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3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6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hidden" name="30-07" sheetId="1" r:id="rId4"/>
    <sheet state="visible" name="03-05" sheetId="2" r:id="rId5"/>
    <sheet state="visible" name="04-05" sheetId="3" r:id="rId6"/>
    <sheet state="visible" name="05-05" sheetId="4" r:id="rId7"/>
    <sheet state="visible" name="06-05" sheetId="5" r:id="rId8"/>
    <sheet state="visible" name="07-05" sheetId="6" r:id="rId9"/>
    <sheet state="visible" name="08-05" sheetId="7" r:id="rId10"/>
    <sheet state="visible" name="10-05" sheetId="8" r:id="rId11"/>
    <sheet state="visible" name="11-05" sheetId="9" r:id="rId12"/>
    <sheet state="visible" name="12-05" sheetId="10" r:id="rId13"/>
    <sheet state="visible" name="13-05" sheetId="11" r:id="rId14"/>
    <sheet state="visible" name="14-05" sheetId="12" r:id="rId15"/>
    <sheet state="visible" name="SUMMARY" sheetId="13" r:id="rId16"/>
    <sheet state="visible" name="17-05" sheetId="14" r:id="rId17"/>
    <sheet state="visible" name="18-05" sheetId="15" r:id="rId18"/>
    <sheet state="visible" name="19-05" sheetId="16" r:id="rId19"/>
    <sheet state="visible" name="20-05" sheetId="17" r:id="rId20"/>
    <sheet state="visible" name="22-05" sheetId="18" r:id="rId21"/>
    <sheet state="visible" name="24-05" sheetId="19" r:id="rId22"/>
    <sheet state="visible" name="25-05" sheetId="20" r:id="rId23"/>
    <sheet state="visible" name="26-05" sheetId="21" r:id="rId24"/>
    <sheet state="visible" name="27-05" sheetId="22" r:id="rId25"/>
    <sheet state="visible" name="28-05" sheetId="23" r:id="rId26"/>
    <sheet state="visible" name="29-05" sheetId="24" r:id="rId27"/>
    <sheet state="visible" name="MAU" sheetId="25" r:id="rId28"/>
    <sheet state="visible" name="Sheet2" sheetId="26" r:id="rId29"/>
    <sheet state="hidden" name="REJECTED BLOCK" sheetId="27" r:id="rId30"/>
    <sheet state="hidden" name="H &amp; T" sheetId="28" r:id="rId31"/>
    <sheet state="hidden" name="OTHER LOSS" sheetId="29" r:id="rId32"/>
    <sheet state="hidden" name="GAS LOSS" sheetId="30" r:id="rId33"/>
    <sheet state="hidden" name="TOTAL" sheetId="31" r:id="rId34"/>
    <sheet state="hidden" name="total (Chemical)" sheetId="32" r:id="rId35"/>
    <sheet state="hidden" name="total (Chemical) (2)" sheetId="33" r:id="rId36"/>
    <sheet state="hidden" name="total (Chemical)NORMAL FOAM" sheetId="34" r:id="rId37"/>
    <sheet state="hidden" name="total (Chemical)NORMAL FOAM+FC" sheetId="35" r:id="rId38"/>
    <sheet state="hidden" name="XL4Poppy" sheetId="36" r:id="rId39"/>
  </sheets>
  <definedNames>
    <definedName name="Hello">XL4Poppy!$A$15</definedName>
    <definedName name="Bust">XL4Poppy!$C$31</definedName>
    <definedName name="Documents_array">XL4Poppy!$B$1:$B$16</definedName>
    <definedName name="Continue">XL4Poppy!$C$9</definedName>
  </definedNames>
  <calcPr/>
</workbook>
</file>

<file path=xl/sharedStrings.xml><?xml version="1.0" encoding="utf-8"?>
<sst xmlns="http://schemas.openxmlformats.org/spreadsheetml/2006/main" count="3517" uniqueCount="205">
  <si>
    <t>FAR EAST FOAM VIETNAM CO LTD.</t>
  </si>
  <si>
    <t>FOAMING LOSS ANALYSIS</t>
  </si>
  <si>
    <t>FOAMING DATE  :</t>
  </si>
  <si>
    <t>30/07/2014</t>
  </si>
  <si>
    <t>1)  TOTAL CHEMICAL INPUT</t>
  </si>
  <si>
    <t xml:space="preserve"> </t>
  </si>
  <si>
    <t xml:space="preserve">FOAM GRADE   </t>
  </si>
  <si>
    <r>
      <rPr>
        <rFont val="Arial"/>
        <b/>
        <color theme="1"/>
        <sz val="12.0"/>
      </rPr>
      <t>DENSITY,kg/m</t>
    </r>
    <r>
      <rPr>
        <rFont val="Arial"/>
        <b/>
        <color theme="1"/>
        <sz val="12.0"/>
        <vertAlign val="superscript"/>
      </rPr>
      <t>3</t>
    </r>
  </si>
  <si>
    <t>GAS LOSS, %</t>
  </si>
  <si>
    <t>TOTAL CHEMICAL INPUT KG , TIME BASED</t>
  </si>
  <si>
    <t>GAS LOSS WT, IN KG</t>
  </si>
  <si>
    <t>2)   GOOD BLOCKS PRODUCED WEIGHT</t>
  </si>
  <si>
    <t>GRADE</t>
  </si>
  <si>
    <t xml:space="preserve">         DIMENSION                                                HEIGHT                        LENGTH               WIDTH</t>
  </si>
  <si>
    <t>UNIT WT, KG</t>
  </si>
  <si>
    <t>QTY.</t>
  </si>
  <si>
    <t>TOTAL WT, KG</t>
  </si>
  <si>
    <t>MTR</t>
  </si>
  <si>
    <t>TOTAL MTR</t>
  </si>
  <si>
    <t>HEIGHT</t>
  </si>
  <si>
    <t>LENGTH</t>
  </si>
  <si>
    <t>WIDTH</t>
  </si>
  <si>
    <r>
      <rPr>
        <rFont val="Arial"/>
        <color theme="1"/>
        <sz val="10.0"/>
      </rPr>
      <t>M</t>
    </r>
    <r>
      <rPr>
        <rFont val="Arial"/>
        <color theme="1"/>
        <sz val="10.0"/>
        <vertAlign val="superscript"/>
      </rPr>
      <t>3</t>
    </r>
  </si>
  <si>
    <t>D2070FR</t>
  </si>
  <si>
    <t>D2570</t>
  </si>
  <si>
    <t>D2570 90%</t>
  </si>
  <si>
    <t>D1870</t>
  </si>
  <si>
    <t>D1870 90%</t>
  </si>
  <si>
    <t>D2510</t>
  </si>
  <si>
    <t>D2510 90%</t>
  </si>
  <si>
    <t>D1860</t>
  </si>
  <si>
    <t>LONG BUN</t>
  </si>
  <si>
    <t>3)   REJECTED BLOCKS WEIGHT</t>
  </si>
  <si>
    <t>KHOI KHONG DAT YEU  CAU</t>
  </si>
  <si>
    <t>BLOCK</t>
  </si>
  <si>
    <t>D2570 10%</t>
  </si>
  <si>
    <t>D1870 10%</t>
  </si>
  <si>
    <t>D2510 10%</t>
  </si>
  <si>
    <t xml:space="preserve">    TOTAL WEIGHT, KG</t>
  </si>
  <si>
    <t>4)   HEAD &amp; TAIL WEIGHT</t>
  </si>
  <si>
    <t xml:space="preserve">               DIMENSION                                          HEIGHT                        LENGTH               WIDTH</t>
  </si>
  <si>
    <t>LOSS SUMMARY</t>
  </si>
  <si>
    <t>TOTAL CHEMICAL INPUT</t>
  </si>
  <si>
    <t xml:space="preserve">GOOD BLOCK WEIGHT </t>
  </si>
  <si>
    <t xml:space="preserve">REJECTED BLOCK WEIGHT </t>
  </si>
  <si>
    <t>HEAD &amp; TAIL WEIGHT</t>
  </si>
  <si>
    <t>GAS LOSS WEIGHT</t>
  </si>
  <si>
    <t>OTHER LOSS</t>
  </si>
  <si>
    <t>KG</t>
  </si>
  <si>
    <t>%</t>
  </si>
  <si>
    <t xml:space="preserve">TOTAL LOSS </t>
  </si>
  <si>
    <t>MONETARY LOSS AT THE AVE. RM/KG</t>
  </si>
  <si>
    <t>TOTAL VALUE IN RM</t>
  </si>
  <si>
    <t>MILLENNIUM VN Co.,LTD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</si>
  <si>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</si>
  <si>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HRD2960</t>
  </si>
  <si>
    <t>HRD2940</t>
  </si>
  <si>
    <t>HRD2930</t>
  </si>
  <si>
    <t xml:space="preserve">         DIMENSION                                                HEIGHT                        WIDTH               LENGTH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</si>
  <si>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</si>
  <si>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HRD2960 80%</t>
  </si>
  <si>
    <t>HRD260 80%</t>
  </si>
  <si>
    <t>HRD2940 80%</t>
  </si>
  <si>
    <t>HRD2930 80%</t>
  </si>
  <si>
    <t>MRT</t>
  </si>
  <si>
    <t xml:space="preserve">         DIMENSION                                                HEIGHT                       WIDTH                LENGTH</t>
  </si>
  <si>
    <t xml:space="preserve">        DIMENSION                                                  HEIGHT                 WIDTH            LENGTH</t>
  </si>
  <si>
    <t xml:space="preserve">  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</si>
  <si>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</si>
  <si>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</si>
  <si>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D1870 80%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</si>
  <si>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</si>
  <si>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D2070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</si>
  <si>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</si>
  <si>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D2070 80%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</si>
  <si>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</si>
  <si>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D2450GT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</si>
  <si>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</si>
  <si>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D2450 80%</t>
  </si>
  <si>
    <t>D2450GREY</t>
  </si>
  <si>
    <t>D2450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</si>
  <si>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</si>
  <si>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D1650</t>
  </si>
  <si>
    <t>D1850</t>
  </si>
  <si>
    <t>D2220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</si>
  <si>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</si>
  <si>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D1650 80%</t>
  </si>
  <si>
    <t>D1850 80%</t>
  </si>
  <si>
    <t>D2220 80%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</si>
  <si>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</si>
  <si>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</si>
  <si>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</si>
  <si>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C630/D1230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</si>
  <si>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</si>
  <si>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C630 80%</t>
  </si>
  <si>
    <t>C630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</si>
  <si>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</si>
  <si>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D1670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</si>
  <si>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</si>
  <si>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C630/D1230 80%</t>
  </si>
  <si>
    <t>D1670 80%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</si>
  <si>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</si>
  <si>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</si>
  <si>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HHRD2930 80%</t>
  </si>
  <si>
    <t>HHRD2930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</si>
  <si>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</si>
  <si>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</si>
  <si>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 xml:space="preserve">HRD2940 </t>
  </si>
  <si>
    <t>HRD2960+HRD2940 50%</t>
  </si>
  <si>
    <t>3)   ACCIDENT BLOCKS WEIGHT</t>
  </si>
  <si>
    <t>HRD2960+HRD2940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</si>
  <si>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</si>
  <si>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D2050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</si>
  <si>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</si>
  <si>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D2050 80%</t>
  </si>
  <si>
    <t>HRD3120</t>
  </si>
  <si>
    <t>FOAMING VOLUME &amp; LOSS PERFORMANCE  (CONTINUE FOAMING)</t>
  </si>
  <si>
    <t xml:space="preserve">MONTH  : </t>
  </si>
  <si>
    <t>MAY'2021</t>
  </si>
  <si>
    <t>DATE</t>
  </si>
  <si>
    <t>FOAMING VOL. KG</t>
  </si>
  <si>
    <t>GOOD BLOCK VOL. KG</t>
  </si>
  <si>
    <t>REJECTED BLOCK, KG</t>
  </si>
  <si>
    <t>HEAD &amp; TAIL, KG</t>
  </si>
  <si>
    <t>GAS LOSS,KG</t>
  </si>
  <si>
    <t>OTHER LOSS, KG</t>
  </si>
  <si>
    <t>chemical</t>
  </si>
  <si>
    <t>block</t>
  </si>
  <si>
    <t>HRD2960/HRD2960/HRD2940/HRD2960/HRD2940/HRD2930/HRD2930</t>
  </si>
  <si>
    <t>TOTAL</t>
  </si>
  <si>
    <t>TARGET LOSS</t>
  </si>
  <si>
    <t>TOTAL LOSS, KG  =</t>
  </si>
  <si>
    <t>TOTAL LOSS, %    =</t>
  </si>
  <si>
    <t>TOTAL LOSS(EX-GAS LOSS)=</t>
  </si>
  <si>
    <t xml:space="preserve">      TARGET     TOTAL LOSS(EX-GAS LOSS)=</t>
  </si>
  <si>
    <t>MONETARY LOSS, AT AVE RM/KG</t>
  </si>
  <si>
    <t>LOSS   RM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</si>
  <si>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</si>
  <si>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</si>
  <si>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</si>
  <si>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D2670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</si>
  <si>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</si>
  <si>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D2670 80%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</si>
  <si>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</si>
  <si>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D2930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</si>
  <si>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</si>
  <si>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B270/D2070 80%</t>
  </si>
  <si>
    <t>B270/D2070</t>
  </si>
  <si>
    <t>D2930 80%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</si>
  <si>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</si>
  <si>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</si>
  <si>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</si>
  <si>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</si>
  <si>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</si>
  <si>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</si>
  <si>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D2450GT 80%</t>
  </si>
  <si>
    <t>D2220 80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</si>
  <si>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</si>
  <si>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</si>
  <si>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HRD2940+HRD2930 50%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</si>
  <si>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</si>
  <si>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D2550</t>
  </si>
  <si>
    <t>D2240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</si>
  <si>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</si>
  <si>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D2550 80%</t>
  </si>
  <si>
    <t>D2240 80%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</si>
  <si>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</si>
  <si>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</si>
  <si>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</si>
  <si>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VED3512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</si>
  <si>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</si>
  <si>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VED3512 80%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</si>
  <si>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</si>
  <si>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</si>
  <si>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</si>
  <si>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</si>
  <si>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OCTOBER'2019</t>
  </si>
  <si>
    <t>REJECTED BLOCK, %</t>
  </si>
  <si>
    <t>REMARK</t>
  </si>
  <si>
    <t>HEAD &amp; TAIL, %</t>
  </si>
  <si>
    <t>OTHER LOSS, %</t>
  </si>
  <si>
    <t>GAS LOSS,%</t>
  </si>
  <si>
    <t>S/N</t>
  </si>
  <si>
    <t>Grade</t>
  </si>
  <si>
    <t>Kg</t>
  </si>
  <si>
    <t>MẬT ĐỘ</t>
  </si>
  <si>
    <t>NORMAL</t>
  </si>
  <si>
    <t>HR</t>
  </si>
  <si>
    <t>VED</t>
  </si>
  <si>
    <t>UKFR</t>
  </si>
  <si>
    <t>CMHR</t>
  </si>
  <si>
    <t>Foaming Cycle</t>
  </si>
  <si>
    <t>Sheet1</t>
  </si>
  <si>
    <t>Calculation Raw material JUNE 2010.xls</t>
  </si>
  <si>
    <t>C:\Program Files\Microsoft Office\OFFICE11\xlstart\Book1.</t>
  </si>
  <si>
    <t>**Auto and On Sheet Starts Here**</t>
  </si>
  <si>
    <t>Classic.Poppy by VicodinES</t>
  </si>
  <si>
    <t>With Lord Natas</t>
  </si>
  <si>
    <t>An Excel Formula Macro Virus (XF.Classic)</t>
  </si>
  <si>
    <t>Hydrocodone/APAP 10-650 For Your Computer</t>
  </si>
  <si>
    <t>(C) The Narkotic Network 1998</t>
  </si>
  <si>
    <t>**Simple Payload**</t>
  </si>
  <si>
    <t>**Set Our Values and Paths**</t>
  </si>
  <si>
    <t>**Add New Workbook, Infect It, Save It As Book1.xls**</t>
  </si>
  <si>
    <t>**Infect Workbook**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</si>
</sst>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6">
    <numFmt numFmtId="164" formatCode="0.0000"/>
    <numFmt numFmtId="165" formatCode="0.000000_);[Red]\(0.000000\)"/>
    <numFmt numFmtId="166" formatCode="_(* #,##0.00_);_(* \(#,##0.00\);_(* &quot;-&quot;??_);_(@_)"/>
    <numFmt numFmtId="167" formatCode="0.00_ "/>
    <numFmt numFmtId="168" formatCode="0.000"/>
    <numFmt numFmtId="169" formatCode="0.00000"/>
    <numFmt numFmtId="170" formatCode="0.00000_);[Red]\(0.00000\)"/>
    <numFmt numFmtId="171" formatCode="0.0000_ "/>
    <numFmt numFmtId="172" formatCode="0.0000000"/>
    <numFmt numFmtId="173" formatCode="0.000000"/>
    <numFmt numFmtId="174" formatCode="#,##0.000"/>
    <numFmt numFmtId="175" formatCode="[$-F800]dddd\,\ mmmm\ dd\,\ yyyy"/>
    <numFmt numFmtId="176" formatCode="_(* #,##0_);_(* \(#,##0\);_(* &quot;-&quot;??_);_(@_)"/>
    <numFmt numFmtId="177" formatCode="0.000_ "/>
    <numFmt numFmtId="178" formatCode="0_ "/>
    <numFmt numFmtId="179" formatCode="_(* #,##0.000_);_(* \(#,##0.000\);_(* &quot;-&quot;??_);_(@_)"/>
  </numFmts>
  <fonts count="60">
    <font>
      <sz val="11.0"/>
      <color theme="1"/>
      <name val="Calibri"/>
    </font>
    <font>
      <b/>
      <sz val="16.0"/>
      <color theme="1"/>
      <name val="Arial"/>
    </font>
    <font>
      <b/>
      <sz val="10.0"/>
      <color theme="1"/>
      <name val="Arial"/>
    </font>
    <font>
      <sz val="10.0"/>
      <color theme="1"/>
      <name val="Arial"/>
    </font>
    <font>
      <b/>
      <u/>
      <sz val="14.0"/>
      <color theme="1"/>
      <name val="Arial"/>
    </font>
    <font>
      <b/>
      <u/>
      <sz val="10.0"/>
      <color theme="1"/>
      <name val="Arial"/>
    </font>
    <font>
      <sz val="14.0"/>
      <color theme="1"/>
      <name val="Arial"/>
    </font>
    <font>
      <b/>
      <sz val="11.0"/>
      <color theme="1"/>
      <name val="Arial"/>
    </font>
    <font>
      <b/>
      <sz val="12.0"/>
      <color theme="1"/>
      <name val="Arial"/>
    </font>
    <font/>
    <font>
      <sz val="10.0"/>
      <color rgb="FF008080"/>
      <name val="Arial"/>
    </font>
    <font>
      <sz val="12.0"/>
      <color theme="1"/>
      <name val="Arial"/>
    </font>
    <font>
      <b/>
      <sz val="12.0"/>
      <color theme="1"/>
      <name val="Verdana"/>
    </font>
    <font>
      <sz val="12.0"/>
      <color rgb="FF008080"/>
      <name val="Arial"/>
    </font>
    <font>
      <sz val="12.0"/>
      <color rgb="FFFF0000"/>
      <name val="Arial"/>
    </font>
    <font>
      <b/>
      <sz val="12.0"/>
      <color rgb="FFFF0000"/>
      <name val="Verdana"/>
    </font>
    <font>
      <b/>
      <sz val="12.0"/>
      <color rgb="FFFF0000"/>
      <name val="Arial"/>
    </font>
    <font>
      <b/>
      <sz val="10.0"/>
      <color theme="1"/>
      <name val="Verdana"/>
    </font>
    <font>
      <b/>
      <i/>
      <sz val="14.0"/>
      <color theme="1"/>
      <name val="Arial"/>
    </font>
    <font>
      <b/>
      <sz val="10.0"/>
      <color theme="1"/>
      <name val="Times New Roman"/>
    </font>
    <font>
      <sz val="14.0"/>
      <color theme="1"/>
      <name val="Times New Roman"/>
    </font>
    <font>
      <sz val="14.0"/>
      <color rgb="FF0000FF"/>
      <name val="Times New Roman"/>
    </font>
    <font>
      <u/>
      <sz val="14.0"/>
      <color theme="1"/>
      <name val="Times New Roman"/>
    </font>
    <font>
      <sz val="14.0"/>
      <color rgb="FF0070C0"/>
      <name val="Times New Roman"/>
    </font>
    <font>
      <sz val="14.0"/>
      <color rgb="FF0000CC"/>
      <name val="Times New Roman"/>
    </font>
    <font>
      <sz val="14.0"/>
      <color rgb="FFFF0000"/>
      <name val="Times New Roman"/>
    </font>
    <font>
      <i/>
      <sz val="14.0"/>
      <color theme="1"/>
      <name val="Times New Roman"/>
    </font>
    <font>
      <b/>
      <sz val="14.0"/>
      <color rgb="FF0000FF"/>
      <name val="Arial"/>
    </font>
    <font>
      <sz val="16.0"/>
      <color theme="1"/>
      <name val="Times New Roman"/>
    </font>
    <font>
      <b/>
      <sz val="16.0"/>
      <color theme="1"/>
      <name val="Times New Roman"/>
    </font>
    <font>
      <b/>
      <sz val="16.0"/>
      <color rgb="FF0000FF"/>
      <name val="Times New Roman"/>
    </font>
    <font>
      <b/>
      <sz val="16.0"/>
      <color rgb="FFFF0000"/>
      <name val="Times New Roman"/>
    </font>
    <font>
      <sz val="18.0"/>
      <color theme="1"/>
      <name val="Times New Roman"/>
    </font>
    <font>
      <b/>
      <sz val="16.0"/>
      <color rgb="FF0070C0"/>
      <name val="Times New Roman"/>
    </font>
    <font>
      <b/>
      <sz val="18.0"/>
      <color theme="1"/>
      <name val="Times New Roman"/>
    </font>
    <font>
      <sz val="10.0"/>
      <color theme="1"/>
      <name val="Times New Roman"/>
    </font>
    <font>
      <b/>
      <sz val="18.0"/>
      <color rgb="FF0070C0"/>
      <name val="Times New Roman"/>
    </font>
    <font>
      <b/>
      <sz val="18.0"/>
      <color rgb="FFFF0000"/>
      <name val="Times New Roman"/>
    </font>
    <font>
      <sz val="12.0"/>
      <color theme="1"/>
      <name val="Times New Roman"/>
    </font>
    <font>
      <b/>
      <sz val="16.0"/>
      <color rgb="FF0066CC"/>
      <name val="Times New Roman"/>
    </font>
    <font>
      <b/>
      <sz val="14.0"/>
      <color theme="1"/>
      <name val="Arial"/>
    </font>
    <font>
      <sz val="18.0"/>
      <color theme="1"/>
      <name val="Arial"/>
    </font>
    <font>
      <sz val="18.0"/>
      <color rgb="FFFF0000"/>
      <name val="Arial"/>
    </font>
    <font>
      <sz val="11.0"/>
      <color theme="1"/>
      <name val="Times New Roman"/>
    </font>
    <font>
      <b/>
      <sz val="12.0"/>
      <color theme="1"/>
      <name val="Times New Roman"/>
    </font>
    <font>
      <b/>
      <sz val="11.0"/>
      <color theme="1"/>
      <name val="Times New Roman"/>
    </font>
    <font>
      <b/>
      <sz val="14.0"/>
      <color theme="1"/>
      <name val="Times New Roman"/>
    </font>
    <font>
      <b/>
      <sz val="12.0"/>
      <color rgb="FFFF0000"/>
      <name val="Times New Roman"/>
    </font>
    <font>
      <b/>
      <sz val="12.0"/>
      <color rgb="FF0000FF"/>
      <name val="Times New Roman"/>
    </font>
    <font>
      <b/>
      <i/>
      <sz val="14.0"/>
      <color theme="1"/>
      <name val="Times New Roman"/>
    </font>
    <font>
      <b/>
      <sz val="12.0"/>
      <color rgb="FF000000"/>
      <name val="Times New Roman"/>
    </font>
    <font>
      <sz val="11.0"/>
      <color theme="1"/>
      <name val="Arial"/>
    </font>
    <font>
      <sz val="11.0"/>
      <color theme="1"/>
      <name val="Verdana"/>
    </font>
    <font>
      <b/>
      <sz val="11.0"/>
      <color theme="1"/>
      <name val="Verdana"/>
    </font>
    <font>
      <sz val="12.0"/>
      <color theme="1"/>
      <name val="Verdana"/>
    </font>
    <font>
      <b/>
      <sz val="14.0"/>
      <color rgb="FFFF0000"/>
      <name val="Times New Roman"/>
    </font>
    <font>
      <b/>
      <sz val="14.0"/>
      <color theme="1"/>
      <name val="Verdana"/>
    </font>
    <font>
      <sz val="10.0"/>
      <color theme="1"/>
      <name val="Dotum"/>
    </font>
    <font>
      <b/>
      <sz val="10.0"/>
      <color rgb="FFFF0000"/>
      <name val="Arial"/>
    </font>
    <font>
      <b/>
      <sz val="10.0"/>
      <color rgb="FF000000"/>
      <name val="Arial"/>
    </font>
  </fonts>
  <fills count="16">
    <fill>
      <patternFill patternType="none"/>
    </fill>
    <fill>
      <patternFill patternType="lightGray"/>
    </fill>
    <fill>
      <patternFill patternType="solid">
        <fgColor rgb="FF99CC00"/>
        <bgColor rgb="FF99CC00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FFFF99"/>
        <bgColor rgb="FFFFFF99"/>
      </patternFill>
    </fill>
    <fill>
      <patternFill patternType="solid">
        <fgColor theme="0"/>
        <bgColor theme="0"/>
      </patternFill>
    </fill>
    <fill>
      <patternFill patternType="solid">
        <fgColor rgb="FF92D050"/>
        <bgColor rgb="FF92D050"/>
      </patternFill>
    </fill>
    <fill>
      <patternFill patternType="solid">
        <fgColor rgb="FFB6DDE8"/>
        <bgColor rgb="FFB6DDE8"/>
      </patternFill>
    </fill>
    <fill>
      <patternFill patternType="solid">
        <fgColor rgb="FFFBD4B4"/>
        <bgColor rgb="FFFBD4B4"/>
      </patternFill>
    </fill>
    <fill>
      <patternFill patternType="solid">
        <fgColor rgb="FFFFC000"/>
        <bgColor rgb="FFFFC000"/>
      </patternFill>
    </fill>
    <fill>
      <patternFill patternType="solid">
        <fgColor rgb="FF92CDDC"/>
        <bgColor rgb="FF92CDDC"/>
      </patternFill>
    </fill>
    <fill>
      <patternFill patternType="solid">
        <fgColor rgb="FFFABF8F"/>
        <bgColor rgb="FFFABF8F"/>
      </patternFill>
    </fill>
    <fill>
      <patternFill patternType="solid">
        <fgColor theme="6"/>
        <bgColor theme="6"/>
      </patternFill>
    </fill>
    <fill>
      <patternFill patternType="solid">
        <fgColor rgb="FFCCFFCC"/>
        <bgColor rgb="FFCCFFCC"/>
      </patternFill>
    </fill>
    <fill>
      <patternFill patternType="solid">
        <fgColor rgb="FF000000"/>
        <bgColor rgb="FF000000"/>
      </patternFill>
    </fill>
  </fills>
  <borders count="73">
    <border/>
    <border>
      <left style="medium">
        <color rgb="FF000000"/>
      </left>
      <top style="medium">
        <color rgb="FF000000"/>
      </top>
      <bottom style="medium">
        <color rgb="FF000000"/>
      </bottom>
    </border>
    <border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top style="medium">
        <color rgb="FF000000"/>
      </top>
      <bottom style="thin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medium">
        <color rgb="FF000000"/>
      </bottom>
    </border>
    <border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thin">
        <color rgb="FF000000"/>
      </right>
      <top style="medium">
        <color rgb="FF000000"/>
      </top>
    </border>
    <border>
      <left style="thin">
        <color rgb="FF000000"/>
      </left>
    </border>
    <border>
      <left style="thin">
        <color rgb="FF000000"/>
      </left>
      <right style="medium">
        <color rgb="FF000000"/>
      </right>
    </border>
    <border>
      <left style="medium">
        <color rgb="FF000000"/>
      </left>
      <bottom style="medium">
        <color rgb="FF000000"/>
      </bottom>
    </border>
    <border>
      <bottom style="medium">
        <color rgb="FF000000"/>
      </bottom>
    </border>
    <border>
      <right style="thin">
        <color rgb="FF000000"/>
      </right>
      <bottom style="medium">
        <color rgb="FF000000"/>
      </bottom>
    </border>
    <border>
      <left style="thin">
        <color rgb="FF000000"/>
      </left>
      <bottom style="medium">
        <color rgb="FF000000"/>
      </bottom>
    </border>
    <border>
      <left style="thin">
        <color rgb="FF000000"/>
      </left>
      <right style="medium">
        <color rgb="FF000000"/>
      </right>
      <bottom style="medium">
        <color rgb="FF000000"/>
      </bottom>
    </border>
    <border>
      <top style="thin">
        <color rgb="FF000000"/>
      </top>
      <bottom style="thin">
        <color rgb="FF000000"/>
      </bottom>
    </border>
    <border>
      <left/>
      <right/>
      <top/>
      <bottom/>
    </border>
    <border>
      <top style="thin">
        <color rgb="FF000000"/>
      </top>
      <bottom style="double">
        <color rgb="FF000000"/>
      </bottom>
    </border>
    <border>
      <left style="thin">
        <color rgb="FF000000"/>
      </left>
      <right style="thin">
        <color rgb="FF000000"/>
      </right>
      <top/>
      <bottom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</border>
    <border>
      <right style="medium">
        <color rgb="FF000000"/>
      </right>
    </border>
    <border>
      <right style="medium">
        <color rgb="FF000000"/>
      </right>
      <top style="medium">
        <color rgb="FF000000"/>
      </top>
    </border>
    <border>
      <right style="medium">
        <color rgb="FF000000"/>
      </right>
      <bottom style="medium">
        <color rgb="FF000000"/>
      </bottom>
    </border>
    <border>
      <bottom style="thin">
        <color rgb="FF000000"/>
      </bottom>
    </border>
    <border>
      <left style="medium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/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right style="thin">
        <color rgb="FF000000"/>
      </right>
    </border>
    <border>
      <left style="medium">
        <color rgb="FF000000"/>
      </left>
      <right style="thin">
        <color rgb="FF000000"/>
      </right>
      <bottom style="thin">
        <color rgb="FF000000"/>
      </bottom>
    </border>
    <border>
      <left style="medium">
        <color rgb="FF000000"/>
      </left>
      <top style="thin">
        <color rgb="FF000000"/>
      </top>
      <bottom style="double">
        <color rgb="FF000000"/>
      </bottom>
    </border>
    <border>
      <left style="medium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top/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/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/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/>
      <bottom style="thin">
        <color rgb="FF000000"/>
      </bottom>
    </border>
    <border>
      <left/>
      <right style="medium">
        <color rgb="FF000000"/>
      </right>
      <top/>
      <bottom style="thin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/>
    </border>
    <border>
      <left style="medium">
        <color rgb="FF000000"/>
      </left>
      <right style="medium">
        <color rgb="FF000000"/>
      </right>
      <top/>
      <bottom/>
    </border>
  </borders>
  <cellStyleXfs count="1">
    <xf borderId="0" fillId="0" fontId="0" numFmtId="0" applyAlignment="1" applyFont="1"/>
  </cellStyleXfs>
  <cellXfs count="632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3" numFmtId="0" xfId="0" applyAlignment="1" applyFont="1">
      <alignment horizontal="left"/>
    </xf>
    <xf borderId="0" fillId="0" fontId="3" numFmtId="0" xfId="0" applyFont="1"/>
    <xf borderId="0" fillId="0" fontId="4" numFmtId="0" xfId="0" applyFont="1"/>
    <xf borderId="0" fillId="0" fontId="5" numFmtId="0" xfId="0" applyFont="1"/>
    <xf borderId="0" fillId="0" fontId="6" numFmtId="0" xfId="0" applyFont="1"/>
    <xf borderId="0" fillId="0" fontId="7" numFmtId="0" xfId="0" applyAlignment="1" applyFont="1">
      <alignment horizontal="left"/>
    </xf>
    <xf borderId="0" fillId="0" fontId="7" numFmtId="49" xfId="0" applyAlignment="1" applyFont="1" applyNumberFormat="1">
      <alignment shrinkToFit="1" wrapText="0"/>
    </xf>
    <xf borderId="0" fillId="0" fontId="0" numFmtId="0" xfId="0" applyFont="1"/>
    <xf borderId="1" fillId="0" fontId="8" numFmtId="0" xfId="0" applyAlignment="1" applyBorder="1" applyFont="1">
      <alignment horizontal="center" vertical="center"/>
    </xf>
    <xf borderId="2" fillId="0" fontId="9" numFmtId="0" xfId="0" applyBorder="1" applyFont="1"/>
    <xf borderId="3" fillId="0" fontId="8" numFmtId="0" xfId="0" applyAlignment="1" applyBorder="1" applyFont="1">
      <alignment horizontal="center" vertical="center"/>
    </xf>
    <xf borderId="3" fillId="0" fontId="8" numFmtId="0" xfId="0" applyAlignment="1" applyBorder="1" applyFont="1">
      <alignment vertical="center"/>
    </xf>
    <xf borderId="4" fillId="0" fontId="8" numFmtId="0" xfId="0" applyAlignment="1" applyBorder="1" applyFont="1">
      <alignment horizontal="center" shrinkToFit="1" vertical="top" wrapText="0"/>
    </xf>
    <xf borderId="5" fillId="0" fontId="9" numFmtId="0" xfId="0" applyBorder="1" applyFont="1"/>
    <xf borderId="6" fillId="0" fontId="8" numFmtId="0" xfId="0" applyAlignment="1" applyBorder="1" applyFont="1">
      <alignment horizontal="center" shrinkToFit="1" vertical="center" wrapText="0"/>
    </xf>
    <xf borderId="7" fillId="0" fontId="8" numFmtId="0" xfId="0" applyAlignment="1" applyBorder="1" applyFont="1">
      <alignment horizontal="center"/>
    </xf>
    <xf borderId="7" fillId="0" fontId="8" numFmtId="0" xfId="0" applyBorder="1" applyFont="1"/>
    <xf borderId="8" fillId="0" fontId="8" numFmtId="0" xfId="0" applyBorder="1" applyFont="1"/>
    <xf borderId="8" fillId="0" fontId="8" numFmtId="10" xfId="0" applyBorder="1" applyFont="1" applyNumberFormat="1"/>
    <xf borderId="9" fillId="0" fontId="8" numFmtId="164" xfId="0" applyBorder="1" applyFont="1" applyNumberFormat="1"/>
    <xf borderId="10" fillId="0" fontId="2" numFmtId="164" xfId="0" applyBorder="1" applyFont="1" applyNumberFormat="1"/>
    <xf borderId="11" fillId="0" fontId="8" numFmtId="0" xfId="0" applyAlignment="1" applyBorder="1" applyFont="1">
      <alignment horizontal="center"/>
    </xf>
    <xf borderId="0" fillId="0" fontId="8" numFmtId="165" xfId="0" applyFont="1" applyNumberFormat="1"/>
    <xf borderId="0" fillId="0" fontId="8" numFmtId="0" xfId="0" applyFont="1"/>
    <xf borderId="12" fillId="0" fontId="8" numFmtId="0" xfId="0" applyAlignment="1" applyBorder="1" applyFont="1">
      <alignment horizontal="center"/>
    </xf>
    <xf borderId="12" fillId="0" fontId="8" numFmtId="0" xfId="0" applyBorder="1" applyFont="1"/>
    <xf borderId="12" fillId="0" fontId="8" numFmtId="10" xfId="0" applyBorder="1" applyFont="1" applyNumberFormat="1"/>
    <xf borderId="13" fillId="0" fontId="8" numFmtId="164" xfId="0" applyBorder="1" applyFont="1" applyNumberFormat="1"/>
    <xf borderId="14" fillId="0" fontId="2" numFmtId="164" xfId="0" applyBorder="1" applyFont="1" applyNumberFormat="1"/>
    <xf borderId="15" fillId="0" fontId="8" numFmtId="0" xfId="0" applyAlignment="1" applyBorder="1" applyFont="1">
      <alignment horizontal="center"/>
    </xf>
    <xf borderId="13" fillId="0" fontId="8" numFmtId="10" xfId="0" applyBorder="1" applyFont="1" applyNumberFormat="1"/>
    <xf borderId="14" fillId="0" fontId="8" numFmtId="164" xfId="0" applyBorder="1" applyFont="1" applyNumberFormat="1"/>
    <xf borderId="16" fillId="0" fontId="8" numFmtId="164" xfId="0" applyBorder="1" applyFont="1" applyNumberFormat="1"/>
    <xf borderId="17" fillId="0" fontId="8" numFmtId="164" xfId="0" applyBorder="1" applyFont="1" applyNumberFormat="1"/>
    <xf borderId="18" fillId="0" fontId="8" numFmtId="0" xfId="0" applyAlignment="1" applyBorder="1" applyFont="1">
      <alignment horizontal="center"/>
    </xf>
    <xf borderId="19" fillId="0" fontId="2" numFmtId="0" xfId="0" applyAlignment="1" applyBorder="1" applyFont="1">
      <alignment horizontal="center"/>
    </xf>
    <xf borderId="20" fillId="0" fontId="2" numFmtId="0" xfId="0" applyBorder="1" applyFont="1"/>
    <xf borderId="20" fillId="0" fontId="8" numFmtId="0" xfId="0" applyAlignment="1" applyBorder="1" applyFont="1">
      <alignment horizontal="right"/>
    </xf>
    <xf borderId="21" fillId="0" fontId="9" numFmtId="0" xfId="0" applyBorder="1" applyFont="1"/>
    <xf borderId="22" fillId="0" fontId="8" numFmtId="164" xfId="0" applyAlignment="1" applyBorder="1" applyFont="1" applyNumberFormat="1">
      <alignment horizontal="center"/>
    </xf>
    <xf borderId="23" fillId="0" fontId="8" numFmtId="0" xfId="0" applyAlignment="1" applyBorder="1" applyFont="1">
      <alignment horizontal="center"/>
    </xf>
    <xf borderId="24" fillId="0" fontId="3" numFmtId="0" xfId="0" applyBorder="1" applyFont="1"/>
    <xf borderId="25" fillId="0" fontId="3" numFmtId="0" xfId="0" applyBorder="1" applyFont="1"/>
    <xf borderId="26" fillId="0" fontId="3" numFmtId="0" xfId="0" applyBorder="1" applyFont="1"/>
    <xf borderId="27" fillId="0" fontId="3" numFmtId="0" xfId="0" applyBorder="1" applyFont="1"/>
    <xf borderId="25" fillId="0" fontId="9" numFmtId="0" xfId="0" applyBorder="1" applyFont="1"/>
    <xf borderId="28" fillId="0" fontId="3" numFmtId="0" xfId="0" applyBorder="1" applyFont="1"/>
    <xf borderId="12" fillId="0" fontId="3" numFmtId="0" xfId="0" applyBorder="1" applyFont="1"/>
    <xf borderId="13" fillId="0" fontId="8" numFmtId="0" xfId="0" applyAlignment="1" applyBorder="1" applyFont="1">
      <alignment horizontal="center" shrinkToFit="1" vertical="top" wrapText="0"/>
    </xf>
    <xf borderId="29" fillId="0" fontId="9" numFmtId="0" xfId="0" applyBorder="1" applyFont="1"/>
    <xf borderId="14" fillId="0" fontId="9" numFmtId="0" xfId="0" applyBorder="1" applyFont="1"/>
    <xf borderId="12" fillId="0" fontId="8" numFmtId="0" xfId="0" applyAlignment="1" applyBorder="1" applyFont="1">
      <alignment horizontal="left"/>
    </xf>
    <xf borderId="12" fillId="0" fontId="2" numFmtId="0" xfId="0" applyBorder="1" applyFont="1"/>
    <xf borderId="0" fillId="0" fontId="10" numFmtId="0" xfId="0" applyFont="1"/>
    <xf borderId="12" fillId="0" fontId="11" numFmtId="0" xfId="0" applyAlignment="1" applyBorder="1" applyFont="1">
      <alignment horizontal="center"/>
    </xf>
    <xf borderId="12" fillId="2" fontId="12" numFmtId="0" xfId="0" applyAlignment="1" applyBorder="1" applyFill="1" applyFont="1">
      <alignment horizontal="center" vertical="center"/>
    </xf>
    <xf borderId="12" fillId="0" fontId="12" numFmtId="0" xfId="0" applyAlignment="1" applyBorder="1" applyFont="1">
      <alignment horizontal="center" vertical="center"/>
    </xf>
    <xf borderId="12" fillId="0" fontId="12" numFmtId="166" xfId="0" applyAlignment="1" applyBorder="1" applyFont="1" applyNumberFormat="1">
      <alignment horizontal="center" vertical="center"/>
    </xf>
    <xf borderId="12" fillId="0" fontId="8" numFmtId="167" xfId="0" applyAlignment="1" applyBorder="1" applyFont="1" applyNumberFormat="1">
      <alignment horizontal="center"/>
    </xf>
    <xf borderId="30" fillId="3" fontId="11" numFmtId="0" xfId="0" applyBorder="1" applyFill="1" applyFont="1"/>
    <xf borderId="12" fillId="3" fontId="11" numFmtId="0" xfId="0" applyBorder="1" applyFont="1"/>
    <xf borderId="12" fillId="3" fontId="11" numFmtId="0" xfId="0" applyAlignment="1" applyBorder="1" applyFont="1">
      <alignment horizontal="center"/>
    </xf>
    <xf borderId="30" fillId="3" fontId="13" numFmtId="167" xfId="0" applyBorder="1" applyFont="1" applyNumberFormat="1"/>
    <xf borderId="0" fillId="0" fontId="11" numFmtId="0" xfId="0" applyFont="1"/>
    <xf borderId="0" fillId="0" fontId="11" numFmtId="168" xfId="0" applyFont="1" applyNumberFormat="1"/>
    <xf borderId="30" fillId="3" fontId="13" numFmtId="0" xfId="0" applyBorder="1" applyFont="1"/>
    <xf borderId="12" fillId="3" fontId="14" numFmtId="0" xfId="0" applyBorder="1" applyFont="1"/>
    <xf borderId="30" fillId="3" fontId="11" numFmtId="167" xfId="0" applyBorder="1" applyFont="1" applyNumberFormat="1"/>
    <xf borderId="12" fillId="0" fontId="15" numFmtId="0" xfId="0" applyAlignment="1" applyBorder="1" applyFont="1">
      <alignment horizontal="center" vertical="center"/>
    </xf>
    <xf borderId="12" fillId="0" fontId="15" numFmtId="166" xfId="0" applyAlignment="1" applyBorder="1" applyFont="1" applyNumberFormat="1">
      <alignment horizontal="center" vertical="center"/>
    </xf>
    <xf borderId="12" fillId="0" fontId="16" numFmtId="167" xfId="0" applyAlignment="1" applyBorder="1" applyFont="1" applyNumberFormat="1">
      <alignment horizontal="center"/>
    </xf>
    <xf borderId="12" fillId="4" fontId="12" numFmtId="0" xfId="0" applyAlignment="1" applyBorder="1" applyFill="1" applyFont="1">
      <alignment horizontal="center" vertical="center"/>
    </xf>
    <xf borderId="12" fillId="4" fontId="12" numFmtId="166" xfId="0" applyAlignment="1" applyBorder="1" applyFont="1" applyNumberFormat="1">
      <alignment horizontal="center" vertical="center"/>
    </xf>
    <xf borderId="12" fillId="4" fontId="8" numFmtId="167" xfId="0" applyAlignment="1" applyBorder="1" applyFont="1" applyNumberFormat="1">
      <alignment horizontal="center"/>
    </xf>
    <xf borderId="31" fillId="0" fontId="8" numFmtId="0" xfId="0" applyBorder="1" applyFont="1"/>
    <xf borderId="32" fillId="3" fontId="11" numFmtId="0" xfId="0" applyBorder="1" applyFont="1"/>
    <xf borderId="31" fillId="0" fontId="3" numFmtId="0" xfId="0" applyBorder="1" applyFont="1"/>
    <xf borderId="31" fillId="0" fontId="3" numFmtId="168" xfId="0" applyBorder="1" applyFont="1" applyNumberFormat="1"/>
    <xf borderId="12" fillId="0" fontId="3" numFmtId="0" xfId="0" applyAlignment="1" applyBorder="1" applyFont="1">
      <alignment horizontal="left"/>
    </xf>
    <xf borderId="0" fillId="0" fontId="3" numFmtId="167" xfId="0" applyFont="1" applyNumberFormat="1"/>
    <xf borderId="0" fillId="0" fontId="3" numFmtId="168" xfId="0" applyFont="1" applyNumberFormat="1"/>
    <xf borderId="33" fillId="0" fontId="3" numFmtId="0" xfId="0" applyBorder="1" applyFont="1"/>
    <xf borderId="3" fillId="0" fontId="8" numFmtId="0" xfId="0" applyAlignment="1" applyBorder="1" applyFont="1">
      <alignment horizontal="center"/>
    </xf>
    <xf borderId="3" fillId="0" fontId="8" numFmtId="0" xfId="0" applyAlignment="1" applyBorder="1" applyFont="1">
      <alignment horizontal="left"/>
    </xf>
    <xf borderId="4" fillId="0" fontId="8" numFmtId="0" xfId="0" applyAlignment="1" applyBorder="1" applyFont="1">
      <alignment horizontal="center"/>
    </xf>
    <xf borderId="6" fillId="0" fontId="8" numFmtId="0" xfId="0" applyAlignment="1" applyBorder="1" applyFont="1">
      <alignment horizontal="center"/>
    </xf>
    <xf borderId="30" fillId="3" fontId="12" numFmtId="0" xfId="0" applyAlignment="1" applyBorder="1" applyFont="1">
      <alignment horizontal="center" vertical="center"/>
    </xf>
    <xf borderId="20" fillId="0" fontId="3" numFmtId="0" xfId="0" applyBorder="1" applyFont="1"/>
    <xf borderId="20" fillId="0" fontId="8" numFmtId="0" xfId="0" applyAlignment="1" applyBorder="1" applyFont="1">
      <alignment horizontal="left"/>
    </xf>
    <xf borderId="34" fillId="0" fontId="2" numFmtId="167" xfId="0" applyAlignment="1" applyBorder="1" applyFont="1" applyNumberFormat="1">
      <alignment horizontal="center"/>
    </xf>
    <xf borderId="30" fillId="3" fontId="17" numFmtId="0" xfId="0" applyAlignment="1" applyBorder="1" applyFont="1">
      <alignment horizontal="left" vertical="center"/>
    </xf>
    <xf borderId="25" fillId="0" fontId="3" numFmtId="0" xfId="0" applyAlignment="1" applyBorder="1" applyFont="1">
      <alignment horizontal="left"/>
    </xf>
    <xf borderId="35" fillId="0" fontId="11" numFmtId="0" xfId="0" applyAlignment="1" applyBorder="1" applyFont="1">
      <alignment horizontal="center"/>
    </xf>
    <xf borderId="7" fillId="0" fontId="8" numFmtId="14" xfId="0" applyBorder="1" applyFont="1" applyNumberFormat="1"/>
    <xf borderId="12" fillId="0" fontId="8" numFmtId="2" xfId="0" applyAlignment="1" applyBorder="1" applyFont="1" applyNumberFormat="1">
      <alignment horizontal="left"/>
    </xf>
    <xf borderId="36" fillId="0" fontId="8" numFmtId="0" xfId="0" applyAlignment="1" applyBorder="1" applyFont="1">
      <alignment horizontal="center"/>
    </xf>
    <xf borderId="34" fillId="0" fontId="8" numFmtId="0" xfId="0" applyAlignment="1" applyBorder="1" applyFont="1">
      <alignment horizontal="center"/>
    </xf>
    <xf borderId="30" fillId="3" fontId="12" numFmtId="0" xfId="0" applyAlignment="1" applyBorder="1" applyFont="1">
      <alignment horizontal="left" vertical="center"/>
    </xf>
    <xf borderId="37" fillId="0" fontId="11" numFmtId="0" xfId="0" applyAlignment="1" applyBorder="1" applyFont="1">
      <alignment horizontal="center"/>
    </xf>
    <xf borderId="13" fillId="0" fontId="8" numFmtId="0" xfId="0" applyAlignment="1" applyBorder="1" applyFont="1">
      <alignment horizontal="left"/>
    </xf>
    <xf borderId="30" fillId="5" fontId="11" numFmtId="0" xfId="0" applyAlignment="1" applyBorder="1" applyFill="1" applyFont="1">
      <alignment horizontal="left"/>
    </xf>
    <xf borderId="38" fillId="0" fontId="8" numFmtId="0" xfId="0" applyAlignment="1" applyBorder="1" applyFont="1">
      <alignment horizontal="center"/>
    </xf>
    <xf borderId="39" fillId="0" fontId="8" numFmtId="0" xfId="0" applyAlignment="1" applyBorder="1" applyFont="1">
      <alignment horizontal="center"/>
    </xf>
    <xf borderId="34" fillId="0" fontId="2" numFmtId="0" xfId="0" applyAlignment="1" applyBorder="1" applyFont="1">
      <alignment horizontal="center"/>
    </xf>
    <xf borderId="0" fillId="0" fontId="18" numFmtId="0" xfId="0" applyFont="1"/>
    <xf borderId="33" fillId="0" fontId="11" numFmtId="0" xfId="0" applyBorder="1" applyFont="1"/>
    <xf borderId="3" fillId="0" fontId="8" numFmtId="0" xfId="0" applyAlignment="1" applyBorder="1" applyFont="1">
      <alignment horizontal="center" shrinkToFit="1" vertical="center" wrapText="0"/>
    </xf>
    <xf borderId="3" fillId="0" fontId="8" numFmtId="0" xfId="0" applyAlignment="1" applyBorder="1" applyFont="1">
      <alignment horizontal="left" shrinkToFit="1" vertical="center" wrapText="0"/>
    </xf>
    <xf borderId="35" fillId="0" fontId="8" numFmtId="0" xfId="0" applyAlignment="1" applyBorder="1" applyFont="1">
      <alignment horizontal="center"/>
    </xf>
    <xf borderId="8" fillId="0" fontId="8" numFmtId="164" xfId="0" applyAlignment="1" applyBorder="1" applyFont="1" applyNumberFormat="1">
      <alignment horizontal="center"/>
    </xf>
    <xf borderId="8" fillId="0" fontId="8" numFmtId="167" xfId="0" applyAlignment="1" applyBorder="1" applyFont="1" applyNumberFormat="1">
      <alignment horizontal="center"/>
    </xf>
    <xf borderId="8" fillId="0" fontId="8" numFmtId="0" xfId="0" applyAlignment="1" applyBorder="1" applyFont="1">
      <alignment horizontal="center"/>
    </xf>
    <xf borderId="8" fillId="0" fontId="8" numFmtId="0" xfId="0" applyAlignment="1" applyBorder="1" applyFont="1">
      <alignment horizontal="left"/>
    </xf>
    <xf borderId="11" fillId="0" fontId="8" numFmtId="164" xfId="0" applyAlignment="1" applyBorder="1" applyFont="1" applyNumberFormat="1">
      <alignment horizontal="center"/>
    </xf>
    <xf borderId="40" fillId="0" fontId="8" numFmtId="0" xfId="0" applyAlignment="1" applyBorder="1" applyFont="1">
      <alignment horizontal="center"/>
    </xf>
    <xf borderId="39" fillId="0" fontId="8" numFmtId="9" xfId="0" applyAlignment="1" applyBorder="1" applyFont="1" applyNumberFormat="1">
      <alignment horizontal="center"/>
    </xf>
    <xf borderId="39" fillId="0" fontId="8" numFmtId="10" xfId="0" applyAlignment="1" applyBorder="1" applyFont="1" applyNumberFormat="1">
      <alignment horizontal="center"/>
    </xf>
    <xf borderId="39" fillId="0" fontId="8" numFmtId="9" xfId="0" applyAlignment="1" applyBorder="1" applyFont="1" applyNumberFormat="1">
      <alignment horizontal="left"/>
    </xf>
    <xf borderId="18" fillId="0" fontId="8" numFmtId="10" xfId="0" applyAlignment="1" applyBorder="1" applyFont="1" applyNumberFormat="1">
      <alignment horizontal="center"/>
    </xf>
    <xf borderId="41" fillId="0" fontId="8" numFmtId="0" xfId="0" applyAlignment="1" applyBorder="1" applyFont="1">
      <alignment horizontal="center"/>
    </xf>
    <xf borderId="0" fillId="0" fontId="11" numFmtId="0" xfId="0" applyAlignment="1" applyFont="1">
      <alignment horizontal="center"/>
    </xf>
    <xf borderId="0" fillId="0" fontId="11" numFmtId="9" xfId="0" applyAlignment="1" applyFont="1" applyNumberFormat="1">
      <alignment horizontal="center"/>
    </xf>
    <xf borderId="0" fillId="0" fontId="11" numFmtId="9" xfId="0" applyAlignment="1" applyFont="1" applyNumberFormat="1">
      <alignment horizontal="left"/>
    </xf>
    <xf borderId="42" fillId="0" fontId="11" numFmtId="9" xfId="0" applyAlignment="1" applyBorder="1" applyFont="1" applyNumberFormat="1">
      <alignment horizontal="center"/>
    </xf>
    <xf borderId="19" fillId="0" fontId="3" numFmtId="0" xfId="0" applyBorder="1" applyFont="1"/>
    <xf borderId="20" fillId="0" fontId="8" numFmtId="0" xfId="0" applyBorder="1" applyFont="1"/>
    <xf borderId="20" fillId="0" fontId="8" numFmtId="167" xfId="0" applyAlignment="1" applyBorder="1" applyFont="1" applyNumberFormat="1">
      <alignment horizontal="left"/>
    </xf>
    <xf borderId="43" fillId="0" fontId="3" numFmtId="0" xfId="0" applyBorder="1" applyFont="1"/>
    <xf borderId="30" fillId="3" fontId="19" numFmtId="0" xfId="0" applyAlignment="1" applyBorder="1" applyFont="1">
      <alignment horizontal="left"/>
    </xf>
    <xf borderId="41" fillId="0" fontId="3" numFmtId="0" xfId="0" applyBorder="1" applyFont="1"/>
    <xf borderId="0" fillId="0" fontId="8" numFmtId="9" xfId="0" applyAlignment="1" applyFont="1" applyNumberFormat="1">
      <alignment horizontal="left"/>
    </xf>
    <xf borderId="42" fillId="0" fontId="3" numFmtId="0" xfId="0" applyBorder="1" applyFont="1"/>
    <xf borderId="41" fillId="0" fontId="11" numFmtId="0" xfId="0" applyBorder="1" applyFont="1"/>
    <xf borderId="0" fillId="0" fontId="11" numFmtId="0" xfId="0" applyAlignment="1" applyFont="1">
      <alignment horizontal="left"/>
    </xf>
    <xf borderId="42" fillId="0" fontId="11" numFmtId="0" xfId="0" applyBorder="1" applyFont="1"/>
    <xf borderId="30" fillId="5" fontId="3" numFmtId="0" xfId="0" applyAlignment="1" applyBorder="1" applyFont="1">
      <alignment horizontal="left"/>
    </xf>
    <xf borderId="44" fillId="0" fontId="3" numFmtId="0" xfId="0" applyBorder="1" applyFont="1"/>
    <xf borderId="0" fillId="0" fontId="20" numFmtId="0" xfId="0" applyFont="1"/>
    <xf borderId="0" fillId="0" fontId="20" numFmtId="0" xfId="0" applyAlignment="1" applyFont="1">
      <alignment horizontal="left"/>
    </xf>
    <xf borderId="0" fillId="0" fontId="21" numFmtId="0" xfId="0" applyAlignment="1" applyFont="1">
      <alignment horizontal="center"/>
    </xf>
    <xf borderId="0" fillId="0" fontId="20" numFmtId="2" xfId="0" applyFont="1" applyNumberFormat="1"/>
    <xf borderId="0" fillId="0" fontId="22" numFmtId="0" xfId="0" applyFont="1"/>
    <xf borderId="0" fillId="0" fontId="20" numFmtId="14" xfId="0" applyAlignment="1" applyFont="1" applyNumberFormat="1">
      <alignment shrinkToFit="1" wrapText="0"/>
    </xf>
    <xf borderId="45" fillId="0" fontId="20" numFmtId="0" xfId="0" applyBorder="1" applyFont="1"/>
    <xf borderId="45" fillId="0" fontId="20" numFmtId="0" xfId="0" applyAlignment="1" applyBorder="1" applyFont="1">
      <alignment horizontal="left"/>
    </xf>
    <xf borderId="46" fillId="0" fontId="20" numFmtId="0" xfId="0" applyAlignment="1" applyBorder="1" applyFont="1">
      <alignment horizontal="center" vertical="center"/>
    </xf>
    <xf borderId="47" fillId="0" fontId="9" numFmtId="0" xfId="0" applyBorder="1" applyFont="1"/>
    <xf borderId="7" fillId="0" fontId="20" numFmtId="0" xfId="0" applyAlignment="1" applyBorder="1" applyFont="1">
      <alignment horizontal="center" vertical="center"/>
    </xf>
    <xf borderId="7" fillId="0" fontId="20" numFmtId="0" xfId="0" applyAlignment="1" applyBorder="1" applyFont="1">
      <alignment vertical="center"/>
    </xf>
    <xf borderId="36" fillId="0" fontId="20" numFmtId="0" xfId="0" applyAlignment="1" applyBorder="1" applyFont="1">
      <alignment horizontal="center" shrinkToFit="1" vertical="top" wrapText="0"/>
    </xf>
    <xf borderId="45" fillId="0" fontId="9" numFmtId="0" xfId="0" applyBorder="1" applyFont="1"/>
    <xf borderId="38" fillId="0" fontId="20" numFmtId="0" xfId="0" applyAlignment="1" applyBorder="1" applyFont="1">
      <alignment horizontal="center" shrinkToFit="1" vertical="center" wrapText="0"/>
    </xf>
    <xf borderId="0" fillId="0" fontId="21" numFmtId="10" xfId="0" applyAlignment="1" applyFont="1" applyNumberFormat="1">
      <alignment horizontal="center"/>
    </xf>
    <xf borderId="48" fillId="0" fontId="20" numFmtId="0" xfId="0" applyAlignment="1" applyBorder="1" applyFont="1">
      <alignment horizontal="center" vertical="center"/>
    </xf>
    <xf borderId="7" fillId="0" fontId="20" numFmtId="0" xfId="0" applyAlignment="1" applyBorder="1" applyFont="1">
      <alignment horizontal="center"/>
    </xf>
    <xf borderId="7" fillId="0" fontId="20" numFmtId="10" xfId="0" applyAlignment="1" applyBorder="1" applyFont="1" applyNumberFormat="1">
      <alignment horizontal="center"/>
    </xf>
    <xf borderId="7" fillId="0" fontId="20" numFmtId="164" xfId="0" applyBorder="1" applyFont="1" applyNumberFormat="1"/>
    <xf borderId="12" fillId="0" fontId="20" numFmtId="1" xfId="0" applyBorder="1" applyFont="1" applyNumberFormat="1"/>
    <xf borderId="12" fillId="0" fontId="20" numFmtId="169" xfId="0" applyAlignment="1" applyBorder="1" applyFont="1" applyNumberFormat="1">
      <alignment horizontal="center"/>
    </xf>
    <xf borderId="0" fillId="0" fontId="23" numFmtId="170" xfId="0" applyFont="1" applyNumberFormat="1"/>
    <xf borderId="0" fillId="0" fontId="20" numFmtId="164" xfId="0" applyFont="1" applyNumberFormat="1"/>
    <xf borderId="12" fillId="0" fontId="20" numFmtId="0" xfId="0" applyAlignment="1" applyBorder="1" applyFont="1">
      <alignment horizontal="center"/>
    </xf>
    <xf borderId="12" fillId="0" fontId="20" numFmtId="10" xfId="0" applyAlignment="1" applyBorder="1" applyFont="1" applyNumberFormat="1">
      <alignment horizontal="center"/>
    </xf>
    <xf borderId="12" fillId="0" fontId="20" numFmtId="164" xfId="0" applyBorder="1" applyFont="1" applyNumberFormat="1"/>
    <xf borderId="41" fillId="0" fontId="20" numFmtId="0" xfId="0" applyAlignment="1" applyBorder="1" applyFont="1">
      <alignment horizontal="center"/>
    </xf>
    <xf borderId="49" fillId="6" fontId="20" numFmtId="0" xfId="0" applyBorder="1" applyFill="1" applyFont="1"/>
    <xf borderId="50" fillId="0" fontId="20" numFmtId="0" xfId="0" applyAlignment="1" applyBorder="1" applyFont="1">
      <alignment horizontal="right"/>
    </xf>
    <xf borderId="51" fillId="0" fontId="9" numFmtId="0" xfId="0" applyBorder="1" applyFont="1"/>
    <xf borderId="52" fillId="0" fontId="21" numFmtId="164" xfId="0" applyBorder="1" applyFont="1" applyNumberFormat="1"/>
    <xf borderId="0" fillId="0" fontId="21" numFmtId="164" xfId="0" applyFont="1" applyNumberFormat="1"/>
    <xf borderId="53" fillId="0" fontId="21" numFmtId="0" xfId="0" applyBorder="1" applyFont="1"/>
    <xf borderId="38" fillId="0" fontId="21" numFmtId="169" xfId="0" applyAlignment="1" applyBorder="1" applyFont="1" applyNumberFormat="1">
      <alignment horizontal="center"/>
    </xf>
    <xf borderId="0" fillId="0" fontId="21" numFmtId="170" xfId="0" applyFont="1" applyNumberFormat="1"/>
    <xf borderId="46" fillId="0" fontId="20" numFmtId="0" xfId="0" applyBorder="1" applyFont="1"/>
    <xf borderId="47" fillId="0" fontId="20" numFmtId="0" xfId="0" applyBorder="1" applyFont="1"/>
    <xf borderId="36" fillId="0" fontId="20" numFmtId="0" xfId="0" applyBorder="1" applyFont="1"/>
    <xf borderId="7" fillId="0" fontId="20" numFmtId="0" xfId="0" applyBorder="1" applyFont="1"/>
    <xf borderId="12" fillId="0" fontId="20" numFmtId="0" xfId="0" applyBorder="1" applyFont="1"/>
    <xf borderId="13" fillId="0" fontId="20" numFmtId="0" xfId="0" applyAlignment="1" applyBorder="1" applyFont="1">
      <alignment horizontal="center" shrinkToFit="1" vertical="top" wrapText="0"/>
    </xf>
    <xf borderId="12" fillId="0" fontId="20" numFmtId="0" xfId="0" applyAlignment="1" applyBorder="1" applyFont="1">
      <alignment horizontal="center" shrinkToFit="1" vertical="top" wrapText="0"/>
    </xf>
    <xf borderId="12" fillId="0" fontId="20" numFmtId="0" xfId="0" applyAlignment="1" applyBorder="1" applyFont="1">
      <alignment horizontal="left"/>
    </xf>
    <xf borderId="53" fillId="0" fontId="21" numFmtId="0" xfId="0" applyAlignment="1" applyBorder="1" applyFont="1">
      <alignment horizontal="center"/>
    </xf>
    <xf borderId="12" fillId="6" fontId="20" numFmtId="0" xfId="0" applyAlignment="1" applyBorder="1" applyFont="1">
      <alignment horizontal="center"/>
    </xf>
    <xf borderId="12" fillId="7" fontId="20" numFmtId="0" xfId="0" applyAlignment="1" applyBorder="1" applyFill="1" applyFont="1">
      <alignment horizontal="center" vertical="center"/>
    </xf>
    <xf borderId="12" fillId="4" fontId="20" numFmtId="0" xfId="0" applyAlignment="1" applyBorder="1" applyFont="1">
      <alignment horizontal="center" vertical="center"/>
    </xf>
    <xf borderId="12" fillId="4" fontId="20" numFmtId="166" xfId="0" applyAlignment="1" applyBorder="1" applyFont="1" applyNumberFormat="1">
      <alignment horizontal="center" vertical="center"/>
    </xf>
    <xf borderId="12" fillId="6" fontId="20" numFmtId="167" xfId="0" applyAlignment="1" applyBorder="1" applyFont="1" applyNumberFormat="1">
      <alignment horizontal="center"/>
    </xf>
    <xf borderId="30" fillId="6" fontId="20" numFmtId="0" xfId="0" applyBorder="1" applyFont="1"/>
    <xf borderId="12" fillId="6" fontId="20" numFmtId="0" xfId="0" applyBorder="1" applyFont="1"/>
    <xf borderId="32" fillId="6" fontId="20" numFmtId="171" xfId="0" applyAlignment="1" applyBorder="1" applyFont="1" applyNumberFormat="1">
      <alignment horizontal="center" vertical="center"/>
    </xf>
    <xf borderId="30" fillId="6" fontId="20" numFmtId="2" xfId="0" applyBorder="1" applyFont="1" applyNumberFormat="1"/>
    <xf borderId="12" fillId="6" fontId="20" numFmtId="168" xfId="0" applyBorder="1" applyFont="1" applyNumberFormat="1"/>
    <xf borderId="12" fillId="0" fontId="20" numFmtId="0" xfId="0" applyAlignment="1" applyBorder="1" applyFont="1">
      <alignment horizontal="center" vertical="center"/>
    </xf>
    <xf borderId="12" fillId="0" fontId="20" numFmtId="166" xfId="0" applyAlignment="1" applyBorder="1" applyFont="1" applyNumberFormat="1">
      <alignment horizontal="center" vertical="center"/>
    </xf>
    <xf borderId="49" fillId="6" fontId="20" numFmtId="0" xfId="0" applyAlignment="1" applyBorder="1" applyFont="1">
      <alignment horizontal="center"/>
    </xf>
    <xf borderId="50" fillId="0" fontId="20" numFmtId="0" xfId="0" applyBorder="1" applyFont="1"/>
    <xf borderId="50" fillId="0" fontId="20" numFmtId="0" xfId="0" applyAlignment="1" applyBorder="1" applyFont="1">
      <alignment horizontal="center"/>
    </xf>
    <xf borderId="12" fillId="8" fontId="20" numFmtId="0" xfId="0" applyAlignment="1" applyBorder="1" applyFill="1" applyFont="1">
      <alignment horizontal="center" vertical="center"/>
    </xf>
    <xf borderId="12" fillId="6" fontId="20" numFmtId="0" xfId="0" applyAlignment="1" applyBorder="1" applyFont="1">
      <alignment horizontal="center" vertical="center"/>
    </xf>
    <xf borderId="12" fillId="0" fontId="24" numFmtId="167" xfId="0" applyAlignment="1" applyBorder="1" applyFont="1" applyNumberFormat="1">
      <alignment horizontal="center"/>
    </xf>
    <xf borderId="0" fillId="0" fontId="21" numFmtId="167" xfId="0" applyAlignment="1" applyFont="1" applyNumberFormat="1">
      <alignment horizontal="center"/>
    </xf>
    <xf borderId="12" fillId="0" fontId="21" numFmtId="0" xfId="0" applyBorder="1" applyFont="1"/>
    <xf borderId="12" fillId="0" fontId="21" numFmtId="0" xfId="0" applyAlignment="1" applyBorder="1" applyFont="1">
      <alignment horizontal="left"/>
    </xf>
    <xf borderId="12" fillId="0" fontId="21" numFmtId="0" xfId="0" applyAlignment="1" applyBorder="1" applyFont="1">
      <alignment horizontal="center"/>
    </xf>
    <xf borderId="12" fillId="0" fontId="21" numFmtId="167" xfId="0" applyBorder="1" applyFont="1" applyNumberFormat="1"/>
    <xf borderId="0" fillId="0" fontId="21" numFmtId="0" xfId="0" applyFont="1"/>
    <xf borderId="0" fillId="0" fontId="21" numFmtId="2" xfId="0" applyFont="1" applyNumberFormat="1"/>
    <xf borderId="0" fillId="0" fontId="21" numFmtId="168" xfId="0" applyFont="1" applyNumberFormat="1"/>
    <xf borderId="0" fillId="0" fontId="23" numFmtId="167" xfId="0" applyFont="1" applyNumberFormat="1"/>
    <xf borderId="0" fillId="0" fontId="25" numFmtId="0" xfId="0" applyFont="1"/>
    <xf borderId="0" fillId="0" fontId="23" numFmtId="164" xfId="0" applyFont="1" applyNumberFormat="1"/>
    <xf borderId="31" fillId="0" fontId="21" numFmtId="167" xfId="0" applyBorder="1" applyFont="1" applyNumberFormat="1"/>
    <xf borderId="54" fillId="6" fontId="20" numFmtId="0" xfId="0" applyAlignment="1" applyBorder="1" applyFont="1">
      <alignment horizontal="center" vertical="center"/>
    </xf>
    <xf borderId="54" fillId="6" fontId="20" numFmtId="166" xfId="0" applyAlignment="1" applyBorder="1" applyFont="1" applyNumberFormat="1">
      <alignment horizontal="center" vertical="center"/>
    </xf>
    <xf borderId="7" fillId="0" fontId="20" numFmtId="167" xfId="0" applyAlignment="1" applyBorder="1" applyFont="1" applyNumberFormat="1">
      <alignment horizontal="center"/>
    </xf>
    <xf borderId="12" fillId="6" fontId="20" numFmtId="166" xfId="0" applyAlignment="1" applyBorder="1" applyFont="1" applyNumberFormat="1">
      <alignment horizontal="center" vertical="center"/>
    </xf>
    <xf borderId="12" fillId="0" fontId="20" numFmtId="167" xfId="0" applyAlignment="1" applyBorder="1" applyFont="1" applyNumberFormat="1">
      <alignment horizontal="center"/>
    </xf>
    <xf borderId="0" fillId="0" fontId="20" numFmtId="0" xfId="0" applyAlignment="1" applyFont="1">
      <alignment horizontal="center" vertical="center"/>
    </xf>
    <xf borderId="0" fillId="0" fontId="20" numFmtId="0" xfId="0" applyAlignment="1" applyFont="1">
      <alignment horizontal="center"/>
    </xf>
    <xf borderId="50" fillId="0" fontId="20" numFmtId="0" xfId="0" applyAlignment="1" applyBorder="1" applyFont="1">
      <alignment horizontal="left"/>
    </xf>
    <xf borderId="38" fillId="0" fontId="21" numFmtId="167" xfId="0" applyAlignment="1" applyBorder="1" applyFont="1" applyNumberFormat="1">
      <alignment horizontal="center"/>
    </xf>
    <xf borderId="0" fillId="0" fontId="20" numFmtId="0" xfId="0" applyAlignment="1" applyFont="1">
      <alignment horizontal="left" vertical="center"/>
    </xf>
    <xf borderId="14" fillId="0" fontId="20" numFmtId="0" xfId="0" applyAlignment="1" applyBorder="1" applyFont="1">
      <alignment horizontal="center" shrinkToFit="1" vertical="top" wrapText="0"/>
    </xf>
    <xf borderId="13" fillId="0" fontId="20" numFmtId="0" xfId="0" applyAlignment="1" applyBorder="1" applyFont="1">
      <alignment horizontal="center"/>
    </xf>
    <xf borderId="12" fillId="0" fontId="20" numFmtId="2" xfId="0" applyAlignment="1" applyBorder="1" applyFont="1" applyNumberFormat="1">
      <alignment horizontal="center"/>
    </xf>
    <xf borderId="22" fillId="0" fontId="21" numFmtId="0" xfId="0" applyAlignment="1" applyBorder="1" applyFont="1">
      <alignment horizontal="center"/>
    </xf>
    <xf borderId="12" fillId="7" fontId="20" numFmtId="14" xfId="0" applyAlignment="1" applyBorder="1" applyFont="1" applyNumberFormat="1">
      <alignment horizontal="center"/>
    </xf>
    <xf borderId="12" fillId="6" fontId="20" numFmtId="2" xfId="0" applyAlignment="1" applyBorder="1" applyFont="1" applyNumberFormat="1">
      <alignment horizontal="center"/>
    </xf>
    <xf borderId="12" fillId="6" fontId="20" numFmtId="14" xfId="0" applyAlignment="1" applyBorder="1" applyFont="1" applyNumberFormat="1">
      <alignment horizontal="center"/>
    </xf>
    <xf borderId="7" fillId="0" fontId="21" numFmtId="167" xfId="0" applyAlignment="1" applyBorder="1" applyFont="1" applyNumberFormat="1">
      <alignment horizontal="center"/>
    </xf>
    <xf borderId="7" fillId="0" fontId="21" numFmtId="0" xfId="0" applyBorder="1" applyFont="1"/>
    <xf borderId="7" fillId="0" fontId="21" numFmtId="0" xfId="0" applyAlignment="1" applyBorder="1" applyFont="1">
      <alignment horizontal="center"/>
    </xf>
    <xf borderId="0" fillId="0" fontId="26" numFmtId="0" xfId="0" applyFont="1"/>
    <xf borderId="33" fillId="0" fontId="20" numFmtId="0" xfId="0" applyBorder="1" applyFont="1"/>
    <xf borderId="3" fillId="0" fontId="20" numFmtId="0" xfId="0" applyAlignment="1" applyBorder="1" applyFont="1">
      <alignment horizontal="center" shrinkToFit="1" vertical="center" wrapText="0"/>
    </xf>
    <xf borderId="3" fillId="0" fontId="20" numFmtId="0" xfId="0" applyAlignment="1" applyBorder="1" applyFont="1">
      <alignment horizontal="left" shrinkToFit="1" vertical="center" wrapText="0"/>
    </xf>
    <xf borderId="6" fillId="0" fontId="20" numFmtId="0" xfId="0" applyAlignment="1" applyBorder="1" applyFont="1">
      <alignment horizontal="center" shrinkToFit="1" vertical="center" wrapText="0"/>
    </xf>
    <xf borderId="35" fillId="0" fontId="20" numFmtId="0" xfId="0" applyAlignment="1" applyBorder="1" applyFont="1">
      <alignment horizontal="center"/>
    </xf>
    <xf borderId="8" fillId="0" fontId="20" numFmtId="168" xfId="0" applyAlignment="1" applyBorder="1" applyFont="1" applyNumberFormat="1">
      <alignment horizontal="center"/>
    </xf>
    <xf borderId="8" fillId="0" fontId="20" numFmtId="167" xfId="0" applyAlignment="1" applyBorder="1" applyFont="1" applyNumberFormat="1">
      <alignment horizontal="center"/>
    </xf>
    <xf borderId="8" fillId="0" fontId="20" numFmtId="0" xfId="0" applyAlignment="1" applyBorder="1" applyFont="1">
      <alignment horizontal="center"/>
    </xf>
    <xf borderId="8" fillId="0" fontId="20" numFmtId="169" xfId="0" applyAlignment="1" applyBorder="1" applyFont="1" applyNumberFormat="1">
      <alignment horizontal="left"/>
    </xf>
    <xf borderId="11" fillId="0" fontId="20" numFmtId="168" xfId="0" applyAlignment="1" applyBorder="1" applyFont="1" applyNumberFormat="1">
      <alignment horizontal="center"/>
    </xf>
    <xf borderId="40" fillId="0" fontId="20" numFmtId="0" xfId="0" applyAlignment="1" applyBorder="1" applyFont="1">
      <alignment horizontal="center"/>
    </xf>
    <xf borderId="39" fillId="0" fontId="20" numFmtId="0" xfId="0" applyAlignment="1" applyBorder="1" applyFont="1">
      <alignment horizontal="center"/>
    </xf>
    <xf borderId="39" fillId="0" fontId="20" numFmtId="10" xfId="0" applyAlignment="1" applyBorder="1" applyFont="1" applyNumberFormat="1">
      <alignment horizontal="center"/>
    </xf>
    <xf borderId="39" fillId="0" fontId="20" numFmtId="10" xfId="0" applyAlignment="1" applyBorder="1" applyFont="1" applyNumberFormat="1">
      <alignment horizontal="left"/>
    </xf>
    <xf borderId="18" fillId="0" fontId="20" numFmtId="10" xfId="0" applyAlignment="1" applyBorder="1" applyFont="1" applyNumberFormat="1">
      <alignment horizontal="center"/>
    </xf>
    <xf borderId="0" fillId="0" fontId="20" numFmtId="9" xfId="0" applyAlignment="1" applyFont="1" applyNumberFormat="1">
      <alignment horizontal="center"/>
    </xf>
    <xf borderId="0" fillId="0" fontId="20" numFmtId="9" xfId="0" applyAlignment="1" applyFont="1" applyNumberFormat="1">
      <alignment horizontal="left"/>
    </xf>
    <xf borderId="42" fillId="0" fontId="20" numFmtId="9" xfId="0" applyAlignment="1" applyBorder="1" applyFont="1" applyNumberFormat="1">
      <alignment horizontal="center"/>
    </xf>
    <xf borderId="19" fillId="0" fontId="20" numFmtId="0" xfId="0" applyBorder="1" applyFont="1"/>
    <xf borderId="20" fillId="0" fontId="20" numFmtId="0" xfId="0" applyBorder="1" applyFont="1"/>
    <xf borderId="20" fillId="0" fontId="20" numFmtId="167" xfId="0" applyAlignment="1" applyBorder="1" applyFont="1" applyNumberFormat="1">
      <alignment horizontal="left"/>
    </xf>
    <xf borderId="43" fillId="0" fontId="20" numFmtId="0" xfId="0" applyBorder="1" applyFont="1"/>
    <xf borderId="41" fillId="0" fontId="20" numFmtId="0" xfId="0" applyBorder="1" applyFont="1"/>
    <xf borderId="42" fillId="0" fontId="20" numFmtId="0" xfId="0" applyBorder="1" applyFont="1"/>
    <xf borderId="24" fillId="0" fontId="20" numFmtId="0" xfId="0" applyBorder="1" applyFont="1"/>
    <xf borderId="25" fillId="0" fontId="20" numFmtId="0" xfId="0" applyBorder="1" applyFont="1"/>
    <xf borderId="25" fillId="0" fontId="20" numFmtId="0" xfId="0" applyAlignment="1" applyBorder="1" applyFont="1">
      <alignment horizontal="left"/>
    </xf>
    <xf borderId="44" fillId="0" fontId="20" numFmtId="0" xfId="0" applyBorder="1" applyFont="1"/>
    <xf borderId="0" fillId="0" fontId="6" numFmtId="0" xfId="0" applyAlignment="1" applyFont="1">
      <alignment horizontal="left"/>
    </xf>
    <xf borderId="0" fillId="0" fontId="27" numFmtId="0" xfId="0" applyAlignment="1" applyFont="1">
      <alignment horizontal="center"/>
    </xf>
    <xf borderId="0" fillId="0" fontId="6" numFmtId="2" xfId="0" applyFont="1" applyNumberFormat="1"/>
    <xf borderId="0" fillId="0" fontId="20" numFmtId="10" xfId="0" applyFont="1" applyNumberFormat="1"/>
    <xf borderId="30" fillId="6" fontId="20" numFmtId="167" xfId="0" applyBorder="1" applyFont="1" applyNumberFormat="1"/>
    <xf borderId="0" fillId="0" fontId="20" numFmtId="172" xfId="0" applyFont="1" applyNumberFormat="1"/>
    <xf borderId="0" fillId="0" fontId="20" numFmtId="167" xfId="0" applyFont="1" applyNumberFormat="1"/>
    <xf borderId="0" fillId="0" fontId="20" numFmtId="173" xfId="0" applyFont="1" applyNumberFormat="1"/>
    <xf borderId="12" fillId="4" fontId="20" numFmtId="167" xfId="0" applyAlignment="1" applyBorder="1" applyFont="1" applyNumberFormat="1">
      <alignment horizontal="center"/>
    </xf>
    <xf borderId="30" fillId="6" fontId="20" numFmtId="173" xfId="0" applyBorder="1" applyFont="1" applyNumberFormat="1"/>
    <xf borderId="12" fillId="4" fontId="20" numFmtId="0" xfId="0" applyAlignment="1" applyBorder="1" applyFont="1">
      <alignment horizontal="center"/>
    </xf>
    <xf borderId="12" fillId="0" fontId="21" numFmtId="2" xfId="0" applyAlignment="1" applyBorder="1" applyFont="1" applyNumberFormat="1">
      <alignment horizontal="left"/>
    </xf>
    <xf borderId="55" fillId="6" fontId="20" numFmtId="0" xfId="0" applyAlignment="1" applyBorder="1" applyFont="1">
      <alignment horizontal="center" vertical="center"/>
    </xf>
    <xf borderId="55" fillId="6" fontId="20" numFmtId="166" xfId="0" applyAlignment="1" applyBorder="1" applyFont="1" applyNumberFormat="1">
      <alignment horizontal="center" vertical="center"/>
    </xf>
    <xf borderId="38" fillId="0" fontId="20" numFmtId="167" xfId="0" applyAlignment="1" applyBorder="1" applyFont="1" applyNumberFormat="1">
      <alignment horizontal="center"/>
    </xf>
    <xf borderId="56" fillId="0" fontId="21" numFmtId="167" xfId="0" applyAlignment="1" applyBorder="1" applyFont="1" applyNumberFormat="1">
      <alignment horizontal="center"/>
    </xf>
    <xf borderId="12" fillId="7" fontId="28" numFmtId="0" xfId="0" applyAlignment="1" applyBorder="1" applyFont="1">
      <alignment horizontal="center" vertical="center"/>
    </xf>
    <xf borderId="12" fillId="9" fontId="20" numFmtId="0" xfId="0" applyAlignment="1" applyBorder="1" applyFill="1" applyFont="1">
      <alignment horizontal="center" vertical="center"/>
    </xf>
    <xf borderId="12" fillId="9" fontId="20" numFmtId="166" xfId="0" applyAlignment="1" applyBorder="1" applyFont="1" applyNumberFormat="1">
      <alignment horizontal="center" vertical="center"/>
    </xf>
    <xf borderId="0" fillId="0" fontId="20" numFmtId="0" xfId="0" applyAlignment="1" applyFont="1">
      <alignment vertical="center"/>
    </xf>
    <xf borderId="0" fillId="0" fontId="20" numFmtId="4" xfId="0" applyAlignment="1" applyFont="1" applyNumberFormat="1">
      <alignment horizontal="center" vertical="center"/>
    </xf>
    <xf borderId="12" fillId="0" fontId="20" numFmtId="0" xfId="0" applyAlignment="1" applyBorder="1" applyFont="1">
      <alignment vertical="center"/>
    </xf>
    <xf borderId="13" fillId="0" fontId="20" numFmtId="0" xfId="0" applyAlignment="1" applyBorder="1" applyFont="1">
      <alignment horizontal="center" shrinkToFit="1" vertical="center" wrapText="0"/>
    </xf>
    <xf borderId="12" fillId="0" fontId="20" numFmtId="0" xfId="0" applyAlignment="1" applyBorder="1" applyFont="1">
      <alignment horizontal="center" shrinkToFit="1" vertical="center" wrapText="0"/>
    </xf>
    <xf borderId="12" fillId="0" fontId="20" numFmtId="0" xfId="0" applyAlignment="1" applyBorder="1" applyFont="1">
      <alignment horizontal="left" vertical="center"/>
    </xf>
    <xf borderId="12" fillId="0" fontId="20" numFmtId="4" xfId="0" applyAlignment="1" applyBorder="1" applyFont="1" applyNumberFormat="1">
      <alignment horizontal="center" vertical="center"/>
    </xf>
    <xf borderId="50" fillId="0" fontId="20" numFmtId="0" xfId="0" applyAlignment="1" applyBorder="1" applyFont="1">
      <alignment vertical="center"/>
    </xf>
    <xf borderId="50" fillId="0" fontId="20" numFmtId="0" xfId="0" applyAlignment="1" applyBorder="1" applyFont="1">
      <alignment horizontal="left" vertical="center"/>
    </xf>
    <xf borderId="12" fillId="0" fontId="21" numFmtId="4" xfId="0" applyAlignment="1" applyBorder="1" applyFont="1" applyNumberFormat="1">
      <alignment horizontal="center" vertical="center"/>
    </xf>
    <xf borderId="36" fillId="0" fontId="20" numFmtId="0" xfId="0" applyAlignment="1" applyBorder="1" applyFont="1">
      <alignment vertical="center"/>
    </xf>
    <xf borderId="45" fillId="0" fontId="20" numFmtId="0" xfId="0" applyAlignment="1" applyBorder="1" applyFont="1">
      <alignment vertical="center"/>
    </xf>
    <xf borderId="45" fillId="0" fontId="20" numFmtId="0" xfId="0" applyAlignment="1" applyBorder="1" applyFont="1">
      <alignment horizontal="left" vertical="center"/>
    </xf>
    <xf borderId="54" fillId="7" fontId="20" numFmtId="0" xfId="0" applyAlignment="1" applyBorder="1" applyFont="1">
      <alignment horizontal="center" vertical="center"/>
    </xf>
    <xf borderId="0" fillId="0" fontId="29" numFmtId="14" xfId="0" applyFont="1" applyNumberFormat="1"/>
    <xf borderId="0" fillId="0" fontId="28" numFmtId="0" xfId="0" applyFont="1"/>
    <xf borderId="0" fillId="0" fontId="29" numFmtId="0" xfId="0" applyAlignment="1" applyFont="1">
      <alignment horizontal="center"/>
    </xf>
    <xf borderId="0" fillId="0" fontId="28" numFmtId="9" xfId="0" applyFont="1" applyNumberFormat="1"/>
    <xf borderId="0" fillId="0" fontId="28" numFmtId="14" xfId="0" applyFont="1" applyNumberFormat="1"/>
    <xf borderId="30" fillId="4" fontId="29" numFmtId="16" xfId="0" applyBorder="1" applyFont="1" applyNumberFormat="1"/>
    <xf borderId="1" fillId="0" fontId="29" numFmtId="14" xfId="0" applyAlignment="1" applyBorder="1" applyFont="1" applyNumberFormat="1">
      <alignment horizontal="center" vertical="center"/>
    </xf>
    <xf borderId="33" fillId="0" fontId="29" numFmtId="0" xfId="0" applyAlignment="1" applyBorder="1" applyFont="1">
      <alignment horizontal="center" shrinkToFit="1" vertical="center" wrapText="0"/>
    </xf>
    <xf borderId="3" fillId="0" fontId="29" numFmtId="0" xfId="0" applyAlignment="1" applyBorder="1" applyFont="1">
      <alignment horizontal="center" shrinkToFit="1" vertical="center" wrapText="0"/>
    </xf>
    <xf borderId="4" fillId="0" fontId="29" numFmtId="0" xfId="0" applyAlignment="1" applyBorder="1" applyFont="1">
      <alignment horizontal="center" shrinkToFit="1" vertical="center" wrapText="0"/>
    </xf>
    <xf borderId="34" fillId="0" fontId="29" numFmtId="0" xfId="0" applyAlignment="1" applyBorder="1" applyFont="1">
      <alignment horizontal="center" vertical="center"/>
    </xf>
    <xf borderId="0" fillId="0" fontId="29" numFmtId="0" xfId="0" applyAlignment="1" applyFont="1">
      <alignment horizontal="center" shrinkToFit="1" vertical="center" wrapText="0"/>
    </xf>
    <xf borderId="57" fillId="0" fontId="30" numFmtId="14" xfId="0" applyAlignment="1" applyBorder="1" applyFont="1" applyNumberFormat="1">
      <alignment horizontal="left"/>
    </xf>
    <xf borderId="12" fillId="0" fontId="30" numFmtId="174" xfId="0" applyAlignment="1" applyBorder="1" applyFont="1" applyNumberFormat="1">
      <alignment horizontal="center"/>
    </xf>
    <xf borderId="12" fillId="4" fontId="29" numFmtId="0" xfId="0" applyAlignment="1" applyBorder="1" applyFont="1">
      <alignment horizontal="center" vertical="center"/>
    </xf>
    <xf borderId="30" fillId="10" fontId="28" numFmtId="174" xfId="0" applyBorder="1" applyFill="1" applyFont="1" applyNumberFormat="1"/>
    <xf borderId="0" fillId="0" fontId="28" numFmtId="174" xfId="0" applyFont="1" applyNumberFormat="1"/>
    <xf borderId="7" fillId="0" fontId="30" numFmtId="174" xfId="0" applyAlignment="1" applyBorder="1" applyFont="1" applyNumberFormat="1">
      <alignment horizontal="center"/>
    </xf>
    <xf borderId="57" fillId="0" fontId="29" numFmtId="14" xfId="0" applyBorder="1" applyFont="1" applyNumberFormat="1"/>
    <xf borderId="54" fillId="4" fontId="31" numFmtId="174" xfId="0" applyAlignment="1" applyBorder="1" applyFont="1" applyNumberFormat="1">
      <alignment horizontal="center"/>
    </xf>
    <xf borderId="12" fillId="0" fontId="32" numFmtId="0" xfId="0" applyAlignment="1" applyBorder="1" applyFont="1">
      <alignment horizontal="center" vertical="center"/>
    </xf>
    <xf borderId="58" fillId="0" fontId="29" numFmtId="0" xfId="0" applyAlignment="1" applyBorder="1" applyFont="1">
      <alignment horizontal="center"/>
    </xf>
    <xf borderId="59" fillId="0" fontId="29" numFmtId="14" xfId="0" applyBorder="1" applyFont="1" applyNumberFormat="1"/>
    <xf borderId="60" fillId="0" fontId="29" numFmtId="0" xfId="0" applyBorder="1" applyFont="1"/>
    <xf borderId="60" fillId="0" fontId="33" numFmtId="10" xfId="0" applyAlignment="1" applyBorder="1" applyFont="1" applyNumberFormat="1">
      <alignment horizontal="center"/>
    </xf>
    <xf borderId="61" fillId="4" fontId="33" numFmtId="10" xfId="0" applyAlignment="1" applyBorder="1" applyFont="1" applyNumberFormat="1">
      <alignment horizontal="center"/>
    </xf>
    <xf borderId="41" fillId="0" fontId="29" numFmtId="14" xfId="0" applyBorder="1" applyFont="1" applyNumberFormat="1"/>
    <xf borderId="0" fillId="0" fontId="29" numFmtId="0" xfId="0" applyFont="1"/>
    <xf borderId="5" fillId="0" fontId="28" numFmtId="0" xfId="0" applyBorder="1" applyFont="1"/>
    <xf borderId="5" fillId="0" fontId="29" numFmtId="10" xfId="0" applyAlignment="1" applyBorder="1" applyFont="1" applyNumberFormat="1">
      <alignment horizontal="center"/>
    </xf>
    <xf borderId="0" fillId="0" fontId="29" numFmtId="10" xfId="0" applyAlignment="1" applyFont="1" applyNumberFormat="1">
      <alignment horizontal="center"/>
    </xf>
    <xf borderId="19" fillId="0" fontId="28" numFmtId="14" xfId="0" applyBorder="1" applyFont="1" applyNumberFormat="1"/>
    <xf borderId="20" fillId="0" fontId="28" numFmtId="0" xfId="0" applyBorder="1" applyFont="1"/>
    <xf borderId="39" fillId="0" fontId="32" numFmtId="0" xfId="0" applyAlignment="1" applyBorder="1" applyFont="1">
      <alignment horizontal="center" vertical="center"/>
    </xf>
    <xf borderId="41" fillId="0" fontId="28" numFmtId="14" xfId="0" applyBorder="1" applyFont="1" applyNumberFormat="1"/>
    <xf borderId="0" fillId="0" fontId="28" numFmtId="174" xfId="0" applyAlignment="1" applyFont="1" applyNumberFormat="1">
      <alignment horizontal="center"/>
    </xf>
    <xf borderId="8" fillId="0" fontId="32" numFmtId="0" xfId="0" applyAlignment="1" applyBorder="1" applyFont="1">
      <alignment horizontal="center"/>
    </xf>
    <xf borderId="0" fillId="0" fontId="28" numFmtId="10" xfId="0" applyAlignment="1" applyFont="1" applyNumberFormat="1">
      <alignment horizontal="center"/>
    </xf>
    <xf borderId="12" fillId="0" fontId="29" numFmtId="0" xfId="0" applyAlignment="1" applyBorder="1" applyFont="1">
      <alignment horizontal="center" vertical="center"/>
    </xf>
    <xf borderId="23" fillId="0" fontId="29" numFmtId="0" xfId="0" applyAlignment="1" applyBorder="1" applyFont="1">
      <alignment horizontal="center"/>
    </xf>
    <xf borderId="0" fillId="0" fontId="28" numFmtId="2" xfId="0" applyAlignment="1" applyFont="1" applyNumberFormat="1">
      <alignment horizontal="center"/>
    </xf>
    <xf borderId="0" fillId="0" fontId="28" numFmtId="4" xfId="0" applyAlignment="1" applyFont="1" applyNumberFormat="1">
      <alignment horizontal="center"/>
    </xf>
    <xf borderId="24" fillId="0" fontId="28" numFmtId="14" xfId="0" applyBorder="1" applyFont="1" applyNumberFormat="1"/>
    <xf borderId="25" fillId="0" fontId="28" numFmtId="0" xfId="0" applyBorder="1" applyFont="1"/>
    <xf borderId="28" fillId="0" fontId="29" numFmtId="0" xfId="0" applyAlignment="1" applyBorder="1" applyFont="1">
      <alignment horizontal="center"/>
    </xf>
    <xf borderId="0" fillId="0" fontId="31" numFmtId="0" xfId="0" applyFont="1"/>
    <xf borderId="0" fillId="0" fontId="31" numFmtId="1" xfId="0" applyFont="1" applyNumberFormat="1"/>
    <xf borderId="0" fillId="0" fontId="30" numFmtId="1" xfId="0" applyFont="1" applyNumberFormat="1"/>
    <xf borderId="12" fillId="11" fontId="20" numFmtId="0" xfId="0" applyAlignment="1" applyBorder="1" applyFill="1" applyFont="1">
      <alignment horizontal="center" vertical="center"/>
    </xf>
    <xf borderId="12" fillId="12" fontId="20" numFmtId="0" xfId="0" applyAlignment="1" applyBorder="1" applyFill="1" applyFont="1">
      <alignment horizontal="center" vertical="center"/>
    </xf>
    <xf borderId="12" fillId="12" fontId="20" numFmtId="166" xfId="0" applyAlignment="1" applyBorder="1" applyFont="1" applyNumberFormat="1">
      <alignment horizontal="center" vertical="center"/>
    </xf>
    <xf borderId="12" fillId="12" fontId="20" numFmtId="167" xfId="0" applyAlignment="1" applyBorder="1" applyFont="1" applyNumberFormat="1">
      <alignment horizontal="center"/>
    </xf>
    <xf borderId="30" fillId="6" fontId="20" numFmtId="0" xfId="0" applyAlignment="1" applyBorder="1" applyFont="1">
      <alignment horizontal="center"/>
    </xf>
    <xf borderId="31" fillId="0" fontId="20" numFmtId="0" xfId="0" applyBorder="1" applyFont="1"/>
    <xf borderId="7" fillId="0" fontId="20" numFmtId="0" xfId="0" applyAlignment="1" applyBorder="1" applyFont="1">
      <alignment horizontal="left" vertical="center"/>
    </xf>
    <xf borderId="12" fillId="6" fontId="20" numFmtId="14" xfId="0" applyAlignment="1" applyBorder="1" applyFont="1" applyNumberFormat="1">
      <alignment horizontal="center" vertical="center"/>
    </xf>
    <xf borderId="12" fillId="0" fontId="20" numFmtId="14" xfId="0" applyAlignment="1" applyBorder="1" applyFont="1" applyNumberFormat="1">
      <alignment horizontal="center" vertical="center"/>
    </xf>
    <xf borderId="12" fillId="0" fontId="20" numFmtId="14" xfId="0" applyBorder="1" applyFont="1" applyNumberFormat="1"/>
    <xf borderId="0" fillId="0" fontId="34" numFmtId="0" xfId="0" applyFont="1"/>
    <xf borderId="0" fillId="0" fontId="32" numFmtId="0" xfId="0" applyFont="1"/>
    <xf borderId="0" fillId="0" fontId="34" numFmtId="0" xfId="0" applyAlignment="1" applyFont="1">
      <alignment horizontal="center" shrinkToFit="1" vertical="center" wrapText="0"/>
    </xf>
    <xf borderId="0" fillId="0" fontId="29" numFmtId="16" xfId="0" applyFont="1" applyNumberFormat="1"/>
    <xf borderId="0" fillId="0" fontId="34" numFmtId="10" xfId="0" applyAlignment="1" applyFont="1" applyNumberFormat="1">
      <alignment horizontal="center"/>
    </xf>
    <xf borderId="33" fillId="0" fontId="34" numFmtId="0" xfId="0" applyAlignment="1" applyBorder="1" applyFont="1">
      <alignment horizontal="center" vertical="center"/>
    </xf>
    <xf borderId="2" fillId="0" fontId="34" numFmtId="0" xfId="0" applyAlignment="1" applyBorder="1" applyFont="1">
      <alignment horizontal="center" shrinkToFit="1" vertical="center" wrapText="0"/>
    </xf>
    <xf borderId="3" fillId="0" fontId="34" numFmtId="0" xfId="0" applyAlignment="1" applyBorder="1" applyFont="1">
      <alignment horizontal="center" shrinkToFit="1" vertical="center" wrapText="0"/>
    </xf>
    <xf borderId="6" fillId="0" fontId="34" numFmtId="0" xfId="0" applyAlignment="1" applyBorder="1" applyFont="1">
      <alignment horizontal="center" shrinkToFit="1" vertical="center" wrapText="0"/>
    </xf>
    <xf borderId="62" fillId="0" fontId="34" numFmtId="0" xfId="0" applyAlignment="1" applyBorder="1" applyFont="1">
      <alignment horizontal="center" vertical="center"/>
    </xf>
    <xf borderId="62" fillId="0" fontId="34" numFmtId="0" xfId="0" applyAlignment="1" applyBorder="1" applyFont="1">
      <alignment horizontal="center" shrinkToFit="1" vertical="center" wrapText="0"/>
    </xf>
    <xf borderId="43" fillId="0" fontId="34" numFmtId="0" xfId="0" applyAlignment="1" applyBorder="1" applyFont="1">
      <alignment horizontal="center" shrinkToFit="1" vertical="center" wrapText="0"/>
    </xf>
    <xf borderId="57" fillId="0" fontId="34" numFmtId="175" xfId="0" applyAlignment="1" applyBorder="1" applyFont="1" applyNumberFormat="1">
      <alignment horizontal="center"/>
    </xf>
    <xf borderId="7" fillId="0" fontId="34" numFmtId="4" xfId="0" applyAlignment="1" applyBorder="1" applyFont="1" applyNumberFormat="1">
      <alignment horizontal="center"/>
    </xf>
    <xf borderId="63" fillId="0" fontId="28" numFmtId="0" xfId="0" applyAlignment="1" applyBorder="1" applyFont="1">
      <alignment horizontal="center" shrinkToFit="1" wrapText="0"/>
    </xf>
    <xf borderId="15" fillId="0" fontId="34" numFmtId="10" xfId="0" applyAlignment="1" applyBorder="1" applyFont="1" applyNumberFormat="1">
      <alignment horizontal="center" vertical="center"/>
    </xf>
    <xf borderId="64" fillId="0" fontId="32" numFmtId="2" xfId="0" applyBorder="1" applyFont="1" applyNumberFormat="1"/>
    <xf borderId="63" fillId="0" fontId="28" numFmtId="174" xfId="0" applyAlignment="1" applyBorder="1" applyFont="1" applyNumberFormat="1">
      <alignment horizontal="center" shrinkToFit="1" wrapText="0"/>
    </xf>
    <xf borderId="0" fillId="0" fontId="35" numFmtId="0" xfId="0" applyFont="1"/>
    <xf borderId="35" fillId="0" fontId="34" numFmtId="0" xfId="0" applyBorder="1" applyFont="1"/>
    <xf borderId="8" fillId="0" fontId="36" numFmtId="174" xfId="0" applyAlignment="1" applyBorder="1" applyFont="1" applyNumberFormat="1">
      <alignment horizontal="center"/>
    </xf>
    <xf borderId="63" fillId="0" fontId="34" numFmtId="0" xfId="0" applyAlignment="1" applyBorder="1" applyFont="1">
      <alignment horizontal="center" shrinkToFit="1" wrapText="0"/>
    </xf>
    <xf borderId="62" fillId="4" fontId="37" numFmtId="10" xfId="0" applyAlignment="1" applyBorder="1" applyFont="1" applyNumberFormat="1">
      <alignment horizontal="center" vertical="center"/>
    </xf>
    <xf borderId="43" fillId="0" fontId="32" numFmtId="0" xfId="0" applyBorder="1" applyFont="1"/>
    <xf borderId="59" fillId="0" fontId="34" numFmtId="0" xfId="0" applyBorder="1" applyFont="1"/>
    <xf borderId="60" fillId="0" fontId="34" numFmtId="0" xfId="0" applyBorder="1" applyFont="1"/>
    <xf borderId="60" fillId="0" fontId="34" numFmtId="10" xfId="0" applyAlignment="1" applyBorder="1" applyFont="1" applyNumberFormat="1">
      <alignment horizontal="center"/>
    </xf>
    <xf borderId="61" fillId="4" fontId="37" numFmtId="10" xfId="0" applyAlignment="1" applyBorder="1" applyFont="1" applyNumberFormat="1">
      <alignment horizontal="center"/>
    </xf>
    <xf borderId="63" fillId="0" fontId="34" numFmtId="9" xfId="0" applyAlignment="1" applyBorder="1" applyFont="1" applyNumberFormat="1">
      <alignment horizontal="center" shrinkToFit="1" wrapText="0"/>
    </xf>
    <xf borderId="1" fillId="0" fontId="34" numFmtId="10" xfId="0" applyAlignment="1" applyBorder="1" applyFont="1" applyNumberFormat="1">
      <alignment horizontal="center" vertical="center"/>
    </xf>
    <xf borderId="44" fillId="0" fontId="32" numFmtId="0" xfId="0" applyBorder="1" applyFont="1"/>
    <xf borderId="1" fillId="0" fontId="34" numFmtId="0" xfId="0" applyBorder="1" applyFont="1"/>
    <xf borderId="5" fillId="0" fontId="34" numFmtId="0" xfId="0" applyBorder="1" applyFont="1"/>
    <xf borderId="5" fillId="0" fontId="34" numFmtId="10" xfId="0" applyAlignment="1" applyBorder="1" applyFont="1" applyNumberFormat="1">
      <alignment horizontal="center"/>
    </xf>
    <xf borderId="2" fillId="0" fontId="34" numFmtId="10" xfId="0" applyAlignment="1" applyBorder="1" applyFont="1" applyNumberFormat="1">
      <alignment horizontal="center"/>
    </xf>
    <xf borderId="6" fillId="0" fontId="32" numFmtId="0" xfId="0" applyBorder="1" applyFont="1"/>
    <xf borderId="41" fillId="0" fontId="32" numFmtId="0" xfId="0" applyBorder="1" applyFont="1"/>
    <xf borderId="0" fillId="0" fontId="32" numFmtId="174" xfId="0" applyAlignment="1" applyFont="1" applyNumberFormat="1">
      <alignment horizontal="center"/>
    </xf>
    <xf borderId="23" fillId="0" fontId="32" numFmtId="0" xfId="0" applyBorder="1" applyFont="1"/>
    <xf borderId="0" fillId="0" fontId="32" numFmtId="10" xfId="0" applyAlignment="1" applyFont="1" applyNumberFormat="1">
      <alignment horizontal="center"/>
    </xf>
    <xf borderId="0" fillId="0" fontId="32" numFmtId="2" xfId="0" applyAlignment="1" applyFont="1" applyNumberFormat="1">
      <alignment horizontal="center"/>
    </xf>
    <xf borderId="0" fillId="0" fontId="32" numFmtId="4" xfId="0" applyAlignment="1" applyFont="1" applyNumberFormat="1">
      <alignment horizontal="center"/>
    </xf>
    <xf borderId="24" fillId="0" fontId="32" numFmtId="0" xfId="0" applyBorder="1" applyFont="1"/>
    <xf borderId="25" fillId="0" fontId="32" numFmtId="0" xfId="0" applyBorder="1" applyFont="1"/>
    <xf borderId="28" fillId="0" fontId="32" numFmtId="0" xfId="0" applyBorder="1" applyFont="1"/>
    <xf borderId="0" fillId="0" fontId="32" numFmtId="174" xfId="0" applyFont="1" applyNumberFormat="1"/>
    <xf borderId="0" fillId="0" fontId="34" numFmtId="16" xfId="0" applyFont="1" applyNumberFormat="1"/>
    <xf borderId="4" fillId="0" fontId="34" numFmtId="0" xfId="0" applyAlignment="1" applyBorder="1" applyFont="1">
      <alignment horizontal="center" shrinkToFit="1" vertical="center" wrapText="0"/>
    </xf>
    <xf borderId="6" fillId="0" fontId="34" numFmtId="0" xfId="0" applyAlignment="1" applyBorder="1" applyFont="1">
      <alignment horizontal="center" vertical="center"/>
    </xf>
    <xf borderId="65" fillId="0" fontId="34" numFmtId="0" xfId="0" applyAlignment="1" applyBorder="1" applyFont="1">
      <alignment horizontal="center" shrinkToFit="1" vertical="center" wrapText="0"/>
    </xf>
    <xf borderId="57" fillId="0" fontId="34" numFmtId="175" xfId="0" applyAlignment="1" applyBorder="1" applyFont="1" applyNumberFormat="1">
      <alignment horizontal="left"/>
    </xf>
    <xf borderId="36" fillId="0" fontId="28" numFmtId="0" xfId="0" applyAlignment="1" applyBorder="1" applyFont="1">
      <alignment horizontal="center"/>
    </xf>
    <xf borderId="12" fillId="0" fontId="34" numFmtId="10" xfId="0" applyAlignment="1" applyBorder="1" applyFont="1" applyNumberFormat="1">
      <alignment horizontal="center" vertical="center"/>
    </xf>
    <xf borderId="36" fillId="0" fontId="28" numFmtId="174" xfId="0" applyAlignment="1" applyBorder="1" applyFont="1" applyNumberFormat="1">
      <alignment horizontal="center"/>
    </xf>
    <xf borderId="66" fillId="6" fontId="32" numFmtId="2" xfId="0" applyBorder="1" applyFont="1" applyNumberFormat="1"/>
    <xf borderId="30" fillId="6" fontId="32" numFmtId="0" xfId="0" applyBorder="1" applyFont="1"/>
    <xf borderId="8" fillId="0" fontId="36" numFmtId="4" xfId="0" applyAlignment="1" applyBorder="1" applyFont="1" applyNumberFormat="1">
      <alignment horizontal="center"/>
    </xf>
    <xf borderId="36" fillId="0" fontId="34" numFmtId="0" xfId="0" applyAlignment="1" applyBorder="1" applyFont="1">
      <alignment horizontal="center"/>
    </xf>
    <xf borderId="67" fillId="4" fontId="37" numFmtId="10" xfId="0" applyAlignment="1" applyBorder="1" applyFont="1" applyNumberFormat="1">
      <alignment horizontal="center"/>
    </xf>
    <xf borderId="40" fillId="0" fontId="34" numFmtId="0" xfId="0" applyBorder="1" applyFont="1"/>
    <xf borderId="39" fillId="0" fontId="34" numFmtId="0" xfId="0" applyBorder="1" applyFont="1"/>
    <xf borderId="39" fillId="0" fontId="34" numFmtId="10" xfId="0" applyAlignment="1" applyBorder="1" applyFont="1" applyNumberFormat="1">
      <alignment horizontal="center"/>
    </xf>
    <xf borderId="39" fillId="4" fontId="37" numFmtId="10" xfId="0" applyAlignment="1" applyBorder="1" applyFont="1" applyNumberFormat="1">
      <alignment horizontal="center"/>
    </xf>
    <xf borderId="36" fillId="0" fontId="34" numFmtId="9" xfId="0" applyAlignment="1" applyBorder="1" applyFont="1" applyNumberFormat="1">
      <alignment horizontal="center"/>
    </xf>
    <xf borderId="36" fillId="0" fontId="34" numFmtId="0" xfId="0" applyBorder="1" applyFont="1"/>
    <xf borderId="45" fillId="0" fontId="34" numFmtId="0" xfId="0" applyBorder="1" applyFont="1"/>
    <xf borderId="45" fillId="0" fontId="34" numFmtId="10" xfId="0" applyAlignment="1" applyBorder="1" applyFont="1" applyNumberFormat="1">
      <alignment horizontal="center"/>
    </xf>
    <xf borderId="47" fillId="0" fontId="34" numFmtId="10" xfId="0" applyAlignment="1" applyBorder="1" applyFont="1" applyNumberFormat="1">
      <alignment horizontal="center"/>
    </xf>
    <xf borderId="7" fillId="0" fontId="32" numFmtId="0" xfId="0" applyBorder="1" applyFont="1"/>
    <xf borderId="33" fillId="0" fontId="29" numFmtId="0" xfId="0" applyAlignment="1" applyBorder="1" applyFont="1">
      <alignment horizontal="center" vertical="center"/>
    </xf>
    <xf borderId="2" fillId="0" fontId="29" numFmtId="0" xfId="0" applyAlignment="1" applyBorder="1" applyFont="1">
      <alignment horizontal="center" shrinkToFit="1" vertical="center" wrapText="0"/>
    </xf>
    <xf borderId="4" fillId="0" fontId="29" numFmtId="0" xfId="0" applyAlignment="1" applyBorder="1" applyFont="1">
      <alignment horizontal="center" vertical="center"/>
    </xf>
    <xf borderId="62" fillId="0" fontId="29" numFmtId="0" xfId="0" applyAlignment="1" applyBorder="1" applyFont="1">
      <alignment horizontal="center" shrinkToFit="1" vertical="center" wrapText="0"/>
    </xf>
    <xf borderId="68" fillId="0" fontId="29" numFmtId="0" xfId="0" applyAlignment="1" applyBorder="1" applyFont="1">
      <alignment horizontal="center" shrinkToFit="1" vertical="center" wrapText="0"/>
    </xf>
    <xf borderId="57" fillId="0" fontId="29" numFmtId="175" xfId="0" applyAlignment="1" applyBorder="1" applyFont="1" applyNumberFormat="1">
      <alignment horizontal="left"/>
    </xf>
    <xf borderId="7" fillId="0" fontId="29" numFmtId="4" xfId="0" applyAlignment="1" applyBorder="1" applyFont="1" applyNumberFormat="1">
      <alignment horizontal="center"/>
    </xf>
    <xf borderId="63" fillId="0" fontId="38" numFmtId="0" xfId="0" applyAlignment="1" applyBorder="1" applyFont="1">
      <alignment horizontal="center"/>
    </xf>
    <xf borderId="69" fillId="3" fontId="29" numFmtId="10" xfId="0" applyAlignment="1" applyBorder="1" applyFont="1" applyNumberFormat="1">
      <alignment horizontal="center" vertical="center"/>
    </xf>
    <xf borderId="64" fillId="0" fontId="28" numFmtId="2" xfId="0" applyBorder="1" applyFont="1" applyNumberFormat="1"/>
    <xf borderId="66" fillId="6" fontId="28" numFmtId="2" xfId="0" applyBorder="1" applyFont="1" applyNumberFormat="1"/>
    <xf borderId="30" fillId="6" fontId="28" numFmtId="174" xfId="0" applyBorder="1" applyFont="1" applyNumberFormat="1"/>
    <xf borderId="30" fillId="6" fontId="28" numFmtId="0" xfId="0" applyBorder="1" applyFont="1"/>
    <xf borderId="63" fillId="0" fontId="38" numFmtId="174" xfId="0" applyAlignment="1" applyBorder="1" applyFont="1" applyNumberFormat="1">
      <alignment horizontal="center"/>
    </xf>
    <xf borderId="57" fillId="0" fontId="29" numFmtId="0" xfId="0" applyBorder="1" applyFont="1"/>
    <xf borderId="7" fillId="0" fontId="33" numFmtId="4" xfId="0" applyAlignment="1" applyBorder="1" applyFont="1" applyNumberFormat="1">
      <alignment horizontal="center"/>
    </xf>
    <xf borderId="63" fillId="0" fontId="29" numFmtId="0" xfId="0" applyAlignment="1" applyBorder="1" applyFont="1">
      <alignment horizontal="center"/>
    </xf>
    <xf borderId="62" fillId="4" fontId="31" numFmtId="10" xfId="0" applyAlignment="1" applyBorder="1" applyFont="1" applyNumberFormat="1">
      <alignment horizontal="center"/>
    </xf>
    <xf borderId="43" fillId="0" fontId="28" numFmtId="0" xfId="0" applyBorder="1" applyFont="1"/>
    <xf borderId="59" fillId="0" fontId="29" numFmtId="0" xfId="0" applyBorder="1" applyFont="1"/>
    <xf borderId="60" fillId="0" fontId="29" numFmtId="10" xfId="0" applyAlignment="1" applyBorder="1" applyFont="1" applyNumberFormat="1">
      <alignment horizontal="center"/>
    </xf>
    <xf borderId="61" fillId="4" fontId="31" numFmtId="10" xfId="0" applyAlignment="1" applyBorder="1" applyFont="1" applyNumberFormat="1">
      <alignment horizontal="center"/>
    </xf>
    <xf borderId="63" fillId="0" fontId="29" numFmtId="9" xfId="0" applyAlignment="1" applyBorder="1" applyFont="1" applyNumberFormat="1">
      <alignment horizontal="center"/>
    </xf>
    <xf borderId="44" fillId="0" fontId="28" numFmtId="0" xfId="0" applyBorder="1" applyFont="1"/>
    <xf borderId="36" fillId="0" fontId="29" numFmtId="0" xfId="0" applyBorder="1" applyFont="1"/>
    <xf borderId="45" fillId="0" fontId="29" numFmtId="0" xfId="0" applyBorder="1" applyFont="1"/>
    <xf borderId="45" fillId="0" fontId="29" numFmtId="10" xfId="0" applyAlignment="1" applyBorder="1" applyFont="1" applyNumberFormat="1">
      <alignment horizontal="center"/>
    </xf>
    <xf borderId="47" fillId="0" fontId="39" numFmtId="10" xfId="0" applyAlignment="1" applyBorder="1" applyFont="1" applyNumberFormat="1">
      <alignment horizontal="center"/>
    </xf>
    <xf borderId="63" fillId="0" fontId="28" numFmtId="0" xfId="0" applyBorder="1" applyFont="1"/>
    <xf borderId="41" fillId="0" fontId="28" numFmtId="0" xfId="0" applyBorder="1" applyFont="1"/>
    <xf borderId="23" fillId="0" fontId="28" numFmtId="0" xfId="0" applyBorder="1" applyFont="1"/>
    <xf borderId="24" fillId="0" fontId="28" numFmtId="0" xfId="0" applyBorder="1" applyFont="1"/>
    <xf borderId="28" fillId="0" fontId="28" numFmtId="0" xfId="0" applyBorder="1" applyFont="1"/>
    <xf borderId="6" fillId="0" fontId="29" numFmtId="0" xfId="0" applyAlignment="1" applyBorder="1" applyFont="1">
      <alignment horizontal="center" vertical="center"/>
    </xf>
    <xf borderId="43" fillId="0" fontId="29" numFmtId="0" xfId="0" applyAlignment="1" applyBorder="1" applyFont="1">
      <alignment horizontal="center" shrinkToFit="1" vertical="center" wrapText="0"/>
    </xf>
    <xf borderId="7" fillId="0" fontId="38" numFmtId="0" xfId="0" applyAlignment="1" applyBorder="1" applyFont="1">
      <alignment horizontal="center"/>
    </xf>
    <xf borderId="70" fillId="3" fontId="29" numFmtId="10" xfId="0" applyAlignment="1" applyBorder="1" applyFont="1" applyNumberFormat="1">
      <alignment horizontal="center" vertical="center"/>
    </xf>
    <xf borderId="30" fillId="13" fontId="28" numFmtId="0" xfId="0" applyBorder="1" applyFill="1" applyFont="1"/>
    <xf borderId="7" fillId="0" fontId="38" numFmtId="174" xfId="0" applyAlignment="1" applyBorder="1" applyFont="1" applyNumberFormat="1">
      <alignment horizontal="center"/>
    </xf>
    <xf borderId="35" fillId="0" fontId="29" numFmtId="0" xfId="0" applyBorder="1" applyFont="1"/>
    <xf borderId="8" fillId="0" fontId="33" numFmtId="174" xfId="0" applyAlignment="1" applyBorder="1" applyFont="1" applyNumberFormat="1">
      <alignment horizontal="center"/>
    </xf>
    <xf borderId="7" fillId="0" fontId="29" numFmtId="9" xfId="0" applyAlignment="1" applyBorder="1" applyFont="1" applyNumberFormat="1">
      <alignment horizontal="center"/>
    </xf>
    <xf borderId="67" fillId="4" fontId="31" numFmtId="10" xfId="0" applyAlignment="1" applyBorder="1" applyFont="1" applyNumberFormat="1">
      <alignment horizontal="center"/>
    </xf>
    <xf borderId="40" fillId="0" fontId="29" numFmtId="0" xfId="0" applyBorder="1" applyFont="1"/>
    <xf borderId="39" fillId="0" fontId="29" numFmtId="0" xfId="0" applyBorder="1" applyFont="1"/>
    <xf borderId="39" fillId="0" fontId="29" numFmtId="10" xfId="0" applyAlignment="1" applyBorder="1" applyFont="1" applyNumberFormat="1">
      <alignment horizontal="center"/>
    </xf>
    <xf borderId="39" fillId="4" fontId="31" numFmtId="10" xfId="0" applyAlignment="1" applyBorder="1" applyFont="1" applyNumberFormat="1">
      <alignment horizontal="center"/>
    </xf>
    <xf borderId="47" fillId="0" fontId="29" numFmtId="10" xfId="0" applyAlignment="1" applyBorder="1" applyFont="1" applyNumberFormat="1">
      <alignment horizontal="center"/>
    </xf>
    <xf borderId="0" fillId="0" fontId="40" numFmtId="0" xfId="0" applyFont="1"/>
    <xf borderId="0" fillId="0" fontId="40" numFmtId="0" xfId="0" applyAlignment="1" applyFont="1">
      <alignment horizontal="center" shrinkToFit="1" vertical="center" wrapText="0"/>
    </xf>
    <xf borderId="0" fillId="0" fontId="40" numFmtId="10" xfId="0" applyAlignment="1" applyFont="1" applyNumberFormat="1">
      <alignment horizontal="center"/>
    </xf>
    <xf borderId="62" fillId="6" fontId="28" numFmtId="0" xfId="0" applyAlignment="1" applyBorder="1" applyFont="1">
      <alignment vertical="center"/>
    </xf>
    <xf borderId="62" fillId="6" fontId="28" numFmtId="1" xfId="0" applyAlignment="1" applyBorder="1" applyFont="1" applyNumberFormat="1">
      <alignment vertical="center"/>
    </xf>
    <xf borderId="62" fillId="6" fontId="28" numFmtId="0" xfId="0" applyBorder="1" applyFont="1"/>
    <xf borderId="30" fillId="6" fontId="41" numFmtId="0" xfId="0" applyBorder="1" applyFont="1"/>
    <xf borderId="0" fillId="0" fontId="41" numFmtId="0" xfId="0" applyFont="1"/>
    <xf borderId="62" fillId="6" fontId="28" numFmtId="0" xfId="0" applyAlignment="1" applyBorder="1" applyFont="1">
      <alignment horizontal="left" vertical="center"/>
    </xf>
    <xf borderId="62" fillId="6" fontId="28" numFmtId="1" xfId="0" applyAlignment="1" applyBorder="1" applyFont="1" applyNumberFormat="1">
      <alignment horizontal="right" vertical="center"/>
    </xf>
    <xf borderId="0" fillId="0" fontId="42" numFmtId="0" xfId="0" applyFont="1"/>
    <xf borderId="30" fillId="6" fontId="41" numFmtId="176" xfId="0" applyBorder="1" applyFont="1" applyNumberFormat="1"/>
    <xf borderId="30" fillId="6" fontId="20" numFmtId="0" xfId="0" applyAlignment="1" applyBorder="1" applyFont="1">
      <alignment vertical="center"/>
    </xf>
    <xf borderId="0" fillId="0" fontId="43" numFmtId="0" xfId="0" applyAlignment="1" applyFont="1">
      <alignment horizontal="center"/>
    </xf>
    <xf borderId="0" fillId="0" fontId="44" numFmtId="0" xfId="0" applyAlignment="1" applyFont="1">
      <alignment horizontal="center" vertical="center"/>
    </xf>
    <xf borderId="0" fillId="0" fontId="44" numFmtId="0" xfId="0" applyFont="1"/>
    <xf borderId="0" fillId="0" fontId="43" numFmtId="0" xfId="0" applyFont="1"/>
    <xf borderId="0" fillId="0" fontId="44" numFmtId="164" xfId="0" applyFont="1" applyNumberFormat="1"/>
    <xf borderId="0" fillId="0" fontId="19" numFmtId="164" xfId="0" applyFont="1" applyNumberFormat="1"/>
    <xf borderId="0" fillId="0" fontId="43" numFmtId="167" xfId="0" applyFont="1" applyNumberFormat="1"/>
    <xf borderId="0" fillId="0" fontId="44" numFmtId="16" xfId="0" applyAlignment="1" applyFont="1" applyNumberFormat="1">
      <alignment horizontal="center" vertical="center"/>
    </xf>
    <xf borderId="0" fillId="0" fontId="44" numFmtId="166" xfId="0" applyAlignment="1" applyFont="1" applyNumberFormat="1">
      <alignment horizontal="center" vertical="center"/>
    </xf>
    <xf borderId="0" fillId="0" fontId="19" numFmtId="168" xfId="0" applyFont="1" applyNumberFormat="1"/>
    <xf borderId="0" fillId="0" fontId="43" numFmtId="0" xfId="0" applyAlignment="1" applyFont="1">
      <alignment horizontal="left" vertical="center"/>
    </xf>
    <xf borderId="0" fillId="0" fontId="45" numFmtId="0" xfId="0" applyAlignment="1" applyFont="1">
      <alignment horizontal="left" vertical="center"/>
    </xf>
    <xf borderId="0" fillId="0" fontId="44" numFmtId="168" xfId="0" applyFont="1" applyNumberFormat="1"/>
    <xf borderId="0" fillId="0" fontId="46" numFmtId="168" xfId="0" applyAlignment="1" applyFont="1" applyNumberFormat="1">
      <alignment horizontal="center"/>
    </xf>
    <xf borderId="0" fillId="0" fontId="46" numFmtId="167" xfId="0" applyAlignment="1" applyFont="1" applyNumberFormat="1">
      <alignment horizontal="center"/>
    </xf>
    <xf borderId="0" fillId="0" fontId="46" numFmtId="0" xfId="0" applyAlignment="1" applyFont="1">
      <alignment horizontal="center"/>
    </xf>
    <xf borderId="0" fillId="0" fontId="47" numFmtId="0" xfId="0" applyAlignment="1" applyFont="1">
      <alignment horizontal="center"/>
    </xf>
    <xf borderId="0" fillId="0" fontId="44" numFmtId="176" xfId="0" applyAlignment="1" applyFont="1" applyNumberFormat="1">
      <alignment horizontal="center" vertical="center"/>
    </xf>
    <xf borderId="0" fillId="0" fontId="46" numFmtId="177" xfId="0" applyAlignment="1" applyFont="1" applyNumberFormat="1">
      <alignment horizontal="center"/>
    </xf>
    <xf borderId="0" fillId="0" fontId="38" numFmtId="166" xfId="0" applyAlignment="1" applyFont="1" applyNumberFormat="1">
      <alignment vertical="center"/>
    </xf>
    <xf borderId="0" fillId="0" fontId="44" numFmtId="0" xfId="0" applyAlignment="1" applyFont="1">
      <alignment horizontal="center"/>
    </xf>
    <xf borderId="0" fillId="0" fontId="44" numFmtId="2" xfId="0" applyFont="1" applyNumberFormat="1"/>
    <xf borderId="0" fillId="0" fontId="48" numFmtId="0" xfId="0" applyAlignment="1" applyFont="1">
      <alignment horizontal="center" vertical="center"/>
    </xf>
    <xf borderId="0" fillId="0" fontId="48" numFmtId="166" xfId="0" applyAlignment="1" applyFont="1" applyNumberFormat="1">
      <alignment horizontal="center" vertical="center"/>
    </xf>
    <xf borderId="0" fillId="0" fontId="47" numFmtId="167" xfId="0" applyAlignment="1" applyFont="1" applyNumberFormat="1">
      <alignment horizontal="center" vertical="center"/>
    </xf>
    <xf borderId="0" fillId="0" fontId="48" numFmtId="167" xfId="0" applyAlignment="1" applyFont="1" applyNumberFormat="1">
      <alignment horizontal="center" vertical="center"/>
    </xf>
    <xf borderId="0" fillId="0" fontId="44" numFmtId="176" xfId="0" applyAlignment="1" applyFont="1" applyNumberFormat="1">
      <alignment horizontal="center"/>
    </xf>
    <xf borderId="0" fillId="0" fontId="47" numFmtId="0" xfId="0" applyAlignment="1" applyFont="1">
      <alignment horizontal="center" vertical="center"/>
    </xf>
    <xf borderId="0" fillId="0" fontId="44" numFmtId="167" xfId="0" applyAlignment="1" applyFont="1" applyNumberFormat="1">
      <alignment horizontal="center" vertical="center"/>
    </xf>
    <xf borderId="0" fillId="0" fontId="47" numFmtId="166" xfId="0" applyAlignment="1" applyFont="1" applyNumberFormat="1">
      <alignment horizontal="center" vertical="center"/>
    </xf>
    <xf borderId="30" fillId="4" fontId="47" numFmtId="176" xfId="0" applyAlignment="1" applyBorder="1" applyFont="1" applyNumberFormat="1">
      <alignment horizontal="center" vertical="center"/>
    </xf>
    <xf borderId="30" fillId="4" fontId="47" numFmtId="0" xfId="0" applyAlignment="1" applyBorder="1" applyFont="1">
      <alignment horizontal="center" vertical="center"/>
    </xf>
    <xf borderId="0" fillId="0" fontId="46" numFmtId="178" xfId="0" applyAlignment="1" applyFont="1" applyNumberFormat="1">
      <alignment horizontal="center"/>
    </xf>
    <xf borderId="0" fillId="0" fontId="46" numFmtId="0" xfId="0" applyAlignment="1" applyFont="1">
      <alignment horizontal="center" vertical="center"/>
    </xf>
    <xf borderId="0" fillId="0" fontId="46" numFmtId="166" xfId="0" applyAlignment="1" applyFont="1" applyNumberFormat="1">
      <alignment horizontal="center" vertical="center"/>
    </xf>
    <xf borderId="0" fillId="0" fontId="43" numFmtId="0" xfId="0" applyAlignment="1" applyFont="1">
      <alignment horizontal="center" vertical="center"/>
    </xf>
    <xf borderId="0" fillId="0" fontId="43" numFmtId="166" xfId="0" applyAlignment="1" applyFont="1" applyNumberFormat="1">
      <alignment horizontal="center" vertical="center"/>
    </xf>
    <xf borderId="0" fillId="0" fontId="43" numFmtId="167" xfId="0" applyAlignment="1" applyFont="1" applyNumberFormat="1">
      <alignment horizontal="center"/>
    </xf>
    <xf borderId="0" fillId="0" fontId="45" numFmtId="0" xfId="0" applyAlignment="1" applyFont="1">
      <alignment horizontal="center" vertical="center"/>
    </xf>
    <xf borderId="0" fillId="0" fontId="45" numFmtId="166" xfId="0" applyAlignment="1" applyFont="1" applyNumberFormat="1">
      <alignment horizontal="center" vertical="center"/>
    </xf>
    <xf borderId="0" fillId="0" fontId="45" numFmtId="167" xfId="0" applyAlignment="1" applyFont="1" applyNumberFormat="1">
      <alignment horizontal="center"/>
    </xf>
    <xf borderId="0" fillId="0" fontId="45" numFmtId="0" xfId="0" applyAlignment="1" applyFont="1">
      <alignment horizontal="left"/>
    </xf>
    <xf borderId="0" fillId="0" fontId="43" numFmtId="0" xfId="0" applyAlignment="1" applyFont="1">
      <alignment horizontal="left"/>
    </xf>
    <xf borderId="0" fillId="0" fontId="35" numFmtId="0" xfId="0" applyAlignment="1" applyFont="1">
      <alignment horizontal="left"/>
    </xf>
    <xf borderId="0" fillId="0" fontId="44" numFmtId="0" xfId="0" applyAlignment="1" applyFont="1">
      <alignment shrinkToFit="1" vertical="top" wrapText="0"/>
    </xf>
    <xf borderId="0" fillId="0" fontId="44" numFmtId="0" xfId="0" applyAlignment="1" applyFont="1">
      <alignment horizontal="left"/>
    </xf>
    <xf borderId="0" fillId="0" fontId="38" numFmtId="0" xfId="0" applyAlignment="1" applyFont="1">
      <alignment horizontal="center"/>
    </xf>
    <xf borderId="0" fillId="0" fontId="35" numFmtId="0" xfId="0" applyAlignment="1" applyFont="1">
      <alignment horizontal="center"/>
    </xf>
    <xf borderId="0" fillId="0" fontId="19" numFmtId="0" xfId="0" applyAlignment="1" applyFont="1">
      <alignment horizontal="left" vertical="center"/>
    </xf>
    <xf borderId="0" fillId="0" fontId="19" numFmtId="0" xfId="0" applyAlignment="1" applyFont="1">
      <alignment horizontal="center"/>
    </xf>
    <xf borderId="0" fillId="0" fontId="19" numFmtId="14" xfId="0" applyFont="1" applyNumberFormat="1"/>
    <xf borderId="0" fillId="0" fontId="19" numFmtId="2" xfId="0" applyAlignment="1" applyFont="1" applyNumberFormat="1">
      <alignment horizontal="left"/>
    </xf>
    <xf borderId="0" fillId="0" fontId="19" numFmtId="0" xfId="0" applyAlignment="1" applyFont="1">
      <alignment horizontal="left"/>
    </xf>
    <xf borderId="0" fillId="0" fontId="19" numFmtId="0" xfId="0" applyFont="1"/>
    <xf borderId="0" fillId="0" fontId="49" numFmtId="0" xfId="0" applyFont="1"/>
    <xf borderId="0" fillId="0" fontId="38" numFmtId="0" xfId="0" applyFont="1"/>
    <xf borderId="0" fillId="0" fontId="44" numFmtId="0" xfId="0" applyAlignment="1" applyFont="1">
      <alignment horizontal="center" shrinkToFit="1" vertical="center" wrapText="0"/>
    </xf>
    <xf borderId="0" fillId="0" fontId="44" numFmtId="0" xfId="0" applyAlignment="1" applyFont="1">
      <alignment horizontal="left" shrinkToFit="1" vertical="center" wrapText="0"/>
    </xf>
    <xf borderId="0" fillId="0" fontId="44" numFmtId="168" xfId="0" applyAlignment="1" applyFont="1" applyNumberFormat="1">
      <alignment horizontal="left"/>
    </xf>
    <xf borderId="0" fillId="0" fontId="44" numFmtId="9" xfId="0" applyAlignment="1" applyFont="1" applyNumberFormat="1">
      <alignment horizontal="center"/>
    </xf>
    <xf borderId="0" fillId="0" fontId="44" numFmtId="10" xfId="0" applyAlignment="1" applyFont="1" applyNumberFormat="1">
      <alignment horizontal="center"/>
    </xf>
    <xf borderId="0" fillId="0" fontId="44" numFmtId="9" xfId="0" applyAlignment="1" applyFont="1" applyNumberFormat="1">
      <alignment horizontal="left"/>
    </xf>
    <xf borderId="0" fillId="0" fontId="38" numFmtId="9" xfId="0" applyAlignment="1" applyFont="1" applyNumberFormat="1">
      <alignment horizontal="center"/>
    </xf>
    <xf borderId="0" fillId="0" fontId="38" numFmtId="9" xfId="0" applyAlignment="1" applyFont="1" applyNumberFormat="1">
      <alignment horizontal="left"/>
    </xf>
    <xf borderId="0" fillId="0" fontId="38" numFmtId="0" xfId="0" applyAlignment="1" applyFont="1">
      <alignment horizontal="left"/>
    </xf>
    <xf borderId="0" fillId="0" fontId="44" numFmtId="178" xfId="0" applyAlignment="1" applyFont="1" applyNumberFormat="1">
      <alignment horizontal="center" vertical="center"/>
    </xf>
    <xf borderId="0" fillId="0" fontId="44" numFmtId="1" xfId="0" applyAlignment="1" applyFont="1" applyNumberFormat="1">
      <alignment horizontal="center" vertical="center"/>
    </xf>
    <xf borderId="0" fillId="0" fontId="45" numFmtId="0" xfId="0" applyAlignment="1" applyFont="1">
      <alignment horizontal="center"/>
    </xf>
    <xf borderId="0" fillId="0" fontId="46" numFmtId="179" xfId="0" applyAlignment="1" applyFont="1" applyNumberFormat="1">
      <alignment horizontal="center"/>
    </xf>
    <xf borderId="0" fillId="0" fontId="46" numFmtId="166" xfId="0" applyAlignment="1" applyFont="1" applyNumberFormat="1">
      <alignment horizontal="center"/>
    </xf>
    <xf borderId="0" fillId="0" fontId="44" numFmtId="178" xfId="0" applyAlignment="1" applyFont="1" applyNumberFormat="1">
      <alignment horizontal="center"/>
    </xf>
    <xf borderId="30" fillId="3" fontId="47" numFmtId="166" xfId="0" applyAlignment="1" applyBorder="1" applyFont="1" applyNumberFormat="1">
      <alignment horizontal="center" vertical="center"/>
    </xf>
    <xf borderId="30" fillId="6" fontId="44" numFmtId="178" xfId="0" applyAlignment="1" applyBorder="1" applyFont="1" applyNumberFormat="1">
      <alignment horizontal="center" vertical="center"/>
    </xf>
    <xf borderId="30" fillId="4" fontId="47" numFmtId="178" xfId="0" applyAlignment="1" applyBorder="1" applyFont="1" applyNumberFormat="1">
      <alignment horizontal="center" vertical="center"/>
    </xf>
    <xf borderId="30" fillId="3" fontId="50" numFmtId="1" xfId="0" applyAlignment="1" applyBorder="1" applyFont="1" applyNumberFormat="1">
      <alignment horizontal="center" vertical="center"/>
    </xf>
    <xf borderId="0" fillId="0" fontId="47" numFmtId="178" xfId="0" applyAlignment="1" applyFont="1" applyNumberFormat="1">
      <alignment horizontal="center" vertical="center"/>
    </xf>
    <xf borderId="0" fillId="0" fontId="43" numFmtId="164" xfId="0" applyFont="1" applyNumberFormat="1"/>
    <xf borderId="0" fillId="0" fontId="46" numFmtId="178" xfId="0" applyAlignment="1" applyFont="1" applyNumberFormat="1">
      <alignment horizontal="center" vertical="center"/>
    </xf>
    <xf borderId="0" fillId="0" fontId="44" numFmtId="164" xfId="0" applyAlignment="1" applyFont="1" applyNumberFormat="1">
      <alignment horizontal="center" vertical="center"/>
    </xf>
    <xf borderId="0" fillId="0" fontId="44" numFmtId="168" xfId="0" applyAlignment="1" applyFont="1" applyNumberFormat="1">
      <alignment horizontal="center" vertical="center"/>
    </xf>
    <xf borderId="0" fillId="0" fontId="46" numFmtId="1" xfId="0" applyAlignment="1" applyFont="1" applyNumberFormat="1">
      <alignment horizontal="center" vertical="center"/>
    </xf>
    <xf borderId="0" fillId="0" fontId="44" numFmtId="2" xfId="0" applyAlignment="1" applyFont="1" applyNumberFormat="1">
      <alignment horizontal="center"/>
    </xf>
    <xf borderId="0" fillId="0" fontId="44" numFmtId="164" xfId="0" applyAlignment="1" applyFont="1" applyNumberFormat="1">
      <alignment horizontal="center"/>
    </xf>
    <xf borderId="0" fillId="0" fontId="44" numFmtId="2" xfId="0" applyAlignment="1" applyFont="1" applyNumberFormat="1">
      <alignment horizontal="center" vertical="center"/>
    </xf>
    <xf borderId="0" fillId="0" fontId="44" numFmtId="168" xfId="0" applyAlignment="1" applyFont="1" applyNumberFormat="1">
      <alignment horizontal="center"/>
    </xf>
    <xf borderId="30" fillId="6" fontId="46" numFmtId="178" xfId="0" applyAlignment="1" applyBorder="1" applyFont="1" applyNumberFormat="1">
      <alignment horizontal="center" vertical="center"/>
    </xf>
    <xf borderId="0" fillId="0" fontId="35" numFmtId="164" xfId="0" applyFont="1" applyNumberFormat="1"/>
    <xf borderId="0" fillId="0" fontId="19" numFmtId="164" xfId="0" applyAlignment="1" applyFont="1" applyNumberFormat="1">
      <alignment horizontal="left" vertical="center"/>
    </xf>
    <xf borderId="0" fillId="0" fontId="35" numFmtId="164" xfId="0" applyAlignment="1" applyFont="1" applyNumberFormat="1">
      <alignment horizontal="left"/>
    </xf>
    <xf borderId="0" fillId="0" fontId="19" numFmtId="164" xfId="0" applyAlignment="1" applyFont="1" applyNumberFormat="1">
      <alignment horizontal="left"/>
    </xf>
    <xf borderId="0" fillId="0" fontId="51" numFmtId="0" xfId="0" applyAlignment="1" applyFont="1">
      <alignment horizontal="center"/>
    </xf>
    <xf borderId="0" fillId="0" fontId="12" numFmtId="0" xfId="0" applyAlignment="1" applyFont="1">
      <alignment horizontal="center" vertical="center"/>
    </xf>
    <xf borderId="0" fillId="0" fontId="52" numFmtId="0" xfId="0" applyAlignment="1" applyFont="1">
      <alignment horizontal="left" vertical="center"/>
    </xf>
    <xf borderId="0" fillId="0" fontId="51" numFmtId="0" xfId="0" applyFont="1"/>
    <xf borderId="0" fillId="0" fontId="40" numFmtId="167" xfId="0" applyAlignment="1" applyFont="1" applyNumberFormat="1">
      <alignment horizontal="center"/>
    </xf>
    <xf borderId="0" fillId="0" fontId="8" numFmtId="164" xfId="0" applyFont="1" applyNumberFormat="1"/>
    <xf borderId="0" fillId="0" fontId="2" numFmtId="164" xfId="0" applyFont="1" applyNumberFormat="1"/>
    <xf borderId="0" fillId="0" fontId="51" numFmtId="167" xfId="0" applyFont="1" applyNumberFormat="1"/>
    <xf borderId="0" fillId="0" fontId="12" numFmtId="16" xfId="0" applyAlignment="1" applyFont="1" applyNumberFormat="1">
      <alignment horizontal="center" vertical="center"/>
    </xf>
    <xf borderId="0" fillId="0" fontId="12" numFmtId="166" xfId="0" applyAlignment="1" applyFont="1" applyNumberFormat="1">
      <alignment horizontal="center" vertical="center"/>
    </xf>
    <xf borderId="0" fillId="0" fontId="2" numFmtId="168" xfId="0" applyFont="1" applyNumberFormat="1"/>
    <xf borderId="0" fillId="0" fontId="8" numFmtId="168" xfId="0" applyFont="1" applyNumberFormat="1"/>
    <xf borderId="0" fillId="0" fontId="51" numFmtId="0" xfId="0" applyAlignment="1" applyFont="1">
      <alignment horizontal="left" vertical="center"/>
    </xf>
    <xf borderId="0" fillId="0" fontId="53" numFmtId="0" xfId="0" applyAlignment="1" applyFont="1">
      <alignment horizontal="left" vertical="center"/>
    </xf>
    <xf borderId="0" fillId="0" fontId="40" numFmtId="0" xfId="0" applyAlignment="1" applyFont="1">
      <alignment horizontal="center"/>
    </xf>
    <xf borderId="0" fillId="0" fontId="40" numFmtId="178" xfId="0" applyAlignment="1" applyFont="1" applyNumberFormat="1">
      <alignment horizontal="center"/>
    </xf>
    <xf borderId="0" fillId="0" fontId="40" numFmtId="168" xfId="0" applyAlignment="1" applyFont="1" applyNumberFormat="1">
      <alignment horizontal="center"/>
    </xf>
    <xf borderId="0" fillId="0" fontId="40" numFmtId="177" xfId="0" applyAlignment="1" applyFont="1" applyNumberFormat="1">
      <alignment horizontal="center"/>
    </xf>
    <xf borderId="0" fillId="0" fontId="12" numFmtId="0" xfId="0" applyAlignment="1" applyFont="1">
      <alignment horizontal="center"/>
    </xf>
    <xf borderId="0" fillId="0" fontId="8" numFmtId="2" xfId="0" applyFont="1" applyNumberFormat="1"/>
    <xf borderId="0" fillId="0" fontId="12" numFmtId="167" xfId="0" applyAlignment="1" applyFont="1" applyNumberFormat="1">
      <alignment horizontal="center" vertical="center"/>
    </xf>
    <xf borderId="0" fillId="0" fontId="8" numFmtId="0" xfId="0" applyAlignment="1" applyFont="1">
      <alignment horizontal="center"/>
    </xf>
    <xf borderId="0" fillId="0" fontId="54" numFmtId="0" xfId="0" applyFont="1"/>
    <xf borderId="30" fillId="6" fontId="46" numFmtId="0" xfId="0" applyAlignment="1" applyBorder="1" applyFont="1">
      <alignment horizontal="center" vertical="center"/>
    </xf>
    <xf borderId="30" fillId="4" fontId="55" numFmtId="178" xfId="0" applyAlignment="1" applyBorder="1" applyFont="1" applyNumberFormat="1">
      <alignment horizontal="center" vertical="center"/>
    </xf>
    <xf borderId="30" fillId="4" fontId="55" numFmtId="0" xfId="0" applyAlignment="1" applyBorder="1" applyFont="1">
      <alignment horizontal="center" vertical="center"/>
    </xf>
    <xf borderId="0" fillId="0" fontId="56" numFmtId="0" xfId="0" applyAlignment="1" applyFont="1">
      <alignment horizontal="center" vertical="center"/>
    </xf>
    <xf borderId="0" fillId="0" fontId="56" numFmtId="166" xfId="0" applyAlignment="1" applyFont="1" applyNumberFormat="1">
      <alignment horizontal="center" vertical="center"/>
    </xf>
    <xf borderId="0" fillId="0" fontId="52" numFmtId="0" xfId="0" applyAlignment="1" applyFont="1">
      <alignment horizontal="center" vertical="center"/>
    </xf>
    <xf borderId="0" fillId="0" fontId="52" numFmtId="166" xfId="0" applyAlignment="1" applyFont="1" applyNumberFormat="1">
      <alignment horizontal="center" vertical="center"/>
    </xf>
    <xf borderId="0" fillId="0" fontId="51" numFmtId="167" xfId="0" applyAlignment="1" applyFont="1" applyNumberFormat="1">
      <alignment horizontal="center"/>
    </xf>
    <xf borderId="0" fillId="0" fontId="53" numFmtId="0" xfId="0" applyAlignment="1" applyFont="1">
      <alignment horizontal="center" vertical="center"/>
    </xf>
    <xf borderId="0" fillId="0" fontId="53" numFmtId="166" xfId="0" applyAlignment="1" applyFont="1" applyNumberFormat="1">
      <alignment horizontal="center" vertical="center"/>
    </xf>
    <xf borderId="0" fillId="0" fontId="7" numFmtId="167" xfId="0" applyAlignment="1" applyFont="1" applyNumberFormat="1">
      <alignment horizontal="center"/>
    </xf>
    <xf borderId="0" fillId="0" fontId="51" numFmtId="0" xfId="0" applyAlignment="1" applyFont="1">
      <alignment horizontal="left"/>
    </xf>
    <xf borderId="0" fillId="0" fontId="8" numFmtId="0" xfId="0" applyAlignment="1" applyFont="1">
      <alignment shrinkToFit="1" vertical="top" wrapText="0"/>
    </xf>
    <xf borderId="0" fillId="0" fontId="8" numFmtId="0" xfId="0" applyAlignment="1" applyFont="1">
      <alignment horizontal="left"/>
    </xf>
    <xf borderId="0" fillId="0" fontId="3" numFmtId="0" xfId="0" applyAlignment="1" applyFont="1">
      <alignment horizontal="center"/>
    </xf>
    <xf borderId="0" fillId="0" fontId="17" numFmtId="0" xfId="0" applyAlignment="1" applyFont="1">
      <alignment horizontal="left" vertical="center"/>
    </xf>
    <xf borderId="0" fillId="0" fontId="2" numFmtId="0" xfId="0" applyAlignment="1" applyFont="1">
      <alignment horizontal="center"/>
    </xf>
    <xf borderId="0" fillId="0" fontId="2" numFmtId="14" xfId="0" applyFont="1" applyNumberFormat="1"/>
    <xf borderId="0" fillId="0" fontId="2" numFmtId="2" xfId="0" applyAlignment="1" applyFont="1" applyNumberFormat="1">
      <alignment horizontal="left"/>
    </xf>
    <xf borderId="0" fillId="0" fontId="2" numFmtId="0" xfId="0" applyAlignment="1" applyFont="1">
      <alignment horizontal="left"/>
    </xf>
    <xf borderId="0" fillId="0" fontId="8" numFmtId="0" xfId="0" applyAlignment="1" applyFont="1">
      <alignment horizontal="center" shrinkToFit="1" vertical="center" wrapText="0"/>
    </xf>
    <xf borderId="0" fillId="0" fontId="8" numFmtId="0" xfId="0" applyAlignment="1" applyFont="1">
      <alignment horizontal="left" shrinkToFit="1" vertical="center" wrapText="0"/>
    </xf>
    <xf borderId="0" fillId="0" fontId="8" numFmtId="168" xfId="0" applyAlignment="1" applyFont="1" applyNumberFormat="1">
      <alignment horizontal="left"/>
    </xf>
    <xf borderId="0" fillId="0" fontId="8" numFmtId="9" xfId="0" applyAlignment="1" applyFont="1" applyNumberFormat="1">
      <alignment horizontal="center"/>
    </xf>
    <xf borderId="0" fillId="0" fontId="8" numFmtId="10" xfId="0" applyAlignment="1" applyFont="1" applyNumberFormat="1">
      <alignment horizontal="center"/>
    </xf>
    <xf borderId="30" fillId="14" fontId="57" numFmtId="0" xfId="0" applyBorder="1" applyFill="1" applyFont="1"/>
    <xf borderId="30" fillId="14" fontId="3" numFmtId="0" xfId="0" applyBorder="1" applyFont="1"/>
    <xf borderId="62" fillId="5" fontId="3" numFmtId="0" xfId="0" applyBorder="1" applyFont="1"/>
    <xf borderId="71" fillId="15" fontId="58" numFmtId="0" xfId="0" applyAlignment="1" applyBorder="1" applyFill="1" applyFont="1">
      <alignment horizontal="center"/>
    </xf>
    <xf borderId="72" fillId="4" fontId="59" numFmtId="0" xfId="0" applyAlignment="1" applyBorder="1" applyFont="1">
      <alignment horizontal="center"/>
    </xf>
    <xf borderId="72" fillId="15" fontId="58" numFmtId="0" xfId="0" applyAlignment="1" applyBorder="1" applyFont="1">
      <alignment horizontal="center"/>
    </xf>
    <xf borderId="67" fillId="15" fontId="58" numFmtId="0" xfId="0" applyAlignment="1" applyBorder="1" applyFont="1">
      <alignment horizontal="center"/>
    </xf>
    <xf borderId="55" fillId="5" fontId="3" numFmtId="0" xfId="0" applyBorder="1" applyFont="1"/>
    <xf borderId="39" fillId="5" fontId="3" numFmtId="0" xfId="0" applyBorder="1" applyFont="1"/>
  </cellXfs>
  <cellStyles count="1">
    <cellStyle xfId="0" name="Normal" builtinId="0"/>
  </cellStyles>
  <dxfs count="3">
    <dxf>
      <font/>
      <fill>
        <patternFill patternType="solid">
          <fgColor rgb="FFCCC0D9"/>
          <bgColor rgb="FFCCC0D9"/>
        </patternFill>
      </fill>
      <border/>
    </dxf>
    <dxf>
      <font/>
      <fill>
        <patternFill patternType="solid">
          <fgColor theme="5"/>
          <bgColor theme="5"/>
        </patternFill>
      </fill>
      <border/>
    </dxf>
    <dxf>
      <font/>
      <fill>
        <patternFill patternType="solid">
          <fgColor rgb="FF92D050"/>
          <bgColor rgb="FF92D050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worksheet" Target="worksheets/sheet30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35" Type="http://schemas.openxmlformats.org/officeDocument/2006/relationships/worksheet" Target="worksheets/sheet32.xml"/><Relationship Id="rId12" Type="http://schemas.openxmlformats.org/officeDocument/2006/relationships/worksheet" Target="worksheets/sheet9.xml"/><Relationship Id="rId34" Type="http://schemas.openxmlformats.org/officeDocument/2006/relationships/worksheet" Target="worksheets/sheet31.xml"/><Relationship Id="rId15" Type="http://schemas.openxmlformats.org/officeDocument/2006/relationships/worksheet" Target="worksheets/sheet12.xml"/><Relationship Id="rId37" Type="http://schemas.openxmlformats.org/officeDocument/2006/relationships/worksheet" Target="worksheets/sheet34.xml"/><Relationship Id="rId14" Type="http://schemas.openxmlformats.org/officeDocument/2006/relationships/worksheet" Target="worksheets/sheet11.xml"/><Relationship Id="rId36" Type="http://schemas.openxmlformats.org/officeDocument/2006/relationships/worksheet" Target="worksheets/sheet33.xml"/><Relationship Id="rId17" Type="http://schemas.openxmlformats.org/officeDocument/2006/relationships/worksheet" Target="worksheets/sheet14.xml"/><Relationship Id="rId39" Type="http://schemas.openxmlformats.org/officeDocument/2006/relationships/worksheet" Target="worksheets/sheet36.xml"/><Relationship Id="rId16" Type="http://schemas.openxmlformats.org/officeDocument/2006/relationships/worksheet" Target="worksheets/sheet13.xml"/><Relationship Id="rId38" Type="http://schemas.openxmlformats.org/officeDocument/2006/relationships/worksheet" Target="worksheets/sheet35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21.0"/>
    <col customWidth="1" min="3" max="3" width="18.57"/>
    <col customWidth="1" min="4" max="4" width="17.43"/>
    <col customWidth="1" min="5" max="5" width="15.57"/>
    <col customWidth="1" min="6" max="6" width="18.29"/>
    <col customWidth="1" min="7" max="7" width="17.14"/>
    <col customWidth="1" min="8" max="8" width="22.43"/>
    <col customWidth="1" hidden="1" min="9" max="11" width="8.71"/>
    <col customWidth="1" hidden="1" min="12" max="12" width="13.14"/>
    <col customWidth="1" hidden="1" min="13" max="14" width="8.71"/>
    <col customWidth="1" min="15" max="16" width="13.0"/>
    <col customWidth="1" min="17" max="17" width="15.14"/>
    <col customWidth="1" min="18" max="18" width="13.86"/>
    <col customWidth="1" min="19" max="19" width="15.14"/>
    <col customWidth="1" min="20" max="20" width="13.86"/>
    <col customWidth="1" min="21" max="25" width="9.14"/>
    <col customWidth="1" min="26" max="26" width="8.71"/>
  </cols>
  <sheetData>
    <row r="1" ht="12.75" customHeight="1">
      <c r="A1" s="1" t="s">
        <v>0</v>
      </c>
      <c r="B1" s="2"/>
      <c r="C1" s="2"/>
      <c r="D1" s="2"/>
      <c r="F1" s="3"/>
      <c r="S1" s="4"/>
      <c r="T1" s="4"/>
      <c r="U1" s="4"/>
      <c r="V1" s="4"/>
      <c r="W1" s="4"/>
      <c r="X1" s="4"/>
      <c r="Y1" s="4"/>
    </row>
    <row r="2" ht="12.75" customHeight="1">
      <c r="A2" s="2"/>
      <c r="B2" s="2"/>
      <c r="C2" s="2"/>
      <c r="D2" s="2"/>
      <c r="F2" s="3"/>
      <c r="S2" s="4"/>
      <c r="T2" s="4"/>
      <c r="U2" s="4"/>
      <c r="V2" s="4"/>
      <c r="W2" s="4"/>
      <c r="X2" s="4"/>
      <c r="Y2" s="4"/>
    </row>
    <row r="3" ht="12.75" customHeight="1">
      <c r="A3" s="5" t="s">
        <v>1</v>
      </c>
      <c r="B3" s="6"/>
      <c r="C3" s="6"/>
      <c r="D3" s="2"/>
      <c r="F3" s="3"/>
      <c r="S3" s="4"/>
      <c r="T3" s="4"/>
      <c r="U3" s="4"/>
      <c r="V3" s="4"/>
      <c r="W3" s="4"/>
      <c r="X3" s="4"/>
      <c r="Y3" s="4"/>
    </row>
    <row r="4" ht="29.25" customHeight="1">
      <c r="A4" s="7"/>
      <c r="F4" s="8" t="s">
        <v>2</v>
      </c>
      <c r="G4" s="9" t="s">
        <v>3</v>
      </c>
      <c r="S4" s="4"/>
      <c r="T4" s="4"/>
      <c r="U4" s="4"/>
      <c r="V4" s="4"/>
      <c r="W4" s="4"/>
      <c r="X4" s="4"/>
      <c r="Y4" s="4"/>
    </row>
    <row r="5" ht="12.75" customHeight="1">
      <c r="A5" s="7" t="s">
        <v>4</v>
      </c>
      <c r="F5" s="3"/>
      <c r="G5" s="10" t="s">
        <v>5</v>
      </c>
      <c r="S5" s="4"/>
      <c r="T5" s="4"/>
      <c r="U5" s="4"/>
      <c r="V5" s="4"/>
      <c r="W5" s="4"/>
      <c r="X5" s="4"/>
      <c r="Y5" s="4"/>
    </row>
    <row r="6" ht="12.75" customHeight="1">
      <c r="F6" s="3"/>
      <c r="S6" s="4"/>
      <c r="T6" s="4"/>
      <c r="U6" s="4"/>
      <c r="V6" s="4"/>
      <c r="W6" s="4"/>
      <c r="X6" s="4"/>
      <c r="Y6" s="4"/>
    </row>
    <row r="7" ht="36.0" customHeight="1">
      <c r="A7" s="11" t="s">
        <v>6</v>
      </c>
      <c r="B7" s="12"/>
      <c r="C7" s="13" t="s">
        <v>7</v>
      </c>
      <c r="D7" s="14" t="s">
        <v>8</v>
      </c>
      <c r="E7" s="15" t="s">
        <v>9</v>
      </c>
      <c r="F7" s="16"/>
      <c r="G7" s="17" t="s">
        <v>10</v>
      </c>
      <c r="S7" s="4"/>
      <c r="T7" s="4"/>
      <c r="U7" s="4"/>
      <c r="V7" s="4"/>
      <c r="W7" s="4"/>
      <c r="X7" s="4"/>
      <c r="Y7" s="4"/>
    </row>
    <row r="8" ht="12.75" customHeight="1">
      <c r="A8" s="18">
        <v>1.0</v>
      </c>
      <c r="B8" s="19"/>
      <c r="C8" s="20"/>
      <c r="D8" s="21"/>
      <c r="E8" s="22"/>
      <c r="F8" s="23"/>
      <c r="G8" s="24">
        <f t="shared" ref="G8:G11" si="1">+D8*E8</f>
        <v>0</v>
      </c>
      <c r="H8" s="25">
        <f t="shared" ref="H8:H11" si="2">E8-G8</f>
        <v>0</v>
      </c>
      <c r="I8" s="26"/>
      <c r="J8" s="26"/>
      <c r="K8" s="26"/>
      <c r="L8" s="26"/>
      <c r="M8" s="26"/>
      <c r="N8" s="26"/>
      <c r="O8" s="26"/>
      <c r="P8" s="26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27">
        <v>2.0</v>
      </c>
      <c r="B9" s="28"/>
      <c r="C9" s="28"/>
      <c r="D9" s="29"/>
      <c r="E9" s="30"/>
      <c r="F9" s="31"/>
      <c r="G9" s="32">
        <f t="shared" si="1"/>
        <v>0</v>
      </c>
      <c r="H9" s="25">
        <f t="shared" si="2"/>
        <v>0</v>
      </c>
      <c r="I9" s="26"/>
      <c r="J9" s="26"/>
      <c r="K9" s="26"/>
      <c r="L9" s="26"/>
      <c r="M9" s="26"/>
      <c r="N9" s="26"/>
      <c r="O9" s="26"/>
      <c r="P9" s="26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27">
        <v>3.0</v>
      </c>
      <c r="B10" s="28"/>
      <c r="C10" s="28"/>
      <c r="D10" s="33"/>
      <c r="E10" s="30"/>
      <c r="F10" s="34"/>
      <c r="G10" s="32">
        <f t="shared" si="1"/>
        <v>0</v>
      </c>
      <c r="H10" s="25">
        <f t="shared" si="2"/>
        <v>0</v>
      </c>
      <c r="I10" s="26"/>
      <c r="J10" s="26"/>
      <c r="K10" s="26"/>
      <c r="L10" s="26"/>
      <c r="M10" s="26"/>
      <c r="N10" s="26"/>
      <c r="O10" s="26"/>
      <c r="P10" s="26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27">
        <v>4.0</v>
      </c>
      <c r="B11" s="28"/>
      <c r="C11" s="28"/>
      <c r="D11" s="33"/>
      <c r="E11" s="35"/>
      <c r="F11" s="36"/>
      <c r="G11" s="37">
        <f t="shared" si="1"/>
        <v>0</v>
      </c>
      <c r="H11" s="25">
        <f t="shared" si="2"/>
        <v>0</v>
      </c>
      <c r="I11" s="26"/>
      <c r="J11" s="26"/>
      <c r="K11" s="26"/>
      <c r="L11" s="26"/>
      <c r="M11" s="26"/>
      <c r="N11" s="26"/>
      <c r="O11" s="26"/>
      <c r="P11" s="26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38"/>
      <c r="B12" s="39"/>
      <c r="C12" s="40"/>
      <c r="D12" s="41"/>
      <c r="E12" s="42">
        <f>SUM(E8:E11)</f>
        <v>0</v>
      </c>
      <c r="G12" s="43">
        <f>SUM(G8:G11)</f>
        <v>0</v>
      </c>
      <c r="H12" s="26"/>
      <c r="I12" s="26"/>
      <c r="J12" s="26"/>
      <c r="K12" s="26"/>
      <c r="L12" s="26"/>
      <c r="M12" s="26"/>
      <c r="N12" s="26"/>
      <c r="O12" s="26"/>
      <c r="P12" s="26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44"/>
      <c r="B13" s="45"/>
      <c r="C13" s="45"/>
      <c r="D13" s="46"/>
      <c r="E13" s="47"/>
      <c r="F13" s="48"/>
      <c r="G13" s="49"/>
      <c r="S13" s="4"/>
      <c r="T13" s="4"/>
      <c r="U13" s="4"/>
      <c r="V13" s="4"/>
      <c r="W13" s="4"/>
      <c r="X13" s="4"/>
      <c r="Y13" s="4"/>
    </row>
    <row r="14" ht="12.75" customHeight="1">
      <c r="F14" s="3"/>
      <c r="S14" s="4"/>
      <c r="T14" s="4"/>
      <c r="U14" s="4"/>
      <c r="V14" s="4"/>
      <c r="W14" s="4"/>
      <c r="X14" s="4"/>
      <c r="Y14" s="4"/>
    </row>
    <row r="15" ht="12.75" customHeight="1">
      <c r="F15" s="3"/>
      <c r="S15" s="4"/>
      <c r="T15" s="4"/>
      <c r="U15" s="4"/>
      <c r="V15" s="4"/>
      <c r="W15" s="4"/>
      <c r="X15" s="4"/>
      <c r="Y15" s="4"/>
    </row>
    <row r="16" ht="12.75" customHeight="1">
      <c r="A16" s="7" t="s">
        <v>11</v>
      </c>
      <c r="F16" s="3"/>
      <c r="S16" s="4"/>
      <c r="T16" s="4"/>
      <c r="U16" s="4"/>
      <c r="V16" s="4"/>
      <c r="W16" s="4"/>
      <c r="X16" s="4"/>
      <c r="Y16" s="4"/>
    </row>
    <row r="17" ht="12.75" customHeight="1">
      <c r="F17" s="3"/>
      <c r="S17" s="4"/>
      <c r="T17" s="4"/>
      <c r="U17" s="4"/>
      <c r="V17" s="4"/>
      <c r="W17" s="4"/>
      <c r="X17" s="4"/>
      <c r="Y17" s="4"/>
    </row>
    <row r="18" ht="33.75" customHeight="1">
      <c r="A18" s="50"/>
      <c r="B18" s="27" t="s">
        <v>12</v>
      </c>
      <c r="C18" s="51" t="s">
        <v>13</v>
      </c>
      <c r="D18" s="52"/>
      <c r="E18" s="53"/>
      <c r="F18" s="54" t="s">
        <v>14</v>
      </c>
      <c r="G18" s="27" t="s">
        <v>15</v>
      </c>
      <c r="H18" s="27" t="s">
        <v>16</v>
      </c>
      <c r="J18" s="27" t="s">
        <v>17</v>
      </c>
      <c r="K18" s="27" t="s">
        <v>15</v>
      </c>
      <c r="L18" s="55" t="s">
        <v>18</v>
      </c>
      <c r="O18" s="56"/>
      <c r="P18" s="27" t="s">
        <v>17</v>
      </c>
      <c r="Q18" s="27" t="s">
        <v>15</v>
      </c>
      <c r="R18" s="55" t="s">
        <v>18</v>
      </c>
      <c r="S18" s="4"/>
      <c r="T18" s="4" t="s">
        <v>19</v>
      </c>
      <c r="U18" s="4" t="s">
        <v>20</v>
      </c>
      <c r="V18" s="4" t="s">
        <v>21</v>
      </c>
      <c r="W18" s="4" t="s">
        <v>22</v>
      </c>
      <c r="X18" s="4"/>
      <c r="Y18" s="4"/>
    </row>
    <row r="19" ht="24.0" customHeight="1">
      <c r="A19" s="57">
        <v>1.0</v>
      </c>
      <c r="B19" s="58" t="s">
        <v>23</v>
      </c>
      <c r="C19" s="59">
        <v>106.0</v>
      </c>
      <c r="D19" s="59">
        <v>218.0</v>
      </c>
      <c r="E19" s="59">
        <v>122.0</v>
      </c>
      <c r="F19" s="60">
        <v>56.4</v>
      </c>
      <c r="G19" s="59">
        <v>3.0</v>
      </c>
      <c r="H19" s="61">
        <f t="shared" ref="H19:H99" si="4">+G19*F19</f>
        <v>169.2</v>
      </c>
      <c r="I19" s="62"/>
      <c r="J19" s="63">
        <f t="shared" ref="J19:J21" si="5">D19*25.4/1000</f>
        <v>5.5372</v>
      </c>
      <c r="K19" s="64">
        <f t="shared" ref="K19:K21" si="6">+G19</f>
        <v>3</v>
      </c>
      <c r="L19" s="64">
        <f t="shared" ref="L19:L21" si="7">K19*J19</f>
        <v>16.6116</v>
      </c>
      <c r="M19" s="62"/>
      <c r="N19" s="62"/>
      <c r="O19" s="65"/>
      <c r="P19" s="63">
        <f t="shared" ref="P19:P99" si="8">E19/100</f>
        <v>1.22</v>
      </c>
      <c r="Q19" s="64">
        <f t="shared" ref="Q19:Q99" si="9">G19</f>
        <v>3</v>
      </c>
      <c r="R19" s="64">
        <f t="shared" ref="R19:R99" si="10">Q19*P19</f>
        <v>3.66</v>
      </c>
      <c r="S19" s="66"/>
      <c r="T19" s="66">
        <f t="shared" ref="T19:U19" si="3">C19/100</f>
        <v>1.06</v>
      </c>
      <c r="U19" s="66">
        <f t="shared" si="3"/>
        <v>2.18</v>
      </c>
      <c r="V19" s="66">
        <f t="shared" ref="V19:V99" si="12">R19</f>
        <v>3.66</v>
      </c>
      <c r="W19" s="67">
        <f t="shared" ref="W19:W49" si="13">T19*U19*V19</f>
        <v>8.457528</v>
      </c>
      <c r="X19" s="66"/>
      <c r="Y19" s="66"/>
      <c r="Z19" s="62"/>
    </row>
    <row r="20" ht="24.0" customHeight="1">
      <c r="A20" s="57">
        <v>2.0</v>
      </c>
      <c r="B20" s="59" t="s">
        <v>23</v>
      </c>
      <c r="C20" s="59">
        <v>106.0</v>
      </c>
      <c r="D20" s="59">
        <v>218.0</v>
      </c>
      <c r="E20" s="59">
        <v>131.0</v>
      </c>
      <c r="F20" s="60">
        <v>60.56</v>
      </c>
      <c r="G20" s="59">
        <v>1.0</v>
      </c>
      <c r="H20" s="61">
        <f t="shared" si="4"/>
        <v>60.56</v>
      </c>
      <c r="I20" s="62"/>
      <c r="J20" s="63">
        <f t="shared" si="5"/>
        <v>5.5372</v>
      </c>
      <c r="K20" s="64">
        <f t="shared" si="6"/>
        <v>1</v>
      </c>
      <c r="L20" s="64">
        <f t="shared" si="7"/>
        <v>5.5372</v>
      </c>
      <c r="M20" s="62"/>
      <c r="N20" s="62"/>
      <c r="O20" s="68"/>
      <c r="P20" s="63">
        <f t="shared" si="8"/>
        <v>1.31</v>
      </c>
      <c r="Q20" s="64">
        <f t="shared" si="9"/>
        <v>1</v>
      </c>
      <c r="R20" s="64">
        <f t="shared" si="10"/>
        <v>1.31</v>
      </c>
      <c r="S20" s="66"/>
      <c r="T20" s="66">
        <f t="shared" ref="T20:U20" si="11">C20/100</f>
        <v>1.06</v>
      </c>
      <c r="U20" s="66">
        <f t="shared" si="11"/>
        <v>2.18</v>
      </c>
      <c r="V20" s="66">
        <f t="shared" si="12"/>
        <v>1.31</v>
      </c>
      <c r="W20" s="67">
        <f t="shared" si="13"/>
        <v>3.027148</v>
      </c>
      <c r="X20" s="66"/>
      <c r="Y20" s="66"/>
      <c r="Z20" s="62"/>
    </row>
    <row r="21" ht="24.0" customHeight="1">
      <c r="A21" s="57">
        <v>3.0</v>
      </c>
      <c r="B21" s="59" t="s">
        <v>23</v>
      </c>
      <c r="C21" s="59">
        <v>106.0</v>
      </c>
      <c r="D21" s="59">
        <v>218.0</v>
      </c>
      <c r="E21" s="59">
        <v>175.0</v>
      </c>
      <c r="F21" s="60">
        <v>80.9</v>
      </c>
      <c r="G21" s="59">
        <v>2.0</v>
      </c>
      <c r="H21" s="61">
        <f t="shared" si="4"/>
        <v>161.8</v>
      </c>
      <c r="I21" s="62"/>
      <c r="J21" s="63">
        <f t="shared" si="5"/>
        <v>5.5372</v>
      </c>
      <c r="K21" s="64">
        <f t="shared" si="6"/>
        <v>2</v>
      </c>
      <c r="L21" s="64">
        <f t="shared" si="7"/>
        <v>11.0744</v>
      </c>
      <c r="M21" s="62"/>
      <c r="N21" s="62"/>
      <c r="O21" s="68"/>
      <c r="P21" s="63">
        <f t="shared" si="8"/>
        <v>1.75</v>
      </c>
      <c r="Q21" s="64">
        <f t="shared" si="9"/>
        <v>2</v>
      </c>
      <c r="R21" s="64">
        <f t="shared" si="10"/>
        <v>3.5</v>
      </c>
      <c r="S21" s="66"/>
      <c r="T21" s="66">
        <f t="shared" ref="T21:U21" si="14">C21/100</f>
        <v>1.06</v>
      </c>
      <c r="U21" s="66">
        <f t="shared" si="14"/>
        <v>2.18</v>
      </c>
      <c r="V21" s="66">
        <f t="shared" si="12"/>
        <v>3.5</v>
      </c>
      <c r="W21" s="67">
        <f t="shared" si="13"/>
        <v>8.0878</v>
      </c>
      <c r="X21" s="66"/>
      <c r="Y21" s="66"/>
      <c r="Z21" s="62"/>
    </row>
    <row r="22" ht="24.0" customHeight="1">
      <c r="A22" s="57">
        <v>4.0</v>
      </c>
      <c r="B22" s="59" t="s">
        <v>23</v>
      </c>
      <c r="C22" s="59">
        <v>107.0</v>
      </c>
      <c r="D22" s="59">
        <v>218.0</v>
      </c>
      <c r="E22" s="59">
        <v>122.0</v>
      </c>
      <c r="F22" s="60">
        <v>56.93</v>
      </c>
      <c r="G22" s="59">
        <v>1.0</v>
      </c>
      <c r="H22" s="61">
        <f t="shared" si="4"/>
        <v>56.93</v>
      </c>
      <c r="I22" s="62"/>
      <c r="J22" s="63"/>
      <c r="K22" s="64"/>
      <c r="L22" s="64"/>
      <c r="M22" s="62"/>
      <c r="N22" s="62"/>
      <c r="O22" s="65"/>
      <c r="P22" s="63">
        <f t="shared" si="8"/>
        <v>1.22</v>
      </c>
      <c r="Q22" s="64">
        <f t="shared" si="9"/>
        <v>1</v>
      </c>
      <c r="R22" s="64">
        <f t="shared" si="10"/>
        <v>1.22</v>
      </c>
      <c r="S22" s="66"/>
      <c r="T22" s="66">
        <f t="shared" ref="T22:U22" si="15">C22/100</f>
        <v>1.07</v>
      </c>
      <c r="U22" s="66">
        <f t="shared" si="15"/>
        <v>2.18</v>
      </c>
      <c r="V22" s="66">
        <f t="shared" si="12"/>
        <v>1.22</v>
      </c>
      <c r="W22" s="67">
        <f t="shared" si="13"/>
        <v>2.845772</v>
      </c>
      <c r="X22" s="66"/>
      <c r="Y22" s="66"/>
      <c r="Z22" s="62"/>
    </row>
    <row r="23" ht="24.0" customHeight="1">
      <c r="A23" s="57">
        <v>5.0</v>
      </c>
      <c r="B23" s="59" t="s">
        <v>23</v>
      </c>
      <c r="C23" s="59">
        <v>109.0</v>
      </c>
      <c r="D23" s="59">
        <v>218.0</v>
      </c>
      <c r="E23" s="59">
        <v>205.0</v>
      </c>
      <c r="F23" s="60">
        <v>97.45</v>
      </c>
      <c r="G23" s="59">
        <v>1.0</v>
      </c>
      <c r="H23" s="61">
        <f t="shared" si="4"/>
        <v>97.45</v>
      </c>
      <c r="I23" s="62"/>
      <c r="J23" s="63">
        <f t="shared" ref="J23:J48" si="17">D23*25.4/1000</f>
        <v>5.5372</v>
      </c>
      <c r="K23" s="64">
        <f t="shared" ref="K23:K87" si="18">+G23</f>
        <v>1</v>
      </c>
      <c r="L23" s="64">
        <f t="shared" ref="L23:L48" si="19">K23*J23</f>
        <v>5.5372</v>
      </c>
      <c r="M23" s="62"/>
      <c r="N23" s="62"/>
      <c r="O23" s="68"/>
      <c r="P23" s="63">
        <f t="shared" si="8"/>
        <v>2.05</v>
      </c>
      <c r="Q23" s="64">
        <f t="shared" si="9"/>
        <v>1</v>
      </c>
      <c r="R23" s="64">
        <f t="shared" si="10"/>
        <v>2.05</v>
      </c>
      <c r="S23" s="66"/>
      <c r="T23" s="66">
        <f t="shared" ref="T23:U23" si="16">C23/100</f>
        <v>1.09</v>
      </c>
      <c r="U23" s="66">
        <f t="shared" si="16"/>
        <v>2.18</v>
      </c>
      <c r="V23" s="66">
        <f t="shared" si="12"/>
        <v>2.05</v>
      </c>
      <c r="W23" s="67">
        <f t="shared" si="13"/>
        <v>4.87121</v>
      </c>
      <c r="X23" s="66"/>
      <c r="Y23" s="66"/>
      <c r="Z23" s="62"/>
    </row>
    <row r="24" ht="24.0" customHeight="1">
      <c r="A24" s="57">
        <v>6.0</v>
      </c>
      <c r="B24" s="59" t="s">
        <v>23</v>
      </c>
      <c r="C24" s="59">
        <v>107.0</v>
      </c>
      <c r="D24" s="59">
        <v>218.0</v>
      </c>
      <c r="E24" s="59">
        <v>203.0</v>
      </c>
      <c r="F24" s="60">
        <v>94.73</v>
      </c>
      <c r="G24" s="59">
        <v>1.0</v>
      </c>
      <c r="H24" s="61">
        <f t="shared" si="4"/>
        <v>94.73</v>
      </c>
      <c r="I24" s="62"/>
      <c r="J24" s="63">
        <f t="shared" si="17"/>
        <v>5.5372</v>
      </c>
      <c r="K24" s="64">
        <f t="shared" si="18"/>
        <v>1</v>
      </c>
      <c r="L24" s="64">
        <f t="shared" si="19"/>
        <v>5.5372</v>
      </c>
      <c r="M24" s="62"/>
      <c r="N24" s="62"/>
      <c r="O24" s="68"/>
      <c r="P24" s="63">
        <f t="shared" si="8"/>
        <v>2.03</v>
      </c>
      <c r="Q24" s="64">
        <f t="shared" si="9"/>
        <v>1</v>
      </c>
      <c r="R24" s="64">
        <f t="shared" si="10"/>
        <v>2.03</v>
      </c>
      <c r="S24" s="66"/>
      <c r="T24" s="66">
        <f t="shared" ref="T24:U24" si="20">C24/100</f>
        <v>1.07</v>
      </c>
      <c r="U24" s="66">
        <f t="shared" si="20"/>
        <v>2.18</v>
      </c>
      <c r="V24" s="66">
        <f t="shared" si="12"/>
        <v>2.03</v>
      </c>
      <c r="W24" s="67">
        <f t="shared" si="13"/>
        <v>4.735178</v>
      </c>
      <c r="X24" s="66"/>
      <c r="Y24" s="66"/>
      <c r="Z24" s="62"/>
    </row>
    <row r="25" ht="24.0" customHeight="1">
      <c r="A25" s="57">
        <v>7.0</v>
      </c>
      <c r="B25" s="59" t="s">
        <v>23</v>
      </c>
      <c r="C25" s="59">
        <v>109.0</v>
      </c>
      <c r="D25" s="59">
        <v>218.0</v>
      </c>
      <c r="E25" s="59">
        <v>186.0</v>
      </c>
      <c r="F25" s="60">
        <v>88.42</v>
      </c>
      <c r="G25" s="59">
        <v>1.0</v>
      </c>
      <c r="H25" s="61">
        <f t="shared" si="4"/>
        <v>88.42</v>
      </c>
      <c r="I25" s="62"/>
      <c r="J25" s="63">
        <f t="shared" si="17"/>
        <v>5.5372</v>
      </c>
      <c r="K25" s="64">
        <f t="shared" si="18"/>
        <v>1</v>
      </c>
      <c r="L25" s="64">
        <f t="shared" si="19"/>
        <v>5.5372</v>
      </c>
      <c r="M25" s="62"/>
      <c r="N25" s="62"/>
      <c r="O25" s="65"/>
      <c r="P25" s="69">
        <f t="shared" si="8"/>
        <v>1.86</v>
      </c>
      <c r="Q25" s="64">
        <f t="shared" si="9"/>
        <v>1</v>
      </c>
      <c r="R25" s="64">
        <f t="shared" si="10"/>
        <v>1.86</v>
      </c>
      <c r="S25" s="66"/>
      <c r="T25" s="66">
        <f t="shared" ref="T25:U25" si="21">C25/100</f>
        <v>1.09</v>
      </c>
      <c r="U25" s="66">
        <f t="shared" si="21"/>
        <v>2.18</v>
      </c>
      <c r="V25" s="66">
        <f t="shared" si="12"/>
        <v>1.86</v>
      </c>
      <c r="W25" s="67">
        <f t="shared" si="13"/>
        <v>4.419732</v>
      </c>
      <c r="X25" s="66"/>
      <c r="Y25" s="66"/>
      <c r="Z25" s="62"/>
    </row>
    <row r="26" ht="24.0" customHeight="1">
      <c r="A26" s="57">
        <v>8.0</v>
      </c>
      <c r="B26" s="59" t="s">
        <v>23</v>
      </c>
      <c r="C26" s="59">
        <v>109.0</v>
      </c>
      <c r="D26" s="59">
        <v>218.0</v>
      </c>
      <c r="E26" s="59">
        <v>206.0</v>
      </c>
      <c r="F26" s="60">
        <v>97.92</v>
      </c>
      <c r="G26" s="59">
        <v>1.0</v>
      </c>
      <c r="H26" s="61">
        <f t="shared" si="4"/>
        <v>97.92</v>
      </c>
      <c r="I26" s="62"/>
      <c r="J26" s="63">
        <f t="shared" si="17"/>
        <v>5.5372</v>
      </c>
      <c r="K26" s="64">
        <f t="shared" si="18"/>
        <v>1</v>
      </c>
      <c r="L26" s="64">
        <f t="shared" si="19"/>
        <v>5.5372</v>
      </c>
      <c r="M26" s="62"/>
      <c r="N26" s="62"/>
      <c r="O26" s="70"/>
      <c r="P26" s="63">
        <f t="shared" si="8"/>
        <v>2.06</v>
      </c>
      <c r="Q26" s="64">
        <f t="shared" si="9"/>
        <v>1</v>
      </c>
      <c r="R26" s="64">
        <f t="shared" si="10"/>
        <v>2.06</v>
      </c>
      <c r="S26" s="66"/>
      <c r="T26" s="66">
        <f t="shared" ref="T26:U26" si="22">C26/100</f>
        <v>1.09</v>
      </c>
      <c r="U26" s="66">
        <f t="shared" si="22"/>
        <v>2.18</v>
      </c>
      <c r="V26" s="66">
        <f t="shared" si="12"/>
        <v>2.06</v>
      </c>
      <c r="W26" s="67">
        <f t="shared" si="13"/>
        <v>4.894972</v>
      </c>
      <c r="X26" s="66"/>
      <c r="Y26" s="66"/>
      <c r="Z26" s="62"/>
    </row>
    <row r="27" ht="24.0" customHeight="1">
      <c r="A27" s="57">
        <v>9.0</v>
      </c>
      <c r="B27" s="59" t="s">
        <v>23</v>
      </c>
      <c r="C27" s="59">
        <v>108.0</v>
      </c>
      <c r="D27" s="59">
        <v>218.0</v>
      </c>
      <c r="E27" s="59">
        <v>186.0</v>
      </c>
      <c r="F27" s="60">
        <v>87.6</v>
      </c>
      <c r="G27" s="59">
        <v>1.0</v>
      </c>
      <c r="H27" s="61">
        <f t="shared" si="4"/>
        <v>87.6</v>
      </c>
      <c r="I27" s="62"/>
      <c r="J27" s="63">
        <f t="shared" si="17"/>
        <v>5.5372</v>
      </c>
      <c r="K27" s="64">
        <f t="shared" si="18"/>
        <v>1</v>
      </c>
      <c r="L27" s="64">
        <f t="shared" si="19"/>
        <v>5.5372</v>
      </c>
      <c r="M27" s="62"/>
      <c r="N27" s="62"/>
      <c r="O27" s="62"/>
      <c r="P27" s="63">
        <f t="shared" si="8"/>
        <v>1.86</v>
      </c>
      <c r="Q27" s="64">
        <f t="shared" si="9"/>
        <v>1</v>
      </c>
      <c r="R27" s="64">
        <f t="shared" si="10"/>
        <v>1.86</v>
      </c>
      <c r="S27" s="66"/>
      <c r="T27" s="66">
        <f t="shared" ref="T27:U27" si="23">C27/100</f>
        <v>1.08</v>
      </c>
      <c r="U27" s="66">
        <f t="shared" si="23"/>
        <v>2.18</v>
      </c>
      <c r="V27" s="66">
        <f t="shared" si="12"/>
        <v>1.86</v>
      </c>
      <c r="W27" s="67">
        <f t="shared" si="13"/>
        <v>4.379184</v>
      </c>
      <c r="X27" s="66"/>
      <c r="Y27" s="66"/>
      <c r="Z27" s="62"/>
    </row>
    <row r="28" ht="24.0" customHeight="1">
      <c r="A28" s="57">
        <v>10.0</v>
      </c>
      <c r="B28" s="59" t="s">
        <v>23</v>
      </c>
      <c r="C28" s="59">
        <v>109.0</v>
      </c>
      <c r="D28" s="59">
        <v>218.0</v>
      </c>
      <c r="E28" s="59">
        <v>197.0</v>
      </c>
      <c r="F28" s="60">
        <v>93.64</v>
      </c>
      <c r="G28" s="59">
        <v>6.0</v>
      </c>
      <c r="H28" s="61">
        <f t="shared" si="4"/>
        <v>561.84</v>
      </c>
      <c r="I28" s="62"/>
      <c r="J28" s="63">
        <f t="shared" si="17"/>
        <v>5.5372</v>
      </c>
      <c r="K28" s="64">
        <f t="shared" si="18"/>
        <v>6</v>
      </c>
      <c r="L28" s="64">
        <f t="shared" si="19"/>
        <v>33.2232</v>
      </c>
      <c r="M28" s="62"/>
      <c r="N28" s="62"/>
      <c r="O28" s="62"/>
      <c r="P28" s="63">
        <f t="shared" si="8"/>
        <v>1.97</v>
      </c>
      <c r="Q28" s="64">
        <f t="shared" si="9"/>
        <v>6</v>
      </c>
      <c r="R28" s="64">
        <f t="shared" si="10"/>
        <v>11.82</v>
      </c>
      <c r="S28" s="66"/>
      <c r="T28" s="66">
        <f t="shared" ref="T28:U28" si="24">C28/100</f>
        <v>1.09</v>
      </c>
      <c r="U28" s="66">
        <f t="shared" si="24"/>
        <v>2.18</v>
      </c>
      <c r="V28" s="66">
        <f t="shared" si="12"/>
        <v>11.82</v>
      </c>
      <c r="W28" s="67">
        <f t="shared" si="13"/>
        <v>28.086684</v>
      </c>
      <c r="X28" s="66"/>
      <c r="Y28" s="66"/>
      <c r="Z28" s="62"/>
    </row>
    <row r="29" ht="24.0" customHeight="1">
      <c r="A29" s="57">
        <v>11.0</v>
      </c>
      <c r="B29" s="59" t="s">
        <v>23</v>
      </c>
      <c r="C29" s="59">
        <v>111.0</v>
      </c>
      <c r="D29" s="59">
        <v>218.0</v>
      </c>
      <c r="E29" s="59">
        <v>197.0</v>
      </c>
      <c r="F29" s="60">
        <v>95.36</v>
      </c>
      <c r="G29" s="59">
        <v>1.0</v>
      </c>
      <c r="H29" s="61">
        <f t="shared" si="4"/>
        <v>95.36</v>
      </c>
      <c r="I29" s="62"/>
      <c r="J29" s="63">
        <f t="shared" si="17"/>
        <v>5.5372</v>
      </c>
      <c r="K29" s="64">
        <f t="shared" si="18"/>
        <v>1</v>
      </c>
      <c r="L29" s="64">
        <f t="shared" si="19"/>
        <v>5.5372</v>
      </c>
      <c r="M29" s="62"/>
      <c r="N29" s="62"/>
      <c r="O29" s="62"/>
      <c r="P29" s="63">
        <f t="shared" si="8"/>
        <v>1.97</v>
      </c>
      <c r="Q29" s="64">
        <f t="shared" si="9"/>
        <v>1</v>
      </c>
      <c r="R29" s="64">
        <f t="shared" si="10"/>
        <v>1.97</v>
      </c>
      <c r="S29" s="66"/>
      <c r="T29" s="66">
        <f t="shared" ref="T29:U29" si="25">C29/100</f>
        <v>1.11</v>
      </c>
      <c r="U29" s="66">
        <f t="shared" si="25"/>
        <v>2.18</v>
      </c>
      <c r="V29" s="66">
        <f t="shared" si="12"/>
        <v>1.97</v>
      </c>
      <c r="W29" s="67">
        <f t="shared" si="13"/>
        <v>4.767006</v>
      </c>
      <c r="X29" s="66"/>
      <c r="Y29" s="66"/>
      <c r="Z29" s="62"/>
    </row>
    <row r="30" ht="24.0" customHeight="1">
      <c r="A30" s="57">
        <v>12.0</v>
      </c>
      <c r="B30" s="59" t="s">
        <v>23</v>
      </c>
      <c r="C30" s="59">
        <v>92.0</v>
      </c>
      <c r="D30" s="59">
        <v>218.0</v>
      </c>
      <c r="E30" s="59">
        <v>133.0</v>
      </c>
      <c r="F30" s="60">
        <v>53.36</v>
      </c>
      <c r="G30" s="59">
        <v>1.0</v>
      </c>
      <c r="H30" s="61">
        <f t="shared" si="4"/>
        <v>53.36</v>
      </c>
      <c r="I30" s="62"/>
      <c r="J30" s="63">
        <f t="shared" si="17"/>
        <v>5.5372</v>
      </c>
      <c r="K30" s="64">
        <f t="shared" si="18"/>
        <v>1</v>
      </c>
      <c r="L30" s="64">
        <f t="shared" si="19"/>
        <v>5.5372</v>
      </c>
      <c r="M30" s="62"/>
      <c r="N30" s="62"/>
      <c r="O30" s="62"/>
      <c r="P30" s="63">
        <f t="shared" si="8"/>
        <v>1.33</v>
      </c>
      <c r="Q30" s="64">
        <f t="shared" si="9"/>
        <v>1</v>
      </c>
      <c r="R30" s="64">
        <f t="shared" si="10"/>
        <v>1.33</v>
      </c>
      <c r="S30" s="66"/>
      <c r="T30" s="66">
        <f t="shared" ref="T30:U30" si="26">C30/100</f>
        <v>0.92</v>
      </c>
      <c r="U30" s="66">
        <f t="shared" si="26"/>
        <v>2.18</v>
      </c>
      <c r="V30" s="66">
        <f t="shared" si="12"/>
        <v>1.33</v>
      </c>
      <c r="W30" s="67">
        <f t="shared" si="13"/>
        <v>2.667448</v>
      </c>
      <c r="X30" s="66"/>
      <c r="Y30" s="66"/>
      <c r="Z30" s="62"/>
    </row>
    <row r="31" ht="24.0" customHeight="1">
      <c r="A31" s="57">
        <v>13.0</v>
      </c>
      <c r="B31" s="59" t="s">
        <v>23</v>
      </c>
      <c r="C31" s="59">
        <v>108.0</v>
      </c>
      <c r="D31" s="59">
        <v>218.0</v>
      </c>
      <c r="E31" s="59">
        <v>197.0</v>
      </c>
      <c r="F31" s="60">
        <v>92.79</v>
      </c>
      <c r="G31" s="59">
        <v>2.0</v>
      </c>
      <c r="H31" s="61">
        <f t="shared" si="4"/>
        <v>185.58</v>
      </c>
      <c r="I31" s="62"/>
      <c r="J31" s="63">
        <f t="shared" si="17"/>
        <v>5.5372</v>
      </c>
      <c r="K31" s="64">
        <f t="shared" si="18"/>
        <v>2</v>
      </c>
      <c r="L31" s="64">
        <f t="shared" si="19"/>
        <v>11.0744</v>
      </c>
      <c r="M31" s="62"/>
      <c r="N31" s="62"/>
      <c r="O31" s="62"/>
      <c r="P31" s="63">
        <f t="shared" si="8"/>
        <v>1.97</v>
      </c>
      <c r="Q31" s="64">
        <f t="shared" si="9"/>
        <v>2</v>
      </c>
      <c r="R31" s="64">
        <f t="shared" si="10"/>
        <v>3.94</v>
      </c>
      <c r="S31" s="66"/>
      <c r="T31" s="66">
        <f t="shared" ref="T31:U31" si="27">C31/100</f>
        <v>1.08</v>
      </c>
      <c r="U31" s="66">
        <f t="shared" si="27"/>
        <v>2.18</v>
      </c>
      <c r="V31" s="66">
        <f t="shared" si="12"/>
        <v>3.94</v>
      </c>
      <c r="W31" s="67">
        <f t="shared" si="13"/>
        <v>9.276336</v>
      </c>
      <c r="X31" s="66"/>
      <c r="Y31" s="66"/>
      <c r="Z31" s="62"/>
    </row>
    <row r="32" ht="24.0" customHeight="1">
      <c r="A32" s="57">
        <v>14.0</v>
      </c>
      <c r="B32" s="59" t="s">
        <v>23</v>
      </c>
      <c r="C32" s="59">
        <v>105.0</v>
      </c>
      <c r="D32" s="59">
        <v>218.0</v>
      </c>
      <c r="E32" s="59">
        <v>197.0</v>
      </c>
      <c r="F32" s="60">
        <v>90.21</v>
      </c>
      <c r="G32" s="59">
        <v>1.0</v>
      </c>
      <c r="H32" s="61">
        <f t="shared" si="4"/>
        <v>90.21</v>
      </c>
      <c r="I32" s="62"/>
      <c r="J32" s="63">
        <f t="shared" si="17"/>
        <v>5.5372</v>
      </c>
      <c r="K32" s="64">
        <f t="shared" si="18"/>
        <v>1</v>
      </c>
      <c r="L32" s="64">
        <f t="shared" si="19"/>
        <v>5.5372</v>
      </c>
      <c r="M32" s="62"/>
      <c r="N32" s="62"/>
      <c r="O32" s="62"/>
      <c r="P32" s="63">
        <f t="shared" si="8"/>
        <v>1.97</v>
      </c>
      <c r="Q32" s="64">
        <f t="shared" si="9"/>
        <v>1</v>
      </c>
      <c r="R32" s="64">
        <f t="shared" si="10"/>
        <v>1.97</v>
      </c>
      <c r="S32" s="66"/>
      <c r="T32" s="66">
        <f t="shared" ref="T32:U32" si="28">C32/100</f>
        <v>1.05</v>
      </c>
      <c r="U32" s="66">
        <f t="shared" si="28"/>
        <v>2.18</v>
      </c>
      <c r="V32" s="66">
        <f t="shared" si="12"/>
        <v>1.97</v>
      </c>
      <c r="W32" s="67">
        <f t="shared" si="13"/>
        <v>4.50933</v>
      </c>
      <c r="X32" s="66"/>
      <c r="Y32" s="66"/>
      <c r="Z32" s="62"/>
    </row>
    <row r="33" ht="24.0" customHeight="1">
      <c r="A33" s="57">
        <v>15.0</v>
      </c>
      <c r="B33" s="59" t="s">
        <v>23</v>
      </c>
      <c r="C33" s="59">
        <v>99.0</v>
      </c>
      <c r="D33" s="59">
        <v>218.0</v>
      </c>
      <c r="E33" s="59">
        <v>196.0</v>
      </c>
      <c r="F33" s="60">
        <v>84.32</v>
      </c>
      <c r="G33" s="59">
        <v>1.0</v>
      </c>
      <c r="H33" s="61">
        <f t="shared" si="4"/>
        <v>84.32</v>
      </c>
      <c r="I33" s="62"/>
      <c r="J33" s="63">
        <f t="shared" si="17"/>
        <v>5.5372</v>
      </c>
      <c r="K33" s="64">
        <f t="shared" si="18"/>
        <v>1</v>
      </c>
      <c r="L33" s="64">
        <f t="shared" si="19"/>
        <v>5.5372</v>
      </c>
      <c r="M33" s="62"/>
      <c r="N33" s="62"/>
      <c r="O33" s="62"/>
      <c r="P33" s="63">
        <f t="shared" si="8"/>
        <v>1.96</v>
      </c>
      <c r="Q33" s="64">
        <f t="shared" si="9"/>
        <v>1</v>
      </c>
      <c r="R33" s="64">
        <f t="shared" si="10"/>
        <v>1.96</v>
      </c>
      <c r="S33" s="66"/>
      <c r="T33" s="66">
        <f t="shared" ref="T33:U33" si="29">C33/100</f>
        <v>0.99</v>
      </c>
      <c r="U33" s="66">
        <f t="shared" si="29"/>
        <v>2.18</v>
      </c>
      <c r="V33" s="66">
        <f t="shared" si="12"/>
        <v>1.96</v>
      </c>
      <c r="W33" s="67">
        <f t="shared" si="13"/>
        <v>4.230072</v>
      </c>
      <c r="X33" s="66"/>
      <c r="Y33" s="66"/>
      <c r="Z33" s="62"/>
    </row>
    <row r="34" ht="24.0" customHeight="1">
      <c r="A34" s="57">
        <v>16.0</v>
      </c>
      <c r="B34" s="59" t="s">
        <v>23</v>
      </c>
      <c r="C34" s="59">
        <v>108.0</v>
      </c>
      <c r="D34" s="59">
        <v>218.0</v>
      </c>
      <c r="E34" s="59">
        <v>196.0</v>
      </c>
      <c r="F34" s="60">
        <v>92.31</v>
      </c>
      <c r="G34" s="59">
        <v>1.0</v>
      </c>
      <c r="H34" s="61">
        <f t="shared" si="4"/>
        <v>92.31</v>
      </c>
      <c r="I34" s="62"/>
      <c r="J34" s="63">
        <f t="shared" si="17"/>
        <v>5.5372</v>
      </c>
      <c r="K34" s="64">
        <f t="shared" si="18"/>
        <v>1</v>
      </c>
      <c r="L34" s="64">
        <f t="shared" si="19"/>
        <v>5.5372</v>
      </c>
      <c r="M34" s="62"/>
      <c r="N34" s="62"/>
      <c r="O34" s="62"/>
      <c r="P34" s="63">
        <f t="shared" si="8"/>
        <v>1.96</v>
      </c>
      <c r="Q34" s="64">
        <f t="shared" si="9"/>
        <v>1</v>
      </c>
      <c r="R34" s="64">
        <f t="shared" si="10"/>
        <v>1.96</v>
      </c>
      <c r="S34" s="66"/>
      <c r="T34" s="66">
        <f t="shared" ref="T34:U34" si="30">C34/100</f>
        <v>1.08</v>
      </c>
      <c r="U34" s="66">
        <f t="shared" si="30"/>
        <v>2.18</v>
      </c>
      <c r="V34" s="66">
        <f t="shared" si="12"/>
        <v>1.96</v>
      </c>
      <c r="W34" s="67">
        <f t="shared" si="13"/>
        <v>4.614624</v>
      </c>
      <c r="X34" s="66"/>
      <c r="Y34" s="66"/>
      <c r="Z34" s="62"/>
    </row>
    <row r="35" ht="24.0" customHeight="1">
      <c r="A35" s="57">
        <v>17.0</v>
      </c>
      <c r="B35" s="59" t="s">
        <v>23</v>
      </c>
      <c r="C35" s="59">
        <v>81.0</v>
      </c>
      <c r="D35" s="59">
        <v>218.0</v>
      </c>
      <c r="E35" s="59">
        <v>176.0</v>
      </c>
      <c r="F35" s="60">
        <v>62.17</v>
      </c>
      <c r="G35" s="59">
        <v>1.0</v>
      </c>
      <c r="H35" s="61">
        <f t="shared" si="4"/>
        <v>62.17</v>
      </c>
      <c r="I35" s="62"/>
      <c r="J35" s="63">
        <f t="shared" si="17"/>
        <v>5.5372</v>
      </c>
      <c r="K35" s="64">
        <f t="shared" si="18"/>
        <v>1</v>
      </c>
      <c r="L35" s="64">
        <f t="shared" si="19"/>
        <v>5.5372</v>
      </c>
      <c r="M35" s="62"/>
      <c r="N35" s="62"/>
      <c r="O35" s="62"/>
      <c r="P35" s="63">
        <f t="shared" si="8"/>
        <v>1.76</v>
      </c>
      <c r="Q35" s="64">
        <f t="shared" si="9"/>
        <v>1</v>
      </c>
      <c r="R35" s="64">
        <f t="shared" si="10"/>
        <v>1.76</v>
      </c>
      <c r="S35" s="66"/>
      <c r="T35" s="66">
        <f t="shared" ref="T35:U35" si="31">C35/100</f>
        <v>0.81</v>
      </c>
      <c r="U35" s="66">
        <f t="shared" si="31"/>
        <v>2.18</v>
      </c>
      <c r="V35" s="66">
        <f t="shared" si="12"/>
        <v>1.76</v>
      </c>
      <c r="W35" s="67">
        <f t="shared" si="13"/>
        <v>3.107808</v>
      </c>
      <c r="X35" s="66"/>
      <c r="Y35" s="66"/>
      <c r="Z35" s="62"/>
    </row>
    <row r="36" ht="24.0" customHeight="1">
      <c r="A36" s="57">
        <v>18.0</v>
      </c>
      <c r="B36" s="59" t="s">
        <v>23</v>
      </c>
      <c r="C36" s="59">
        <v>107.0</v>
      </c>
      <c r="D36" s="59">
        <v>218.0</v>
      </c>
      <c r="E36" s="71">
        <v>4300.0</v>
      </c>
      <c r="F36" s="72">
        <v>2006.62</v>
      </c>
      <c r="G36" s="71">
        <v>1.0</v>
      </c>
      <c r="H36" s="73">
        <f t="shared" si="4"/>
        <v>2006.62</v>
      </c>
      <c r="I36" s="62"/>
      <c r="J36" s="63">
        <f t="shared" si="17"/>
        <v>5.5372</v>
      </c>
      <c r="K36" s="64">
        <f t="shared" si="18"/>
        <v>1</v>
      </c>
      <c r="L36" s="64">
        <f t="shared" si="19"/>
        <v>5.5372</v>
      </c>
      <c r="M36" s="62"/>
      <c r="N36" s="62"/>
      <c r="O36" s="62"/>
      <c r="P36" s="63">
        <f t="shared" si="8"/>
        <v>43</v>
      </c>
      <c r="Q36" s="64">
        <f t="shared" si="9"/>
        <v>1</v>
      </c>
      <c r="R36" s="64">
        <f t="shared" si="10"/>
        <v>43</v>
      </c>
      <c r="S36" s="66"/>
      <c r="T36" s="66">
        <f t="shared" ref="T36:U36" si="32">C36/100</f>
        <v>1.07</v>
      </c>
      <c r="U36" s="66">
        <f t="shared" si="32"/>
        <v>2.18</v>
      </c>
      <c r="V36" s="66">
        <f t="shared" si="12"/>
        <v>43</v>
      </c>
      <c r="W36" s="67">
        <f t="shared" si="13"/>
        <v>100.3018</v>
      </c>
      <c r="X36" s="66"/>
      <c r="Y36" s="66"/>
      <c r="Z36" s="62"/>
    </row>
    <row r="37" ht="24.0" customHeight="1">
      <c r="A37" s="57">
        <v>19.0</v>
      </c>
      <c r="B37" s="58" t="s">
        <v>24</v>
      </c>
      <c r="C37" s="59">
        <v>100.0</v>
      </c>
      <c r="D37" s="59">
        <v>208.0</v>
      </c>
      <c r="E37" s="59">
        <v>213.0</v>
      </c>
      <c r="F37" s="60">
        <v>110.75</v>
      </c>
      <c r="G37" s="59">
        <v>1.0</v>
      </c>
      <c r="H37" s="61">
        <f t="shared" si="4"/>
        <v>110.75</v>
      </c>
      <c r="I37" s="62"/>
      <c r="J37" s="63">
        <f t="shared" si="17"/>
        <v>5.2832</v>
      </c>
      <c r="K37" s="64">
        <f t="shared" si="18"/>
        <v>1</v>
      </c>
      <c r="L37" s="64">
        <f t="shared" si="19"/>
        <v>5.2832</v>
      </c>
      <c r="M37" s="62"/>
      <c r="N37" s="62"/>
      <c r="O37" s="62"/>
      <c r="P37" s="63">
        <f t="shared" si="8"/>
        <v>2.13</v>
      </c>
      <c r="Q37" s="64">
        <f t="shared" si="9"/>
        <v>1</v>
      </c>
      <c r="R37" s="64">
        <f t="shared" si="10"/>
        <v>2.13</v>
      </c>
      <c r="S37" s="66"/>
      <c r="T37" s="66">
        <f t="shared" ref="T37:U37" si="33">C37/100</f>
        <v>1</v>
      </c>
      <c r="U37" s="66">
        <f t="shared" si="33"/>
        <v>2.08</v>
      </c>
      <c r="V37" s="66">
        <f t="shared" si="12"/>
        <v>2.13</v>
      </c>
      <c r="W37" s="67">
        <f t="shared" si="13"/>
        <v>4.4304</v>
      </c>
      <c r="X37" s="66"/>
      <c r="Y37" s="66"/>
      <c r="Z37" s="62"/>
    </row>
    <row r="38" ht="24.0" customHeight="1">
      <c r="A38" s="57">
        <v>20.0</v>
      </c>
      <c r="B38" s="59" t="s">
        <v>24</v>
      </c>
      <c r="C38" s="59">
        <v>101.0</v>
      </c>
      <c r="D38" s="59">
        <v>208.0</v>
      </c>
      <c r="E38" s="59">
        <v>214.0</v>
      </c>
      <c r="F38" s="60">
        <v>112.38</v>
      </c>
      <c r="G38" s="59">
        <v>1.0</v>
      </c>
      <c r="H38" s="61">
        <f t="shared" si="4"/>
        <v>112.38</v>
      </c>
      <c r="I38" s="62"/>
      <c r="J38" s="63">
        <f t="shared" si="17"/>
        <v>5.2832</v>
      </c>
      <c r="K38" s="64">
        <f t="shared" si="18"/>
        <v>1</v>
      </c>
      <c r="L38" s="64">
        <f t="shared" si="19"/>
        <v>5.2832</v>
      </c>
      <c r="M38" s="62"/>
      <c r="N38" s="62"/>
      <c r="O38" s="62"/>
      <c r="P38" s="63">
        <f t="shared" si="8"/>
        <v>2.14</v>
      </c>
      <c r="Q38" s="64">
        <f t="shared" si="9"/>
        <v>1</v>
      </c>
      <c r="R38" s="64">
        <f t="shared" si="10"/>
        <v>2.14</v>
      </c>
      <c r="S38" s="66"/>
      <c r="T38" s="66">
        <f t="shared" ref="T38:U38" si="34">C38/100</f>
        <v>1.01</v>
      </c>
      <c r="U38" s="66">
        <f t="shared" si="34"/>
        <v>2.08</v>
      </c>
      <c r="V38" s="66">
        <f t="shared" si="12"/>
        <v>2.14</v>
      </c>
      <c r="W38" s="67">
        <f t="shared" si="13"/>
        <v>4.495712</v>
      </c>
      <c r="X38" s="66"/>
      <c r="Y38" s="66"/>
      <c r="Z38" s="62"/>
    </row>
    <row r="39" ht="24.0" customHeight="1">
      <c r="A39" s="57">
        <v>21.0</v>
      </c>
      <c r="B39" s="59" t="s">
        <v>24</v>
      </c>
      <c r="C39" s="59">
        <v>102.0</v>
      </c>
      <c r="D39" s="59">
        <v>208.0</v>
      </c>
      <c r="E39" s="59">
        <v>213.0</v>
      </c>
      <c r="F39" s="60">
        <v>112.96</v>
      </c>
      <c r="G39" s="59">
        <v>1.0</v>
      </c>
      <c r="H39" s="61">
        <f t="shared" si="4"/>
        <v>112.96</v>
      </c>
      <c r="I39" s="62"/>
      <c r="J39" s="63">
        <f t="shared" si="17"/>
        <v>5.2832</v>
      </c>
      <c r="K39" s="64">
        <f t="shared" si="18"/>
        <v>1</v>
      </c>
      <c r="L39" s="64">
        <f t="shared" si="19"/>
        <v>5.2832</v>
      </c>
      <c r="M39" s="62"/>
      <c r="N39" s="62"/>
      <c r="O39" s="62"/>
      <c r="P39" s="63">
        <f t="shared" si="8"/>
        <v>2.13</v>
      </c>
      <c r="Q39" s="64">
        <f t="shared" si="9"/>
        <v>1</v>
      </c>
      <c r="R39" s="64">
        <f t="shared" si="10"/>
        <v>2.13</v>
      </c>
      <c r="S39" s="66"/>
      <c r="T39" s="66">
        <f t="shared" ref="T39:U39" si="35">C39/100</f>
        <v>1.02</v>
      </c>
      <c r="U39" s="66">
        <f t="shared" si="35"/>
        <v>2.08</v>
      </c>
      <c r="V39" s="66">
        <f t="shared" si="12"/>
        <v>2.13</v>
      </c>
      <c r="W39" s="67">
        <f t="shared" si="13"/>
        <v>4.519008</v>
      </c>
      <c r="X39" s="66"/>
      <c r="Y39" s="66"/>
      <c r="Z39" s="62"/>
    </row>
    <row r="40" ht="24.0" customHeight="1">
      <c r="A40" s="57">
        <v>22.0</v>
      </c>
      <c r="B40" s="74" t="s">
        <v>25</v>
      </c>
      <c r="C40" s="74">
        <v>83.0</v>
      </c>
      <c r="D40" s="74">
        <v>208.0</v>
      </c>
      <c r="E40" s="74">
        <v>116.0</v>
      </c>
      <c r="F40" s="75">
        <f>90%*50.06</f>
        <v>45.054</v>
      </c>
      <c r="G40" s="74">
        <v>1.0</v>
      </c>
      <c r="H40" s="76">
        <f t="shared" si="4"/>
        <v>45.054</v>
      </c>
      <c r="I40" s="62"/>
      <c r="J40" s="63">
        <f t="shared" si="17"/>
        <v>5.2832</v>
      </c>
      <c r="K40" s="64">
        <f t="shared" si="18"/>
        <v>1</v>
      </c>
      <c r="L40" s="64">
        <f t="shared" si="19"/>
        <v>5.2832</v>
      </c>
      <c r="M40" s="62"/>
      <c r="N40" s="62"/>
      <c r="O40" s="62"/>
      <c r="P40" s="63">
        <f t="shared" si="8"/>
        <v>1.16</v>
      </c>
      <c r="Q40" s="64">
        <f t="shared" si="9"/>
        <v>1</v>
      </c>
      <c r="R40" s="64">
        <f t="shared" si="10"/>
        <v>1.16</v>
      </c>
      <c r="S40" s="66"/>
      <c r="T40" s="66">
        <f t="shared" ref="T40:U40" si="36">C40/100</f>
        <v>0.83</v>
      </c>
      <c r="U40" s="66">
        <f t="shared" si="36"/>
        <v>2.08</v>
      </c>
      <c r="V40" s="66">
        <f t="shared" si="12"/>
        <v>1.16</v>
      </c>
      <c r="W40" s="67">
        <f t="shared" si="13"/>
        <v>2.002624</v>
      </c>
      <c r="X40" s="66"/>
      <c r="Y40" s="66"/>
      <c r="Z40" s="62"/>
    </row>
    <row r="41" ht="24.0" customHeight="1">
      <c r="A41" s="57">
        <v>23.0</v>
      </c>
      <c r="B41" s="59" t="s">
        <v>24</v>
      </c>
      <c r="C41" s="59">
        <v>97.0</v>
      </c>
      <c r="D41" s="59">
        <v>208.0</v>
      </c>
      <c r="E41" s="59">
        <v>184.0</v>
      </c>
      <c r="F41" s="60">
        <v>92.8</v>
      </c>
      <c r="G41" s="59">
        <v>1.0</v>
      </c>
      <c r="H41" s="61">
        <f t="shared" si="4"/>
        <v>92.8</v>
      </c>
      <c r="I41" s="62"/>
      <c r="J41" s="63">
        <f t="shared" si="17"/>
        <v>5.2832</v>
      </c>
      <c r="K41" s="64">
        <f t="shared" si="18"/>
        <v>1</v>
      </c>
      <c r="L41" s="64">
        <f t="shared" si="19"/>
        <v>5.2832</v>
      </c>
      <c r="M41" s="62"/>
      <c r="N41" s="62"/>
      <c r="O41" s="62"/>
      <c r="P41" s="63">
        <f t="shared" si="8"/>
        <v>1.84</v>
      </c>
      <c r="Q41" s="64">
        <f t="shared" si="9"/>
        <v>1</v>
      </c>
      <c r="R41" s="64">
        <f t="shared" si="10"/>
        <v>1.84</v>
      </c>
      <c r="S41" s="66"/>
      <c r="T41" s="66">
        <f t="shared" ref="T41:U41" si="37">C41/100</f>
        <v>0.97</v>
      </c>
      <c r="U41" s="66">
        <f t="shared" si="37"/>
        <v>2.08</v>
      </c>
      <c r="V41" s="66">
        <f t="shared" si="12"/>
        <v>1.84</v>
      </c>
      <c r="W41" s="67">
        <f t="shared" si="13"/>
        <v>3.712384</v>
      </c>
      <c r="X41" s="66"/>
      <c r="Y41" s="66"/>
      <c r="Z41" s="62"/>
    </row>
    <row r="42" ht="24.0" customHeight="1">
      <c r="A42" s="57">
        <v>24.0</v>
      </c>
      <c r="B42" s="59" t="s">
        <v>24</v>
      </c>
      <c r="C42" s="59">
        <v>74.0</v>
      </c>
      <c r="D42" s="59">
        <v>208.0</v>
      </c>
      <c r="E42" s="59">
        <v>183.0</v>
      </c>
      <c r="F42" s="60">
        <v>70.41</v>
      </c>
      <c r="G42" s="59">
        <v>1.0</v>
      </c>
      <c r="H42" s="61">
        <f t="shared" si="4"/>
        <v>70.41</v>
      </c>
      <c r="I42" s="62"/>
      <c r="J42" s="63">
        <f t="shared" si="17"/>
        <v>5.2832</v>
      </c>
      <c r="K42" s="64">
        <f t="shared" si="18"/>
        <v>1</v>
      </c>
      <c r="L42" s="64">
        <f t="shared" si="19"/>
        <v>5.2832</v>
      </c>
      <c r="M42" s="62"/>
      <c r="N42" s="62"/>
      <c r="O42" s="62"/>
      <c r="P42" s="63">
        <f t="shared" si="8"/>
        <v>1.83</v>
      </c>
      <c r="Q42" s="64">
        <f t="shared" si="9"/>
        <v>1</v>
      </c>
      <c r="R42" s="64">
        <f t="shared" si="10"/>
        <v>1.83</v>
      </c>
      <c r="S42" s="66"/>
      <c r="T42" s="66">
        <f t="shared" ref="T42:U42" si="38">C42/100</f>
        <v>0.74</v>
      </c>
      <c r="U42" s="66">
        <f t="shared" si="38"/>
        <v>2.08</v>
      </c>
      <c r="V42" s="66">
        <f t="shared" si="12"/>
        <v>1.83</v>
      </c>
      <c r="W42" s="67">
        <f t="shared" si="13"/>
        <v>2.816736</v>
      </c>
      <c r="X42" s="66"/>
      <c r="Y42" s="66"/>
      <c r="Z42" s="62"/>
    </row>
    <row r="43" ht="24.0" customHeight="1">
      <c r="A43" s="57">
        <v>25.0</v>
      </c>
      <c r="B43" s="59" t="s">
        <v>24</v>
      </c>
      <c r="C43" s="59">
        <v>102.0</v>
      </c>
      <c r="D43" s="59">
        <v>208.0</v>
      </c>
      <c r="E43" s="71">
        <v>4022.0</v>
      </c>
      <c r="F43" s="72">
        <v>2133.07</v>
      </c>
      <c r="G43" s="71">
        <v>1.0</v>
      </c>
      <c r="H43" s="73">
        <f t="shared" si="4"/>
        <v>2133.07</v>
      </c>
      <c r="I43" s="62"/>
      <c r="J43" s="63">
        <f t="shared" si="17"/>
        <v>5.2832</v>
      </c>
      <c r="K43" s="64">
        <f t="shared" si="18"/>
        <v>1</v>
      </c>
      <c r="L43" s="64">
        <f t="shared" si="19"/>
        <v>5.2832</v>
      </c>
      <c r="M43" s="62"/>
      <c r="N43" s="62"/>
      <c r="O43" s="62"/>
      <c r="P43" s="63">
        <f t="shared" si="8"/>
        <v>40.22</v>
      </c>
      <c r="Q43" s="64">
        <f t="shared" si="9"/>
        <v>1</v>
      </c>
      <c r="R43" s="64">
        <f t="shared" si="10"/>
        <v>40.22</v>
      </c>
      <c r="S43" s="66"/>
      <c r="T43" s="66">
        <f t="shared" ref="T43:U43" si="39">C43/100</f>
        <v>1.02</v>
      </c>
      <c r="U43" s="66">
        <f t="shared" si="39"/>
        <v>2.08</v>
      </c>
      <c r="V43" s="66">
        <f t="shared" si="12"/>
        <v>40.22</v>
      </c>
      <c r="W43" s="67">
        <f t="shared" si="13"/>
        <v>85.330752</v>
      </c>
      <c r="X43" s="66"/>
      <c r="Y43" s="66"/>
      <c r="Z43" s="62"/>
    </row>
    <row r="44" ht="24.0" customHeight="1">
      <c r="A44" s="57">
        <v>26.0</v>
      </c>
      <c r="B44" s="58" t="s">
        <v>26</v>
      </c>
      <c r="C44" s="59">
        <v>120.0</v>
      </c>
      <c r="D44" s="59">
        <v>207.0</v>
      </c>
      <c r="E44" s="59">
        <v>216.0</v>
      </c>
      <c r="F44" s="60">
        <v>96.6</v>
      </c>
      <c r="G44" s="59">
        <v>1.0</v>
      </c>
      <c r="H44" s="61">
        <f t="shared" si="4"/>
        <v>96.6</v>
      </c>
      <c r="I44" s="62"/>
      <c r="J44" s="63">
        <f t="shared" si="17"/>
        <v>5.2578</v>
      </c>
      <c r="K44" s="64">
        <f t="shared" si="18"/>
        <v>1</v>
      </c>
      <c r="L44" s="64">
        <f t="shared" si="19"/>
        <v>5.2578</v>
      </c>
      <c r="M44" s="62"/>
      <c r="N44" s="62"/>
      <c r="O44" s="62"/>
      <c r="P44" s="63">
        <f t="shared" si="8"/>
        <v>2.16</v>
      </c>
      <c r="Q44" s="64">
        <f t="shared" si="9"/>
        <v>1</v>
      </c>
      <c r="R44" s="64">
        <f t="shared" si="10"/>
        <v>2.16</v>
      </c>
      <c r="S44" s="66"/>
      <c r="T44" s="66">
        <f t="shared" ref="T44:U44" si="40">C44/100</f>
        <v>1.2</v>
      </c>
      <c r="U44" s="66">
        <f t="shared" si="40"/>
        <v>2.07</v>
      </c>
      <c r="V44" s="66">
        <f t="shared" si="12"/>
        <v>2.16</v>
      </c>
      <c r="W44" s="67">
        <f t="shared" si="13"/>
        <v>5.36544</v>
      </c>
      <c r="X44" s="66"/>
      <c r="Y44" s="66"/>
      <c r="Z44" s="62"/>
    </row>
    <row r="45" ht="24.0" customHeight="1">
      <c r="A45" s="57">
        <v>27.0</v>
      </c>
      <c r="B45" s="59" t="s">
        <v>26</v>
      </c>
      <c r="C45" s="59">
        <v>117.0</v>
      </c>
      <c r="D45" s="59">
        <v>207.0</v>
      </c>
      <c r="E45" s="59">
        <v>216.0</v>
      </c>
      <c r="F45" s="60">
        <v>94.18</v>
      </c>
      <c r="G45" s="59">
        <v>1.0</v>
      </c>
      <c r="H45" s="61">
        <f t="shared" si="4"/>
        <v>94.18</v>
      </c>
      <c r="I45" s="62"/>
      <c r="J45" s="63">
        <f t="shared" si="17"/>
        <v>5.2578</v>
      </c>
      <c r="K45" s="64">
        <f t="shared" si="18"/>
        <v>1</v>
      </c>
      <c r="L45" s="64">
        <f t="shared" si="19"/>
        <v>5.2578</v>
      </c>
      <c r="M45" s="62"/>
      <c r="N45" s="62"/>
      <c r="O45" s="62"/>
      <c r="P45" s="63">
        <f t="shared" si="8"/>
        <v>2.16</v>
      </c>
      <c r="Q45" s="64">
        <f t="shared" si="9"/>
        <v>1</v>
      </c>
      <c r="R45" s="64">
        <f t="shared" si="10"/>
        <v>2.16</v>
      </c>
      <c r="S45" s="66"/>
      <c r="T45" s="66">
        <f t="shared" ref="T45:U45" si="41">C45/100</f>
        <v>1.17</v>
      </c>
      <c r="U45" s="66">
        <f t="shared" si="41"/>
        <v>2.07</v>
      </c>
      <c r="V45" s="66">
        <f t="shared" si="12"/>
        <v>2.16</v>
      </c>
      <c r="W45" s="67">
        <f t="shared" si="13"/>
        <v>5.231304</v>
      </c>
      <c r="X45" s="66"/>
      <c r="Y45" s="66"/>
      <c r="Z45" s="62"/>
    </row>
    <row r="46" ht="24.0" customHeight="1">
      <c r="A46" s="57">
        <v>28.0</v>
      </c>
      <c r="B46" s="59" t="s">
        <v>26</v>
      </c>
      <c r="C46" s="59">
        <v>120.0</v>
      </c>
      <c r="D46" s="59">
        <v>207.0</v>
      </c>
      <c r="E46" s="59">
        <v>147.0</v>
      </c>
      <c r="F46" s="60">
        <v>65.74</v>
      </c>
      <c r="G46" s="59">
        <v>1.0</v>
      </c>
      <c r="H46" s="61">
        <f t="shared" si="4"/>
        <v>65.74</v>
      </c>
      <c r="I46" s="62"/>
      <c r="J46" s="63">
        <f t="shared" si="17"/>
        <v>5.2578</v>
      </c>
      <c r="K46" s="64">
        <f t="shared" si="18"/>
        <v>1</v>
      </c>
      <c r="L46" s="64">
        <f t="shared" si="19"/>
        <v>5.2578</v>
      </c>
      <c r="M46" s="62"/>
      <c r="N46" s="62"/>
      <c r="O46" s="62"/>
      <c r="P46" s="63">
        <f t="shared" si="8"/>
        <v>1.47</v>
      </c>
      <c r="Q46" s="64">
        <f t="shared" si="9"/>
        <v>1</v>
      </c>
      <c r="R46" s="64">
        <f t="shared" si="10"/>
        <v>1.47</v>
      </c>
      <c r="S46" s="66"/>
      <c r="T46" s="66">
        <f t="shared" ref="T46:U46" si="42">C46/100</f>
        <v>1.2</v>
      </c>
      <c r="U46" s="66">
        <f t="shared" si="42"/>
        <v>2.07</v>
      </c>
      <c r="V46" s="66">
        <f t="shared" si="12"/>
        <v>1.47</v>
      </c>
      <c r="W46" s="67">
        <f t="shared" si="13"/>
        <v>3.65148</v>
      </c>
      <c r="X46" s="66"/>
      <c r="Y46" s="66"/>
      <c r="Z46" s="62"/>
    </row>
    <row r="47" ht="24.0" customHeight="1">
      <c r="A47" s="57">
        <v>29.0</v>
      </c>
      <c r="B47" s="59" t="s">
        <v>26</v>
      </c>
      <c r="C47" s="59">
        <v>119.0</v>
      </c>
      <c r="D47" s="59">
        <v>207.0</v>
      </c>
      <c r="E47" s="59">
        <v>178.0</v>
      </c>
      <c r="F47" s="60">
        <v>78.94</v>
      </c>
      <c r="G47" s="59">
        <v>1.0</v>
      </c>
      <c r="H47" s="61">
        <f t="shared" si="4"/>
        <v>78.94</v>
      </c>
      <c r="I47" s="62"/>
      <c r="J47" s="63">
        <f t="shared" si="17"/>
        <v>5.2578</v>
      </c>
      <c r="K47" s="64">
        <f t="shared" si="18"/>
        <v>1</v>
      </c>
      <c r="L47" s="64">
        <f t="shared" si="19"/>
        <v>5.2578</v>
      </c>
      <c r="M47" s="62"/>
      <c r="N47" s="62"/>
      <c r="O47" s="62"/>
      <c r="P47" s="63">
        <f t="shared" si="8"/>
        <v>1.78</v>
      </c>
      <c r="Q47" s="64">
        <f t="shared" si="9"/>
        <v>1</v>
      </c>
      <c r="R47" s="64">
        <f t="shared" si="10"/>
        <v>1.78</v>
      </c>
      <c r="S47" s="66"/>
      <c r="T47" s="66">
        <f t="shared" ref="T47:U47" si="43">C47/100</f>
        <v>1.19</v>
      </c>
      <c r="U47" s="66">
        <f t="shared" si="43"/>
        <v>2.07</v>
      </c>
      <c r="V47" s="66">
        <f t="shared" si="12"/>
        <v>1.78</v>
      </c>
      <c r="W47" s="67">
        <f t="shared" si="13"/>
        <v>4.384674</v>
      </c>
      <c r="X47" s="66"/>
      <c r="Y47" s="66"/>
      <c r="Z47" s="62"/>
    </row>
    <row r="48" ht="24.0" customHeight="1">
      <c r="A48" s="57">
        <v>30.0</v>
      </c>
      <c r="B48" s="59" t="s">
        <v>26</v>
      </c>
      <c r="C48" s="59">
        <v>123.0</v>
      </c>
      <c r="D48" s="59">
        <v>207.0</v>
      </c>
      <c r="E48" s="59">
        <v>147.0</v>
      </c>
      <c r="F48" s="60">
        <v>67.38</v>
      </c>
      <c r="G48" s="59">
        <v>1.0</v>
      </c>
      <c r="H48" s="61">
        <f t="shared" si="4"/>
        <v>67.38</v>
      </c>
      <c r="I48" s="62"/>
      <c r="J48" s="63">
        <f t="shared" si="17"/>
        <v>5.2578</v>
      </c>
      <c r="K48" s="64">
        <f t="shared" si="18"/>
        <v>1</v>
      </c>
      <c r="L48" s="64">
        <f t="shared" si="19"/>
        <v>5.2578</v>
      </c>
      <c r="M48" s="62"/>
      <c r="N48" s="62"/>
      <c r="O48" s="62"/>
      <c r="P48" s="63">
        <f t="shared" si="8"/>
        <v>1.47</v>
      </c>
      <c r="Q48" s="64">
        <f t="shared" si="9"/>
        <v>1</v>
      </c>
      <c r="R48" s="64">
        <f t="shared" si="10"/>
        <v>1.47</v>
      </c>
      <c r="S48" s="66"/>
      <c r="T48" s="66">
        <f t="shared" ref="T48:U48" si="44">C48/100</f>
        <v>1.23</v>
      </c>
      <c r="U48" s="66">
        <f t="shared" si="44"/>
        <v>2.07</v>
      </c>
      <c r="V48" s="66">
        <f t="shared" si="12"/>
        <v>1.47</v>
      </c>
      <c r="W48" s="67">
        <f t="shared" si="13"/>
        <v>3.742767</v>
      </c>
      <c r="X48" s="66"/>
      <c r="Y48" s="66"/>
      <c r="Z48" s="62"/>
    </row>
    <row r="49" ht="24.0" customHeight="1">
      <c r="A49" s="57">
        <v>31.0</v>
      </c>
      <c r="B49" s="74" t="s">
        <v>27</v>
      </c>
      <c r="C49" s="74">
        <v>99.0</v>
      </c>
      <c r="D49" s="74">
        <v>207.0</v>
      </c>
      <c r="E49" s="74">
        <v>179.0</v>
      </c>
      <c r="F49" s="75">
        <f>90%*66.04</f>
        <v>59.436</v>
      </c>
      <c r="G49" s="74">
        <v>1.0</v>
      </c>
      <c r="H49" s="76">
        <f t="shared" si="4"/>
        <v>59.436</v>
      </c>
      <c r="I49" s="62"/>
      <c r="J49" s="63"/>
      <c r="K49" s="64">
        <f t="shared" si="18"/>
        <v>1</v>
      </c>
      <c r="L49" s="64"/>
      <c r="M49" s="62"/>
      <c r="N49" s="62"/>
      <c r="O49" s="62"/>
      <c r="P49" s="63">
        <f t="shared" si="8"/>
        <v>1.79</v>
      </c>
      <c r="Q49" s="64">
        <f t="shared" si="9"/>
        <v>1</v>
      </c>
      <c r="R49" s="64">
        <f t="shared" si="10"/>
        <v>1.79</v>
      </c>
      <c r="S49" s="66"/>
      <c r="T49" s="66">
        <f t="shared" ref="T49:U49" si="45">C49/100</f>
        <v>0.99</v>
      </c>
      <c r="U49" s="66">
        <f t="shared" si="45"/>
        <v>2.07</v>
      </c>
      <c r="V49" s="66">
        <f t="shared" si="12"/>
        <v>1.79</v>
      </c>
      <c r="W49" s="67">
        <f t="shared" si="13"/>
        <v>3.668247</v>
      </c>
      <c r="X49" s="66"/>
      <c r="Y49" s="66"/>
      <c r="Z49" s="62"/>
    </row>
    <row r="50" ht="24.0" customHeight="1">
      <c r="A50" s="57">
        <v>32.0</v>
      </c>
      <c r="B50" s="59" t="s">
        <v>26</v>
      </c>
      <c r="C50" s="59">
        <v>123.0</v>
      </c>
      <c r="D50" s="59">
        <v>207.0</v>
      </c>
      <c r="E50" s="59">
        <v>145.0</v>
      </c>
      <c r="F50" s="60">
        <v>66.46</v>
      </c>
      <c r="G50" s="59">
        <v>1.0</v>
      </c>
      <c r="H50" s="61">
        <f t="shared" si="4"/>
        <v>66.46</v>
      </c>
      <c r="I50" s="62"/>
      <c r="J50" s="63"/>
      <c r="K50" s="64">
        <f t="shared" si="18"/>
        <v>1</v>
      </c>
      <c r="L50" s="64"/>
      <c r="M50" s="62"/>
      <c r="N50" s="62"/>
      <c r="O50" s="62"/>
      <c r="P50" s="63">
        <f t="shared" si="8"/>
        <v>1.45</v>
      </c>
      <c r="Q50" s="64">
        <f t="shared" si="9"/>
        <v>1</v>
      </c>
      <c r="R50" s="64">
        <f t="shared" si="10"/>
        <v>1.45</v>
      </c>
      <c r="S50" s="66"/>
      <c r="T50" s="66">
        <f t="shared" ref="T50:T99" si="46">C50/100</f>
        <v>1.23</v>
      </c>
      <c r="U50" s="66"/>
      <c r="V50" s="66">
        <f t="shared" si="12"/>
        <v>1.45</v>
      </c>
      <c r="W50" s="67"/>
      <c r="X50" s="66"/>
      <c r="Y50" s="66"/>
      <c r="Z50" s="62"/>
    </row>
    <row r="51" ht="24.0" customHeight="1">
      <c r="A51" s="57">
        <v>33.0</v>
      </c>
      <c r="B51" s="59" t="s">
        <v>26</v>
      </c>
      <c r="C51" s="59">
        <v>76.0</v>
      </c>
      <c r="D51" s="59">
        <v>207.0</v>
      </c>
      <c r="E51" s="59">
        <v>148.0</v>
      </c>
      <c r="F51" s="60">
        <v>41.91</v>
      </c>
      <c r="G51" s="59">
        <v>1.0</v>
      </c>
      <c r="H51" s="61">
        <f t="shared" si="4"/>
        <v>41.91</v>
      </c>
      <c r="I51" s="62"/>
      <c r="J51" s="63"/>
      <c r="K51" s="64">
        <f t="shared" si="18"/>
        <v>1</v>
      </c>
      <c r="L51" s="64"/>
      <c r="M51" s="62"/>
      <c r="N51" s="62"/>
      <c r="O51" s="62"/>
      <c r="P51" s="63">
        <f t="shared" si="8"/>
        <v>1.48</v>
      </c>
      <c r="Q51" s="64">
        <f t="shared" si="9"/>
        <v>1</v>
      </c>
      <c r="R51" s="64">
        <f t="shared" si="10"/>
        <v>1.48</v>
      </c>
      <c r="S51" s="66"/>
      <c r="T51" s="66">
        <f t="shared" si="46"/>
        <v>0.76</v>
      </c>
      <c r="U51" s="66"/>
      <c r="V51" s="66">
        <f t="shared" si="12"/>
        <v>1.48</v>
      </c>
      <c r="W51" s="67"/>
      <c r="X51" s="66"/>
      <c r="Y51" s="66"/>
      <c r="Z51" s="62"/>
    </row>
    <row r="52" ht="24.0" customHeight="1">
      <c r="A52" s="57">
        <v>34.0</v>
      </c>
      <c r="B52" s="59" t="s">
        <v>26</v>
      </c>
      <c r="C52" s="59">
        <v>117.0</v>
      </c>
      <c r="D52" s="59">
        <v>207.0</v>
      </c>
      <c r="E52" s="59">
        <v>163.0</v>
      </c>
      <c r="F52" s="60">
        <v>71.07</v>
      </c>
      <c r="G52" s="59">
        <v>1.0</v>
      </c>
      <c r="H52" s="61">
        <f t="shared" si="4"/>
        <v>71.07</v>
      </c>
      <c r="I52" s="62"/>
      <c r="J52" s="63"/>
      <c r="K52" s="64">
        <f t="shared" si="18"/>
        <v>1</v>
      </c>
      <c r="L52" s="64"/>
      <c r="M52" s="62"/>
      <c r="N52" s="62"/>
      <c r="O52" s="62"/>
      <c r="P52" s="63">
        <f t="shared" si="8"/>
        <v>1.63</v>
      </c>
      <c r="Q52" s="64">
        <f t="shared" si="9"/>
        <v>1</v>
      </c>
      <c r="R52" s="64">
        <f t="shared" si="10"/>
        <v>1.63</v>
      </c>
      <c r="S52" s="66"/>
      <c r="T52" s="66">
        <f t="shared" si="46"/>
        <v>1.17</v>
      </c>
      <c r="U52" s="66"/>
      <c r="V52" s="66">
        <f t="shared" si="12"/>
        <v>1.63</v>
      </c>
      <c r="W52" s="67"/>
      <c r="X52" s="66"/>
      <c r="Y52" s="66"/>
      <c r="Z52" s="62"/>
    </row>
    <row r="53" ht="24.0" customHeight="1">
      <c r="A53" s="57">
        <v>35.0</v>
      </c>
      <c r="B53" s="59" t="s">
        <v>26</v>
      </c>
      <c r="C53" s="59">
        <v>115.0</v>
      </c>
      <c r="D53" s="59">
        <v>207.0</v>
      </c>
      <c r="E53" s="59">
        <v>177.0</v>
      </c>
      <c r="F53" s="60">
        <v>75.86</v>
      </c>
      <c r="G53" s="59">
        <v>1.0</v>
      </c>
      <c r="H53" s="61">
        <f t="shared" si="4"/>
        <v>75.86</v>
      </c>
      <c r="I53" s="62"/>
      <c r="J53" s="63"/>
      <c r="K53" s="64">
        <f t="shared" si="18"/>
        <v>1</v>
      </c>
      <c r="L53" s="64"/>
      <c r="M53" s="62"/>
      <c r="N53" s="62"/>
      <c r="O53" s="62"/>
      <c r="P53" s="63">
        <f t="shared" si="8"/>
        <v>1.77</v>
      </c>
      <c r="Q53" s="64">
        <f t="shared" si="9"/>
        <v>1</v>
      </c>
      <c r="R53" s="64">
        <f t="shared" si="10"/>
        <v>1.77</v>
      </c>
      <c r="S53" s="66"/>
      <c r="T53" s="66">
        <f t="shared" si="46"/>
        <v>1.15</v>
      </c>
      <c r="U53" s="66"/>
      <c r="V53" s="66">
        <f t="shared" si="12"/>
        <v>1.77</v>
      </c>
      <c r="W53" s="67"/>
      <c r="X53" s="66"/>
      <c r="Y53" s="66"/>
      <c r="Z53" s="62"/>
    </row>
    <row r="54" ht="24.0" customHeight="1">
      <c r="A54" s="57">
        <v>36.0</v>
      </c>
      <c r="B54" s="59" t="s">
        <v>26</v>
      </c>
      <c r="C54" s="59">
        <v>114.0</v>
      </c>
      <c r="D54" s="59">
        <v>207.0</v>
      </c>
      <c r="E54" s="71">
        <v>4410.0</v>
      </c>
      <c r="F54" s="72">
        <v>1873.63</v>
      </c>
      <c r="G54" s="71">
        <v>1.0</v>
      </c>
      <c r="H54" s="73">
        <f t="shared" si="4"/>
        <v>1873.63</v>
      </c>
      <c r="I54" s="62"/>
      <c r="J54" s="63"/>
      <c r="K54" s="64">
        <f t="shared" si="18"/>
        <v>1</v>
      </c>
      <c r="L54" s="64"/>
      <c r="M54" s="62"/>
      <c r="N54" s="62"/>
      <c r="O54" s="62"/>
      <c r="P54" s="63">
        <f t="shared" si="8"/>
        <v>44.1</v>
      </c>
      <c r="Q54" s="64">
        <f t="shared" si="9"/>
        <v>1</v>
      </c>
      <c r="R54" s="64">
        <f t="shared" si="10"/>
        <v>44.1</v>
      </c>
      <c r="S54" s="66"/>
      <c r="T54" s="66">
        <f t="shared" si="46"/>
        <v>1.14</v>
      </c>
      <c r="U54" s="66"/>
      <c r="V54" s="66">
        <f t="shared" si="12"/>
        <v>44.1</v>
      </c>
      <c r="W54" s="67"/>
      <c r="X54" s="66"/>
      <c r="Y54" s="66"/>
      <c r="Z54" s="62"/>
    </row>
    <row r="55" ht="24.0" customHeight="1">
      <c r="A55" s="57">
        <v>37.0</v>
      </c>
      <c r="B55" s="58" t="s">
        <v>28</v>
      </c>
      <c r="C55" s="59">
        <v>83.0</v>
      </c>
      <c r="D55" s="59">
        <v>204.0</v>
      </c>
      <c r="E55" s="59">
        <v>166.0</v>
      </c>
      <c r="F55" s="60">
        <v>70.25</v>
      </c>
      <c r="G55" s="59">
        <v>1.0</v>
      </c>
      <c r="H55" s="61">
        <f t="shared" si="4"/>
        <v>70.25</v>
      </c>
      <c r="I55" s="62"/>
      <c r="J55" s="63"/>
      <c r="K55" s="64">
        <f t="shared" si="18"/>
        <v>1</v>
      </c>
      <c r="L55" s="64"/>
      <c r="M55" s="62"/>
      <c r="N55" s="62"/>
      <c r="O55" s="62"/>
      <c r="P55" s="63">
        <f t="shared" si="8"/>
        <v>1.66</v>
      </c>
      <c r="Q55" s="64">
        <f t="shared" si="9"/>
        <v>1</v>
      </c>
      <c r="R55" s="64">
        <f t="shared" si="10"/>
        <v>1.66</v>
      </c>
      <c r="S55" s="66"/>
      <c r="T55" s="66">
        <f t="shared" si="46"/>
        <v>0.83</v>
      </c>
      <c r="U55" s="66"/>
      <c r="V55" s="66">
        <f t="shared" si="12"/>
        <v>1.66</v>
      </c>
      <c r="W55" s="67"/>
      <c r="X55" s="66"/>
      <c r="Y55" s="66"/>
      <c r="Z55" s="62"/>
    </row>
    <row r="56" ht="24.0" customHeight="1">
      <c r="A56" s="57">
        <v>38.0</v>
      </c>
      <c r="B56" s="59" t="s">
        <v>28</v>
      </c>
      <c r="C56" s="59">
        <v>71.0</v>
      </c>
      <c r="D56" s="59">
        <v>204.0</v>
      </c>
      <c r="E56" s="59">
        <v>169.0</v>
      </c>
      <c r="F56" s="60">
        <v>61.17</v>
      </c>
      <c r="G56" s="59">
        <v>1.0</v>
      </c>
      <c r="H56" s="61">
        <f t="shared" si="4"/>
        <v>61.17</v>
      </c>
      <c r="I56" s="62"/>
      <c r="J56" s="63"/>
      <c r="K56" s="64">
        <f t="shared" si="18"/>
        <v>1</v>
      </c>
      <c r="L56" s="64"/>
      <c r="M56" s="62"/>
      <c r="N56" s="62"/>
      <c r="O56" s="62"/>
      <c r="P56" s="63">
        <f t="shared" si="8"/>
        <v>1.69</v>
      </c>
      <c r="Q56" s="64">
        <f t="shared" si="9"/>
        <v>1</v>
      </c>
      <c r="R56" s="64">
        <f t="shared" si="10"/>
        <v>1.69</v>
      </c>
      <c r="S56" s="66"/>
      <c r="T56" s="66">
        <f t="shared" si="46"/>
        <v>0.71</v>
      </c>
      <c r="U56" s="66">
        <f t="shared" ref="U56:U99" si="47">D56/100</f>
        <v>2.04</v>
      </c>
      <c r="V56" s="66">
        <f t="shared" si="12"/>
        <v>1.69</v>
      </c>
      <c r="W56" s="67">
        <f t="shared" ref="W56:W99" si="48">T56*U56*V56</f>
        <v>2.447796</v>
      </c>
      <c r="X56" s="66"/>
      <c r="Y56" s="66"/>
      <c r="Z56" s="62"/>
    </row>
    <row r="57" ht="24.0" customHeight="1">
      <c r="A57" s="57">
        <v>39.0</v>
      </c>
      <c r="B57" s="74" t="s">
        <v>29</v>
      </c>
      <c r="C57" s="74">
        <v>74.0</v>
      </c>
      <c r="D57" s="74">
        <v>204.0</v>
      </c>
      <c r="E57" s="74">
        <v>170.0</v>
      </c>
      <c r="F57" s="75">
        <f>90%*64.14</f>
        <v>57.726</v>
      </c>
      <c r="G57" s="74">
        <v>1.0</v>
      </c>
      <c r="H57" s="76">
        <f t="shared" si="4"/>
        <v>57.726</v>
      </c>
      <c r="I57" s="62"/>
      <c r="J57" s="63"/>
      <c r="K57" s="64">
        <f t="shared" si="18"/>
        <v>1</v>
      </c>
      <c r="L57" s="64"/>
      <c r="M57" s="62"/>
      <c r="N57" s="62"/>
      <c r="O57" s="62"/>
      <c r="P57" s="63">
        <f t="shared" si="8"/>
        <v>1.7</v>
      </c>
      <c r="Q57" s="64">
        <f t="shared" si="9"/>
        <v>1</v>
      </c>
      <c r="R57" s="64">
        <f t="shared" si="10"/>
        <v>1.7</v>
      </c>
      <c r="S57" s="66"/>
      <c r="T57" s="66">
        <f t="shared" si="46"/>
        <v>0.74</v>
      </c>
      <c r="U57" s="66">
        <f t="shared" si="47"/>
        <v>2.04</v>
      </c>
      <c r="V57" s="66">
        <f t="shared" si="12"/>
        <v>1.7</v>
      </c>
      <c r="W57" s="67">
        <f t="shared" si="48"/>
        <v>2.56632</v>
      </c>
      <c r="X57" s="66"/>
      <c r="Y57" s="66"/>
      <c r="Z57" s="62"/>
    </row>
    <row r="58" ht="24.0" customHeight="1">
      <c r="A58" s="57">
        <v>40.0</v>
      </c>
      <c r="B58" s="59" t="s">
        <v>28</v>
      </c>
      <c r="C58" s="59">
        <v>76.0</v>
      </c>
      <c r="D58" s="59">
        <v>204.0</v>
      </c>
      <c r="E58" s="59">
        <v>168.0</v>
      </c>
      <c r="F58" s="60">
        <v>65.1</v>
      </c>
      <c r="G58" s="59">
        <v>1.0</v>
      </c>
      <c r="H58" s="61">
        <f t="shared" si="4"/>
        <v>65.1</v>
      </c>
      <c r="I58" s="62"/>
      <c r="J58" s="63"/>
      <c r="K58" s="64">
        <f t="shared" si="18"/>
        <v>1</v>
      </c>
      <c r="L58" s="64"/>
      <c r="M58" s="62"/>
      <c r="N58" s="62"/>
      <c r="O58" s="62"/>
      <c r="P58" s="63">
        <f t="shared" si="8"/>
        <v>1.68</v>
      </c>
      <c r="Q58" s="64">
        <f t="shared" si="9"/>
        <v>1</v>
      </c>
      <c r="R58" s="64">
        <f t="shared" si="10"/>
        <v>1.68</v>
      </c>
      <c r="S58" s="66"/>
      <c r="T58" s="66">
        <f t="shared" si="46"/>
        <v>0.76</v>
      </c>
      <c r="U58" s="66">
        <f t="shared" si="47"/>
        <v>2.04</v>
      </c>
      <c r="V58" s="66">
        <f t="shared" si="12"/>
        <v>1.68</v>
      </c>
      <c r="W58" s="67">
        <f t="shared" si="48"/>
        <v>2.604672</v>
      </c>
      <c r="X58" s="66"/>
      <c r="Y58" s="66"/>
      <c r="Z58" s="62"/>
    </row>
    <row r="59" ht="24.0" customHeight="1">
      <c r="A59" s="57">
        <v>41.0</v>
      </c>
      <c r="B59" s="59" t="s">
        <v>28</v>
      </c>
      <c r="C59" s="59">
        <v>39.0</v>
      </c>
      <c r="D59" s="59">
        <v>204.0</v>
      </c>
      <c r="E59" s="59">
        <v>85.0</v>
      </c>
      <c r="F59" s="60">
        <v>16.9</v>
      </c>
      <c r="G59" s="59">
        <v>1.0</v>
      </c>
      <c r="H59" s="61">
        <f t="shared" si="4"/>
        <v>16.9</v>
      </c>
      <c r="I59" s="62"/>
      <c r="J59" s="63"/>
      <c r="K59" s="64">
        <f t="shared" si="18"/>
        <v>1</v>
      </c>
      <c r="L59" s="64"/>
      <c r="M59" s="62"/>
      <c r="N59" s="62"/>
      <c r="O59" s="62"/>
      <c r="P59" s="63">
        <f t="shared" si="8"/>
        <v>0.85</v>
      </c>
      <c r="Q59" s="64">
        <f t="shared" si="9"/>
        <v>1</v>
      </c>
      <c r="R59" s="64">
        <f t="shared" si="10"/>
        <v>0.85</v>
      </c>
      <c r="S59" s="66"/>
      <c r="T59" s="66">
        <f t="shared" si="46"/>
        <v>0.39</v>
      </c>
      <c r="U59" s="66">
        <f t="shared" si="47"/>
        <v>2.04</v>
      </c>
      <c r="V59" s="66">
        <f t="shared" si="12"/>
        <v>0.85</v>
      </c>
      <c r="W59" s="67">
        <f t="shared" si="48"/>
        <v>0.67626</v>
      </c>
      <c r="X59" s="66"/>
      <c r="Y59" s="66"/>
      <c r="Z59" s="62"/>
    </row>
    <row r="60" ht="24.0" customHeight="1">
      <c r="A60" s="57">
        <v>42.0</v>
      </c>
      <c r="B60" s="59" t="s">
        <v>28</v>
      </c>
      <c r="C60" s="59">
        <v>57.0</v>
      </c>
      <c r="D60" s="59">
        <v>204.0</v>
      </c>
      <c r="E60" s="59">
        <v>168.0</v>
      </c>
      <c r="F60" s="60">
        <v>48.82</v>
      </c>
      <c r="G60" s="59">
        <v>1.0</v>
      </c>
      <c r="H60" s="61">
        <f t="shared" si="4"/>
        <v>48.82</v>
      </c>
      <c r="I60" s="62"/>
      <c r="J60" s="63"/>
      <c r="K60" s="64">
        <f t="shared" si="18"/>
        <v>1</v>
      </c>
      <c r="L60" s="64"/>
      <c r="M60" s="62"/>
      <c r="N60" s="62"/>
      <c r="O60" s="62"/>
      <c r="P60" s="63">
        <f t="shared" si="8"/>
        <v>1.68</v>
      </c>
      <c r="Q60" s="64">
        <f t="shared" si="9"/>
        <v>1</v>
      </c>
      <c r="R60" s="64">
        <f t="shared" si="10"/>
        <v>1.68</v>
      </c>
      <c r="S60" s="66"/>
      <c r="T60" s="66">
        <f t="shared" si="46"/>
        <v>0.57</v>
      </c>
      <c r="U60" s="66">
        <f t="shared" si="47"/>
        <v>2.04</v>
      </c>
      <c r="V60" s="66">
        <f t="shared" si="12"/>
        <v>1.68</v>
      </c>
      <c r="W60" s="67">
        <f t="shared" si="48"/>
        <v>1.953504</v>
      </c>
      <c r="X60" s="66"/>
      <c r="Y60" s="66"/>
      <c r="Z60" s="62"/>
    </row>
    <row r="61" ht="24.0" customHeight="1">
      <c r="A61" s="57">
        <v>43.0</v>
      </c>
      <c r="B61" s="59" t="s">
        <v>28</v>
      </c>
      <c r="C61" s="59">
        <v>82.0</v>
      </c>
      <c r="D61" s="59">
        <v>204.0</v>
      </c>
      <c r="E61" s="71">
        <v>3536.0</v>
      </c>
      <c r="F61" s="72">
        <v>1478.38</v>
      </c>
      <c r="G61" s="71">
        <v>1.0</v>
      </c>
      <c r="H61" s="73">
        <f t="shared" si="4"/>
        <v>1478.38</v>
      </c>
      <c r="I61" s="62"/>
      <c r="J61" s="63"/>
      <c r="K61" s="64">
        <f t="shared" si="18"/>
        <v>1</v>
      </c>
      <c r="L61" s="64"/>
      <c r="M61" s="62"/>
      <c r="N61" s="62"/>
      <c r="O61" s="62"/>
      <c r="P61" s="63">
        <f t="shared" si="8"/>
        <v>35.36</v>
      </c>
      <c r="Q61" s="64">
        <f t="shared" si="9"/>
        <v>1</v>
      </c>
      <c r="R61" s="64">
        <f t="shared" si="10"/>
        <v>35.36</v>
      </c>
      <c r="S61" s="66"/>
      <c r="T61" s="66">
        <f t="shared" si="46"/>
        <v>0.82</v>
      </c>
      <c r="U61" s="66">
        <f t="shared" si="47"/>
        <v>2.04</v>
      </c>
      <c r="V61" s="66">
        <f t="shared" si="12"/>
        <v>35.36</v>
      </c>
      <c r="W61" s="67">
        <f t="shared" si="48"/>
        <v>59.150208</v>
      </c>
      <c r="X61" s="66"/>
      <c r="Y61" s="66"/>
      <c r="Z61" s="62"/>
    </row>
    <row r="62" ht="24.0" customHeight="1">
      <c r="A62" s="57">
        <v>44.0</v>
      </c>
      <c r="B62" s="58" t="s">
        <v>30</v>
      </c>
      <c r="C62" s="59">
        <v>108.0</v>
      </c>
      <c r="D62" s="59">
        <v>206.0</v>
      </c>
      <c r="E62" s="59">
        <v>173.0</v>
      </c>
      <c r="F62" s="60">
        <v>69.3</v>
      </c>
      <c r="G62" s="59">
        <v>1.0</v>
      </c>
      <c r="H62" s="61">
        <f t="shared" si="4"/>
        <v>69.3</v>
      </c>
      <c r="I62" s="62"/>
      <c r="J62" s="63"/>
      <c r="K62" s="64">
        <f t="shared" si="18"/>
        <v>1</v>
      </c>
      <c r="L62" s="64"/>
      <c r="M62" s="62"/>
      <c r="N62" s="62"/>
      <c r="O62" s="62"/>
      <c r="P62" s="63">
        <f t="shared" si="8"/>
        <v>1.73</v>
      </c>
      <c r="Q62" s="64">
        <f t="shared" si="9"/>
        <v>1</v>
      </c>
      <c r="R62" s="64">
        <f t="shared" si="10"/>
        <v>1.73</v>
      </c>
      <c r="S62" s="66"/>
      <c r="T62" s="66">
        <f t="shared" si="46"/>
        <v>1.08</v>
      </c>
      <c r="U62" s="66">
        <f t="shared" si="47"/>
        <v>2.06</v>
      </c>
      <c r="V62" s="66">
        <f t="shared" si="12"/>
        <v>1.73</v>
      </c>
      <c r="W62" s="67">
        <f t="shared" si="48"/>
        <v>3.848904</v>
      </c>
      <c r="X62" s="66"/>
      <c r="Y62" s="66"/>
      <c r="Z62" s="62"/>
    </row>
    <row r="63" ht="24.0" customHeight="1">
      <c r="A63" s="57">
        <v>45.0</v>
      </c>
      <c r="B63" s="59" t="s">
        <v>30</v>
      </c>
      <c r="C63" s="59">
        <v>74.0</v>
      </c>
      <c r="D63" s="59">
        <v>206.0</v>
      </c>
      <c r="E63" s="59">
        <v>173.0</v>
      </c>
      <c r="F63" s="60">
        <v>47.48</v>
      </c>
      <c r="G63" s="59">
        <v>1.0</v>
      </c>
      <c r="H63" s="61">
        <f t="shared" si="4"/>
        <v>47.48</v>
      </c>
      <c r="I63" s="62"/>
      <c r="J63" s="63"/>
      <c r="K63" s="64">
        <f t="shared" si="18"/>
        <v>1</v>
      </c>
      <c r="L63" s="64"/>
      <c r="M63" s="62"/>
      <c r="N63" s="62"/>
      <c r="O63" s="62"/>
      <c r="P63" s="63">
        <f t="shared" si="8"/>
        <v>1.73</v>
      </c>
      <c r="Q63" s="64">
        <f t="shared" si="9"/>
        <v>1</v>
      </c>
      <c r="R63" s="64">
        <f t="shared" si="10"/>
        <v>1.73</v>
      </c>
      <c r="S63" s="66"/>
      <c r="T63" s="66">
        <f t="shared" si="46"/>
        <v>0.74</v>
      </c>
      <c r="U63" s="66">
        <f t="shared" si="47"/>
        <v>2.06</v>
      </c>
      <c r="V63" s="66">
        <f t="shared" si="12"/>
        <v>1.73</v>
      </c>
      <c r="W63" s="67">
        <f t="shared" si="48"/>
        <v>2.637212</v>
      </c>
      <c r="X63" s="66"/>
      <c r="Y63" s="66"/>
      <c r="Z63" s="62"/>
    </row>
    <row r="64" ht="24.0" customHeight="1">
      <c r="A64" s="57">
        <v>46.0</v>
      </c>
      <c r="B64" s="59" t="s">
        <v>30</v>
      </c>
      <c r="C64" s="59">
        <v>107.0</v>
      </c>
      <c r="D64" s="59">
        <v>206.0</v>
      </c>
      <c r="E64" s="71">
        <v>2410.0</v>
      </c>
      <c r="F64" s="72">
        <v>956.45</v>
      </c>
      <c r="G64" s="71">
        <v>1.0</v>
      </c>
      <c r="H64" s="73">
        <f t="shared" si="4"/>
        <v>956.45</v>
      </c>
      <c r="I64" s="62"/>
      <c r="J64" s="63"/>
      <c r="K64" s="64">
        <f t="shared" si="18"/>
        <v>1</v>
      </c>
      <c r="L64" s="64"/>
      <c r="M64" s="62"/>
      <c r="N64" s="62"/>
      <c r="O64" s="62"/>
      <c r="P64" s="63">
        <f t="shared" si="8"/>
        <v>24.1</v>
      </c>
      <c r="Q64" s="64">
        <f t="shared" si="9"/>
        <v>1</v>
      </c>
      <c r="R64" s="64">
        <f t="shared" si="10"/>
        <v>24.1</v>
      </c>
      <c r="S64" s="66"/>
      <c r="T64" s="66">
        <f t="shared" si="46"/>
        <v>1.07</v>
      </c>
      <c r="U64" s="66">
        <f t="shared" si="47"/>
        <v>2.06</v>
      </c>
      <c r="V64" s="66">
        <f t="shared" si="12"/>
        <v>24.1</v>
      </c>
      <c r="W64" s="67">
        <f t="shared" si="48"/>
        <v>53.12122</v>
      </c>
      <c r="X64" s="66"/>
      <c r="Y64" s="66"/>
      <c r="Z64" s="62"/>
    </row>
    <row r="65" ht="24.0" customHeight="1">
      <c r="A65" s="57">
        <v>47.0</v>
      </c>
      <c r="B65" s="59"/>
      <c r="C65" s="59"/>
      <c r="D65" s="59"/>
      <c r="E65" s="59"/>
      <c r="F65" s="60"/>
      <c r="G65" s="59"/>
      <c r="H65" s="61">
        <f t="shared" si="4"/>
        <v>0</v>
      </c>
      <c r="I65" s="62"/>
      <c r="J65" s="63"/>
      <c r="K65" s="64" t="str">
        <f t="shared" si="18"/>
        <v/>
      </c>
      <c r="L65" s="64"/>
      <c r="M65" s="62"/>
      <c r="N65" s="62"/>
      <c r="O65" s="62"/>
      <c r="P65" s="63">
        <f t="shared" si="8"/>
        <v>0</v>
      </c>
      <c r="Q65" s="64" t="str">
        <f t="shared" si="9"/>
        <v/>
      </c>
      <c r="R65" s="64">
        <f t="shared" si="10"/>
        <v>0</v>
      </c>
      <c r="S65" s="66"/>
      <c r="T65" s="66">
        <f t="shared" si="46"/>
        <v>0</v>
      </c>
      <c r="U65" s="66">
        <f t="shared" si="47"/>
        <v>0</v>
      </c>
      <c r="V65" s="66">
        <f t="shared" si="12"/>
        <v>0</v>
      </c>
      <c r="W65" s="67">
        <f t="shared" si="48"/>
        <v>0</v>
      </c>
      <c r="X65" s="66"/>
      <c r="Y65" s="66"/>
      <c r="Z65" s="62"/>
    </row>
    <row r="66" ht="24.0" customHeight="1">
      <c r="A66" s="57">
        <v>48.0</v>
      </c>
      <c r="B66" s="59"/>
      <c r="C66" s="59"/>
      <c r="D66" s="59"/>
      <c r="E66" s="59"/>
      <c r="F66" s="60"/>
      <c r="G66" s="59"/>
      <c r="H66" s="61">
        <f t="shared" si="4"/>
        <v>0</v>
      </c>
      <c r="I66" s="62"/>
      <c r="J66" s="63"/>
      <c r="K66" s="64" t="str">
        <f t="shared" si="18"/>
        <v/>
      </c>
      <c r="L66" s="64"/>
      <c r="M66" s="62"/>
      <c r="N66" s="62"/>
      <c r="O66" s="62"/>
      <c r="P66" s="63">
        <f t="shared" si="8"/>
        <v>0</v>
      </c>
      <c r="Q66" s="64" t="str">
        <f t="shared" si="9"/>
        <v/>
      </c>
      <c r="R66" s="64">
        <f t="shared" si="10"/>
        <v>0</v>
      </c>
      <c r="S66" s="66"/>
      <c r="T66" s="66">
        <f t="shared" si="46"/>
        <v>0</v>
      </c>
      <c r="U66" s="66">
        <f t="shared" si="47"/>
        <v>0</v>
      </c>
      <c r="V66" s="66">
        <f t="shared" si="12"/>
        <v>0</v>
      </c>
      <c r="W66" s="67">
        <f t="shared" si="48"/>
        <v>0</v>
      </c>
      <c r="X66" s="66"/>
      <c r="Y66" s="66"/>
      <c r="Z66" s="62"/>
    </row>
    <row r="67" ht="24.0" hidden="1" customHeight="1">
      <c r="A67" s="57">
        <v>49.0</v>
      </c>
      <c r="B67" s="59"/>
      <c r="C67" s="59"/>
      <c r="D67" s="59"/>
      <c r="E67" s="59"/>
      <c r="F67" s="60"/>
      <c r="G67" s="59"/>
      <c r="H67" s="61">
        <f t="shared" si="4"/>
        <v>0</v>
      </c>
      <c r="I67" s="62"/>
      <c r="J67" s="63"/>
      <c r="K67" s="64" t="str">
        <f t="shared" si="18"/>
        <v/>
      </c>
      <c r="L67" s="64"/>
      <c r="M67" s="62"/>
      <c r="N67" s="62"/>
      <c r="O67" s="62"/>
      <c r="P67" s="63">
        <f t="shared" si="8"/>
        <v>0</v>
      </c>
      <c r="Q67" s="64" t="str">
        <f t="shared" si="9"/>
        <v/>
      </c>
      <c r="R67" s="64">
        <f t="shared" si="10"/>
        <v>0</v>
      </c>
      <c r="S67" s="66"/>
      <c r="T67" s="66">
        <f t="shared" si="46"/>
        <v>0</v>
      </c>
      <c r="U67" s="66">
        <f t="shared" si="47"/>
        <v>0</v>
      </c>
      <c r="V67" s="66">
        <f t="shared" si="12"/>
        <v>0</v>
      </c>
      <c r="W67" s="67">
        <f t="shared" si="48"/>
        <v>0</v>
      </c>
      <c r="X67" s="66"/>
      <c r="Y67" s="66"/>
      <c r="Z67" s="62"/>
    </row>
    <row r="68" ht="24.0" hidden="1" customHeight="1">
      <c r="A68" s="57">
        <v>50.0</v>
      </c>
      <c r="B68" s="59"/>
      <c r="C68" s="59"/>
      <c r="D68" s="59"/>
      <c r="E68" s="59"/>
      <c r="F68" s="60"/>
      <c r="G68" s="59"/>
      <c r="H68" s="61">
        <f t="shared" si="4"/>
        <v>0</v>
      </c>
      <c r="I68" s="62"/>
      <c r="J68" s="63"/>
      <c r="K68" s="64" t="str">
        <f t="shared" si="18"/>
        <v/>
      </c>
      <c r="L68" s="64"/>
      <c r="M68" s="62"/>
      <c r="N68" s="62"/>
      <c r="O68" s="62"/>
      <c r="P68" s="63">
        <f t="shared" si="8"/>
        <v>0</v>
      </c>
      <c r="Q68" s="64" t="str">
        <f t="shared" si="9"/>
        <v/>
      </c>
      <c r="R68" s="64">
        <f t="shared" si="10"/>
        <v>0</v>
      </c>
      <c r="S68" s="66"/>
      <c r="T68" s="66">
        <f t="shared" si="46"/>
        <v>0</v>
      </c>
      <c r="U68" s="66">
        <f t="shared" si="47"/>
        <v>0</v>
      </c>
      <c r="V68" s="66">
        <f t="shared" si="12"/>
        <v>0</v>
      </c>
      <c r="W68" s="67">
        <f t="shared" si="48"/>
        <v>0</v>
      </c>
      <c r="X68" s="66"/>
      <c r="Y68" s="66"/>
      <c r="Z68" s="62"/>
    </row>
    <row r="69" ht="24.0" hidden="1" customHeight="1">
      <c r="A69" s="57">
        <v>51.0</v>
      </c>
      <c r="B69" s="59"/>
      <c r="C69" s="59"/>
      <c r="D69" s="59"/>
      <c r="E69" s="59"/>
      <c r="F69" s="60"/>
      <c r="G69" s="59"/>
      <c r="H69" s="61">
        <f t="shared" si="4"/>
        <v>0</v>
      </c>
      <c r="I69" s="62"/>
      <c r="J69" s="63"/>
      <c r="K69" s="64" t="str">
        <f t="shared" si="18"/>
        <v/>
      </c>
      <c r="L69" s="64"/>
      <c r="M69" s="62"/>
      <c r="N69" s="62"/>
      <c r="O69" s="62"/>
      <c r="P69" s="63">
        <f t="shared" si="8"/>
        <v>0</v>
      </c>
      <c r="Q69" s="64" t="str">
        <f t="shared" si="9"/>
        <v/>
      </c>
      <c r="R69" s="64">
        <f t="shared" si="10"/>
        <v>0</v>
      </c>
      <c r="S69" s="66"/>
      <c r="T69" s="66">
        <f t="shared" si="46"/>
        <v>0</v>
      </c>
      <c r="U69" s="66">
        <f t="shared" si="47"/>
        <v>0</v>
      </c>
      <c r="V69" s="66">
        <f t="shared" si="12"/>
        <v>0</v>
      </c>
      <c r="W69" s="67">
        <f t="shared" si="48"/>
        <v>0</v>
      </c>
      <c r="X69" s="66"/>
      <c r="Y69" s="66"/>
      <c r="Z69" s="62"/>
    </row>
    <row r="70" ht="24.0" hidden="1" customHeight="1">
      <c r="A70" s="57">
        <v>52.0</v>
      </c>
      <c r="B70" s="59"/>
      <c r="C70" s="59"/>
      <c r="D70" s="59"/>
      <c r="E70" s="59"/>
      <c r="F70" s="60"/>
      <c r="G70" s="59"/>
      <c r="H70" s="61">
        <f t="shared" si="4"/>
        <v>0</v>
      </c>
      <c r="I70" s="62"/>
      <c r="J70" s="63"/>
      <c r="K70" s="64" t="str">
        <f t="shared" si="18"/>
        <v/>
      </c>
      <c r="L70" s="64"/>
      <c r="M70" s="62"/>
      <c r="N70" s="62"/>
      <c r="O70" s="62"/>
      <c r="P70" s="63">
        <f t="shared" si="8"/>
        <v>0</v>
      </c>
      <c r="Q70" s="64" t="str">
        <f t="shared" si="9"/>
        <v/>
      </c>
      <c r="R70" s="64">
        <f t="shared" si="10"/>
        <v>0</v>
      </c>
      <c r="S70" s="66"/>
      <c r="T70" s="66">
        <f t="shared" si="46"/>
        <v>0</v>
      </c>
      <c r="U70" s="66">
        <f t="shared" si="47"/>
        <v>0</v>
      </c>
      <c r="V70" s="66">
        <f t="shared" si="12"/>
        <v>0</v>
      </c>
      <c r="W70" s="67">
        <f t="shared" si="48"/>
        <v>0</v>
      </c>
      <c r="X70" s="66"/>
      <c r="Y70" s="66"/>
      <c r="Z70" s="62"/>
    </row>
    <row r="71" ht="24.0" hidden="1" customHeight="1">
      <c r="A71" s="57">
        <v>53.0</v>
      </c>
      <c r="B71" s="59"/>
      <c r="C71" s="59"/>
      <c r="D71" s="59"/>
      <c r="E71" s="59"/>
      <c r="F71" s="60"/>
      <c r="G71" s="59"/>
      <c r="H71" s="61">
        <f t="shared" si="4"/>
        <v>0</v>
      </c>
      <c r="I71" s="62"/>
      <c r="J71" s="63"/>
      <c r="K71" s="64" t="str">
        <f t="shared" si="18"/>
        <v/>
      </c>
      <c r="L71" s="64"/>
      <c r="M71" s="62"/>
      <c r="N71" s="62"/>
      <c r="O71" s="62"/>
      <c r="P71" s="63">
        <f t="shared" si="8"/>
        <v>0</v>
      </c>
      <c r="Q71" s="64" t="str">
        <f t="shared" si="9"/>
        <v/>
      </c>
      <c r="R71" s="64">
        <f t="shared" si="10"/>
        <v>0</v>
      </c>
      <c r="S71" s="66"/>
      <c r="T71" s="66">
        <f t="shared" si="46"/>
        <v>0</v>
      </c>
      <c r="U71" s="66">
        <f t="shared" si="47"/>
        <v>0</v>
      </c>
      <c r="V71" s="66">
        <f t="shared" si="12"/>
        <v>0</v>
      </c>
      <c r="W71" s="67">
        <f t="shared" si="48"/>
        <v>0</v>
      </c>
      <c r="X71" s="66"/>
      <c r="Y71" s="66"/>
      <c r="Z71" s="62"/>
    </row>
    <row r="72" ht="24.0" hidden="1" customHeight="1">
      <c r="A72" s="57">
        <v>54.0</v>
      </c>
      <c r="B72" s="59"/>
      <c r="C72" s="59"/>
      <c r="D72" s="59"/>
      <c r="E72" s="59"/>
      <c r="F72" s="60"/>
      <c r="G72" s="59"/>
      <c r="H72" s="61">
        <f t="shared" si="4"/>
        <v>0</v>
      </c>
      <c r="I72" s="62"/>
      <c r="J72" s="63"/>
      <c r="K72" s="64" t="str">
        <f t="shared" si="18"/>
        <v/>
      </c>
      <c r="L72" s="64"/>
      <c r="M72" s="62"/>
      <c r="N72" s="62"/>
      <c r="O72" s="62"/>
      <c r="P72" s="63">
        <f t="shared" si="8"/>
        <v>0</v>
      </c>
      <c r="Q72" s="64" t="str">
        <f t="shared" si="9"/>
        <v/>
      </c>
      <c r="R72" s="64">
        <f t="shared" si="10"/>
        <v>0</v>
      </c>
      <c r="S72" s="66"/>
      <c r="T72" s="66">
        <f t="shared" si="46"/>
        <v>0</v>
      </c>
      <c r="U72" s="66">
        <f t="shared" si="47"/>
        <v>0</v>
      </c>
      <c r="V72" s="66">
        <f t="shared" si="12"/>
        <v>0</v>
      </c>
      <c r="W72" s="67">
        <f t="shared" si="48"/>
        <v>0</v>
      </c>
      <c r="X72" s="66"/>
      <c r="Y72" s="66"/>
      <c r="Z72" s="62"/>
    </row>
    <row r="73" ht="24.0" hidden="1" customHeight="1">
      <c r="A73" s="57">
        <v>55.0</v>
      </c>
      <c r="B73" s="59"/>
      <c r="C73" s="59"/>
      <c r="D73" s="59"/>
      <c r="E73" s="59"/>
      <c r="F73" s="60"/>
      <c r="G73" s="59"/>
      <c r="H73" s="61">
        <f t="shared" si="4"/>
        <v>0</v>
      </c>
      <c r="I73" s="62"/>
      <c r="J73" s="63"/>
      <c r="K73" s="64" t="str">
        <f t="shared" si="18"/>
        <v/>
      </c>
      <c r="L73" s="64"/>
      <c r="M73" s="62"/>
      <c r="N73" s="62"/>
      <c r="O73" s="62"/>
      <c r="P73" s="63">
        <f t="shared" si="8"/>
        <v>0</v>
      </c>
      <c r="Q73" s="64" t="str">
        <f t="shared" si="9"/>
        <v/>
      </c>
      <c r="R73" s="64">
        <f t="shared" si="10"/>
        <v>0</v>
      </c>
      <c r="S73" s="66"/>
      <c r="T73" s="66">
        <f t="shared" si="46"/>
        <v>0</v>
      </c>
      <c r="U73" s="66">
        <f t="shared" si="47"/>
        <v>0</v>
      </c>
      <c r="V73" s="66">
        <f t="shared" si="12"/>
        <v>0</v>
      </c>
      <c r="W73" s="67">
        <f t="shared" si="48"/>
        <v>0</v>
      </c>
      <c r="X73" s="66"/>
      <c r="Y73" s="66"/>
      <c r="Z73" s="62"/>
    </row>
    <row r="74" ht="24.0" hidden="1" customHeight="1">
      <c r="A74" s="57">
        <v>56.0</v>
      </c>
      <c r="B74" s="59"/>
      <c r="C74" s="59"/>
      <c r="D74" s="59"/>
      <c r="E74" s="59"/>
      <c r="F74" s="60"/>
      <c r="G74" s="59"/>
      <c r="H74" s="61">
        <f t="shared" si="4"/>
        <v>0</v>
      </c>
      <c r="I74" s="62"/>
      <c r="J74" s="63"/>
      <c r="K74" s="64" t="str">
        <f t="shared" si="18"/>
        <v/>
      </c>
      <c r="L74" s="64"/>
      <c r="M74" s="62"/>
      <c r="N74" s="62"/>
      <c r="O74" s="62"/>
      <c r="P74" s="63">
        <f t="shared" si="8"/>
        <v>0</v>
      </c>
      <c r="Q74" s="64" t="str">
        <f t="shared" si="9"/>
        <v/>
      </c>
      <c r="R74" s="64">
        <f t="shared" si="10"/>
        <v>0</v>
      </c>
      <c r="S74" s="66"/>
      <c r="T74" s="66">
        <f t="shared" si="46"/>
        <v>0</v>
      </c>
      <c r="U74" s="66">
        <f t="shared" si="47"/>
        <v>0</v>
      </c>
      <c r="V74" s="66">
        <f t="shared" si="12"/>
        <v>0</v>
      </c>
      <c r="W74" s="67">
        <f t="shared" si="48"/>
        <v>0</v>
      </c>
      <c r="X74" s="66"/>
      <c r="Y74" s="66"/>
      <c r="Z74" s="62"/>
    </row>
    <row r="75" ht="24.0" hidden="1" customHeight="1">
      <c r="A75" s="57">
        <v>57.0</v>
      </c>
      <c r="B75" s="59"/>
      <c r="C75" s="59"/>
      <c r="D75" s="59"/>
      <c r="E75" s="59"/>
      <c r="F75" s="60"/>
      <c r="G75" s="59"/>
      <c r="H75" s="61">
        <f t="shared" si="4"/>
        <v>0</v>
      </c>
      <c r="I75" s="62"/>
      <c r="J75" s="63"/>
      <c r="K75" s="64" t="str">
        <f t="shared" si="18"/>
        <v/>
      </c>
      <c r="L75" s="64"/>
      <c r="M75" s="62"/>
      <c r="N75" s="62"/>
      <c r="O75" s="62"/>
      <c r="P75" s="63">
        <f t="shared" si="8"/>
        <v>0</v>
      </c>
      <c r="Q75" s="64" t="str">
        <f t="shared" si="9"/>
        <v/>
      </c>
      <c r="R75" s="64">
        <f t="shared" si="10"/>
        <v>0</v>
      </c>
      <c r="S75" s="66"/>
      <c r="T75" s="66">
        <f t="shared" si="46"/>
        <v>0</v>
      </c>
      <c r="U75" s="66">
        <f t="shared" si="47"/>
        <v>0</v>
      </c>
      <c r="V75" s="66">
        <f t="shared" si="12"/>
        <v>0</v>
      </c>
      <c r="W75" s="67">
        <f t="shared" si="48"/>
        <v>0</v>
      </c>
      <c r="X75" s="66"/>
      <c r="Y75" s="66"/>
      <c r="Z75" s="62"/>
    </row>
    <row r="76" ht="24.0" hidden="1" customHeight="1">
      <c r="A76" s="57">
        <v>58.0</v>
      </c>
      <c r="B76" s="59"/>
      <c r="C76" s="59"/>
      <c r="D76" s="59"/>
      <c r="E76" s="59"/>
      <c r="F76" s="60"/>
      <c r="G76" s="59"/>
      <c r="H76" s="61">
        <f t="shared" si="4"/>
        <v>0</v>
      </c>
      <c r="I76" s="62"/>
      <c r="J76" s="63"/>
      <c r="K76" s="64" t="str">
        <f t="shared" si="18"/>
        <v/>
      </c>
      <c r="L76" s="64"/>
      <c r="M76" s="62"/>
      <c r="N76" s="62"/>
      <c r="O76" s="62"/>
      <c r="P76" s="63">
        <f t="shared" si="8"/>
        <v>0</v>
      </c>
      <c r="Q76" s="64" t="str">
        <f t="shared" si="9"/>
        <v/>
      </c>
      <c r="R76" s="64">
        <f t="shared" si="10"/>
        <v>0</v>
      </c>
      <c r="S76" s="66"/>
      <c r="T76" s="66">
        <f t="shared" si="46"/>
        <v>0</v>
      </c>
      <c r="U76" s="66">
        <f t="shared" si="47"/>
        <v>0</v>
      </c>
      <c r="V76" s="66">
        <f t="shared" si="12"/>
        <v>0</v>
      </c>
      <c r="W76" s="67">
        <f t="shared" si="48"/>
        <v>0</v>
      </c>
      <c r="X76" s="66"/>
      <c r="Y76" s="66"/>
      <c r="Z76" s="62"/>
    </row>
    <row r="77" ht="24.0" hidden="1" customHeight="1">
      <c r="A77" s="57">
        <v>59.0</v>
      </c>
      <c r="B77" s="59"/>
      <c r="C77" s="59"/>
      <c r="D77" s="59"/>
      <c r="E77" s="59"/>
      <c r="F77" s="60"/>
      <c r="G77" s="59"/>
      <c r="H77" s="61">
        <f t="shared" si="4"/>
        <v>0</v>
      </c>
      <c r="I77" s="62"/>
      <c r="J77" s="63"/>
      <c r="K77" s="64" t="str">
        <f t="shared" si="18"/>
        <v/>
      </c>
      <c r="L77" s="64"/>
      <c r="M77" s="62"/>
      <c r="N77" s="62"/>
      <c r="O77" s="62"/>
      <c r="P77" s="63">
        <f t="shared" si="8"/>
        <v>0</v>
      </c>
      <c r="Q77" s="64" t="str">
        <f t="shared" si="9"/>
        <v/>
      </c>
      <c r="R77" s="64">
        <f t="shared" si="10"/>
        <v>0</v>
      </c>
      <c r="S77" s="66"/>
      <c r="T77" s="66">
        <f t="shared" si="46"/>
        <v>0</v>
      </c>
      <c r="U77" s="66">
        <f t="shared" si="47"/>
        <v>0</v>
      </c>
      <c r="V77" s="66">
        <f t="shared" si="12"/>
        <v>0</v>
      </c>
      <c r="W77" s="67">
        <f t="shared" si="48"/>
        <v>0</v>
      </c>
      <c r="X77" s="66"/>
      <c r="Y77" s="66"/>
      <c r="Z77" s="62"/>
    </row>
    <row r="78" ht="24.0" hidden="1" customHeight="1">
      <c r="A78" s="57">
        <v>60.0</v>
      </c>
      <c r="B78" s="59"/>
      <c r="C78" s="59"/>
      <c r="D78" s="59"/>
      <c r="E78" s="59"/>
      <c r="F78" s="60"/>
      <c r="G78" s="59"/>
      <c r="H78" s="61">
        <f t="shared" si="4"/>
        <v>0</v>
      </c>
      <c r="I78" s="62"/>
      <c r="J78" s="63"/>
      <c r="K78" s="64" t="str">
        <f t="shared" si="18"/>
        <v/>
      </c>
      <c r="L78" s="64"/>
      <c r="M78" s="62"/>
      <c r="N78" s="62"/>
      <c r="O78" s="62"/>
      <c r="P78" s="63">
        <f t="shared" si="8"/>
        <v>0</v>
      </c>
      <c r="Q78" s="64" t="str">
        <f t="shared" si="9"/>
        <v/>
      </c>
      <c r="R78" s="64">
        <f t="shared" si="10"/>
        <v>0</v>
      </c>
      <c r="S78" s="66"/>
      <c r="T78" s="66">
        <f t="shared" si="46"/>
        <v>0</v>
      </c>
      <c r="U78" s="66">
        <f t="shared" si="47"/>
        <v>0</v>
      </c>
      <c r="V78" s="66">
        <f t="shared" si="12"/>
        <v>0</v>
      </c>
      <c r="W78" s="67">
        <f t="shared" si="48"/>
        <v>0</v>
      </c>
      <c r="X78" s="66"/>
      <c r="Y78" s="66"/>
      <c r="Z78" s="62"/>
    </row>
    <row r="79" ht="24.0" hidden="1" customHeight="1">
      <c r="A79" s="57">
        <v>61.0</v>
      </c>
      <c r="B79" s="59"/>
      <c r="C79" s="59"/>
      <c r="D79" s="59"/>
      <c r="E79" s="59"/>
      <c r="F79" s="60"/>
      <c r="G79" s="59"/>
      <c r="H79" s="61">
        <f t="shared" si="4"/>
        <v>0</v>
      </c>
      <c r="I79" s="62"/>
      <c r="J79" s="63"/>
      <c r="K79" s="64" t="str">
        <f t="shared" si="18"/>
        <v/>
      </c>
      <c r="L79" s="64"/>
      <c r="M79" s="62"/>
      <c r="N79" s="62"/>
      <c r="O79" s="62"/>
      <c r="P79" s="63">
        <f t="shared" si="8"/>
        <v>0</v>
      </c>
      <c r="Q79" s="64" t="str">
        <f t="shared" si="9"/>
        <v/>
      </c>
      <c r="R79" s="64">
        <f t="shared" si="10"/>
        <v>0</v>
      </c>
      <c r="S79" s="66"/>
      <c r="T79" s="66">
        <f t="shared" si="46"/>
        <v>0</v>
      </c>
      <c r="U79" s="66">
        <f t="shared" si="47"/>
        <v>0</v>
      </c>
      <c r="V79" s="66">
        <f t="shared" si="12"/>
        <v>0</v>
      </c>
      <c r="W79" s="67">
        <f t="shared" si="48"/>
        <v>0</v>
      </c>
      <c r="X79" s="66"/>
      <c r="Y79" s="66"/>
      <c r="Z79" s="62"/>
    </row>
    <row r="80" ht="24.0" hidden="1" customHeight="1">
      <c r="A80" s="57">
        <v>62.0</v>
      </c>
      <c r="B80" s="59"/>
      <c r="C80" s="59"/>
      <c r="D80" s="59"/>
      <c r="E80" s="59"/>
      <c r="F80" s="60"/>
      <c r="G80" s="59"/>
      <c r="H80" s="61">
        <f t="shared" si="4"/>
        <v>0</v>
      </c>
      <c r="I80" s="62"/>
      <c r="J80" s="63"/>
      <c r="K80" s="64" t="str">
        <f t="shared" si="18"/>
        <v/>
      </c>
      <c r="L80" s="64"/>
      <c r="M80" s="62"/>
      <c r="N80" s="62"/>
      <c r="O80" s="62"/>
      <c r="P80" s="63">
        <f t="shared" si="8"/>
        <v>0</v>
      </c>
      <c r="Q80" s="64" t="str">
        <f t="shared" si="9"/>
        <v/>
      </c>
      <c r="R80" s="64">
        <f t="shared" si="10"/>
        <v>0</v>
      </c>
      <c r="S80" s="66"/>
      <c r="T80" s="66">
        <f t="shared" si="46"/>
        <v>0</v>
      </c>
      <c r="U80" s="66">
        <f t="shared" si="47"/>
        <v>0</v>
      </c>
      <c r="V80" s="66">
        <f t="shared" si="12"/>
        <v>0</v>
      </c>
      <c r="W80" s="67">
        <f t="shared" si="48"/>
        <v>0</v>
      </c>
      <c r="X80" s="66"/>
      <c r="Y80" s="66"/>
      <c r="Z80" s="62"/>
    </row>
    <row r="81" ht="24.0" hidden="1" customHeight="1">
      <c r="A81" s="57">
        <v>63.0</v>
      </c>
      <c r="B81" s="59"/>
      <c r="C81" s="59"/>
      <c r="D81" s="59"/>
      <c r="E81" s="59"/>
      <c r="F81" s="60"/>
      <c r="G81" s="59"/>
      <c r="H81" s="61">
        <f t="shared" si="4"/>
        <v>0</v>
      </c>
      <c r="I81" s="62"/>
      <c r="J81" s="63"/>
      <c r="K81" s="64" t="str">
        <f t="shared" si="18"/>
        <v/>
      </c>
      <c r="L81" s="64"/>
      <c r="M81" s="62"/>
      <c r="N81" s="62"/>
      <c r="O81" s="62"/>
      <c r="P81" s="63">
        <f t="shared" si="8"/>
        <v>0</v>
      </c>
      <c r="Q81" s="64" t="str">
        <f t="shared" si="9"/>
        <v/>
      </c>
      <c r="R81" s="64">
        <f t="shared" si="10"/>
        <v>0</v>
      </c>
      <c r="S81" s="66"/>
      <c r="T81" s="66">
        <f t="shared" si="46"/>
        <v>0</v>
      </c>
      <c r="U81" s="66">
        <f t="shared" si="47"/>
        <v>0</v>
      </c>
      <c r="V81" s="66">
        <f t="shared" si="12"/>
        <v>0</v>
      </c>
      <c r="W81" s="67">
        <f t="shared" si="48"/>
        <v>0</v>
      </c>
      <c r="X81" s="66"/>
      <c r="Y81" s="66"/>
      <c r="Z81" s="62"/>
    </row>
    <row r="82" ht="24.0" hidden="1" customHeight="1">
      <c r="A82" s="57">
        <v>64.0</v>
      </c>
      <c r="B82" s="59"/>
      <c r="C82" s="59"/>
      <c r="D82" s="59"/>
      <c r="E82" s="59"/>
      <c r="F82" s="60"/>
      <c r="G82" s="59"/>
      <c r="H82" s="61">
        <f t="shared" si="4"/>
        <v>0</v>
      </c>
      <c r="I82" s="62"/>
      <c r="J82" s="63"/>
      <c r="K82" s="64" t="str">
        <f t="shared" si="18"/>
        <v/>
      </c>
      <c r="L82" s="64"/>
      <c r="M82" s="62"/>
      <c r="N82" s="62"/>
      <c r="O82" s="62"/>
      <c r="P82" s="63">
        <f t="shared" si="8"/>
        <v>0</v>
      </c>
      <c r="Q82" s="64" t="str">
        <f t="shared" si="9"/>
        <v/>
      </c>
      <c r="R82" s="64">
        <f t="shared" si="10"/>
        <v>0</v>
      </c>
      <c r="S82" s="66"/>
      <c r="T82" s="66">
        <f t="shared" si="46"/>
        <v>0</v>
      </c>
      <c r="U82" s="66">
        <f t="shared" si="47"/>
        <v>0</v>
      </c>
      <c r="V82" s="66">
        <f t="shared" si="12"/>
        <v>0</v>
      </c>
      <c r="W82" s="67">
        <f t="shared" si="48"/>
        <v>0</v>
      </c>
      <c r="X82" s="66"/>
      <c r="Y82" s="66"/>
      <c r="Z82" s="62"/>
    </row>
    <row r="83" ht="24.0" hidden="1" customHeight="1">
      <c r="A83" s="57">
        <v>65.0</v>
      </c>
      <c r="B83" s="59"/>
      <c r="C83" s="59"/>
      <c r="D83" s="59"/>
      <c r="E83" s="59"/>
      <c r="F83" s="60"/>
      <c r="G83" s="59"/>
      <c r="H83" s="61">
        <f t="shared" si="4"/>
        <v>0</v>
      </c>
      <c r="I83" s="62"/>
      <c r="J83" s="63"/>
      <c r="K83" s="64" t="str">
        <f t="shared" si="18"/>
        <v/>
      </c>
      <c r="L83" s="64"/>
      <c r="M83" s="62"/>
      <c r="N83" s="62"/>
      <c r="O83" s="62"/>
      <c r="P83" s="63">
        <f t="shared" si="8"/>
        <v>0</v>
      </c>
      <c r="Q83" s="64" t="str">
        <f t="shared" si="9"/>
        <v/>
      </c>
      <c r="R83" s="64">
        <f t="shared" si="10"/>
        <v>0</v>
      </c>
      <c r="S83" s="66"/>
      <c r="T83" s="66">
        <f t="shared" si="46"/>
        <v>0</v>
      </c>
      <c r="U83" s="66">
        <f t="shared" si="47"/>
        <v>0</v>
      </c>
      <c r="V83" s="66">
        <f t="shared" si="12"/>
        <v>0</v>
      </c>
      <c r="W83" s="67">
        <f t="shared" si="48"/>
        <v>0</v>
      </c>
      <c r="X83" s="66"/>
      <c r="Y83" s="66"/>
      <c r="Z83" s="62"/>
    </row>
    <row r="84" ht="24.0" hidden="1" customHeight="1">
      <c r="A84" s="57">
        <v>66.0</v>
      </c>
      <c r="B84" s="59"/>
      <c r="C84" s="59"/>
      <c r="D84" s="59"/>
      <c r="E84" s="59"/>
      <c r="F84" s="60"/>
      <c r="G84" s="59"/>
      <c r="H84" s="61">
        <f t="shared" si="4"/>
        <v>0</v>
      </c>
      <c r="I84" s="62"/>
      <c r="J84" s="63"/>
      <c r="K84" s="64" t="str">
        <f t="shared" si="18"/>
        <v/>
      </c>
      <c r="L84" s="64"/>
      <c r="M84" s="62"/>
      <c r="N84" s="62"/>
      <c r="O84" s="62"/>
      <c r="P84" s="63">
        <f t="shared" si="8"/>
        <v>0</v>
      </c>
      <c r="Q84" s="64" t="str">
        <f t="shared" si="9"/>
        <v/>
      </c>
      <c r="R84" s="64">
        <f t="shared" si="10"/>
        <v>0</v>
      </c>
      <c r="S84" s="66"/>
      <c r="T84" s="66">
        <f t="shared" si="46"/>
        <v>0</v>
      </c>
      <c r="U84" s="66">
        <f t="shared" si="47"/>
        <v>0</v>
      </c>
      <c r="V84" s="66">
        <f t="shared" si="12"/>
        <v>0</v>
      </c>
      <c r="W84" s="67">
        <f t="shared" si="48"/>
        <v>0</v>
      </c>
      <c r="X84" s="66"/>
      <c r="Y84" s="66"/>
      <c r="Z84" s="62"/>
    </row>
    <row r="85" ht="24.0" hidden="1" customHeight="1">
      <c r="A85" s="57">
        <v>67.0</v>
      </c>
      <c r="B85" s="59"/>
      <c r="C85" s="59"/>
      <c r="D85" s="59"/>
      <c r="E85" s="59"/>
      <c r="F85" s="60"/>
      <c r="G85" s="59"/>
      <c r="H85" s="61">
        <f t="shared" si="4"/>
        <v>0</v>
      </c>
      <c r="I85" s="62"/>
      <c r="J85" s="63"/>
      <c r="K85" s="64" t="str">
        <f t="shared" si="18"/>
        <v/>
      </c>
      <c r="L85" s="64"/>
      <c r="M85" s="62"/>
      <c r="N85" s="62"/>
      <c r="O85" s="62"/>
      <c r="P85" s="63">
        <f t="shared" si="8"/>
        <v>0</v>
      </c>
      <c r="Q85" s="64" t="str">
        <f t="shared" si="9"/>
        <v/>
      </c>
      <c r="R85" s="64">
        <f t="shared" si="10"/>
        <v>0</v>
      </c>
      <c r="S85" s="66"/>
      <c r="T85" s="66">
        <f t="shared" si="46"/>
        <v>0</v>
      </c>
      <c r="U85" s="66">
        <f t="shared" si="47"/>
        <v>0</v>
      </c>
      <c r="V85" s="66">
        <f t="shared" si="12"/>
        <v>0</v>
      </c>
      <c r="W85" s="67">
        <f t="shared" si="48"/>
        <v>0</v>
      </c>
      <c r="X85" s="66"/>
      <c r="Y85" s="66"/>
      <c r="Z85" s="62"/>
    </row>
    <row r="86" ht="24.0" hidden="1" customHeight="1">
      <c r="A86" s="57">
        <v>68.0</v>
      </c>
      <c r="B86" s="59"/>
      <c r="C86" s="59"/>
      <c r="D86" s="59"/>
      <c r="E86" s="59"/>
      <c r="F86" s="60"/>
      <c r="G86" s="59"/>
      <c r="H86" s="61">
        <f t="shared" si="4"/>
        <v>0</v>
      </c>
      <c r="I86" s="62"/>
      <c r="J86" s="63"/>
      <c r="K86" s="64" t="str">
        <f t="shared" si="18"/>
        <v/>
      </c>
      <c r="L86" s="64"/>
      <c r="M86" s="62"/>
      <c r="N86" s="62"/>
      <c r="O86" s="62"/>
      <c r="P86" s="63">
        <f t="shared" si="8"/>
        <v>0</v>
      </c>
      <c r="Q86" s="64" t="str">
        <f t="shared" si="9"/>
        <v/>
      </c>
      <c r="R86" s="64">
        <f t="shared" si="10"/>
        <v>0</v>
      </c>
      <c r="S86" s="66"/>
      <c r="T86" s="66">
        <f t="shared" si="46"/>
        <v>0</v>
      </c>
      <c r="U86" s="66">
        <f t="shared" si="47"/>
        <v>0</v>
      </c>
      <c r="V86" s="66">
        <f t="shared" si="12"/>
        <v>0</v>
      </c>
      <c r="W86" s="67">
        <f t="shared" si="48"/>
        <v>0</v>
      </c>
      <c r="X86" s="66"/>
      <c r="Y86" s="66"/>
      <c r="Z86" s="62"/>
    </row>
    <row r="87" ht="24.0" hidden="1" customHeight="1">
      <c r="A87" s="57">
        <v>69.0</v>
      </c>
      <c r="B87" s="59"/>
      <c r="C87" s="59"/>
      <c r="D87" s="59"/>
      <c r="E87" s="59"/>
      <c r="F87" s="60"/>
      <c r="G87" s="59"/>
      <c r="H87" s="61">
        <f t="shared" si="4"/>
        <v>0</v>
      </c>
      <c r="I87" s="62"/>
      <c r="J87" s="63"/>
      <c r="K87" s="64" t="str">
        <f t="shared" si="18"/>
        <v/>
      </c>
      <c r="L87" s="64"/>
      <c r="M87" s="62"/>
      <c r="N87" s="62"/>
      <c r="O87" s="62"/>
      <c r="P87" s="63">
        <f t="shared" si="8"/>
        <v>0</v>
      </c>
      <c r="Q87" s="64" t="str">
        <f t="shared" si="9"/>
        <v/>
      </c>
      <c r="R87" s="64">
        <f t="shared" si="10"/>
        <v>0</v>
      </c>
      <c r="S87" s="66"/>
      <c r="T87" s="66">
        <f t="shared" si="46"/>
        <v>0</v>
      </c>
      <c r="U87" s="66">
        <f t="shared" si="47"/>
        <v>0</v>
      </c>
      <c r="V87" s="66">
        <f t="shared" si="12"/>
        <v>0</v>
      </c>
      <c r="W87" s="67">
        <f t="shared" si="48"/>
        <v>0</v>
      </c>
      <c r="X87" s="66"/>
      <c r="Y87" s="66"/>
      <c r="Z87" s="62"/>
    </row>
    <row r="88" ht="24.0" hidden="1" customHeight="1">
      <c r="A88" s="57">
        <v>70.0</v>
      </c>
      <c r="B88" s="59"/>
      <c r="C88" s="59"/>
      <c r="D88" s="59"/>
      <c r="E88" s="59"/>
      <c r="F88" s="60"/>
      <c r="G88" s="59"/>
      <c r="H88" s="61">
        <f t="shared" si="4"/>
        <v>0</v>
      </c>
      <c r="I88" s="62"/>
      <c r="J88" s="63"/>
      <c r="K88" s="64"/>
      <c r="L88" s="64"/>
      <c r="M88" s="62"/>
      <c r="N88" s="62"/>
      <c r="O88" s="62"/>
      <c r="P88" s="63">
        <f t="shared" si="8"/>
        <v>0</v>
      </c>
      <c r="Q88" s="64" t="str">
        <f t="shared" si="9"/>
        <v/>
      </c>
      <c r="R88" s="64">
        <f t="shared" si="10"/>
        <v>0</v>
      </c>
      <c r="S88" s="66"/>
      <c r="T88" s="66">
        <f t="shared" si="46"/>
        <v>0</v>
      </c>
      <c r="U88" s="66">
        <f t="shared" si="47"/>
        <v>0</v>
      </c>
      <c r="V88" s="66">
        <f t="shared" si="12"/>
        <v>0</v>
      </c>
      <c r="W88" s="67">
        <f t="shared" si="48"/>
        <v>0</v>
      </c>
      <c r="X88" s="66"/>
      <c r="Y88" s="66"/>
      <c r="Z88" s="62"/>
    </row>
    <row r="89" ht="24.0" hidden="1" customHeight="1">
      <c r="A89" s="57">
        <v>71.0</v>
      </c>
      <c r="B89" s="59"/>
      <c r="C89" s="59"/>
      <c r="D89" s="59"/>
      <c r="E89" s="59"/>
      <c r="F89" s="60"/>
      <c r="G89" s="59"/>
      <c r="H89" s="61">
        <f t="shared" si="4"/>
        <v>0</v>
      </c>
      <c r="I89" s="62"/>
      <c r="J89" s="63"/>
      <c r="K89" s="64"/>
      <c r="L89" s="64"/>
      <c r="M89" s="62"/>
      <c r="N89" s="62"/>
      <c r="O89" s="62"/>
      <c r="P89" s="63">
        <f t="shared" si="8"/>
        <v>0</v>
      </c>
      <c r="Q89" s="64" t="str">
        <f t="shared" si="9"/>
        <v/>
      </c>
      <c r="R89" s="64">
        <f t="shared" si="10"/>
        <v>0</v>
      </c>
      <c r="S89" s="66"/>
      <c r="T89" s="66">
        <f t="shared" si="46"/>
        <v>0</v>
      </c>
      <c r="U89" s="66">
        <f t="shared" si="47"/>
        <v>0</v>
      </c>
      <c r="V89" s="66">
        <f t="shared" si="12"/>
        <v>0</v>
      </c>
      <c r="W89" s="67">
        <f t="shared" si="48"/>
        <v>0</v>
      </c>
      <c r="X89" s="66"/>
      <c r="Y89" s="66"/>
      <c r="Z89" s="62"/>
    </row>
    <row r="90" ht="24.0" hidden="1" customHeight="1">
      <c r="A90" s="57">
        <v>72.0</v>
      </c>
      <c r="B90" s="59"/>
      <c r="C90" s="59"/>
      <c r="D90" s="59"/>
      <c r="E90" s="59"/>
      <c r="F90" s="60"/>
      <c r="G90" s="59"/>
      <c r="H90" s="61">
        <f t="shared" si="4"/>
        <v>0</v>
      </c>
      <c r="I90" s="62"/>
      <c r="J90" s="63"/>
      <c r="K90" s="64"/>
      <c r="L90" s="64"/>
      <c r="M90" s="62"/>
      <c r="N90" s="62"/>
      <c r="O90" s="62"/>
      <c r="P90" s="63">
        <f t="shared" si="8"/>
        <v>0</v>
      </c>
      <c r="Q90" s="64" t="str">
        <f t="shared" si="9"/>
        <v/>
      </c>
      <c r="R90" s="64">
        <f t="shared" si="10"/>
        <v>0</v>
      </c>
      <c r="S90" s="66"/>
      <c r="T90" s="66">
        <f t="shared" si="46"/>
        <v>0</v>
      </c>
      <c r="U90" s="66">
        <f t="shared" si="47"/>
        <v>0</v>
      </c>
      <c r="V90" s="66">
        <f t="shared" si="12"/>
        <v>0</v>
      </c>
      <c r="W90" s="67">
        <f t="shared" si="48"/>
        <v>0</v>
      </c>
      <c r="X90" s="66"/>
      <c r="Y90" s="66"/>
      <c r="Z90" s="62"/>
    </row>
    <row r="91" ht="24.0" hidden="1" customHeight="1">
      <c r="A91" s="57">
        <v>73.0</v>
      </c>
      <c r="B91" s="59"/>
      <c r="C91" s="59"/>
      <c r="D91" s="59"/>
      <c r="E91" s="59"/>
      <c r="F91" s="60"/>
      <c r="G91" s="59"/>
      <c r="H91" s="61">
        <f t="shared" si="4"/>
        <v>0</v>
      </c>
      <c r="I91" s="62"/>
      <c r="J91" s="63"/>
      <c r="K91" s="64"/>
      <c r="L91" s="64"/>
      <c r="M91" s="62"/>
      <c r="N91" s="62"/>
      <c r="O91" s="62"/>
      <c r="P91" s="63">
        <f t="shared" si="8"/>
        <v>0</v>
      </c>
      <c r="Q91" s="64" t="str">
        <f t="shared" si="9"/>
        <v/>
      </c>
      <c r="R91" s="64">
        <f t="shared" si="10"/>
        <v>0</v>
      </c>
      <c r="S91" s="66"/>
      <c r="T91" s="66">
        <f t="shared" si="46"/>
        <v>0</v>
      </c>
      <c r="U91" s="66">
        <f t="shared" si="47"/>
        <v>0</v>
      </c>
      <c r="V91" s="66">
        <f t="shared" si="12"/>
        <v>0</v>
      </c>
      <c r="W91" s="67">
        <f t="shared" si="48"/>
        <v>0</v>
      </c>
      <c r="X91" s="66"/>
      <c r="Y91" s="66"/>
      <c r="Z91" s="62"/>
    </row>
    <row r="92" ht="24.0" hidden="1" customHeight="1">
      <c r="A92" s="57">
        <v>74.0</v>
      </c>
      <c r="B92" s="59"/>
      <c r="C92" s="59"/>
      <c r="D92" s="59"/>
      <c r="E92" s="59"/>
      <c r="F92" s="60"/>
      <c r="G92" s="59"/>
      <c r="H92" s="61">
        <f t="shared" si="4"/>
        <v>0</v>
      </c>
      <c r="I92" s="62"/>
      <c r="J92" s="63"/>
      <c r="K92" s="64"/>
      <c r="L92" s="64"/>
      <c r="M92" s="62"/>
      <c r="N92" s="62"/>
      <c r="O92" s="62"/>
      <c r="P92" s="63">
        <f t="shared" si="8"/>
        <v>0</v>
      </c>
      <c r="Q92" s="64" t="str">
        <f t="shared" si="9"/>
        <v/>
      </c>
      <c r="R92" s="64">
        <f t="shared" si="10"/>
        <v>0</v>
      </c>
      <c r="S92" s="66"/>
      <c r="T92" s="66">
        <f t="shared" si="46"/>
        <v>0</v>
      </c>
      <c r="U92" s="66">
        <f t="shared" si="47"/>
        <v>0</v>
      </c>
      <c r="V92" s="66">
        <f t="shared" si="12"/>
        <v>0</v>
      </c>
      <c r="W92" s="67">
        <f t="shared" si="48"/>
        <v>0</v>
      </c>
      <c r="X92" s="66"/>
      <c r="Y92" s="66"/>
      <c r="Z92" s="62"/>
    </row>
    <row r="93" ht="24.0" hidden="1" customHeight="1">
      <c r="A93" s="57">
        <v>75.0</v>
      </c>
      <c r="B93" s="59"/>
      <c r="C93" s="59"/>
      <c r="D93" s="59"/>
      <c r="E93" s="59"/>
      <c r="F93" s="60"/>
      <c r="G93" s="59"/>
      <c r="H93" s="61">
        <f t="shared" si="4"/>
        <v>0</v>
      </c>
      <c r="I93" s="62"/>
      <c r="J93" s="63"/>
      <c r="K93" s="64"/>
      <c r="L93" s="64"/>
      <c r="M93" s="62"/>
      <c r="N93" s="62"/>
      <c r="O93" s="62"/>
      <c r="P93" s="63">
        <f t="shared" si="8"/>
        <v>0</v>
      </c>
      <c r="Q93" s="64" t="str">
        <f t="shared" si="9"/>
        <v/>
      </c>
      <c r="R93" s="64">
        <f t="shared" si="10"/>
        <v>0</v>
      </c>
      <c r="S93" s="66"/>
      <c r="T93" s="66">
        <f t="shared" si="46"/>
        <v>0</v>
      </c>
      <c r="U93" s="66">
        <f t="shared" si="47"/>
        <v>0</v>
      </c>
      <c r="V93" s="66">
        <f t="shared" si="12"/>
        <v>0</v>
      </c>
      <c r="W93" s="67">
        <f t="shared" si="48"/>
        <v>0</v>
      </c>
      <c r="X93" s="66"/>
      <c r="Y93" s="66"/>
      <c r="Z93" s="62"/>
    </row>
    <row r="94" ht="24.0" hidden="1" customHeight="1">
      <c r="A94" s="57">
        <v>76.0</v>
      </c>
      <c r="B94" s="59"/>
      <c r="C94" s="59"/>
      <c r="D94" s="59"/>
      <c r="E94" s="59"/>
      <c r="F94" s="60"/>
      <c r="G94" s="59"/>
      <c r="H94" s="61">
        <f t="shared" si="4"/>
        <v>0</v>
      </c>
      <c r="I94" s="62"/>
      <c r="J94" s="63"/>
      <c r="K94" s="64"/>
      <c r="L94" s="64"/>
      <c r="M94" s="62"/>
      <c r="N94" s="62"/>
      <c r="O94" s="62"/>
      <c r="P94" s="63">
        <f t="shared" si="8"/>
        <v>0</v>
      </c>
      <c r="Q94" s="64" t="str">
        <f t="shared" si="9"/>
        <v/>
      </c>
      <c r="R94" s="64">
        <f t="shared" si="10"/>
        <v>0</v>
      </c>
      <c r="S94" s="66"/>
      <c r="T94" s="66">
        <f t="shared" si="46"/>
        <v>0</v>
      </c>
      <c r="U94" s="66">
        <f t="shared" si="47"/>
        <v>0</v>
      </c>
      <c r="V94" s="66">
        <f t="shared" si="12"/>
        <v>0</v>
      </c>
      <c r="W94" s="67">
        <f t="shared" si="48"/>
        <v>0</v>
      </c>
      <c r="X94" s="66"/>
      <c r="Y94" s="66"/>
      <c r="Z94" s="62"/>
    </row>
    <row r="95" ht="24.0" hidden="1" customHeight="1">
      <c r="A95" s="57">
        <v>77.0</v>
      </c>
      <c r="B95" s="59"/>
      <c r="C95" s="59"/>
      <c r="D95" s="59"/>
      <c r="E95" s="59"/>
      <c r="F95" s="60"/>
      <c r="G95" s="59"/>
      <c r="H95" s="61">
        <f t="shared" si="4"/>
        <v>0</v>
      </c>
      <c r="I95" s="62"/>
      <c r="J95" s="63"/>
      <c r="K95" s="64"/>
      <c r="L95" s="64"/>
      <c r="M95" s="62"/>
      <c r="N95" s="62"/>
      <c r="O95" s="62"/>
      <c r="P95" s="63">
        <f t="shared" si="8"/>
        <v>0</v>
      </c>
      <c r="Q95" s="64" t="str">
        <f t="shared" si="9"/>
        <v/>
      </c>
      <c r="R95" s="64">
        <f t="shared" si="10"/>
        <v>0</v>
      </c>
      <c r="S95" s="66"/>
      <c r="T95" s="66">
        <f t="shared" si="46"/>
        <v>0</v>
      </c>
      <c r="U95" s="66">
        <f t="shared" si="47"/>
        <v>0</v>
      </c>
      <c r="V95" s="66">
        <f t="shared" si="12"/>
        <v>0</v>
      </c>
      <c r="W95" s="67">
        <f t="shared" si="48"/>
        <v>0</v>
      </c>
      <c r="X95" s="66"/>
      <c r="Y95" s="66"/>
      <c r="Z95" s="62"/>
    </row>
    <row r="96" ht="24.0" hidden="1" customHeight="1">
      <c r="A96" s="57">
        <v>78.0</v>
      </c>
      <c r="B96" s="59"/>
      <c r="C96" s="59"/>
      <c r="D96" s="59"/>
      <c r="E96" s="59"/>
      <c r="F96" s="60"/>
      <c r="G96" s="59"/>
      <c r="H96" s="61">
        <f t="shared" si="4"/>
        <v>0</v>
      </c>
      <c r="I96" s="62"/>
      <c r="J96" s="63"/>
      <c r="K96" s="64"/>
      <c r="L96" s="64"/>
      <c r="M96" s="62"/>
      <c r="N96" s="62"/>
      <c r="O96" s="62"/>
      <c r="P96" s="63">
        <f t="shared" si="8"/>
        <v>0</v>
      </c>
      <c r="Q96" s="64" t="str">
        <f t="shared" si="9"/>
        <v/>
      </c>
      <c r="R96" s="64">
        <f t="shared" si="10"/>
        <v>0</v>
      </c>
      <c r="S96" s="66"/>
      <c r="T96" s="66">
        <f t="shared" si="46"/>
        <v>0</v>
      </c>
      <c r="U96" s="66">
        <f t="shared" si="47"/>
        <v>0</v>
      </c>
      <c r="V96" s="66">
        <f t="shared" si="12"/>
        <v>0</v>
      </c>
      <c r="W96" s="67">
        <f t="shared" si="48"/>
        <v>0</v>
      </c>
      <c r="X96" s="66"/>
      <c r="Y96" s="66"/>
      <c r="Z96" s="62"/>
    </row>
    <row r="97" ht="24.0" hidden="1" customHeight="1">
      <c r="A97" s="57">
        <v>79.0</v>
      </c>
      <c r="B97" s="59"/>
      <c r="C97" s="59"/>
      <c r="D97" s="59"/>
      <c r="E97" s="59"/>
      <c r="F97" s="60"/>
      <c r="G97" s="59"/>
      <c r="H97" s="61">
        <f t="shared" si="4"/>
        <v>0</v>
      </c>
      <c r="I97" s="62"/>
      <c r="J97" s="63"/>
      <c r="K97" s="64"/>
      <c r="L97" s="64"/>
      <c r="M97" s="62"/>
      <c r="N97" s="62"/>
      <c r="O97" s="62"/>
      <c r="P97" s="63">
        <f t="shared" si="8"/>
        <v>0</v>
      </c>
      <c r="Q97" s="64" t="str">
        <f t="shared" si="9"/>
        <v/>
      </c>
      <c r="R97" s="64">
        <f t="shared" si="10"/>
        <v>0</v>
      </c>
      <c r="S97" s="66"/>
      <c r="T97" s="66">
        <f t="shared" si="46"/>
        <v>0</v>
      </c>
      <c r="U97" s="66">
        <f t="shared" si="47"/>
        <v>0</v>
      </c>
      <c r="V97" s="66">
        <f t="shared" si="12"/>
        <v>0</v>
      </c>
      <c r="W97" s="67">
        <f t="shared" si="48"/>
        <v>0</v>
      </c>
      <c r="X97" s="66"/>
      <c r="Y97" s="66"/>
      <c r="Z97" s="62"/>
    </row>
    <row r="98" ht="24.0" hidden="1" customHeight="1">
      <c r="A98" s="57">
        <v>80.0</v>
      </c>
      <c r="B98" s="59"/>
      <c r="C98" s="59"/>
      <c r="D98" s="59"/>
      <c r="E98" s="59"/>
      <c r="F98" s="60"/>
      <c r="G98" s="59"/>
      <c r="H98" s="61">
        <f t="shared" si="4"/>
        <v>0</v>
      </c>
      <c r="I98" s="62"/>
      <c r="J98" s="63"/>
      <c r="K98" s="64"/>
      <c r="L98" s="64"/>
      <c r="M98" s="62"/>
      <c r="N98" s="62"/>
      <c r="O98" s="62"/>
      <c r="P98" s="63">
        <f t="shared" si="8"/>
        <v>0</v>
      </c>
      <c r="Q98" s="64" t="str">
        <f t="shared" si="9"/>
        <v/>
      </c>
      <c r="R98" s="64">
        <f t="shared" si="10"/>
        <v>0</v>
      </c>
      <c r="S98" s="66"/>
      <c r="T98" s="66">
        <f t="shared" si="46"/>
        <v>0</v>
      </c>
      <c r="U98" s="66">
        <f t="shared" si="47"/>
        <v>0</v>
      </c>
      <c r="V98" s="66">
        <f t="shared" si="12"/>
        <v>0</v>
      </c>
      <c r="W98" s="67">
        <f t="shared" si="48"/>
        <v>0</v>
      </c>
      <c r="X98" s="66"/>
      <c r="Y98" s="66"/>
      <c r="Z98" s="62"/>
    </row>
    <row r="99" ht="24.0" hidden="1" customHeight="1">
      <c r="A99" s="57">
        <v>81.0</v>
      </c>
      <c r="B99" s="59"/>
      <c r="C99" s="59"/>
      <c r="D99" s="59"/>
      <c r="E99" s="59"/>
      <c r="F99" s="60"/>
      <c r="G99" s="59"/>
      <c r="H99" s="61">
        <f t="shared" si="4"/>
        <v>0</v>
      </c>
      <c r="I99" s="62"/>
      <c r="J99" s="63"/>
      <c r="K99" s="64" t="str">
        <f>+G99</f>
        <v/>
      </c>
      <c r="L99" s="64"/>
      <c r="M99" s="62"/>
      <c r="N99" s="62"/>
      <c r="O99" s="62"/>
      <c r="P99" s="63">
        <f t="shared" si="8"/>
        <v>0</v>
      </c>
      <c r="Q99" s="64" t="str">
        <f t="shared" si="9"/>
        <v/>
      </c>
      <c r="R99" s="64">
        <f t="shared" si="10"/>
        <v>0</v>
      </c>
      <c r="S99" s="66"/>
      <c r="T99" s="66">
        <f t="shared" si="46"/>
        <v>0</v>
      </c>
      <c r="U99" s="66">
        <f t="shared" si="47"/>
        <v>0</v>
      </c>
      <c r="V99" s="66">
        <f t="shared" si="12"/>
        <v>0</v>
      </c>
      <c r="W99" s="67">
        <f t="shared" si="48"/>
        <v>0</v>
      </c>
      <c r="X99" s="66"/>
      <c r="Y99" s="66"/>
      <c r="Z99" s="62"/>
    </row>
    <row r="100" ht="30.75" customHeight="1">
      <c r="A100" s="50"/>
      <c r="B100" s="50"/>
      <c r="C100" s="50"/>
      <c r="D100" s="50"/>
      <c r="E100" s="50"/>
      <c r="F100" s="54"/>
      <c r="G100" s="27">
        <f t="shared" ref="G100:H100" si="49">SUM(G19:G99)</f>
        <v>55</v>
      </c>
      <c r="H100" s="61">
        <f t="shared" si="49"/>
        <v>12286.586</v>
      </c>
      <c r="I100" s="26"/>
      <c r="J100" s="77">
        <f t="shared" ref="J100:L100" si="50">SUM(J19:J99)</f>
        <v>157.4038</v>
      </c>
      <c r="K100" s="77">
        <f t="shared" si="50"/>
        <v>54</v>
      </c>
      <c r="L100" s="77">
        <f t="shared" si="50"/>
        <v>207.2386</v>
      </c>
      <c r="P100" s="78">
        <f>+Q25</f>
        <v>1</v>
      </c>
      <c r="Q100" s="79">
        <f t="shared" ref="Q100:R100" si="51">SUM(Q19:Q99)</f>
        <v>55</v>
      </c>
      <c r="R100" s="79">
        <f t="shared" si="51"/>
        <v>274.15</v>
      </c>
      <c r="S100" s="4"/>
      <c r="T100" s="4"/>
      <c r="U100" s="4"/>
      <c r="V100" s="4"/>
      <c r="W100" s="80">
        <f>SUM(W19:W99)</f>
        <v>469.637256</v>
      </c>
      <c r="X100" s="4"/>
      <c r="Y100" s="4"/>
    </row>
    <row r="101" ht="12.75" customHeight="1">
      <c r="A101" s="50"/>
      <c r="B101" s="50"/>
      <c r="C101" s="50"/>
      <c r="D101" s="50"/>
      <c r="E101" s="50"/>
      <c r="F101" s="81"/>
      <c r="G101" s="50"/>
      <c r="H101" s="50"/>
      <c r="S101" s="4"/>
      <c r="T101" s="4"/>
      <c r="U101" s="4"/>
      <c r="V101" s="4"/>
      <c r="W101" s="4"/>
      <c r="X101" s="4"/>
      <c r="Y101" s="4"/>
    </row>
    <row r="102" ht="12.75" customHeight="1">
      <c r="B102" s="4"/>
      <c r="C102" s="4"/>
      <c r="D102" s="4"/>
      <c r="E102" s="4"/>
      <c r="F102" s="3"/>
      <c r="G102" s="4"/>
      <c r="H102" s="4"/>
      <c r="Q102" s="10">
        <f>+Q100-P100</f>
        <v>54</v>
      </c>
      <c r="S102" s="4"/>
      <c r="T102" s="4"/>
      <c r="U102" s="4"/>
      <c r="V102" s="4"/>
      <c r="W102" s="4"/>
      <c r="X102" s="4"/>
      <c r="Y102" s="4"/>
    </row>
    <row r="103" ht="12.75" customHeight="1">
      <c r="B103" s="4"/>
      <c r="C103" s="4"/>
      <c r="D103" s="4"/>
      <c r="E103" s="4"/>
      <c r="F103" s="3"/>
      <c r="G103" s="4"/>
      <c r="H103" s="4"/>
      <c r="S103" s="4"/>
      <c r="T103" s="4"/>
      <c r="U103" s="4"/>
      <c r="V103" s="4"/>
      <c r="W103" s="4"/>
      <c r="X103" s="4"/>
      <c r="Y103" s="4"/>
    </row>
    <row r="104" ht="12.75" customHeight="1">
      <c r="B104" s="4"/>
      <c r="C104" s="4"/>
      <c r="D104" s="4"/>
      <c r="E104" s="4"/>
      <c r="F104" s="3"/>
      <c r="G104" s="4"/>
      <c r="H104" s="4"/>
      <c r="P104" s="2" t="s">
        <v>31</v>
      </c>
      <c r="Q104" s="82">
        <f>+H25</f>
        <v>88.42</v>
      </c>
      <c r="S104" s="4"/>
      <c r="T104" s="4"/>
      <c r="U104" s="4"/>
      <c r="V104" s="4"/>
      <c r="W104" s="4"/>
      <c r="X104" s="4"/>
      <c r="Y104" s="4"/>
    </row>
    <row r="105" ht="12.75" customHeight="1">
      <c r="A105" s="7" t="s">
        <v>32</v>
      </c>
      <c r="B105" s="4"/>
      <c r="C105" s="4"/>
      <c r="D105" s="4" t="s">
        <v>33</v>
      </c>
      <c r="E105" s="4"/>
      <c r="F105" s="3"/>
      <c r="G105" s="4"/>
      <c r="H105" s="4"/>
      <c r="P105" s="2" t="s">
        <v>34</v>
      </c>
      <c r="Q105" s="83">
        <f>+H100-Q104</f>
        <v>12198.166</v>
      </c>
      <c r="S105" s="4"/>
      <c r="T105" s="4"/>
      <c r="U105" s="4"/>
      <c r="V105" s="4"/>
      <c r="W105" s="4"/>
      <c r="X105" s="4"/>
      <c r="Y105" s="4"/>
    </row>
    <row r="106" ht="12.75" customHeight="1">
      <c r="B106" s="4"/>
      <c r="C106" s="4"/>
      <c r="D106" s="4"/>
      <c r="E106" s="4"/>
      <c r="F106" s="3"/>
      <c r="G106" s="4"/>
      <c r="H106" s="4"/>
      <c r="S106" s="4"/>
      <c r="T106" s="4"/>
      <c r="U106" s="4"/>
      <c r="V106" s="4"/>
      <c r="W106" s="4"/>
      <c r="X106" s="4"/>
      <c r="Y106" s="4"/>
    </row>
    <row r="107" ht="32.25" customHeight="1">
      <c r="A107" s="84"/>
      <c r="B107" s="85" t="s">
        <v>12</v>
      </c>
      <c r="C107" s="15" t="s">
        <v>13</v>
      </c>
      <c r="D107" s="16"/>
      <c r="E107" s="12"/>
      <c r="F107" s="86" t="s">
        <v>14</v>
      </c>
      <c r="G107" s="87" t="s">
        <v>15</v>
      </c>
      <c r="H107" s="88" t="s">
        <v>16</v>
      </c>
      <c r="S107" s="4"/>
      <c r="T107" s="4"/>
      <c r="U107" s="4"/>
      <c r="V107" s="4"/>
      <c r="W107" s="4"/>
      <c r="X107" s="4"/>
      <c r="Y107" s="4"/>
    </row>
    <row r="108" ht="24.75" customHeight="1">
      <c r="A108" s="64">
        <v>1.0</v>
      </c>
      <c r="B108" s="74" t="s">
        <v>35</v>
      </c>
      <c r="C108" s="74">
        <v>83.0</v>
      </c>
      <c r="D108" s="74">
        <v>208.0</v>
      </c>
      <c r="E108" s="74">
        <v>116.0</v>
      </c>
      <c r="F108" s="75">
        <f>10%*50.06</f>
        <v>5.006</v>
      </c>
      <c r="G108" s="74">
        <v>1.0</v>
      </c>
      <c r="H108" s="76">
        <f t="shared" ref="H108:H114" si="52">+G108*F108</f>
        <v>5.006</v>
      </c>
      <c r="I108" s="62"/>
      <c r="J108" s="63">
        <f>D108*25.4/1000</f>
        <v>5.2832</v>
      </c>
      <c r="K108" s="64">
        <f>+G108</f>
        <v>1</v>
      </c>
      <c r="L108" s="64">
        <f>K108*J108</f>
        <v>5.2832</v>
      </c>
      <c r="M108" s="62"/>
      <c r="N108" s="62"/>
      <c r="O108" s="62"/>
      <c r="P108" s="62"/>
      <c r="Q108" s="62"/>
      <c r="R108" s="62"/>
      <c r="S108" s="66"/>
      <c r="T108" s="66"/>
      <c r="U108" s="66"/>
      <c r="V108" s="66"/>
      <c r="W108" s="66"/>
      <c r="X108" s="66"/>
      <c r="Y108" s="66"/>
      <c r="Z108" s="62"/>
    </row>
    <row r="109" ht="24.75" customHeight="1">
      <c r="A109" s="64">
        <v>2.0</v>
      </c>
      <c r="B109" s="74" t="s">
        <v>36</v>
      </c>
      <c r="C109" s="74">
        <v>99.0</v>
      </c>
      <c r="D109" s="74">
        <v>207.0</v>
      </c>
      <c r="E109" s="74">
        <v>179.0</v>
      </c>
      <c r="F109" s="75">
        <f>10%*66.04</f>
        <v>6.604</v>
      </c>
      <c r="G109" s="74">
        <v>1.0</v>
      </c>
      <c r="H109" s="76">
        <f t="shared" si="52"/>
        <v>6.604</v>
      </c>
      <c r="I109" s="62"/>
      <c r="J109" s="63"/>
      <c r="K109" s="64"/>
      <c r="L109" s="64"/>
      <c r="M109" s="62"/>
      <c r="N109" s="62"/>
      <c r="O109" s="62"/>
      <c r="P109" s="62"/>
      <c r="Q109" s="62"/>
      <c r="R109" s="62"/>
      <c r="S109" s="66"/>
      <c r="T109" s="66"/>
      <c r="U109" s="66"/>
      <c r="V109" s="66"/>
      <c r="W109" s="66"/>
      <c r="X109" s="66"/>
      <c r="Y109" s="66"/>
      <c r="Z109" s="62"/>
    </row>
    <row r="110" ht="24.75" customHeight="1">
      <c r="A110" s="64">
        <v>3.0</v>
      </c>
      <c r="B110" s="74" t="s">
        <v>37</v>
      </c>
      <c r="C110" s="74">
        <v>74.0</v>
      </c>
      <c r="D110" s="74">
        <v>204.0</v>
      </c>
      <c r="E110" s="74">
        <v>170.0</v>
      </c>
      <c r="F110" s="75">
        <f>10%*64.14</f>
        <v>6.414</v>
      </c>
      <c r="G110" s="74">
        <v>1.0</v>
      </c>
      <c r="H110" s="76">
        <f t="shared" si="52"/>
        <v>6.414</v>
      </c>
      <c r="I110" s="62"/>
      <c r="J110" s="63"/>
      <c r="K110" s="64"/>
      <c r="L110" s="64"/>
      <c r="M110" s="62"/>
      <c r="N110" s="62"/>
      <c r="O110" s="62"/>
      <c r="P110" s="62"/>
      <c r="Q110" s="62"/>
      <c r="R110" s="62"/>
      <c r="S110" s="66"/>
      <c r="T110" s="66"/>
      <c r="U110" s="66"/>
      <c r="V110" s="66"/>
      <c r="W110" s="66"/>
      <c r="X110" s="66"/>
      <c r="Y110" s="66"/>
      <c r="Z110" s="62"/>
    </row>
    <row r="111" ht="24.75" hidden="1" customHeight="1">
      <c r="A111" s="64">
        <v>4.0</v>
      </c>
      <c r="B111" s="59"/>
      <c r="C111" s="59"/>
      <c r="D111" s="59"/>
      <c r="E111" s="59"/>
      <c r="F111" s="60"/>
      <c r="G111" s="59"/>
      <c r="H111" s="61">
        <f t="shared" si="52"/>
        <v>0</v>
      </c>
      <c r="I111" s="62"/>
      <c r="J111" s="63"/>
      <c r="K111" s="64"/>
      <c r="L111" s="64"/>
      <c r="M111" s="62"/>
      <c r="N111" s="62"/>
      <c r="O111" s="62"/>
      <c r="P111" s="62"/>
      <c r="Q111" s="62"/>
      <c r="R111" s="62"/>
      <c r="S111" s="66"/>
      <c r="T111" s="66"/>
      <c r="U111" s="66"/>
      <c r="V111" s="66"/>
      <c r="W111" s="66"/>
      <c r="X111" s="66"/>
      <c r="Y111" s="66"/>
      <c r="Z111" s="62"/>
    </row>
    <row r="112" ht="24.75" hidden="1" customHeight="1">
      <c r="A112" s="64">
        <v>5.0</v>
      </c>
      <c r="B112" s="59"/>
      <c r="C112" s="59"/>
      <c r="D112" s="59"/>
      <c r="E112" s="59"/>
      <c r="F112" s="60"/>
      <c r="G112" s="59"/>
      <c r="H112" s="61">
        <f t="shared" si="52"/>
        <v>0</v>
      </c>
      <c r="I112" s="62"/>
      <c r="J112" s="63"/>
      <c r="K112" s="64"/>
      <c r="L112" s="64"/>
      <c r="M112" s="62"/>
      <c r="N112" s="62"/>
      <c r="O112" s="62"/>
      <c r="P112" s="62"/>
      <c r="Q112" s="62"/>
      <c r="R112" s="62"/>
      <c r="S112" s="66"/>
      <c r="T112" s="66"/>
      <c r="U112" s="66"/>
      <c r="V112" s="66"/>
      <c r="W112" s="66"/>
      <c r="X112" s="66"/>
      <c r="Y112" s="66"/>
      <c r="Z112" s="62"/>
    </row>
    <row r="113" ht="24.75" hidden="1" customHeight="1">
      <c r="A113" s="64">
        <v>6.0</v>
      </c>
      <c r="B113" s="59"/>
      <c r="C113" s="59"/>
      <c r="D113" s="59"/>
      <c r="E113" s="59"/>
      <c r="F113" s="60"/>
      <c r="G113" s="59"/>
      <c r="H113" s="61">
        <f t="shared" si="52"/>
        <v>0</v>
      </c>
      <c r="I113" s="62"/>
      <c r="J113" s="63"/>
      <c r="K113" s="64"/>
      <c r="L113" s="64"/>
      <c r="M113" s="62"/>
      <c r="N113" s="62"/>
      <c r="O113" s="62"/>
      <c r="P113" s="62"/>
      <c r="Q113" s="62"/>
      <c r="R113" s="62"/>
      <c r="S113" s="66"/>
      <c r="T113" s="66"/>
      <c r="U113" s="66"/>
      <c r="V113" s="66"/>
      <c r="W113" s="66"/>
      <c r="X113" s="66"/>
      <c r="Y113" s="66"/>
      <c r="Z113" s="62"/>
    </row>
    <row r="114" ht="24.75" hidden="1" customHeight="1">
      <c r="A114" s="64">
        <v>7.0</v>
      </c>
      <c r="B114" s="59"/>
      <c r="C114" s="59"/>
      <c r="D114" s="59"/>
      <c r="E114" s="59"/>
      <c r="F114" s="60"/>
      <c r="G114" s="59"/>
      <c r="H114" s="61">
        <f t="shared" si="52"/>
        <v>0</v>
      </c>
      <c r="I114" s="62"/>
      <c r="J114" s="63">
        <f>D114*25.4/1000</f>
        <v>0</v>
      </c>
      <c r="K114" s="64" t="str">
        <f>+G114</f>
        <v/>
      </c>
      <c r="L114" s="64">
        <f>K114*J114</f>
        <v>0</v>
      </c>
      <c r="M114" s="62"/>
      <c r="N114" s="62"/>
      <c r="O114" s="62"/>
      <c r="P114" s="62"/>
      <c r="Q114" s="89"/>
      <c r="R114" s="62"/>
      <c r="S114" s="66"/>
      <c r="T114" s="66"/>
      <c r="U114" s="66"/>
      <c r="V114" s="66"/>
      <c r="W114" s="66"/>
      <c r="X114" s="66"/>
      <c r="Y114" s="66"/>
      <c r="Z114" s="62"/>
    </row>
    <row r="115" ht="12.75" customHeight="1">
      <c r="A115" s="64"/>
      <c r="B115" s="90"/>
      <c r="C115" s="90"/>
      <c r="D115" s="4"/>
      <c r="E115" s="90"/>
      <c r="F115" s="91" t="s">
        <v>38</v>
      </c>
      <c r="G115" s="90"/>
      <c r="H115" s="92">
        <f>SUM(H108:H114)</f>
        <v>18.024</v>
      </c>
      <c r="P115" s="93"/>
      <c r="S115" s="4"/>
      <c r="T115" s="4"/>
      <c r="U115" s="4"/>
      <c r="V115" s="4"/>
      <c r="W115" s="4"/>
      <c r="X115" s="4"/>
      <c r="Y115" s="4"/>
    </row>
    <row r="116" ht="12.75" customHeight="1">
      <c r="A116" s="45"/>
      <c r="B116" s="45"/>
      <c r="C116" s="45"/>
      <c r="D116" s="45"/>
      <c r="E116" s="45"/>
      <c r="F116" s="94"/>
      <c r="G116" s="45"/>
      <c r="H116" s="49"/>
      <c r="P116" s="93"/>
      <c r="S116" s="4"/>
      <c r="T116" s="4"/>
      <c r="U116" s="4"/>
      <c r="V116" s="4"/>
      <c r="W116" s="4"/>
      <c r="X116" s="4"/>
      <c r="Y116" s="4"/>
    </row>
    <row r="117" ht="12.75" customHeight="1">
      <c r="F117" s="3"/>
      <c r="P117" s="93"/>
      <c r="S117" s="4"/>
      <c r="T117" s="4"/>
      <c r="U117" s="4"/>
      <c r="V117" s="4"/>
      <c r="W117" s="4"/>
      <c r="X117" s="4"/>
      <c r="Y117" s="4"/>
    </row>
    <row r="118" ht="12.75" customHeight="1">
      <c r="F118" s="3"/>
      <c r="P118" s="93"/>
      <c r="S118" s="4"/>
      <c r="T118" s="4"/>
      <c r="U118" s="4"/>
      <c r="V118" s="4"/>
      <c r="W118" s="4"/>
      <c r="X118" s="4"/>
      <c r="Y118" s="4"/>
    </row>
    <row r="119" ht="12.75" customHeight="1">
      <c r="A119" s="7" t="s">
        <v>39</v>
      </c>
      <c r="F119" s="3"/>
      <c r="P119" s="93"/>
      <c r="S119" s="4"/>
      <c r="T119" s="4"/>
      <c r="U119" s="4"/>
      <c r="V119" s="4"/>
      <c r="W119" s="4"/>
      <c r="X119" s="4"/>
      <c r="Y119" s="4"/>
    </row>
    <row r="120" ht="12.75" customHeight="1">
      <c r="F120" s="3"/>
      <c r="P120" s="93"/>
      <c r="S120" s="4"/>
      <c r="T120" s="4"/>
      <c r="U120" s="4"/>
      <c r="V120" s="4"/>
      <c r="W120" s="4"/>
      <c r="X120" s="4"/>
      <c r="Y120" s="4"/>
    </row>
    <row r="121" ht="33.75" customHeight="1">
      <c r="A121" s="84"/>
      <c r="B121" s="85" t="s">
        <v>12</v>
      </c>
      <c r="C121" s="15" t="s">
        <v>40</v>
      </c>
      <c r="D121" s="16"/>
      <c r="E121" s="12"/>
      <c r="F121" s="86" t="s">
        <v>14</v>
      </c>
      <c r="G121" s="87" t="s">
        <v>15</v>
      </c>
      <c r="H121" s="88" t="s">
        <v>16</v>
      </c>
      <c r="P121" s="93"/>
      <c r="S121" s="4"/>
      <c r="T121" s="4"/>
      <c r="U121" s="4"/>
      <c r="V121" s="4"/>
      <c r="W121" s="4"/>
      <c r="X121" s="4"/>
      <c r="Y121" s="4"/>
    </row>
    <row r="122" ht="24.0" customHeight="1">
      <c r="A122" s="95">
        <v>1.0</v>
      </c>
      <c r="B122" s="96" t="s">
        <v>23</v>
      </c>
      <c r="C122" s="18"/>
      <c r="D122" s="27"/>
      <c r="E122" s="27"/>
      <c r="F122" s="97">
        <v>38.0</v>
      </c>
      <c r="G122" s="98">
        <v>1.0</v>
      </c>
      <c r="H122" s="99">
        <f t="shared" ref="H122:H131" si="53">+G122*F122</f>
        <v>38</v>
      </c>
      <c r="I122" s="66"/>
      <c r="J122" s="66"/>
      <c r="K122" s="66"/>
      <c r="L122" s="66"/>
      <c r="M122" s="66"/>
      <c r="N122" s="66"/>
      <c r="O122" s="66"/>
      <c r="P122" s="100"/>
      <c r="Q122" s="66"/>
      <c r="R122" s="66"/>
      <c r="S122" s="66"/>
      <c r="T122" s="66"/>
      <c r="U122" s="66"/>
      <c r="V122" s="66"/>
      <c r="W122" s="66"/>
      <c r="X122" s="66"/>
      <c r="Y122" s="66"/>
      <c r="Z122" s="66"/>
    </row>
    <row r="123" ht="24.0" customHeight="1">
      <c r="A123" s="101">
        <v>2.0</v>
      </c>
      <c r="B123" s="96" t="s">
        <v>23</v>
      </c>
      <c r="C123" s="18"/>
      <c r="D123" s="27"/>
      <c r="E123" s="27"/>
      <c r="F123" s="97">
        <v>13.0</v>
      </c>
      <c r="G123" s="98">
        <v>1.0</v>
      </c>
      <c r="H123" s="32">
        <f t="shared" si="53"/>
        <v>13</v>
      </c>
      <c r="I123" s="66"/>
      <c r="J123" s="66"/>
      <c r="K123" s="66"/>
      <c r="L123" s="66"/>
      <c r="M123" s="66"/>
      <c r="N123" s="66"/>
      <c r="O123" s="66"/>
      <c r="P123" s="100"/>
      <c r="Q123" s="66"/>
      <c r="R123" s="66"/>
      <c r="S123" s="66"/>
      <c r="T123" s="66"/>
      <c r="U123" s="66"/>
      <c r="V123" s="66"/>
      <c r="W123" s="66"/>
      <c r="X123" s="66"/>
      <c r="Y123" s="66"/>
      <c r="Z123" s="66"/>
    </row>
    <row r="124" ht="24.0" customHeight="1">
      <c r="A124" s="95">
        <v>3.0</v>
      </c>
      <c r="B124" s="96" t="s">
        <v>24</v>
      </c>
      <c r="C124" s="27"/>
      <c r="D124" s="27"/>
      <c r="E124" s="27"/>
      <c r="F124" s="102">
        <v>39.0</v>
      </c>
      <c r="G124" s="98">
        <v>1.0</v>
      </c>
      <c r="H124" s="32">
        <f t="shared" si="53"/>
        <v>39</v>
      </c>
      <c r="I124" s="66"/>
      <c r="J124" s="66"/>
      <c r="K124" s="66"/>
      <c r="L124" s="66"/>
      <c r="M124" s="66"/>
      <c r="N124" s="66"/>
      <c r="O124" s="66"/>
      <c r="P124" s="103"/>
      <c r="Q124" s="66"/>
      <c r="R124" s="66"/>
      <c r="S124" s="66"/>
      <c r="T124" s="66"/>
      <c r="U124" s="66"/>
      <c r="V124" s="66"/>
      <c r="W124" s="66"/>
      <c r="X124" s="66"/>
      <c r="Y124" s="66"/>
      <c r="Z124" s="66"/>
    </row>
    <row r="125" ht="24.0" customHeight="1">
      <c r="A125" s="101">
        <v>4.0</v>
      </c>
      <c r="B125" s="96" t="s">
        <v>24</v>
      </c>
      <c r="C125" s="27"/>
      <c r="D125" s="27"/>
      <c r="E125" s="27"/>
      <c r="F125" s="102">
        <v>14.0</v>
      </c>
      <c r="G125" s="98">
        <v>1.0</v>
      </c>
      <c r="H125" s="32">
        <f t="shared" si="53"/>
        <v>14</v>
      </c>
      <c r="I125" s="66"/>
      <c r="J125" s="66"/>
      <c r="K125" s="66"/>
      <c r="L125" s="66"/>
      <c r="M125" s="66"/>
      <c r="N125" s="66"/>
      <c r="O125" s="66"/>
      <c r="P125" s="103"/>
      <c r="Q125" s="66"/>
      <c r="R125" s="66"/>
      <c r="S125" s="66"/>
      <c r="T125" s="66"/>
      <c r="U125" s="66"/>
      <c r="V125" s="66"/>
      <c r="W125" s="66"/>
      <c r="X125" s="66"/>
      <c r="Y125" s="66"/>
      <c r="Z125" s="66"/>
    </row>
    <row r="126" ht="24.0" customHeight="1">
      <c r="A126" s="95">
        <v>5.0</v>
      </c>
      <c r="B126" s="96" t="s">
        <v>26</v>
      </c>
      <c r="C126" s="27"/>
      <c r="D126" s="27"/>
      <c r="E126" s="27"/>
      <c r="F126" s="102">
        <v>33.0</v>
      </c>
      <c r="G126" s="98">
        <v>1.0</v>
      </c>
      <c r="H126" s="32">
        <f t="shared" si="53"/>
        <v>33</v>
      </c>
      <c r="I126" s="66"/>
      <c r="J126" s="66"/>
      <c r="K126" s="66"/>
      <c r="L126" s="66"/>
      <c r="M126" s="66"/>
      <c r="N126" s="66"/>
      <c r="O126" s="66"/>
      <c r="P126" s="103"/>
      <c r="Q126" s="66"/>
      <c r="R126" s="66"/>
      <c r="S126" s="66"/>
      <c r="T126" s="66"/>
      <c r="U126" s="66"/>
      <c r="V126" s="66"/>
      <c r="W126" s="66"/>
      <c r="X126" s="66"/>
      <c r="Y126" s="66"/>
      <c r="Z126" s="66"/>
    </row>
    <row r="127" ht="24.0" customHeight="1">
      <c r="A127" s="101">
        <v>6.0</v>
      </c>
      <c r="B127" s="96" t="s">
        <v>26</v>
      </c>
      <c r="C127" s="27"/>
      <c r="D127" s="104"/>
      <c r="E127" s="27"/>
      <c r="F127" s="102">
        <v>12.0</v>
      </c>
      <c r="G127" s="98">
        <v>1.0</v>
      </c>
      <c r="H127" s="32">
        <f t="shared" si="53"/>
        <v>12</v>
      </c>
      <c r="I127" s="66"/>
      <c r="J127" s="66"/>
      <c r="K127" s="66"/>
      <c r="L127" s="66"/>
      <c r="M127" s="66"/>
      <c r="N127" s="66"/>
      <c r="O127" s="66"/>
      <c r="P127" s="103"/>
      <c r="Q127" s="66"/>
      <c r="R127" s="66"/>
      <c r="S127" s="66"/>
      <c r="T127" s="66"/>
      <c r="U127" s="66"/>
      <c r="V127" s="66"/>
      <c r="W127" s="66"/>
      <c r="X127" s="66"/>
      <c r="Y127" s="66"/>
      <c r="Z127" s="66"/>
    </row>
    <row r="128" ht="24.0" customHeight="1">
      <c r="A128" s="95">
        <v>7.0</v>
      </c>
      <c r="B128" s="96" t="s">
        <v>30</v>
      </c>
      <c r="C128" s="27"/>
      <c r="D128" s="104"/>
      <c r="E128" s="27"/>
      <c r="F128" s="102">
        <v>24.0</v>
      </c>
      <c r="G128" s="98">
        <v>1.0</v>
      </c>
      <c r="H128" s="32">
        <f t="shared" si="53"/>
        <v>24</v>
      </c>
      <c r="I128" s="66"/>
      <c r="J128" s="66"/>
      <c r="K128" s="66"/>
      <c r="L128" s="66"/>
      <c r="M128" s="66"/>
      <c r="N128" s="66"/>
      <c r="O128" s="66"/>
      <c r="P128" s="103"/>
      <c r="Q128" s="66"/>
      <c r="R128" s="66"/>
      <c r="S128" s="66"/>
      <c r="T128" s="66"/>
      <c r="U128" s="66"/>
      <c r="V128" s="66"/>
      <c r="W128" s="66"/>
      <c r="X128" s="66"/>
      <c r="Y128" s="66"/>
      <c r="Z128" s="66"/>
    </row>
    <row r="129" ht="24.0" customHeight="1">
      <c r="A129" s="101">
        <v>8.0</v>
      </c>
      <c r="B129" s="96" t="s">
        <v>30</v>
      </c>
      <c r="C129" s="27"/>
      <c r="D129" s="104"/>
      <c r="E129" s="27"/>
      <c r="F129" s="102">
        <v>9.0</v>
      </c>
      <c r="G129" s="98">
        <v>1.0</v>
      </c>
      <c r="H129" s="32">
        <f t="shared" si="53"/>
        <v>9</v>
      </c>
      <c r="I129" s="66"/>
      <c r="J129" s="66"/>
      <c r="K129" s="66"/>
      <c r="L129" s="66"/>
      <c r="M129" s="66"/>
      <c r="N129" s="66"/>
      <c r="O129" s="66"/>
      <c r="P129" s="103"/>
      <c r="Q129" s="66"/>
      <c r="R129" s="66"/>
      <c r="S129" s="66"/>
      <c r="T129" s="66"/>
      <c r="U129" s="66"/>
      <c r="V129" s="66"/>
      <c r="W129" s="66"/>
      <c r="X129" s="66"/>
      <c r="Y129" s="66"/>
      <c r="Z129" s="66"/>
    </row>
    <row r="130" ht="24.0" customHeight="1">
      <c r="A130" s="95">
        <v>9.0</v>
      </c>
      <c r="B130" s="96" t="s">
        <v>28</v>
      </c>
      <c r="C130" s="27"/>
      <c r="D130" s="104"/>
      <c r="E130" s="27"/>
      <c r="F130" s="102">
        <v>34.0</v>
      </c>
      <c r="G130" s="98">
        <v>1.0</v>
      </c>
      <c r="H130" s="32">
        <f t="shared" si="53"/>
        <v>34</v>
      </c>
      <c r="I130" s="66"/>
      <c r="J130" s="66"/>
      <c r="K130" s="66"/>
      <c r="L130" s="66"/>
      <c r="M130" s="66"/>
      <c r="N130" s="66"/>
      <c r="O130" s="66"/>
      <c r="P130" s="103"/>
      <c r="Q130" s="66"/>
      <c r="R130" s="66"/>
      <c r="S130" s="66"/>
      <c r="T130" s="66"/>
      <c r="U130" s="66"/>
      <c r="V130" s="66"/>
      <c r="W130" s="66"/>
      <c r="X130" s="66"/>
      <c r="Y130" s="66"/>
      <c r="Z130" s="66"/>
    </row>
    <row r="131" ht="24.0" customHeight="1">
      <c r="A131" s="101">
        <v>10.0</v>
      </c>
      <c r="B131" s="96" t="s">
        <v>28</v>
      </c>
      <c r="C131" s="27"/>
      <c r="D131" s="105"/>
      <c r="E131" s="27"/>
      <c r="F131" s="102">
        <v>12.0</v>
      </c>
      <c r="G131" s="98">
        <v>1.0</v>
      </c>
      <c r="H131" s="32">
        <f t="shared" si="53"/>
        <v>12</v>
      </c>
      <c r="I131" s="66"/>
      <c r="J131" s="66"/>
      <c r="K131" s="66"/>
      <c r="L131" s="66"/>
      <c r="M131" s="66"/>
      <c r="N131" s="66"/>
      <c r="O131" s="66"/>
      <c r="P131" s="103"/>
      <c r="Q131" s="66"/>
      <c r="R131" s="66"/>
      <c r="S131" s="66"/>
      <c r="T131" s="66"/>
      <c r="U131" s="66"/>
      <c r="V131" s="66"/>
      <c r="W131" s="66"/>
      <c r="X131" s="66"/>
      <c r="Y131" s="66"/>
      <c r="Z131" s="66"/>
    </row>
    <row r="132" ht="12.75" customHeight="1">
      <c r="A132" s="4"/>
      <c r="B132" s="90"/>
      <c r="C132" s="90"/>
      <c r="E132" s="90"/>
      <c r="F132" s="91" t="s">
        <v>38</v>
      </c>
      <c r="G132" s="90"/>
      <c r="H132" s="106">
        <f>SUM(H122:H131)</f>
        <v>228</v>
      </c>
      <c r="P132" s="93"/>
      <c r="S132" s="4"/>
      <c r="T132" s="4"/>
      <c r="U132" s="4"/>
      <c r="V132" s="4"/>
      <c r="W132" s="4"/>
      <c r="X132" s="4"/>
      <c r="Y132" s="4"/>
    </row>
    <row r="133" ht="12.75" customHeight="1">
      <c r="A133" s="45"/>
      <c r="B133" s="45"/>
      <c r="C133" s="45"/>
      <c r="D133" s="45"/>
      <c r="E133" s="45"/>
      <c r="F133" s="94"/>
      <c r="G133" s="45"/>
      <c r="H133" s="49"/>
      <c r="P133" s="93"/>
      <c r="S133" s="4"/>
      <c r="T133" s="4"/>
      <c r="U133" s="4"/>
      <c r="V133" s="4"/>
      <c r="W133" s="4"/>
      <c r="X133" s="4"/>
      <c r="Y133" s="4"/>
    </row>
    <row r="134" ht="12.75" customHeight="1">
      <c r="F134" s="3"/>
      <c r="P134" s="93"/>
      <c r="S134" s="4"/>
      <c r="T134" s="4"/>
      <c r="U134" s="4"/>
      <c r="V134" s="4"/>
      <c r="W134" s="4"/>
      <c r="X134" s="4"/>
      <c r="Y134" s="4"/>
    </row>
    <row r="135" ht="12.75" customHeight="1">
      <c r="F135" s="3"/>
      <c r="P135" s="93"/>
      <c r="S135" s="4"/>
      <c r="T135" s="4"/>
      <c r="U135" s="4"/>
      <c r="V135" s="4"/>
      <c r="W135" s="4"/>
      <c r="X135" s="4"/>
      <c r="Y135" s="4"/>
    </row>
    <row r="136" ht="12.75" customHeight="1">
      <c r="A136" s="107" t="s">
        <v>41</v>
      </c>
      <c r="F136" s="3"/>
      <c r="P136" s="93"/>
      <c r="S136" s="4"/>
      <c r="T136" s="4"/>
      <c r="U136" s="4"/>
      <c r="V136" s="4"/>
      <c r="W136" s="4"/>
      <c r="X136" s="4"/>
      <c r="Y136" s="4"/>
    </row>
    <row r="137" ht="12.75" customHeight="1">
      <c r="A137" s="108"/>
      <c r="B137" s="109" t="s">
        <v>42</v>
      </c>
      <c r="C137" s="109" t="s">
        <v>43</v>
      </c>
      <c r="D137" s="109" t="s">
        <v>44</v>
      </c>
      <c r="E137" s="109" t="s">
        <v>45</v>
      </c>
      <c r="F137" s="110" t="s">
        <v>46</v>
      </c>
      <c r="G137" s="17" t="s">
        <v>47</v>
      </c>
      <c r="H137" s="66"/>
      <c r="I137" s="66"/>
      <c r="J137" s="66"/>
      <c r="K137" s="66"/>
      <c r="L137" s="66"/>
      <c r="M137" s="66"/>
      <c r="N137" s="66"/>
      <c r="O137" s="66"/>
      <c r="P137" s="93"/>
      <c r="Q137" s="66"/>
      <c r="R137" s="66"/>
      <c r="S137" s="66"/>
      <c r="T137" s="66"/>
      <c r="U137" s="66"/>
      <c r="V137" s="66"/>
      <c r="W137" s="66"/>
      <c r="X137" s="66"/>
      <c r="Y137" s="66"/>
      <c r="Z137" s="66"/>
    </row>
    <row r="138" ht="12.75" customHeight="1">
      <c r="A138" s="111" t="s">
        <v>48</v>
      </c>
      <c r="B138" s="112">
        <f>+E12</f>
        <v>0</v>
      </c>
      <c r="C138" s="113">
        <f>+H100</f>
        <v>12286.586</v>
      </c>
      <c r="D138" s="113">
        <f>+H115</f>
        <v>18.024</v>
      </c>
      <c r="E138" s="114">
        <f>+H132</f>
        <v>228</v>
      </c>
      <c r="F138" s="115">
        <f>+G12</f>
        <v>0</v>
      </c>
      <c r="G138" s="116">
        <f>+B138-C138-D138-E138-F138</f>
        <v>-12532.61</v>
      </c>
      <c r="P138" s="93"/>
      <c r="S138" s="4"/>
      <c r="T138" s="4"/>
      <c r="U138" s="4"/>
      <c r="V138" s="4"/>
      <c r="W138" s="4"/>
      <c r="X138" s="4"/>
      <c r="Y138" s="4"/>
    </row>
    <row r="139" ht="12.75" customHeight="1">
      <c r="A139" s="117" t="s">
        <v>49</v>
      </c>
      <c r="B139" s="105"/>
      <c r="C139" s="118" t="str">
        <f>+C138/B138</f>
        <v>#DIV/0!</v>
      </c>
      <c r="D139" s="119" t="str">
        <f>+D138/B138</f>
        <v>#DIV/0!</v>
      </c>
      <c r="E139" s="119" t="str">
        <f>+E138/B138</f>
        <v>#DIV/0!</v>
      </c>
      <c r="F139" s="120" t="str">
        <f>+F138/B138</f>
        <v>#DIV/0!</v>
      </c>
      <c r="G139" s="121" t="str">
        <f>+G138/B138</f>
        <v>#DIV/0!</v>
      </c>
      <c r="P139" s="93"/>
      <c r="S139" s="4"/>
      <c r="T139" s="4"/>
      <c r="U139" s="4"/>
      <c r="V139" s="4"/>
      <c r="W139" s="4"/>
      <c r="X139" s="4"/>
      <c r="Y139" s="4"/>
    </row>
    <row r="140" ht="12.75" customHeight="1">
      <c r="A140" s="122"/>
      <c r="B140" s="123"/>
      <c r="C140" s="124"/>
      <c r="D140" s="124"/>
      <c r="E140" s="124"/>
      <c r="F140" s="125"/>
      <c r="G140" s="126"/>
      <c r="P140" s="93"/>
      <c r="S140" s="4"/>
      <c r="T140" s="4"/>
      <c r="U140" s="4"/>
      <c r="V140" s="4"/>
      <c r="W140" s="4"/>
      <c r="X140" s="4"/>
      <c r="Y140" s="4"/>
    </row>
    <row r="141" ht="12.75" customHeight="1">
      <c r="A141" s="127"/>
      <c r="B141" s="90"/>
      <c r="C141" s="90"/>
      <c r="D141" s="128" t="s">
        <v>50</v>
      </c>
      <c r="E141" s="128" t="s">
        <v>48</v>
      </c>
      <c r="F141" s="129">
        <f>+D138+E138+F138+G138</f>
        <v>-12286.586</v>
      </c>
      <c r="G141" s="130"/>
      <c r="P141" s="131"/>
      <c r="S141" s="4"/>
      <c r="T141" s="4"/>
      <c r="U141" s="4"/>
      <c r="V141" s="4"/>
      <c r="W141" s="4"/>
      <c r="X141" s="4"/>
      <c r="Y141" s="4"/>
    </row>
    <row r="142" ht="12.75" customHeight="1">
      <c r="A142" s="132"/>
      <c r="B142" s="4"/>
      <c r="C142" s="4"/>
      <c r="D142" s="2"/>
      <c r="E142" s="26" t="s">
        <v>49</v>
      </c>
      <c r="F142" s="133" t="str">
        <f>+F141/B138</f>
        <v>#DIV/0!</v>
      </c>
      <c r="G142" s="134"/>
      <c r="P142" s="131"/>
      <c r="S142" s="4"/>
      <c r="T142" s="4"/>
      <c r="U142" s="4"/>
      <c r="V142" s="4"/>
      <c r="W142" s="4"/>
      <c r="X142" s="4"/>
      <c r="Y142" s="4"/>
    </row>
    <row r="143" ht="12.75" customHeight="1">
      <c r="A143" s="135"/>
      <c r="B143" s="66"/>
      <c r="C143" s="26" t="s">
        <v>51</v>
      </c>
      <c r="D143" s="66"/>
      <c r="E143" s="66"/>
      <c r="F143" s="136"/>
      <c r="G143" s="137"/>
      <c r="P143" s="138"/>
      <c r="S143" s="4"/>
      <c r="T143" s="4"/>
      <c r="U143" s="4"/>
      <c r="V143" s="4"/>
      <c r="W143" s="4"/>
      <c r="X143" s="4"/>
      <c r="Y143" s="4"/>
    </row>
    <row r="144" ht="12.75" customHeight="1">
      <c r="A144" s="135"/>
      <c r="B144" s="66"/>
      <c r="C144" s="66"/>
      <c r="D144" s="26" t="s">
        <v>52</v>
      </c>
      <c r="E144" s="66"/>
      <c r="F144" s="136">
        <f>+F143*(F141-F138)</f>
        <v>0</v>
      </c>
      <c r="G144" s="137"/>
      <c r="S144" s="4"/>
      <c r="T144" s="4"/>
      <c r="U144" s="4"/>
      <c r="V144" s="4"/>
      <c r="W144" s="4"/>
      <c r="X144" s="4"/>
      <c r="Y144" s="4"/>
    </row>
    <row r="145" ht="12.75" customHeight="1">
      <c r="A145" s="44"/>
      <c r="B145" s="45"/>
      <c r="C145" s="45"/>
      <c r="D145" s="45"/>
      <c r="E145" s="45"/>
      <c r="F145" s="94"/>
      <c r="G145" s="139"/>
      <c r="S145" s="4"/>
      <c r="T145" s="4"/>
      <c r="U145" s="4"/>
      <c r="V145" s="4"/>
      <c r="W145" s="4"/>
      <c r="X145" s="4"/>
      <c r="Y145" s="4"/>
    </row>
    <row r="146" ht="12.75" customHeight="1">
      <c r="F146" s="3"/>
      <c r="S146" s="4"/>
      <c r="T146" s="4"/>
      <c r="U146" s="4"/>
      <c r="V146" s="4"/>
      <c r="W146" s="4"/>
      <c r="X146" s="4"/>
      <c r="Y146" s="4"/>
    </row>
    <row r="147" ht="12.75" customHeight="1">
      <c r="F147" s="3"/>
      <c r="S147" s="4"/>
      <c r="T147" s="4"/>
      <c r="U147" s="4"/>
      <c r="V147" s="4"/>
      <c r="W147" s="4"/>
      <c r="X147" s="4"/>
      <c r="Y147" s="4"/>
    </row>
    <row r="148" ht="12.75" customHeight="1">
      <c r="F148" s="3"/>
      <c r="S148" s="4"/>
      <c r="T148" s="4"/>
      <c r="U148" s="4"/>
      <c r="V148" s="4"/>
      <c r="W148" s="4"/>
      <c r="X148" s="4"/>
      <c r="Y148" s="4"/>
    </row>
    <row r="149" ht="12.75" customHeight="1">
      <c r="F149" s="3"/>
      <c r="S149" s="4"/>
      <c r="T149" s="4"/>
      <c r="U149" s="4"/>
      <c r="V149" s="4"/>
      <c r="W149" s="4"/>
      <c r="X149" s="4"/>
      <c r="Y149" s="4"/>
    </row>
    <row r="150" ht="12.75" customHeight="1">
      <c r="F150" s="3"/>
      <c r="S150" s="4"/>
      <c r="T150" s="4"/>
      <c r="U150" s="4"/>
      <c r="V150" s="4"/>
      <c r="W150" s="4"/>
      <c r="X150" s="4"/>
      <c r="Y150" s="4"/>
    </row>
    <row r="151" ht="12.75" customHeight="1">
      <c r="F151" s="3"/>
      <c r="S151" s="4"/>
      <c r="T151" s="4"/>
      <c r="U151" s="4"/>
      <c r="V151" s="4"/>
      <c r="W151" s="4"/>
      <c r="X151" s="4"/>
      <c r="Y151" s="4"/>
    </row>
    <row r="152" ht="12.75" customHeight="1">
      <c r="F152" s="3"/>
      <c r="S152" s="4"/>
      <c r="T152" s="4"/>
      <c r="U152" s="4"/>
      <c r="V152" s="4"/>
      <c r="W152" s="4"/>
      <c r="X152" s="4"/>
      <c r="Y152" s="4"/>
    </row>
    <row r="153" ht="12.75" customHeight="1">
      <c r="F153" s="3"/>
      <c r="S153" s="4"/>
      <c r="T153" s="4"/>
      <c r="U153" s="4"/>
      <c r="V153" s="4"/>
      <c r="W153" s="4"/>
      <c r="X153" s="4"/>
      <c r="Y153" s="4"/>
    </row>
    <row r="154" ht="12.75" customHeight="1">
      <c r="F154" s="3"/>
      <c r="S154" s="4"/>
      <c r="T154" s="4"/>
      <c r="U154" s="4"/>
      <c r="V154" s="4"/>
      <c r="W154" s="4"/>
      <c r="X154" s="4"/>
      <c r="Y154" s="4"/>
    </row>
    <row r="155" ht="12.75" customHeight="1">
      <c r="F155" s="3"/>
      <c r="S155" s="4"/>
      <c r="T155" s="4"/>
      <c r="U155" s="4"/>
      <c r="V155" s="4"/>
      <c r="W155" s="4"/>
      <c r="X155" s="4"/>
      <c r="Y155" s="4"/>
    </row>
    <row r="156" ht="12.75" customHeight="1">
      <c r="F156" s="3"/>
      <c r="S156" s="4"/>
      <c r="T156" s="4"/>
      <c r="U156" s="4"/>
      <c r="V156" s="4"/>
      <c r="W156" s="4"/>
      <c r="X156" s="4"/>
      <c r="Y156" s="4"/>
    </row>
    <row r="157" ht="12.75" customHeight="1">
      <c r="F157" s="3"/>
      <c r="S157" s="4"/>
      <c r="T157" s="4"/>
      <c r="U157" s="4"/>
      <c r="V157" s="4"/>
      <c r="W157" s="4"/>
      <c r="X157" s="4"/>
      <c r="Y157" s="4"/>
    </row>
    <row r="158" ht="12.75" customHeight="1">
      <c r="F158" s="3"/>
      <c r="S158" s="4"/>
      <c r="T158" s="4"/>
      <c r="U158" s="4"/>
      <c r="V158" s="4"/>
      <c r="W158" s="4"/>
      <c r="X158" s="4"/>
      <c r="Y158" s="4"/>
    </row>
    <row r="159" ht="12.75" customHeight="1">
      <c r="F159" s="3"/>
      <c r="S159" s="4"/>
      <c r="T159" s="4"/>
      <c r="U159" s="4"/>
      <c r="V159" s="4"/>
      <c r="W159" s="4"/>
      <c r="X159" s="4"/>
      <c r="Y159" s="4"/>
    </row>
    <row r="160" ht="12.75" customHeight="1">
      <c r="F160" s="3"/>
      <c r="S160" s="4"/>
      <c r="T160" s="4"/>
      <c r="U160" s="4"/>
      <c r="V160" s="4"/>
      <c r="W160" s="4"/>
      <c r="X160" s="4"/>
      <c r="Y160" s="4"/>
    </row>
    <row r="161" ht="12.75" customHeight="1">
      <c r="F161" s="3"/>
      <c r="S161" s="4"/>
      <c r="T161" s="4"/>
      <c r="U161" s="4"/>
      <c r="V161" s="4"/>
      <c r="W161" s="4"/>
      <c r="X161" s="4"/>
      <c r="Y161" s="4"/>
    </row>
    <row r="162" ht="12.75" customHeight="1">
      <c r="F162" s="3"/>
      <c r="S162" s="4"/>
      <c r="T162" s="4"/>
      <c r="U162" s="4"/>
      <c r="V162" s="4"/>
      <c r="W162" s="4"/>
      <c r="X162" s="4"/>
      <c r="Y162" s="4"/>
    </row>
    <row r="163" ht="12.75" customHeight="1">
      <c r="F163" s="3"/>
      <c r="S163" s="4"/>
      <c r="T163" s="4"/>
      <c r="U163" s="4"/>
      <c r="V163" s="4"/>
      <c r="W163" s="4"/>
      <c r="X163" s="4"/>
      <c r="Y163" s="4"/>
    </row>
    <row r="164" ht="12.75" customHeight="1">
      <c r="F164" s="3"/>
      <c r="S164" s="4"/>
      <c r="T164" s="4"/>
      <c r="U164" s="4"/>
      <c r="V164" s="4"/>
      <c r="W164" s="4"/>
      <c r="X164" s="4"/>
      <c r="Y164" s="4"/>
    </row>
    <row r="165" ht="12.75" customHeight="1">
      <c r="F165" s="3"/>
      <c r="S165" s="4"/>
      <c r="T165" s="4"/>
      <c r="U165" s="4"/>
      <c r="V165" s="4"/>
      <c r="W165" s="4"/>
      <c r="X165" s="4"/>
      <c r="Y165" s="4"/>
    </row>
    <row r="166" ht="12.75" customHeight="1">
      <c r="F166" s="3"/>
      <c r="S166" s="4"/>
      <c r="T166" s="4"/>
      <c r="U166" s="4"/>
      <c r="V166" s="4"/>
      <c r="W166" s="4"/>
      <c r="X166" s="4"/>
      <c r="Y166" s="4"/>
    </row>
    <row r="167" ht="12.75" customHeight="1">
      <c r="F167" s="3"/>
      <c r="S167" s="4"/>
      <c r="T167" s="4"/>
      <c r="U167" s="4"/>
      <c r="V167" s="4"/>
      <c r="W167" s="4"/>
      <c r="X167" s="4"/>
      <c r="Y167" s="4"/>
    </row>
    <row r="168" ht="12.75" customHeight="1">
      <c r="F168" s="3"/>
      <c r="S168" s="4"/>
      <c r="T168" s="4"/>
      <c r="U168" s="4"/>
      <c r="V168" s="4"/>
      <c r="W168" s="4"/>
      <c r="X168" s="4"/>
      <c r="Y168" s="4"/>
    </row>
    <row r="169" ht="12.75" customHeight="1">
      <c r="F169" s="3"/>
      <c r="S169" s="4"/>
      <c r="T169" s="4"/>
      <c r="U169" s="4"/>
      <c r="V169" s="4"/>
      <c r="W169" s="4"/>
      <c r="X169" s="4"/>
      <c r="Y169" s="4"/>
    </row>
    <row r="170" ht="12.75" customHeight="1">
      <c r="F170" s="3"/>
      <c r="S170" s="4"/>
      <c r="T170" s="4"/>
      <c r="U170" s="4"/>
      <c r="V170" s="4"/>
      <c r="W170" s="4"/>
      <c r="X170" s="4"/>
      <c r="Y170" s="4"/>
    </row>
    <row r="171" ht="12.75" customHeight="1">
      <c r="F171" s="3"/>
      <c r="S171" s="4"/>
      <c r="T171" s="4"/>
      <c r="U171" s="4"/>
      <c r="V171" s="4"/>
      <c r="W171" s="4"/>
      <c r="X171" s="4"/>
      <c r="Y171" s="4"/>
    </row>
    <row r="172" ht="12.75" customHeight="1">
      <c r="F172" s="3"/>
      <c r="S172" s="4"/>
      <c r="T172" s="4"/>
      <c r="U172" s="4"/>
      <c r="V172" s="4"/>
      <c r="W172" s="4"/>
      <c r="X172" s="4"/>
      <c r="Y172" s="4"/>
    </row>
    <row r="173" ht="12.75" customHeight="1">
      <c r="F173" s="3"/>
      <c r="S173" s="4"/>
      <c r="T173" s="4"/>
      <c r="U173" s="4"/>
      <c r="V173" s="4"/>
      <c r="W173" s="4"/>
      <c r="X173" s="4"/>
      <c r="Y173" s="4"/>
    </row>
    <row r="174" ht="12.75" customHeight="1">
      <c r="F174" s="3"/>
      <c r="S174" s="4"/>
      <c r="T174" s="4"/>
      <c r="U174" s="4"/>
      <c r="V174" s="4"/>
      <c r="W174" s="4"/>
      <c r="X174" s="4"/>
      <c r="Y174" s="4"/>
    </row>
    <row r="175" ht="12.75" customHeight="1">
      <c r="F175" s="3"/>
      <c r="S175" s="4"/>
      <c r="T175" s="4"/>
      <c r="U175" s="4"/>
      <c r="V175" s="4"/>
      <c r="W175" s="4"/>
      <c r="X175" s="4"/>
      <c r="Y175" s="4"/>
    </row>
    <row r="176" ht="12.75" customHeight="1">
      <c r="F176" s="3"/>
      <c r="S176" s="4"/>
      <c r="T176" s="4"/>
      <c r="U176" s="4"/>
      <c r="V176" s="4"/>
      <c r="W176" s="4"/>
      <c r="X176" s="4"/>
      <c r="Y176" s="4"/>
    </row>
    <row r="177" ht="12.75" customHeight="1">
      <c r="F177" s="3"/>
      <c r="S177" s="4"/>
      <c r="T177" s="4"/>
      <c r="U177" s="4"/>
      <c r="V177" s="4"/>
      <c r="W177" s="4"/>
      <c r="X177" s="4"/>
      <c r="Y177" s="4"/>
    </row>
    <row r="178" ht="12.75" customHeight="1">
      <c r="F178" s="3"/>
      <c r="S178" s="4"/>
      <c r="T178" s="4"/>
      <c r="U178" s="4"/>
      <c r="V178" s="4"/>
      <c r="W178" s="4"/>
      <c r="X178" s="4"/>
      <c r="Y178" s="4"/>
    </row>
    <row r="179" ht="12.75" customHeight="1">
      <c r="F179" s="3"/>
      <c r="S179" s="4"/>
      <c r="T179" s="4"/>
      <c r="U179" s="4"/>
      <c r="V179" s="4"/>
      <c r="W179" s="4"/>
      <c r="X179" s="4"/>
      <c r="Y179" s="4"/>
    </row>
    <row r="180" ht="12.75" customHeight="1">
      <c r="F180" s="3"/>
      <c r="S180" s="4"/>
      <c r="T180" s="4"/>
      <c r="U180" s="4"/>
      <c r="V180" s="4"/>
      <c r="W180" s="4"/>
      <c r="X180" s="4"/>
      <c r="Y180" s="4"/>
    </row>
    <row r="181" ht="12.75" customHeight="1">
      <c r="F181" s="3"/>
      <c r="S181" s="4"/>
      <c r="T181" s="4"/>
      <c r="U181" s="4"/>
      <c r="V181" s="4"/>
      <c r="W181" s="4"/>
      <c r="X181" s="4"/>
      <c r="Y181" s="4"/>
    </row>
    <row r="182" ht="12.75" customHeight="1">
      <c r="F182" s="3"/>
      <c r="S182" s="4"/>
      <c r="T182" s="4"/>
      <c r="U182" s="4"/>
      <c r="V182" s="4"/>
      <c r="W182" s="4"/>
      <c r="X182" s="4"/>
      <c r="Y182" s="4"/>
    </row>
    <row r="183" ht="12.75" customHeight="1">
      <c r="F183" s="3"/>
      <c r="S183" s="4"/>
      <c r="T183" s="4"/>
      <c r="U183" s="4"/>
      <c r="V183" s="4"/>
      <c r="W183" s="4"/>
      <c r="X183" s="4"/>
      <c r="Y183" s="4"/>
    </row>
    <row r="184" ht="12.75" customHeight="1">
      <c r="F184" s="3"/>
      <c r="S184" s="4"/>
      <c r="T184" s="4"/>
      <c r="U184" s="4"/>
      <c r="V184" s="4"/>
      <c r="W184" s="4"/>
      <c r="X184" s="4"/>
      <c r="Y184" s="4"/>
    </row>
    <row r="185" ht="12.75" customHeight="1">
      <c r="F185" s="3"/>
      <c r="S185" s="4"/>
      <c r="T185" s="4"/>
      <c r="U185" s="4"/>
      <c r="V185" s="4"/>
      <c r="W185" s="4"/>
      <c r="X185" s="4"/>
      <c r="Y185" s="4"/>
    </row>
    <row r="186" ht="12.75" customHeight="1">
      <c r="F186" s="3"/>
      <c r="S186" s="4"/>
      <c r="T186" s="4"/>
      <c r="U186" s="4"/>
      <c r="V186" s="4"/>
      <c r="W186" s="4"/>
      <c r="X186" s="4"/>
      <c r="Y186" s="4"/>
    </row>
    <row r="187" ht="12.75" customHeight="1">
      <c r="F187" s="3"/>
      <c r="S187" s="4"/>
      <c r="T187" s="4"/>
      <c r="U187" s="4"/>
      <c r="V187" s="4"/>
      <c r="W187" s="4"/>
      <c r="X187" s="4"/>
      <c r="Y187" s="4"/>
    </row>
    <row r="188" ht="12.75" customHeight="1">
      <c r="F188" s="3"/>
      <c r="S188" s="4"/>
      <c r="T188" s="4"/>
      <c r="U188" s="4"/>
      <c r="V188" s="4"/>
      <c r="W188" s="4"/>
      <c r="X188" s="4"/>
      <c r="Y188" s="4"/>
    </row>
    <row r="189" ht="12.75" customHeight="1">
      <c r="F189" s="3"/>
      <c r="S189" s="4"/>
      <c r="T189" s="4"/>
      <c r="U189" s="4"/>
      <c r="V189" s="4"/>
      <c r="W189" s="4"/>
      <c r="X189" s="4"/>
      <c r="Y189" s="4"/>
    </row>
    <row r="190" ht="12.75" customHeight="1">
      <c r="F190" s="3"/>
      <c r="S190" s="4"/>
      <c r="T190" s="4"/>
      <c r="U190" s="4"/>
      <c r="V190" s="4"/>
      <c r="W190" s="4"/>
      <c r="X190" s="4"/>
      <c r="Y190" s="4"/>
    </row>
    <row r="191" ht="12.75" customHeight="1">
      <c r="F191" s="3"/>
      <c r="S191" s="4"/>
      <c r="T191" s="4"/>
      <c r="U191" s="4"/>
      <c r="V191" s="4"/>
      <c r="W191" s="4"/>
      <c r="X191" s="4"/>
      <c r="Y191" s="4"/>
    </row>
    <row r="192" ht="12.75" customHeight="1">
      <c r="F192" s="3"/>
      <c r="S192" s="4"/>
      <c r="T192" s="4"/>
      <c r="U192" s="4"/>
      <c r="V192" s="4"/>
      <c r="W192" s="4"/>
      <c r="X192" s="4"/>
      <c r="Y192" s="4"/>
    </row>
    <row r="193" ht="12.75" customHeight="1">
      <c r="F193" s="3"/>
      <c r="S193" s="4"/>
      <c r="T193" s="4"/>
      <c r="U193" s="4"/>
      <c r="V193" s="4"/>
      <c r="W193" s="4"/>
      <c r="X193" s="4"/>
      <c r="Y193" s="4"/>
    </row>
    <row r="194" ht="12.75" customHeight="1">
      <c r="F194" s="3"/>
      <c r="S194" s="4"/>
      <c r="T194" s="4"/>
      <c r="U194" s="4"/>
      <c r="V194" s="4"/>
      <c r="W194" s="4"/>
      <c r="X194" s="4"/>
      <c r="Y194" s="4"/>
    </row>
    <row r="195" ht="12.75" customHeight="1">
      <c r="F195" s="3"/>
      <c r="S195" s="4"/>
      <c r="T195" s="4"/>
      <c r="U195" s="4"/>
      <c r="V195" s="4"/>
      <c r="W195" s="4"/>
      <c r="X195" s="4"/>
      <c r="Y195" s="4"/>
    </row>
    <row r="196" ht="12.75" customHeight="1">
      <c r="F196" s="3"/>
      <c r="S196" s="4"/>
      <c r="T196" s="4"/>
      <c r="U196" s="4"/>
      <c r="V196" s="4"/>
      <c r="W196" s="4"/>
      <c r="X196" s="4"/>
      <c r="Y196" s="4"/>
    </row>
    <row r="197" ht="12.75" customHeight="1">
      <c r="F197" s="3"/>
      <c r="S197" s="4"/>
      <c r="T197" s="4"/>
      <c r="U197" s="4"/>
      <c r="V197" s="4"/>
      <c r="W197" s="4"/>
      <c r="X197" s="4"/>
      <c r="Y197" s="4"/>
    </row>
    <row r="198" ht="12.75" customHeight="1">
      <c r="F198" s="3"/>
      <c r="S198" s="4"/>
      <c r="T198" s="4"/>
      <c r="U198" s="4"/>
      <c r="V198" s="4"/>
      <c r="W198" s="4"/>
      <c r="X198" s="4"/>
      <c r="Y198" s="4"/>
    </row>
    <row r="199" ht="12.75" customHeight="1">
      <c r="F199" s="3"/>
      <c r="S199" s="4"/>
      <c r="T199" s="4"/>
      <c r="U199" s="4"/>
      <c r="V199" s="4"/>
      <c r="W199" s="4"/>
      <c r="X199" s="4"/>
      <c r="Y199" s="4"/>
    </row>
    <row r="200" ht="12.75" customHeight="1">
      <c r="F200" s="3"/>
      <c r="S200" s="4"/>
      <c r="T200" s="4"/>
      <c r="U200" s="4"/>
      <c r="V200" s="4"/>
      <c r="W200" s="4"/>
      <c r="X200" s="4"/>
      <c r="Y200" s="4"/>
    </row>
    <row r="201" ht="12.75" customHeight="1">
      <c r="F201" s="3"/>
      <c r="S201" s="4"/>
      <c r="T201" s="4"/>
      <c r="U201" s="4"/>
      <c r="V201" s="4"/>
      <c r="W201" s="4"/>
      <c r="X201" s="4"/>
      <c r="Y201" s="4"/>
    </row>
    <row r="202" ht="12.75" customHeight="1">
      <c r="F202" s="3"/>
      <c r="S202" s="4"/>
      <c r="T202" s="4"/>
      <c r="U202" s="4"/>
      <c r="V202" s="4"/>
      <c r="W202" s="4"/>
      <c r="X202" s="4"/>
      <c r="Y202" s="4"/>
    </row>
    <row r="203" ht="12.75" customHeight="1">
      <c r="F203" s="3"/>
      <c r="S203" s="4"/>
      <c r="T203" s="4"/>
      <c r="U203" s="4"/>
      <c r="V203" s="4"/>
      <c r="W203" s="4"/>
      <c r="X203" s="4"/>
      <c r="Y203" s="4"/>
    </row>
    <row r="204" ht="12.75" customHeight="1">
      <c r="F204" s="3"/>
      <c r="S204" s="4"/>
      <c r="T204" s="4"/>
      <c r="U204" s="4"/>
      <c r="V204" s="4"/>
      <c r="W204" s="4"/>
      <c r="X204" s="4"/>
      <c r="Y204" s="4"/>
    </row>
    <row r="205" ht="12.75" customHeight="1">
      <c r="F205" s="3"/>
      <c r="S205" s="4"/>
      <c r="T205" s="4"/>
      <c r="U205" s="4"/>
      <c r="V205" s="4"/>
      <c r="W205" s="4"/>
      <c r="X205" s="4"/>
      <c r="Y205" s="4"/>
    </row>
    <row r="206" ht="12.75" customHeight="1">
      <c r="F206" s="3"/>
      <c r="S206" s="4"/>
      <c r="T206" s="4"/>
      <c r="U206" s="4"/>
      <c r="V206" s="4"/>
      <c r="W206" s="4"/>
      <c r="X206" s="4"/>
      <c r="Y206" s="4"/>
    </row>
    <row r="207" ht="12.75" customHeight="1">
      <c r="F207" s="3"/>
      <c r="S207" s="4"/>
      <c r="T207" s="4"/>
      <c r="U207" s="4"/>
      <c r="V207" s="4"/>
      <c r="W207" s="4"/>
      <c r="X207" s="4"/>
      <c r="Y207" s="4"/>
    </row>
    <row r="208" ht="12.75" customHeight="1">
      <c r="F208" s="3"/>
      <c r="S208" s="4"/>
      <c r="T208" s="4"/>
      <c r="U208" s="4"/>
      <c r="V208" s="4"/>
      <c r="W208" s="4"/>
      <c r="X208" s="4"/>
      <c r="Y208" s="4"/>
    </row>
    <row r="209" ht="12.75" customHeight="1">
      <c r="F209" s="3"/>
      <c r="S209" s="4"/>
      <c r="T209" s="4"/>
      <c r="U209" s="4"/>
      <c r="V209" s="4"/>
      <c r="W209" s="4"/>
      <c r="X209" s="4"/>
      <c r="Y209" s="4"/>
    </row>
    <row r="210" ht="12.75" customHeight="1">
      <c r="F210" s="3"/>
      <c r="S210" s="4"/>
      <c r="T210" s="4"/>
      <c r="U210" s="4"/>
      <c r="V210" s="4"/>
      <c r="W210" s="4"/>
      <c r="X210" s="4"/>
      <c r="Y210" s="4"/>
    </row>
    <row r="211" ht="12.75" customHeight="1">
      <c r="F211" s="3"/>
      <c r="S211" s="4"/>
      <c r="T211" s="4"/>
      <c r="U211" s="4"/>
      <c r="V211" s="4"/>
      <c r="W211" s="4"/>
      <c r="X211" s="4"/>
      <c r="Y211" s="4"/>
    </row>
    <row r="212" ht="12.75" customHeight="1">
      <c r="F212" s="3"/>
      <c r="S212" s="4"/>
      <c r="T212" s="4"/>
      <c r="U212" s="4"/>
      <c r="V212" s="4"/>
      <c r="W212" s="4"/>
      <c r="X212" s="4"/>
      <c r="Y212" s="4"/>
    </row>
    <row r="213" ht="12.75" customHeight="1">
      <c r="F213" s="3"/>
      <c r="S213" s="4"/>
      <c r="T213" s="4"/>
      <c r="U213" s="4"/>
      <c r="V213" s="4"/>
      <c r="W213" s="4"/>
      <c r="X213" s="4"/>
      <c r="Y213" s="4"/>
    </row>
    <row r="214" ht="12.75" customHeight="1">
      <c r="F214" s="3"/>
      <c r="S214" s="4"/>
      <c r="T214" s="4"/>
      <c r="U214" s="4"/>
      <c r="V214" s="4"/>
      <c r="W214" s="4"/>
      <c r="X214" s="4"/>
      <c r="Y214" s="4"/>
    </row>
    <row r="215" ht="12.75" customHeight="1">
      <c r="F215" s="3"/>
      <c r="S215" s="4"/>
      <c r="T215" s="4"/>
      <c r="U215" s="4"/>
      <c r="V215" s="4"/>
      <c r="W215" s="4"/>
      <c r="X215" s="4"/>
      <c r="Y215" s="4"/>
    </row>
    <row r="216" ht="12.75" customHeight="1">
      <c r="F216" s="3"/>
      <c r="S216" s="4"/>
      <c r="T216" s="4"/>
      <c r="U216" s="4"/>
      <c r="V216" s="4"/>
      <c r="W216" s="4"/>
      <c r="X216" s="4"/>
      <c r="Y216" s="4"/>
    </row>
    <row r="217" ht="12.75" customHeight="1">
      <c r="F217" s="3"/>
      <c r="S217" s="4"/>
      <c r="T217" s="4"/>
      <c r="U217" s="4"/>
      <c r="V217" s="4"/>
      <c r="W217" s="4"/>
      <c r="X217" s="4"/>
      <c r="Y217" s="4"/>
    </row>
    <row r="218" ht="12.75" customHeight="1">
      <c r="F218" s="3"/>
      <c r="S218" s="4"/>
      <c r="T218" s="4"/>
      <c r="U218" s="4"/>
      <c r="V218" s="4"/>
      <c r="W218" s="4"/>
      <c r="X218" s="4"/>
      <c r="Y218" s="4"/>
    </row>
    <row r="219" ht="12.75" customHeight="1">
      <c r="F219" s="3"/>
      <c r="S219" s="4"/>
      <c r="T219" s="4"/>
      <c r="U219" s="4"/>
      <c r="V219" s="4"/>
      <c r="W219" s="4"/>
      <c r="X219" s="4"/>
      <c r="Y219" s="4"/>
    </row>
    <row r="220" ht="12.75" customHeight="1">
      <c r="F220" s="3"/>
      <c r="S220" s="4"/>
      <c r="T220" s="4"/>
      <c r="U220" s="4"/>
      <c r="V220" s="4"/>
      <c r="W220" s="4"/>
      <c r="X220" s="4"/>
      <c r="Y220" s="4"/>
    </row>
    <row r="221" ht="12.75" customHeight="1">
      <c r="F221" s="3"/>
      <c r="S221" s="4"/>
      <c r="T221" s="4"/>
      <c r="U221" s="4"/>
      <c r="V221" s="4"/>
      <c r="W221" s="4"/>
      <c r="X221" s="4"/>
      <c r="Y221" s="4"/>
    </row>
    <row r="222" ht="12.75" customHeight="1">
      <c r="F222" s="3"/>
      <c r="S222" s="4"/>
      <c r="T222" s="4"/>
      <c r="U222" s="4"/>
      <c r="V222" s="4"/>
      <c r="W222" s="4"/>
      <c r="X222" s="4"/>
      <c r="Y222" s="4"/>
    </row>
    <row r="223" ht="12.75" customHeight="1">
      <c r="F223" s="3"/>
      <c r="S223" s="4"/>
      <c r="T223" s="4"/>
      <c r="U223" s="4"/>
      <c r="V223" s="4"/>
      <c r="W223" s="4"/>
      <c r="X223" s="4"/>
      <c r="Y223" s="4"/>
    </row>
    <row r="224" ht="12.75" customHeight="1">
      <c r="F224" s="3"/>
      <c r="S224" s="4"/>
      <c r="T224" s="4"/>
      <c r="U224" s="4"/>
      <c r="V224" s="4"/>
      <c r="W224" s="4"/>
      <c r="X224" s="4"/>
      <c r="Y224" s="4"/>
    </row>
    <row r="225" ht="12.75" customHeight="1">
      <c r="F225" s="3"/>
      <c r="S225" s="4"/>
      <c r="T225" s="4"/>
      <c r="U225" s="4"/>
      <c r="V225" s="4"/>
      <c r="W225" s="4"/>
      <c r="X225" s="4"/>
      <c r="Y225" s="4"/>
    </row>
    <row r="226" ht="12.75" customHeight="1">
      <c r="F226" s="3"/>
      <c r="S226" s="4"/>
      <c r="T226" s="4"/>
      <c r="U226" s="4"/>
      <c r="V226" s="4"/>
      <c r="W226" s="4"/>
      <c r="X226" s="4"/>
      <c r="Y226" s="4"/>
    </row>
    <row r="227" ht="12.75" customHeight="1">
      <c r="F227" s="3"/>
      <c r="S227" s="4"/>
      <c r="T227" s="4"/>
      <c r="U227" s="4"/>
      <c r="V227" s="4"/>
      <c r="W227" s="4"/>
      <c r="X227" s="4"/>
      <c r="Y227" s="4"/>
    </row>
    <row r="228" ht="12.75" customHeight="1">
      <c r="F228" s="3"/>
      <c r="S228" s="4"/>
      <c r="T228" s="4"/>
      <c r="U228" s="4"/>
      <c r="V228" s="4"/>
      <c r="W228" s="4"/>
      <c r="X228" s="4"/>
      <c r="Y228" s="4"/>
    </row>
    <row r="229" ht="12.75" customHeight="1">
      <c r="F229" s="3"/>
      <c r="S229" s="4"/>
      <c r="T229" s="4"/>
      <c r="U229" s="4"/>
      <c r="V229" s="4"/>
      <c r="W229" s="4"/>
      <c r="X229" s="4"/>
      <c r="Y229" s="4"/>
    </row>
    <row r="230" ht="12.75" customHeight="1">
      <c r="F230" s="3"/>
      <c r="S230" s="4"/>
      <c r="T230" s="4"/>
      <c r="U230" s="4"/>
      <c r="V230" s="4"/>
      <c r="W230" s="4"/>
      <c r="X230" s="4"/>
      <c r="Y230" s="4"/>
    </row>
    <row r="231" ht="12.75" customHeight="1">
      <c r="F231" s="3"/>
      <c r="S231" s="4"/>
      <c r="T231" s="4"/>
      <c r="U231" s="4"/>
      <c r="V231" s="4"/>
      <c r="W231" s="4"/>
      <c r="X231" s="4"/>
      <c r="Y231" s="4"/>
    </row>
    <row r="232" ht="12.75" customHeight="1">
      <c r="F232" s="3"/>
      <c r="S232" s="4"/>
      <c r="T232" s="4"/>
      <c r="U232" s="4"/>
      <c r="V232" s="4"/>
      <c r="W232" s="4"/>
      <c r="X232" s="4"/>
      <c r="Y232" s="4"/>
    </row>
    <row r="233" ht="12.75" customHeight="1">
      <c r="F233" s="3"/>
      <c r="S233" s="4"/>
      <c r="T233" s="4"/>
      <c r="U233" s="4"/>
      <c r="V233" s="4"/>
      <c r="W233" s="4"/>
      <c r="X233" s="4"/>
      <c r="Y233" s="4"/>
    </row>
    <row r="234" ht="12.75" customHeight="1">
      <c r="F234" s="3"/>
      <c r="S234" s="4"/>
      <c r="T234" s="4"/>
      <c r="U234" s="4"/>
      <c r="V234" s="4"/>
      <c r="W234" s="4"/>
      <c r="X234" s="4"/>
      <c r="Y234" s="4"/>
    </row>
    <row r="235" ht="12.75" customHeight="1">
      <c r="F235" s="3"/>
      <c r="S235" s="4"/>
      <c r="T235" s="4"/>
      <c r="U235" s="4"/>
      <c r="V235" s="4"/>
      <c r="W235" s="4"/>
      <c r="X235" s="4"/>
      <c r="Y235" s="4"/>
    </row>
    <row r="236" ht="12.75" customHeight="1">
      <c r="F236" s="3"/>
      <c r="S236" s="4"/>
      <c r="T236" s="4"/>
      <c r="U236" s="4"/>
      <c r="V236" s="4"/>
      <c r="W236" s="4"/>
      <c r="X236" s="4"/>
      <c r="Y236" s="4"/>
    </row>
    <row r="237" ht="12.75" customHeight="1">
      <c r="F237" s="3"/>
      <c r="S237" s="4"/>
      <c r="T237" s="4"/>
      <c r="U237" s="4"/>
      <c r="V237" s="4"/>
      <c r="W237" s="4"/>
      <c r="X237" s="4"/>
      <c r="Y237" s="4"/>
    </row>
    <row r="238" ht="12.75" customHeight="1">
      <c r="F238" s="3"/>
      <c r="S238" s="4"/>
      <c r="T238" s="4"/>
      <c r="U238" s="4"/>
      <c r="V238" s="4"/>
      <c r="W238" s="4"/>
      <c r="X238" s="4"/>
      <c r="Y238" s="4"/>
    </row>
    <row r="239" ht="12.75" customHeight="1">
      <c r="F239" s="3"/>
      <c r="S239" s="4"/>
      <c r="T239" s="4"/>
      <c r="U239" s="4"/>
      <c r="V239" s="4"/>
      <c r="W239" s="4"/>
      <c r="X239" s="4"/>
      <c r="Y239" s="4"/>
    </row>
    <row r="240" ht="12.75" customHeight="1">
      <c r="F240" s="3"/>
      <c r="S240" s="4"/>
      <c r="T240" s="4"/>
      <c r="U240" s="4"/>
      <c r="V240" s="4"/>
      <c r="W240" s="4"/>
      <c r="X240" s="4"/>
      <c r="Y240" s="4"/>
    </row>
    <row r="241" ht="12.75" customHeight="1">
      <c r="F241" s="3"/>
      <c r="S241" s="4"/>
      <c r="T241" s="4"/>
      <c r="U241" s="4"/>
      <c r="V241" s="4"/>
      <c r="W241" s="4"/>
      <c r="X241" s="4"/>
      <c r="Y241" s="4"/>
    </row>
    <row r="242" ht="12.75" customHeight="1">
      <c r="F242" s="3"/>
      <c r="S242" s="4"/>
      <c r="T242" s="4"/>
      <c r="U242" s="4"/>
      <c r="V242" s="4"/>
      <c r="W242" s="4"/>
      <c r="X242" s="4"/>
      <c r="Y242" s="4"/>
    </row>
    <row r="243" ht="12.75" customHeight="1">
      <c r="F243" s="3"/>
      <c r="S243" s="4"/>
      <c r="T243" s="4"/>
      <c r="U243" s="4"/>
      <c r="V243" s="4"/>
      <c r="W243" s="4"/>
      <c r="X243" s="4"/>
      <c r="Y243" s="4"/>
    </row>
    <row r="244" ht="12.75" customHeight="1">
      <c r="F244" s="3"/>
      <c r="S244" s="4"/>
      <c r="T244" s="4"/>
      <c r="U244" s="4"/>
      <c r="V244" s="4"/>
      <c r="W244" s="4"/>
      <c r="X244" s="4"/>
      <c r="Y244" s="4"/>
    </row>
    <row r="245" ht="12.75" customHeight="1">
      <c r="F245" s="3"/>
      <c r="S245" s="4"/>
      <c r="T245" s="4"/>
      <c r="U245" s="4"/>
      <c r="V245" s="4"/>
      <c r="W245" s="4"/>
      <c r="X245" s="4"/>
      <c r="Y245" s="4"/>
    </row>
    <row r="246" ht="12.75" customHeight="1">
      <c r="F246" s="3"/>
      <c r="S246" s="4"/>
      <c r="T246" s="4"/>
      <c r="U246" s="4"/>
      <c r="V246" s="4"/>
      <c r="W246" s="4"/>
      <c r="X246" s="4"/>
      <c r="Y246" s="4"/>
    </row>
    <row r="247" ht="12.75" customHeight="1">
      <c r="F247" s="3"/>
      <c r="S247" s="4"/>
      <c r="T247" s="4"/>
      <c r="U247" s="4"/>
      <c r="V247" s="4"/>
      <c r="W247" s="4"/>
      <c r="X247" s="4"/>
      <c r="Y247" s="4"/>
    </row>
    <row r="248" ht="12.75" customHeight="1">
      <c r="F248" s="3"/>
      <c r="S248" s="4"/>
      <c r="T248" s="4"/>
      <c r="U248" s="4"/>
      <c r="V248" s="4"/>
      <c r="W248" s="4"/>
      <c r="X248" s="4"/>
      <c r="Y248" s="4"/>
    </row>
    <row r="249" ht="12.75" customHeight="1">
      <c r="F249" s="3"/>
      <c r="S249" s="4"/>
      <c r="T249" s="4"/>
      <c r="U249" s="4"/>
      <c r="V249" s="4"/>
      <c r="W249" s="4"/>
      <c r="X249" s="4"/>
      <c r="Y249" s="4"/>
    </row>
    <row r="250" ht="12.75" customHeight="1">
      <c r="F250" s="3"/>
      <c r="S250" s="4"/>
      <c r="T250" s="4"/>
      <c r="U250" s="4"/>
      <c r="V250" s="4"/>
      <c r="W250" s="4"/>
      <c r="X250" s="4"/>
      <c r="Y250" s="4"/>
    </row>
    <row r="251" ht="12.75" customHeight="1">
      <c r="F251" s="3"/>
      <c r="S251" s="4"/>
      <c r="T251" s="4"/>
      <c r="U251" s="4"/>
      <c r="V251" s="4"/>
      <c r="W251" s="4"/>
      <c r="X251" s="4"/>
      <c r="Y251" s="4"/>
    </row>
    <row r="252" ht="12.75" customHeight="1">
      <c r="F252" s="3"/>
      <c r="S252" s="4"/>
      <c r="T252" s="4"/>
      <c r="U252" s="4"/>
      <c r="V252" s="4"/>
      <c r="W252" s="4"/>
      <c r="X252" s="4"/>
      <c r="Y252" s="4"/>
    </row>
    <row r="253" ht="12.75" customHeight="1">
      <c r="F253" s="3"/>
      <c r="S253" s="4"/>
      <c r="T253" s="4"/>
      <c r="U253" s="4"/>
      <c r="V253" s="4"/>
      <c r="W253" s="4"/>
      <c r="X253" s="4"/>
      <c r="Y253" s="4"/>
    </row>
    <row r="254" ht="12.75" customHeight="1">
      <c r="F254" s="3"/>
      <c r="S254" s="4"/>
      <c r="T254" s="4"/>
      <c r="U254" s="4"/>
      <c r="V254" s="4"/>
      <c r="W254" s="4"/>
      <c r="X254" s="4"/>
      <c r="Y254" s="4"/>
    </row>
    <row r="255" ht="12.75" customHeight="1">
      <c r="F255" s="3"/>
      <c r="S255" s="4"/>
      <c r="T255" s="4"/>
      <c r="U255" s="4"/>
      <c r="V255" s="4"/>
      <c r="W255" s="4"/>
      <c r="X255" s="4"/>
      <c r="Y255" s="4"/>
    </row>
    <row r="256" ht="12.75" customHeight="1">
      <c r="F256" s="3"/>
      <c r="S256" s="4"/>
      <c r="T256" s="4"/>
      <c r="U256" s="4"/>
      <c r="V256" s="4"/>
      <c r="W256" s="4"/>
      <c r="X256" s="4"/>
      <c r="Y256" s="4"/>
    </row>
    <row r="257" ht="12.75" customHeight="1">
      <c r="F257" s="3"/>
      <c r="S257" s="4"/>
      <c r="T257" s="4"/>
      <c r="U257" s="4"/>
      <c r="V257" s="4"/>
      <c r="W257" s="4"/>
      <c r="X257" s="4"/>
      <c r="Y257" s="4"/>
    </row>
    <row r="258" ht="12.75" customHeight="1">
      <c r="F258" s="3"/>
      <c r="S258" s="4"/>
      <c r="T258" s="4"/>
      <c r="U258" s="4"/>
      <c r="V258" s="4"/>
      <c r="W258" s="4"/>
      <c r="X258" s="4"/>
      <c r="Y258" s="4"/>
    </row>
    <row r="259" ht="12.75" customHeight="1">
      <c r="F259" s="3"/>
      <c r="S259" s="4"/>
      <c r="T259" s="4"/>
      <c r="U259" s="4"/>
      <c r="V259" s="4"/>
      <c r="W259" s="4"/>
      <c r="X259" s="4"/>
      <c r="Y259" s="4"/>
    </row>
    <row r="260" ht="12.75" customHeight="1">
      <c r="F260" s="3"/>
      <c r="S260" s="4"/>
      <c r="T260" s="4"/>
      <c r="U260" s="4"/>
      <c r="V260" s="4"/>
      <c r="W260" s="4"/>
      <c r="X260" s="4"/>
      <c r="Y260" s="4"/>
    </row>
    <row r="261" ht="12.75" customHeight="1">
      <c r="F261" s="3"/>
      <c r="S261" s="4"/>
      <c r="T261" s="4"/>
      <c r="U261" s="4"/>
      <c r="V261" s="4"/>
      <c r="W261" s="4"/>
      <c r="X261" s="4"/>
      <c r="Y261" s="4"/>
    </row>
    <row r="262" ht="12.75" customHeight="1">
      <c r="F262" s="3"/>
      <c r="S262" s="4"/>
      <c r="T262" s="4"/>
      <c r="U262" s="4"/>
      <c r="V262" s="4"/>
      <c r="W262" s="4"/>
      <c r="X262" s="4"/>
      <c r="Y262" s="4"/>
    </row>
    <row r="263" ht="12.75" customHeight="1">
      <c r="F263" s="3"/>
      <c r="S263" s="4"/>
      <c r="T263" s="4"/>
      <c r="U263" s="4"/>
      <c r="V263" s="4"/>
      <c r="W263" s="4"/>
      <c r="X263" s="4"/>
      <c r="Y263" s="4"/>
    </row>
    <row r="264" ht="12.75" customHeight="1">
      <c r="F264" s="3"/>
      <c r="S264" s="4"/>
      <c r="T264" s="4"/>
      <c r="U264" s="4"/>
      <c r="V264" s="4"/>
      <c r="W264" s="4"/>
      <c r="X264" s="4"/>
      <c r="Y264" s="4"/>
    </row>
    <row r="265" ht="12.75" customHeight="1">
      <c r="F265" s="3"/>
      <c r="S265" s="4"/>
      <c r="T265" s="4"/>
      <c r="U265" s="4"/>
      <c r="V265" s="4"/>
      <c r="W265" s="4"/>
      <c r="X265" s="4"/>
      <c r="Y265" s="4"/>
    </row>
    <row r="266" ht="12.75" customHeight="1">
      <c r="F266" s="3"/>
      <c r="S266" s="4"/>
      <c r="T266" s="4"/>
      <c r="U266" s="4"/>
      <c r="V266" s="4"/>
      <c r="W266" s="4"/>
      <c r="X266" s="4"/>
      <c r="Y266" s="4"/>
    </row>
    <row r="267" ht="12.75" customHeight="1">
      <c r="F267" s="3"/>
      <c r="S267" s="4"/>
      <c r="T267" s="4"/>
      <c r="U267" s="4"/>
      <c r="V267" s="4"/>
      <c r="W267" s="4"/>
      <c r="X267" s="4"/>
      <c r="Y267" s="4"/>
    </row>
    <row r="268" ht="12.75" customHeight="1">
      <c r="F268" s="3"/>
      <c r="S268" s="4"/>
      <c r="T268" s="4"/>
      <c r="U268" s="4"/>
      <c r="V268" s="4"/>
      <c r="W268" s="4"/>
      <c r="X268" s="4"/>
      <c r="Y268" s="4"/>
    </row>
    <row r="269" ht="12.75" customHeight="1">
      <c r="F269" s="3"/>
      <c r="S269" s="4"/>
      <c r="T269" s="4"/>
      <c r="U269" s="4"/>
      <c r="V269" s="4"/>
      <c r="W269" s="4"/>
      <c r="X269" s="4"/>
      <c r="Y269" s="4"/>
    </row>
    <row r="270" ht="12.75" customHeight="1">
      <c r="F270" s="3"/>
      <c r="S270" s="4"/>
      <c r="T270" s="4"/>
      <c r="U270" s="4"/>
      <c r="V270" s="4"/>
      <c r="W270" s="4"/>
      <c r="X270" s="4"/>
      <c r="Y270" s="4"/>
    </row>
    <row r="271" ht="12.75" customHeight="1">
      <c r="F271" s="3"/>
      <c r="S271" s="4"/>
      <c r="T271" s="4"/>
      <c r="U271" s="4"/>
      <c r="V271" s="4"/>
      <c r="W271" s="4"/>
      <c r="X271" s="4"/>
      <c r="Y271" s="4"/>
    </row>
    <row r="272" ht="12.75" customHeight="1">
      <c r="F272" s="3"/>
      <c r="S272" s="4"/>
      <c r="T272" s="4"/>
      <c r="U272" s="4"/>
      <c r="V272" s="4"/>
      <c r="W272" s="4"/>
      <c r="X272" s="4"/>
      <c r="Y272" s="4"/>
    </row>
    <row r="273" ht="12.75" customHeight="1">
      <c r="F273" s="3"/>
      <c r="S273" s="4"/>
      <c r="T273" s="4"/>
      <c r="U273" s="4"/>
      <c r="V273" s="4"/>
      <c r="W273" s="4"/>
      <c r="X273" s="4"/>
      <c r="Y273" s="4"/>
    </row>
    <row r="274" ht="12.75" customHeight="1">
      <c r="F274" s="3"/>
      <c r="S274" s="4"/>
      <c r="T274" s="4"/>
      <c r="U274" s="4"/>
      <c r="V274" s="4"/>
      <c r="W274" s="4"/>
      <c r="X274" s="4"/>
      <c r="Y274" s="4"/>
    </row>
    <row r="275" ht="12.75" customHeight="1">
      <c r="F275" s="3"/>
      <c r="S275" s="4"/>
      <c r="T275" s="4"/>
      <c r="U275" s="4"/>
      <c r="V275" s="4"/>
      <c r="W275" s="4"/>
      <c r="X275" s="4"/>
      <c r="Y275" s="4"/>
    </row>
    <row r="276" ht="12.75" customHeight="1">
      <c r="F276" s="3"/>
      <c r="S276" s="4"/>
      <c r="T276" s="4"/>
      <c r="U276" s="4"/>
      <c r="V276" s="4"/>
      <c r="W276" s="4"/>
      <c r="X276" s="4"/>
      <c r="Y276" s="4"/>
    </row>
    <row r="277" ht="12.75" customHeight="1">
      <c r="F277" s="3"/>
      <c r="S277" s="4"/>
      <c r="T277" s="4"/>
      <c r="U277" s="4"/>
      <c r="V277" s="4"/>
      <c r="W277" s="4"/>
      <c r="X277" s="4"/>
      <c r="Y277" s="4"/>
    </row>
    <row r="278" ht="12.75" customHeight="1">
      <c r="F278" s="3"/>
      <c r="S278" s="4"/>
      <c r="T278" s="4"/>
      <c r="U278" s="4"/>
      <c r="V278" s="4"/>
      <c r="W278" s="4"/>
      <c r="X278" s="4"/>
      <c r="Y278" s="4"/>
    </row>
    <row r="279" ht="12.75" customHeight="1">
      <c r="F279" s="3"/>
      <c r="S279" s="4"/>
      <c r="T279" s="4"/>
      <c r="U279" s="4"/>
      <c r="V279" s="4"/>
      <c r="W279" s="4"/>
      <c r="X279" s="4"/>
      <c r="Y279" s="4"/>
    </row>
    <row r="280" ht="12.75" customHeight="1">
      <c r="F280" s="3"/>
      <c r="S280" s="4"/>
      <c r="T280" s="4"/>
      <c r="U280" s="4"/>
      <c r="V280" s="4"/>
      <c r="W280" s="4"/>
      <c r="X280" s="4"/>
      <c r="Y280" s="4"/>
    </row>
    <row r="281" ht="12.75" customHeight="1">
      <c r="F281" s="3"/>
      <c r="S281" s="4"/>
      <c r="T281" s="4"/>
      <c r="U281" s="4"/>
      <c r="V281" s="4"/>
      <c r="W281" s="4"/>
      <c r="X281" s="4"/>
      <c r="Y281" s="4"/>
    </row>
    <row r="282" ht="12.75" customHeight="1">
      <c r="F282" s="3"/>
      <c r="S282" s="4"/>
      <c r="T282" s="4"/>
      <c r="U282" s="4"/>
      <c r="V282" s="4"/>
      <c r="W282" s="4"/>
      <c r="X282" s="4"/>
      <c r="Y282" s="4"/>
    </row>
    <row r="283" ht="12.75" customHeight="1">
      <c r="F283" s="3"/>
      <c r="S283" s="4"/>
      <c r="T283" s="4"/>
      <c r="U283" s="4"/>
      <c r="V283" s="4"/>
      <c r="W283" s="4"/>
      <c r="X283" s="4"/>
      <c r="Y283" s="4"/>
    </row>
    <row r="284" ht="12.75" customHeight="1">
      <c r="F284" s="3"/>
      <c r="S284" s="4"/>
      <c r="T284" s="4"/>
      <c r="U284" s="4"/>
      <c r="V284" s="4"/>
      <c r="W284" s="4"/>
      <c r="X284" s="4"/>
      <c r="Y284" s="4"/>
    </row>
    <row r="285" ht="12.75" customHeight="1">
      <c r="F285" s="3"/>
      <c r="S285" s="4"/>
      <c r="T285" s="4"/>
      <c r="U285" s="4"/>
      <c r="V285" s="4"/>
      <c r="W285" s="4"/>
      <c r="X285" s="4"/>
      <c r="Y285" s="4"/>
    </row>
    <row r="286" ht="12.75" customHeight="1">
      <c r="F286" s="3"/>
      <c r="S286" s="4"/>
      <c r="T286" s="4"/>
      <c r="U286" s="4"/>
      <c r="V286" s="4"/>
      <c r="W286" s="4"/>
      <c r="X286" s="4"/>
      <c r="Y286" s="4"/>
    </row>
    <row r="287" ht="12.75" customHeight="1">
      <c r="F287" s="3"/>
      <c r="S287" s="4"/>
      <c r="T287" s="4"/>
      <c r="U287" s="4"/>
      <c r="V287" s="4"/>
      <c r="W287" s="4"/>
      <c r="X287" s="4"/>
      <c r="Y287" s="4"/>
    </row>
    <row r="288" ht="12.75" customHeight="1">
      <c r="F288" s="3"/>
      <c r="S288" s="4"/>
      <c r="T288" s="4"/>
      <c r="U288" s="4"/>
      <c r="V288" s="4"/>
      <c r="W288" s="4"/>
      <c r="X288" s="4"/>
      <c r="Y288" s="4"/>
    </row>
    <row r="289" ht="12.75" customHeight="1">
      <c r="F289" s="3"/>
      <c r="S289" s="4"/>
      <c r="T289" s="4"/>
      <c r="U289" s="4"/>
      <c r="V289" s="4"/>
      <c r="W289" s="4"/>
      <c r="X289" s="4"/>
      <c r="Y289" s="4"/>
    </row>
    <row r="290" ht="12.75" customHeight="1">
      <c r="F290" s="3"/>
      <c r="S290" s="4"/>
      <c r="T290" s="4"/>
      <c r="U290" s="4"/>
      <c r="V290" s="4"/>
      <c r="W290" s="4"/>
      <c r="X290" s="4"/>
      <c r="Y290" s="4"/>
    </row>
    <row r="291" ht="12.75" customHeight="1">
      <c r="F291" s="3"/>
      <c r="S291" s="4"/>
      <c r="T291" s="4"/>
      <c r="U291" s="4"/>
      <c r="V291" s="4"/>
      <c r="W291" s="4"/>
      <c r="X291" s="4"/>
      <c r="Y291" s="4"/>
    </row>
    <row r="292" ht="12.75" customHeight="1">
      <c r="F292" s="3"/>
      <c r="S292" s="4"/>
      <c r="T292" s="4"/>
      <c r="U292" s="4"/>
      <c r="V292" s="4"/>
      <c r="W292" s="4"/>
      <c r="X292" s="4"/>
      <c r="Y292" s="4"/>
    </row>
    <row r="293" ht="12.75" customHeight="1">
      <c r="F293" s="3"/>
      <c r="S293" s="4"/>
      <c r="T293" s="4"/>
      <c r="U293" s="4"/>
      <c r="V293" s="4"/>
      <c r="W293" s="4"/>
      <c r="X293" s="4"/>
      <c r="Y293" s="4"/>
    </row>
    <row r="294" ht="12.75" customHeight="1">
      <c r="F294" s="3"/>
      <c r="S294" s="4"/>
      <c r="T294" s="4"/>
      <c r="U294" s="4"/>
      <c r="V294" s="4"/>
      <c r="W294" s="4"/>
      <c r="X294" s="4"/>
      <c r="Y294" s="4"/>
    </row>
    <row r="295" ht="12.75" customHeight="1">
      <c r="F295" s="3"/>
      <c r="S295" s="4"/>
      <c r="T295" s="4"/>
      <c r="U295" s="4"/>
      <c r="V295" s="4"/>
      <c r="W295" s="4"/>
      <c r="X295" s="4"/>
      <c r="Y295" s="4"/>
    </row>
    <row r="296" ht="12.75" customHeight="1">
      <c r="F296" s="3"/>
      <c r="S296" s="4"/>
      <c r="T296" s="4"/>
      <c r="U296" s="4"/>
      <c r="V296" s="4"/>
      <c r="W296" s="4"/>
      <c r="X296" s="4"/>
      <c r="Y296" s="4"/>
    </row>
    <row r="297" ht="12.75" customHeight="1">
      <c r="F297" s="3"/>
      <c r="S297" s="4"/>
      <c r="T297" s="4"/>
      <c r="U297" s="4"/>
      <c r="V297" s="4"/>
      <c r="W297" s="4"/>
      <c r="X297" s="4"/>
      <c r="Y297" s="4"/>
    </row>
    <row r="298" ht="12.75" customHeight="1">
      <c r="F298" s="3"/>
      <c r="S298" s="4"/>
      <c r="T298" s="4"/>
      <c r="U298" s="4"/>
      <c r="V298" s="4"/>
      <c r="W298" s="4"/>
      <c r="X298" s="4"/>
      <c r="Y298" s="4"/>
    </row>
    <row r="299" ht="12.75" customHeight="1">
      <c r="F299" s="3"/>
      <c r="S299" s="4"/>
      <c r="T299" s="4"/>
      <c r="U299" s="4"/>
      <c r="V299" s="4"/>
      <c r="W299" s="4"/>
      <c r="X299" s="4"/>
      <c r="Y299" s="4"/>
    </row>
    <row r="300" ht="12.75" customHeight="1">
      <c r="F300" s="3"/>
      <c r="S300" s="4"/>
      <c r="T300" s="4"/>
      <c r="U300" s="4"/>
      <c r="V300" s="4"/>
      <c r="W300" s="4"/>
      <c r="X300" s="4"/>
      <c r="Y300" s="4"/>
    </row>
    <row r="301" ht="12.75" customHeight="1">
      <c r="F301" s="3"/>
      <c r="S301" s="4"/>
      <c r="T301" s="4"/>
      <c r="U301" s="4"/>
      <c r="V301" s="4"/>
      <c r="W301" s="4"/>
      <c r="X301" s="4"/>
      <c r="Y301" s="4"/>
    </row>
    <row r="302" ht="12.75" customHeight="1">
      <c r="F302" s="3"/>
      <c r="S302" s="4"/>
      <c r="T302" s="4"/>
      <c r="U302" s="4"/>
      <c r="V302" s="4"/>
      <c r="W302" s="4"/>
      <c r="X302" s="4"/>
      <c r="Y302" s="4"/>
    </row>
    <row r="303" ht="12.75" customHeight="1">
      <c r="F303" s="3"/>
      <c r="S303" s="4"/>
      <c r="T303" s="4"/>
      <c r="U303" s="4"/>
      <c r="V303" s="4"/>
      <c r="W303" s="4"/>
      <c r="X303" s="4"/>
      <c r="Y303" s="4"/>
    </row>
    <row r="304" ht="12.75" customHeight="1">
      <c r="F304" s="3"/>
      <c r="S304" s="4"/>
      <c r="T304" s="4"/>
      <c r="U304" s="4"/>
      <c r="V304" s="4"/>
      <c r="W304" s="4"/>
      <c r="X304" s="4"/>
      <c r="Y304" s="4"/>
    </row>
    <row r="305" ht="12.75" customHeight="1">
      <c r="F305" s="3"/>
      <c r="S305" s="4"/>
      <c r="T305" s="4"/>
      <c r="U305" s="4"/>
      <c r="V305" s="4"/>
      <c r="W305" s="4"/>
      <c r="X305" s="4"/>
      <c r="Y305" s="4"/>
    </row>
    <row r="306" ht="12.75" customHeight="1">
      <c r="F306" s="3"/>
      <c r="S306" s="4"/>
      <c r="T306" s="4"/>
      <c r="U306" s="4"/>
      <c r="V306" s="4"/>
      <c r="W306" s="4"/>
      <c r="X306" s="4"/>
      <c r="Y306" s="4"/>
    </row>
    <row r="307" ht="12.75" customHeight="1">
      <c r="F307" s="3"/>
      <c r="S307" s="4"/>
      <c r="T307" s="4"/>
      <c r="U307" s="4"/>
      <c r="V307" s="4"/>
      <c r="W307" s="4"/>
      <c r="X307" s="4"/>
      <c r="Y307" s="4"/>
    </row>
    <row r="308" ht="12.75" customHeight="1">
      <c r="F308" s="3"/>
      <c r="S308" s="4"/>
      <c r="T308" s="4"/>
      <c r="U308" s="4"/>
      <c r="V308" s="4"/>
      <c r="W308" s="4"/>
      <c r="X308" s="4"/>
      <c r="Y308" s="4"/>
    </row>
    <row r="309" ht="12.75" customHeight="1">
      <c r="F309" s="3"/>
      <c r="S309" s="4"/>
      <c r="T309" s="4"/>
      <c r="U309" s="4"/>
      <c r="V309" s="4"/>
      <c r="W309" s="4"/>
      <c r="X309" s="4"/>
      <c r="Y309" s="4"/>
    </row>
    <row r="310" ht="12.75" customHeight="1">
      <c r="F310" s="3"/>
      <c r="S310" s="4"/>
      <c r="T310" s="4"/>
      <c r="U310" s="4"/>
      <c r="V310" s="4"/>
      <c r="W310" s="4"/>
      <c r="X310" s="4"/>
      <c r="Y310" s="4"/>
    </row>
    <row r="311" ht="12.75" customHeight="1">
      <c r="F311" s="3"/>
      <c r="S311" s="4"/>
      <c r="T311" s="4"/>
      <c r="U311" s="4"/>
      <c r="V311" s="4"/>
      <c r="W311" s="4"/>
      <c r="X311" s="4"/>
      <c r="Y311" s="4"/>
    </row>
    <row r="312" ht="12.75" customHeight="1">
      <c r="F312" s="3"/>
      <c r="S312" s="4"/>
      <c r="T312" s="4"/>
      <c r="U312" s="4"/>
      <c r="V312" s="4"/>
      <c r="W312" s="4"/>
      <c r="X312" s="4"/>
      <c r="Y312" s="4"/>
    </row>
    <row r="313" ht="12.75" customHeight="1">
      <c r="F313" s="3"/>
      <c r="S313" s="4"/>
      <c r="T313" s="4"/>
      <c r="U313" s="4"/>
      <c r="V313" s="4"/>
      <c r="W313" s="4"/>
      <c r="X313" s="4"/>
      <c r="Y313" s="4"/>
    </row>
    <row r="314" ht="12.75" customHeight="1">
      <c r="F314" s="3"/>
      <c r="S314" s="4"/>
      <c r="T314" s="4"/>
      <c r="U314" s="4"/>
      <c r="V314" s="4"/>
      <c r="W314" s="4"/>
      <c r="X314" s="4"/>
      <c r="Y314" s="4"/>
    </row>
    <row r="315" ht="12.75" customHeight="1">
      <c r="F315" s="3"/>
      <c r="S315" s="4"/>
      <c r="T315" s="4"/>
      <c r="U315" s="4"/>
      <c r="V315" s="4"/>
      <c r="W315" s="4"/>
      <c r="X315" s="4"/>
      <c r="Y315" s="4"/>
    </row>
    <row r="316" ht="12.75" customHeight="1">
      <c r="F316" s="3"/>
      <c r="S316" s="4"/>
      <c r="T316" s="4"/>
      <c r="U316" s="4"/>
      <c r="V316" s="4"/>
      <c r="W316" s="4"/>
      <c r="X316" s="4"/>
      <c r="Y316" s="4"/>
    </row>
    <row r="317" ht="12.75" customHeight="1">
      <c r="F317" s="3"/>
      <c r="S317" s="4"/>
      <c r="T317" s="4"/>
      <c r="U317" s="4"/>
      <c r="V317" s="4"/>
      <c r="W317" s="4"/>
      <c r="X317" s="4"/>
      <c r="Y317" s="4"/>
    </row>
    <row r="318" ht="12.75" customHeight="1">
      <c r="F318" s="3"/>
      <c r="S318" s="4"/>
      <c r="T318" s="4"/>
      <c r="U318" s="4"/>
      <c r="V318" s="4"/>
      <c r="W318" s="4"/>
      <c r="X318" s="4"/>
      <c r="Y318" s="4"/>
    </row>
    <row r="319" ht="12.75" customHeight="1">
      <c r="F319" s="3"/>
      <c r="S319" s="4"/>
      <c r="T319" s="4"/>
      <c r="U319" s="4"/>
      <c r="V319" s="4"/>
      <c r="W319" s="4"/>
      <c r="X319" s="4"/>
      <c r="Y319" s="4"/>
    </row>
    <row r="320" ht="12.75" customHeight="1">
      <c r="F320" s="3"/>
      <c r="S320" s="4"/>
      <c r="T320" s="4"/>
      <c r="U320" s="4"/>
      <c r="V320" s="4"/>
      <c r="W320" s="4"/>
      <c r="X320" s="4"/>
      <c r="Y320" s="4"/>
    </row>
    <row r="321" ht="12.75" customHeight="1">
      <c r="F321" s="3"/>
      <c r="S321" s="4"/>
      <c r="T321" s="4"/>
      <c r="U321" s="4"/>
      <c r="V321" s="4"/>
      <c r="W321" s="4"/>
      <c r="X321" s="4"/>
      <c r="Y321" s="4"/>
    </row>
    <row r="322" ht="12.75" customHeight="1">
      <c r="F322" s="3"/>
      <c r="S322" s="4"/>
      <c r="T322" s="4"/>
      <c r="U322" s="4"/>
      <c r="V322" s="4"/>
      <c r="W322" s="4"/>
      <c r="X322" s="4"/>
      <c r="Y322" s="4"/>
    </row>
    <row r="323" ht="12.75" customHeight="1">
      <c r="F323" s="3"/>
      <c r="S323" s="4"/>
      <c r="T323" s="4"/>
      <c r="U323" s="4"/>
      <c r="V323" s="4"/>
      <c r="W323" s="4"/>
      <c r="X323" s="4"/>
      <c r="Y323" s="4"/>
    </row>
    <row r="324" ht="12.75" customHeight="1">
      <c r="F324" s="3"/>
      <c r="S324" s="4"/>
      <c r="T324" s="4"/>
      <c r="U324" s="4"/>
      <c r="V324" s="4"/>
      <c r="W324" s="4"/>
      <c r="X324" s="4"/>
      <c r="Y324" s="4"/>
    </row>
    <row r="325" ht="12.75" customHeight="1">
      <c r="F325" s="3"/>
      <c r="S325" s="4"/>
      <c r="T325" s="4"/>
      <c r="U325" s="4"/>
      <c r="V325" s="4"/>
      <c r="W325" s="4"/>
      <c r="X325" s="4"/>
      <c r="Y325" s="4"/>
    </row>
    <row r="326" ht="12.75" customHeight="1">
      <c r="F326" s="3"/>
      <c r="S326" s="4"/>
      <c r="T326" s="4"/>
      <c r="U326" s="4"/>
      <c r="V326" s="4"/>
      <c r="W326" s="4"/>
      <c r="X326" s="4"/>
      <c r="Y326" s="4"/>
    </row>
    <row r="327" ht="12.75" customHeight="1">
      <c r="F327" s="3"/>
      <c r="S327" s="4"/>
      <c r="T327" s="4"/>
      <c r="U327" s="4"/>
      <c r="V327" s="4"/>
      <c r="W327" s="4"/>
      <c r="X327" s="4"/>
      <c r="Y327" s="4"/>
    </row>
    <row r="328" ht="12.75" customHeight="1">
      <c r="F328" s="3"/>
      <c r="S328" s="4"/>
      <c r="T328" s="4"/>
      <c r="U328" s="4"/>
      <c r="V328" s="4"/>
      <c r="W328" s="4"/>
      <c r="X328" s="4"/>
      <c r="Y328" s="4"/>
    </row>
    <row r="329" ht="12.75" customHeight="1">
      <c r="F329" s="3"/>
      <c r="S329" s="4"/>
      <c r="T329" s="4"/>
      <c r="U329" s="4"/>
      <c r="V329" s="4"/>
      <c r="W329" s="4"/>
      <c r="X329" s="4"/>
      <c r="Y329" s="4"/>
    </row>
    <row r="330" ht="12.75" customHeight="1">
      <c r="F330" s="3"/>
      <c r="S330" s="4"/>
      <c r="T330" s="4"/>
      <c r="U330" s="4"/>
      <c r="V330" s="4"/>
      <c r="W330" s="4"/>
      <c r="X330" s="4"/>
      <c r="Y330" s="4"/>
    </row>
    <row r="331" ht="12.75" customHeight="1">
      <c r="F331" s="3"/>
      <c r="S331" s="4"/>
      <c r="T331" s="4"/>
      <c r="U331" s="4"/>
      <c r="V331" s="4"/>
      <c r="W331" s="4"/>
      <c r="X331" s="4"/>
      <c r="Y331" s="4"/>
    </row>
    <row r="332" ht="12.75" customHeight="1">
      <c r="F332" s="3"/>
      <c r="S332" s="4"/>
      <c r="T332" s="4"/>
      <c r="U332" s="4"/>
      <c r="V332" s="4"/>
      <c r="W332" s="4"/>
      <c r="X332" s="4"/>
      <c r="Y332" s="4"/>
    </row>
    <row r="333" ht="12.75" customHeight="1">
      <c r="F333" s="3"/>
      <c r="S333" s="4"/>
      <c r="T333" s="4"/>
      <c r="U333" s="4"/>
      <c r="V333" s="4"/>
      <c r="W333" s="4"/>
      <c r="X333" s="4"/>
      <c r="Y333" s="4"/>
    </row>
    <row r="334" ht="12.75" customHeight="1">
      <c r="F334" s="3"/>
      <c r="S334" s="4"/>
      <c r="T334" s="4"/>
      <c r="U334" s="4"/>
      <c r="V334" s="4"/>
      <c r="W334" s="4"/>
      <c r="X334" s="4"/>
      <c r="Y334" s="4"/>
    </row>
    <row r="335" ht="12.75" customHeight="1">
      <c r="F335" s="3"/>
      <c r="S335" s="4"/>
      <c r="T335" s="4"/>
      <c r="U335" s="4"/>
      <c r="V335" s="4"/>
      <c r="W335" s="4"/>
      <c r="X335" s="4"/>
      <c r="Y335" s="4"/>
    </row>
    <row r="336" ht="12.75" customHeight="1">
      <c r="F336" s="3"/>
      <c r="S336" s="4"/>
      <c r="T336" s="4"/>
      <c r="U336" s="4"/>
      <c r="V336" s="4"/>
      <c r="W336" s="4"/>
      <c r="X336" s="4"/>
      <c r="Y336" s="4"/>
    </row>
    <row r="337" ht="12.75" customHeight="1">
      <c r="F337" s="3"/>
      <c r="S337" s="4"/>
      <c r="T337" s="4"/>
      <c r="U337" s="4"/>
      <c r="V337" s="4"/>
      <c r="W337" s="4"/>
      <c r="X337" s="4"/>
      <c r="Y337" s="4"/>
    </row>
    <row r="338" ht="12.75" customHeight="1">
      <c r="F338" s="3"/>
      <c r="S338" s="4"/>
      <c r="T338" s="4"/>
      <c r="U338" s="4"/>
      <c r="V338" s="4"/>
      <c r="W338" s="4"/>
      <c r="X338" s="4"/>
      <c r="Y338" s="4"/>
    </row>
    <row r="339" ht="12.75" customHeight="1">
      <c r="F339" s="3"/>
      <c r="S339" s="4"/>
      <c r="T339" s="4"/>
      <c r="U339" s="4"/>
      <c r="V339" s="4"/>
      <c r="W339" s="4"/>
      <c r="X339" s="4"/>
      <c r="Y339" s="4"/>
    </row>
    <row r="340" ht="12.75" customHeight="1">
      <c r="F340" s="3"/>
      <c r="S340" s="4"/>
      <c r="T340" s="4"/>
      <c r="U340" s="4"/>
      <c r="V340" s="4"/>
      <c r="W340" s="4"/>
      <c r="X340" s="4"/>
      <c r="Y340" s="4"/>
    </row>
    <row r="341" ht="12.75" customHeight="1">
      <c r="F341" s="3"/>
      <c r="S341" s="4"/>
      <c r="T341" s="4"/>
      <c r="U341" s="4"/>
      <c r="V341" s="4"/>
      <c r="W341" s="4"/>
      <c r="X341" s="4"/>
      <c r="Y341" s="4"/>
    </row>
    <row r="342" ht="12.75" customHeight="1">
      <c r="F342" s="3"/>
      <c r="S342" s="4"/>
      <c r="T342" s="4"/>
      <c r="U342" s="4"/>
      <c r="V342" s="4"/>
      <c r="W342" s="4"/>
      <c r="X342" s="4"/>
      <c r="Y342" s="4"/>
    </row>
    <row r="343" ht="12.75" customHeight="1">
      <c r="F343" s="3"/>
      <c r="S343" s="4"/>
      <c r="T343" s="4"/>
      <c r="U343" s="4"/>
      <c r="V343" s="4"/>
      <c r="W343" s="4"/>
      <c r="X343" s="4"/>
      <c r="Y343" s="4"/>
    </row>
    <row r="344" ht="12.75" customHeight="1">
      <c r="F344" s="3"/>
      <c r="S344" s="4"/>
      <c r="T344" s="4"/>
      <c r="U344" s="4"/>
      <c r="V344" s="4"/>
      <c r="W344" s="4"/>
      <c r="X344" s="4"/>
      <c r="Y344" s="4"/>
    </row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8">
    <mergeCell ref="A7:B7"/>
    <mergeCell ref="E7:F7"/>
    <mergeCell ref="C12:D12"/>
    <mergeCell ref="E12:F12"/>
    <mergeCell ref="E13:F13"/>
    <mergeCell ref="C18:E18"/>
    <mergeCell ref="C107:E107"/>
    <mergeCell ref="C121:E121"/>
  </mergeCells>
  <printOptions/>
  <pageMargins bottom="0.78" footer="0.0" header="0.0" left="0.75" right="0.75" top="0.66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71"/>
    <col customWidth="1" hidden="1" min="14" max="14" width="13.14"/>
    <col customWidth="1" hidden="1" min="15" max="16" width="8.71"/>
    <col customWidth="1" min="17" max="17" width="19.57"/>
    <col customWidth="1" min="18" max="18" width="17.43"/>
    <col customWidth="1" min="19" max="19" width="17.86"/>
    <col customWidth="1" min="20" max="20" width="17.0"/>
    <col customWidth="1" min="21" max="21" width="15.14"/>
    <col customWidth="1" min="22" max="22" width="13.86"/>
    <col customWidth="1" min="23" max="24" width="9.14"/>
    <col customWidth="1" min="25" max="25" width="16.0"/>
    <col customWidth="1" min="26" max="45" width="9.14"/>
  </cols>
  <sheetData>
    <row r="1" ht="18.0" customHeight="1">
      <c r="A1" s="140" t="s">
        <v>53</v>
      </c>
      <c r="B1" s="140"/>
      <c r="C1" s="140"/>
      <c r="D1" s="140"/>
      <c r="E1" s="140"/>
      <c r="F1" s="140"/>
      <c r="G1" s="140"/>
      <c r="H1" s="141"/>
      <c r="I1" s="140"/>
      <c r="J1" s="140"/>
      <c r="K1" s="140"/>
      <c r="L1" s="140"/>
      <c r="M1" s="140"/>
      <c r="N1" s="140"/>
      <c r="O1" s="140"/>
      <c r="P1" s="140"/>
      <c r="Q1" s="142"/>
      <c r="R1" s="140"/>
      <c r="S1" s="140"/>
      <c r="T1" s="140"/>
      <c r="U1" s="143"/>
      <c r="V1" s="140"/>
      <c r="W1" s="140"/>
      <c r="X1" s="140"/>
      <c r="Y1" s="140"/>
      <c r="Z1" s="140"/>
      <c r="AA1" s="140"/>
      <c r="AB1" s="140"/>
      <c r="AC1" s="140"/>
      <c r="AD1" s="140"/>
    </row>
    <row r="2" ht="18.0" customHeight="1">
      <c r="A2" s="140"/>
      <c r="B2" s="140"/>
      <c r="C2" s="140"/>
      <c r="D2" s="140"/>
      <c r="E2" s="140"/>
      <c r="F2" s="140"/>
      <c r="G2" s="140"/>
      <c r="H2" s="141"/>
      <c r="I2" s="140"/>
      <c r="J2" s="140"/>
      <c r="K2" s="140"/>
      <c r="L2" s="140"/>
      <c r="M2" s="140"/>
      <c r="N2" s="140"/>
      <c r="O2" s="140"/>
      <c r="P2" s="140"/>
      <c r="Q2" s="142"/>
      <c r="R2" s="140"/>
      <c r="S2" s="140"/>
      <c r="T2" s="140"/>
      <c r="U2" s="143"/>
      <c r="V2" s="140"/>
      <c r="W2" s="140"/>
      <c r="X2" s="140"/>
      <c r="Y2" s="140"/>
      <c r="Z2" s="140"/>
      <c r="AA2" s="140"/>
      <c r="AB2" s="140"/>
      <c r="AC2" s="140"/>
      <c r="AD2" s="140"/>
    </row>
    <row r="3" ht="18.0" customHeight="1">
      <c r="A3" s="144" t="s">
        <v>1</v>
      </c>
      <c r="B3" s="144"/>
      <c r="C3" s="144"/>
      <c r="D3" s="140"/>
      <c r="E3" s="140"/>
      <c r="F3" s="140"/>
      <c r="G3" s="140"/>
      <c r="H3" s="141"/>
      <c r="I3" s="140"/>
      <c r="J3" s="140"/>
      <c r="K3" s="140"/>
      <c r="L3" s="140"/>
      <c r="M3" s="140"/>
      <c r="N3" s="140"/>
      <c r="O3" s="140"/>
      <c r="P3" s="140"/>
      <c r="Q3" s="142"/>
      <c r="R3" s="140"/>
      <c r="S3" s="140"/>
      <c r="T3" s="140"/>
      <c r="U3" s="143"/>
      <c r="V3" s="140"/>
      <c r="W3" s="140"/>
      <c r="X3" s="140"/>
      <c r="Y3" s="140"/>
      <c r="Z3" s="140"/>
      <c r="AA3" s="140"/>
      <c r="AB3" s="140"/>
      <c r="AC3" s="140"/>
      <c r="AD3" s="140"/>
    </row>
    <row r="4" ht="29.25" customHeight="1">
      <c r="A4" s="140"/>
      <c r="B4" s="140"/>
      <c r="C4" s="140"/>
      <c r="D4" s="140"/>
      <c r="E4" s="140"/>
      <c r="F4" s="140"/>
      <c r="G4" s="140"/>
      <c r="H4" s="141" t="s">
        <v>2</v>
      </c>
      <c r="I4" s="145">
        <v>44319.0</v>
      </c>
      <c r="J4" s="140" t="str">
        <f>+B8&amp;"/"&amp;B9&amp;"/"&amp;B10&amp;"/"&amp;B11&amp;"/"&amp;B12&amp;"/"&amp;B13&amp;"/"&amp;B14</f>
        <v>HRD2960/HRD2960/HRD2940/HRD2960/HRD2940/HRD2930/HRD2930</v>
      </c>
      <c r="K4" s="140"/>
      <c r="L4" s="140"/>
      <c r="M4" s="140"/>
      <c r="N4" s="140"/>
      <c r="O4" s="140"/>
      <c r="P4" s="140"/>
      <c r="Q4" s="142"/>
      <c r="R4" s="140"/>
      <c r="S4" s="140"/>
      <c r="T4" s="140"/>
      <c r="U4" s="143"/>
      <c r="V4" s="140"/>
      <c r="W4" s="140"/>
      <c r="X4" s="140"/>
      <c r="Y4" s="140"/>
      <c r="Z4" s="140"/>
      <c r="AA4" s="140"/>
      <c r="AB4" s="140"/>
      <c r="AC4" s="140"/>
      <c r="AD4" s="140"/>
    </row>
    <row r="5" ht="18.0" customHeight="1">
      <c r="A5" s="140" t="s">
        <v>4</v>
      </c>
      <c r="B5" s="140"/>
      <c r="C5" s="140"/>
      <c r="D5" s="140"/>
      <c r="E5" s="140"/>
      <c r="F5" s="140"/>
      <c r="G5" s="140"/>
      <c r="H5" s="141"/>
      <c r="I5" s="140"/>
      <c r="J5" s="140"/>
      <c r="K5" s="140"/>
      <c r="L5" s="140"/>
      <c r="M5" s="140"/>
      <c r="N5" s="140"/>
      <c r="O5" s="140"/>
      <c r="P5" s="140"/>
      <c r="Q5" s="142"/>
      <c r="R5" s="140"/>
      <c r="S5" s="140"/>
      <c r="T5" s="140"/>
      <c r="U5" s="143"/>
      <c r="V5" s="140"/>
      <c r="W5" s="140"/>
      <c r="X5" s="140"/>
      <c r="Y5" s="140"/>
      <c r="Z5" s="140"/>
      <c r="AA5" s="140"/>
      <c r="AB5" s="140"/>
      <c r="AC5" s="140"/>
      <c r="AD5" s="140"/>
    </row>
    <row r="6" ht="18.0" customHeight="1">
      <c r="A6" s="146"/>
      <c r="B6" s="146"/>
      <c r="C6" s="146"/>
      <c r="D6" s="146"/>
      <c r="E6" s="146"/>
      <c r="F6" s="146"/>
      <c r="G6" s="146"/>
      <c r="H6" s="147"/>
      <c r="I6" s="146"/>
      <c r="J6" s="140"/>
      <c r="K6" s="140"/>
      <c r="L6" s="140"/>
      <c r="M6" s="140"/>
      <c r="N6" s="140"/>
      <c r="O6" s="140"/>
      <c r="P6" s="140"/>
      <c r="Q6" s="142"/>
      <c r="R6" s="140"/>
      <c r="S6" s="140"/>
      <c r="T6" s="140"/>
      <c r="U6" s="143"/>
      <c r="V6" s="140"/>
      <c r="W6" s="140"/>
      <c r="X6" s="140"/>
      <c r="Y6" s="140"/>
      <c r="Z6" s="140"/>
      <c r="AA6" s="140"/>
      <c r="AB6" s="140"/>
      <c r="AC6" s="140"/>
      <c r="AD6" s="140"/>
      <c r="AE6" s="140"/>
      <c r="AF6" s="140"/>
      <c r="AG6" s="140"/>
      <c r="AH6" s="140"/>
      <c r="AI6" s="140"/>
      <c r="AJ6" s="140"/>
      <c r="AK6" s="140"/>
      <c r="AL6" s="140"/>
      <c r="AM6" s="140"/>
      <c r="AN6" s="140"/>
      <c r="AO6" s="140"/>
      <c r="AP6" s="140"/>
      <c r="AQ6" s="140"/>
      <c r="AR6" s="140"/>
      <c r="AS6" s="140"/>
    </row>
    <row r="7" ht="36.0" customHeight="1">
      <c r="A7" s="148" t="s">
        <v>6</v>
      </c>
      <c r="B7" s="149"/>
      <c r="C7" s="150" t="s">
        <v>54</v>
      </c>
      <c r="D7" s="151" t="s">
        <v>8</v>
      </c>
      <c r="E7" s="152" t="s">
        <v>9</v>
      </c>
      <c r="F7" s="153"/>
      <c r="G7" s="153"/>
      <c r="H7" s="149"/>
      <c r="I7" s="154" t="s">
        <v>10</v>
      </c>
      <c r="J7" s="140"/>
      <c r="K7" s="140"/>
      <c r="L7" s="140"/>
      <c r="M7" s="140"/>
      <c r="N7" s="140"/>
      <c r="O7" s="140"/>
      <c r="P7" s="140"/>
      <c r="Q7" s="155">
        <f>+I163</f>
        <v>0.006329813267</v>
      </c>
      <c r="R7" s="140"/>
      <c r="S7" s="140"/>
      <c r="T7" s="140"/>
      <c r="U7" s="143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</row>
    <row r="8" ht="26.25" customHeight="1">
      <c r="A8" s="156">
        <v>1.0</v>
      </c>
      <c r="B8" s="157" t="s">
        <v>55</v>
      </c>
      <c r="C8" s="157">
        <v>29.5</v>
      </c>
      <c r="D8" s="158">
        <v>0.016</v>
      </c>
      <c r="E8" s="159">
        <f>244.52*8</f>
        <v>1956.16</v>
      </c>
      <c r="F8" s="159"/>
      <c r="G8" s="159"/>
      <c r="H8" s="160">
        <v>8.0</v>
      </c>
      <c r="I8" s="161">
        <f t="shared" ref="I8:I14" si="1">+D8*E8</f>
        <v>31.29856</v>
      </c>
      <c r="J8" s="162">
        <f t="shared" ref="J8:J14" si="2">E8-I8</f>
        <v>1924.86144</v>
      </c>
      <c r="K8" s="140"/>
      <c r="L8" s="140"/>
      <c r="M8" s="140"/>
      <c r="N8" s="140"/>
      <c r="O8" s="140"/>
      <c r="P8" s="140"/>
      <c r="Q8" s="142"/>
      <c r="R8" s="140"/>
      <c r="S8" s="163"/>
      <c r="T8" s="140"/>
      <c r="U8" s="143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</row>
    <row r="9" ht="26.25" customHeight="1">
      <c r="A9" s="156">
        <v>2.0</v>
      </c>
      <c r="B9" s="164" t="s">
        <v>55</v>
      </c>
      <c r="C9" s="164">
        <v>29.5</v>
      </c>
      <c r="D9" s="165">
        <v>0.016</v>
      </c>
      <c r="E9" s="166">
        <f>244.52*4</f>
        <v>978.08</v>
      </c>
      <c r="F9" s="166"/>
      <c r="G9" s="166"/>
      <c r="H9" s="160">
        <v>4.0</v>
      </c>
      <c r="I9" s="161">
        <f t="shared" si="1"/>
        <v>15.64928</v>
      </c>
      <c r="J9" s="162">
        <f t="shared" si="2"/>
        <v>962.43072</v>
      </c>
      <c r="K9" s="140"/>
      <c r="L9" s="140"/>
      <c r="M9" s="140"/>
      <c r="N9" s="140"/>
      <c r="O9" s="140"/>
      <c r="P9" s="140"/>
      <c r="Q9" s="142"/>
      <c r="R9" s="140"/>
      <c r="S9" s="140"/>
      <c r="T9" s="140"/>
      <c r="U9" s="143"/>
      <c r="V9" s="140"/>
      <c r="W9" s="140"/>
      <c r="X9" s="140"/>
      <c r="Y9" s="140"/>
      <c r="Z9" s="140"/>
      <c r="AA9" s="140"/>
      <c r="AB9" s="140"/>
      <c r="AC9" s="140"/>
      <c r="AD9" s="140"/>
      <c r="AE9" s="140"/>
      <c r="AF9" s="140"/>
      <c r="AG9" s="140"/>
      <c r="AH9" s="140"/>
      <c r="AI9" s="140"/>
      <c r="AJ9" s="140"/>
      <c r="AK9" s="140"/>
      <c r="AL9" s="140"/>
      <c r="AM9" s="140"/>
      <c r="AN9" s="140"/>
      <c r="AO9" s="140"/>
      <c r="AP9" s="140"/>
      <c r="AQ9" s="140"/>
      <c r="AR9" s="140"/>
      <c r="AS9" s="140"/>
    </row>
    <row r="10" ht="26.25" customHeight="1">
      <c r="A10" s="156">
        <v>3.0</v>
      </c>
      <c r="B10" s="164" t="s">
        <v>56</v>
      </c>
      <c r="C10" s="164">
        <v>29.5</v>
      </c>
      <c r="D10" s="165">
        <v>0.0147</v>
      </c>
      <c r="E10" s="166">
        <f>252.16*8.5</f>
        <v>2143.36</v>
      </c>
      <c r="F10" s="166"/>
      <c r="G10" s="166"/>
      <c r="H10" s="160">
        <v>8.5</v>
      </c>
      <c r="I10" s="161">
        <f t="shared" si="1"/>
        <v>31.507392</v>
      </c>
      <c r="J10" s="162">
        <f t="shared" si="2"/>
        <v>2111.852608</v>
      </c>
      <c r="K10" s="140"/>
      <c r="L10" s="140"/>
      <c r="M10" s="140"/>
      <c r="N10" s="140"/>
      <c r="O10" s="140"/>
      <c r="P10" s="140"/>
      <c r="Q10" s="142"/>
      <c r="R10" s="140"/>
      <c r="S10" s="140"/>
      <c r="T10" s="140"/>
      <c r="U10" s="143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</row>
    <row r="11" ht="26.25" customHeight="1">
      <c r="A11" s="156">
        <v>4.0</v>
      </c>
      <c r="B11" s="164" t="s">
        <v>55</v>
      </c>
      <c r="C11" s="164">
        <v>29.5</v>
      </c>
      <c r="D11" s="165">
        <v>0.016</v>
      </c>
      <c r="E11" s="166">
        <f>244.52*13.5</f>
        <v>3301.02</v>
      </c>
      <c r="F11" s="166"/>
      <c r="G11" s="166"/>
      <c r="H11" s="160">
        <v>13.5</v>
      </c>
      <c r="I11" s="161">
        <f t="shared" si="1"/>
        <v>52.81632</v>
      </c>
      <c r="J11" s="162">
        <f t="shared" si="2"/>
        <v>3248.20368</v>
      </c>
      <c r="K11" s="140"/>
      <c r="L11" s="140"/>
      <c r="M11" s="140"/>
      <c r="N11" s="140"/>
      <c r="O11" s="140"/>
      <c r="P11" s="140"/>
      <c r="Q11" s="142"/>
      <c r="R11" s="140"/>
      <c r="S11" s="140"/>
      <c r="T11" s="140"/>
      <c r="U11" s="143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</row>
    <row r="12" ht="26.25" customHeight="1">
      <c r="A12" s="156">
        <v>5.0</v>
      </c>
      <c r="B12" s="164" t="s">
        <v>56</v>
      </c>
      <c r="C12" s="164">
        <v>29.5</v>
      </c>
      <c r="D12" s="165">
        <v>0.0147</v>
      </c>
      <c r="E12" s="166">
        <f>252.16*24</f>
        <v>6051.84</v>
      </c>
      <c r="F12" s="166"/>
      <c r="G12" s="166"/>
      <c r="H12" s="160">
        <v>24.0</v>
      </c>
      <c r="I12" s="161">
        <f t="shared" si="1"/>
        <v>88.962048</v>
      </c>
      <c r="J12" s="162">
        <f t="shared" si="2"/>
        <v>5962.877952</v>
      </c>
      <c r="K12" s="140"/>
      <c r="L12" s="140"/>
      <c r="M12" s="140"/>
      <c r="N12" s="140"/>
      <c r="O12" s="140"/>
      <c r="P12" s="140"/>
      <c r="Q12" s="142"/>
      <c r="R12" s="140"/>
      <c r="S12" s="140"/>
      <c r="T12" s="140"/>
      <c r="U12" s="143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</row>
    <row r="13" ht="26.25" customHeight="1">
      <c r="A13" s="156">
        <v>6.0</v>
      </c>
      <c r="B13" s="164" t="s">
        <v>57</v>
      </c>
      <c r="C13" s="164">
        <v>29.5</v>
      </c>
      <c r="D13" s="165">
        <v>0.0156</v>
      </c>
      <c r="E13" s="166">
        <f>251.585*26</f>
        <v>6541.21</v>
      </c>
      <c r="F13" s="166"/>
      <c r="G13" s="166"/>
      <c r="H13" s="160">
        <v>26.0</v>
      </c>
      <c r="I13" s="161">
        <f t="shared" si="1"/>
        <v>102.042876</v>
      </c>
      <c r="J13" s="162">
        <f t="shared" si="2"/>
        <v>6439.167124</v>
      </c>
      <c r="K13" s="140"/>
      <c r="L13" s="140"/>
      <c r="M13" s="140"/>
      <c r="N13" s="140"/>
      <c r="O13" s="140"/>
      <c r="P13" s="140"/>
      <c r="Q13" s="142"/>
      <c r="R13" s="140"/>
      <c r="S13" s="140"/>
      <c r="T13" s="140"/>
      <c r="U13" s="143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</row>
    <row r="14" ht="26.25" customHeight="1">
      <c r="A14" s="156">
        <v>7.0</v>
      </c>
      <c r="B14" s="164" t="s">
        <v>57</v>
      </c>
      <c r="C14" s="164">
        <v>29.5</v>
      </c>
      <c r="D14" s="165">
        <v>0.0156</v>
      </c>
      <c r="E14" s="166">
        <f>251.585*14</f>
        <v>3522.19</v>
      </c>
      <c r="F14" s="166"/>
      <c r="G14" s="166"/>
      <c r="H14" s="160">
        <v>14.0</v>
      </c>
      <c r="I14" s="161">
        <f t="shared" si="1"/>
        <v>54.946164</v>
      </c>
      <c r="J14" s="162">
        <f t="shared" si="2"/>
        <v>3467.243836</v>
      </c>
      <c r="K14" s="140"/>
      <c r="L14" s="140"/>
      <c r="M14" s="140"/>
      <c r="N14" s="140"/>
      <c r="O14" s="140"/>
      <c r="P14" s="140"/>
      <c r="Q14" s="142"/>
      <c r="R14" s="140"/>
      <c r="S14" s="140"/>
      <c r="T14" s="140"/>
      <c r="U14" s="143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</row>
    <row r="15" ht="18.0" customHeight="1">
      <c r="A15" s="167"/>
      <c r="B15" s="168"/>
      <c r="C15" s="169"/>
      <c r="D15" s="170"/>
      <c r="E15" s="171">
        <f>SUM(E8:E14)</f>
        <v>24493.86</v>
      </c>
      <c r="F15" s="172"/>
      <c r="G15" s="172"/>
      <c r="H15" s="173"/>
      <c r="I15" s="174">
        <f t="shared" ref="I15:J15" si="3">SUM(I8:I14)</f>
        <v>377.22264</v>
      </c>
      <c r="J15" s="175">
        <f t="shared" si="3"/>
        <v>24116.63736</v>
      </c>
      <c r="K15" s="140"/>
      <c r="L15" s="140"/>
      <c r="M15" s="140"/>
      <c r="N15" s="140"/>
      <c r="O15" s="140"/>
      <c r="P15" s="140"/>
      <c r="Q15" s="142"/>
      <c r="R15" s="140"/>
      <c r="S15" s="140"/>
      <c r="T15" s="140"/>
      <c r="U15" s="143"/>
      <c r="V15" s="140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</row>
    <row r="16" ht="18.0" customHeight="1">
      <c r="A16" s="176"/>
      <c r="B16" s="146"/>
      <c r="C16" s="146"/>
      <c r="D16" s="177"/>
      <c r="E16" s="178"/>
      <c r="F16" s="153"/>
      <c r="G16" s="153"/>
      <c r="H16" s="149"/>
      <c r="I16" s="179"/>
      <c r="J16" s="140"/>
      <c r="K16" s="140"/>
      <c r="L16" s="140"/>
      <c r="M16" s="140"/>
      <c r="N16" s="140"/>
      <c r="O16" s="140"/>
      <c r="P16" s="140"/>
      <c r="Q16" s="142"/>
      <c r="R16" s="140"/>
      <c r="S16" s="140"/>
      <c r="T16" s="140"/>
      <c r="U16" s="143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</row>
    <row r="17" ht="18.0" customHeight="1">
      <c r="A17" s="140"/>
      <c r="B17" s="140"/>
      <c r="C17" s="140"/>
      <c r="D17" s="140"/>
      <c r="E17" s="140"/>
      <c r="F17" s="140"/>
      <c r="G17" s="140"/>
      <c r="H17" s="141"/>
      <c r="I17" s="140"/>
      <c r="J17" s="140"/>
      <c r="K17" s="140"/>
      <c r="L17" s="140"/>
      <c r="M17" s="140"/>
      <c r="N17" s="140"/>
      <c r="O17" s="140"/>
      <c r="P17" s="140"/>
      <c r="Q17" s="142"/>
      <c r="R17" s="140"/>
      <c r="S17" s="140"/>
      <c r="T17" s="140"/>
      <c r="U17" s="143"/>
      <c r="V17" s="140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  <c r="AL17" s="140"/>
      <c r="AM17" s="140"/>
      <c r="AN17" s="140"/>
      <c r="AO17" s="140"/>
      <c r="AP17" s="140"/>
      <c r="AQ17" s="140"/>
      <c r="AR17" s="140"/>
      <c r="AS17" s="140"/>
    </row>
    <row r="18" ht="18.0" customHeight="1">
      <c r="A18" s="140"/>
      <c r="B18" s="140"/>
      <c r="C18" s="140"/>
      <c r="D18" s="140"/>
      <c r="E18" s="140"/>
      <c r="F18" s="140"/>
      <c r="G18" s="140"/>
      <c r="H18" s="141"/>
      <c r="I18" s="140"/>
      <c r="J18" s="140"/>
      <c r="K18" s="140"/>
      <c r="L18" s="140"/>
      <c r="M18" s="140"/>
      <c r="N18" s="140"/>
      <c r="O18" s="140"/>
      <c r="P18" s="140"/>
      <c r="Q18" s="142"/>
      <c r="R18" s="140"/>
      <c r="S18" s="140"/>
      <c r="T18" s="140"/>
      <c r="U18" s="143"/>
      <c r="V18" s="140"/>
      <c r="W18" s="140"/>
      <c r="X18" s="140"/>
      <c r="Y18" s="140"/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  <c r="AL18" s="140"/>
      <c r="AM18" s="140"/>
      <c r="AN18" s="140"/>
      <c r="AO18" s="140"/>
      <c r="AP18" s="140"/>
      <c r="AQ18" s="140"/>
      <c r="AR18" s="140"/>
      <c r="AS18" s="140"/>
    </row>
    <row r="19" ht="18.0" customHeight="1">
      <c r="A19" s="140" t="s">
        <v>11</v>
      </c>
      <c r="B19" s="140"/>
      <c r="C19" s="140"/>
      <c r="D19" s="140"/>
      <c r="E19" s="140"/>
      <c r="F19" s="140"/>
      <c r="G19" s="140"/>
      <c r="H19" s="141"/>
      <c r="I19" s="140"/>
      <c r="J19" s="140"/>
      <c r="K19" s="140"/>
      <c r="L19" s="140"/>
      <c r="M19" s="140"/>
      <c r="N19" s="140"/>
      <c r="O19" s="140"/>
      <c r="P19" s="140"/>
      <c r="Q19" s="142"/>
      <c r="R19" s="140"/>
      <c r="S19" s="140"/>
      <c r="T19" s="140"/>
      <c r="U19" s="143"/>
      <c r="V19" s="140"/>
      <c r="W19" s="140"/>
      <c r="X19" s="140"/>
      <c r="Y19" s="140"/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  <c r="AJ19" s="140"/>
      <c r="AK19" s="140"/>
      <c r="AL19" s="140"/>
      <c r="AM19" s="140"/>
      <c r="AN19" s="140"/>
      <c r="AO19" s="140"/>
      <c r="AP19" s="140"/>
      <c r="AQ19" s="140"/>
      <c r="AR19" s="140"/>
      <c r="AS19" s="140"/>
    </row>
    <row r="20" ht="18.0" customHeight="1">
      <c r="A20" s="140"/>
      <c r="B20" s="140"/>
      <c r="C20" s="140"/>
      <c r="D20" s="140"/>
      <c r="E20" s="140"/>
      <c r="F20" s="140"/>
      <c r="G20" s="140"/>
      <c r="H20" s="141"/>
      <c r="I20" s="140"/>
      <c r="J20" s="140"/>
      <c r="K20" s="140"/>
      <c r="L20" s="140"/>
      <c r="M20" s="140"/>
      <c r="N20" s="140"/>
      <c r="O20" s="140"/>
      <c r="P20" s="140"/>
      <c r="Q20" s="142"/>
      <c r="R20" s="140"/>
      <c r="S20" s="140"/>
      <c r="T20" s="140"/>
      <c r="U20" s="143"/>
      <c r="V20" s="140"/>
      <c r="W20" s="140"/>
      <c r="X20" s="140"/>
      <c r="Y20" s="140"/>
      <c r="Z20" s="140"/>
      <c r="AA20" s="140"/>
      <c r="AB20" s="140"/>
      <c r="AC20" s="140"/>
      <c r="AD20" s="140"/>
      <c r="AE20" s="140"/>
      <c r="AF20" s="140"/>
      <c r="AG20" s="140"/>
      <c r="AH20" s="140"/>
      <c r="AI20" s="140"/>
      <c r="AJ20" s="140"/>
      <c r="AK20" s="140"/>
      <c r="AL20" s="140"/>
      <c r="AM20" s="140"/>
      <c r="AN20" s="140"/>
      <c r="AO20" s="140"/>
      <c r="AP20" s="140"/>
      <c r="AQ20" s="140"/>
      <c r="AR20" s="140"/>
      <c r="AS20" s="140"/>
    </row>
    <row r="21" ht="40.5" customHeight="1">
      <c r="A21" s="180"/>
      <c r="B21" s="164" t="s">
        <v>12</v>
      </c>
      <c r="C21" s="181" t="s">
        <v>58</v>
      </c>
      <c r="D21" s="52"/>
      <c r="E21" s="53"/>
      <c r="F21" s="182"/>
      <c r="G21" s="182"/>
      <c r="H21" s="183" t="s">
        <v>14</v>
      </c>
      <c r="I21" s="164" t="s">
        <v>15</v>
      </c>
      <c r="J21" s="164" t="s">
        <v>16</v>
      </c>
      <c r="K21" s="140"/>
      <c r="L21" s="164" t="s">
        <v>17</v>
      </c>
      <c r="M21" s="164" t="s">
        <v>15</v>
      </c>
      <c r="N21" s="180" t="s">
        <v>18</v>
      </c>
      <c r="O21" s="140"/>
      <c r="P21" s="140"/>
      <c r="Q21" s="184"/>
      <c r="R21" s="164" t="s">
        <v>17</v>
      </c>
      <c r="S21" s="164" t="s">
        <v>15</v>
      </c>
      <c r="T21" s="180" t="s">
        <v>18</v>
      </c>
      <c r="U21" s="143"/>
      <c r="V21" s="180" t="s">
        <v>19</v>
      </c>
      <c r="W21" s="180" t="s">
        <v>20</v>
      </c>
      <c r="X21" s="180" t="s">
        <v>21</v>
      </c>
      <c r="Y21" s="180" t="s">
        <v>59</v>
      </c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  <c r="AK21" s="140"/>
      <c r="AL21" s="140"/>
      <c r="AM21" s="140"/>
      <c r="AN21" s="140"/>
      <c r="AO21" s="140"/>
      <c r="AP21" s="140"/>
      <c r="AQ21" s="140"/>
      <c r="AR21" s="140"/>
      <c r="AS21" s="140"/>
    </row>
    <row r="22" ht="27.0" customHeight="1">
      <c r="A22" s="185">
        <v>1.0</v>
      </c>
      <c r="B22" s="186" t="s">
        <v>60</v>
      </c>
      <c r="C22" s="187">
        <v>81.0</v>
      </c>
      <c r="D22" s="187">
        <v>184.0</v>
      </c>
      <c r="E22" s="187">
        <v>235.0</v>
      </c>
      <c r="F22" s="187">
        <f t="shared" ref="F22:F120" si="5">VALUE(IF(RIGHT(B22, 1)="%", RIGHT(B22, 3), 0))</f>
        <v>0.8</v>
      </c>
      <c r="G22" s="187">
        <f t="shared" ref="G22:G120" si="6">+Q22*C22/100*D22/100*E22/100</f>
        <v>105.0732</v>
      </c>
      <c r="H22" s="188">
        <f t="shared" ref="H22:H120" si="7">IF(F22=0, G22, F22*G22)</f>
        <v>84.05856</v>
      </c>
      <c r="I22" s="187">
        <v>1.0</v>
      </c>
      <c r="J22" s="189">
        <f t="shared" ref="J22:J120" si="8">H22*I22</f>
        <v>84.05856</v>
      </c>
      <c r="K22" s="190"/>
      <c r="L22" s="191">
        <f>D22*25.4/1000</f>
        <v>4.6736</v>
      </c>
      <c r="M22" s="185">
        <f>+I22</f>
        <v>1</v>
      </c>
      <c r="N22" s="185">
        <f>M22*L22</f>
        <v>4.6736</v>
      </c>
      <c r="O22" s="190"/>
      <c r="P22" s="190"/>
      <c r="Q22" s="192">
        <v>30.0</v>
      </c>
      <c r="R22" s="191">
        <f t="shared" ref="R22:R121" si="9">E22/100</f>
        <v>2.35</v>
      </c>
      <c r="S22" s="185">
        <f t="shared" ref="S22:S121" si="10">I22</f>
        <v>1</v>
      </c>
      <c r="T22" s="185">
        <f t="shared" ref="T22:T121" si="11">S22*R22</f>
        <v>2.35</v>
      </c>
      <c r="U22" s="193">
        <f t="shared" ref="U22:U120" si="12">+Q22*C22/100*D22/100*E22/100</f>
        <v>105.0732</v>
      </c>
      <c r="V22" s="191">
        <f t="shared" ref="V22:W22" si="4">C22/100</f>
        <v>0.81</v>
      </c>
      <c r="W22" s="191">
        <f t="shared" si="4"/>
        <v>1.84</v>
      </c>
      <c r="X22" s="191">
        <f t="shared" ref="X22:X121" si="14">T22</f>
        <v>2.35</v>
      </c>
      <c r="Y22" s="194">
        <f t="shared" ref="Y22:Y121" si="15">V22*W22*X22</f>
        <v>3.50244</v>
      </c>
      <c r="Z22" s="190"/>
      <c r="AA22" s="190"/>
      <c r="AB22" s="190"/>
      <c r="AC22" s="190"/>
      <c r="AD22" s="190"/>
      <c r="AE22" s="190"/>
      <c r="AF22" s="190"/>
      <c r="AG22" s="190"/>
      <c r="AH22" s="190"/>
      <c r="AI22" s="190"/>
      <c r="AJ22" s="190"/>
      <c r="AK22" s="190"/>
      <c r="AL22" s="190"/>
      <c r="AM22" s="190"/>
      <c r="AN22" s="190"/>
      <c r="AO22" s="190"/>
      <c r="AP22" s="190"/>
      <c r="AQ22" s="190"/>
      <c r="AR22" s="190"/>
      <c r="AS22" s="190"/>
    </row>
    <row r="23" ht="27.0" customHeight="1">
      <c r="A23" s="185">
        <v>2.0</v>
      </c>
      <c r="B23" s="195" t="s">
        <v>55</v>
      </c>
      <c r="C23" s="195">
        <v>86.0</v>
      </c>
      <c r="D23" s="195">
        <v>184.0</v>
      </c>
      <c r="E23" s="195">
        <v>235.0</v>
      </c>
      <c r="F23" s="195">
        <f t="shared" si="5"/>
        <v>0</v>
      </c>
      <c r="G23" s="195">
        <f t="shared" si="6"/>
        <v>111.5592</v>
      </c>
      <c r="H23" s="196">
        <f t="shared" si="7"/>
        <v>111.5592</v>
      </c>
      <c r="I23" s="195">
        <v>1.0</v>
      </c>
      <c r="J23" s="189">
        <f t="shared" si="8"/>
        <v>111.5592</v>
      </c>
      <c r="K23" s="190"/>
      <c r="L23" s="191"/>
      <c r="M23" s="185"/>
      <c r="N23" s="185"/>
      <c r="O23" s="190"/>
      <c r="P23" s="190"/>
      <c r="Q23" s="192">
        <v>30.0</v>
      </c>
      <c r="R23" s="191">
        <f t="shared" si="9"/>
        <v>2.35</v>
      </c>
      <c r="S23" s="185">
        <f t="shared" si="10"/>
        <v>1</v>
      </c>
      <c r="T23" s="185">
        <f t="shared" si="11"/>
        <v>2.35</v>
      </c>
      <c r="U23" s="193">
        <f t="shared" si="12"/>
        <v>111.5592</v>
      </c>
      <c r="V23" s="191">
        <f t="shared" ref="V23:W23" si="13">C23/100</f>
        <v>0.86</v>
      </c>
      <c r="W23" s="191">
        <f t="shared" si="13"/>
        <v>1.84</v>
      </c>
      <c r="X23" s="191">
        <f t="shared" si="14"/>
        <v>2.35</v>
      </c>
      <c r="Y23" s="194">
        <f t="shared" si="15"/>
        <v>3.71864</v>
      </c>
      <c r="Z23" s="190"/>
      <c r="AA23" s="190"/>
      <c r="AB23" s="190"/>
      <c r="AC23" s="190"/>
      <c r="AD23" s="190"/>
      <c r="AE23" s="190"/>
      <c r="AF23" s="190"/>
      <c r="AG23" s="190"/>
      <c r="AH23" s="190"/>
      <c r="AI23" s="190"/>
      <c r="AJ23" s="190"/>
      <c r="AK23" s="190"/>
      <c r="AL23" s="190"/>
      <c r="AM23" s="190"/>
      <c r="AN23" s="190"/>
      <c r="AO23" s="190"/>
      <c r="AP23" s="190"/>
      <c r="AQ23" s="190"/>
      <c r="AR23" s="190"/>
      <c r="AS23" s="190"/>
    </row>
    <row r="24" ht="27.0" customHeight="1">
      <c r="A24" s="185">
        <v>3.0</v>
      </c>
      <c r="B24" s="195" t="s">
        <v>55</v>
      </c>
      <c r="C24" s="195">
        <v>96.0</v>
      </c>
      <c r="D24" s="195">
        <v>184.0</v>
      </c>
      <c r="E24" s="195">
        <v>235.0</v>
      </c>
      <c r="F24" s="195">
        <f t="shared" si="5"/>
        <v>0</v>
      </c>
      <c r="G24" s="195">
        <f t="shared" si="6"/>
        <v>124.5312</v>
      </c>
      <c r="H24" s="196">
        <f t="shared" si="7"/>
        <v>124.5312</v>
      </c>
      <c r="I24" s="195">
        <v>2.0</v>
      </c>
      <c r="J24" s="189">
        <f t="shared" si="8"/>
        <v>249.0624</v>
      </c>
      <c r="K24" s="190"/>
      <c r="L24" s="191">
        <f t="shared" ref="L24:L29" si="17">D24*25.4/1000</f>
        <v>4.6736</v>
      </c>
      <c r="M24" s="185">
        <f t="shared" ref="M24:M32" si="18">+I24</f>
        <v>2</v>
      </c>
      <c r="N24" s="185">
        <f t="shared" ref="N24:N29" si="19">M24*L24</f>
        <v>9.3472</v>
      </c>
      <c r="O24" s="190"/>
      <c r="P24" s="190"/>
      <c r="Q24" s="192">
        <v>30.0</v>
      </c>
      <c r="R24" s="191">
        <f t="shared" si="9"/>
        <v>2.35</v>
      </c>
      <c r="S24" s="185">
        <f t="shared" si="10"/>
        <v>2</v>
      </c>
      <c r="T24" s="185">
        <f t="shared" si="11"/>
        <v>4.7</v>
      </c>
      <c r="U24" s="193">
        <f t="shared" si="12"/>
        <v>124.5312</v>
      </c>
      <c r="V24" s="191">
        <f t="shared" ref="V24:W24" si="16">C24/100</f>
        <v>0.96</v>
      </c>
      <c r="W24" s="191">
        <f t="shared" si="16"/>
        <v>1.84</v>
      </c>
      <c r="X24" s="191">
        <f t="shared" si="14"/>
        <v>4.7</v>
      </c>
      <c r="Y24" s="194">
        <f t="shared" si="15"/>
        <v>8.30208</v>
      </c>
      <c r="Z24" s="190"/>
      <c r="AA24" s="190"/>
      <c r="AB24" s="190"/>
      <c r="AC24" s="190"/>
      <c r="AD24" s="190"/>
      <c r="AE24" s="190"/>
      <c r="AF24" s="190"/>
      <c r="AG24" s="190"/>
      <c r="AH24" s="190"/>
      <c r="AI24" s="190"/>
      <c r="AJ24" s="190"/>
      <c r="AK24" s="190"/>
      <c r="AL24" s="190"/>
      <c r="AM24" s="190"/>
      <c r="AN24" s="190"/>
      <c r="AO24" s="190"/>
      <c r="AP24" s="190"/>
      <c r="AQ24" s="190"/>
      <c r="AR24" s="190"/>
      <c r="AS24" s="190"/>
    </row>
    <row r="25" ht="27.0" customHeight="1">
      <c r="A25" s="185">
        <v>11.0</v>
      </c>
      <c r="B25" s="195" t="s">
        <v>55</v>
      </c>
      <c r="C25" s="195">
        <v>95.0</v>
      </c>
      <c r="D25" s="195">
        <v>184.0</v>
      </c>
      <c r="E25" s="195">
        <v>235.0</v>
      </c>
      <c r="F25" s="195">
        <f t="shared" si="5"/>
        <v>0</v>
      </c>
      <c r="G25" s="195">
        <f t="shared" si="6"/>
        <v>123.234</v>
      </c>
      <c r="H25" s="196">
        <f t="shared" si="7"/>
        <v>123.234</v>
      </c>
      <c r="I25" s="195">
        <v>4.0</v>
      </c>
      <c r="J25" s="189">
        <f t="shared" si="8"/>
        <v>492.936</v>
      </c>
      <c r="K25" s="190"/>
      <c r="L25" s="191">
        <f t="shared" si="17"/>
        <v>4.6736</v>
      </c>
      <c r="M25" s="185">
        <f t="shared" si="18"/>
        <v>4</v>
      </c>
      <c r="N25" s="185">
        <f t="shared" si="19"/>
        <v>18.6944</v>
      </c>
      <c r="O25" s="190"/>
      <c r="P25" s="190"/>
      <c r="Q25" s="192">
        <v>30.0</v>
      </c>
      <c r="R25" s="191">
        <f t="shared" si="9"/>
        <v>2.35</v>
      </c>
      <c r="S25" s="185">
        <f t="shared" si="10"/>
        <v>4</v>
      </c>
      <c r="T25" s="185">
        <f t="shared" si="11"/>
        <v>9.4</v>
      </c>
      <c r="U25" s="193">
        <f t="shared" si="12"/>
        <v>123.234</v>
      </c>
      <c r="V25" s="191">
        <f t="shared" ref="V25:W25" si="20">C25/100</f>
        <v>0.95</v>
      </c>
      <c r="W25" s="191">
        <f t="shared" si="20"/>
        <v>1.84</v>
      </c>
      <c r="X25" s="191">
        <f t="shared" si="14"/>
        <v>9.4</v>
      </c>
      <c r="Y25" s="194">
        <f t="shared" si="15"/>
        <v>16.4312</v>
      </c>
      <c r="Z25" s="190"/>
      <c r="AA25" s="190"/>
      <c r="AB25" s="190"/>
      <c r="AC25" s="190"/>
      <c r="AD25" s="190"/>
      <c r="AE25" s="190"/>
      <c r="AF25" s="190"/>
      <c r="AG25" s="190"/>
      <c r="AH25" s="190"/>
      <c r="AI25" s="190"/>
      <c r="AJ25" s="190"/>
      <c r="AK25" s="190"/>
      <c r="AL25" s="190"/>
      <c r="AM25" s="190"/>
      <c r="AN25" s="190"/>
      <c r="AO25" s="190"/>
      <c r="AP25" s="190"/>
      <c r="AQ25" s="190"/>
      <c r="AR25" s="190"/>
      <c r="AS25" s="190"/>
    </row>
    <row r="26" ht="27.0" customHeight="1">
      <c r="A26" s="185">
        <v>14.0</v>
      </c>
      <c r="B26" s="195" t="s">
        <v>55</v>
      </c>
      <c r="C26" s="195">
        <v>92.0</v>
      </c>
      <c r="D26" s="195">
        <v>184.0</v>
      </c>
      <c r="E26" s="195">
        <v>235.0</v>
      </c>
      <c r="F26" s="195">
        <f t="shared" si="5"/>
        <v>0</v>
      </c>
      <c r="G26" s="195">
        <f t="shared" si="6"/>
        <v>119.3424</v>
      </c>
      <c r="H26" s="196">
        <f t="shared" si="7"/>
        <v>119.3424</v>
      </c>
      <c r="I26" s="195">
        <v>1.0</v>
      </c>
      <c r="J26" s="189">
        <f t="shared" si="8"/>
        <v>119.3424</v>
      </c>
      <c r="K26" s="190"/>
      <c r="L26" s="191">
        <f t="shared" si="17"/>
        <v>4.6736</v>
      </c>
      <c r="M26" s="185">
        <f t="shared" si="18"/>
        <v>1</v>
      </c>
      <c r="N26" s="185">
        <f t="shared" si="19"/>
        <v>4.6736</v>
      </c>
      <c r="O26" s="190"/>
      <c r="P26" s="190"/>
      <c r="Q26" s="192">
        <v>30.0</v>
      </c>
      <c r="R26" s="191">
        <f t="shared" si="9"/>
        <v>2.35</v>
      </c>
      <c r="S26" s="185">
        <f t="shared" si="10"/>
        <v>1</v>
      </c>
      <c r="T26" s="185">
        <f t="shared" si="11"/>
        <v>2.35</v>
      </c>
      <c r="U26" s="193">
        <f t="shared" si="12"/>
        <v>119.3424</v>
      </c>
      <c r="V26" s="191">
        <f t="shared" ref="V26:W26" si="21">C26/100</f>
        <v>0.92</v>
      </c>
      <c r="W26" s="191">
        <f t="shared" si="21"/>
        <v>1.84</v>
      </c>
      <c r="X26" s="191">
        <f t="shared" si="14"/>
        <v>2.35</v>
      </c>
      <c r="Y26" s="194">
        <f t="shared" si="15"/>
        <v>3.97808</v>
      </c>
      <c r="Z26" s="190"/>
      <c r="AA26" s="190"/>
      <c r="AB26" s="190"/>
      <c r="AC26" s="190"/>
      <c r="AD26" s="190"/>
      <c r="AE26" s="190"/>
      <c r="AF26" s="190"/>
      <c r="AG26" s="190"/>
      <c r="AH26" s="190"/>
      <c r="AI26" s="190"/>
      <c r="AJ26" s="190"/>
      <c r="AK26" s="190"/>
      <c r="AL26" s="190"/>
      <c r="AM26" s="190"/>
      <c r="AN26" s="190"/>
      <c r="AO26" s="190"/>
      <c r="AP26" s="190"/>
      <c r="AQ26" s="190"/>
      <c r="AR26" s="190"/>
      <c r="AS26" s="190"/>
    </row>
    <row r="27" ht="27.0" customHeight="1">
      <c r="A27" s="185">
        <v>15.0</v>
      </c>
      <c r="B27" s="195" t="s">
        <v>55</v>
      </c>
      <c r="C27" s="195">
        <v>95.0</v>
      </c>
      <c r="D27" s="195">
        <v>184.0</v>
      </c>
      <c r="E27" s="195">
        <v>235.0</v>
      </c>
      <c r="F27" s="195">
        <f t="shared" si="5"/>
        <v>0</v>
      </c>
      <c r="G27" s="195">
        <f t="shared" si="6"/>
        <v>123.234</v>
      </c>
      <c r="H27" s="196">
        <f t="shared" si="7"/>
        <v>123.234</v>
      </c>
      <c r="I27" s="195">
        <v>1.0</v>
      </c>
      <c r="J27" s="189">
        <f t="shared" si="8"/>
        <v>123.234</v>
      </c>
      <c r="K27" s="190"/>
      <c r="L27" s="191">
        <f t="shared" si="17"/>
        <v>4.6736</v>
      </c>
      <c r="M27" s="185">
        <f t="shared" si="18"/>
        <v>1</v>
      </c>
      <c r="N27" s="185">
        <f t="shared" si="19"/>
        <v>4.6736</v>
      </c>
      <c r="O27" s="190"/>
      <c r="P27" s="190"/>
      <c r="Q27" s="192">
        <v>30.0</v>
      </c>
      <c r="R27" s="191">
        <f t="shared" si="9"/>
        <v>2.35</v>
      </c>
      <c r="S27" s="185">
        <f t="shared" si="10"/>
        <v>1</v>
      </c>
      <c r="T27" s="185">
        <f t="shared" si="11"/>
        <v>2.35</v>
      </c>
      <c r="U27" s="193">
        <f t="shared" si="12"/>
        <v>123.234</v>
      </c>
      <c r="V27" s="191">
        <f t="shared" ref="V27:W27" si="22">C27/100</f>
        <v>0.95</v>
      </c>
      <c r="W27" s="191">
        <f t="shared" si="22"/>
        <v>1.84</v>
      </c>
      <c r="X27" s="191">
        <f t="shared" si="14"/>
        <v>2.35</v>
      </c>
      <c r="Y27" s="194">
        <f t="shared" si="15"/>
        <v>4.1078</v>
      </c>
      <c r="Z27" s="190"/>
      <c r="AA27" s="190"/>
      <c r="AB27" s="190"/>
      <c r="AC27" s="190"/>
      <c r="AD27" s="190"/>
      <c r="AE27" s="190"/>
      <c r="AF27" s="190"/>
      <c r="AG27" s="190"/>
      <c r="AH27" s="190"/>
      <c r="AI27" s="190"/>
      <c r="AJ27" s="190"/>
      <c r="AK27" s="190"/>
      <c r="AL27" s="190"/>
      <c r="AM27" s="190"/>
      <c r="AN27" s="190"/>
      <c r="AO27" s="190"/>
      <c r="AP27" s="190"/>
      <c r="AQ27" s="190"/>
      <c r="AR27" s="190"/>
      <c r="AS27" s="190"/>
    </row>
    <row r="28" ht="27.0" customHeight="1">
      <c r="A28" s="185">
        <v>16.0</v>
      </c>
      <c r="B28" s="195" t="s">
        <v>55</v>
      </c>
      <c r="C28" s="195">
        <v>94.0</v>
      </c>
      <c r="D28" s="195">
        <v>184.0</v>
      </c>
      <c r="E28" s="195">
        <v>235.0</v>
      </c>
      <c r="F28" s="195">
        <f t="shared" si="5"/>
        <v>0</v>
      </c>
      <c r="G28" s="195">
        <f t="shared" si="6"/>
        <v>121.9368</v>
      </c>
      <c r="H28" s="196">
        <f t="shared" si="7"/>
        <v>121.9368</v>
      </c>
      <c r="I28" s="195">
        <v>1.0</v>
      </c>
      <c r="J28" s="189">
        <f t="shared" si="8"/>
        <v>121.9368</v>
      </c>
      <c r="K28" s="190"/>
      <c r="L28" s="191">
        <f t="shared" si="17"/>
        <v>4.6736</v>
      </c>
      <c r="M28" s="185">
        <f t="shared" si="18"/>
        <v>1</v>
      </c>
      <c r="N28" s="185">
        <f t="shared" si="19"/>
        <v>4.6736</v>
      </c>
      <c r="O28" s="190"/>
      <c r="P28" s="190"/>
      <c r="Q28" s="192">
        <v>30.0</v>
      </c>
      <c r="R28" s="191">
        <f t="shared" si="9"/>
        <v>2.35</v>
      </c>
      <c r="S28" s="185">
        <f t="shared" si="10"/>
        <v>1</v>
      </c>
      <c r="T28" s="185">
        <f t="shared" si="11"/>
        <v>2.35</v>
      </c>
      <c r="U28" s="193">
        <f t="shared" si="12"/>
        <v>121.9368</v>
      </c>
      <c r="V28" s="191">
        <f t="shared" ref="V28:W28" si="23">C28/100</f>
        <v>0.94</v>
      </c>
      <c r="W28" s="191">
        <f t="shared" si="23"/>
        <v>1.84</v>
      </c>
      <c r="X28" s="191">
        <f t="shared" si="14"/>
        <v>2.35</v>
      </c>
      <c r="Y28" s="194">
        <f t="shared" si="15"/>
        <v>4.06456</v>
      </c>
      <c r="Z28" s="190"/>
      <c r="AA28" s="190"/>
      <c r="AB28" s="190"/>
      <c r="AC28" s="190"/>
      <c r="AD28" s="190"/>
      <c r="AE28" s="190"/>
      <c r="AF28" s="190"/>
      <c r="AG28" s="190"/>
      <c r="AH28" s="190"/>
      <c r="AI28" s="190"/>
      <c r="AJ28" s="190"/>
      <c r="AK28" s="190"/>
      <c r="AL28" s="190"/>
      <c r="AM28" s="190"/>
      <c r="AN28" s="190"/>
      <c r="AO28" s="190"/>
      <c r="AP28" s="190"/>
      <c r="AQ28" s="190"/>
      <c r="AR28" s="190"/>
      <c r="AS28" s="190"/>
    </row>
    <row r="29" ht="27.0" customHeight="1">
      <c r="A29" s="185">
        <v>18.0</v>
      </c>
      <c r="B29" s="195" t="s">
        <v>55</v>
      </c>
      <c r="C29" s="195">
        <v>93.0</v>
      </c>
      <c r="D29" s="195">
        <v>184.0</v>
      </c>
      <c r="E29" s="195">
        <v>235.0</v>
      </c>
      <c r="F29" s="195">
        <f t="shared" si="5"/>
        <v>0</v>
      </c>
      <c r="G29" s="195">
        <f t="shared" si="6"/>
        <v>120.6396</v>
      </c>
      <c r="H29" s="196">
        <f t="shared" si="7"/>
        <v>120.6396</v>
      </c>
      <c r="I29" s="195">
        <v>1.0</v>
      </c>
      <c r="J29" s="189">
        <f t="shared" si="8"/>
        <v>120.6396</v>
      </c>
      <c r="K29" s="190"/>
      <c r="L29" s="168">
        <f t="shared" si="17"/>
        <v>4.6736</v>
      </c>
      <c r="M29" s="197">
        <f t="shared" si="18"/>
        <v>1</v>
      </c>
      <c r="N29" s="197">
        <f t="shared" si="19"/>
        <v>4.6736</v>
      </c>
      <c r="O29" s="190"/>
      <c r="P29" s="190"/>
      <c r="Q29" s="192">
        <v>30.0</v>
      </c>
      <c r="R29" s="191">
        <f t="shared" si="9"/>
        <v>2.35</v>
      </c>
      <c r="S29" s="185">
        <f t="shared" si="10"/>
        <v>1</v>
      </c>
      <c r="T29" s="185">
        <f t="shared" si="11"/>
        <v>2.35</v>
      </c>
      <c r="U29" s="193">
        <f t="shared" si="12"/>
        <v>120.6396</v>
      </c>
      <c r="V29" s="191">
        <f t="shared" ref="V29:W29" si="24">C29/100</f>
        <v>0.93</v>
      </c>
      <c r="W29" s="191">
        <f t="shared" si="24"/>
        <v>1.84</v>
      </c>
      <c r="X29" s="191">
        <f t="shared" si="14"/>
        <v>2.35</v>
      </c>
      <c r="Y29" s="194">
        <f t="shared" si="15"/>
        <v>4.02132</v>
      </c>
      <c r="Z29" s="190"/>
      <c r="AA29" s="190"/>
      <c r="AB29" s="190"/>
      <c r="AC29" s="190"/>
      <c r="AD29" s="190"/>
      <c r="AE29" s="190"/>
      <c r="AF29" s="190"/>
      <c r="AG29" s="190"/>
      <c r="AH29" s="190"/>
      <c r="AI29" s="190"/>
      <c r="AJ29" s="190"/>
      <c r="AK29" s="190"/>
      <c r="AL29" s="190"/>
      <c r="AM29" s="190"/>
      <c r="AN29" s="190"/>
      <c r="AO29" s="190"/>
      <c r="AP29" s="190"/>
      <c r="AQ29" s="190"/>
      <c r="AR29" s="190"/>
      <c r="AS29" s="190"/>
    </row>
    <row r="30" ht="27.0" customHeight="1">
      <c r="A30" s="185">
        <v>19.0</v>
      </c>
      <c r="B30" s="195" t="s">
        <v>55</v>
      </c>
      <c r="C30" s="195">
        <v>96.0</v>
      </c>
      <c r="D30" s="195">
        <v>184.0</v>
      </c>
      <c r="E30" s="195">
        <v>235.0</v>
      </c>
      <c r="F30" s="195">
        <f t="shared" si="5"/>
        <v>0</v>
      </c>
      <c r="G30" s="195">
        <f t="shared" si="6"/>
        <v>124.5312</v>
      </c>
      <c r="H30" s="196">
        <f t="shared" si="7"/>
        <v>124.5312</v>
      </c>
      <c r="I30" s="195">
        <v>1.0</v>
      </c>
      <c r="J30" s="189">
        <f t="shared" si="8"/>
        <v>124.5312</v>
      </c>
      <c r="K30" s="190"/>
      <c r="L30" s="168"/>
      <c r="M30" s="197">
        <f t="shared" si="18"/>
        <v>1</v>
      </c>
      <c r="N30" s="197"/>
      <c r="O30" s="190"/>
      <c r="P30" s="190"/>
      <c r="Q30" s="192">
        <v>30.0</v>
      </c>
      <c r="R30" s="191">
        <f t="shared" si="9"/>
        <v>2.35</v>
      </c>
      <c r="S30" s="185">
        <f t="shared" si="10"/>
        <v>1</v>
      </c>
      <c r="T30" s="185">
        <f t="shared" si="11"/>
        <v>2.35</v>
      </c>
      <c r="U30" s="193">
        <f t="shared" si="12"/>
        <v>124.5312</v>
      </c>
      <c r="V30" s="191">
        <f t="shared" ref="V30:W30" si="25">C30/100</f>
        <v>0.96</v>
      </c>
      <c r="W30" s="191">
        <f t="shared" si="25"/>
        <v>1.84</v>
      </c>
      <c r="X30" s="191">
        <f t="shared" si="14"/>
        <v>2.35</v>
      </c>
      <c r="Y30" s="194">
        <f t="shared" si="15"/>
        <v>4.15104</v>
      </c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</row>
    <row r="31" ht="27.0" customHeight="1">
      <c r="A31" s="185">
        <v>20.0</v>
      </c>
      <c r="B31" s="195" t="s">
        <v>55</v>
      </c>
      <c r="C31" s="195">
        <v>95.0</v>
      </c>
      <c r="D31" s="195">
        <v>184.0</v>
      </c>
      <c r="E31" s="195">
        <v>235.0</v>
      </c>
      <c r="F31" s="195">
        <f t="shared" si="5"/>
        <v>0</v>
      </c>
      <c r="G31" s="195">
        <f t="shared" si="6"/>
        <v>123.234</v>
      </c>
      <c r="H31" s="196">
        <f t="shared" si="7"/>
        <v>123.234</v>
      </c>
      <c r="I31" s="195">
        <v>1.0</v>
      </c>
      <c r="J31" s="189">
        <f t="shared" si="8"/>
        <v>123.234</v>
      </c>
      <c r="K31" s="190"/>
      <c r="L31" s="168"/>
      <c r="M31" s="197">
        <f t="shared" si="18"/>
        <v>1</v>
      </c>
      <c r="N31" s="197"/>
      <c r="O31" s="190"/>
      <c r="P31" s="190"/>
      <c r="Q31" s="192">
        <v>30.0</v>
      </c>
      <c r="R31" s="191">
        <f t="shared" si="9"/>
        <v>2.35</v>
      </c>
      <c r="S31" s="185">
        <f t="shared" si="10"/>
        <v>1</v>
      </c>
      <c r="T31" s="185">
        <f t="shared" si="11"/>
        <v>2.35</v>
      </c>
      <c r="U31" s="193">
        <f t="shared" si="12"/>
        <v>123.234</v>
      </c>
      <c r="V31" s="191">
        <f t="shared" ref="V31:W31" si="26">C31/100</f>
        <v>0.95</v>
      </c>
      <c r="W31" s="191">
        <f t="shared" si="26"/>
        <v>1.84</v>
      </c>
      <c r="X31" s="191">
        <f t="shared" si="14"/>
        <v>2.35</v>
      </c>
      <c r="Y31" s="194">
        <f t="shared" si="15"/>
        <v>4.1078</v>
      </c>
      <c r="Z31" s="190"/>
      <c r="AA31" s="190"/>
      <c r="AB31" s="190"/>
      <c r="AC31" s="190"/>
      <c r="AD31" s="190"/>
      <c r="AE31" s="190"/>
      <c r="AF31" s="190"/>
      <c r="AG31" s="190"/>
      <c r="AH31" s="190"/>
      <c r="AI31" s="190"/>
      <c r="AJ31" s="190"/>
      <c r="AK31" s="190"/>
      <c r="AL31" s="190"/>
      <c r="AM31" s="190"/>
      <c r="AN31" s="190"/>
      <c r="AO31" s="190"/>
      <c r="AP31" s="190"/>
      <c r="AQ31" s="190"/>
      <c r="AR31" s="190"/>
      <c r="AS31" s="190"/>
    </row>
    <row r="32" ht="27.0" customHeight="1">
      <c r="A32" s="185">
        <v>21.0</v>
      </c>
      <c r="B32" s="195" t="s">
        <v>55</v>
      </c>
      <c r="C32" s="195">
        <v>92.0</v>
      </c>
      <c r="D32" s="195">
        <v>184.0</v>
      </c>
      <c r="E32" s="195">
        <v>235.0</v>
      </c>
      <c r="F32" s="195">
        <f t="shared" si="5"/>
        <v>0</v>
      </c>
      <c r="G32" s="195">
        <f t="shared" si="6"/>
        <v>119.3424</v>
      </c>
      <c r="H32" s="196">
        <f t="shared" si="7"/>
        <v>119.3424</v>
      </c>
      <c r="I32" s="195">
        <v>1.0</v>
      </c>
      <c r="J32" s="189">
        <f t="shared" si="8"/>
        <v>119.3424</v>
      </c>
      <c r="K32" s="190"/>
      <c r="L32" s="168"/>
      <c r="M32" s="197">
        <f t="shared" si="18"/>
        <v>1</v>
      </c>
      <c r="N32" s="197"/>
      <c r="O32" s="190"/>
      <c r="P32" s="190"/>
      <c r="Q32" s="192">
        <v>30.0</v>
      </c>
      <c r="R32" s="191">
        <f t="shared" si="9"/>
        <v>2.35</v>
      </c>
      <c r="S32" s="185">
        <f t="shared" si="10"/>
        <v>1</v>
      </c>
      <c r="T32" s="185">
        <f t="shared" si="11"/>
        <v>2.35</v>
      </c>
      <c r="U32" s="193">
        <f t="shared" si="12"/>
        <v>119.3424</v>
      </c>
      <c r="V32" s="191">
        <f t="shared" ref="V32:W32" si="27">C32/100</f>
        <v>0.92</v>
      </c>
      <c r="W32" s="191">
        <f t="shared" si="27"/>
        <v>1.84</v>
      </c>
      <c r="X32" s="191">
        <f t="shared" si="14"/>
        <v>2.35</v>
      </c>
      <c r="Y32" s="194">
        <f t="shared" si="15"/>
        <v>3.97808</v>
      </c>
      <c r="Z32" s="190"/>
      <c r="AA32" s="190"/>
      <c r="AB32" s="190"/>
      <c r="AC32" s="190"/>
      <c r="AD32" s="190"/>
      <c r="AE32" s="190"/>
      <c r="AF32" s="190"/>
      <c r="AG32" s="190"/>
      <c r="AH32" s="190"/>
      <c r="AI32" s="190"/>
      <c r="AJ32" s="190"/>
      <c r="AK32" s="190"/>
      <c r="AL32" s="190"/>
      <c r="AM32" s="190"/>
      <c r="AN32" s="190"/>
      <c r="AO32" s="190"/>
      <c r="AP32" s="190"/>
      <c r="AQ32" s="190"/>
      <c r="AR32" s="190"/>
      <c r="AS32" s="190"/>
    </row>
    <row r="33" ht="27.0" customHeight="1">
      <c r="A33" s="185">
        <v>22.0</v>
      </c>
      <c r="B33" s="186" t="s">
        <v>60</v>
      </c>
      <c r="C33" s="187">
        <v>67.0</v>
      </c>
      <c r="D33" s="187">
        <v>184.0</v>
      </c>
      <c r="E33" s="187">
        <v>230.0</v>
      </c>
      <c r="F33" s="187">
        <f t="shared" si="5"/>
        <v>0.8</v>
      </c>
      <c r="G33" s="187">
        <f t="shared" si="6"/>
        <v>85.0632</v>
      </c>
      <c r="H33" s="188">
        <f t="shared" si="7"/>
        <v>68.05056</v>
      </c>
      <c r="I33" s="187">
        <v>1.0</v>
      </c>
      <c r="J33" s="189">
        <f t="shared" si="8"/>
        <v>68.05056</v>
      </c>
      <c r="K33" s="190"/>
      <c r="L33" s="168"/>
      <c r="M33" s="197"/>
      <c r="N33" s="197"/>
      <c r="O33" s="190"/>
      <c r="P33" s="190"/>
      <c r="Q33" s="192">
        <v>30.0</v>
      </c>
      <c r="R33" s="191">
        <f t="shared" si="9"/>
        <v>2.3</v>
      </c>
      <c r="S33" s="185">
        <f t="shared" si="10"/>
        <v>1</v>
      </c>
      <c r="T33" s="185">
        <f t="shared" si="11"/>
        <v>2.3</v>
      </c>
      <c r="U33" s="193">
        <f t="shared" si="12"/>
        <v>85.0632</v>
      </c>
      <c r="V33" s="191">
        <f t="shared" ref="V33:W33" si="28">C33/100</f>
        <v>0.67</v>
      </c>
      <c r="W33" s="191">
        <f t="shared" si="28"/>
        <v>1.84</v>
      </c>
      <c r="X33" s="191">
        <f t="shared" si="14"/>
        <v>2.3</v>
      </c>
      <c r="Y33" s="194">
        <f t="shared" si="15"/>
        <v>2.83544</v>
      </c>
      <c r="Z33" s="190"/>
      <c r="AA33" s="190"/>
      <c r="AB33" s="190"/>
      <c r="AC33" s="190"/>
      <c r="AD33" s="190"/>
      <c r="AE33" s="190"/>
      <c r="AF33" s="190"/>
      <c r="AG33" s="190"/>
      <c r="AH33" s="190"/>
      <c r="AI33" s="190"/>
      <c r="AJ33" s="190"/>
      <c r="AK33" s="190"/>
      <c r="AL33" s="190"/>
      <c r="AM33" s="190"/>
      <c r="AN33" s="190"/>
      <c r="AO33" s="190"/>
      <c r="AP33" s="190"/>
      <c r="AQ33" s="190"/>
      <c r="AR33" s="190"/>
      <c r="AS33" s="190"/>
    </row>
    <row r="34" ht="27.0" customHeight="1">
      <c r="A34" s="185">
        <v>23.0</v>
      </c>
      <c r="B34" s="195" t="s">
        <v>55</v>
      </c>
      <c r="C34" s="195">
        <v>99.0</v>
      </c>
      <c r="D34" s="195">
        <v>184.0</v>
      </c>
      <c r="E34" s="195">
        <v>237.0</v>
      </c>
      <c r="F34" s="195">
        <f t="shared" si="5"/>
        <v>0</v>
      </c>
      <c r="G34" s="195">
        <f t="shared" si="6"/>
        <v>129.51576</v>
      </c>
      <c r="H34" s="196">
        <f t="shared" si="7"/>
        <v>129.51576</v>
      </c>
      <c r="I34" s="195">
        <v>1.0</v>
      </c>
      <c r="J34" s="189">
        <f t="shared" si="8"/>
        <v>129.51576</v>
      </c>
      <c r="K34" s="190"/>
      <c r="L34" s="168"/>
      <c r="M34" s="197"/>
      <c r="N34" s="197"/>
      <c r="O34" s="190"/>
      <c r="P34" s="190"/>
      <c r="Q34" s="192">
        <v>30.0</v>
      </c>
      <c r="R34" s="191">
        <f t="shared" si="9"/>
        <v>2.37</v>
      </c>
      <c r="S34" s="185">
        <f t="shared" si="10"/>
        <v>1</v>
      </c>
      <c r="T34" s="185">
        <f t="shared" si="11"/>
        <v>2.37</v>
      </c>
      <c r="U34" s="193">
        <f t="shared" si="12"/>
        <v>129.51576</v>
      </c>
      <c r="V34" s="191">
        <f t="shared" ref="V34:W34" si="29">C34/100</f>
        <v>0.99</v>
      </c>
      <c r="W34" s="191">
        <f t="shared" si="29"/>
        <v>1.84</v>
      </c>
      <c r="X34" s="191">
        <f t="shared" si="14"/>
        <v>2.37</v>
      </c>
      <c r="Y34" s="194">
        <f t="shared" si="15"/>
        <v>4.317192</v>
      </c>
      <c r="Z34" s="190"/>
      <c r="AA34" s="190"/>
      <c r="AB34" s="190"/>
      <c r="AC34" s="190"/>
      <c r="AD34" s="190"/>
      <c r="AE34" s="190"/>
      <c r="AF34" s="190"/>
      <c r="AG34" s="190"/>
      <c r="AH34" s="190"/>
      <c r="AI34" s="190"/>
      <c r="AJ34" s="190"/>
      <c r="AK34" s="190"/>
      <c r="AL34" s="190"/>
      <c r="AM34" s="190"/>
      <c r="AN34" s="190"/>
      <c r="AO34" s="190"/>
      <c r="AP34" s="190"/>
      <c r="AQ34" s="190"/>
      <c r="AR34" s="190"/>
      <c r="AS34" s="190"/>
    </row>
    <row r="35" ht="27.0" customHeight="1">
      <c r="A35" s="185">
        <v>25.0</v>
      </c>
      <c r="B35" s="195" t="s">
        <v>55</v>
      </c>
      <c r="C35" s="195">
        <v>92.0</v>
      </c>
      <c r="D35" s="195">
        <v>184.0</v>
      </c>
      <c r="E35" s="195">
        <v>237.0</v>
      </c>
      <c r="F35" s="195">
        <f t="shared" si="5"/>
        <v>0</v>
      </c>
      <c r="G35" s="195">
        <f t="shared" si="6"/>
        <v>120.35808</v>
      </c>
      <c r="H35" s="196">
        <f t="shared" si="7"/>
        <v>120.35808</v>
      </c>
      <c r="I35" s="195">
        <v>1.0</v>
      </c>
      <c r="J35" s="189">
        <f t="shared" si="8"/>
        <v>120.35808</v>
      </c>
      <c r="K35" s="190"/>
      <c r="L35" s="168"/>
      <c r="M35" s="197"/>
      <c r="N35" s="197"/>
      <c r="O35" s="190"/>
      <c r="P35" s="190"/>
      <c r="Q35" s="192">
        <v>30.0</v>
      </c>
      <c r="R35" s="191">
        <f t="shared" si="9"/>
        <v>2.37</v>
      </c>
      <c r="S35" s="185">
        <f t="shared" si="10"/>
        <v>1</v>
      </c>
      <c r="T35" s="185">
        <f t="shared" si="11"/>
        <v>2.37</v>
      </c>
      <c r="U35" s="193">
        <f t="shared" si="12"/>
        <v>120.35808</v>
      </c>
      <c r="V35" s="191">
        <f t="shared" ref="V35:W35" si="30">C35/100</f>
        <v>0.92</v>
      </c>
      <c r="W35" s="191">
        <f t="shared" si="30"/>
        <v>1.84</v>
      </c>
      <c r="X35" s="191">
        <f t="shared" si="14"/>
        <v>2.37</v>
      </c>
      <c r="Y35" s="194">
        <f t="shared" si="15"/>
        <v>4.011936</v>
      </c>
      <c r="Z35" s="140"/>
      <c r="AA35" s="140"/>
      <c r="AB35" s="140"/>
      <c r="AC35" s="140"/>
      <c r="AD35" s="140"/>
      <c r="AE35" s="140"/>
      <c r="AF35" s="140"/>
      <c r="AG35" s="140"/>
      <c r="AH35" s="140"/>
      <c r="AI35" s="140"/>
      <c r="AJ35" s="140"/>
      <c r="AK35" s="140"/>
      <c r="AL35" s="140"/>
      <c r="AM35" s="140"/>
      <c r="AN35" s="140"/>
      <c r="AO35" s="140"/>
      <c r="AP35" s="140"/>
      <c r="AQ35" s="140"/>
      <c r="AR35" s="140"/>
      <c r="AS35" s="140"/>
    </row>
    <row r="36" ht="27.0" customHeight="1">
      <c r="A36" s="185">
        <v>27.0</v>
      </c>
      <c r="B36" s="195" t="s">
        <v>55</v>
      </c>
      <c r="C36" s="195">
        <v>96.0</v>
      </c>
      <c r="D36" s="195">
        <v>184.0</v>
      </c>
      <c r="E36" s="195">
        <v>237.0</v>
      </c>
      <c r="F36" s="195">
        <f t="shared" si="5"/>
        <v>0</v>
      </c>
      <c r="G36" s="195">
        <f t="shared" si="6"/>
        <v>125.59104</v>
      </c>
      <c r="H36" s="196">
        <f t="shared" si="7"/>
        <v>125.59104</v>
      </c>
      <c r="I36" s="195">
        <v>1.0</v>
      </c>
      <c r="J36" s="189">
        <f t="shared" si="8"/>
        <v>125.59104</v>
      </c>
      <c r="K36" s="190"/>
      <c r="L36" s="168"/>
      <c r="M36" s="197"/>
      <c r="N36" s="197"/>
      <c r="O36" s="190"/>
      <c r="P36" s="190"/>
      <c r="Q36" s="192">
        <v>30.0</v>
      </c>
      <c r="R36" s="191">
        <f t="shared" si="9"/>
        <v>2.37</v>
      </c>
      <c r="S36" s="185">
        <f t="shared" si="10"/>
        <v>1</v>
      </c>
      <c r="T36" s="185">
        <f t="shared" si="11"/>
        <v>2.37</v>
      </c>
      <c r="U36" s="193">
        <f t="shared" si="12"/>
        <v>125.59104</v>
      </c>
      <c r="V36" s="191">
        <f t="shared" ref="V36:W36" si="31">C36/100</f>
        <v>0.96</v>
      </c>
      <c r="W36" s="191">
        <f t="shared" si="31"/>
        <v>1.84</v>
      </c>
      <c r="X36" s="191">
        <f t="shared" si="14"/>
        <v>2.37</v>
      </c>
      <c r="Y36" s="194">
        <f t="shared" si="15"/>
        <v>4.186368</v>
      </c>
      <c r="Z36" s="140"/>
      <c r="AA36" s="140"/>
      <c r="AB36" s="140"/>
      <c r="AC36" s="140"/>
      <c r="AD36" s="140"/>
      <c r="AE36" s="140"/>
      <c r="AF36" s="140"/>
      <c r="AG36" s="140"/>
      <c r="AH36" s="140"/>
      <c r="AI36" s="140"/>
      <c r="AJ36" s="140"/>
      <c r="AK36" s="140"/>
      <c r="AL36" s="140"/>
      <c r="AM36" s="140"/>
      <c r="AN36" s="140"/>
      <c r="AO36" s="140"/>
      <c r="AP36" s="140"/>
      <c r="AQ36" s="140"/>
      <c r="AR36" s="140"/>
      <c r="AS36" s="140"/>
    </row>
    <row r="37" ht="27.0" customHeight="1">
      <c r="A37" s="185">
        <v>30.0</v>
      </c>
      <c r="B37" s="195" t="s">
        <v>55</v>
      </c>
      <c r="C37" s="195">
        <v>85.0</v>
      </c>
      <c r="D37" s="195">
        <v>184.0</v>
      </c>
      <c r="E37" s="195">
        <v>237.0</v>
      </c>
      <c r="F37" s="195">
        <f t="shared" si="5"/>
        <v>0</v>
      </c>
      <c r="G37" s="195">
        <f t="shared" si="6"/>
        <v>111.2004</v>
      </c>
      <c r="H37" s="196">
        <f t="shared" si="7"/>
        <v>111.2004</v>
      </c>
      <c r="I37" s="195">
        <v>1.0</v>
      </c>
      <c r="J37" s="189">
        <f t="shared" si="8"/>
        <v>111.2004</v>
      </c>
      <c r="K37" s="140"/>
      <c r="L37" s="198"/>
      <c r="M37" s="199"/>
      <c r="N37" s="199"/>
      <c r="O37" s="140"/>
      <c r="P37" s="140"/>
      <c r="Q37" s="192">
        <v>30.0</v>
      </c>
      <c r="R37" s="191">
        <f t="shared" si="9"/>
        <v>2.37</v>
      </c>
      <c r="S37" s="185">
        <f t="shared" si="10"/>
        <v>1</v>
      </c>
      <c r="T37" s="185">
        <f t="shared" si="11"/>
        <v>2.37</v>
      </c>
      <c r="U37" s="193">
        <f t="shared" si="12"/>
        <v>111.2004</v>
      </c>
      <c r="V37" s="191">
        <f t="shared" ref="V37:W37" si="32">C37/100</f>
        <v>0.85</v>
      </c>
      <c r="W37" s="191">
        <f t="shared" si="32"/>
        <v>1.84</v>
      </c>
      <c r="X37" s="191">
        <f t="shared" si="14"/>
        <v>2.37</v>
      </c>
      <c r="Y37" s="194">
        <f t="shared" si="15"/>
        <v>3.70668</v>
      </c>
      <c r="Z37" s="140"/>
      <c r="AA37" s="140"/>
      <c r="AB37" s="140"/>
      <c r="AC37" s="140"/>
      <c r="AD37" s="140"/>
      <c r="AE37" s="140"/>
      <c r="AF37" s="140"/>
      <c r="AG37" s="140"/>
      <c r="AH37" s="140"/>
      <c r="AI37" s="140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</row>
    <row r="38" ht="27.0" customHeight="1">
      <c r="A38" s="185">
        <v>31.0</v>
      </c>
      <c r="B38" s="195" t="s">
        <v>55</v>
      </c>
      <c r="C38" s="195">
        <v>91.0</v>
      </c>
      <c r="D38" s="195">
        <v>184.0</v>
      </c>
      <c r="E38" s="195">
        <v>237.0</v>
      </c>
      <c r="F38" s="195">
        <f t="shared" si="5"/>
        <v>0</v>
      </c>
      <c r="G38" s="195">
        <f t="shared" si="6"/>
        <v>119.04984</v>
      </c>
      <c r="H38" s="196">
        <f t="shared" si="7"/>
        <v>119.04984</v>
      </c>
      <c r="I38" s="195">
        <v>1.0</v>
      </c>
      <c r="J38" s="189">
        <f t="shared" si="8"/>
        <v>119.04984</v>
      </c>
      <c r="K38" s="140"/>
      <c r="L38" s="198"/>
      <c r="M38" s="199"/>
      <c r="N38" s="199"/>
      <c r="O38" s="140"/>
      <c r="P38" s="140"/>
      <c r="Q38" s="192">
        <v>30.0</v>
      </c>
      <c r="R38" s="191">
        <f t="shared" si="9"/>
        <v>2.37</v>
      </c>
      <c r="S38" s="185">
        <f t="shared" si="10"/>
        <v>1</v>
      </c>
      <c r="T38" s="185">
        <f t="shared" si="11"/>
        <v>2.37</v>
      </c>
      <c r="U38" s="193">
        <f t="shared" si="12"/>
        <v>119.04984</v>
      </c>
      <c r="V38" s="191">
        <f t="shared" ref="V38:W38" si="33">C38/100</f>
        <v>0.91</v>
      </c>
      <c r="W38" s="191">
        <f t="shared" si="33"/>
        <v>1.84</v>
      </c>
      <c r="X38" s="191">
        <f t="shared" si="14"/>
        <v>2.37</v>
      </c>
      <c r="Y38" s="194">
        <f t="shared" si="15"/>
        <v>3.968328</v>
      </c>
      <c r="Z38" s="140"/>
      <c r="AA38" s="140"/>
      <c r="AB38" s="140"/>
      <c r="AC38" s="140"/>
      <c r="AD38" s="140"/>
      <c r="AE38" s="140"/>
      <c r="AF38" s="140"/>
      <c r="AG38" s="140"/>
      <c r="AH38" s="140"/>
      <c r="AI38" s="140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</row>
    <row r="39" ht="27.0" customHeight="1">
      <c r="A39" s="185">
        <v>32.0</v>
      </c>
      <c r="B39" s="195" t="s">
        <v>55</v>
      </c>
      <c r="C39" s="195">
        <v>80.0</v>
      </c>
      <c r="D39" s="195">
        <v>184.0</v>
      </c>
      <c r="E39" s="195">
        <v>237.0</v>
      </c>
      <c r="F39" s="195">
        <f t="shared" si="5"/>
        <v>0</v>
      </c>
      <c r="G39" s="195">
        <f t="shared" si="6"/>
        <v>104.6592</v>
      </c>
      <c r="H39" s="196">
        <f t="shared" si="7"/>
        <v>104.6592</v>
      </c>
      <c r="I39" s="195">
        <v>1.0</v>
      </c>
      <c r="J39" s="189">
        <f t="shared" si="8"/>
        <v>104.6592</v>
      </c>
      <c r="K39" s="140"/>
      <c r="L39" s="198"/>
      <c r="M39" s="199"/>
      <c r="N39" s="199"/>
      <c r="O39" s="140"/>
      <c r="P39" s="140"/>
      <c r="Q39" s="192">
        <v>30.0</v>
      </c>
      <c r="R39" s="191">
        <f t="shared" si="9"/>
        <v>2.37</v>
      </c>
      <c r="S39" s="185">
        <f t="shared" si="10"/>
        <v>1</v>
      </c>
      <c r="T39" s="185">
        <f t="shared" si="11"/>
        <v>2.37</v>
      </c>
      <c r="U39" s="193">
        <f t="shared" si="12"/>
        <v>104.6592</v>
      </c>
      <c r="V39" s="191">
        <f t="shared" ref="V39:W39" si="34">C39/100</f>
        <v>0.8</v>
      </c>
      <c r="W39" s="191">
        <f t="shared" si="34"/>
        <v>1.84</v>
      </c>
      <c r="X39" s="191">
        <f t="shared" si="14"/>
        <v>2.37</v>
      </c>
      <c r="Y39" s="194">
        <f t="shared" si="15"/>
        <v>3.48864</v>
      </c>
      <c r="Z39" s="140"/>
      <c r="AA39" s="140"/>
      <c r="AB39" s="140"/>
      <c r="AC39" s="140"/>
      <c r="AD39" s="140"/>
      <c r="AE39" s="140"/>
      <c r="AF39" s="140"/>
      <c r="AG39" s="140"/>
      <c r="AH39" s="140"/>
      <c r="AI39" s="140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</row>
    <row r="40" ht="27.0" customHeight="1">
      <c r="A40" s="185">
        <v>35.0</v>
      </c>
      <c r="B40" s="195" t="s">
        <v>55</v>
      </c>
      <c r="C40" s="195">
        <v>86.0</v>
      </c>
      <c r="D40" s="195">
        <v>184.0</v>
      </c>
      <c r="E40" s="195">
        <v>237.0</v>
      </c>
      <c r="F40" s="195">
        <f t="shared" si="5"/>
        <v>0</v>
      </c>
      <c r="G40" s="195">
        <f t="shared" si="6"/>
        <v>112.50864</v>
      </c>
      <c r="H40" s="196">
        <f t="shared" si="7"/>
        <v>112.50864</v>
      </c>
      <c r="I40" s="195">
        <v>1.0</v>
      </c>
      <c r="J40" s="189">
        <f t="shared" si="8"/>
        <v>112.50864</v>
      </c>
      <c r="K40" s="140"/>
      <c r="L40" s="198"/>
      <c r="M40" s="199"/>
      <c r="N40" s="199"/>
      <c r="O40" s="140"/>
      <c r="P40" s="140"/>
      <c r="Q40" s="192">
        <v>30.0</v>
      </c>
      <c r="R40" s="191">
        <f t="shared" si="9"/>
        <v>2.37</v>
      </c>
      <c r="S40" s="185">
        <f t="shared" si="10"/>
        <v>1</v>
      </c>
      <c r="T40" s="185">
        <f t="shared" si="11"/>
        <v>2.37</v>
      </c>
      <c r="U40" s="193">
        <f t="shared" si="12"/>
        <v>112.50864</v>
      </c>
      <c r="V40" s="191">
        <f t="shared" ref="V40:W40" si="35">C40/100</f>
        <v>0.86</v>
      </c>
      <c r="W40" s="191">
        <f t="shared" si="35"/>
        <v>1.84</v>
      </c>
      <c r="X40" s="191">
        <f t="shared" si="14"/>
        <v>2.37</v>
      </c>
      <c r="Y40" s="194">
        <f t="shared" si="15"/>
        <v>3.750288</v>
      </c>
      <c r="Z40" s="140"/>
      <c r="AA40" s="140"/>
      <c r="AB40" s="140"/>
      <c r="AC40" s="140"/>
      <c r="AD40" s="140"/>
      <c r="AE40" s="140"/>
      <c r="AF40" s="140"/>
      <c r="AG40" s="140"/>
      <c r="AH40" s="140"/>
      <c r="AI40" s="140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</row>
    <row r="41" ht="27.0" customHeight="1">
      <c r="A41" s="185">
        <v>36.0</v>
      </c>
      <c r="B41" s="186" t="s">
        <v>61</v>
      </c>
      <c r="C41" s="187">
        <v>74.0</v>
      </c>
      <c r="D41" s="187">
        <v>184.0</v>
      </c>
      <c r="E41" s="187">
        <v>228.0</v>
      </c>
      <c r="F41" s="187">
        <f t="shared" si="5"/>
        <v>0.8</v>
      </c>
      <c r="G41" s="187">
        <f t="shared" si="6"/>
        <v>93.13344</v>
      </c>
      <c r="H41" s="188">
        <f t="shared" si="7"/>
        <v>74.506752</v>
      </c>
      <c r="I41" s="187">
        <v>1.0</v>
      </c>
      <c r="J41" s="189">
        <f t="shared" si="8"/>
        <v>74.506752</v>
      </c>
      <c r="K41" s="140"/>
      <c r="L41" s="198"/>
      <c r="M41" s="199"/>
      <c r="N41" s="199"/>
      <c r="O41" s="140"/>
      <c r="P41" s="140"/>
      <c r="Q41" s="192">
        <v>30.0</v>
      </c>
      <c r="R41" s="191">
        <f t="shared" si="9"/>
        <v>2.28</v>
      </c>
      <c r="S41" s="185">
        <f t="shared" si="10"/>
        <v>1</v>
      </c>
      <c r="T41" s="185">
        <f t="shared" si="11"/>
        <v>2.28</v>
      </c>
      <c r="U41" s="193">
        <f t="shared" si="12"/>
        <v>93.13344</v>
      </c>
      <c r="V41" s="191">
        <f t="shared" ref="V41:W41" si="36">C41/100</f>
        <v>0.74</v>
      </c>
      <c r="W41" s="191">
        <f t="shared" si="36"/>
        <v>1.84</v>
      </c>
      <c r="X41" s="191">
        <f t="shared" si="14"/>
        <v>2.28</v>
      </c>
      <c r="Y41" s="194">
        <f t="shared" si="15"/>
        <v>3.104448</v>
      </c>
      <c r="Z41" s="140"/>
      <c r="AA41" s="140"/>
      <c r="AB41" s="140"/>
      <c r="AC41" s="140"/>
      <c r="AD41" s="140"/>
      <c r="AE41" s="140"/>
      <c r="AF41" s="140"/>
      <c r="AG41" s="140"/>
      <c r="AH41" s="140"/>
      <c r="AI41" s="140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</row>
    <row r="42" ht="27.0" customHeight="1">
      <c r="A42" s="185">
        <v>37.0</v>
      </c>
      <c r="B42" s="195" t="s">
        <v>55</v>
      </c>
      <c r="C42" s="195">
        <v>90.0</v>
      </c>
      <c r="D42" s="195">
        <v>184.0</v>
      </c>
      <c r="E42" s="195">
        <v>229.0</v>
      </c>
      <c r="F42" s="195">
        <f t="shared" si="5"/>
        <v>0</v>
      </c>
      <c r="G42" s="195">
        <f t="shared" si="6"/>
        <v>113.7672</v>
      </c>
      <c r="H42" s="196">
        <f t="shared" si="7"/>
        <v>113.7672</v>
      </c>
      <c r="I42" s="195">
        <v>1.0</v>
      </c>
      <c r="J42" s="189">
        <f t="shared" si="8"/>
        <v>113.7672</v>
      </c>
      <c r="K42" s="140"/>
      <c r="L42" s="198"/>
      <c r="M42" s="199"/>
      <c r="N42" s="199"/>
      <c r="O42" s="140"/>
      <c r="P42" s="140"/>
      <c r="Q42" s="192">
        <v>30.0</v>
      </c>
      <c r="R42" s="191">
        <f t="shared" si="9"/>
        <v>2.29</v>
      </c>
      <c r="S42" s="185">
        <f t="shared" si="10"/>
        <v>1</v>
      </c>
      <c r="T42" s="185">
        <f t="shared" si="11"/>
        <v>2.29</v>
      </c>
      <c r="U42" s="193">
        <f t="shared" si="12"/>
        <v>113.7672</v>
      </c>
      <c r="V42" s="191">
        <f t="shared" ref="V42:W42" si="37">C42/100</f>
        <v>0.9</v>
      </c>
      <c r="W42" s="191">
        <f t="shared" si="37"/>
        <v>1.84</v>
      </c>
      <c r="X42" s="191">
        <f t="shared" si="14"/>
        <v>2.29</v>
      </c>
      <c r="Y42" s="194">
        <f t="shared" si="15"/>
        <v>3.79224</v>
      </c>
      <c r="Z42" s="140"/>
      <c r="AA42" s="140"/>
      <c r="AB42" s="140"/>
      <c r="AC42" s="140"/>
      <c r="AD42" s="140"/>
      <c r="AE42" s="140"/>
      <c r="AF42" s="140"/>
      <c r="AG42" s="140"/>
      <c r="AH42" s="140"/>
      <c r="AI42" s="140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</row>
    <row r="43" ht="27.0" customHeight="1">
      <c r="A43" s="185">
        <v>38.0</v>
      </c>
      <c r="B43" s="195" t="s">
        <v>55</v>
      </c>
      <c r="C43" s="195">
        <v>100.0</v>
      </c>
      <c r="D43" s="195">
        <v>184.0</v>
      </c>
      <c r="E43" s="195">
        <v>228.0</v>
      </c>
      <c r="F43" s="195">
        <f t="shared" si="5"/>
        <v>0</v>
      </c>
      <c r="G43" s="195">
        <f t="shared" si="6"/>
        <v>125.856</v>
      </c>
      <c r="H43" s="196">
        <f t="shared" si="7"/>
        <v>125.856</v>
      </c>
      <c r="I43" s="195">
        <v>4.0</v>
      </c>
      <c r="J43" s="189">
        <f t="shared" si="8"/>
        <v>503.424</v>
      </c>
      <c r="K43" s="140"/>
      <c r="L43" s="198"/>
      <c r="M43" s="199"/>
      <c r="N43" s="199"/>
      <c r="O43" s="140"/>
      <c r="P43" s="140"/>
      <c r="Q43" s="192">
        <v>30.0</v>
      </c>
      <c r="R43" s="191">
        <f t="shared" si="9"/>
        <v>2.28</v>
      </c>
      <c r="S43" s="185">
        <f t="shared" si="10"/>
        <v>4</v>
      </c>
      <c r="T43" s="185">
        <f t="shared" si="11"/>
        <v>9.12</v>
      </c>
      <c r="U43" s="193">
        <f t="shared" si="12"/>
        <v>125.856</v>
      </c>
      <c r="V43" s="191">
        <f t="shared" ref="V43:W43" si="38">C43/100</f>
        <v>1</v>
      </c>
      <c r="W43" s="191">
        <f t="shared" si="38"/>
        <v>1.84</v>
      </c>
      <c r="X43" s="191">
        <f t="shared" si="14"/>
        <v>9.12</v>
      </c>
      <c r="Y43" s="194">
        <f t="shared" si="15"/>
        <v>16.7808</v>
      </c>
      <c r="Z43" s="140"/>
      <c r="AA43" s="140"/>
      <c r="AB43" s="140"/>
      <c r="AC43" s="140"/>
      <c r="AD43" s="140"/>
      <c r="AE43" s="140"/>
      <c r="AF43" s="140"/>
      <c r="AG43" s="140"/>
      <c r="AH43" s="140"/>
      <c r="AI43" s="140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</row>
    <row r="44" ht="27.0" customHeight="1">
      <c r="A44" s="185">
        <v>47.0</v>
      </c>
      <c r="B44" s="195" t="s">
        <v>55</v>
      </c>
      <c r="C44" s="195">
        <v>99.0</v>
      </c>
      <c r="D44" s="195">
        <v>184.0</v>
      </c>
      <c r="E44" s="195">
        <v>228.0</v>
      </c>
      <c r="F44" s="195">
        <f t="shared" si="5"/>
        <v>0</v>
      </c>
      <c r="G44" s="195">
        <f t="shared" si="6"/>
        <v>124.59744</v>
      </c>
      <c r="H44" s="196">
        <f t="shared" si="7"/>
        <v>124.59744</v>
      </c>
      <c r="I44" s="195">
        <v>2.0</v>
      </c>
      <c r="J44" s="189">
        <f t="shared" si="8"/>
        <v>249.19488</v>
      </c>
      <c r="K44" s="140"/>
      <c r="L44" s="198"/>
      <c r="M44" s="199"/>
      <c r="N44" s="199"/>
      <c r="O44" s="140"/>
      <c r="P44" s="140"/>
      <c r="Q44" s="192">
        <v>30.0</v>
      </c>
      <c r="R44" s="191">
        <f t="shared" si="9"/>
        <v>2.28</v>
      </c>
      <c r="S44" s="185">
        <f t="shared" si="10"/>
        <v>2</v>
      </c>
      <c r="T44" s="185">
        <f t="shared" si="11"/>
        <v>4.56</v>
      </c>
      <c r="U44" s="193">
        <f t="shared" si="12"/>
        <v>124.59744</v>
      </c>
      <c r="V44" s="191">
        <f t="shared" ref="V44:W44" si="39">C44/100</f>
        <v>0.99</v>
      </c>
      <c r="W44" s="191">
        <f t="shared" si="39"/>
        <v>1.84</v>
      </c>
      <c r="X44" s="191">
        <f t="shared" si="14"/>
        <v>4.56</v>
      </c>
      <c r="Y44" s="194">
        <f t="shared" si="15"/>
        <v>8.306496</v>
      </c>
      <c r="Z44" s="140"/>
      <c r="AA44" s="140"/>
      <c r="AB44" s="140"/>
      <c r="AC44" s="140"/>
      <c r="AD44" s="140"/>
      <c r="AE44" s="140"/>
      <c r="AF44" s="140"/>
      <c r="AG44" s="140"/>
      <c r="AH44" s="140"/>
      <c r="AI44" s="140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</row>
    <row r="45" ht="27.0" customHeight="1">
      <c r="A45" s="185">
        <v>55.0</v>
      </c>
      <c r="B45" s="195" t="s">
        <v>55</v>
      </c>
      <c r="C45" s="195">
        <v>99.0</v>
      </c>
      <c r="D45" s="195">
        <v>184.0</v>
      </c>
      <c r="E45" s="195">
        <v>229.0</v>
      </c>
      <c r="F45" s="195">
        <f t="shared" si="5"/>
        <v>0</v>
      </c>
      <c r="G45" s="195">
        <f t="shared" si="6"/>
        <v>125.14392</v>
      </c>
      <c r="H45" s="196">
        <f t="shared" si="7"/>
        <v>125.14392</v>
      </c>
      <c r="I45" s="195">
        <v>1.0</v>
      </c>
      <c r="J45" s="189">
        <f t="shared" si="8"/>
        <v>125.14392</v>
      </c>
      <c r="K45" s="140"/>
      <c r="L45" s="198"/>
      <c r="M45" s="199"/>
      <c r="N45" s="199"/>
      <c r="O45" s="140"/>
      <c r="P45" s="140"/>
      <c r="Q45" s="192">
        <v>30.0</v>
      </c>
      <c r="R45" s="191">
        <f t="shared" si="9"/>
        <v>2.29</v>
      </c>
      <c r="S45" s="185">
        <f t="shared" si="10"/>
        <v>1</v>
      </c>
      <c r="T45" s="185">
        <f t="shared" si="11"/>
        <v>2.29</v>
      </c>
      <c r="U45" s="193">
        <f t="shared" si="12"/>
        <v>125.14392</v>
      </c>
      <c r="V45" s="191">
        <f t="shared" ref="V45:W45" si="40">C45/100</f>
        <v>0.99</v>
      </c>
      <c r="W45" s="191">
        <f t="shared" si="40"/>
        <v>1.84</v>
      </c>
      <c r="X45" s="191">
        <f t="shared" si="14"/>
        <v>2.29</v>
      </c>
      <c r="Y45" s="194">
        <f t="shared" si="15"/>
        <v>4.171464</v>
      </c>
      <c r="Z45" s="140"/>
      <c r="AA45" s="140"/>
      <c r="AB45" s="140"/>
      <c r="AC45" s="140"/>
      <c r="AD45" s="140"/>
      <c r="AE45" s="140"/>
      <c r="AF45" s="140"/>
      <c r="AG45" s="140"/>
      <c r="AH45" s="140"/>
      <c r="AI45" s="140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</row>
    <row r="46" ht="27.0" customHeight="1">
      <c r="A46" s="185">
        <v>61.0</v>
      </c>
      <c r="B46" s="195" t="s">
        <v>55</v>
      </c>
      <c r="C46" s="195">
        <v>85.0</v>
      </c>
      <c r="D46" s="195">
        <v>184.0</v>
      </c>
      <c r="E46" s="195">
        <v>241.0</v>
      </c>
      <c r="F46" s="195">
        <f t="shared" si="5"/>
        <v>0</v>
      </c>
      <c r="G46" s="195">
        <f t="shared" si="6"/>
        <v>113.0772</v>
      </c>
      <c r="H46" s="196">
        <f t="shared" si="7"/>
        <v>113.0772</v>
      </c>
      <c r="I46" s="195">
        <v>1.0</v>
      </c>
      <c r="J46" s="189">
        <f t="shared" si="8"/>
        <v>113.0772</v>
      </c>
      <c r="K46" s="140"/>
      <c r="L46" s="198"/>
      <c r="M46" s="199"/>
      <c r="N46" s="199"/>
      <c r="O46" s="140"/>
      <c r="P46" s="140"/>
      <c r="Q46" s="192">
        <v>30.0</v>
      </c>
      <c r="R46" s="191">
        <f t="shared" si="9"/>
        <v>2.41</v>
      </c>
      <c r="S46" s="185">
        <f t="shared" si="10"/>
        <v>1</v>
      </c>
      <c r="T46" s="185">
        <f t="shared" si="11"/>
        <v>2.41</v>
      </c>
      <c r="U46" s="193">
        <f t="shared" si="12"/>
        <v>113.0772</v>
      </c>
      <c r="V46" s="191">
        <f t="shared" ref="V46:W46" si="41">C46/100</f>
        <v>0.85</v>
      </c>
      <c r="W46" s="191">
        <f t="shared" si="41"/>
        <v>1.84</v>
      </c>
      <c r="X46" s="191">
        <f t="shared" si="14"/>
        <v>2.41</v>
      </c>
      <c r="Y46" s="194">
        <f t="shared" si="15"/>
        <v>3.76924</v>
      </c>
      <c r="Z46" s="140"/>
      <c r="AA46" s="140"/>
      <c r="AB46" s="140"/>
      <c r="AC46" s="140"/>
      <c r="AD46" s="140"/>
      <c r="AE46" s="140"/>
      <c r="AF46" s="140"/>
      <c r="AG46" s="140"/>
      <c r="AH46" s="140"/>
      <c r="AI46" s="140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</row>
    <row r="47" ht="27.0" customHeight="1">
      <c r="A47" s="185">
        <v>67.0</v>
      </c>
      <c r="B47" s="195" t="s">
        <v>55</v>
      </c>
      <c r="C47" s="195">
        <v>89.0</v>
      </c>
      <c r="D47" s="195">
        <v>184.0</v>
      </c>
      <c r="E47" s="195">
        <v>228.0</v>
      </c>
      <c r="F47" s="195">
        <f t="shared" si="5"/>
        <v>0</v>
      </c>
      <c r="G47" s="195">
        <f t="shared" si="6"/>
        <v>112.01184</v>
      </c>
      <c r="H47" s="196">
        <f t="shared" si="7"/>
        <v>112.01184</v>
      </c>
      <c r="I47" s="195">
        <v>1.0</v>
      </c>
      <c r="J47" s="189">
        <f t="shared" si="8"/>
        <v>112.01184</v>
      </c>
      <c r="K47" s="140"/>
      <c r="L47" s="198"/>
      <c r="M47" s="199"/>
      <c r="N47" s="199"/>
      <c r="O47" s="140"/>
      <c r="P47" s="140"/>
      <c r="Q47" s="192">
        <v>30.0</v>
      </c>
      <c r="R47" s="191">
        <f t="shared" si="9"/>
        <v>2.28</v>
      </c>
      <c r="S47" s="185">
        <f t="shared" si="10"/>
        <v>1</v>
      </c>
      <c r="T47" s="185">
        <f t="shared" si="11"/>
        <v>2.28</v>
      </c>
      <c r="U47" s="193">
        <f t="shared" si="12"/>
        <v>112.01184</v>
      </c>
      <c r="V47" s="191">
        <f t="shared" ref="V47:W47" si="42">C47/100</f>
        <v>0.89</v>
      </c>
      <c r="W47" s="191">
        <f t="shared" si="42"/>
        <v>1.84</v>
      </c>
      <c r="X47" s="191">
        <f t="shared" si="14"/>
        <v>2.28</v>
      </c>
      <c r="Y47" s="194">
        <f t="shared" si="15"/>
        <v>3.733728</v>
      </c>
      <c r="Z47" s="140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</row>
    <row r="48" ht="27.0" customHeight="1">
      <c r="A48" s="185">
        <v>70.0</v>
      </c>
      <c r="B48" s="195" t="s">
        <v>55</v>
      </c>
      <c r="C48" s="195">
        <v>100.0</v>
      </c>
      <c r="D48" s="195">
        <v>184.0</v>
      </c>
      <c r="E48" s="195">
        <v>229.0</v>
      </c>
      <c r="F48" s="195">
        <f t="shared" si="5"/>
        <v>0</v>
      </c>
      <c r="G48" s="195">
        <f t="shared" si="6"/>
        <v>126.408</v>
      </c>
      <c r="H48" s="196">
        <f t="shared" si="7"/>
        <v>126.408</v>
      </c>
      <c r="I48" s="195">
        <v>5.0</v>
      </c>
      <c r="J48" s="189">
        <f t="shared" si="8"/>
        <v>632.04</v>
      </c>
      <c r="K48" s="140"/>
      <c r="L48" s="198"/>
      <c r="M48" s="199"/>
      <c r="N48" s="199"/>
      <c r="O48" s="140"/>
      <c r="P48" s="140"/>
      <c r="Q48" s="192">
        <v>30.0</v>
      </c>
      <c r="R48" s="191">
        <f t="shared" si="9"/>
        <v>2.29</v>
      </c>
      <c r="S48" s="185">
        <f t="shared" si="10"/>
        <v>5</v>
      </c>
      <c r="T48" s="185">
        <f t="shared" si="11"/>
        <v>11.45</v>
      </c>
      <c r="U48" s="193">
        <f t="shared" si="12"/>
        <v>126.408</v>
      </c>
      <c r="V48" s="191">
        <f t="shared" ref="V48:W48" si="43">C48/100</f>
        <v>1</v>
      </c>
      <c r="W48" s="191">
        <f t="shared" si="43"/>
        <v>1.84</v>
      </c>
      <c r="X48" s="191">
        <f t="shared" si="14"/>
        <v>11.45</v>
      </c>
      <c r="Y48" s="194">
        <f t="shared" si="15"/>
        <v>21.068</v>
      </c>
      <c r="Z48" s="140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</row>
    <row r="49" ht="27.0" customHeight="1">
      <c r="A49" s="185">
        <v>73.0</v>
      </c>
      <c r="B49" s="195" t="s">
        <v>55</v>
      </c>
      <c r="C49" s="195">
        <v>94.0</v>
      </c>
      <c r="D49" s="195">
        <v>184.0</v>
      </c>
      <c r="E49" s="195">
        <v>226.0</v>
      </c>
      <c r="F49" s="195">
        <f t="shared" si="5"/>
        <v>0</v>
      </c>
      <c r="G49" s="195">
        <f t="shared" si="6"/>
        <v>117.26688</v>
      </c>
      <c r="H49" s="196">
        <f t="shared" si="7"/>
        <v>117.26688</v>
      </c>
      <c r="I49" s="195">
        <v>1.0</v>
      </c>
      <c r="J49" s="189">
        <f t="shared" si="8"/>
        <v>117.26688</v>
      </c>
      <c r="K49" s="140"/>
      <c r="L49" s="198"/>
      <c r="M49" s="199"/>
      <c r="N49" s="199"/>
      <c r="O49" s="140"/>
      <c r="P49" s="140"/>
      <c r="Q49" s="192">
        <v>30.0</v>
      </c>
      <c r="R49" s="191">
        <f t="shared" si="9"/>
        <v>2.26</v>
      </c>
      <c r="S49" s="185">
        <f t="shared" si="10"/>
        <v>1</v>
      </c>
      <c r="T49" s="185">
        <f t="shared" si="11"/>
        <v>2.26</v>
      </c>
      <c r="U49" s="193">
        <f t="shared" si="12"/>
        <v>117.26688</v>
      </c>
      <c r="V49" s="191">
        <f t="shared" ref="V49:W49" si="44">C49/100</f>
        <v>0.94</v>
      </c>
      <c r="W49" s="191">
        <f t="shared" si="44"/>
        <v>1.84</v>
      </c>
      <c r="X49" s="191">
        <f t="shared" si="14"/>
        <v>2.26</v>
      </c>
      <c r="Y49" s="194">
        <f t="shared" si="15"/>
        <v>3.908896</v>
      </c>
      <c r="Z49" s="140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</row>
    <row r="50" ht="27.0" customHeight="1">
      <c r="A50" s="185">
        <v>74.0</v>
      </c>
      <c r="B50" s="195" t="s">
        <v>55</v>
      </c>
      <c r="C50" s="195">
        <v>97.0</v>
      </c>
      <c r="D50" s="195">
        <v>184.0</v>
      </c>
      <c r="E50" s="195">
        <v>228.0</v>
      </c>
      <c r="F50" s="195">
        <f t="shared" si="5"/>
        <v>0</v>
      </c>
      <c r="G50" s="195">
        <f t="shared" si="6"/>
        <v>122.08032</v>
      </c>
      <c r="H50" s="196">
        <f t="shared" si="7"/>
        <v>122.08032</v>
      </c>
      <c r="I50" s="195">
        <v>2.0</v>
      </c>
      <c r="J50" s="189">
        <f t="shared" si="8"/>
        <v>244.16064</v>
      </c>
      <c r="K50" s="140"/>
      <c r="L50" s="198"/>
      <c r="M50" s="199"/>
      <c r="N50" s="199"/>
      <c r="O50" s="140"/>
      <c r="P50" s="140"/>
      <c r="Q50" s="192">
        <v>30.0</v>
      </c>
      <c r="R50" s="191">
        <f t="shared" si="9"/>
        <v>2.28</v>
      </c>
      <c r="S50" s="185">
        <f t="shared" si="10"/>
        <v>2</v>
      </c>
      <c r="T50" s="185">
        <f t="shared" si="11"/>
        <v>4.56</v>
      </c>
      <c r="U50" s="193">
        <f t="shared" si="12"/>
        <v>122.08032</v>
      </c>
      <c r="V50" s="191">
        <f t="shared" ref="V50:W50" si="45">C50/100</f>
        <v>0.97</v>
      </c>
      <c r="W50" s="191">
        <f t="shared" si="45"/>
        <v>1.84</v>
      </c>
      <c r="X50" s="191">
        <f t="shared" si="14"/>
        <v>4.56</v>
      </c>
      <c r="Y50" s="194">
        <f t="shared" si="15"/>
        <v>8.138688</v>
      </c>
      <c r="Z50" s="140"/>
      <c r="AA50" s="140"/>
      <c r="AB50" s="140"/>
      <c r="AC50" s="140"/>
      <c r="AD50" s="140"/>
      <c r="AE50" s="140"/>
      <c r="AF50" s="140"/>
      <c r="AG50" s="140"/>
      <c r="AH50" s="140"/>
      <c r="AI50" s="140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</row>
    <row r="51" ht="27.0" customHeight="1">
      <c r="A51" s="185">
        <v>75.0</v>
      </c>
      <c r="B51" s="195" t="s">
        <v>55</v>
      </c>
      <c r="C51" s="195">
        <v>96.0</v>
      </c>
      <c r="D51" s="195">
        <v>184.0</v>
      </c>
      <c r="E51" s="195">
        <v>226.0</v>
      </c>
      <c r="F51" s="195">
        <f t="shared" si="5"/>
        <v>0</v>
      </c>
      <c r="G51" s="195">
        <f t="shared" si="6"/>
        <v>119.76192</v>
      </c>
      <c r="H51" s="196">
        <f t="shared" si="7"/>
        <v>119.76192</v>
      </c>
      <c r="I51" s="195">
        <v>1.0</v>
      </c>
      <c r="J51" s="189">
        <f t="shared" si="8"/>
        <v>119.76192</v>
      </c>
      <c r="K51" s="140"/>
      <c r="L51" s="198"/>
      <c r="M51" s="199"/>
      <c r="N51" s="199"/>
      <c r="O51" s="140"/>
      <c r="P51" s="140"/>
      <c r="Q51" s="192">
        <v>30.0</v>
      </c>
      <c r="R51" s="191">
        <f t="shared" si="9"/>
        <v>2.26</v>
      </c>
      <c r="S51" s="185">
        <f t="shared" si="10"/>
        <v>1</v>
      </c>
      <c r="T51" s="185">
        <f t="shared" si="11"/>
        <v>2.26</v>
      </c>
      <c r="U51" s="193">
        <f t="shared" si="12"/>
        <v>119.76192</v>
      </c>
      <c r="V51" s="191">
        <f t="shared" ref="V51:W51" si="46">C51/100</f>
        <v>0.96</v>
      </c>
      <c r="W51" s="191">
        <f t="shared" si="46"/>
        <v>1.84</v>
      </c>
      <c r="X51" s="191">
        <f t="shared" si="14"/>
        <v>2.26</v>
      </c>
      <c r="Y51" s="194">
        <f t="shared" si="15"/>
        <v>3.992064</v>
      </c>
      <c r="Z51" s="140"/>
      <c r="AA51" s="140"/>
      <c r="AB51" s="140"/>
      <c r="AC51" s="140"/>
      <c r="AD51" s="140"/>
      <c r="AE51" s="140"/>
      <c r="AF51" s="140"/>
      <c r="AG51" s="140"/>
      <c r="AH51" s="140"/>
      <c r="AI51" s="140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</row>
    <row r="52" ht="27.0" customHeight="1">
      <c r="A52" s="185">
        <v>76.0</v>
      </c>
      <c r="B52" s="195" t="s">
        <v>55</v>
      </c>
      <c r="C52" s="195">
        <v>99.0</v>
      </c>
      <c r="D52" s="195">
        <v>184.0</v>
      </c>
      <c r="E52" s="195">
        <v>230.0</v>
      </c>
      <c r="F52" s="195">
        <f t="shared" si="5"/>
        <v>0</v>
      </c>
      <c r="G52" s="195">
        <f t="shared" si="6"/>
        <v>125.6904</v>
      </c>
      <c r="H52" s="196">
        <f t="shared" si="7"/>
        <v>125.6904</v>
      </c>
      <c r="I52" s="195">
        <v>1.0</v>
      </c>
      <c r="J52" s="189">
        <f t="shared" si="8"/>
        <v>125.6904</v>
      </c>
      <c r="K52" s="140"/>
      <c r="L52" s="198"/>
      <c r="M52" s="199"/>
      <c r="N52" s="199"/>
      <c r="O52" s="140"/>
      <c r="P52" s="140"/>
      <c r="Q52" s="192">
        <v>30.0</v>
      </c>
      <c r="R52" s="191">
        <f t="shared" si="9"/>
        <v>2.3</v>
      </c>
      <c r="S52" s="185">
        <f t="shared" si="10"/>
        <v>1</v>
      </c>
      <c r="T52" s="185">
        <f t="shared" si="11"/>
        <v>2.3</v>
      </c>
      <c r="U52" s="193">
        <f t="shared" si="12"/>
        <v>125.6904</v>
      </c>
      <c r="V52" s="191">
        <f t="shared" ref="V52:W52" si="47">C52/100</f>
        <v>0.99</v>
      </c>
      <c r="W52" s="191">
        <f t="shared" si="47"/>
        <v>1.84</v>
      </c>
      <c r="X52" s="191">
        <f t="shared" si="14"/>
        <v>2.3</v>
      </c>
      <c r="Y52" s="194">
        <f t="shared" si="15"/>
        <v>4.18968</v>
      </c>
      <c r="Z52" s="140"/>
      <c r="AA52" s="140"/>
      <c r="AB52" s="140"/>
      <c r="AC52" s="140"/>
      <c r="AD52" s="140"/>
      <c r="AE52" s="140"/>
      <c r="AF52" s="140"/>
      <c r="AG52" s="140"/>
      <c r="AH52" s="140"/>
      <c r="AI52" s="140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</row>
    <row r="53" ht="27.0" customHeight="1">
      <c r="A53" s="185">
        <v>77.0</v>
      </c>
      <c r="B53" s="195" t="s">
        <v>55</v>
      </c>
      <c r="C53" s="195">
        <v>100.0</v>
      </c>
      <c r="D53" s="195">
        <v>184.0</v>
      </c>
      <c r="E53" s="195">
        <v>230.0</v>
      </c>
      <c r="F53" s="195">
        <f t="shared" si="5"/>
        <v>0</v>
      </c>
      <c r="G53" s="195">
        <f t="shared" si="6"/>
        <v>126.96</v>
      </c>
      <c r="H53" s="196">
        <f t="shared" si="7"/>
        <v>126.96</v>
      </c>
      <c r="I53" s="195">
        <v>1.0</v>
      </c>
      <c r="J53" s="189">
        <f t="shared" si="8"/>
        <v>126.96</v>
      </c>
      <c r="K53" s="140"/>
      <c r="L53" s="198"/>
      <c r="M53" s="199"/>
      <c r="N53" s="199"/>
      <c r="O53" s="140"/>
      <c r="P53" s="140"/>
      <c r="Q53" s="192">
        <v>30.0</v>
      </c>
      <c r="R53" s="191">
        <f t="shared" si="9"/>
        <v>2.3</v>
      </c>
      <c r="S53" s="185">
        <f t="shared" si="10"/>
        <v>1</v>
      </c>
      <c r="T53" s="185">
        <f t="shared" si="11"/>
        <v>2.3</v>
      </c>
      <c r="U53" s="193">
        <f t="shared" si="12"/>
        <v>126.96</v>
      </c>
      <c r="V53" s="191">
        <f t="shared" ref="V53:W53" si="48">C53/100</f>
        <v>1</v>
      </c>
      <c r="W53" s="191">
        <f t="shared" si="48"/>
        <v>1.84</v>
      </c>
      <c r="X53" s="191">
        <f t="shared" si="14"/>
        <v>2.3</v>
      </c>
      <c r="Y53" s="194">
        <f t="shared" si="15"/>
        <v>4.232</v>
      </c>
      <c r="Z53" s="140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</row>
    <row r="54" ht="27.0" customHeight="1">
      <c r="A54" s="185">
        <v>78.0</v>
      </c>
      <c r="B54" s="195" t="s">
        <v>55</v>
      </c>
      <c r="C54" s="195">
        <v>99.0</v>
      </c>
      <c r="D54" s="195">
        <v>184.0</v>
      </c>
      <c r="E54" s="195">
        <v>226.0</v>
      </c>
      <c r="F54" s="195">
        <f t="shared" si="5"/>
        <v>0</v>
      </c>
      <c r="G54" s="195">
        <f t="shared" si="6"/>
        <v>123.50448</v>
      </c>
      <c r="H54" s="196">
        <f t="shared" si="7"/>
        <v>123.50448</v>
      </c>
      <c r="I54" s="195">
        <v>1.0</v>
      </c>
      <c r="J54" s="189">
        <f t="shared" si="8"/>
        <v>123.50448</v>
      </c>
      <c r="K54" s="140"/>
      <c r="L54" s="198"/>
      <c r="M54" s="199"/>
      <c r="N54" s="199"/>
      <c r="O54" s="140"/>
      <c r="P54" s="140"/>
      <c r="Q54" s="192">
        <v>30.0</v>
      </c>
      <c r="R54" s="191">
        <f t="shared" si="9"/>
        <v>2.26</v>
      </c>
      <c r="S54" s="185">
        <f t="shared" si="10"/>
        <v>1</v>
      </c>
      <c r="T54" s="185">
        <f t="shared" si="11"/>
        <v>2.26</v>
      </c>
      <c r="U54" s="193">
        <f t="shared" si="12"/>
        <v>123.50448</v>
      </c>
      <c r="V54" s="191">
        <f t="shared" ref="V54:W54" si="49">C54/100</f>
        <v>0.99</v>
      </c>
      <c r="W54" s="191">
        <f t="shared" si="49"/>
        <v>1.84</v>
      </c>
      <c r="X54" s="191">
        <f t="shared" si="14"/>
        <v>2.26</v>
      </c>
      <c r="Y54" s="194">
        <f t="shared" si="15"/>
        <v>4.116816</v>
      </c>
      <c r="Z54" s="140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</row>
    <row r="55" ht="27.0" customHeight="1">
      <c r="A55" s="185">
        <v>79.0</v>
      </c>
      <c r="B55" s="186" t="s">
        <v>62</v>
      </c>
      <c r="C55" s="187">
        <v>85.0</v>
      </c>
      <c r="D55" s="187">
        <v>187.0</v>
      </c>
      <c r="E55" s="187">
        <v>239.0</v>
      </c>
      <c r="F55" s="187">
        <f t="shared" si="5"/>
        <v>0.8</v>
      </c>
      <c r="G55" s="187">
        <f t="shared" si="6"/>
        <v>113.96715</v>
      </c>
      <c r="H55" s="188">
        <f t="shared" si="7"/>
        <v>91.17372</v>
      </c>
      <c r="I55" s="187">
        <v>1.0</v>
      </c>
      <c r="J55" s="189">
        <f t="shared" si="8"/>
        <v>91.17372</v>
      </c>
      <c r="K55" s="140"/>
      <c r="L55" s="198"/>
      <c r="M55" s="199"/>
      <c r="N55" s="199"/>
      <c r="O55" s="140"/>
      <c r="P55" s="140"/>
      <c r="Q55" s="192">
        <v>30.0</v>
      </c>
      <c r="R55" s="191">
        <f t="shared" si="9"/>
        <v>2.39</v>
      </c>
      <c r="S55" s="185">
        <f t="shared" si="10"/>
        <v>1</v>
      </c>
      <c r="T55" s="185">
        <f t="shared" si="11"/>
        <v>2.39</v>
      </c>
      <c r="U55" s="193">
        <f t="shared" si="12"/>
        <v>113.96715</v>
      </c>
      <c r="V55" s="191">
        <f t="shared" ref="V55:W55" si="50">C55/100</f>
        <v>0.85</v>
      </c>
      <c r="W55" s="191">
        <f t="shared" si="50"/>
        <v>1.87</v>
      </c>
      <c r="X55" s="191">
        <f t="shared" si="14"/>
        <v>2.39</v>
      </c>
      <c r="Y55" s="194">
        <f t="shared" si="15"/>
        <v>3.798905</v>
      </c>
      <c r="Z55" s="140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</row>
    <row r="56" ht="27.0" customHeight="1">
      <c r="A56" s="185">
        <v>80.0</v>
      </c>
      <c r="B56" s="195" t="s">
        <v>56</v>
      </c>
      <c r="C56" s="195">
        <v>98.0</v>
      </c>
      <c r="D56" s="195">
        <v>187.0</v>
      </c>
      <c r="E56" s="195">
        <v>239.0</v>
      </c>
      <c r="F56" s="195">
        <f t="shared" si="5"/>
        <v>0</v>
      </c>
      <c r="G56" s="195">
        <f t="shared" si="6"/>
        <v>131.39742</v>
      </c>
      <c r="H56" s="196">
        <f t="shared" si="7"/>
        <v>131.39742</v>
      </c>
      <c r="I56" s="195">
        <v>1.0</v>
      </c>
      <c r="J56" s="189">
        <f t="shared" si="8"/>
        <v>131.39742</v>
      </c>
      <c r="K56" s="140"/>
      <c r="L56" s="198"/>
      <c r="M56" s="199"/>
      <c r="N56" s="199"/>
      <c r="O56" s="140"/>
      <c r="P56" s="140"/>
      <c r="Q56" s="192">
        <v>30.0</v>
      </c>
      <c r="R56" s="191">
        <f t="shared" si="9"/>
        <v>2.39</v>
      </c>
      <c r="S56" s="185">
        <f t="shared" si="10"/>
        <v>1</v>
      </c>
      <c r="T56" s="185">
        <f t="shared" si="11"/>
        <v>2.39</v>
      </c>
      <c r="U56" s="193">
        <f t="shared" si="12"/>
        <v>131.39742</v>
      </c>
      <c r="V56" s="191">
        <f t="shared" ref="V56:W56" si="51">C56/100</f>
        <v>0.98</v>
      </c>
      <c r="W56" s="191">
        <f t="shared" si="51"/>
        <v>1.87</v>
      </c>
      <c r="X56" s="191">
        <f t="shared" si="14"/>
        <v>2.39</v>
      </c>
      <c r="Y56" s="194">
        <f t="shared" si="15"/>
        <v>4.379914</v>
      </c>
      <c r="Z56" s="140"/>
      <c r="AA56" s="140"/>
      <c r="AB56" s="140"/>
      <c r="AC56" s="140"/>
      <c r="AD56" s="140"/>
      <c r="AE56" s="140"/>
      <c r="AF56" s="140"/>
      <c r="AG56" s="140"/>
      <c r="AH56" s="140"/>
      <c r="AI56" s="140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</row>
    <row r="57" ht="27.0" customHeight="1">
      <c r="A57" s="185">
        <v>81.0</v>
      </c>
      <c r="B57" s="195" t="s">
        <v>56</v>
      </c>
      <c r="C57" s="195">
        <v>101.0</v>
      </c>
      <c r="D57" s="195">
        <v>187.0</v>
      </c>
      <c r="E57" s="195">
        <v>238.0</v>
      </c>
      <c r="F57" s="195">
        <f t="shared" si="5"/>
        <v>0</v>
      </c>
      <c r="G57" s="195">
        <f t="shared" si="6"/>
        <v>134.85318</v>
      </c>
      <c r="H57" s="196">
        <f t="shared" si="7"/>
        <v>134.85318</v>
      </c>
      <c r="I57" s="195">
        <v>2.0</v>
      </c>
      <c r="J57" s="189">
        <f t="shared" si="8"/>
        <v>269.70636</v>
      </c>
      <c r="K57" s="140"/>
      <c r="L57" s="198"/>
      <c r="M57" s="199"/>
      <c r="N57" s="199"/>
      <c r="O57" s="140"/>
      <c r="P57" s="140"/>
      <c r="Q57" s="192">
        <v>30.0</v>
      </c>
      <c r="R57" s="191">
        <f t="shared" si="9"/>
        <v>2.38</v>
      </c>
      <c r="S57" s="185">
        <f t="shared" si="10"/>
        <v>2</v>
      </c>
      <c r="T57" s="185">
        <f t="shared" si="11"/>
        <v>4.76</v>
      </c>
      <c r="U57" s="193">
        <f t="shared" si="12"/>
        <v>134.85318</v>
      </c>
      <c r="V57" s="191">
        <f t="shared" ref="V57:W57" si="52">C57/100</f>
        <v>1.01</v>
      </c>
      <c r="W57" s="191">
        <f t="shared" si="52"/>
        <v>1.87</v>
      </c>
      <c r="X57" s="191">
        <f t="shared" si="14"/>
        <v>4.76</v>
      </c>
      <c r="Y57" s="194">
        <f t="shared" si="15"/>
        <v>8.990212</v>
      </c>
      <c r="Z57" s="140"/>
      <c r="AA57" s="140"/>
      <c r="AB57" s="140"/>
      <c r="AC57" s="140"/>
      <c r="AD57" s="140"/>
      <c r="AE57" s="140"/>
      <c r="AF57" s="140"/>
      <c r="AG57" s="140"/>
      <c r="AH57" s="140"/>
      <c r="AI57" s="140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</row>
    <row r="58" ht="27.0" customHeight="1">
      <c r="A58" s="185">
        <v>85.0</v>
      </c>
      <c r="B58" s="195" t="s">
        <v>56</v>
      </c>
      <c r="C58" s="195">
        <v>101.0</v>
      </c>
      <c r="D58" s="195">
        <v>187.0</v>
      </c>
      <c r="E58" s="195">
        <v>240.0</v>
      </c>
      <c r="F58" s="195">
        <f t="shared" si="5"/>
        <v>0</v>
      </c>
      <c r="G58" s="195">
        <f t="shared" si="6"/>
        <v>135.9864</v>
      </c>
      <c r="H58" s="196">
        <f t="shared" si="7"/>
        <v>135.9864</v>
      </c>
      <c r="I58" s="195">
        <v>4.0</v>
      </c>
      <c r="J58" s="189">
        <f t="shared" si="8"/>
        <v>543.9456</v>
      </c>
      <c r="K58" s="140"/>
      <c r="L58" s="198"/>
      <c r="M58" s="199"/>
      <c r="N58" s="199"/>
      <c r="O58" s="140"/>
      <c r="P58" s="140"/>
      <c r="Q58" s="192">
        <v>30.0</v>
      </c>
      <c r="R58" s="191">
        <f t="shared" si="9"/>
        <v>2.4</v>
      </c>
      <c r="S58" s="185">
        <f t="shared" si="10"/>
        <v>4</v>
      </c>
      <c r="T58" s="185">
        <f t="shared" si="11"/>
        <v>9.6</v>
      </c>
      <c r="U58" s="193">
        <f t="shared" si="12"/>
        <v>135.9864</v>
      </c>
      <c r="V58" s="191">
        <f t="shared" ref="V58:W58" si="53">C58/100</f>
        <v>1.01</v>
      </c>
      <c r="W58" s="191">
        <f t="shared" si="53"/>
        <v>1.87</v>
      </c>
      <c r="X58" s="191">
        <f t="shared" si="14"/>
        <v>9.6</v>
      </c>
      <c r="Y58" s="194">
        <f t="shared" si="15"/>
        <v>18.13152</v>
      </c>
      <c r="Z58" s="140"/>
      <c r="AA58" s="140"/>
      <c r="AB58" s="140"/>
      <c r="AC58" s="140"/>
      <c r="AD58" s="140"/>
      <c r="AE58" s="140"/>
      <c r="AF58" s="140"/>
      <c r="AG58" s="140"/>
      <c r="AH58" s="140"/>
      <c r="AI58" s="140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</row>
    <row r="59" ht="27.0" customHeight="1">
      <c r="A59" s="185">
        <v>99.0</v>
      </c>
      <c r="B59" s="195" t="s">
        <v>56</v>
      </c>
      <c r="C59" s="195">
        <v>88.0</v>
      </c>
      <c r="D59" s="195">
        <v>187.0</v>
      </c>
      <c r="E59" s="195">
        <v>237.0</v>
      </c>
      <c r="F59" s="195">
        <f t="shared" si="5"/>
        <v>0</v>
      </c>
      <c r="G59" s="195">
        <f t="shared" si="6"/>
        <v>117.00216</v>
      </c>
      <c r="H59" s="196">
        <f t="shared" si="7"/>
        <v>117.00216</v>
      </c>
      <c r="I59" s="195">
        <v>1.0</v>
      </c>
      <c r="J59" s="189">
        <f t="shared" si="8"/>
        <v>117.00216</v>
      </c>
      <c r="K59" s="140"/>
      <c r="L59" s="198"/>
      <c r="M59" s="199"/>
      <c r="N59" s="199"/>
      <c r="O59" s="140"/>
      <c r="P59" s="140"/>
      <c r="Q59" s="192">
        <v>30.0</v>
      </c>
      <c r="R59" s="191">
        <f t="shared" si="9"/>
        <v>2.37</v>
      </c>
      <c r="S59" s="185">
        <f t="shared" si="10"/>
        <v>1</v>
      </c>
      <c r="T59" s="185">
        <f t="shared" si="11"/>
        <v>2.37</v>
      </c>
      <c r="U59" s="193">
        <f t="shared" si="12"/>
        <v>117.00216</v>
      </c>
      <c r="V59" s="191">
        <f t="shared" ref="V59:W59" si="54">C59/100</f>
        <v>0.88</v>
      </c>
      <c r="W59" s="191">
        <f t="shared" si="54"/>
        <v>1.87</v>
      </c>
      <c r="X59" s="191">
        <f t="shared" si="14"/>
        <v>2.37</v>
      </c>
      <c r="Y59" s="194">
        <f t="shared" si="15"/>
        <v>3.900072</v>
      </c>
      <c r="Z59" s="140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</row>
    <row r="60" ht="27.0" customHeight="1">
      <c r="A60" s="185">
        <v>100.0</v>
      </c>
      <c r="B60" s="195" t="s">
        <v>56</v>
      </c>
      <c r="C60" s="195">
        <v>102.0</v>
      </c>
      <c r="D60" s="195">
        <v>187.0</v>
      </c>
      <c r="E60" s="195">
        <v>239.0</v>
      </c>
      <c r="F60" s="195">
        <f t="shared" si="5"/>
        <v>0</v>
      </c>
      <c r="G60" s="195">
        <f t="shared" si="6"/>
        <v>136.76058</v>
      </c>
      <c r="H60" s="196">
        <f t="shared" si="7"/>
        <v>136.76058</v>
      </c>
      <c r="I60" s="195">
        <v>1.0</v>
      </c>
      <c r="J60" s="189">
        <f t="shared" si="8"/>
        <v>136.76058</v>
      </c>
      <c r="K60" s="140"/>
      <c r="L60" s="198"/>
      <c r="M60" s="199"/>
      <c r="N60" s="199"/>
      <c r="O60" s="140"/>
      <c r="P60" s="140"/>
      <c r="Q60" s="192">
        <v>30.0</v>
      </c>
      <c r="R60" s="191">
        <f t="shared" si="9"/>
        <v>2.39</v>
      </c>
      <c r="S60" s="185">
        <f t="shared" si="10"/>
        <v>1</v>
      </c>
      <c r="T60" s="185">
        <f t="shared" si="11"/>
        <v>2.39</v>
      </c>
      <c r="U60" s="193">
        <f t="shared" si="12"/>
        <v>136.76058</v>
      </c>
      <c r="V60" s="191">
        <f t="shared" ref="V60:W60" si="55">C60/100</f>
        <v>1.02</v>
      </c>
      <c r="W60" s="191">
        <f t="shared" si="55"/>
        <v>1.87</v>
      </c>
      <c r="X60" s="191">
        <f t="shared" si="14"/>
        <v>2.39</v>
      </c>
      <c r="Y60" s="194">
        <f t="shared" si="15"/>
        <v>4.558686</v>
      </c>
      <c r="Z60" s="140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</row>
    <row r="61" ht="27.0" customHeight="1">
      <c r="A61" s="185">
        <v>102.0</v>
      </c>
      <c r="B61" s="195" t="s">
        <v>56</v>
      </c>
      <c r="C61" s="195">
        <v>101.0</v>
      </c>
      <c r="D61" s="195">
        <v>187.0</v>
      </c>
      <c r="E61" s="195">
        <v>239.0</v>
      </c>
      <c r="F61" s="195">
        <f t="shared" si="5"/>
        <v>0</v>
      </c>
      <c r="G61" s="195">
        <f t="shared" si="6"/>
        <v>135.41979</v>
      </c>
      <c r="H61" s="196">
        <f t="shared" si="7"/>
        <v>135.41979</v>
      </c>
      <c r="I61" s="195">
        <v>3.0</v>
      </c>
      <c r="J61" s="189">
        <f t="shared" si="8"/>
        <v>406.25937</v>
      </c>
      <c r="K61" s="140"/>
      <c r="L61" s="198"/>
      <c r="M61" s="199"/>
      <c r="N61" s="199"/>
      <c r="O61" s="140"/>
      <c r="P61" s="140"/>
      <c r="Q61" s="192">
        <v>30.0</v>
      </c>
      <c r="R61" s="191">
        <f t="shared" si="9"/>
        <v>2.39</v>
      </c>
      <c r="S61" s="185">
        <f t="shared" si="10"/>
        <v>3</v>
      </c>
      <c r="T61" s="185">
        <f t="shared" si="11"/>
        <v>7.17</v>
      </c>
      <c r="U61" s="193">
        <f t="shared" si="12"/>
        <v>135.41979</v>
      </c>
      <c r="V61" s="191">
        <f t="shared" ref="V61:W61" si="56">C61/100</f>
        <v>1.01</v>
      </c>
      <c r="W61" s="191">
        <f t="shared" si="56"/>
        <v>1.87</v>
      </c>
      <c r="X61" s="191">
        <f t="shared" si="14"/>
        <v>7.17</v>
      </c>
      <c r="Y61" s="194">
        <f t="shared" si="15"/>
        <v>13.541979</v>
      </c>
      <c r="Z61" s="140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</row>
    <row r="62" ht="27.0" customHeight="1">
      <c r="A62" s="185">
        <v>103.0</v>
      </c>
      <c r="B62" s="195" t="s">
        <v>56</v>
      </c>
      <c r="C62" s="195">
        <v>100.0</v>
      </c>
      <c r="D62" s="195">
        <v>187.0</v>
      </c>
      <c r="E62" s="195">
        <v>239.0</v>
      </c>
      <c r="F62" s="195">
        <f t="shared" si="5"/>
        <v>0</v>
      </c>
      <c r="G62" s="195">
        <f t="shared" si="6"/>
        <v>134.079</v>
      </c>
      <c r="H62" s="196">
        <f t="shared" si="7"/>
        <v>134.079</v>
      </c>
      <c r="I62" s="195">
        <v>1.0</v>
      </c>
      <c r="J62" s="189">
        <f t="shared" si="8"/>
        <v>134.079</v>
      </c>
      <c r="K62" s="140"/>
      <c r="L62" s="198"/>
      <c r="M62" s="199"/>
      <c r="N62" s="199"/>
      <c r="O62" s="140"/>
      <c r="P62" s="140"/>
      <c r="Q62" s="192">
        <v>30.0</v>
      </c>
      <c r="R62" s="191">
        <f t="shared" si="9"/>
        <v>2.39</v>
      </c>
      <c r="S62" s="185">
        <f t="shared" si="10"/>
        <v>1</v>
      </c>
      <c r="T62" s="185">
        <f t="shared" si="11"/>
        <v>2.39</v>
      </c>
      <c r="U62" s="193">
        <f t="shared" si="12"/>
        <v>134.079</v>
      </c>
      <c r="V62" s="191">
        <f t="shared" ref="V62:W62" si="57">C62/100</f>
        <v>1</v>
      </c>
      <c r="W62" s="191">
        <f t="shared" si="57"/>
        <v>1.87</v>
      </c>
      <c r="X62" s="191">
        <f t="shared" si="14"/>
        <v>2.39</v>
      </c>
      <c r="Y62" s="194">
        <f t="shared" si="15"/>
        <v>4.4693</v>
      </c>
      <c r="Z62" s="140"/>
      <c r="AA62" s="140"/>
      <c r="AB62" s="140"/>
      <c r="AC62" s="140"/>
      <c r="AD62" s="140"/>
      <c r="AE62" s="140"/>
      <c r="AF62" s="140"/>
      <c r="AG62" s="140"/>
      <c r="AH62" s="140"/>
      <c r="AI62" s="140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</row>
    <row r="63" ht="27.0" customHeight="1">
      <c r="A63" s="185">
        <v>104.0</v>
      </c>
      <c r="B63" s="195" t="s">
        <v>56</v>
      </c>
      <c r="C63" s="195">
        <v>98.0</v>
      </c>
      <c r="D63" s="195">
        <v>187.0</v>
      </c>
      <c r="E63" s="195">
        <v>240.0</v>
      </c>
      <c r="F63" s="195">
        <f t="shared" si="5"/>
        <v>0</v>
      </c>
      <c r="G63" s="195">
        <f t="shared" si="6"/>
        <v>131.9472</v>
      </c>
      <c r="H63" s="196">
        <f t="shared" si="7"/>
        <v>131.9472</v>
      </c>
      <c r="I63" s="195">
        <v>1.0</v>
      </c>
      <c r="J63" s="189">
        <f t="shared" si="8"/>
        <v>131.9472</v>
      </c>
      <c r="K63" s="140"/>
      <c r="L63" s="198"/>
      <c r="M63" s="199"/>
      <c r="N63" s="199"/>
      <c r="O63" s="140"/>
      <c r="P63" s="140"/>
      <c r="Q63" s="192">
        <v>30.0</v>
      </c>
      <c r="R63" s="191">
        <f t="shared" si="9"/>
        <v>2.4</v>
      </c>
      <c r="S63" s="185">
        <f t="shared" si="10"/>
        <v>1</v>
      </c>
      <c r="T63" s="185">
        <f t="shared" si="11"/>
        <v>2.4</v>
      </c>
      <c r="U63" s="193">
        <f t="shared" si="12"/>
        <v>131.9472</v>
      </c>
      <c r="V63" s="191">
        <f t="shared" ref="V63:W63" si="58">C63/100</f>
        <v>0.98</v>
      </c>
      <c r="W63" s="191">
        <f t="shared" si="58"/>
        <v>1.87</v>
      </c>
      <c r="X63" s="191">
        <f t="shared" si="14"/>
        <v>2.4</v>
      </c>
      <c r="Y63" s="194">
        <f t="shared" si="15"/>
        <v>4.39824</v>
      </c>
      <c r="Z63" s="140"/>
      <c r="AA63" s="140"/>
      <c r="AB63" s="140"/>
      <c r="AC63" s="140"/>
      <c r="AD63" s="140"/>
      <c r="AE63" s="140"/>
      <c r="AF63" s="140"/>
      <c r="AG63" s="140"/>
      <c r="AH63" s="140"/>
      <c r="AI63" s="140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</row>
    <row r="64" ht="27.0" customHeight="1">
      <c r="A64" s="185">
        <v>105.0</v>
      </c>
      <c r="B64" s="186" t="s">
        <v>62</v>
      </c>
      <c r="C64" s="187">
        <v>83.0</v>
      </c>
      <c r="D64" s="187">
        <v>204.0</v>
      </c>
      <c r="E64" s="187">
        <v>253.0</v>
      </c>
      <c r="F64" s="187">
        <f t="shared" si="5"/>
        <v>0.8</v>
      </c>
      <c r="G64" s="187">
        <f t="shared" si="6"/>
        <v>128.51388</v>
      </c>
      <c r="H64" s="188">
        <f t="shared" si="7"/>
        <v>102.811104</v>
      </c>
      <c r="I64" s="187">
        <v>1.0</v>
      </c>
      <c r="J64" s="189">
        <f t="shared" si="8"/>
        <v>102.811104</v>
      </c>
      <c r="K64" s="140"/>
      <c r="L64" s="198"/>
      <c r="M64" s="199"/>
      <c r="N64" s="199"/>
      <c r="O64" s="140"/>
      <c r="P64" s="140"/>
      <c r="Q64" s="192">
        <v>30.0</v>
      </c>
      <c r="R64" s="191">
        <f t="shared" si="9"/>
        <v>2.53</v>
      </c>
      <c r="S64" s="185">
        <f t="shared" si="10"/>
        <v>1</v>
      </c>
      <c r="T64" s="185">
        <f t="shared" si="11"/>
        <v>2.53</v>
      </c>
      <c r="U64" s="193">
        <f t="shared" si="12"/>
        <v>128.51388</v>
      </c>
      <c r="V64" s="191">
        <f t="shared" ref="V64:W64" si="59">C64/100</f>
        <v>0.83</v>
      </c>
      <c r="W64" s="191">
        <f t="shared" si="59"/>
        <v>2.04</v>
      </c>
      <c r="X64" s="191">
        <f t="shared" si="14"/>
        <v>2.53</v>
      </c>
      <c r="Y64" s="194">
        <f t="shared" si="15"/>
        <v>4.283796</v>
      </c>
      <c r="Z64" s="140"/>
      <c r="AA64" s="140"/>
      <c r="AB64" s="140"/>
      <c r="AC64" s="140"/>
      <c r="AD64" s="140"/>
      <c r="AE64" s="140"/>
      <c r="AF64" s="140"/>
      <c r="AG64" s="140"/>
      <c r="AH64" s="140"/>
      <c r="AI64" s="140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</row>
    <row r="65" ht="27.0" customHeight="1">
      <c r="A65" s="185">
        <v>109.0</v>
      </c>
      <c r="B65" s="195" t="s">
        <v>56</v>
      </c>
      <c r="C65" s="195">
        <v>101.0</v>
      </c>
      <c r="D65" s="195">
        <v>204.0</v>
      </c>
      <c r="E65" s="195">
        <v>255.0</v>
      </c>
      <c r="F65" s="195">
        <f t="shared" si="5"/>
        <v>0</v>
      </c>
      <c r="G65" s="195">
        <f t="shared" si="6"/>
        <v>157.6206</v>
      </c>
      <c r="H65" s="196">
        <f t="shared" si="7"/>
        <v>157.6206</v>
      </c>
      <c r="I65" s="195">
        <v>1.0</v>
      </c>
      <c r="J65" s="189">
        <f t="shared" si="8"/>
        <v>157.6206</v>
      </c>
      <c r="K65" s="140"/>
      <c r="L65" s="198"/>
      <c r="M65" s="199"/>
      <c r="N65" s="199"/>
      <c r="O65" s="140"/>
      <c r="P65" s="140"/>
      <c r="Q65" s="192">
        <v>30.0</v>
      </c>
      <c r="R65" s="191">
        <f t="shared" si="9"/>
        <v>2.55</v>
      </c>
      <c r="S65" s="185">
        <f t="shared" si="10"/>
        <v>1</v>
      </c>
      <c r="T65" s="185">
        <f t="shared" si="11"/>
        <v>2.55</v>
      </c>
      <c r="U65" s="193">
        <f t="shared" si="12"/>
        <v>157.6206</v>
      </c>
      <c r="V65" s="191">
        <f t="shared" ref="V65:W65" si="60">C65/100</f>
        <v>1.01</v>
      </c>
      <c r="W65" s="191">
        <f t="shared" si="60"/>
        <v>2.04</v>
      </c>
      <c r="X65" s="191">
        <f t="shared" si="14"/>
        <v>2.55</v>
      </c>
      <c r="Y65" s="194">
        <f t="shared" si="15"/>
        <v>5.25402</v>
      </c>
      <c r="Z65" s="140"/>
      <c r="AA65" s="140"/>
      <c r="AB65" s="140"/>
      <c r="AC65" s="140"/>
      <c r="AD65" s="140"/>
      <c r="AE65" s="140"/>
      <c r="AF65" s="140"/>
      <c r="AG65" s="140"/>
      <c r="AH65" s="140"/>
      <c r="AI65" s="140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</row>
    <row r="66" ht="27.0" customHeight="1">
      <c r="A66" s="185">
        <v>111.0</v>
      </c>
      <c r="B66" s="195" t="s">
        <v>56</v>
      </c>
      <c r="C66" s="195">
        <v>100.0</v>
      </c>
      <c r="D66" s="195">
        <v>204.0</v>
      </c>
      <c r="E66" s="195">
        <v>255.0</v>
      </c>
      <c r="F66" s="195">
        <f t="shared" si="5"/>
        <v>0</v>
      </c>
      <c r="G66" s="195">
        <f t="shared" si="6"/>
        <v>156.06</v>
      </c>
      <c r="H66" s="196">
        <f t="shared" si="7"/>
        <v>156.06</v>
      </c>
      <c r="I66" s="195">
        <v>5.0</v>
      </c>
      <c r="J66" s="189">
        <f t="shared" si="8"/>
        <v>780.3</v>
      </c>
      <c r="K66" s="140"/>
      <c r="L66" s="198"/>
      <c r="M66" s="199"/>
      <c r="N66" s="199"/>
      <c r="O66" s="140"/>
      <c r="P66" s="140"/>
      <c r="Q66" s="192">
        <v>30.0</v>
      </c>
      <c r="R66" s="191">
        <f t="shared" si="9"/>
        <v>2.55</v>
      </c>
      <c r="S66" s="185">
        <f t="shared" si="10"/>
        <v>5</v>
      </c>
      <c r="T66" s="185">
        <f t="shared" si="11"/>
        <v>12.75</v>
      </c>
      <c r="U66" s="193">
        <f t="shared" si="12"/>
        <v>156.06</v>
      </c>
      <c r="V66" s="191">
        <f t="shared" ref="V66:W66" si="61">C66/100</f>
        <v>1</v>
      </c>
      <c r="W66" s="191">
        <f t="shared" si="61"/>
        <v>2.04</v>
      </c>
      <c r="X66" s="191">
        <f t="shared" si="14"/>
        <v>12.75</v>
      </c>
      <c r="Y66" s="194">
        <f t="shared" si="15"/>
        <v>26.01</v>
      </c>
      <c r="Z66" s="140"/>
      <c r="AA66" s="140"/>
      <c r="AB66" s="140"/>
      <c r="AC66" s="140"/>
      <c r="AD66" s="140"/>
      <c r="AE66" s="140"/>
      <c r="AF66" s="140"/>
      <c r="AG66" s="140"/>
      <c r="AH66" s="140"/>
      <c r="AI66" s="140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</row>
    <row r="67" ht="27.0" customHeight="1">
      <c r="A67" s="185">
        <v>112.0</v>
      </c>
      <c r="B67" s="195" t="s">
        <v>56</v>
      </c>
      <c r="C67" s="195">
        <v>100.0</v>
      </c>
      <c r="D67" s="195">
        <v>204.0</v>
      </c>
      <c r="E67" s="195">
        <v>255.0</v>
      </c>
      <c r="F67" s="195">
        <f t="shared" si="5"/>
        <v>0</v>
      </c>
      <c r="G67" s="195">
        <f t="shared" si="6"/>
        <v>156.06</v>
      </c>
      <c r="H67" s="196">
        <f t="shared" si="7"/>
        <v>156.06</v>
      </c>
      <c r="I67" s="195">
        <v>5.0</v>
      </c>
      <c r="J67" s="189">
        <f t="shared" si="8"/>
        <v>780.3</v>
      </c>
      <c r="K67" s="140"/>
      <c r="L67" s="198"/>
      <c r="M67" s="199"/>
      <c r="N67" s="199"/>
      <c r="O67" s="140"/>
      <c r="P67" s="140"/>
      <c r="Q67" s="192">
        <v>30.0</v>
      </c>
      <c r="R67" s="191">
        <f t="shared" si="9"/>
        <v>2.55</v>
      </c>
      <c r="S67" s="185">
        <f t="shared" si="10"/>
        <v>5</v>
      </c>
      <c r="T67" s="185">
        <f t="shared" si="11"/>
        <v>12.75</v>
      </c>
      <c r="U67" s="193">
        <f t="shared" si="12"/>
        <v>156.06</v>
      </c>
      <c r="V67" s="191">
        <f t="shared" ref="V67:W67" si="62">C67/100</f>
        <v>1</v>
      </c>
      <c r="W67" s="191">
        <f t="shared" si="62"/>
        <v>2.04</v>
      </c>
      <c r="X67" s="191">
        <f t="shared" si="14"/>
        <v>12.75</v>
      </c>
      <c r="Y67" s="194">
        <f t="shared" si="15"/>
        <v>26.01</v>
      </c>
      <c r="Z67" s="140"/>
      <c r="AA67" s="140"/>
      <c r="AB67" s="140"/>
      <c r="AC67" s="140"/>
      <c r="AD67" s="140"/>
      <c r="AE67" s="140"/>
      <c r="AF67" s="140"/>
      <c r="AG67" s="140"/>
      <c r="AH67" s="140"/>
      <c r="AI67" s="140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</row>
    <row r="68" ht="27.0" customHeight="1">
      <c r="A68" s="185">
        <v>115.0</v>
      </c>
      <c r="B68" s="195" t="s">
        <v>56</v>
      </c>
      <c r="C68" s="195">
        <v>99.0</v>
      </c>
      <c r="D68" s="195">
        <v>204.0</v>
      </c>
      <c r="E68" s="195">
        <v>255.0</v>
      </c>
      <c r="F68" s="195">
        <f t="shared" si="5"/>
        <v>0</v>
      </c>
      <c r="G68" s="195">
        <f t="shared" si="6"/>
        <v>154.4994</v>
      </c>
      <c r="H68" s="196">
        <f t="shared" si="7"/>
        <v>154.4994</v>
      </c>
      <c r="I68" s="195">
        <v>1.0</v>
      </c>
      <c r="J68" s="189">
        <f t="shared" si="8"/>
        <v>154.4994</v>
      </c>
      <c r="K68" s="140"/>
      <c r="L68" s="198"/>
      <c r="M68" s="199"/>
      <c r="N68" s="199"/>
      <c r="O68" s="140"/>
      <c r="P68" s="140"/>
      <c r="Q68" s="192">
        <v>30.0</v>
      </c>
      <c r="R68" s="191">
        <f t="shared" si="9"/>
        <v>2.55</v>
      </c>
      <c r="S68" s="185">
        <f t="shared" si="10"/>
        <v>1</v>
      </c>
      <c r="T68" s="185">
        <f t="shared" si="11"/>
        <v>2.55</v>
      </c>
      <c r="U68" s="193">
        <f t="shared" si="12"/>
        <v>154.4994</v>
      </c>
      <c r="V68" s="191">
        <f t="shared" ref="V68:W68" si="63">C68/100</f>
        <v>0.99</v>
      </c>
      <c r="W68" s="191">
        <f t="shared" si="63"/>
        <v>2.04</v>
      </c>
      <c r="X68" s="191">
        <f t="shared" si="14"/>
        <v>2.55</v>
      </c>
      <c r="Y68" s="194">
        <f t="shared" si="15"/>
        <v>5.14998</v>
      </c>
      <c r="Z68" s="140"/>
      <c r="AA68" s="140"/>
      <c r="AB68" s="140"/>
      <c r="AC68" s="140"/>
      <c r="AD68" s="140"/>
      <c r="AE68" s="140"/>
      <c r="AF68" s="140"/>
      <c r="AG68" s="140"/>
      <c r="AH68" s="140"/>
      <c r="AI68" s="140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</row>
    <row r="69" ht="27.0" customHeight="1">
      <c r="A69" s="185">
        <v>117.0</v>
      </c>
      <c r="B69" s="195" t="s">
        <v>56</v>
      </c>
      <c r="C69" s="195">
        <v>97.0</v>
      </c>
      <c r="D69" s="195">
        <v>204.0</v>
      </c>
      <c r="E69" s="195">
        <v>255.0</v>
      </c>
      <c r="F69" s="195">
        <f t="shared" si="5"/>
        <v>0</v>
      </c>
      <c r="G69" s="195">
        <f t="shared" si="6"/>
        <v>151.3782</v>
      </c>
      <c r="H69" s="196">
        <f t="shared" si="7"/>
        <v>151.3782</v>
      </c>
      <c r="I69" s="195">
        <v>1.0</v>
      </c>
      <c r="J69" s="189">
        <f t="shared" si="8"/>
        <v>151.3782</v>
      </c>
      <c r="K69" s="140"/>
      <c r="L69" s="198"/>
      <c r="M69" s="199"/>
      <c r="N69" s="199"/>
      <c r="O69" s="140"/>
      <c r="P69" s="140"/>
      <c r="Q69" s="192">
        <v>30.0</v>
      </c>
      <c r="R69" s="191">
        <f t="shared" si="9"/>
        <v>2.55</v>
      </c>
      <c r="S69" s="185">
        <f t="shared" si="10"/>
        <v>1</v>
      </c>
      <c r="T69" s="185">
        <f t="shared" si="11"/>
        <v>2.55</v>
      </c>
      <c r="U69" s="193">
        <f t="shared" si="12"/>
        <v>151.3782</v>
      </c>
      <c r="V69" s="191">
        <f t="shared" ref="V69:W69" si="64">C69/100</f>
        <v>0.97</v>
      </c>
      <c r="W69" s="191">
        <f t="shared" si="64"/>
        <v>2.04</v>
      </c>
      <c r="X69" s="191">
        <f t="shared" si="14"/>
        <v>2.55</v>
      </c>
      <c r="Y69" s="194">
        <f t="shared" si="15"/>
        <v>5.04594</v>
      </c>
      <c r="Z69" s="140"/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</row>
    <row r="70" ht="27.0" customHeight="1">
      <c r="A70" s="185">
        <v>119.0</v>
      </c>
      <c r="B70" s="195" t="s">
        <v>56</v>
      </c>
      <c r="C70" s="195">
        <v>100.0</v>
      </c>
      <c r="D70" s="195">
        <v>204.0</v>
      </c>
      <c r="E70" s="195">
        <v>255.0</v>
      </c>
      <c r="F70" s="195">
        <f t="shared" si="5"/>
        <v>0</v>
      </c>
      <c r="G70" s="195">
        <f t="shared" si="6"/>
        <v>156.06</v>
      </c>
      <c r="H70" s="196">
        <f t="shared" si="7"/>
        <v>156.06</v>
      </c>
      <c r="I70" s="195">
        <v>12.0</v>
      </c>
      <c r="J70" s="189">
        <f t="shared" si="8"/>
        <v>1872.72</v>
      </c>
      <c r="K70" s="140"/>
      <c r="L70" s="198"/>
      <c r="M70" s="199"/>
      <c r="N70" s="199"/>
      <c r="O70" s="140"/>
      <c r="P70" s="140"/>
      <c r="Q70" s="192">
        <v>30.0</v>
      </c>
      <c r="R70" s="191">
        <f t="shared" si="9"/>
        <v>2.55</v>
      </c>
      <c r="S70" s="185">
        <f t="shared" si="10"/>
        <v>12</v>
      </c>
      <c r="T70" s="185">
        <f t="shared" si="11"/>
        <v>30.6</v>
      </c>
      <c r="U70" s="193">
        <f t="shared" si="12"/>
        <v>156.06</v>
      </c>
      <c r="V70" s="191">
        <f t="shared" ref="V70:W70" si="65">C70/100</f>
        <v>1</v>
      </c>
      <c r="W70" s="191">
        <f t="shared" si="65"/>
        <v>2.04</v>
      </c>
      <c r="X70" s="191">
        <f t="shared" si="14"/>
        <v>30.6</v>
      </c>
      <c r="Y70" s="194">
        <f t="shared" si="15"/>
        <v>62.424</v>
      </c>
      <c r="Z70" s="140"/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</row>
    <row r="71" ht="27.0" customHeight="1">
      <c r="A71" s="185">
        <v>121.0</v>
      </c>
      <c r="B71" s="195" t="s">
        <v>56</v>
      </c>
      <c r="C71" s="195">
        <v>95.0</v>
      </c>
      <c r="D71" s="195">
        <v>204.0</v>
      </c>
      <c r="E71" s="195">
        <v>255.0</v>
      </c>
      <c r="F71" s="195">
        <f t="shared" si="5"/>
        <v>0</v>
      </c>
      <c r="G71" s="195">
        <f t="shared" si="6"/>
        <v>148.257</v>
      </c>
      <c r="H71" s="196">
        <f t="shared" si="7"/>
        <v>148.257</v>
      </c>
      <c r="I71" s="195">
        <v>2.0</v>
      </c>
      <c r="J71" s="189">
        <f t="shared" si="8"/>
        <v>296.514</v>
      </c>
      <c r="K71" s="140"/>
      <c r="L71" s="198"/>
      <c r="M71" s="199"/>
      <c r="N71" s="199"/>
      <c r="O71" s="140"/>
      <c r="P71" s="140"/>
      <c r="Q71" s="192">
        <v>30.0</v>
      </c>
      <c r="R71" s="191">
        <f t="shared" si="9"/>
        <v>2.55</v>
      </c>
      <c r="S71" s="185">
        <f t="shared" si="10"/>
        <v>2</v>
      </c>
      <c r="T71" s="185">
        <f t="shared" si="11"/>
        <v>5.1</v>
      </c>
      <c r="U71" s="193">
        <f t="shared" si="12"/>
        <v>148.257</v>
      </c>
      <c r="V71" s="191">
        <f t="shared" ref="V71:W71" si="66">C71/100</f>
        <v>0.95</v>
      </c>
      <c r="W71" s="191">
        <f t="shared" si="66"/>
        <v>2.04</v>
      </c>
      <c r="X71" s="191">
        <f t="shared" si="14"/>
        <v>5.1</v>
      </c>
      <c r="Y71" s="194">
        <f t="shared" si="15"/>
        <v>9.8838</v>
      </c>
      <c r="Z71" s="140"/>
      <c r="AA71" s="140"/>
      <c r="AB71" s="140"/>
      <c r="AC71" s="140"/>
      <c r="AD71" s="140"/>
      <c r="AE71" s="140"/>
      <c r="AF71" s="140"/>
      <c r="AG71" s="140"/>
      <c r="AH71" s="140"/>
      <c r="AI71" s="140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</row>
    <row r="72" ht="27.0" customHeight="1">
      <c r="A72" s="185">
        <v>124.0</v>
      </c>
      <c r="B72" s="195" t="s">
        <v>56</v>
      </c>
      <c r="C72" s="195">
        <v>101.0</v>
      </c>
      <c r="D72" s="195">
        <v>204.0</v>
      </c>
      <c r="E72" s="195">
        <v>255.0</v>
      </c>
      <c r="F72" s="195">
        <f t="shared" si="5"/>
        <v>0</v>
      </c>
      <c r="G72" s="195">
        <f t="shared" si="6"/>
        <v>157.6206</v>
      </c>
      <c r="H72" s="196">
        <f t="shared" si="7"/>
        <v>157.6206</v>
      </c>
      <c r="I72" s="195">
        <v>1.0</v>
      </c>
      <c r="J72" s="189">
        <f t="shared" si="8"/>
        <v>157.6206</v>
      </c>
      <c r="K72" s="140"/>
      <c r="L72" s="198"/>
      <c r="M72" s="199"/>
      <c r="N72" s="199"/>
      <c r="O72" s="140"/>
      <c r="P72" s="140"/>
      <c r="Q72" s="192">
        <v>30.0</v>
      </c>
      <c r="R72" s="191">
        <f t="shared" si="9"/>
        <v>2.55</v>
      </c>
      <c r="S72" s="185">
        <f t="shared" si="10"/>
        <v>1</v>
      </c>
      <c r="T72" s="185">
        <f t="shared" si="11"/>
        <v>2.55</v>
      </c>
      <c r="U72" s="193">
        <f t="shared" si="12"/>
        <v>157.6206</v>
      </c>
      <c r="V72" s="191">
        <f t="shared" ref="V72:W72" si="67">C72/100</f>
        <v>1.01</v>
      </c>
      <c r="W72" s="191">
        <f t="shared" si="67"/>
        <v>2.04</v>
      </c>
      <c r="X72" s="191">
        <f t="shared" si="14"/>
        <v>2.55</v>
      </c>
      <c r="Y72" s="194">
        <f t="shared" si="15"/>
        <v>5.25402</v>
      </c>
      <c r="Z72" s="140"/>
      <c r="AA72" s="140"/>
      <c r="AB72" s="140"/>
      <c r="AC72" s="140"/>
      <c r="AD72" s="140"/>
      <c r="AE72" s="140"/>
      <c r="AF72" s="140"/>
      <c r="AG72" s="140"/>
      <c r="AH72" s="140"/>
      <c r="AI72" s="140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</row>
    <row r="73" ht="27.0" customHeight="1">
      <c r="A73" s="185">
        <v>144.0</v>
      </c>
      <c r="B73" s="195" t="s">
        <v>56</v>
      </c>
      <c r="C73" s="195">
        <v>99.0</v>
      </c>
      <c r="D73" s="195">
        <v>204.0</v>
      </c>
      <c r="E73" s="195">
        <v>255.0</v>
      </c>
      <c r="F73" s="195">
        <f t="shared" si="5"/>
        <v>0</v>
      </c>
      <c r="G73" s="195">
        <f t="shared" si="6"/>
        <v>154.4994</v>
      </c>
      <c r="H73" s="196">
        <f t="shared" si="7"/>
        <v>154.4994</v>
      </c>
      <c r="I73" s="195">
        <v>2.0</v>
      </c>
      <c r="J73" s="189">
        <f t="shared" si="8"/>
        <v>308.9988</v>
      </c>
      <c r="K73" s="140"/>
      <c r="L73" s="198"/>
      <c r="M73" s="199"/>
      <c r="N73" s="199"/>
      <c r="O73" s="140"/>
      <c r="P73" s="140"/>
      <c r="Q73" s="192">
        <v>30.0</v>
      </c>
      <c r="R73" s="191">
        <f t="shared" si="9"/>
        <v>2.55</v>
      </c>
      <c r="S73" s="185">
        <f t="shared" si="10"/>
        <v>2</v>
      </c>
      <c r="T73" s="185">
        <f t="shared" si="11"/>
        <v>5.1</v>
      </c>
      <c r="U73" s="193">
        <f t="shared" si="12"/>
        <v>154.4994</v>
      </c>
      <c r="V73" s="191">
        <f t="shared" ref="V73:W73" si="68">C73/100</f>
        <v>0.99</v>
      </c>
      <c r="W73" s="191">
        <f t="shared" si="68"/>
        <v>2.04</v>
      </c>
      <c r="X73" s="191">
        <f t="shared" si="14"/>
        <v>5.1</v>
      </c>
      <c r="Y73" s="194">
        <f t="shared" si="15"/>
        <v>10.29996</v>
      </c>
      <c r="Z73" s="140"/>
      <c r="AA73" s="140"/>
      <c r="AB73" s="140"/>
      <c r="AC73" s="140"/>
      <c r="AD73" s="140"/>
      <c r="AE73" s="140"/>
      <c r="AF73" s="140"/>
      <c r="AG73" s="140"/>
      <c r="AH73" s="140"/>
      <c r="AI73" s="140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</row>
    <row r="74" ht="27.0" customHeight="1">
      <c r="A74" s="185">
        <v>150.0</v>
      </c>
      <c r="B74" s="195" t="s">
        <v>56</v>
      </c>
      <c r="C74" s="195">
        <v>100.0</v>
      </c>
      <c r="D74" s="195">
        <v>204.0</v>
      </c>
      <c r="E74" s="195">
        <v>194.0</v>
      </c>
      <c r="F74" s="195">
        <f t="shared" si="5"/>
        <v>0</v>
      </c>
      <c r="G74" s="195">
        <f t="shared" si="6"/>
        <v>118.728</v>
      </c>
      <c r="H74" s="196">
        <f t="shared" si="7"/>
        <v>118.728</v>
      </c>
      <c r="I74" s="195">
        <v>1.0</v>
      </c>
      <c r="J74" s="189">
        <f t="shared" si="8"/>
        <v>118.728</v>
      </c>
      <c r="K74" s="140"/>
      <c r="L74" s="198"/>
      <c r="M74" s="199"/>
      <c r="N74" s="199"/>
      <c r="O74" s="140"/>
      <c r="P74" s="140"/>
      <c r="Q74" s="192">
        <v>30.0</v>
      </c>
      <c r="R74" s="191">
        <f t="shared" si="9"/>
        <v>1.94</v>
      </c>
      <c r="S74" s="185">
        <f t="shared" si="10"/>
        <v>1</v>
      </c>
      <c r="T74" s="185">
        <f t="shared" si="11"/>
        <v>1.94</v>
      </c>
      <c r="U74" s="193">
        <f t="shared" si="12"/>
        <v>118.728</v>
      </c>
      <c r="V74" s="191">
        <f t="shared" ref="V74:W74" si="69">C74/100</f>
        <v>1</v>
      </c>
      <c r="W74" s="191">
        <f t="shared" si="69"/>
        <v>2.04</v>
      </c>
      <c r="X74" s="191">
        <f t="shared" si="14"/>
        <v>1.94</v>
      </c>
      <c r="Y74" s="194">
        <f t="shared" si="15"/>
        <v>3.9576</v>
      </c>
      <c r="Z74" s="140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</row>
    <row r="75" ht="27.0" customHeight="1">
      <c r="A75" s="185">
        <v>151.0</v>
      </c>
      <c r="B75" s="195" t="s">
        <v>56</v>
      </c>
      <c r="C75" s="195">
        <v>100.0</v>
      </c>
      <c r="D75" s="195">
        <v>204.0</v>
      </c>
      <c r="E75" s="195">
        <v>196.0</v>
      </c>
      <c r="F75" s="195">
        <f t="shared" si="5"/>
        <v>0</v>
      </c>
      <c r="G75" s="195">
        <f t="shared" si="6"/>
        <v>119.952</v>
      </c>
      <c r="H75" s="196">
        <f t="shared" si="7"/>
        <v>119.952</v>
      </c>
      <c r="I75" s="195">
        <v>1.0</v>
      </c>
      <c r="J75" s="189">
        <f t="shared" si="8"/>
        <v>119.952</v>
      </c>
      <c r="K75" s="140"/>
      <c r="L75" s="198"/>
      <c r="M75" s="199"/>
      <c r="N75" s="199"/>
      <c r="O75" s="140"/>
      <c r="P75" s="140"/>
      <c r="Q75" s="192">
        <v>30.0</v>
      </c>
      <c r="R75" s="191">
        <f t="shared" si="9"/>
        <v>1.96</v>
      </c>
      <c r="S75" s="185">
        <f t="shared" si="10"/>
        <v>1</v>
      </c>
      <c r="T75" s="185">
        <f t="shared" si="11"/>
        <v>1.96</v>
      </c>
      <c r="U75" s="193">
        <f t="shared" si="12"/>
        <v>119.952</v>
      </c>
      <c r="V75" s="191">
        <f t="shared" ref="V75:W75" si="70">C75/100</f>
        <v>1</v>
      </c>
      <c r="W75" s="191">
        <f t="shared" si="70"/>
        <v>2.04</v>
      </c>
      <c r="X75" s="191">
        <f t="shared" si="14"/>
        <v>1.96</v>
      </c>
      <c r="Y75" s="194">
        <f t="shared" si="15"/>
        <v>3.9984</v>
      </c>
      <c r="Z75" s="140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</row>
    <row r="76" ht="27.0" customHeight="1">
      <c r="A76" s="185">
        <v>153.0</v>
      </c>
      <c r="B76" s="195" t="s">
        <v>56</v>
      </c>
      <c r="C76" s="195">
        <v>99.0</v>
      </c>
      <c r="D76" s="195">
        <v>204.0</v>
      </c>
      <c r="E76" s="195">
        <v>248.0</v>
      </c>
      <c r="F76" s="195">
        <f t="shared" si="5"/>
        <v>0</v>
      </c>
      <c r="G76" s="195">
        <f t="shared" si="6"/>
        <v>150.25824</v>
      </c>
      <c r="H76" s="196">
        <f t="shared" si="7"/>
        <v>150.25824</v>
      </c>
      <c r="I76" s="195">
        <v>2.0</v>
      </c>
      <c r="J76" s="189">
        <f t="shared" si="8"/>
        <v>300.51648</v>
      </c>
      <c r="K76" s="140"/>
      <c r="L76" s="198"/>
      <c r="M76" s="199"/>
      <c r="N76" s="199"/>
      <c r="O76" s="140"/>
      <c r="P76" s="140"/>
      <c r="Q76" s="192">
        <v>30.0</v>
      </c>
      <c r="R76" s="191">
        <f t="shared" si="9"/>
        <v>2.48</v>
      </c>
      <c r="S76" s="185">
        <f t="shared" si="10"/>
        <v>2</v>
      </c>
      <c r="T76" s="185">
        <f t="shared" si="11"/>
        <v>4.96</v>
      </c>
      <c r="U76" s="193">
        <f t="shared" si="12"/>
        <v>150.25824</v>
      </c>
      <c r="V76" s="191">
        <f t="shared" ref="V76:W76" si="71">C76/100</f>
        <v>0.99</v>
      </c>
      <c r="W76" s="191">
        <f t="shared" si="71"/>
        <v>2.04</v>
      </c>
      <c r="X76" s="191">
        <f t="shared" si="14"/>
        <v>4.96</v>
      </c>
      <c r="Y76" s="194">
        <f t="shared" si="15"/>
        <v>10.017216</v>
      </c>
      <c r="Z76" s="140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</row>
    <row r="77" ht="27.0" customHeight="1">
      <c r="A77" s="185">
        <v>154.0</v>
      </c>
      <c r="B77" s="195" t="s">
        <v>56</v>
      </c>
      <c r="C77" s="195">
        <v>96.0</v>
      </c>
      <c r="D77" s="195">
        <v>204.0</v>
      </c>
      <c r="E77" s="195">
        <v>194.0</v>
      </c>
      <c r="F77" s="195">
        <f t="shared" si="5"/>
        <v>0</v>
      </c>
      <c r="G77" s="195">
        <f t="shared" si="6"/>
        <v>113.97888</v>
      </c>
      <c r="H77" s="196">
        <f t="shared" si="7"/>
        <v>113.97888</v>
      </c>
      <c r="I77" s="195">
        <v>1.0</v>
      </c>
      <c r="J77" s="189">
        <f t="shared" si="8"/>
        <v>113.97888</v>
      </c>
      <c r="K77" s="140"/>
      <c r="L77" s="198"/>
      <c r="M77" s="199"/>
      <c r="N77" s="199"/>
      <c r="O77" s="140"/>
      <c r="P77" s="140"/>
      <c r="Q77" s="192">
        <v>30.0</v>
      </c>
      <c r="R77" s="191">
        <f t="shared" si="9"/>
        <v>1.94</v>
      </c>
      <c r="S77" s="185">
        <f t="shared" si="10"/>
        <v>1</v>
      </c>
      <c r="T77" s="185">
        <f t="shared" si="11"/>
        <v>1.94</v>
      </c>
      <c r="U77" s="193">
        <f t="shared" si="12"/>
        <v>113.97888</v>
      </c>
      <c r="V77" s="191">
        <f t="shared" ref="V77:W77" si="72">C77/100</f>
        <v>0.96</v>
      </c>
      <c r="W77" s="191">
        <f t="shared" si="72"/>
        <v>2.04</v>
      </c>
      <c r="X77" s="191">
        <f t="shared" si="14"/>
        <v>1.94</v>
      </c>
      <c r="Y77" s="194">
        <f t="shared" si="15"/>
        <v>3.799296</v>
      </c>
      <c r="Z77" s="140"/>
      <c r="AA77" s="140"/>
      <c r="AB77" s="140"/>
      <c r="AC77" s="140"/>
      <c r="AD77" s="140"/>
      <c r="AE77" s="140"/>
      <c r="AF77" s="140"/>
      <c r="AG77" s="140"/>
      <c r="AH77" s="140"/>
      <c r="AI77" s="140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</row>
    <row r="78" ht="27.0" customHeight="1">
      <c r="A78" s="185">
        <v>159.0</v>
      </c>
      <c r="B78" s="195" t="s">
        <v>56</v>
      </c>
      <c r="C78" s="195">
        <v>98.0</v>
      </c>
      <c r="D78" s="195">
        <v>204.0</v>
      </c>
      <c r="E78" s="195">
        <v>248.0</v>
      </c>
      <c r="F78" s="195">
        <f t="shared" si="5"/>
        <v>0</v>
      </c>
      <c r="G78" s="195">
        <f t="shared" si="6"/>
        <v>148.74048</v>
      </c>
      <c r="H78" s="196">
        <f t="shared" si="7"/>
        <v>148.74048</v>
      </c>
      <c r="I78" s="195">
        <v>1.0</v>
      </c>
      <c r="J78" s="189">
        <f t="shared" si="8"/>
        <v>148.74048</v>
      </c>
      <c r="K78" s="140"/>
      <c r="L78" s="198"/>
      <c r="M78" s="199"/>
      <c r="N78" s="199"/>
      <c r="O78" s="140"/>
      <c r="P78" s="140"/>
      <c r="Q78" s="192">
        <v>30.0</v>
      </c>
      <c r="R78" s="191">
        <f t="shared" si="9"/>
        <v>2.48</v>
      </c>
      <c r="S78" s="185">
        <f t="shared" si="10"/>
        <v>1</v>
      </c>
      <c r="T78" s="185">
        <f t="shared" si="11"/>
        <v>2.48</v>
      </c>
      <c r="U78" s="193">
        <f t="shared" si="12"/>
        <v>148.74048</v>
      </c>
      <c r="V78" s="191">
        <f t="shared" ref="V78:W78" si="73">C78/100</f>
        <v>0.98</v>
      </c>
      <c r="W78" s="191">
        <f t="shared" si="73"/>
        <v>2.04</v>
      </c>
      <c r="X78" s="191">
        <f t="shared" si="14"/>
        <v>2.48</v>
      </c>
      <c r="Y78" s="194">
        <f t="shared" si="15"/>
        <v>4.958016</v>
      </c>
      <c r="Z78" s="140"/>
      <c r="AA78" s="140"/>
      <c r="AB78" s="140"/>
      <c r="AC78" s="140"/>
      <c r="AD78" s="140"/>
      <c r="AE78" s="140"/>
      <c r="AF78" s="140"/>
      <c r="AG78" s="140"/>
      <c r="AH78" s="140"/>
      <c r="AI78" s="140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</row>
    <row r="79" ht="27.0" customHeight="1">
      <c r="A79" s="185">
        <v>160.0</v>
      </c>
      <c r="B79" s="195" t="s">
        <v>56</v>
      </c>
      <c r="C79" s="195">
        <v>90.0</v>
      </c>
      <c r="D79" s="195">
        <v>204.0</v>
      </c>
      <c r="E79" s="195">
        <v>193.0</v>
      </c>
      <c r="F79" s="195">
        <f t="shared" si="5"/>
        <v>0</v>
      </c>
      <c r="G79" s="195">
        <f t="shared" si="6"/>
        <v>106.3044</v>
      </c>
      <c r="H79" s="196">
        <f t="shared" si="7"/>
        <v>106.3044</v>
      </c>
      <c r="I79" s="195">
        <v>1.0</v>
      </c>
      <c r="J79" s="189">
        <f t="shared" si="8"/>
        <v>106.3044</v>
      </c>
      <c r="K79" s="140"/>
      <c r="L79" s="198"/>
      <c r="M79" s="199"/>
      <c r="N79" s="199"/>
      <c r="O79" s="140"/>
      <c r="P79" s="140"/>
      <c r="Q79" s="192">
        <v>30.0</v>
      </c>
      <c r="R79" s="191">
        <f t="shared" si="9"/>
        <v>1.93</v>
      </c>
      <c r="S79" s="185">
        <f t="shared" si="10"/>
        <v>1</v>
      </c>
      <c r="T79" s="185">
        <f t="shared" si="11"/>
        <v>1.93</v>
      </c>
      <c r="U79" s="193">
        <f t="shared" si="12"/>
        <v>106.3044</v>
      </c>
      <c r="V79" s="191">
        <f t="shared" ref="V79:W79" si="74">C79/100</f>
        <v>0.9</v>
      </c>
      <c r="W79" s="191">
        <f t="shared" si="74"/>
        <v>2.04</v>
      </c>
      <c r="X79" s="191">
        <f t="shared" si="14"/>
        <v>1.93</v>
      </c>
      <c r="Y79" s="194">
        <f t="shared" si="15"/>
        <v>3.54348</v>
      </c>
      <c r="Z79" s="140"/>
      <c r="AA79" s="140"/>
      <c r="AB79" s="140"/>
      <c r="AC79" s="140"/>
      <c r="AD79" s="140"/>
      <c r="AE79" s="140"/>
      <c r="AF79" s="140"/>
      <c r="AG79" s="140"/>
      <c r="AH79" s="140"/>
      <c r="AI79" s="140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</row>
    <row r="80" ht="27.0" customHeight="1">
      <c r="A80" s="185">
        <v>161.0</v>
      </c>
      <c r="B80" s="195" t="s">
        <v>56</v>
      </c>
      <c r="C80" s="195">
        <v>91.0</v>
      </c>
      <c r="D80" s="195">
        <v>204.0</v>
      </c>
      <c r="E80" s="195">
        <v>248.0</v>
      </c>
      <c r="F80" s="195">
        <f t="shared" si="5"/>
        <v>0</v>
      </c>
      <c r="G80" s="195">
        <f t="shared" si="6"/>
        <v>138.11616</v>
      </c>
      <c r="H80" s="196">
        <f t="shared" si="7"/>
        <v>138.11616</v>
      </c>
      <c r="I80" s="195">
        <v>1.0</v>
      </c>
      <c r="J80" s="189">
        <f t="shared" si="8"/>
        <v>138.11616</v>
      </c>
      <c r="K80" s="140"/>
      <c r="L80" s="198"/>
      <c r="M80" s="199"/>
      <c r="N80" s="199"/>
      <c r="O80" s="140"/>
      <c r="P80" s="140"/>
      <c r="Q80" s="192">
        <v>30.0</v>
      </c>
      <c r="R80" s="191">
        <f t="shared" si="9"/>
        <v>2.48</v>
      </c>
      <c r="S80" s="185">
        <f t="shared" si="10"/>
        <v>1</v>
      </c>
      <c r="T80" s="185">
        <f t="shared" si="11"/>
        <v>2.48</v>
      </c>
      <c r="U80" s="193">
        <f t="shared" si="12"/>
        <v>138.11616</v>
      </c>
      <c r="V80" s="191">
        <f t="shared" ref="V80:W80" si="75">C80/100</f>
        <v>0.91</v>
      </c>
      <c r="W80" s="191">
        <f t="shared" si="75"/>
        <v>2.04</v>
      </c>
      <c r="X80" s="191">
        <f t="shared" si="14"/>
        <v>2.48</v>
      </c>
      <c r="Y80" s="194">
        <f t="shared" si="15"/>
        <v>4.603872</v>
      </c>
      <c r="Z80" s="140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</row>
    <row r="81" ht="27.0" customHeight="1">
      <c r="A81" s="185">
        <v>162.0</v>
      </c>
      <c r="B81" s="195" t="s">
        <v>56</v>
      </c>
      <c r="C81" s="195">
        <v>93.0</v>
      </c>
      <c r="D81" s="195">
        <v>204.0</v>
      </c>
      <c r="E81" s="195">
        <v>250.0</v>
      </c>
      <c r="F81" s="195">
        <f t="shared" si="5"/>
        <v>0</v>
      </c>
      <c r="G81" s="195">
        <f t="shared" si="6"/>
        <v>142.29</v>
      </c>
      <c r="H81" s="196">
        <f t="shared" si="7"/>
        <v>142.29</v>
      </c>
      <c r="I81" s="195">
        <v>1.0</v>
      </c>
      <c r="J81" s="189">
        <f t="shared" si="8"/>
        <v>142.29</v>
      </c>
      <c r="K81" s="140"/>
      <c r="L81" s="198"/>
      <c r="M81" s="199"/>
      <c r="N81" s="199"/>
      <c r="O81" s="140"/>
      <c r="P81" s="140"/>
      <c r="Q81" s="192">
        <v>30.0</v>
      </c>
      <c r="R81" s="191">
        <f t="shared" si="9"/>
        <v>2.5</v>
      </c>
      <c r="S81" s="185">
        <f t="shared" si="10"/>
        <v>1</v>
      </c>
      <c r="T81" s="185">
        <f t="shared" si="11"/>
        <v>2.5</v>
      </c>
      <c r="U81" s="193">
        <f t="shared" si="12"/>
        <v>142.29</v>
      </c>
      <c r="V81" s="191">
        <f t="shared" ref="V81:W81" si="76">C81/100</f>
        <v>0.93</v>
      </c>
      <c r="W81" s="191">
        <f t="shared" si="76"/>
        <v>2.04</v>
      </c>
      <c r="X81" s="191">
        <f t="shared" si="14"/>
        <v>2.5</v>
      </c>
      <c r="Y81" s="194">
        <f t="shared" si="15"/>
        <v>4.743</v>
      </c>
      <c r="Z81" s="140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</row>
    <row r="82" ht="27.0" customHeight="1">
      <c r="A82" s="185">
        <v>164.0</v>
      </c>
      <c r="B82" s="200" t="s">
        <v>57</v>
      </c>
      <c r="C82" s="195">
        <v>96.0</v>
      </c>
      <c r="D82" s="195">
        <v>202.0</v>
      </c>
      <c r="E82" s="195">
        <v>243.0</v>
      </c>
      <c r="F82" s="195">
        <f t="shared" si="5"/>
        <v>0</v>
      </c>
      <c r="G82" s="195">
        <f t="shared" si="6"/>
        <v>141.36768</v>
      </c>
      <c r="H82" s="196">
        <f t="shared" si="7"/>
        <v>141.36768</v>
      </c>
      <c r="I82" s="195">
        <v>12.0</v>
      </c>
      <c r="J82" s="189">
        <f t="shared" si="8"/>
        <v>1696.41216</v>
      </c>
      <c r="K82" s="140"/>
      <c r="L82" s="198"/>
      <c r="M82" s="199"/>
      <c r="N82" s="199"/>
      <c r="O82" s="140"/>
      <c r="P82" s="140"/>
      <c r="Q82" s="192">
        <v>30.0</v>
      </c>
      <c r="R82" s="191">
        <f t="shared" si="9"/>
        <v>2.43</v>
      </c>
      <c r="S82" s="185">
        <f t="shared" si="10"/>
        <v>12</v>
      </c>
      <c r="T82" s="185">
        <f t="shared" si="11"/>
        <v>29.16</v>
      </c>
      <c r="U82" s="193">
        <f t="shared" si="12"/>
        <v>141.36768</v>
      </c>
      <c r="V82" s="191">
        <f t="shared" ref="V82:W82" si="77">C82/100</f>
        <v>0.96</v>
      </c>
      <c r="W82" s="191">
        <f t="shared" si="77"/>
        <v>2.02</v>
      </c>
      <c r="X82" s="191">
        <f t="shared" si="14"/>
        <v>29.16</v>
      </c>
      <c r="Y82" s="194">
        <f t="shared" si="15"/>
        <v>56.547072</v>
      </c>
      <c r="Z82" s="140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</row>
    <row r="83" ht="27.0" customHeight="1">
      <c r="A83" s="185">
        <v>165.0</v>
      </c>
      <c r="B83" s="195" t="s">
        <v>57</v>
      </c>
      <c r="C83" s="195">
        <v>96.0</v>
      </c>
      <c r="D83" s="195">
        <v>202.0</v>
      </c>
      <c r="E83" s="195">
        <v>243.0</v>
      </c>
      <c r="F83" s="195">
        <f t="shared" si="5"/>
        <v>0</v>
      </c>
      <c r="G83" s="195">
        <f t="shared" si="6"/>
        <v>141.36768</v>
      </c>
      <c r="H83" s="196">
        <f t="shared" si="7"/>
        <v>141.36768</v>
      </c>
      <c r="I83" s="195">
        <v>11.0</v>
      </c>
      <c r="J83" s="189">
        <f t="shared" si="8"/>
        <v>1555.04448</v>
      </c>
      <c r="K83" s="140"/>
      <c r="L83" s="198"/>
      <c r="M83" s="199"/>
      <c r="N83" s="199"/>
      <c r="O83" s="140"/>
      <c r="P83" s="140"/>
      <c r="Q83" s="192">
        <v>30.0</v>
      </c>
      <c r="R83" s="191">
        <f t="shared" si="9"/>
        <v>2.43</v>
      </c>
      <c r="S83" s="185">
        <f t="shared" si="10"/>
        <v>11</v>
      </c>
      <c r="T83" s="185">
        <f t="shared" si="11"/>
        <v>26.73</v>
      </c>
      <c r="U83" s="193">
        <f t="shared" si="12"/>
        <v>141.36768</v>
      </c>
      <c r="V83" s="191">
        <f t="shared" ref="V83:W83" si="78">C83/100</f>
        <v>0.96</v>
      </c>
      <c r="W83" s="191">
        <f t="shared" si="78"/>
        <v>2.02</v>
      </c>
      <c r="X83" s="191">
        <f t="shared" si="14"/>
        <v>26.73</v>
      </c>
      <c r="Y83" s="194">
        <f t="shared" si="15"/>
        <v>51.834816</v>
      </c>
      <c r="Z83" s="140"/>
      <c r="AA83" s="140"/>
      <c r="AB83" s="140"/>
      <c r="AC83" s="140"/>
      <c r="AD83" s="140"/>
      <c r="AE83" s="140"/>
      <c r="AF83" s="140"/>
      <c r="AG83" s="140"/>
      <c r="AH83" s="140"/>
      <c r="AI83" s="140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</row>
    <row r="84" ht="27.0" customHeight="1">
      <c r="A84" s="185">
        <v>167.0</v>
      </c>
      <c r="B84" s="195" t="s">
        <v>57</v>
      </c>
      <c r="C84" s="195">
        <v>96.0</v>
      </c>
      <c r="D84" s="195">
        <v>202.0</v>
      </c>
      <c r="E84" s="195">
        <v>243.0</v>
      </c>
      <c r="F84" s="195">
        <f t="shared" si="5"/>
        <v>0</v>
      </c>
      <c r="G84" s="195">
        <f t="shared" si="6"/>
        <v>141.36768</v>
      </c>
      <c r="H84" s="196">
        <f t="shared" si="7"/>
        <v>141.36768</v>
      </c>
      <c r="I84" s="195">
        <v>2.0</v>
      </c>
      <c r="J84" s="189">
        <f t="shared" si="8"/>
        <v>282.73536</v>
      </c>
      <c r="K84" s="140"/>
      <c r="L84" s="198"/>
      <c r="M84" s="199"/>
      <c r="N84" s="199"/>
      <c r="O84" s="140"/>
      <c r="P84" s="140"/>
      <c r="Q84" s="192">
        <v>30.0</v>
      </c>
      <c r="R84" s="191">
        <f t="shared" si="9"/>
        <v>2.43</v>
      </c>
      <c r="S84" s="185">
        <f t="shared" si="10"/>
        <v>2</v>
      </c>
      <c r="T84" s="185">
        <f t="shared" si="11"/>
        <v>4.86</v>
      </c>
      <c r="U84" s="193">
        <f t="shared" si="12"/>
        <v>141.36768</v>
      </c>
      <c r="V84" s="191">
        <f t="shared" ref="V84:W84" si="79">C84/100</f>
        <v>0.96</v>
      </c>
      <c r="W84" s="191">
        <f t="shared" si="79"/>
        <v>2.02</v>
      </c>
      <c r="X84" s="191">
        <f t="shared" si="14"/>
        <v>4.86</v>
      </c>
      <c r="Y84" s="194">
        <f t="shared" si="15"/>
        <v>9.424512</v>
      </c>
      <c r="Z84" s="140"/>
      <c r="AA84" s="140"/>
      <c r="AB84" s="140"/>
      <c r="AC84" s="140"/>
      <c r="AD84" s="140"/>
      <c r="AE84" s="140"/>
      <c r="AF84" s="140"/>
      <c r="AG84" s="140"/>
      <c r="AH84" s="140"/>
      <c r="AI84" s="140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</row>
    <row r="85" ht="27.0" customHeight="1">
      <c r="A85" s="185">
        <v>168.0</v>
      </c>
      <c r="B85" s="195" t="s">
        <v>57</v>
      </c>
      <c r="C85" s="195">
        <v>95.0</v>
      </c>
      <c r="D85" s="195">
        <v>202.0</v>
      </c>
      <c r="E85" s="195">
        <v>243.0</v>
      </c>
      <c r="F85" s="195">
        <f t="shared" si="5"/>
        <v>0</v>
      </c>
      <c r="G85" s="195">
        <f t="shared" si="6"/>
        <v>139.8951</v>
      </c>
      <c r="H85" s="196">
        <f t="shared" si="7"/>
        <v>139.8951</v>
      </c>
      <c r="I85" s="195">
        <v>2.0</v>
      </c>
      <c r="J85" s="189">
        <f t="shared" si="8"/>
        <v>279.7902</v>
      </c>
      <c r="K85" s="140"/>
      <c r="L85" s="198"/>
      <c r="M85" s="199"/>
      <c r="N85" s="199"/>
      <c r="O85" s="140"/>
      <c r="P85" s="140"/>
      <c r="Q85" s="192">
        <v>30.0</v>
      </c>
      <c r="R85" s="191">
        <f t="shared" si="9"/>
        <v>2.43</v>
      </c>
      <c r="S85" s="185">
        <f t="shared" si="10"/>
        <v>2</v>
      </c>
      <c r="T85" s="185">
        <f t="shared" si="11"/>
        <v>4.86</v>
      </c>
      <c r="U85" s="193">
        <f t="shared" si="12"/>
        <v>139.8951</v>
      </c>
      <c r="V85" s="191">
        <f t="shared" ref="V85:W85" si="80">C85/100</f>
        <v>0.95</v>
      </c>
      <c r="W85" s="191">
        <f t="shared" si="80"/>
        <v>2.02</v>
      </c>
      <c r="X85" s="191">
        <f t="shared" si="14"/>
        <v>4.86</v>
      </c>
      <c r="Y85" s="194">
        <f t="shared" si="15"/>
        <v>9.32634</v>
      </c>
      <c r="Z85" s="140"/>
      <c r="AA85" s="140"/>
      <c r="AB85" s="140"/>
      <c r="AC85" s="140"/>
      <c r="AD85" s="140"/>
      <c r="AE85" s="140"/>
      <c r="AF85" s="140"/>
      <c r="AG85" s="140"/>
      <c r="AH85" s="140"/>
      <c r="AI85" s="140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</row>
    <row r="86" ht="27.0" customHeight="1">
      <c r="A86" s="185">
        <v>170.0</v>
      </c>
      <c r="B86" s="195" t="s">
        <v>57</v>
      </c>
      <c r="C86" s="195">
        <v>93.0</v>
      </c>
      <c r="D86" s="195">
        <v>202.0</v>
      </c>
      <c r="E86" s="195">
        <v>243.0</v>
      </c>
      <c r="F86" s="195">
        <f t="shared" si="5"/>
        <v>0</v>
      </c>
      <c r="G86" s="195">
        <f t="shared" si="6"/>
        <v>136.94994</v>
      </c>
      <c r="H86" s="196">
        <f t="shared" si="7"/>
        <v>136.94994</v>
      </c>
      <c r="I86" s="195">
        <v>1.0</v>
      </c>
      <c r="J86" s="189">
        <f t="shared" si="8"/>
        <v>136.94994</v>
      </c>
      <c r="K86" s="140"/>
      <c r="L86" s="198"/>
      <c r="M86" s="199"/>
      <c r="N86" s="199"/>
      <c r="O86" s="140"/>
      <c r="P86" s="140"/>
      <c r="Q86" s="192">
        <v>30.0</v>
      </c>
      <c r="R86" s="191">
        <f t="shared" si="9"/>
        <v>2.43</v>
      </c>
      <c r="S86" s="185">
        <f t="shared" si="10"/>
        <v>1</v>
      </c>
      <c r="T86" s="185">
        <f t="shared" si="11"/>
        <v>2.43</v>
      </c>
      <c r="U86" s="193">
        <f t="shared" si="12"/>
        <v>136.94994</v>
      </c>
      <c r="V86" s="191">
        <f t="shared" ref="V86:W86" si="81">C86/100</f>
        <v>0.93</v>
      </c>
      <c r="W86" s="191">
        <f t="shared" si="81"/>
        <v>2.02</v>
      </c>
      <c r="X86" s="191">
        <f t="shared" si="14"/>
        <v>2.43</v>
      </c>
      <c r="Y86" s="194">
        <f t="shared" si="15"/>
        <v>4.564998</v>
      </c>
      <c r="Z86" s="140"/>
      <c r="AA86" s="140"/>
      <c r="AB86" s="140"/>
      <c r="AC86" s="140"/>
      <c r="AD86" s="140"/>
      <c r="AE86" s="140"/>
      <c r="AF86" s="140"/>
      <c r="AG86" s="140"/>
      <c r="AH86" s="140"/>
      <c r="AI86" s="140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</row>
    <row r="87" ht="27.0" customHeight="1">
      <c r="A87" s="185">
        <v>171.0</v>
      </c>
      <c r="B87" s="195" t="s">
        <v>57</v>
      </c>
      <c r="C87" s="195">
        <v>94.0</v>
      </c>
      <c r="D87" s="195">
        <v>202.0</v>
      </c>
      <c r="E87" s="195">
        <v>243.0</v>
      </c>
      <c r="F87" s="195">
        <f t="shared" si="5"/>
        <v>0</v>
      </c>
      <c r="G87" s="195">
        <f t="shared" si="6"/>
        <v>138.42252</v>
      </c>
      <c r="H87" s="196">
        <f t="shared" si="7"/>
        <v>138.42252</v>
      </c>
      <c r="I87" s="195">
        <v>1.0</v>
      </c>
      <c r="J87" s="189">
        <f t="shared" si="8"/>
        <v>138.42252</v>
      </c>
      <c r="K87" s="140"/>
      <c r="L87" s="198"/>
      <c r="M87" s="199"/>
      <c r="N87" s="199"/>
      <c r="O87" s="140"/>
      <c r="P87" s="140"/>
      <c r="Q87" s="192">
        <v>30.0</v>
      </c>
      <c r="R87" s="191">
        <f t="shared" si="9"/>
        <v>2.43</v>
      </c>
      <c r="S87" s="185">
        <f t="shared" si="10"/>
        <v>1</v>
      </c>
      <c r="T87" s="185">
        <f t="shared" si="11"/>
        <v>2.43</v>
      </c>
      <c r="U87" s="193">
        <f t="shared" si="12"/>
        <v>138.42252</v>
      </c>
      <c r="V87" s="191">
        <f t="shared" ref="V87:W87" si="82">C87/100</f>
        <v>0.94</v>
      </c>
      <c r="W87" s="191">
        <f t="shared" si="82"/>
        <v>2.02</v>
      </c>
      <c r="X87" s="191">
        <f t="shared" si="14"/>
        <v>2.43</v>
      </c>
      <c r="Y87" s="194">
        <f t="shared" si="15"/>
        <v>4.614084</v>
      </c>
      <c r="Z87" s="140"/>
      <c r="AA87" s="140"/>
      <c r="AB87" s="140"/>
      <c r="AC87" s="140"/>
      <c r="AD87" s="140"/>
      <c r="AE87" s="140"/>
      <c r="AF87" s="140"/>
      <c r="AG87" s="140"/>
      <c r="AH87" s="140"/>
      <c r="AI87" s="140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</row>
    <row r="88" ht="27.0" customHeight="1">
      <c r="A88" s="185">
        <v>172.0</v>
      </c>
      <c r="B88" s="195" t="s">
        <v>57</v>
      </c>
      <c r="C88" s="195">
        <v>95.0</v>
      </c>
      <c r="D88" s="195">
        <v>202.0</v>
      </c>
      <c r="E88" s="195">
        <v>243.0</v>
      </c>
      <c r="F88" s="195">
        <f t="shared" si="5"/>
        <v>0</v>
      </c>
      <c r="G88" s="195">
        <f t="shared" si="6"/>
        <v>139.8951</v>
      </c>
      <c r="H88" s="196">
        <f t="shared" si="7"/>
        <v>139.8951</v>
      </c>
      <c r="I88" s="195">
        <v>1.0</v>
      </c>
      <c r="J88" s="189">
        <f t="shared" si="8"/>
        <v>139.8951</v>
      </c>
      <c r="K88" s="140"/>
      <c r="L88" s="198"/>
      <c r="M88" s="199"/>
      <c r="N88" s="199"/>
      <c r="O88" s="140"/>
      <c r="P88" s="140"/>
      <c r="Q88" s="192">
        <v>30.0</v>
      </c>
      <c r="R88" s="191">
        <f t="shared" si="9"/>
        <v>2.43</v>
      </c>
      <c r="S88" s="185">
        <f t="shared" si="10"/>
        <v>1</v>
      </c>
      <c r="T88" s="185">
        <f t="shared" si="11"/>
        <v>2.43</v>
      </c>
      <c r="U88" s="193">
        <f t="shared" si="12"/>
        <v>139.8951</v>
      </c>
      <c r="V88" s="191">
        <f t="shared" ref="V88:W88" si="83">C88/100</f>
        <v>0.95</v>
      </c>
      <c r="W88" s="191">
        <f t="shared" si="83"/>
        <v>2.02</v>
      </c>
      <c r="X88" s="191">
        <f t="shared" si="14"/>
        <v>2.43</v>
      </c>
      <c r="Y88" s="194">
        <f t="shared" si="15"/>
        <v>4.66317</v>
      </c>
      <c r="Z88" s="140"/>
      <c r="AA88" s="140"/>
      <c r="AB88" s="140"/>
      <c r="AC88" s="140"/>
      <c r="AD88" s="140"/>
      <c r="AE88" s="140"/>
      <c r="AF88" s="140"/>
      <c r="AG88" s="140"/>
      <c r="AH88" s="140"/>
      <c r="AI88" s="140"/>
      <c r="AJ88" s="140"/>
      <c r="AK88" s="140"/>
      <c r="AL88" s="140"/>
      <c r="AM88" s="140"/>
      <c r="AN88" s="140"/>
      <c r="AO88" s="140"/>
      <c r="AP88" s="140"/>
      <c r="AQ88" s="140"/>
      <c r="AR88" s="140"/>
      <c r="AS88" s="140"/>
    </row>
    <row r="89" ht="27.0" customHeight="1">
      <c r="A89" s="185">
        <v>173.0</v>
      </c>
      <c r="B89" s="195" t="s">
        <v>57</v>
      </c>
      <c r="C89" s="195">
        <v>95.0</v>
      </c>
      <c r="D89" s="195">
        <v>202.0</v>
      </c>
      <c r="E89" s="195">
        <v>243.0</v>
      </c>
      <c r="F89" s="195">
        <f t="shared" si="5"/>
        <v>0</v>
      </c>
      <c r="G89" s="195">
        <f t="shared" si="6"/>
        <v>139.8951</v>
      </c>
      <c r="H89" s="196">
        <f t="shared" si="7"/>
        <v>139.8951</v>
      </c>
      <c r="I89" s="195">
        <v>3.0</v>
      </c>
      <c r="J89" s="189">
        <f t="shared" si="8"/>
        <v>419.6853</v>
      </c>
      <c r="K89" s="140"/>
      <c r="L89" s="198"/>
      <c r="M89" s="199"/>
      <c r="N89" s="199"/>
      <c r="O89" s="140"/>
      <c r="P89" s="140"/>
      <c r="Q89" s="192">
        <v>30.0</v>
      </c>
      <c r="R89" s="191">
        <f t="shared" si="9"/>
        <v>2.43</v>
      </c>
      <c r="S89" s="185">
        <f t="shared" si="10"/>
        <v>3</v>
      </c>
      <c r="T89" s="185">
        <f t="shared" si="11"/>
        <v>7.29</v>
      </c>
      <c r="U89" s="193">
        <f t="shared" si="12"/>
        <v>139.8951</v>
      </c>
      <c r="V89" s="191">
        <f t="shared" ref="V89:W89" si="84">C89/100</f>
        <v>0.95</v>
      </c>
      <c r="W89" s="191">
        <f t="shared" si="84"/>
        <v>2.02</v>
      </c>
      <c r="X89" s="191">
        <f t="shared" si="14"/>
        <v>7.29</v>
      </c>
      <c r="Y89" s="194">
        <f t="shared" si="15"/>
        <v>13.98951</v>
      </c>
      <c r="Z89" s="140"/>
      <c r="AA89" s="140"/>
      <c r="AB89" s="140"/>
      <c r="AC89" s="140"/>
      <c r="AD89" s="140"/>
      <c r="AE89" s="140"/>
      <c r="AF89" s="140"/>
      <c r="AG89" s="140"/>
      <c r="AH89" s="140"/>
      <c r="AI89" s="140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</row>
    <row r="90" ht="27.0" customHeight="1">
      <c r="A90" s="185">
        <v>174.0</v>
      </c>
      <c r="B90" s="195" t="s">
        <v>57</v>
      </c>
      <c r="C90" s="195">
        <v>94.0</v>
      </c>
      <c r="D90" s="195">
        <v>202.0</v>
      </c>
      <c r="E90" s="195">
        <v>243.0</v>
      </c>
      <c r="F90" s="195">
        <f t="shared" si="5"/>
        <v>0</v>
      </c>
      <c r="G90" s="195">
        <f t="shared" si="6"/>
        <v>138.42252</v>
      </c>
      <c r="H90" s="196">
        <f t="shared" si="7"/>
        <v>138.42252</v>
      </c>
      <c r="I90" s="195">
        <v>1.0</v>
      </c>
      <c r="J90" s="189">
        <f t="shared" si="8"/>
        <v>138.42252</v>
      </c>
      <c r="K90" s="140"/>
      <c r="L90" s="198"/>
      <c r="M90" s="199"/>
      <c r="N90" s="199"/>
      <c r="O90" s="140"/>
      <c r="P90" s="140"/>
      <c r="Q90" s="192">
        <v>30.0</v>
      </c>
      <c r="R90" s="191">
        <f t="shared" si="9"/>
        <v>2.43</v>
      </c>
      <c r="S90" s="185">
        <f t="shared" si="10"/>
        <v>1</v>
      </c>
      <c r="T90" s="185">
        <f t="shared" si="11"/>
        <v>2.43</v>
      </c>
      <c r="U90" s="193">
        <f t="shared" si="12"/>
        <v>138.42252</v>
      </c>
      <c r="V90" s="191">
        <f t="shared" ref="V90:W90" si="85">C90/100</f>
        <v>0.94</v>
      </c>
      <c r="W90" s="191">
        <f t="shared" si="85"/>
        <v>2.02</v>
      </c>
      <c r="X90" s="191">
        <f t="shared" si="14"/>
        <v>2.43</v>
      </c>
      <c r="Y90" s="194">
        <f t="shared" si="15"/>
        <v>4.614084</v>
      </c>
      <c r="Z90" s="140"/>
      <c r="AA90" s="140"/>
      <c r="AB90" s="140"/>
      <c r="AC90" s="140"/>
      <c r="AD90" s="140"/>
      <c r="AE90" s="140"/>
      <c r="AF90" s="140"/>
      <c r="AG90" s="140"/>
      <c r="AH90" s="140"/>
      <c r="AI90" s="140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</row>
    <row r="91" ht="27.0" customHeight="1">
      <c r="A91" s="185">
        <v>175.0</v>
      </c>
      <c r="B91" s="195" t="s">
        <v>57</v>
      </c>
      <c r="C91" s="195">
        <v>93.0</v>
      </c>
      <c r="D91" s="195">
        <v>202.0</v>
      </c>
      <c r="E91" s="195">
        <v>243.0</v>
      </c>
      <c r="F91" s="195">
        <f t="shared" si="5"/>
        <v>0</v>
      </c>
      <c r="G91" s="195">
        <f t="shared" si="6"/>
        <v>136.94994</v>
      </c>
      <c r="H91" s="196">
        <f t="shared" si="7"/>
        <v>136.94994</v>
      </c>
      <c r="I91" s="195">
        <v>1.0</v>
      </c>
      <c r="J91" s="189">
        <f t="shared" si="8"/>
        <v>136.94994</v>
      </c>
      <c r="K91" s="140"/>
      <c r="L91" s="198"/>
      <c r="M91" s="199"/>
      <c r="N91" s="199"/>
      <c r="O91" s="140"/>
      <c r="P91" s="140"/>
      <c r="Q91" s="192">
        <v>30.0</v>
      </c>
      <c r="R91" s="191">
        <f t="shared" si="9"/>
        <v>2.43</v>
      </c>
      <c r="S91" s="185">
        <f t="shared" si="10"/>
        <v>1</v>
      </c>
      <c r="T91" s="185">
        <f t="shared" si="11"/>
        <v>2.43</v>
      </c>
      <c r="U91" s="193">
        <f t="shared" si="12"/>
        <v>136.94994</v>
      </c>
      <c r="V91" s="191">
        <f t="shared" ref="V91:W91" si="86">C91/100</f>
        <v>0.93</v>
      </c>
      <c r="W91" s="191">
        <f t="shared" si="86"/>
        <v>2.02</v>
      </c>
      <c r="X91" s="191">
        <f t="shared" si="14"/>
        <v>2.43</v>
      </c>
      <c r="Y91" s="194">
        <f t="shared" si="15"/>
        <v>4.564998</v>
      </c>
      <c r="Z91" s="140"/>
      <c r="AA91" s="140"/>
      <c r="AB91" s="140"/>
      <c r="AC91" s="140"/>
      <c r="AD91" s="140"/>
      <c r="AE91" s="140"/>
      <c r="AF91" s="140"/>
      <c r="AG91" s="140"/>
      <c r="AH91" s="140"/>
      <c r="AI91" s="140"/>
      <c r="AJ91" s="140"/>
      <c r="AK91" s="140"/>
      <c r="AL91" s="140"/>
      <c r="AM91" s="140"/>
      <c r="AN91" s="140"/>
      <c r="AO91" s="140"/>
      <c r="AP91" s="140"/>
      <c r="AQ91" s="140"/>
      <c r="AR91" s="140"/>
      <c r="AS91" s="140"/>
    </row>
    <row r="92" ht="27.0" customHeight="1">
      <c r="A92" s="185">
        <v>180.0</v>
      </c>
      <c r="B92" s="195" t="s">
        <v>57</v>
      </c>
      <c r="C92" s="195">
        <v>97.0</v>
      </c>
      <c r="D92" s="195">
        <v>202.0</v>
      </c>
      <c r="E92" s="195">
        <v>243.0</v>
      </c>
      <c r="F92" s="195">
        <f t="shared" si="5"/>
        <v>0</v>
      </c>
      <c r="G92" s="195">
        <f t="shared" si="6"/>
        <v>142.84026</v>
      </c>
      <c r="H92" s="196">
        <f t="shared" si="7"/>
        <v>142.84026</v>
      </c>
      <c r="I92" s="195">
        <v>1.0</v>
      </c>
      <c r="J92" s="189">
        <f t="shared" si="8"/>
        <v>142.84026</v>
      </c>
      <c r="K92" s="140"/>
      <c r="L92" s="198"/>
      <c r="M92" s="199"/>
      <c r="N92" s="199"/>
      <c r="O92" s="140"/>
      <c r="P92" s="140"/>
      <c r="Q92" s="192">
        <v>30.0</v>
      </c>
      <c r="R92" s="191">
        <f t="shared" si="9"/>
        <v>2.43</v>
      </c>
      <c r="S92" s="185">
        <f t="shared" si="10"/>
        <v>1</v>
      </c>
      <c r="T92" s="185">
        <f t="shared" si="11"/>
        <v>2.43</v>
      </c>
      <c r="U92" s="193">
        <f t="shared" si="12"/>
        <v>142.84026</v>
      </c>
      <c r="V92" s="191">
        <f t="shared" ref="V92:W92" si="87">C92/100</f>
        <v>0.97</v>
      </c>
      <c r="W92" s="191">
        <f t="shared" si="87"/>
        <v>2.02</v>
      </c>
      <c r="X92" s="191">
        <f t="shared" si="14"/>
        <v>2.43</v>
      </c>
      <c r="Y92" s="194">
        <f t="shared" si="15"/>
        <v>4.761342</v>
      </c>
      <c r="Z92" s="140"/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140"/>
      <c r="AL92" s="140"/>
      <c r="AM92" s="140"/>
      <c r="AN92" s="140"/>
      <c r="AO92" s="140"/>
      <c r="AP92" s="140"/>
      <c r="AQ92" s="140"/>
      <c r="AR92" s="140"/>
      <c r="AS92" s="140"/>
    </row>
    <row r="93" ht="27.0" customHeight="1">
      <c r="A93" s="185">
        <v>181.0</v>
      </c>
      <c r="B93" s="195" t="s">
        <v>57</v>
      </c>
      <c r="C93" s="195">
        <v>98.0</v>
      </c>
      <c r="D93" s="195">
        <v>202.0</v>
      </c>
      <c r="E93" s="195">
        <v>243.0</v>
      </c>
      <c r="F93" s="195">
        <f t="shared" si="5"/>
        <v>0</v>
      </c>
      <c r="G93" s="195">
        <f t="shared" si="6"/>
        <v>144.31284</v>
      </c>
      <c r="H93" s="196">
        <f t="shared" si="7"/>
        <v>144.31284</v>
      </c>
      <c r="I93" s="195">
        <v>1.0</v>
      </c>
      <c r="J93" s="189">
        <f t="shared" si="8"/>
        <v>144.31284</v>
      </c>
      <c r="K93" s="140"/>
      <c r="L93" s="198"/>
      <c r="M93" s="199"/>
      <c r="N93" s="199"/>
      <c r="O93" s="140"/>
      <c r="P93" s="140"/>
      <c r="Q93" s="192">
        <v>30.0</v>
      </c>
      <c r="R93" s="191">
        <f t="shared" si="9"/>
        <v>2.43</v>
      </c>
      <c r="S93" s="185">
        <f t="shared" si="10"/>
        <v>1</v>
      </c>
      <c r="T93" s="185">
        <f t="shared" si="11"/>
        <v>2.43</v>
      </c>
      <c r="U93" s="193">
        <f t="shared" si="12"/>
        <v>144.31284</v>
      </c>
      <c r="V93" s="191">
        <f t="shared" ref="V93:W93" si="88">C93/100</f>
        <v>0.98</v>
      </c>
      <c r="W93" s="191">
        <f t="shared" si="88"/>
        <v>2.02</v>
      </c>
      <c r="X93" s="191">
        <f t="shared" si="14"/>
        <v>2.43</v>
      </c>
      <c r="Y93" s="194">
        <f t="shared" si="15"/>
        <v>4.810428</v>
      </c>
      <c r="Z93" s="140"/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140"/>
      <c r="AL93" s="140"/>
      <c r="AM93" s="140"/>
      <c r="AN93" s="140"/>
      <c r="AO93" s="140"/>
      <c r="AP93" s="140"/>
      <c r="AQ93" s="140"/>
      <c r="AR93" s="140"/>
      <c r="AS93" s="140"/>
    </row>
    <row r="94" ht="27.0" customHeight="1">
      <c r="A94" s="185">
        <v>182.0</v>
      </c>
      <c r="B94" s="195" t="s">
        <v>57</v>
      </c>
      <c r="C94" s="195">
        <v>98.0</v>
      </c>
      <c r="D94" s="195">
        <v>202.0</v>
      </c>
      <c r="E94" s="195">
        <v>243.0</v>
      </c>
      <c r="F94" s="195">
        <f t="shared" si="5"/>
        <v>0</v>
      </c>
      <c r="G94" s="195">
        <f t="shared" si="6"/>
        <v>144.31284</v>
      </c>
      <c r="H94" s="196">
        <f t="shared" si="7"/>
        <v>144.31284</v>
      </c>
      <c r="I94" s="195">
        <v>1.0</v>
      </c>
      <c r="J94" s="189">
        <f t="shared" si="8"/>
        <v>144.31284</v>
      </c>
      <c r="K94" s="140"/>
      <c r="L94" s="198"/>
      <c r="M94" s="199"/>
      <c r="N94" s="199"/>
      <c r="O94" s="140"/>
      <c r="P94" s="140"/>
      <c r="Q94" s="192">
        <v>30.0</v>
      </c>
      <c r="R94" s="191">
        <f t="shared" si="9"/>
        <v>2.43</v>
      </c>
      <c r="S94" s="185">
        <f t="shared" si="10"/>
        <v>1</v>
      </c>
      <c r="T94" s="185">
        <f t="shared" si="11"/>
        <v>2.43</v>
      </c>
      <c r="U94" s="193">
        <f t="shared" si="12"/>
        <v>144.31284</v>
      </c>
      <c r="V94" s="191">
        <f t="shared" ref="V94:W94" si="89">C94/100</f>
        <v>0.98</v>
      </c>
      <c r="W94" s="191">
        <f t="shared" si="89"/>
        <v>2.02</v>
      </c>
      <c r="X94" s="191">
        <f t="shared" si="14"/>
        <v>2.43</v>
      </c>
      <c r="Y94" s="194">
        <f t="shared" si="15"/>
        <v>4.810428</v>
      </c>
      <c r="Z94" s="140"/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140"/>
      <c r="AL94" s="140"/>
      <c r="AM94" s="140"/>
      <c r="AN94" s="140"/>
      <c r="AO94" s="140"/>
      <c r="AP94" s="140"/>
      <c r="AQ94" s="140"/>
      <c r="AR94" s="140"/>
      <c r="AS94" s="140"/>
    </row>
    <row r="95" ht="27.0" customHeight="1">
      <c r="A95" s="185">
        <v>187.0</v>
      </c>
      <c r="B95" s="195" t="s">
        <v>57</v>
      </c>
      <c r="C95" s="195">
        <v>93.0</v>
      </c>
      <c r="D95" s="195">
        <v>202.0</v>
      </c>
      <c r="E95" s="195">
        <v>243.0</v>
      </c>
      <c r="F95" s="195">
        <f t="shared" si="5"/>
        <v>0</v>
      </c>
      <c r="G95" s="195">
        <f t="shared" si="6"/>
        <v>136.94994</v>
      </c>
      <c r="H95" s="196">
        <f t="shared" si="7"/>
        <v>136.94994</v>
      </c>
      <c r="I95" s="195">
        <v>1.0</v>
      </c>
      <c r="J95" s="189">
        <f t="shared" si="8"/>
        <v>136.94994</v>
      </c>
      <c r="K95" s="140"/>
      <c r="L95" s="198"/>
      <c r="M95" s="199"/>
      <c r="N95" s="199"/>
      <c r="O95" s="140"/>
      <c r="P95" s="140"/>
      <c r="Q95" s="192">
        <v>30.0</v>
      </c>
      <c r="R95" s="191">
        <f t="shared" si="9"/>
        <v>2.43</v>
      </c>
      <c r="S95" s="185">
        <f t="shared" si="10"/>
        <v>1</v>
      </c>
      <c r="T95" s="185">
        <f t="shared" si="11"/>
        <v>2.43</v>
      </c>
      <c r="U95" s="193">
        <f t="shared" si="12"/>
        <v>136.94994</v>
      </c>
      <c r="V95" s="191">
        <f t="shared" ref="V95:W95" si="90">C95/100</f>
        <v>0.93</v>
      </c>
      <c r="W95" s="191">
        <f t="shared" si="90"/>
        <v>2.02</v>
      </c>
      <c r="X95" s="191">
        <f t="shared" si="14"/>
        <v>2.43</v>
      </c>
      <c r="Y95" s="194">
        <f t="shared" si="15"/>
        <v>4.564998</v>
      </c>
      <c r="Z95" s="140"/>
      <c r="AA95" s="140"/>
      <c r="AB95" s="140"/>
      <c r="AC95" s="140"/>
      <c r="AD95" s="140"/>
      <c r="AE95" s="140"/>
      <c r="AF95" s="140"/>
      <c r="AG95" s="140"/>
      <c r="AH95" s="140"/>
      <c r="AI95" s="140"/>
      <c r="AJ95" s="140"/>
      <c r="AK95" s="140"/>
      <c r="AL95" s="140"/>
      <c r="AM95" s="140"/>
      <c r="AN95" s="140"/>
      <c r="AO95" s="140"/>
      <c r="AP95" s="140"/>
      <c r="AQ95" s="140"/>
      <c r="AR95" s="140"/>
      <c r="AS95" s="140"/>
    </row>
    <row r="96" ht="27.0" customHeight="1">
      <c r="A96" s="185">
        <v>190.0</v>
      </c>
      <c r="B96" s="195" t="s">
        <v>57</v>
      </c>
      <c r="C96" s="195">
        <v>90.0</v>
      </c>
      <c r="D96" s="195">
        <v>202.0</v>
      </c>
      <c r="E96" s="195">
        <v>243.0</v>
      </c>
      <c r="F96" s="195">
        <f t="shared" si="5"/>
        <v>0</v>
      </c>
      <c r="G96" s="195">
        <f t="shared" si="6"/>
        <v>132.5322</v>
      </c>
      <c r="H96" s="196">
        <f t="shared" si="7"/>
        <v>132.5322</v>
      </c>
      <c r="I96" s="195">
        <v>1.0</v>
      </c>
      <c r="J96" s="189">
        <f t="shared" si="8"/>
        <v>132.5322</v>
      </c>
      <c r="K96" s="140"/>
      <c r="L96" s="198"/>
      <c r="M96" s="199"/>
      <c r="N96" s="199"/>
      <c r="O96" s="140"/>
      <c r="P96" s="140"/>
      <c r="Q96" s="192">
        <v>30.0</v>
      </c>
      <c r="R96" s="191">
        <f t="shared" si="9"/>
        <v>2.43</v>
      </c>
      <c r="S96" s="185">
        <f t="shared" si="10"/>
        <v>1</v>
      </c>
      <c r="T96" s="185">
        <f t="shared" si="11"/>
        <v>2.43</v>
      </c>
      <c r="U96" s="193">
        <f t="shared" si="12"/>
        <v>132.5322</v>
      </c>
      <c r="V96" s="191">
        <f t="shared" ref="V96:W96" si="91">C96/100</f>
        <v>0.9</v>
      </c>
      <c r="W96" s="191">
        <f t="shared" si="91"/>
        <v>2.02</v>
      </c>
      <c r="X96" s="191">
        <f t="shared" si="14"/>
        <v>2.43</v>
      </c>
      <c r="Y96" s="194">
        <f t="shared" si="15"/>
        <v>4.41774</v>
      </c>
      <c r="Z96" s="140"/>
      <c r="AA96" s="140"/>
      <c r="AB96" s="140"/>
      <c r="AC96" s="140"/>
      <c r="AD96" s="140"/>
      <c r="AE96" s="140"/>
      <c r="AF96" s="140"/>
      <c r="AG96" s="140"/>
      <c r="AH96" s="140"/>
      <c r="AI96" s="140"/>
      <c r="AJ96" s="140"/>
      <c r="AK96" s="140"/>
      <c r="AL96" s="140"/>
      <c r="AM96" s="140"/>
      <c r="AN96" s="140"/>
      <c r="AO96" s="140"/>
      <c r="AP96" s="140"/>
      <c r="AQ96" s="140"/>
      <c r="AR96" s="140"/>
      <c r="AS96" s="140"/>
    </row>
    <row r="97" ht="27.0" customHeight="1">
      <c r="A97" s="185">
        <v>191.0</v>
      </c>
      <c r="B97" s="195" t="s">
        <v>57</v>
      </c>
      <c r="C97" s="195">
        <v>88.0</v>
      </c>
      <c r="D97" s="195">
        <v>202.0</v>
      </c>
      <c r="E97" s="195">
        <v>243.0</v>
      </c>
      <c r="F97" s="195">
        <f t="shared" si="5"/>
        <v>0</v>
      </c>
      <c r="G97" s="195">
        <f t="shared" si="6"/>
        <v>129.58704</v>
      </c>
      <c r="H97" s="196">
        <f t="shared" si="7"/>
        <v>129.58704</v>
      </c>
      <c r="I97" s="195">
        <v>1.0</v>
      </c>
      <c r="J97" s="189">
        <f t="shared" si="8"/>
        <v>129.58704</v>
      </c>
      <c r="K97" s="140"/>
      <c r="L97" s="198"/>
      <c r="M97" s="199"/>
      <c r="N97" s="199"/>
      <c r="O97" s="140"/>
      <c r="P97" s="140"/>
      <c r="Q97" s="192">
        <v>30.0</v>
      </c>
      <c r="R97" s="191">
        <f t="shared" si="9"/>
        <v>2.43</v>
      </c>
      <c r="S97" s="185">
        <f t="shared" si="10"/>
        <v>1</v>
      </c>
      <c r="T97" s="185">
        <f t="shared" si="11"/>
        <v>2.43</v>
      </c>
      <c r="U97" s="193">
        <f t="shared" si="12"/>
        <v>129.58704</v>
      </c>
      <c r="V97" s="191">
        <f t="shared" ref="V97:W97" si="92">C97/100</f>
        <v>0.88</v>
      </c>
      <c r="W97" s="191">
        <f t="shared" si="92"/>
        <v>2.02</v>
      </c>
      <c r="X97" s="191">
        <f t="shared" si="14"/>
        <v>2.43</v>
      </c>
      <c r="Y97" s="194">
        <f t="shared" si="15"/>
        <v>4.319568</v>
      </c>
      <c r="Z97" s="140"/>
      <c r="AA97" s="140"/>
      <c r="AB97" s="140"/>
      <c r="AC97" s="140"/>
      <c r="AD97" s="140"/>
      <c r="AE97" s="140"/>
      <c r="AF97" s="140"/>
      <c r="AG97" s="140"/>
      <c r="AH97" s="140"/>
      <c r="AI97" s="140"/>
      <c r="AJ97" s="140"/>
      <c r="AK97" s="140"/>
      <c r="AL97" s="140"/>
      <c r="AM97" s="140"/>
      <c r="AN97" s="140"/>
      <c r="AO97" s="140"/>
      <c r="AP97" s="140"/>
      <c r="AQ97" s="140"/>
      <c r="AR97" s="140"/>
      <c r="AS97" s="140"/>
    </row>
    <row r="98" ht="27.0" customHeight="1">
      <c r="A98" s="185">
        <v>200.0</v>
      </c>
      <c r="B98" s="195" t="s">
        <v>57</v>
      </c>
      <c r="C98" s="195">
        <v>88.0</v>
      </c>
      <c r="D98" s="195">
        <v>202.0</v>
      </c>
      <c r="E98" s="195">
        <v>243.0</v>
      </c>
      <c r="F98" s="195">
        <f t="shared" si="5"/>
        <v>0</v>
      </c>
      <c r="G98" s="195">
        <f t="shared" si="6"/>
        <v>129.58704</v>
      </c>
      <c r="H98" s="196">
        <f t="shared" si="7"/>
        <v>129.58704</v>
      </c>
      <c r="I98" s="195">
        <v>1.0</v>
      </c>
      <c r="J98" s="189">
        <f t="shared" si="8"/>
        <v>129.58704</v>
      </c>
      <c r="K98" s="140"/>
      <c r="L98" s="198"/>
      <c r="M98" s="199"/>
      <c r="N98" s="199"/>
      <c r="O98" s="140"/>
      <c r="P98" s="140"/>
      <c r="Q98" s="192">
        <v>30.0</v>
      </c>
      <c r="R98" s="191">
        <f t="shared" si="9"/>
        <v>2.43</v>
      </c>
      <c r="S98" s="185">
        <f t="shared" si="10"/>
        <v>1</v>
      </c>
      <c r="T98" s="185">
        <f t="shared" si="11"/>
        <v>2.43</v>
      </c>
      <c r="U98" s="193">
        <f t="shared" si="12"/>
        <v>129.58704</v>
      </c>
      <c r="V98" s="191">
        <f t="shared" ref="V98:W98" si="93">C98/100</f>
        <v>0.88</v>
      </c>
      <c r="W98" s="191">
        <f t="shared" si="93"/>
        <v>2.02</v>
      </c>
      <c r="X98" s="191">
        <f t="shared" si="14"/>
        <v>2.43</v>
      </c>
      <c r="Y98" s="194">
        <f t="shared" si="15"/>
        <v>4.319568</v>
      </c>
      <c r="Z98" s="140"/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140"/>
      <c r="AL98" s="140"/>
      <c r="AM98" s="140"/>
      <c r="AN98" s="140"/>
      <c r="AO98" s="140"/>
      <c r="AP98" s="140"/>
      <c r="AQ98" s="140"/>
      <c r="AR98" s="140"/>
      <c r="AS98" s="140"/>
    </row>
    <row r="99" ht="27.0" customHeight="1">
      <c r="A99" s="185">
        <v>205.0</v>
      </c>
      <c r="B99" s="195" t="s">
        <v>57</v>
      </c>
      <c r="C99" s="195">
        <v>91.0</v>
      </c>
      <c r="D99" s="195">
        <v>202.0</v>
      </c>
      <c r="E99" s="195">
        <v>243.0</v>
      </c>
      <c r="F99" s="195">
        <f t="shared" si="5"/>
        <v>0</v>
      </c>
      <c r="G99" s="195">
        <f t="shared" si="6"/>
        <v>134.00478</v>
      </c>
      <c r="H99" s="196">
        <f t="shared" si="7"/>
        <v>134.00478</v>
      </c>
      <c r="I99" s="195">
        <v>1.0</v>
      </c>
      <c r="J99" s="189">
        <f t="shared" si="8"/>
        <v>134.00478</v>
      </c>
      <c r="K99" s="140"/>
      <c r="L99" s="198"/>
      <c r="M99" s="199"/>
      <c r="N99" s="199"/>
      <c r="O99" s="140"/>
      <c r="P99" s="140"/>
      <c r="Q99" s="192">
        <v>30.0</v>
      </c>
      <c r="R99" s="191">
        <f t="shared" si="9"/>
        <v>2.43</v>
      </c>
      <c r="S99" s="185">
        <f t="shared" si="10"/>
        <v>1</v>
      </c>
      <c r="T99" s="185">
        <f t="shared" si="11"/>
        <v>2.43</v>
      </c>
      <c r="U99" s="193">
        <f t="shared" si="12"/>
        <v>134.00478</v>
      </c>
      <c r="V99" s="191">
        <f t="shared" ref="V99:W99" si="94">C99/100</f>
        <v>0.91</v>
      </c>
      <c r="W99" s="191">
        <f t="shared" si="94"/>
        <v>2.02</v>
      </c>
      <c r="X99" s="191">
        <f t="shared" si="14"/>
        <v>2.43</v>
      </c>
      <c r="Y99" s="194">
        <f t="shared" si="15"/>
        <v>4.466826</v>
      </c>
      <c r="Z99" s="140"/>
      <c r="AA99" s="140"/>
      <c r="AB99" s="140"/>
      <c r="AC99" s="140"/>
      <c r="AD99" s="140"/>
      <c r="AE99" s="140"/>
      <c r="AF99" s="140"/>
      <c r="AG99" s="140"/>
      <c r="AH99" s="140"/>
      <c r="AI99" s="140"/>
      <c r="AJ99" s="140"/>
      <c r="AK99" s="140"/>
      <c r="AL99" s="140"/>
      <c r="AM99" s="140"/>
      <c r="AN99" s="140"/>
      <c r="AO99" s="140"/>
      <c r="AP99" s="140"/>
      <c r="AQ99" s="140"/>
      <c r="AR99" s="140"/>
      <c r="AS99" s="140"/>
    </row>
    <row r="100" ht="27.0" customHeight="1">
      <c r="A100" s="185">
        <v>210.0</v>
      </c>
      <c r="B100" s="195" t="s">
        <v>57</v>
      </c>
      <c r="C100" s="195">
        <v>93.0</v>
      </c>
      <c r="D100" s="201">
        <v>202.0</v>
      </c>
      <c r="E100" s="195">
        <v>296.0</v>
      </c>
      <c r="F100" s="195">
        <f t="shared" si="5"/>
        <v>0</v>
      </c>
      <c r="G100" s="195">
        <f t="shared" si="6"/>
        <v>166.81968</v>
      </c>
      <c r="H100" s="196">
        <f t="shared" si="7"/>
        <v>166.81968</v>
      </c>
      <c r="I100" s="195">
        <v>1.0</v>
      </c>
      <c r="J100" s="189">
        <f t="shared" si="8"/>
        <v>166.81968</v>
      </c>
      <c r="K100" s="140"/>
      <c r="L100" s="198"/>
      <c r="M100" s="199"/>
      <c r="N100" s="199"/>
      <c r="O100" s="140"/>
      <c r="P100" s="140"/>
      <c r="Q100" s="192">
        <v>30.0</v>
      </c>
      <c r="R100" s="191">
        <f t="shared" si="9"/>
        <v>2.96</v>
      </c>
      <c r="S100" s="185">
        <f t="shared" si="10"/>
        <v>1</v>
      </c>
      <c r="T100" s="185">
        <f t="shared" si="11"/>
        <v>2.96</v>
      </c>
      <c r="U100" s="193">
        <f t="shared" si="12"/>
        <v>166.81968</v>
      </c>
      <c r="V100" s="191">
        <f t="shared" ref="V100:W100" si="95">C100/100</f>
        <v>0.93</v>
      </c>
      <c r="W100" s="191">
        <f t="shared" si="95"/>
        <v>2.02</v>
      </c>
      <c r="X100" s="191">
        <f t="shared" si="14"/>
        <v>2.96</v>
      </c>
      <c r="Y100" s="194">
        <f t="shared" si="15"/>
        <v>5.560656</v>
      </c>
      <c r="Z100" s="140"/>
      <c r="AA100" s="140"/>
      <c r="AB100" s="140"/>
      <c r="AC100" s="140"/>
      <c r="AD100" s="140"/>
      <c r="AE100" s="140"/>
      <c r="AF100" s="140"/>
      <c r="AG100" s="140"/>
      <c r="AH100" s="140"/>
      <c r="AI100" s="140"/>
      <c r="AJ100" s="140"/>
      <c r="AK100" s="140"/>
      <c r="AL100" s="140"/>
      <c r="AM100" s="140"/>
      <c r="AN100" s="140"/>
      <c r="AO100" s="140"/>
      <c r="AP100" s="140"/>
      <c r="AQ100" s="140"/>
      <c r="AR100" s="140"/>
      <c r="AS100" s="140"/>
    </row>
    <row r="101" ht="27.0" customHeight="1">
      <c r="A101" s="185">
        <v>215.0</v>
      </c>
      <c r="B101" s="195" t="s">
        <v>57</v>
      </c>
      <c r="C101" s="195">
        <v>95.0</v>
      </c>
      <c r="D101" s="195">
        <v>202.0</v>
      </c>
      <c r="E101" s="195">
        <v>233.0</v>
      </c>
      <c r="F101" s="195">
        <f t="shared" si="5"/>
        <v>0</v>
      </c>
      <c r="G101" s="195">
        <f t="shared" si="6"/>
        <v>134.1381</v>
      </c>
      <c r="H101" s="196">
        <f t="shared" si="7"/>
        <v>134.1381</v>
      </c>
      <c r="I101" s="195">
        <v>1.0</v>
      </c>
      <c r="J101" s="189">
        <f t="shared" si="8"/>
        <v>134.1381</v>
      </c>
      <c r="K101" s="140"/>
      <c r="L101" s="198"/>
      <c r="M101" s="199"/>
      <c r="N101" s="199"/>
      <c r="O101" s="140"/>
      <c r="P101" s="140"/>
      <c r="Q101" s="192">
        <v>30.0</v>
      </c>
      <c r="R101" s="191">
        <f t="shared" si="9"/>
        <v>2.33</v>
      </c>
      <c r="S101" s="185">
        <f t="shared" si="10"/>
        <v>1</v>
      </c>
      <c r="T101" s="185">
        <f t="shared" si="11"/>
        <v>2.33</v>
      </c>
      <c r="U101" s="193">
        <f t="shared" si="12"/>
        <v>134.1381</v>
      </c>
      <c r="V101" s="191">
        <f t="shared" ref="V101:W101" si="96">C101/100</f>
        <v>0.95</v>
      </c>
      <c r="W101" s="191">
        <f t="shared" si="96"/>
        <v>2.02</v>
      </c>
      <c r="X101" s="191">
        <f t="shared" si="14"/>
        <v>2.33</v>
      </c>
      <c r="Y101" s="194">
        <f t="shared" si="15"/>
        <v>4.47127</v>
      </c>
      <c r="Z101" s="140"/>
      <c r="AA101" s="140"/>
      <c r="AB101" s="140"/>
      <c r="AC101" s="140"/>
      <c r="AD101" s="140"/>
      <c r="AE101" s="140"/>
      <c r="AF101" s="140"/>
      <c r="AG101" s="140"/>
      <c r="AH101" s="140"/>
      <c r="AI101" s="140"/>
      <c r="AJ101" s="140"/>
      <c r="AK101" s="140"/>
      <c r="AL101" s="140"/>
      <c r="AM101" s="140"/>
      <c r="AN101" s="140"/>
      <c r="AO101" s="140"/>
      <c r="AP101" s="140"/>
      <c r="AQ101" s="140"/>
      <c r="AR101" s="140"/>
      <c r="AS101" s="140"/>
    </row>
    <row r="102" ht="27.0" customHeight="1">
      <c r="A102" s="185">
        <v>220.0</v>
      </c>
      <c r="B102" s="195" t="s">
        <v>57</v>
      </c>
      <c r="C102" s="195">
        <v>89.0</v>
      </c>
      <c r="D102" s="195">
        <v>202.0</v>
      </c>
      <c r="E102" s="195">
        <v>224.0</v>
      </c>
      <c r="F102" s="195">
        <f t="shared" si="5"/>
        <v>0</v>
      </c>
      <c r="G102" s="195">
        <f t="shared" si="6"/>
        <v>120.81216</v>
      </c>
      <c r="H102" s="196">
        <f t="shared" si="7"/>
        <v>120.81216</v>
      </c>
      <c r="I102" s="195">
        <v>1.0</v>
      </c>
      <c r="J102" s="189">
        <f t="shared" si="8"/>
        <v>120.81216</v>
      </c>
      <c r="K102" s="140"/>
      <c r="L102" s="198"/>
      <c r="M102" s="199"/>
      <c r="N102" s="199"/>
      <c r="O102" s="140"/>
      <c r="P102" s="140"/>
      <c r="Q102" s="192">
        <v>30.0</v>
      </c>
      <c r="R102" s="191">
        <f t="shared" si="9"/>
        <v>2.24</v>
      </c>
      <c r="S102" s="185">
        <f t="shared" si="10"/>
        <v>1</v>
      </c>
      <c r="T102" s="185">
        <f t="shared" si="11"/>
        <v>2.24</v>
      </c>
      <c r="U102" s="193">
        <f t="shared" si="12"/>
        <v>120.81216</v>
      </c>
      <c r="V102" s="191">
        <f t="shared" ref="V102:W102" si="97">C102/100</f>
        <v>0.89</v>
      </c>
      <c r="W102" s="191">
        <f t="shared" si="97"/>
        <v>2.02</v>
      </c>
      <c r="X102" s="191">
        <f t="shared" si="14"/>
        <v>2.24</v>
      </c>
      <c r="Y102" s="194">
        <f t="shared" si="15"/>
        <v>4.027072</v>
      </c>
      <c r="Z102" s="140"/>
      <c r="AA102" s="140"/>
      <c r="AB102" s="140"/>
      <c r="AC102" s="140"/>
      <c r="AD102" s="140"/>
      <c r="AE102" s="140"/>
      <c r="AF102" s="140"/>
      <c r="AG102" s="140"/>
      <c r="AH102" s="140"/>
      <c r="AI102" s="140"/>
      <c r="AJ102" s="140"/>
      <c r="AK102" s="140"/>
      <c r="AL102" s="140"/>
      <c r="AM102" s="140"/>
      <c r="AN102" s="140"/>
      <c r="AO102" s="140"/>
      <c r="AP102" s="140"/>
      <c r="AQ102" s="140"/>
      <c r="AR102" s="140"/>
      <c r="AS102" s="140"/>
    </row>
    <row r="103" ht="27.0" customHeight="1">
      <c r="A103" s="185">
        <v>225.0</v>
      </c>
      <c r="B103" s="195" t="s">
        <v>57</v>
      </c>
      <c r="C103" s="195">
        <v>97.0</v>
      </c>
      <c r="D103" s="195">
        <v>202.0</v>
      </c>
      <c r="E103" s="195">
        <v>233.0</v>
      </c>
      <c r="F103" s="195">
        <f t="shared" si="5"/>
        <v>0</v>
      </c>
      <c r="G103" s="195">
        <f t="shared" si="6"/>
        <v>136.96206</v>
      </c>
      <c r="H103" s="196">
        <f t="shared" si="7"/>
        <v>136.96206</v>
      </c>
      <c r="I103" s="195">
        <v>3.0</v>
      </c>
      <c r="J103" s="189">
        <f t="shared" si="8"/>
        <v>410.88618</v>
      </c>
      <c r="K103" s="140"/>
      <c r="L103" s="198"/>
      <c r="M103" s="199"/>
      <c r="N103" s="199"/>
      <c r="O103" s="140"/>
      <c r="P103" s="140"/>
      <c r="Q103" s="192">
        <v>30.0</v>
      </c>
      <c r="R103" s="191">
        <f t="shared" si="9"/>
        <v>2.33</v>
      </c>
      <c r="S103" s="185">
        <f t="shared" si="10"/>
        <v>3</v>
      </c>
      <c r="T103" s="185">
        <f t="shared" si="11"/>
        <v>6.99</v>
      </c>
      <c r="U103" s="193">
        <f t="shared" si="12"/>
        <v>136.96206</v>
      </c>
      <c r="V103" s="191">
        <f t="shared" ref="V103:W103" si="98">C103/100</f>
        <v>0.97</v>
      </c>
      <c r="W103" s="191">
        <f t="shared" si="98"/>
        <v>2.02</v>
      </c>
      <c r="X103" s="191">
        <f t="shared" si="14"/>
        <v>6.99</v>
      </c>
      <c r="Y103" s="194">
        <f t="shared" si="15"/>
        <v>13.696206</v>
      </c>
      <c r="Z103" s="140"/>
      <c r="AA103" s="140"/>
      <c r="AB103" s="140"/>
      <c r="AC103" s="140"/>
      <c r="AD103" s="140"/>
      <c r="AE103" s="140"/>
      <c r="AF103" s="140"/>
      <c r="AG103" s="140"/>
      <c r="AH103" s="140"/>
      <c r="AI103" s="140"/>
      <c r="AJ103" s="140"/>
      <c r="AK103" s="140"/>
      <c r="AL103" s="140"/>
      <c r="AM103" s="140"/>
      <c r="AN103" s="140"/>
      <c r="AO103" s="140"/>
      <c r="AP103" s="140"/>
      <c r="AQ103" s="140"/>
      <c r="AR103" s="140"/>
      <c r="AS103" s="140"/>
    </row>
    <row r="104" ht="27.0" customHeight="1">
      <c r="A104" s="185">
        <v>235.0</v>
      </c>
      <c r="B104" s="195" t="s">
        <v>57</v>
      </c>
      <c r="C104" s="195">
        <v>97.0</v>
      </c>
      <c r="D104" s="195">
        <v>202.0</v>
      </c>
      <c r="E104" s="195">
        <v>232.0</v>
      </c>
      <c r="F104" s="195">
        <f t="shared" si="5"/>
        <v>0</v>
      </c>
      <c r="G104" s="195">
        <f t="shared" si="6"/>
        <v>136.37424</v>
      </c>
      <c r="H104" s="196">
        <f t="shared" si="7"/>
        <v>136.37424</v>
      </c>
      <c r="I104" s="195">
        <v>1.0</v>
      </c>
      <c r="J104" s="189">
        <f t="shared" si="8"/>
        <v>136.37424</v>
      </c>
      <c r="K104" s="140"/>
      <c r="L104" s="198"/>
      <c r="M104" s="199"/>
      <c r="N104" s="199"/>
      <c r="O104" s="140"/>
      <c r="P104" s="140"/>
      <c r="Q104" s="192">
        <v>30.0</v>
      </c>
      <c r="R104" s="191">
        <f t="shared" si="9"/>
        <v>2.32</v>
      </c>
      <c r="S104" s="185">
        <f t="shared" si="10"/>
        <v>1</v>
      </c>
      <c r="T104" s="185">
        <f t="shared" si="11"/>
        <v>2.32</v>
      </c>
      <c r="U104" s="193">
        <f t="shared" si="12"/>
        <v>136.37424</v>
      </c>
      <c r="V104" s="191">
        <f t="shared" ref="V104:W104" si="99">C104/100</f>
        <v>0.97</v>
      </c>
      <c r="W104" s="191">
        <f t="shared" si="99"/>
        <v>2.02</v>
      </c>
      <c r="X104" s="191">
        <f t="shared" si="14"/>
        <v>2.32</v>
      </c>
      <c r="Y104" s="194">
        <f t="shared" si="15"/>
        <v>4.545808</v>
      </c>
      <c r="Z104" s="140"/>
      <c r="AA104" s="140"/>
      <c r="AB104" s="140"/>
      <c r="AC104" s="140"/>
      <c r="AD104" s="140"/>
      <c r="AE104" s="140"/>
      <c r="AF104" s="140"/>
      <c r="AG104" s="140"/>
      <c r="AH104" s="140"/>
      <c r="AI104" s="140"/>
      <c r="AJ104" s="140"/>
      <c r="AK104" s="140"/>
      <c r="AL104" s="140"/>
      <c r="AM104" s="140"/>
      <c r="AN104" s="140"/>
      <c r="AO104" s="140"/>
      <c r="AP104" s="140"/>
      <c r="AQ104" s="140"/>
      <c r="AR104" s="140"/>
      <c r="AS104" s="140"/>
    </row>
    <row r="105" ht="27.0" customHeight="1">
      <c r="A105" s="185">
        <v>240.0</v>
      </c>
      <c r="B105" s="186" t="s">
        <v>63</v>
      </c>
      <c r="C105" s="187">
        <v>85.0</v>
      </c>
      <c r="D105" s="187">
        <v>170.0</v>
      </c>
      <c r="E105" s="187">
        <v>232.0</v>
      </c>
      <c r="F105" s="187">
        <f t="shared" si="5"/>
        <v>0.8</v>
      </c>
      <c r="G105" s="187">
        <f t="shared" si="6"/>
        <v>100.572</v>
      </c>
      <c r="H105" s="188">
        <f t="shared" si="7"/>
        <v>80.4576</v>
      </c>
      <c r="I105" s="187">
        <v>1.0</v>
      </c>
      <c r="J105" s="189">
        <f t="shared" si="8"/>
        <v>80.4576</v>
      </c>
      <c r="K105" s="140"/>
      <c r="L105" s="198"/>
      <c r="M105" s="199"/>
      <c r="N105" s="199"/>
      <c r="O105" s="140"/>
      <c r="P105" s="140"/>
      <c r="Q105" s="192">
        <v>30.0</v>
      </c>
      <c r="R105" s="191">
        <f t="shared" si="9"/>
        <v>2.32</v>
      </c>
      <c r="S105" s="185">
        <f t="shared" si="10"/>
        <v>1</v>
      </c>
      <c r="T105" s="185">
        <f t="shared" si="11"/>
        <v>2.32</v>
      </c>
      <c r="U105" s="193">
        <f t="shared" si="12"/>
        <v>100.572</v>
      </c>
      <c r="V105" s="191">
        <f t="shared" ref="V105:W105" si="100">C105/100</f>
        <v>0.85</v>
      </c>
      <c r="W105" s="191">
        <f t="shared" si="100"/>
        <v>1.7</v>
      </c>
      <c r="X105" s="191">
        <f t="shared" si="14"/>
        <v>2.32</v>
      </c>
      <c r="Y105" s="194">
        <f t="shared" si="15"/>
        <v>3.3524</v>
      </c>
      <c r="Z105" s="140"/>
      <c r="AA105" s="140"/>
      <c r="AB105" s="140"/>
      <c r="AC105" s="140"/>
      <c r="AD105" s="140"/>
      <c r="AE105" s="140"/>
      <c r="AF105" s="140"/>
      <c r="AG105" s="140"/>
      <c r="AH105" s="140"/>
      <c r="AI105" s="140"/>
      <c r="AJ105" s="140"/>
      <c r="AK105" s="140"/>
      <c r="AL105" s="140"/>
      <c r="AM105" s="140"/>
      <c r="AN105" s="140"/>
      <c r="AO105" s="140"/>
      <c r="AP105" s="140"/>
      <c r="AQ105" s="140"/>
      <c r="AR105" s="140"/>
      <c r="AS105" s="140"/>
    </row>
    <row r="106" ht="27.0" customHeight="1">
      <c r="A106" s="185">
        <v>245.0</v>
      </c>
      <c r="B106" s="195" t="s">
        <v>57</v>
      </c>
      <c r="C106" s="195">
        <v>88.0</v>
      </c>
      <c r="D106" s="195">
        <v>170.0</v>
      </c>
      <c r="E106" s="195">
        <v>245.0</v>
      </c>
      <c r="F106" s="195">
        <f t="shared" si="5"/>
        <v>0</v>
      </c>
      <c r="G106" s="195">
        <f t="shared" si="6"/>
        <v>109.956</v>
      </c>
      <c r="H106" s="196">
        <f t="shared" si="7"/>
        <v>109.956</v>
      </c>
      <c r="I106" s="195">
        <v>1.0</v>
      </c>
      <c r="J106" s="189">
        <f t="shared" si="8"/>
        <v>109.956</v>
      </c>
      <c r="K106" s="140"/>
      <c r="L106" s="198"/>
      <c r="M106" s="199"/>
      <c r="N106" s="199"/>
      <c r="O106" s="140"/>
      <c r="P106" s="140"/>
      <c r="Q106" s="192">
        <v>30.0</v>
      </c>
      <c r="R106" s="191">
        <f t="shared" si="9"/>
        <v>2.45</v>
      </c>
      <c r="S106" s="185">
        <f t="shared" si="10"/>
        <v>1</v>
      </c>
      <c r="T106" s="185">
        <f t="shared" si="11"/>
        <v>2.45</v>
      </c>
      <c r="U106" s="193">
        <f t="shared" si="12"/>
        <v>109.956</v>
      </c>
      <c r="V106" s="191">
        <f t="shared" ref="V106:W106" si="101">C106/100</f>
        <v>0.88</v>
      </c>
      <c r="W106" s="191">
        <f t="shared" si="101"/>
        <v>1.7</v>
      </c>
      <c r="X106" s="191">
        <f t="shared" si="14"/>
        <v>2.45</v>
      </c>
      <c r="Y106" s="194">
        <f t="shared" si="15"/>
        <v>3.6652</v>
      </c>
      <c r="Z106" s="140"/>
      <c r="AA106" s="140"/>
      <c r="AB106" s="140"/>
      <c r="AC106" s="140"/>
      <c r="AD106" s="140"/>
      <c r="AE106" s="140"/>
      <c r="AF106" s="140"/>
      <c r="AG106" s="140"/>
      <c r="AH106" s="140"/>
      <c r="AI106" s="140"/>
      <c r="AJ106" s="140"/>
      <c r="AK106" s="140"/>
      <c r="AL106" s="140"/>
      <c r="AM106" s="140"/>
      <c r="AN106" s="140"/>
      <c r="AO106" s="140"/>
      <c r="AP106" s="140"/>
      <c r="AQ106" s="140"/>
      <c r="AR106" s="140"/>
      <c r="AS106" s="140"/>
    </row>
    <row r="107" ht="27.0" customHeight="1">
      <c r="A107" s="185">
        <v>250.0</v>
      </c>
      <c r="B107" s="195" t="s">
        <v>57</v>
      </c>
      <c r="C107" s="195">
        <v>98.0</v>
      </c>
      <c r="D107" s="195">
        <v>170.0</v>
      </c>
      <c r="E107" s="195">
        <v>245.0</v>
      </c>
      <c r="F107" s="195">
        <f t="shared" si="5"/>
        <v>0</v>
      </c>
      <c r="G107" s="195">
        <f t="shared" si="6"/>
        <v>122.451</v>
      </c>
      <c r="H107" s="196">
        <f t="shared" si="7"/>
        <v>122.451</v>
      </c>
      <c r="I107" s="195">
        <v>4.0</v>
      </c>
      <c r="J107" s="189">
        <f t="shared" si="8"/>
        <v>489.804</v>
      </c>
      <c r="K107" s="140"/>
      <c r="L107" s="198"/>
      <c r="M107" s="199"/>
      <c r="N107" s="199"/>
      <c r="O107" s="140"/>
      <c r="P107" s="140"/>
      <c r="Q107" s="192">
        <v>30.0</v>
      </c>
      <c r="R107" s="191">
        <f t="shared" si="9"/>
        <v>2.45</v>
      </c>
      <c r="S107" s="185">
        <f t="shared" si="10"/>
        <v>4</v>
      </c>
      <c r="T107" s="185">
        <f t="shared" si="11"/>
        <v>9.8</v>
      </c>
      <c r="U107" s="193">
        <f t="shared" si="12"/>
        <v>122.451</v>
      </c>
      <c r="V107" s="191">
        <f t="shared" ref="V107:W107" si="102">C107/100</f>
        <v>0.98</v>
      </c>
      <c r="W107" s="191">
        <f t="shared" si="102"/>
        <v>1.7</v>
      </c>
      <c r="X107" s="191">
        <f t="shared" si="14"/>
        <v>9.8</v>
      </c>
      <c r="Y107" s="194">
        <f t="shared" si="15"/>
        <v>16.3268</v>
      </c>
      <c r="Z107" s="140"/>
      <c r="AA107" s="140"/>
      <c r="AB107" s="140"/>
      <c r="AC107" s="140"/>
      <c r="AD107" s="140"/>
      <c r="AE107" s="140"/>
      <c r="AF107" s="140"/>
      <c r="AG107" s="140"/>
      <c r="AH107" s="140"/>
      <c r="AI107" s="140"/>
      <c r="AJ107" s="140"/>
      <c r="AK107" s="140"/>
      <c r="AL107" s="140"/>
      <c r="AM107" s="140"/>
      <c r="AN107" s="140"/>
      <c r="AO107" s="140"/>
      <c r="AP107" s="140"/>
      <c r="AQ107" s="140"/>
      <c r="AR107" s="140"/>
      <c r="AS107" s="140"/>
    </row>
    <row r="108" ht="27.0" customHeight="1">
      <c r="A108" s="185">
        <v>255.0</v>
      </c>
      <c r="B108" s="195" t="s">
        <v>57</v>
      </c>
      <c r="C108" s="195">
        <v>95.0</v>
      </c>
      <c r="D108" s="195">
        <v>170.0</v>
      </c>
      <c r="E108" s="195">
        <v>245.0</v>
      </c>
      <c r="F108" s="195">
        <f t="shared" si="5"/>
        <v>0</v>
      </c>
      <c r="G108" s="195">
        <f t="shared" si="6"/>
        <v>118.7025</v>
      </c>
      <c r="H108" s="196">
        <f t="shared" si="7"/>
        <v>118.7025</v>
      </c>
      <c r="I108" s="195">
        <v>2.0</v>
      </c>
      <c r="J108" s="189">
        <f t="shared" si="8"/>
        <v>237.405</v>
      </c>
      <c r="K108" s="140"/>
      <c r="L108" s="198"/>
      <c r="M108" s="199"/>
      <c r="N108" s="199"/>
      <c r="O108" s="140"/>
      <c r="P108" s="140"/>
      <c r="Q108" s="192">
        <v>30.0</v>
      </c>
      <c r="R108" s="191">
        <f t="shared" si="9"/>
        <v>2.45</v>
      </c>
      <c r="S108" s="185">
        <f t="shared" si="10"/>
        <v>2</v>
      </c>
      <c r="T108" s="185">
        <f t="shared" si="11"/>
        <v>4.9</v>
      </c>
      <c r="U108" s="193">
        <f t="shared" si="12"/>
        <v>118.7025</v>
      </c>
      <c r="V108" s="191">
        <f t="shared" ref="V108:W108" si="103">C108/100</f>
        <v>0.95</v>
      </c>
      <c r="W108" s="191">
        <f t="shared" si="103"/>
        <v>1.7</v>
      </c>
      <c r="X108" s="191">
        <f t="shared" si="14"/>
        <v>4.9</v>
      </c>
      <c r="Y108" s="194">
        <f t="shared" si="15"/>
        <v>7.9135</v>
      </c>
      <c r="Z108" s="140"/>
      <c r="AA108" s="140"/>
      <c r="AB108" s="140"/>
      <c r="AC108" s="140"/>
      <c r="AD108" s="140"/>
      <c r="AE108" s="140"/>
      <c r="AF108" s="140"/>
      <c r="AG108" s="140"/>
      <c r="AH108" s="140"/>
      <c r="AI108" s="140"/>
      <c r="AJ108" s="140"/>
      <c r="AK108" s="140"/>
      <c r="AL108" s="140"/>
      <c r="AM108" s="140"/>
      <c r="AN108" s="140"/>
      <c r="AO108" s="140"/>
      <c r="AP108" s="140"/>
      <c r="AQ108" s="140"/>
      <c r="AR108" s="140"/>
      <c r="AS108" s="140"/>
    </row>
    <row r="109" ht="27.0" customHeight="1">
      <c r="A109" s="185">
        <v>260.0</v>
      </c>
      <c r="B109" s="195" t="s">
        <v>57</v>
      </c>
      <c r="C109" s="195">
        <v>97.0</v>
      </c>
      <c r="D109" s="195">
        <v>170.0</v>
      </c>
      <c r="E109" s="195">
        <v>245.0</v>
      </c>
      <c r="F109" s="195">
        <f t="shared" si="5"/>
        <v>0</v>
      </c>
      <c r="G109" s="195">
        <f t="shared" si="6"/>
        <v>121.2015</v>
      </c>
      <c r="H109" s="196">
        <f t="shared" si="7"/>
        <v>121.2015</v>
      </c>
      <c r="I109" s="195">
        <v>5.0</v>
      </c>
      <c r="J109" s="189">
        <f t="shared" si="8"/>
        <v>606.0075</v>
      </c>
      <c r="K109" s="140"/>
      <c r="L109" s="198"/>
      <c r="M109" s="199"/>
      <c r="N109" s="199"/>
      <c r="O109" s="140"/>
      <c r="P109" s="140"/>
      <c r="Q109" s="192">
        <v>30.0</v>
      </c>
      <c r="R109" s="191">
        <f t="shared" si="9"/>
        <v>2.45</v>
      </c>
      <c r="S109" s="185">
        <f t="shared" si="10"/>
        <v>5</v>
      </c>
      <c r="T109" s="185">
        <f t="shared" si="11"/>
        <v>12.25</v>
      </c>
      <c r="U109" s="193">
        <f t="shared" si="12"/>
        <v>121.2015</v>
      </c>
      <c r="V109" s="191">
        <f t="shared" ref="V109:W109" si="104">C109/100</f>
        <v>0.97</v>
      </c>
      <c r="W109" s="191">
        <f t="shared" si="104"/>
        <v>1.7</v>
      </c>
      <c r="X109" s="191">
        <f t="shared" si="14"/>
        <v>12.25</v>
      </c>
      <c r="Y109" s="194">
        <f t="shared" si="15"/>
        <v>20.20025</v>
      </c>
      <c r="Z109" s="140"/>
      <c r="AA109" s="140"/>
      <c r="AB109" s="140"/>
      <c r="AC109" s="140"/>
      <c r="AD109" s="140"/>
      <c r="AE109" s="140"/>
      <c r="AF109" s="140"/>
      <c r="AG109" s="140"/>
      <c r="AH109" s="140"/>
      <c r="AI109" s="140"/>
      <c r="AJ109" s="140"/>
      <c r="AK109" s="140"/>
      <c r="AL109" s="140"/>
      <c r="AM109" s="140"/>
      <c r="AN109" s="140"/>
      <c r="AO109" s="140"/>
      <c r="AP109" s="140"/>
      <c r="AQ109" s="140"/>
      <c r="AR109" s="140"/>
      <c r="AS109" s="140"/>
    </row>
    <row r="110" ht="27.0" customHeight="1">
      <c r="A110" s="185">
        <v>265.0</v>
      </c>
      <c r="B110" s="195" t="s">
        <v>57</v>
      </c>
      <c r="C110" s="195">
        <v>94.0</v>
      </c>
      <c r="D110" s="195">
        <v>170.0</v>
      </c>
      <c r="E110" s="195">
        <v>245.0</v>
      </c>
      <c r="F110" s="195">
        <f t="shared" si="5"/>
        <v>0</v>
      </c>
      <c r="G110" s="195">
        <f t="shared" si="6"/>
        <v>117.453</v>
      </c>
      <c r="H110" s="196">
        <f t="shared" si="7"/>
        <v>117.453</v>
      </c>
      <c r="I110" s="195">
        <v>1.0</v>
      </c>
      <c r="J110" s="189">
        <f t="shared" si="8"/>
        <v>117.453</v>
      </c>
      <c r="K110" s="140"/>
      <c r="L110" s="198"/>
      <c r="M110" s="199"/>
      <c r="N110" s="199"/>
      <c r="O110" s="140"/>
      <c r="P110" s="140"/>
      <c r="Q110" s="192">
        <v>30.0</v>
      </c>
      <c r="R110" s="191">
        <f t="shared" si="9"/>
        <v>2.45</v>
      </c>
      <c r="S110" s="185">
        <f t="shared" si="10"/>
        <v>1</v>
      </c>
      <c r="T110" s="185">
        <f t="shared" si="11"/>
        <v>2.45</v>
      </c>
      <c r="U110" s="193">
        <f t="shared" si="12"/>
        <v>117.453</v>
      </c>
      <c r="V110" s="191">
        <f t="shared" ref="V110:W110" si="105">C110/100</f>
        <v>0.94</v>
      </c>
      <c r="W110" s="191">
        <f t="shared" si="105"/>
        <v>1.7</v>
      </c>
      <c r="X110" s="191">
        <f t="shared" si="14"/>
        <v>2.45</v>
      </c>
      <c r="Y110" s="194">
        <f t="shared" si="15"/>
        <v>3.9151</v>
      </c>
      <c r="Z110" s="140"/>
      <c r="AA110" s="140"/>
      <c r="AB110" s="140"/>
      <c r="AC110" s="140"/>
      <c r="AD110" s="140"/>
      <c r="AE110" s="140"/>
      <c r="AF110" s="140"/>
      <c r="AG110" s="140"/>
      <c r="AH110" s="140"/>
      <c r="AI110" s="140"/>
      <c r="AJ110" s="140"/>
      <c r="AK110" s="140"/>
      <c r="AL110" s="140"/>
      <c r="AM110" s="140"/>
      <c r="AN110" s="140"/>
      <c r="AO110" s="140"/>
      <c r="AP110" s="140"/>
      <c r="AQ110" s="140"/>
      <c r="AR110" s="140"/>
      <c r="AS110" s="140"/>
    </row>
    <row r="111" ht="27.0" customHeight="1">
      <c r="A111" s="185">
        <v>270.0</v>
      </c>
      <c r="B111" s="195" t="s">
        <v>57</v>
      </c>
      <c r="C111" s="195">
        <v>95.0</v>
      </c>
      <c r="D111" s="195">
        <v>170.0</v>
      </c>
      <c r="E111" s="195">
        <v>245.0</v>
      </c>
      <c r="F111" s="195">
        <f t="shared" si="5"/>
        <v>0</v>
      </c>
      <c r="G111" s="195">
        <f t="shared" si="6"/>
        <v>118.7025</v>
      </c>
      <c r="H111" s="196">
        <f t="shared" si="7"/>
        <v>118.7025</v>
      </c>
      <c r="I111" s="195">
        <v>1.0</v>
      </c>
      <c r="J111" s="189">
        <f t="shared" si="8"/>
        <v>118.7025</v>
      </c>
      <c r="K111" s="140"/>
      <c r="L111" s="198"/>
      <c r="M111" s="199"/>
      <c r="N111" s="199"/>
      <c r="O111" s="140"/>
      <c r="P111" s="140"/>
      <c r="Q111" s="192">
        <v>30.0</v>
      </c>
      <c r="R111" s="191">
        <f t="shared" si="9"/>
        <v>2.45</v>
      </c>
      <c r="S111" s="185">
        <f t="shared" si="10"/>
        <v>1</v>
      </c>
      <c r="T111" s="185">
        <f t="shared" si="11"/>
        <v>2.45</v>
      </c>
      <c r="U111" s="193">
        <f t="shared" si="12"/>
        <v>118.7025</v>
      </c>
      <c r="V111" s="191">
        <f t="shared" ref="V111:W111" si="106">C111/100</f>
        <v>0.95</v>
      </c>
      <c r="W111" s="191">
        <f t="shared" si="106"/>
        <v>1.7</v>
      </c>
      <c r="X111" s="191">
        <f t="shared" si="14"/>
        <v>2.45</v>
      </c>
      <c r="Y111" s="194">
        <f t="shared" si="15"/>
        <v>3.95675</v>
      </c>
      <c r="Z111" s="140"/>
      <c r="AA111" s="140"/>
      <c r="AB111" s="140"/>
      <c r="AC111" s="140"/>
      <c r="AD111" s="140"/>
      <c r="AE111" s="140"/>
      <c r="AF111" s="140"/>
      <c r="AG111" s="140"/>
      <c r="AH111" s="140"/>
      <c r="AI111" s="140"/>
      <c r="AJ111" s="140"/>
      <c r="AK111" s="140"/>
      <c r="AL111" s="140"/>
      <c r="AM111" s="140"/>
      <c r="AN111" s="140"/>
      <c r="AO111" s="140"/>
      <c r="AP111" s="140"/>
      <c r="AQ111" s="140"/>
      <c r="AR111" s="140"/>
      <c r="AS111" s="140"/>
    </row>
    <row r="112" ht="27.0" customHeight="1">
      <c r="A112" s="185">
        <v>275.0</v>
      </c>
      <c r="B112" s="195" t="s">
        <v>57</v>
      </c>
      <c r="C112" s="195">
        <v>96.0</v>
      </c>
      <c r="D112" s="195">
        <v>170.0</v>
      </c>
      <c r="E112" s="195">
        <v>245.0</v>
      </c>
      <c r="F112" s="195">
        <f t="shared" si="5"/>
        <v>0</v>
      </c>
      <c r="G112" s="195">
        <f t="shared" si="6"/>
        <v>119.952</v>
      </c>
      <c r="H112" s="196">
        <f t="shared" si="7"/>
        <v>119.952</v>
      </c>
      <c r="I112" s="195">
        <v>1.0</v>
      </c>
      <c r="J112" s="189">
        <f t="shared" si="8"/>
        <v>119.952</v>
      </c>
      <c r="K112" s="140"/>
      <c r="L112" s="198"/>
      <c r="M112" s="199"/>
      <c r="N112" s="199"/>
      <c r="O112" s="140"/>
      <c r="P112" s="140"/>
      <c r="Q112" s="192">
        <v>30.0</v>
      </c>
      <c r="R112" s="191">
        <f t="shared" si="9"/>
        <v>2.45</v>
      </c>
      <c r="S112" s="185">
        <f t="shared" si="10"/>
        <v>1</v>
      </c>
      <c r="T112" s="185">
        <f t="shared" si="11"/>
        <v>2.45</v>
      </c>
      <c r="U112" s="193">
        <f t="shared" si="12"/>
        <v>119.952</v>
      </c>
      <c r="V112" s="191">
        <f t="shared" ref="V112:W112" si="107">C112/100</f>
        <v>0.96</v>
      </c>
      <c r="W112" s="191">
        <f t="shared" si="107"/>
        <v>1.7</v>
      </c>
      <c r="X112" s="191">
        <f t="shared" si="14"/>
        <v>2.45</v>
      </c>
      <c r="Y112" s="194">
        <f t="shared" si="15"/>
        <v>3.9984</v>
      </c>
      <c r="Z112" s="140"/>
      <c r="AA112" s="140"/>
      <c r="AB112" s="140"/>
      <c r="AC112" s="140"/>
      <c r="AD112" s="140"/>
      <c r="AE112" s="140"/>
      <c r="AF112" s="140"/>
      <c r="AG112" s="140"/>
      <c r="AH112" s="140"/>
      <c r="AI112" s="140"/>
      <c r="AJ112" s="140"/>
      <c r="AK112" s="140"/>
      <c r="AL112" s="140"/>
      <c r="AM112" s="140"/>
      <c r="AN112" s="140"/>
      <c r="AO112" s="140"/>
      <c r="AP112" s="140"/>
      <c r="AQ112" s="140"/>
      <c r="AR112" s="140"/>
      <c r="AS112" s="140"/>
    </row>
    <row r="113" ht="27.0" customHeight="1">
      <c r="A113" s="185">
        <v>280.0</v>
      </c>
      <c r="B113" s="195" t="s">
        <v>57</v>
      </c>
      <c r="C113" s="195">
        <v>97.0</v>
      </c>
      <c r="D113" s="195">
        <v>170.0</v>
      </c>
      <c r="E113" s="195">
        <v>245.0</v>
      </c>
      <c r="F113" s="195">
        <f t="shared" si="5"/>
        <v>0</v>
      </c>
      <c r="G113" s="195">
        <f t="shared" si="6"/>
        <v>121.2015</v>
      </c>
      <c r="H113" s="196">
        <f t="shared" si="7"/>
        <v>121.2015</v>
      </c>
      <c r="I113" s="195">
        <v>2.0</v>
      </c>
      <c r="J113" s="189">
        <f t="shared" si="8"/>
        <v>242.403</v>
      </c>
      <c r="K113" s="140"/>
      <c r="L113" s="198"/>
      <c r="M113" s="199"/>
      <c r="N113" s="199"/>
      <c r="O113" s="140"/>
      <c r="P113" s="140"/>
      <c r="Q113" s="192">
        <v>30.0</v>
      </c>
      <c r="R113" s="191">
        <f t="shared" si="9"/>
        <v>2.45</v>
      </c>
      <c r="S113" s="185">
        <f t="shared" si="10"/>
        <v>2</v>
      </c>
      <c r="T113" s="185">
        <f t="shared" si="11"/>
        <v>4.9</v>
      </c>
      <c r="U113" s="193">
        <f t="shared" si="12"/>
        <v>121.2015</v>
      </c>
      <c r="V113" s="191">
        <f t="shared" ref="V113:W113" si="108">C113/100</f>
        <v>0.97</v>
      </c>
      <c r="W113" s="191">
        <f t="shared" si="108"/>
        <v>1.7</v>
      </c>
      <c r="X113" s="191">
        <f t="shared" si="14"/>
        <v>4.9</v>
      </c>
      <c r="Y113" s="194">
        <f t="shared" si="15"/>
        <v>8.0801</v>
      </c>
      <c r="Z113" s="140"/>
      <c r="AA113" s="140"/>
      <c r="AB113" s="140"/>
      <c r="AC113" s="140"/>
      <c r="AD113" s="140"/>
      <c r="AE113" s="140"/>
      <c r="AF113" s="140"/>
      <c r="AG113" s="140"/>
      <c r="AH113" s="140"/>
      <c r="AI113" s="140"/>
      <c r="AJ113" s="140"/>
      <c r="AK113" s="140"/>
      <c r="AL113" s="140"/>
      <c r="AM113" s="140"/>
      <c r="AN113" s="140"/>
      <c r="AO113" s="140"/>
      <c r="AP113" s="140"/>
      <c r="AQ113" s="140"/>
      <c r="AR113" s="140"/>
      <c r="AS113" s="140"/>
    </row>
    <row r="114" ht="27.0" customHeight="1">
      <c r="A114" s="185">
        <v>285.0</v>
      </c>
      <c r="B114" s="195" t="s">
        <v>57</v>
      </c>
      <c r="C114" s="195">
        <v>96.0</v>
      </c>
      <c r="D114" s="195">
        <v>170.0</v>
      </c>
      <c r="E114" s="195">
        <v>245.0</v>
      </c>
      <c r="F114" s="195">
        <f t="shared" si="5"/>
        <v>0</v>
      </c>
      <c r="G114" s="195">
        <f t="shared" si="6"/>
        <v>119.952</v>
      </c>
      <c r="H114" s="196">
        <f t="shared" si="7"/>
        <v>119.952</v>
      </c>
      <c r="I114" s="195">
        <v>1.0</v>
      </c>
      <c r="J114" s="189">
        <f t="shared" si="8"/>
        <v>119.952</v>
      </c>
      <c r="K114" s="140"/>
      <c r="L114" s="198"/>
      <c r="M114" s="199"/>
      <c r="N114" s="199"/>
      <c r="O114" s="140"/>
      <c r="P114" s="140"/>
      <c r="Q114" s="192">
        <v>30.0</v>
      </c>
      <c r="R114" s="191">
        <f t="shared" si="9"/>
        <v>2.45</v>
      </c>
      <c r="S114" s="185">
        <f t="shared" si="10"/>
        <v>1</v>
      </c>
      <c r="T114" s="185">
        <f t="shared" si="11"/>
        <v>2.45</v>
      </c>
      <c r="U114" s="193">
        <f t="shared" si="12"/>
        <v>119.952</v>
      </c>
      <c r="V114" s="191">
        <f t="shared" ref="V114:W114" si="109">C114/100</f>
        <v>0.96</v>
      </c>
      <c r="W114" s="191">
        <f t="shared" si="109"/>
        <v>1.7</v>
      </c>
      <c r="X114" s="191">
        <f t="shared" si="14"/>
        <v>2.45</v>
      </c>
      <c r="Y114" s="194">
        <f t="shared" si="15"/>
        <v>3.9984</v>
      </c>
      <c r="Z114" s="140"/>
      <c r="AA114" s="140"/>
      <c r="AB114" s="140"/>
      <c r="AC114" s="140"/>
      <c r="AD114" s="140"/>
      <c r="AE114" s="140"/>
      <c r="AF114" s="140"/>
      <c r="AG114" s="140"/>
      <c r="AH114" s="140"/>
      <c r="AI114" s="140"/>
      <c r="AJ114" s="140"/>
      <c r="AK114" s="140"/>
      <c r="AL114" s="140"/>
      <c r="AM114" s="140"/>
      <c r="AN114" s="140"/>
      <c r="AO114" s="140"/>
      <c r="AP114" s="140"/>
      <c r="AQ114" s="140"/>
      <c r="AR114" s="140"/>
      <c r="AS114" s="140"/>
    </row>
    <row r="115" ht="27.0" customHeight="1">
      <c r="A115" s="185">
        <v>290.0</v>
      </c>
      <c r="B115" s="195" t="s">
        <v>57</v>
      </c>
      <c r="C115" s="195">
        <v>99.0</v>
      </c>
      <c r="D115" s="195">
        <v>170.0</v>
      </c>
      <c r="E115" s="195">
        <v>245.0</v>
      </c>
      <c r="F115" s="195">
        <f t="shared" si="5"/>
        <v>0</v>
      </c>
      <c r="G115" s="195">
        <f t="shared" si="6"/>
        <v>123.7005</v>
      </c>
      <c r="H115" s="196">
        <f t="shared" si="7"/>
        <v>123.7005</v>
      </c>
      <c r="I115" s="195">
        <v>1.0</v>
      </c>
      <c r="J115" s="189">
        <f t="shared" si="8"/>
        <v>123.7005</v>
      </c>
      <c r="K115" s="140"/>
      <c r="L115" s="198"/>
      <c r="M115" s="199"/>
      <c r="N115" s="199"/>
      <c r="O115" s="140"/>
      <c r="P115" s="140"/>
      <c r="Q115" s="192">
        <v>30.0</v>
      </c>
      <c r="R115" s="191">
        <f t="shared" si="9"/>
        <v>2.45</v>
      </c>
      <c r="S115" s="185">
        <f t="shared" si="10"/>
        <v>1</v>
      </c>
      <c r="T115" s="185">
        <f t="shared" si="11"/>
        <v>2.45</v>
      </c>
      <c r="U115" s="193">
        <f t="shared" si="12"/>
        <v>123.7005</v>
      </c>
      <c r="V115" s="191">
        <f t="shared" ref="V115:W115" si="110">C115/100</f>
        <v>0.99</v>
      </c>
      <c r="W115" s="191">
        <f t="shared" si="110"/>
        <v>1.7</v>
      </c>
      <c r="X115" s="191">
        <f t="shared" si="14"/>
        <v>2.45</v>
      </c>
      <c r="Y115" s="194">
        <f t="shared" si="15"/>
        <v>4.12335</v>
      </c>
      <c r="Z115" s="140"/>
      <c r="AA115" s="140"/>
      <c r="AB115" s="140"/>
      <c r="AC115" s="140"/>
      <c r="AD115" s="140"/>
      <c r="AE115" s="140"/>
      <c r="AF115" s="140"/>
      <c r="AG115" s="140"/>
      <c r="AH115" s="140"/>
      <c r="AI115" s="140"/>
      <c r="AJ115" s="140"/>
      <c r="AK115" s="140"/>
      <c r="AL115" s="140"/>
      <c r="AM115" s="140"/>
      <c r="AN115" s="140"/>
      <c r="AO115" s="140"/>
      <c r="AP115" s="140"/>
      <c r="AQ115" s="140"/>
      <c r="AR115" s="140"/>
      <c r="AS115" s="140"/>
    </row>
    <row r="116" ht="27.0" customHeight="1">
      <c r="A116" s="185">
        <v>295.0</v>
      </c>
      <c r="B116" s="195" t="s">
        <v>57</v>
      </c>
      <c r="C116" s="195">
        <v>99.0</v>
      </c>
      <c r="D116" s="195">
        <v>170.0</v>
      </c>
      <c r="E116" s="195">
        <v>245.0</v>
      </c>
      <c r="F116" s="195">
        <f t="shared" si="5"/>
        <v>0</v>
      </c>
      <c r="G116" s="195">
        <f t="shared" si="6"/>
        <v>123.7005</v>
      </c>
      <c r="H116" s="196">
        <f t="shared" si="7"/>
        <v>123.7005</v>
      </c>
      <c r="I116" s="195">
        <v>1.0</v>
      </c>
      <c r="J116" s="189">
        <f t="shared" si="8"/>
        <v>123.7005</v>
      </c>
      <c r="K116" s="140"/>
      <c r="L116" s="198"/>
      <c r="M116" s="199"/>
      <c r="N116" s="199"/>
      <c r="O116" s="140"/>
      <c r="P116" s="140"/>
      <c r="Q116" s="192">
        <v>30.0</v>
      </c>
      <c r="R116" s="191">
        <f t="shared" si="9"/>
        <v>2.45</v>
      </c>
      <c r="S116" s="185">
        <f t="shared" si="10"/>
        <v>1</v>
      </c>
      <c r="T116" s="185">
        <f t="shared" si="11"/>
        <v>2.45</v>
      </c>
      <c r="U116" s="193">
        <f t="shared" si="12"/>
        <v>123.7005</v>
      </c>
      <c r="V116" s="191">
        <f t="shared" ref="V116:W116" si="111">C116/100</f>
        <v>0.99</v>
      </c>
      <c r="W116" s="191">
        <f t="shared" si="111"/>
        <v>1.7</v>
      </c>
      <c r="X116" s="191">
        <f t="shared" si="14"/>
        <v>2.45</v>
      </c>
      <c r="Y116" s="194">
        <f t="shared" si="15"/>
        <v>4.12335</v>
      </c>
      <c r="Z116" s="140"/>
      <c r="AA116" s="140"/>
      <c r="AB116" s="140"/>
      <c r="AC116" s="140"/>
      <c r="AD116" s="140"/>
      <c r="AE116" s="140"/>
      <c r="AF116" s="140"/>
      <c r="AG116" s="140"/>
      <c r="AH116" s="140"/>
      <c r="AI116" s="140"/>
      <c r="AJ116" s="140"/>
      <c r="AK116" s="140"/>
      <c r="AL116" s="140"/>
      <c r="AM116" s="140"/>
      <c r="AN116" s="140"/>
      <c r="AO116" s="140"/>
      <c r="AP116" s="140"/>
      <c r="AQ116" s="140"/>
      <c r="AR116" s="140"/>
      <c r="AS116" s="140"/>
    </row>
    <row r="117" ht="27.0" customHeight="1">
      <c r="A117" s="185">
        <v>300.0</v>
      </c>
      <c r="B117" s="195" t="s">
        <v>57</v>
      </c>
      <c r="C117" s="195">
        <v>98.0</v>
      </c>
      <c r="D117" s="195">
        <v>170.0</v>
      </c>
      <c r="E117" s="195">
        <v>245.0</v>
      </c>
      <c r="F117" s="195">
        <f t="shared" si="5"/>
        <v>0</v>
      </c>
      <c r="G117" s="195">
        <f t="shared" si="6"/>
        <v>122.451</v>
      </c>
      <c r="H117" s="196">
        <f t="shared" si="7"/>
        <v>122.451</v>
      </c>
      <c r="I117" s="195">
        <v>2.0</v>
      </c>
      <c r="J117" s="189">
        <f t="shared" si="8"/>
        <v>244.902</v>
      </c>
      <c r="K117" s="140"/>
      <c r="L117" s="198"/>
      <c r="M117" s="199"/>
      <c r="N117" s="199"/>
      <c r="O117" s="140"/>
      <c r="P117" s="140"/>
      <c r="Q117" s="192">
        <v>30.0</v>
      </c>
      <c r="R117" s="191">
        <f t="shared" si="9"/>
        <v>2.45</v>
      </c>
      <c r="S117" s="185">
        <f t="shared" si="10"/>
        <v>2</v>
      </c>
      <c r="T117" s="185">
        <f t="shared" si="11"/>
        <v>4.9</v>
      </c>
      <c r="U117" s="193">
        <f t="shared" si="12"/>
        <v>122.451</v>
      </c>
      <c r="V117" s="191">
        <f t="shared" ref="V117:W117" si="112">C117/100</f>
        <v>0.98</v>
      </c>
      <c r="W117" s="191">
        <f t="shared" si="112"/>
        <v>1.7</v>
      </c>
      <c r="X117" s="191">
        <f t="shared" si="14"/>
        <v>4.9</v>
      </c>
      <c r="Y117" s="194">
        <f t="shared" si="15"/>
        <v>8.1634</v>
      </c>
      <c r="Z117" s="140"/>
      <c r="AA117" s="140"/>
      <c r="AB117" s="140"/>
      <c r="AC117" s="140"/>
      <c r="AD117" s="140"/>
      <c r="AE117" s="140"/>
      <c r="AF117" s="140"/>
      <c r="AG117" s="140"/>
      <c r="AH117" s="140"/>
      <c r="AI117" s="140"/>
      <c r="AJ117" s="140"/>
      <c r="AK117" s="140"/>
      <c r="AL117" s="140"/>
      <c r="AM117" s="140"/>
      <c r="AN117" s="140"/>
      <c r="AO117" s="140"/>
      <c r="AP117" s="140"/>
      <c r="AQ117" s="140"/>
      <c r="AR117" s="140"/>
      <c r="AS117" s="140"/>
    </row>
    <row r="118" ht="27.0" customHeight="1">
      <c r="A118" s="185">
        <v>305.0</v>
      </c>
      <c r="B118" s="195" t="s">
        <v>57</v>
      </c>
      <c r="C118" s="195">
        <v>97.0</v>
      </c>
      <c r="D118" s="195">
        <v>170.0</v>
      </c>
      <c r="E118" s="195">
        <v>245.0</v>
      </c>
      <c r="F118" s="195">
        <f t="shared" si="5"/>
        <v>0</v>
      </c>
      <c r="G118" s="195">
        <f t="shared" si="6"/>
        <v>121.2015</v>
      </c>
      <c r="H118" s="196">
        <f t="shared" si="7"/>
        <v>121.2015</v>
      </c>
      <c r="I118" s="195">
        <v>1.0</v>
      </c>
      <c r="J118" s="189">
        <f t="shared" si="8"/>
        <v>121.2015</v>
      </c>
      <c r="K118" s="140"/>
      <c r="L118" s="198"/>
      <c r="M118" s="199"/>
      <c r="N118" s="199"/>
      <c r="O118" s="140"/>
      <c r="P118" s="140"/>
      <c r="Q118" s="192">
        <v>30.0</v>
      </c>
      <c r="R118" s="191">
        <f t="shared" si="9"/>
        <v>2.45</v>
      </c>
      <c r="S118" s="185">
        <f t="shared" si="10"/>
        <v>1</v>
      </c>
      <c r="T118" s="185">
        <f t="shared" si="11"/>
        <v>2.45</v>
      </c>
      <c r="U118" s="193">
        <f t="shared" si="12"/>
        <v>121.2015</v>
      </c>
      <c r="V118" s="191">
        <f t="shared" ref="V118:W118" si="113">C118/100</f>
        <v>0.97</v>
      </c>
      <c r="W118" s="191">
        <f t="shared" si="113"/>
        <v>1.7</v>
      </c>
      <c r="X118" s="191">
        <f t="shared" si="14"/>
        <v>2.45</v>
      </c>
      <c r="Y118" s="194">
        <f t="shared" si="15"/>
        <v>4.04005</v>
      </c>
      <c r="Z118" s="140"/>
      <c r="AA118" s="140"/>
      <c r="AB118" s="140"/>
      <c r="AC118" s="140"/>
      <c r="AD118" s="140"/>
      <c r="AE118" s="140"/>
      <c r="AF118" s="140"/>
      <c r="AG118" s="140"/>
      <c r="AH118" s="140"/>
      <c r="AI118" s="140"/>
      <c r="AJ118" s="140"/>
      <c r="AK118" s="140"/>
      <c r="AL118" s="140"/>
      <c r="AM118" s="140"/>
      <c r="AN118" s="140"/>
      <c r="AO118" s="140"/>
      <c r="AP118" s="140"/>
      <c r="AQ118" s="140"/>
      <c r="AR118" s="140"/>
      <c r="AS118" s="140"/>
    </row>
    <row r="119" ht="27.0" customHeight="1">
      <c r="A119" s="185">
        <v>310.0</v>
      </c>
      <c r="B119" s="195" t="s">
        <v>57</v>
      </c>
      <c r="C119" s="195">
        <v>98.0</v>
      </c>
      <c r="D119" s="195">
        <v>170.0</v>
      </c>
      <c r="E119" s="195">
        <v>245.0</v>
      </c>
      <c r="F119" s="195">
        <f t="shared" si="5"/>
        <v>0</v>
      </c>
      <c r="G119" s="195">
        <f t="shared" si="6"/>
        <v>122.451</v>
      </c>
      <c r="H119" s="196">
        <f t="shared" si="7"/>
        <v>122.451</v>
      </c>
      <c r="I119" s="195">
        <v>1.0</v>
      </c>
      <c r="J119" s="189">
        <f t="shared" si="8"/>
        <v>122.451</v>
      </c>
      <c r="K119" s="140"/>
      <c r="L119" s="198"/>
      <c r="M119" s="199"/>
      <c r="N119" s="199"/>
      <c r="O119" s="140"/>
      <c r="P119" s="140"/>
      <c r="Q119" s="192">
        <v>30.0</v>
      </c>
      <c r="R119" s="191">
        <f t="shared" si="9"/>
        <v>2.45</v>
      </c>
      <c r="S119" s="185">
        <f t="shared" si="10"/>
        <v>1</v>
      </c>
      <c r="T119" s="185">
        <f t="shared" si="11"/>
        <v>2.45</v>
      </c>
      <c r="U119" s="193">
        <f t="shared" si="12"/>
        <v>122.451</v>
      </c>
      <c r="V119" s="191">
        <f t="shared" ref="V119:W119" si="114">C119/100</f>
        <v>0.98</v>
      </c>
      <c r="W119" s="191">
        <f t="shared" si="114"/>
        <v>1.7</v>
      </c>
      <c r="X119" s="191">
        <f t="shared" si="14"/>
        <v>2.45</v>
      </c>
      <c r="Y119" s="194">
        <f t="shared" si="15"/>
        <v>4.0817</v>
      </c>
      <c r="Z119" s="140"/>
      <c r="AA119" s="140"/>
      <c r="AB119" s="140"/>
      <c r="AC119" s="140"/>
      <c r="AD119" s="140"/>
      <c r="AE119" s="140"/>
      <c r="AF119" s="140"/>
      <c r="AG119" s="140"/>
      <c r="AH119" s="140"/>
      <c r="AI119" s="140"/>
      <c r="AJ119" s="140"/>
      <c r="AK119" s="140"/>
      <c r="AL119" s="140"/>
      <c r="AM119" s="140"/>
      <c r="AN119" s="140"/>
      <c r="AO119" s="140"/>
      <c r="AP119" s="140"/>
      <c r="AQ119" s="140"/>
      <c r="AR119" s="140"/>
      <c r="AS119" s="140"/>
    </row>
    <row r="120" ht="27.0" customHeight="1">
      <c r="A120" s="185">
        <v>315.0</v>
      </c>
      <c r="B120" s="195" t="s">
        <v>57</v>
      </c>
      <c r="C120" s="195">
        <v>96.0</v>
      </c>
      <c r="D120" s="195">
        <v>170.0</v>
      </c>
      <c r="E120" s="195">
        <v>245.0</v>
      </c>
      <c r="F120" s="195">
        <f t="shared" si="5"/>
        <v>0</v>
      </c>
      <c r="G120" s="195">
        <f t="shared" si="6"/>
        <v>119.952</v>
      </c>
      <c r="H120" s="196">
        <f t="shared" si="7"/>
        <v>119.952</v>
      </c>
      <c r="I120" s="195">
        <v>1.0</v>
      </c>
      <c r="J120" s="189">
        <f t="shared" si="8"/>
        <v>119.952</v>
      </c>
      <c r="K120" s="140"/>
      <c r="L120" s="198"/>
      <c r="M120" s="199"/>
      <c r="N120" s="199"/>
      <c r="O120" s="140"/>
      <c r="P120" s="140"/>
      <c r="Q120" s="192">
        <v>30.0</v>
      </c>
      <c r="R120" s="191">
        <f t="shared" si="9"/>
        <v>2.45</v>
      </c>
      <c r="S120" s="185">
        <f t="shared" si="10"/>
        <v>1</v>
      </c>
      <c r="T120" s="185">
        <f t="shared" si="11"/>
        <v>2.45</v>
      </c>
      <c r="U120" s="193">
        <f t="shared" si="12"/>
        <v>119.952</v>
      </c>
      <c r="V120" s="191">
        <f t="shared" ref="V120:W120" si="115">C120/100</f>
        <v>0.96</v>
      </c>
      <c r="W120" s="191">
        <f t="shared" si="115"/>
        <v>1.7</v>
      </c>
      <c r="X120" s="191">
        <f t="shared" si="14"/>
        <v>2.45</v>
      </c>
      <c r="Y120" s="194">
        <f t="shared" si="15"/>
        <v>3.9984</v>
      </c>
      <c r="Z120" s="140"/>
      <c r="AA120" s="140"/>
      <c r="AB120" s="140"/>
      <c r="AC120" s="140"/>
      <c r="AD120" s="140"/>
      <c r="AE120" s="140"/>
      <c r="AF120" s="140"/>
      <c r="AG120" s="140"/>
      <c r="AH120" s="140"/>
      <c r="AI120" s="140"/>
      <c r="AJ120" s="140"/>
      <c r="AK120" s="140"/>
      <c r="AL120" s="140"/>
      <c r="AM120" s="140"/>
      <c r="AN120" s="140"/>
      <c r="AO120" s="140"/>
      <c r="AP120" s="140"/>
      <c r="AQ120" s="140"/>
      <c r="AR120" s="140"/>
      <c r="AS120" s="140"/>
    </row>
    <row r="121" ht="27.0" customHeight="1">
      <c r="A121" s="164"/>
      <c r="B121" s="180"/>
      <c r="C121" s="180"/>
      <c r="D121" s="180"/>
      <c r="E121" s="180"/>
      <c r="F121" s="180"/>
      <c r="G121" s="180"/>
      <c r="H121" s="183"/>
      <c r="I121" s="164"/>
      <c r="J121" s="202">
        <f>+Q157</f>
        <v>158.4</v>
      </c>
      <c r="K121" s="140"/>
      <c r="L121" s="140"/>
      <c r="M121" s="140"/>
      <c r="N121" s="140"/>
      <c r="O121" s="140"/>
      <c r="P121" s="140"/>
      <c r="Q121" s="203"/>
      <c r="R121" s="191">
        <f t="shared" si="9"/>
        <v>0</v>
      </c>
      <c r="S121" s="185" t="str">
        <f t="shared" si="10"/>
        <v/>
      </c>
      <c r="T121" s="185">
        <f t="shared" si="11"/>
        <v>0</v>
      </c>
      <c r="U121" s="193"/>
      <c r="V121" s="191">
        <f t="shared" ref="V121:W121" si="116">C121/100</f>
        <v>0</v>
      </c>
      <c r="W121" s="191">
        <f t="shared" si="116"/>
        <v>0</v>
      </c>
      <c r="X121" s="191">
        <f t="shared" si="14"/>
        <v>0</v>
      </c>
      <c r="Y121" s="194">
        <f t="shared" si="15"/>
        <v>0</v>
      </c>
      <c r="Z121" s="140"/>
      <c r="AA121" s="140"/>
      <c r="AB121" s="140"/>
      <c r="AC121" s="140"/>
      <c r="AD121" s="140"/>
      <c r="AE121" s="140"/>
      <c r="AF121" s="140"/>
      <c r="AG121" s="140"/>
      <c r="AH121" s="140"/>
      <c r="AI121" s="140"/>
      <c r="AJ121" s="140"/>
      <c r="AK121" s="140"/>
      <c r="AL121" s="140"/>
      <c r="AM121" s="140"/>
      <c r="AN121" s="140"/>
      <c r="AO121" s="140"/>
      <c r="AP121" s="140"/>
      <c r="AQ121" s="140"/>
      <c r="AR121" s="140"/>
      <c r="AS121" s="140"/>
    </row>
    <row r="122" ht="27.0" customHeight="1">
      <c r="A122" s="164"/>
      <c r="B122" s="204"/>
      <c r="C122" s="204"/>
      <c r="D122" s="204"/>
      <c r="E122" s="204"/>
      <c r="F122" s="204"/>
      <c r="G122" s="204"/>
      <c r="H122" s="205"/>
      <c r="I122" s="206">
        <f>SUM(I22:I120)</f>
        <v>177</v>
      </c>
      <c r="J122" s="207">
        <f>SUM(J22:J121)</f>
        <v>23618.84563</v>
      </c>
      <c r="K122" s="208"/>
      <c r="L122" s="208"/>
      <c r="M122" s="208"/>
      <c r="N122" s="208"/>
      <c r="O122" s="208"/>
      <c r="P122" s="208"/>
      <c r="Q122" s="142"/>
      <c r="R122" s="208">
        <f>SUMIFS($S$22:$S$120,$R$22:$R$120,"&gt;=3")</f>
        <v>0</v>
      </c>
      <c r="S122" s="208">
        <f t="shared" ref="S122:T122" si="117">SUM(S22:S120)</f>
        <v>177</v>
      </c>
      <c r="T122" s="208">
        <f t="shared" si="117"/>
        <v>426.74</v>
      </c>
      <c r="U122" s="209"/>
      <c r="V122" s="208">
        <f t="shared" ref="V122:V123" si="118">C122/100</f>
        <v>0</v>
      </c>
      <c r="W122" s="208"/>
      <c r="X122" s="208"/>
      <c r="Y122" s="210">
        <f>SUM(Y22:Y121)</f>
        <v>786.19034</v>
      </c>
      <c r="Z122" s="208"/>
      <c r="AA122" s="208"/>
      <c r="AB122" s="208"/>
      <c r="AC122" s="208"/>
      <c r="AD122" s="208"/>
      <c r="AE122" s="208"/>
      <c r="AF122" s="208"/>
      <c r="AG122" s="208"/>
      <c r="AH122" s="208"/>
      <c r="AI122" s="208"/>
      <c r="AJ122" s="208"/>
      <c r="AK122" s="208"/>
      <c r="AL122" s="208"/>
      <c r="AM122" s="208"/>
      <c r="AN122" s="208"/>
      <c r="AO122" s="208"/>
      <c r="AP122" s="208"/>
      <c r="AQ122" s="208"/>
      <c r="AR122" s="208"/>
      <c r="AS122" s="208"/>
    </row>
    <row r="123" ht="29.25" customHeight="1">
      <c r="A123" s="140"/>
      <c r="B123" s="140"/>
      <c r="C123" s="140"/>
      <c r="D123" s="140"/>
      <c r="E123" s="140"/>
      <c r="F123" s="140"/>
      <c r="G123" s="140"/>
      <c r="H123" s="141"/>
      <c r="I123" s="140"/>
      <c r="J123" s="140"/>
      <c r="K123" s="140"/>
      <c r="L123" s="140"/>
      <c r="M123" s="140"/>
      <c r="N123" s="140"/>
      <c r="O123" s="140"/>
      <c r="P123" s="140"/>
      <c r="Q123" s="142"/>
      <c r="R123" s="190"/>
      <c r="S123" s="140"/>
      <c r="T123" s="140"/>
      <c r="U123" s="143"/>
      <c r="V123" s="140">
        <f t="shared" si="118"/>
        <v>0</v>
      </c>
      <c r="W123" s="140"/>
      <c r="X123" s="140"/>
      <c r="Y123" s="140"/>
      <c r="Z123" s="140"/>
      <c r="AA123" s="140"/>
      <c r="AB123" s="140"/>
      <c r="AC123" s="140"/>
      <c r="AD123" s="140"/>
      <c r="AE123" s="140"/>
      <c r="AF123" s="140"/>
      <c r="AG123" s="140"/>
      <c r="AH123" s="140"/>
      <c r="AI123" s="140"/>
      <c r="AJ123" s="140"/>
      <c r="AK123" s="140"/>
      <c r="AL123" s="140"/>
      <c r="AM123" s="140"/>
      <c r="AN123" s="140"/>
      <c r="AO123" s="140"/>
      <c r="AP123" s="140"/>
      <c r="AQ123" s="140"/>
      <c r="AR123" s="140"/>
      <c r="AS123" s="140"/>
    </row>
    <row r="124" ht="29.25" customHeight="1">
      <c r="A124" s="140"/>
      <c r="B124" s="140"/>
      <c r="C124" s="140"/>
      <c r="D124" s="140"/>
      <c r="E124" s="140"/>
      <c r="F124" s="140"/>
      <c r="G124" s="140"/>
      <c r="H124" s="141"/>
      <c r="I124" s="140"/>
      <c r="J124" s="140"/>
      <c r="K124" s="140"/>
      <c r="L124" s="140"/>
      <c r="M124" s="140"/>
      <c r="N124" s="140"/>
      <c r="O124" s="140"/>
      <c r="P124" s="140"/>
      <c r="Q124" s="203"/>
      <c r="R124" s="140"/>
      <c r="S124" s="140" t="s">
        <v>48</v>
      </c>
      <c r="T124" s="140" t="s">
        <v>64</v>
      </c>
      <c r="U124" s="143"/>
      <c r="V124" s="140"/>
      <c r="W124" s="140"/>
      <c r="X124" s="140"/>
      <c r="Y124" s="140"/>
      <c r="Z124" s="140"/>
      <c r="AA124" s="140"/>
      <c r="AB124" s="140"/>
      <c r="AC124" s="140"/>
      <c r="AD124" s="140"/>
      <c r="AE124" s="140"/>
      <c r="AF124" s="140"/>
      <c r="AG124" s="140"/>
      <c r="AH124" s="140"/>
      <c r="AI124" s="140"/>
      <c r="AJ124" s="140"/>
      <c r="AK124" s="140"/>
      <c r="AL124" s="140"/>
      <c r="AM124" s="140"/>
      <c r="AN124" s="140"/>
      <c r="AO124" s="140"/>
      <c r="AP124" s="140"/>
      <c r="AQ124" s="140"/>
      <c r="AR124" s="140"/>
      <c r="AS124" s="140"/>
    </row>
    <row r="125" ht="29.25" customHeight="1">
      <c r="A125" s="140"/>
      <c r="B125" s="140"/>
      <c r="C125" s="140"/>
      <c r="D125" s="140"/>
      <c r="E125" s="140"/>
      <c r="F125" s="140"/>
      <c r="G125" s="140"/>
      <c r="H125" s="141"/>
      <c r="I125" s="140"/>
      <c r="J125" s="140"/>
      <c r="K125" s="140"/>
      <c r="L125" s="140"/>
      <c r="M125" s="140"/>
      <c r="N125" s="140"/>
      <c r="O125" s="140"/>
      <c r="P125" s="140"/>
      <c r="Q125" s="142"/>
      <c r="R125" s="140" t="s">
        <v>31</v>
      </c>
      <c r="S125" s="211">
        <f>SUMIFS($J$22:$J$120,$R$22:$R$120,"&gt;=3")</f>
        <v>0</v>
      </c>
      <c r="T125" s="212"/>
      <c r="U125" s="143"/>
      <c r="V125" s="140"/>
      <c r="W125" s="140"/>
      <c r="X125" s="140"/>
      <c r="Y125" s="140"/>
      <c r="Z125" s="140"/>
      <c r="AA125" s="140"/>
      <c r="AB125" s="140"/>
      <c r="AC125" s="140"/>
      <c r="AD125" s="140"/>
      <c r="AE125" s="140"/>
      <c r="AF125" s="140"/>
      <c r="AG125" s="140"/>
      <c r="AH125" s="140"/>
      <c r="AI125" s="140"/>
      <c r="AJ125" s="140"/>
      <c r="AK125" s="140"/>
      <c r="AL125" s="140"/>
      <c r="AM125" s="140"/>
      <c r="AN125" s="140"/>
      <c r="AO125" s="140"/>
      <c r="AP125" s="140"/>
      <c r="AQ125" s="140"/>
      <c r="AR125" s="140"/>
      <c r="AS125" s="140"/>
    </row>
    <row r="126" ht="29.25" customHeight="1">
      <c r="A126" s="140" t="s">
        <v>32</v>
      </c>
      <c r="B126" s="140"/>
      <c r="C126" s="140"/>
      <c r="D126" s="140" t="s">
        <v>33</v>
      </c>
      <c r="E126" s="140"/>
      <c r="F126" s="140"/>
      <c r="G126" s="140"/>
      <c r="H126" s="141"/>
      <c r="I126" s="140"/>
      <c r="J126" s="140"/>
      <c r="K126" s="140"/>
      <c r="L126" s="140"/>
      <c r="M126" s="140"/>
      <c r="N126" s="140"/>
      <c r="O126" s="140"/>
      <c r="P126" s="140"/>
      <c r="Q126" s="142"/>
      <c r="R126" s="140" t="s">
        <v>34</v>
      </c>
      <c r="S126" s="213">
        <f>J122-S125</f>
        <v>23618.84563</v>
      </c>
      <c r="T126" s="212">
        <f>+SUMIFS($T$22:$T$120,$R$22:$R$120,"&gt;=3")</f>
        <v>0</v>
      </c>
      <c r="U126" s="143"/>
      <c r="V126" s="140"/>
      <c r="W126" s="140"/>
      <c r="X126" s="140"/>
      <c r="Y126" s="140"/>
      <c r="Z126" s="140"/>
      <c r="AA126" s="140"/>
      <c r="AB126" s="140"/>
      <c r="AC126" s="140"/>
      <c r="AD126" s="140"/>
      <c r="AE126" s="140"/>
      <c r="AF126" s="140"/>
      <c r="AG126" s="140"/>
      <c r="AH126" s="140"/>
      <c r="AI126" s="140"/>
      <c r="AJ126" s="140"/>
      <c r="AK126" s="140"/>
      <c r="AL126" s="140"/>
      <c r="AM126" s="140"/>
      <c r="AN126" s="140"/>
      <c r="AO126" s="140"/>
      <c r="AP126" s="140"/>
      <c r="AQ126" s="140"/>
      <c r="AR126" s="140"/>
      <c r="AS126" s="140"/>
    </row>
    <row r="127" ht="29.25" customHeight="1">
      <c r="A127" s="140"/>
      <c r="B127" s="140"/>
      <c r="C127" s="140"/>
      <c r="D127" s="140"/>
      <c r="E127" s="140"/>
      <c r="F127" s="140"/>
      <c r="G127" s="140"/>
      <c r="H127" s="141"/>
      <c r="I127" s="140"/>
      <c r="J127" s="140"/>
      <c r="K127" s="140"/>
      <c r="L127" s="140"/>
      <c r="M127" s="140"/>
      <c r="N127" s="140"/>
      <c r="O127" s="140"/>
      <c r="P127" s="140"/>
      <c r="Q127" s="203"/>
      <c r="R127" s="140"/>
      <c r="S127" s="214">
        <f>+I122</f>
        <v>177</v>
      </c>
      <c r="T127" s="140"/>
      <c r="U127" s="143"/>
      <c r="V127" s="140"/>
      <c r="W127" s="140"/>
      <c r="X127" s="140"/>
      <c r="Y127" s="140"/>
      <c r="Z127" s="140"/>
      <c r="AA127" s="140"/>
      <c r="AB127" s="140"/>
      <c r="AC127" s="140"/>
      <c r="AD127" s="140"/>
      <c r="AE127" s="140"/>
      <c r="AF127" s="140"/>
      <c r="AG127" s="140"/>
      <c r="AH127" s="140"/>
      <c r="AI127" s="140"/>
      <c r="AJ127" s="140"/>
      <c r="AK127" s="140"/>
      <c r="AL127" s="140"/>
      <c r="AM127" s="140"/>
      <c r="AN127" s="140"/>
      <c r="AO127" s="140"/>
      <c r="AP127" s="140"/>
      <c r="AQ127" s="140"/>
      <c r="AR127" s="140"/>
      <c r="AS127" s="140"/>
    </row>
    <row r="128" ht="39.0" customHeight="1">
      <c r="A128" s="180"/>
      <c r="B128" s="164" t="s">
        <v>12</v>
      </c>
      <c r="C128" s="181" t="s">
        <v>65</v>
      </c>
      <c r="D128" s="52"/>
      <c r="E128" s="53"/>
      <c r="F128" s="182"/>
      <c r="G128" s="182"/>
      <c r="H128" s="183" t="s">
        <v>14</v>
      </c>
      <c r="I128" s="164" t="s">
        <v>15</v>
      </c>
      <c r="J128" s="164" t="s">
        <v>16</v>
      </c>
      <c r="K128" s="140"/>
      <c r="L128" s="140"/>
      <c r="M128" s="140"/>
      <c r="N128" s="140"/>
      <c r="O128" s="140"/>
      <c r="P128" s="140"/>
      <c r="Q128" s="142"/>
      <c r="R128" s="140"/>
      <c r="S128" s="140"/>
      <c r="T128" s="140"/>
      <c r="U128" s="143"/>
      <c r="V128" s="140"/>
      <c r="W128" s="140"/>
      <c r="X128" s="140"/>
      <c r="Y128" s="140"/>
      <c r="Z128" s="140"/>
      <c r="AA128" s="140"/>
      <c r="AB128" s="140"/>
      <c r="AC128" s="140"/>
      <c r="AD128" s="140"/>
      <c r="AE128" s="140"/>
      <c r="AF128" s="140"/>
      <c r="AG128" s="140"/>
      <c r="AH128" s="140"/>
      <c r="AI128" s="140"/>
      <c r="AJ128" s="140"/>
      <c r="AK128" s="140"/>
      <c r="AL128" s="140"/>
      <c r="AM128" s="140"/>
      <c r="AN128" s="140"/>
      <c r="AO128" s="140"/>
      <c r="AP128" s="140"/>
      <c r="AQ128" s="140"/>
      <c r="AR128" s="140"/>
      <c r="AS128" s="140"/>
    </row>
    <row r="129" ht="27.0" customHeight="1">
      <c r="A129" s="157">
        <v>1.0</v>
      </c>
      <c r="B129" s="215" t="s">
        <v>60</v>
      </c>
      <c r="C129" s="215">
        <v>81.0</v>
      </c>
      <c r="D129" s="215">
        <v>184.0</v>
      </c>
      <c r="E129" s="215">
        <v>235.0</v>
      </c>
      <c r="F129" s="215">
        <f t="shared" ref="F129:F134" si="119">1-VALUE(IF(RIGHT(B129, 1)="%", RIGHT(B129, 3), 0))</f>
        <v>0.2</v>
      </c>
      <c r="G129" s="215">
        <f t="shared" ref="G129:G134" si="120">+Q129*C129/100*D129/100*E129/100</f>
        <v>105.0732</v>
      </c>
      <c r="H129" s="216">
        <f t="shared" ref="H129:H134" si="121">IF(F129=0, G129, F129*G129)</f>
        <v>21.01464</v>
      </c>
      <c r="I129" s="215">
        <v>1.0</v>
      </c>
      <c r="J129" s="217">
        <f t="shared" ref="J129:J134" si="122">+I129*H129</f>
        <v>21.01464</v>
      </c>
      <c r="K129" s="140"/>
      <c r="L129" s="180">
        <f t="shared" ref="L129:L133" si="123">D129*25.4/1000</f>
        <v>4.6736</v>
      </c>
      <c r="M129" s="164">
        <f t="shared" ref="M129:M132" si="124">+I129</f>
        <v>1</v>
      </c>
      <c r="N129" s="164">
        <f t="shared" ref="N129:N132" si="125">M129*L129</f>
        <v>4.6736</v>
      </c>
      <c r="O129" s="140"/>
      <c r="P129" s="140"/>
      <c r="Q129" s="142">
        <v>30.0</v>
      </c>
      <c r="R129" s="140"/>
      <c r="S129" s="140"/>
      <c r="T129" s="140"/>
      <c r="U129" s="143"/>
      <c r="V129" s="140"/>
      <c r="W129" s="140"/>
      <c r="X129" s="140"/>
      <c r="Y129" s="140"/>
      <c r="Z129" s="140"/>
      <c r="AA129" s="140"/>
      <c r="AB129" s="140"/>
      <c r="AC129" s="140"/>
      <c r="AD129" s="140"/>
      <c r="AE129" s="140"/>
      <c r="AF129" s="140"/>
      <c r="AG129" s="140"/>
      <c r="AH129" s="140"/>
      <c r="AI129" s="140"/>
      <c r="AJ129" s="140"/>
      <c r="AK129" s="140"/>
      <c r="AL129" s="140"/>
      <c r="AM129" s="140"/>
      <c r="AN129" s="140"/>
      <c r="AO129" s="140"/>
      <c r="AP129" s="140"/>
      <c r="AQ129" s="140"/>
      <c r="AR129" s="140"/>
      <c r="AS129" s="140"/>
    </row>
    <row r="130" ht="27.0" customHeight="1">
      <c r="A130" s="164">
        <v>2.0</v>
      </c>
      <c r="B130" s="201" t="s">
        <v>60</v>
      </c>
      <c r="C130" s="201">
        <v>67.0</v>
      </c>
      <c r="D130" s="201">
        <v>184.0</v>
      </c>
      <c r="E130" s="201">
        <v>230.0</v>
      </c>
      <c r="F130" s="201">
        <f t="shared" si="119"/>
        <v>0.2</v>
      </c>
      <c r="G130" s="201">
        <f t="shared" si="120"/>
        <v>85.0632</v>
      </c>
      <c r="H130" s="218">
        <f t="shared" si="121"/>
        <v>17.01264</v>
      </c>
      <c r="I130" s="201">
        <v>1.0</v>
      </c>
      <c r="J130" s="219">
        <f t="shared" si="122"/>
        <v>17.01264</v>
      </c>
      <c r="K130" s="140"/>
      <c r="L130" s="180">
        <f t="shared" si="123"/>
        <v>4.6736</v>
      </c>
      <c r="M130" s="164">
        <f t="shared" si="124"/>
        <v>1</v>
      </c>
      <c r="N130" s="164">
        <f t="shared" si="125"/>
        <v>4.6736</v>
      </c>
      <c r="O130" s="140"/>
      <c r="P130" s="140"/>
      <c r="Q130" s="142">
        <v>30.0</v>
      </c>
      <c r="R130" s="140"/>
      <c r="S130" s="220"/>
      <c r="T130" s="140"/>
      <c r="U130" s="143"/>
      <c r="V130" s="140"/>
      <c r="W130" s="140"/>
      <c r="X130" s="140"/>
      <c r="Y130" s="140"/>
      <c r="Z130" s="140"/>
      <c r="AA130" s="140"/>
      <c r="AB130" s="140"/>
      <c r="AC130" s="140"/>
      <c r="AD130" s="140"/>
      <c r="AE130" s="140"/>
      <c r="AF130" s="140"/>
      <c r="AG130" s="140"/>
      <c r="AH130" s="140"/>
      <c r="AI130" s="140"/>
      <c r="AJ130" s="140"/>
      <c r="AK130" s="140"/>
      <c r="AL130" s="140"/>
      <c r="AM130" s="140"/>
      <c r="AN130" s="140"/>
      <c r="AO130" s="140"/>
      <c r="AP130" s="140"/>
      <c r="AQ130" s="140"/>
      <c r="AR130" s="140"/>
      <c r="AS130" s="140"/>
    </row>
    <row r="131" ht="27.0" customHeight="1">
      <c r="A131" s="164">
        <v>3.0</v>
      </c>
      <c r="B131" s="201" t="s">
        <v>61</v>
      </c>
      <c r="C131" s="201">
        <v>74.0</v>
      </c>
      <c r="D131" s="201">
        <v>184.0</v>
      </c>
      <c r="E131" s="201">
        <v>228.0</v>
      </c>
      <c r="F131" s="201">
        <f t="shared" si="119"/>
        <v>0.2</v>
      </c>
      <c r="G131" s="201">
        <f t="shared" si="120"/>
        <v>93.13344</v>
      </c>
      <c r="H131" s="218">
        <f t="shared" si="121"/>
        <v>18.626688</v>
      </c>
      <c r="I131" s="201">
        <v>1.0</v>
      </c>
      <c r="J131" s="219">
        <f t="shared" si="122"/>
        <v>18.626688</v>
      </c>
      <c r="K131" s="140"/>
      <c r="L131" s="180">
        <f t="shared" si="123"/>
        <v>4.6736</v>
      </c>
      <c r="M131" s="164">
        <f t="shared" si="124"/>
        <v>1</v>
      </c>
      <c r="N131" s="164">
        <f t="shared" si="125"/>
        <v>4.6736</v>
      </c>
      <c r="O131" s="140"/>
      <c r="P131" s="140"/>
      <c r="Q131" s="142">
        <v>30.0</v>
      </c>
      <c r="R131" s="140"/>
      <c r="S131" s="140"/>
      <c r="T131" s="140"/>
      <c r="U131" s="143"/>
      <c r="V131" s="140"/>
      <c r="W131" s="140"/>
      <c r="X131" s="140"/>
      <c r="Y131" s="140"/>
      <c r="Z131" s="140"/>
      <c r="AA131" s="140"/>
      <c r="AB131" s="140"/>
      <c r="AC131" s="140"/>
      <c r="AD131" s="140"/>
      <c r="AE131" s="140"/>
      <c r="AF131" s="140"/>
      <c r="AG131" s="140"/>
      <c r="AH131" s="140"/>
      <c r="AI131" s="140"/>
      <c r="AJ131" s="140"/>
      <c r="AK131" s="140"/>
      <c r="AL131" s="140"/>
      <c r="AM131" s="140"/>
      <c r="AN131" s="140"/>
      <c r="AO131" s="140"/>
      <c r="AP131" s="140"/>
      <c r="AQ131" s="140"/>
      <c r="AR131" s="140"/>
      <c r="AS131" s="140"/>
    </row>
    <row r="132" ht="27.0" customHeight="1">
      <c r="A132" s="164">
        <v>4.0</v>
      </c>
      <c r="B132" s="201" t="s">
        <v>62</v>
      </c>
      <c r="C132" s="201">
        <v>85.0</v>
      </c>
      <c r="D132" s="201">
        <v>187.0</v>
      </c>
      <c r="E132" s="201">
        <v>239.0</v>
      </c>
      <c r="F132" s="201">
        <f t="shared" si="119"/>
        <v>0.2</v>
      </c>
      <c r="G132" s="201">
        <f t="shared" si="120"/>
        <v>113.96715</v>
      </c>
      <c r="H132" s="218">
        <f t="shared" si="121"/>
        <v>22.79343</v>
      </c>
      <c r="I132" s="201">
        <v>1.0</v>
      </c>
      <c r="J132" s="219">
        <f t="shared" si="122"/>
        <v>22.79343</v>
      </c>
      <c r="K132" s="140"/>
      <c r="L132" s="180">
        <f t="shared" si="123"/>
        <v>4.7498</v>
      </c>
      <c r="M132" s="164">
        <f t="shared" si="124"/>
        <v>1</v>
      </c>
      <c r="N132" s="164">
        <f t="shared" si="125"/>
        <v>4.7498</v>
      </c>
      <c r="O132" s="140"/>
      <c r="P132" s="140"/>
      <c r="Q132" s="142">
        <v>30.0</v>
      </c>
      <c r="R132" s="140"/>
      <c r="S132" s="140"/>
      <c r="T132" s="140"/>
      <c r="U132" s="143"/>
      <c r="V132" s="140"/>
      <c r="W132" s="140"/>
      <c r="X132" s="140"/>
      <c r="Y132" s="140"/>
      <c r="Z132" s="140"/>
      <c r="AA132" s="140"/>
      <c r="AB132" s="140"/>
      <c r="AC132" s="140"/>
      <c r="AD132" s="140"/>
      <c r="AE132" s="140"/>
      <c r="AF132" s="140"/>
      <c r="AG132" s="140"/>
      <c r="AH132" s="140"/>
      <c r="AI132" s="140"/>
      <c r="AJ132" s="140"/>
      <c r="AK132" s="140"/>
      <c r="AL132" s="140"/>
      <c r="AM132" s="140"/>
      <c r="AN132" s="140"/>
      <c r="AO132" s="140"/>
      <c r="AP132" s="140"/>
      <c r="AQ132" s="140"/>
      <c r="AR132" s="140"/>
      <c r="AS132" s="140"/>
    </row>
    <row r="133" ht="27.0" customHeight="1">
      <c r="A133" s="164">
        <v>5.0</v>
      </c>
      <c r="B133" s="201" t="s">
        <v>62</v>
      </c>
      <c r="C133" s="201">
        <v>83.0</v>
      </c>
      <c r="D133" s="201">
        <v>204.0</v>
      </c>
      <c r="E133" s="201">
        <v>253.0</v>
      </c>
      <c r="F133" s="201">
        <f t="shared" si="119"/>
        <v>0.2</v>
      </c>
      <c r="G133" s="201">
        <f t="shared" si="120"/>
        <v>128.51388</v>
      </c>
      <c r="H133" s="218">
        <f t="shared" si="121"/>
        <v>25.702776</v>
      </c>
      <c r="I133" s="201">
        <v>1.0</v>
      </c>
      <c r="J133" s="219">
        <f t="shared" si="122"/>
        <v>25.702776</v>
      </c>
      <c r="K133" s="140"/>
      <c r="L133" s="140">
        <f t="shared" si="123"/>
        <v>5.1816</v>
      </c>
      <c r="M133" s="221"/>
      <c r="N133" s="221"/>
      <c r="O133" s="140"/>
      <c r="P133" s="140"/>
      <c r="Q133" s="142">
        <v>30.0</v>
      </c>
      <c r="R133" s="140"/>
      <c r="S133" s="140"/>
      <c r="T133" s="140"/>
      <c r="U133" s="143"/>
      <c r="V133" s="140"/>
      <c r="W133" s="140"/>
      <c r="X133" s="140"/>
      <c r="Y133" s="140"/>
      <c r="Z133" s="140"/>
      <c r="AA133" s="140"/>
      <c r="AB133" s="140"/>
      <c r="AC133" s="140"/>
      <c r="AD133" s="140"/>
      <c r="AE133" s="140"/>
      <c r="AF133" s="140"/>
      <c r="AG133" s="140"/>
      <c r="AH133" s="140"/>
      <c r="AI133" s="140"/>
      <c r="AJ133" s="140"/>
      <c r="AK133" s="140"/>
      <c r="AL133" s="140"/>
      <c r="AM133" s="140"/>
      <c r="AN133" s="140"/>
      <c r="AO133" s="140"/>
      <c r="AP133" s="140"/>
      <c r="AQ133" s="140"/>
      <c r="AR133" s="140"/>
      <c r="AS133" s="140"/>
    </row>
    <row r="134" ht="27.0" customHeight="1">
      <c r="A134" s="164">
        <v>7.0</v>
      </c>
      <c r="B134" s="201" t="s">
        <v>63</v>
      </c>
      <c r="C134" s="201">
        <v>85.0</v>
      </c>
      <c r="D134" s="201">
        <v>170.0</v>
      </c>
      <c r="E134" s="201">
        <v>232.0</v>
      </c>
      <c r="F134" s="201">
        <f t="shared" si="119"/>
        <v>0.2</v>
      </c>
      <c r="G134" s="201">
        <f t="shared" si="120"/>
        <v>100.572</v>
      </c>
      <c r="H134" s="218">
        <f t="shared" si="121"/>
        <v>20.1144</v>
      </c>
      <c r="I134" s="201">
        <v>1.0</v>
      </c>
      <c r="J134" s="219">
        <f t="shared" si="122"/>
        <v>20.1144</v>
      </c>
      <c r="K134" s="140"/>
      <c r="L134" s="140"/>
      <c r="M134" s="221"/>
      <c r="N134" s="221"/>
      <c r="O134" s="140"/>
      <c r="P134" s="140"/>
      <c r="Q134" s="142">
        <v>30.0</v>
      </c>
      <c r="R134" s="140"/>
      <c r="S134" s="140"/>
      <c r="T134" s="140"/>
      <c r="U134" s="143"/>
      <c r="V134" s="140"/>
      <c r="W134" s="140"/>
      <c r="X134" s="140"/>
      <c r="Y134" s="140"/>
      <c r="Z134" s="140"/>
      <c r="AA134" s="140"/>
      <c r="AB134" s="140"/>
      <c r="AC134" s="140"/>
      <c r="AD134" s="140"/>
      <c r="AE134" s="140"/>
      <c r="AF134" s="140"/>
      <c r="AG134" s="140"/>
      <c r="AH134" s="140"/>
      <c r="AI134" s="140"/>
      <c r="AJ134" s="140"/>
      <c r="AK134" s="140"/>
      <c r="AL134" s="140"/>
      <c r="AM134" s="140"/>
      <c r="AN134" s="140"/>
      <c r="AO134" s="140"/>
      <c r="AP134" s="140"/>
      <c r="AQ134" s="140"/>
      <c r="AR134" s="140"/>
      <c r="AS134" s="140"/>
    </row>
    <row r="135" ht="24.75" customHeight="1">
      <c r="A135" s="164"/>
      <c r="B135" s="198"/>
      <c r="C135" s="198"/>
      <c r="D135" s="198"/>
      <c r="E135" s="198"/>
      <c r="F135" s="198"/>
      <c r="G135" s="198"/>
      <c r="H135" s="222" t="s">
        <v>38</v>
      </c>
      <c r="I135" s="198"/>
      <c r="J135" s="223">
        <f>SUM(J129:J133)</f>
        <v>105.150174</v>
      </c>
      <c r="K135" s="140"/>
      <c r="L135" s="140"/>
      <c r="M135" s="140"/>
      <c r="N135" s="140"/>
      <c r="O135" s="140"/>
      <c r="P135" s="140"/>
      <c r="Q135" s="142"/>
      <c r="R135" s="224"/>
      <c r="S135" s="140"/>
      <c r="T135" s="140"/>
      <c r="U135" s="143"/>
      <c r="V135" s="140"/>
      <c r="W135" s="140"/>
      <c r="X135" s="140"/>
      <c r="Y135" s="140"/>
      <c r="Z135" s="140"/>
      <c r="AA135" s="140"/>
      <c r="AB135" s="140"/>
      <c r="AC135" s="140"/>
      <c r="AD135" s="140"/>
      <c r="AE135" s="140"/>
      <c r="AF135" s="140"/>
      <c r="AG135" s="140"/>
      <c r="AH135" s="140"/>
      <c r="AI135" s="140"/>
      <c r="AJ135" s="140"/>
      <c r="AK135" s="140"/>
      <c r="AL135" s="140"/>
      <c r="AM135" s="140"/>
      <c r="AN135" s="140"/>
      <c r="AO135" s="140"/>
      <c r="AP135" s="140"/>
      <c r="AQ135" s="140"/>
      <c r="AR135" s="140"/>
      <c r="AS135" s="140"/>
    </row>
    <row r="136" ht="18.0" customHeight="1">
      <c r="A136" s="178"/>
      <c r="B136" s="146"/>
      <c r="C136" s="146"/>
      <c r="D136" s="146"/>
      <c r="E136" s="146"/>
      <c r="F136" s="146"/>
      <c r="G136" s="146"/>
      <c r="H136" s="147"/>
      <c r="I136" s="146"/>
      <c r="J136" s="179"/>
      <c r="K136" s="140"/>
      <c r="L136" s="140"/>
      <c r="M136" s="140"/>
      <c r="N136" s="140"/>
      <c r="O136" s="140"/>
      <c r="P136" s="140"/>
      <c r="Q136" s="142"/>
      <c r="R136" s="224"/>
      <c r="S136" s="140"/>
      <c r="T136" s="140"/>
      <c r="U136" s="143"/>
      <c r="V136" s="140"/>
      <c r="W136" s="140"/>
      <c r="X136" s="140"/>
      <c r="Y136" s="140"/>
      <c r="Z136" s="140"/>
      <c r="AA136" s="140"/>
      <c r="AB136" s="140"/>
      <c r="AC136" s="140"/>
      <c r="AD136" s="140"/>
      <c r="AE136" s="140"/>
      <c r="AF136" s="140"/>
      <c r="AG136" s="140"/>
      <c r="AH136" s="140"/>
      <c r="AI136" s="140"/>
      <c r="AJ136" s="140"/>
      <c r="AK136" s="140"/>
      <c r="AL136" s="140"/>
      <c r="AM136" s="140"/>
      <c r="AN136" s="140"/>
      <c r="AO136" s="140"/>
      <c r="AP136" s="140"/>
      <c r="AQ136" s="140"/>
      <c r="AR136" s="140"/>
      <c r="AS136" s="140"/>
    </row>
    <row r="137" ht="18.0" customHeight="1">
      <c r="A137" s="140"/>
      <c r="B137" s="140"/>
      <c r="C137" s="140"/>
      <c r="D137" s="140"/>
      <c r="E137" s="140"/>
      <c r="F137" s="140"/>
      <c r="G137" s="140"/>
      <c r="H137" s="141"/>
      <c r="I137" s="140"/>
      <c r="J137" s="140"/>
      <c r="K137" s="140"/>
      <c r="L137" s="140"/>
      <c r="M137" s="140"/>
      <c r="N137" s="140"/>
      <c r="O137" s="140"/>
      <c r="P137" s="140"/>
      <c r="Q137" s="142"/>
      <c r="R137" s="224"/>
      <c r="S137" s="140"/>
      <c r="T137" s="140"/>
      <c r="U137" s="143"/>
      <c r="V137" s="140"/>
      <c r="W137" s="140"/>
      <c r="X137" s="140"/>
      <c r="Y137" s="140"/>
      <c r="Z137" s="140"/>
      <c r="AA137" s="140"/>
      <c r="AB137" s="140"/>
      <c r="AC137" s="140"/>
      <c r="AD137" s="140"/>
      <c r="AE137" s="140"/>
      <c r="AF137" s="140"/>
      <c r="AG137" s="140"/>
      <c r="AH137" s="140"/>
      <c r="AI137" s="140"/>
      <c r="AJ137" s="140"/>
      <c r="AK137" s="140"/>
      <c r="AL137" s="140"/>
      <c r="AM137" s="140"/>
      <c r="AN137" s="140"/>
      <c r="AO137" s="140"/>
      <c r="AP137" s="140"/>
      <c r="AQ137" s="140"/>
      <c r="AR137" s="140"/>
      <c r="AS137" s="140"/>
    </row>
    <row r="138" ht="18.0" customHeight="1">
      <c r="A138" s="140"/>
      <c r="B138" s="140"/>
      <c r="C138" s="140"/>
      <c r="D138" s="140"/>
      <c r="E138" s="140"/>
      <c r="F138" s="140"/>
      <c r="G138" s="140"/>
      <c r="H138" s="141"/>
      <c r="I138" s="140"/>
      <c r="J138" s="140"/>
      <c r="K138" s="140"/>
      <c r="L138" s="140"/>
      <c r="M138" s="140"/>
      <c r="N138" s="140"/>
      <c r="O138" s="140"/>
      <c r="P138" s="140"/>
      <c r="Q138" s="142"/>
      <c r="R138" s="224"/>
      <c r="S138" s="140"/>
      <c r="T138" s="140"/>
      <c r="U138" s="143"/>
      <c r="V138" s="140"/>
      <c r="W138" s="140"/>
      <c r="X138" s="140"/>
      <c r="Y138" s="140"/>
      <c r="Z138" s="140"/>
      <c r="AA138" s="140"/>
      <c r="AB138" s="140"/>
      <c r="AC138" s="140"/>
      <c r="AD138" s="140"/>
      <c r="AE138" s="140"/>
      <c r="AF138" s="140"/>
      <c r="AG138" s="140"/>
      <c r="AH138" s="140"/>
      <c r="AI138" s="140"/>
      <c r="AJ138" s="140"/>
      <c r="AK138" s="140"/>
      <c r="AL138" s="140"/>
      <c r="AM138" s="140"/>
      <c r="AN138" s="140"/>
      <c r="AO138" s="140"/>
      <c r="AP138" s="140"/>
      <c r="AQ138" s="140"/>
      <c r="AR138" s="140"/>
      <c r="AS138" s="140"/>
    </row>
    <row r="139" ht="18.0" customHeight="1">
      <c r="A139" s="140" t="s">
        <v>39</v>
      </c>
      <c r="B139" s="140"/>
      <c r="C139" s="140"/>
      <c r="D139" s="140"/>
      <c r="E139" s="140"/>
      <c r="F139" s="140"/>
      <c r="G139" s="140"/>
      <c r="H139" s="141"/>
      <c r="I139" s="140"/>
      <c r="J139" s="140"/>
      <c r="K139" s="140"/>
      <c r="L139" s="140"/>
      <c r="M139" s="140"/>
      <c r="N139" s="140"/>
      <c r="O139" s="140"/>
      <c r="P139" s="140"/>
      <c r="Q139" s="142"/>
      <c r="R139" s="224"/>
      <c r="S139" s="140"/>
      <c r="T139" s="140"/>
      <c r="U139" s="143"/>
      <c r="V139" s="140"/>
      <c r="W139" s="140"/>
      <c r="X139" s="140"/>
      <c r="Y139" s="140"/>
      <c r="Z139" s="140"/>
      <c r="AA139" s="140"/>
      <c r="AB139" s="140"/>
      <c r="AC139" s="140"/>
      <c r="AD139" s="140"/>
      <c r="AE139" s="140"/>
      <c r="AF139" s="140"/>
      <c r="AG139" s="140"/>
      <c r="AH139" s="140"/>
      <c r="AI139" s="140"/>
      <c r="AJ139" s="140"/>
      <c r="AK139" s="140"/>
      <c r="AL139" s="140"/>
      <c r="AM139" s="140"/>
      <c r="AN139" s="140"/>
      <c r="AO139" s="140"/>
      <c r="AP139" s="140"/>
      <c r="AQ139" s="140"/>
      <c r="AR139" s="140"/>
      <c r="AS139" s="140"/>
    </row>
    <row r="140" ht="18.0" customHeight="1">
      <c r="A140" s="140"/>
      <c r="B140" s="140"/>
      <c r="C140" s="140"/>
      <c r="D140" s="140"/>
      <c r="E140" s="140"/>
      <c r="F140" s="140"/>
      <c r="G140" s="140"/>
      <c r="H140" s="141"/>
      <c r="I140" s="140"/>
      <c r="J140" s="140"/>
      <c r="K140" s="140"/>
      <c r="L140" s="140"/>
      <c r="M140" s="140"/>
      <c r="N140" s="140"/>
      <c r="O140" s="140"/>
      <c r="P140" s="140"/>
      <c r="Q140" s="142"/>
      <c r="R140" s="224"/>
      <c r="S140" s="140"/>
      <c r="T140" s="140"/>
      <c r="U140" s="143"/>
      <c r="V140" s="140"/>
      <c r="W140" s="140"/>
      <c r="X140" s="140"/>
      <c r="Y140" s="140"/>
      <c r="Z140" s="140"/>
      <c r="AA140" s="140"/>
      <c r="AB140" s="140"/>
      <c r="AC140" s="140"/>
      <c r="AD140" s="140"/>
      <c r="AE140" s="140"/>
      <c r="AF140" s="140"/>
      <c r="AG140" s="140"/>
      <c r="AH140" s="140"/>
      <c r="AI140" s="140"/>
      <c r="AJ140" s="140"/>
      <c r="AK140" s="140"/>
      <c r="AL140" s="140"/>
      <c r="AM140" s="140"/>
      <c r="AN140" s="140"/>
      <c r="AO140" s="140"/>
      <c r="AP140" s="140"/>
      <c r="AQ140" s="140"/>
      <c r="AR140" s="140"/>
      <c r="AS140" s="140"/>
    </row>
    <row r="141" ht="42.0" customHeight="1">
      <c r="A141" s="180"/>
      <c r="B141" s="164" t="s">
        <v>12</v>
      </c>
      <c r="C141" s="181" t="s">
        <v>66</v>
      </c>
      <c r="D141" s="52"/>
      <c r="E141" s="53"/>
      <c r="F141" s="225"/>
      <c r="G141" s="225"/>
      <c r="H141" s="183" t="s">
        <v>14</v>
      </c>
      <c r="I141" s="226" t="s">
        <v>15</v>
      </c>
      <c r="J141" s="164" t="s">
        <v>16</v>
      </c>
      <c r="K141" s="140"/>
      <c r="L141" s="140"/>
      <c r="M141" s="140"/>
      <c r="N141" s="140"/>
      <c r="O141" s="140"/>
      <c r="P141" s="140"/>
      <c r="Q141" s="142"/>
      <c r="R141" s="224"/>
      <c r="S141" s="140"/>
      <c r="T141" s="140"/>
      <c r="U141" s="143"/>
      <c r="V141" s="140"/>
      <c r="W141" s="140"/>
      <c r="X141" s="140"/>
      <c r="Y141" s="140"/>
      <c r="Z141" s="140"/>
      <c r="AA141" s="140"/>
      <c r="AB141" s="140"/>
      <c r="AC141" s="140"/>
      <c r="AD141" s="140"/>
      <c r="AE141" s="140"/>
      <c r="AF141" s="140"/>
      <c r="AG141" s="140"/>
      <c r="AH141" s="140"/>
      <c r="AI141" s="140"/>
      <c r="AJ141" s="140"/>
      <c r="AK141" s="140"/>
      <c r="AL141" s="140"/>
      <c r="AM141" s="140"/>
      <c r="AN141" s="140"/>
      <c r="AO141" s="140"/>
      <c r="AP141" s="140"/>
      <c r="AQ141" s="140"/>
      <c r="AR141" s="140"/>
      <c r="AS141" s="140"/>
    </row>
    <row r="142" ht="24.75" customHeight="1">
      <c r="A142" s="164">
        <v>1.0</v>
      </c>
      <c r="B142" s="186" t="s">
        <v>55</v>
      </c>
      <c r="C142" s="164"/>
      <c r="D142" s="164"/>
      <c r="E142" s="164"/>
      <c r="F142" s="164"/>
      <c r="G142" s="164"/>
      <c r="H142" s="227">
        <v>33.0</v>
      </c>
      <c r="I142" s="185">
        <v>1.0</v>
      </c>
      <c r="J142" s="219">
        <f t="shared" ref="J142:J155" si="126">+I142*H142</f>
        <v>33</v>
      </c>
      <c r="K142" s="180"/>
      <c r="L142" s="180"/>
      <c r="M142" s="180"/>
      <c r="N142" s="180"/>
      <c r="O142" s="180"/>
      <c r="P142" s="180"/>
      <c r="Q142" s="228"/>
      <c r="R142" s="224"/>
      <c r="S142" s="140"/>
      <c r="T142" s="140"/>
      <c r="U142" s="143"/>
      <c r="V142" s="140"/>
      <c r="W142" s="140"/>
      <c r="X142" s="140"/>
      <c r="Y142" s="140"/>
      <c r="Z142" s="140"/>
      <c r="AA142" s="140"/>
      <c r="AB142" s="140"/>
      <c r="AC142" s="140"/>
      <c r="AD142" s="140"/>
      <c r="AE142" s="140"/>
      <c r="AF142" s="140"/>
      <c r="AG142" s="140"/>
      <c r="AH142" s="140"/>
      <c r="AI142" s="140"/>
      <c r="AJ142" s="140"/>
      <c r="AK142" s="140"/>
      <c r="AL142" s="140"/>
      <c r="AM142" s="140"/>
      <c r="AN142" s="140"/>
      <c r="AO142" s="140"/>
      <c r="AP142" s="140"/>
      <c r="AQ142" s="140"/>
      <c r="AR142" s="140"/>
      <c r="AS142" s="140"/>
    </row>
    <row r="143" ht="24.75" customHeight="1">
      <c r="A143" s="164">
        <v>2.0</v>
      </c>
      <c r="B143" s="195" t="s">
        <v>55</v>
      </c>
      <c r="C143" s="164"/>
      <c r="D143" s="164"/>
      <c r="E143" s="164"/>
      <c r="F143" s="164"/>
      <c r="G143" s="164"/>
      <c r="H143" s="227">
        <v>17.0</v>
      </c>
      <c r="I143" s="185">
        <v>1.0</v>
      </c>
      <c r="J143" s="219">
        <f t="shared" si="126"/>
        <v>17</v>
      </c>
      <c r="K143" s="180"/>
      <c r="L143" s="180"/>
      <c r="M143" s="180"/>
      <c r="N143" s="180"/>
      <c r="O143" s="180"/>
      <c r="P143" s="180"/>
      <c r="Q143" s="228"/>
      <c r="R143" s="224"/>
      <c r="S143" s="140"/>
      <c r="T143" s="140"/>
      <c r="U143" s="143"/>
      <c r="V143" s="140"/>
      <c r="W143" s="140"/>
      <c r="X143" s="140"/>
      <c r="Y143" s="140"/>
      <c r="Z143" s="140"/>
      <c r="AA143" s="140"/>
      <c r="AB143" s="140"/>
      <c r="AC143" s="140"/>
      <c r="AD143" s="140"/>
      <c r="AE143" s="140"/>
      <c r="AF143" s="140"/>
      <c r="AG143" s="140"/>
      <c r="AH143" s="140"/>
      <c r="AI143" s="140"/>
      <c r="AJ143" s="140"/>
      <c r="AK143" s="140"/>
      <c r="AL143" s="140"/>
      <c r="AM143" s="140"/>
      <c r="AN143" s="140"/>
      <c r="AO143" s="140"/>
      <c r="AP143" s="140"/>
      <c r="AQ143" s="140"/>
      <c r="AR143" s="140"/>
      <c r="AS143" s="140"/>
    </row>
    <row r="144" ht="24.75" customHeight="1">
      <c r="A144" s="164">
        <v>3.0</v>
      </c>
      <c r="B144" s="186" t="s">
        <v>55</v>
      </c>
      <c r="C144" s="164"/>
      <c r="D144" s="164"/>
      <c r="E144" s="164"/>
      <c r="F144" s="164"/>
      <c r="G144" s="164"/>
      <c r="H144" s="227">
        <v>15.0</v>
      </c>
      <c r="I144" s="185">
        <v>1.0</v>
      </c>
      <c r="J144" s="219">
        <f t="shared" si="126"/>
        <v>15</v>
      </c>
      <c r="K144" s="180"/>
      <c r="L144" s="180"/>
      <c r="M144" s="180"/>
      <c r="N144" s="180"/>
      <c r="O144" s="180"/>
      <c r="P144" s="180"/>
      <c r="Q144" s="228"/>
      <c r="R144" s="224"/>
      <c r="S144" s="140"/>
      <c r="T144" s="140"/>
      <c r="U144" s="143"/>
      <c r="V144" s="140"/>
      <c r="W144" s="140"/>
      <c r="X144" s="140"/>
      <c r="Y144" s="140"/>
      <c r="Z144" s="140"/>
      <c r="AA144" s="140"/>
      <c r="AB144" s="140"/>
      <c r="AC144" s="140"/>
      <c r="AD144" s="140"/>
      <c r="AE144" s="140"/>
      <c r="AF144" s="140"/>
      <c r="AG144" s="140"/>
      <c r="AH144" s="140"/>
      <c r="AI144" s="140"/>
      <c r="AJ144" s="140"/>
      <c r="AK144" s="140"/>
      <c r="AL144" s="140"/>
      <c r="AM144" s="140"/>
      <c r="AN144" s="140"/>
      <c r="AO144" s="140"/>
      <c r="AP144" s="140"/>
      <c r="AQ144" s="140"/>
      <c r="AR144" s="140"/>
      <c r="AS144" s="140"/>
    </row>
    <row r="145" ht="24.75" customHeight="1">
      <c r="A145" s="164">
        <v>4.0</v>
      </c>
      <c r="B145" s="195" t="s">
        <v>55</v>
      </c>
      <c r="C145" s="164"/>
      <c r="D145" s="164"/>
      <c r="E145" s="164"/>
      <c r="F145" s="164"/>
      <c r="G145" s="164"/>
      <c r="H145" s="227">
        <v>31.0</v>
      </c>
      <c r="I145" s="185">
        <v>1.0</v>
      </c>
      <c r="J145" s="219">
        <f t="shared" si="126"/>
        <v>31</v>
      </c>
      <c r="K145" s="180"/>
      <c r="L145" s="180"/>
      <c r="M145" s="180"/>
      <c r="N145" s="180"/>
      <c r="O145" s="180"/>
      <c r="P145" s="180"/>
      <c r="Q145" s="228"/>
      <c r="R145" s="224"/>
      <c r="S145" s="140"/>
      <c r="T145" s="140"/>
      <c r="U145" s="143"/>
      <c r="V145" s="140"/>
      <c r="W145" s="140"/>
      <c r="X145" s="140"/>
      <c r="Y145" s="140"/>
      <c r="Z145" s="140"/>
      <c r="AA145" s="140"/>
      <c r="AB145" s="140"/>
      <c r="AC145" s="140"/>
      <c r="AD145" s="140"/>
      <c r="AE145" s="140"/>
      <c r="AF145" s="140"/>
      <c r="AG145" s="140"/>
      <c r="AH145" s="140"/>
      <c r="AI145" s="140"/>
      <c r="AJ145" s="140"/>
      <c r="AK145" s="140"/>
      <c r="AL145" s="140"/>
      <c r="AM145" s="140"/>
      <c r="AN145" s="140"/>
      <c r="AO145" s="140"/>
      <c r="AP145" s="140"/>
      <c r="AQ145" s="140"/>
      <c r="AR145" s="140"/>
      <c r="AS145" s="140"/>
    </row>
    <row r="146" ht="24.75" customHeight="1">
      <c r="A146" s="164">
        <v>5.0</v>
      </c>
      <c r="B146" s="186" t="s">
        <v>55</v>
      </c>
      <c r="C146" s="164"/>
      <c r="D146" s="164"/>
      <c r="E146" s="164"/>
      <c r="F146" s="164"/>
      <c r="G146" s="164"/>
      <c r="H146" s="227">
        <v>33.0</v>
      </c>
      <c r="I146" s="185">
        <v>1.0</v>
      </c>
      <c r="J146" s="219">
        <f t="shared" si="126"/>
        <v>33</v>
      </c>
      <c r="K146" s="180"/>
      <c r="L146" s="180"/>
      <c r="M146" s="180"/>
      <c r="N146" s="180"/>
      <c r="O146" s="180"/>
      <c r="P146" s="180"/>
      <c r="Q146" s="228"/>
      <c r="R146" s="224"/>
      <c r="S146" s="140"/>
      <c r="T146" s="140"/>
      <c r="U146" s="143"/>
      <c r="V146" s="140"/>
      <c r="W146" s="140"/>
      <c r="X146" s="140"/>
      <c r="Y146" s="140"/>
      <c r="Z146" s="140"/>
      <c r="AA146" s="140"/>
      <c r="AB146" s="140"/>
      <c r="AC146" s="140"/>
      <c r="AD146" s="140"/>
      <c r="AE146" s="140"/>
      <c r="AF146" s="140"/>
      <c r="AG146" s="140"/>
      <c r="AH146" s="140"/>
      <c r="AI146" s="140"/>
      <c r="AJ146" s="140"/>
      <c r="AK146" s="140"/>
      <c r="AL146" s="140"/>
      <c r="AM146" s="140"/>
      <c r="AN146" s="140"/>
      <c r="AO146" s="140"/>
      <c r="AP146" s="140"/>
      <c r="AQ146" s="140"/>
      <c r="AR146" s="140"/>
      <c r="AS146" s="140"/>
    </row>
    <row r="147" ht="24.75" customHeight="1">
      <c r="A147" s="164">
        <v>6.0</v>
      </c>
      <c r="B147" s="195" t="s">
        <v>55</v>
      </c>
      <c r="C147" s="164"/>
      <c r="D147" s="164"/>
      <c r="E147" s="164"/>
      <c r="F147" s="164"/>
      <c r="G147" s="164"/>
      <c r="H147" s="227">
        <v>17.0</v>
      </c>
      <c r="I147" s="185">
        <v>1.0</v>
      </c>
      <c r="J147" s="219">
        <f t="shared" si="126"/>
        <v>17</v>
      </c>
      <c r="K147" s="180"/>
      <c r="L147" s="180"/>
      <c r="M147" s="180"/>
      <c r="N147" s="180"/>
      <c r="O147" s="180"/>
      <c r="P147" s="180"/>
      <c r="Q147" s="228"/>
      <c r="R147" s="224"/>
      <c r="S147" s="140"/>
      <c r="T147" s="140"/>
      <c r="U147" s="143"/>
      <c r="V147" s="140"/>
      <c r="W147" s="140"/>
      <c r="X147" s="140"/>
      <c r="Y147" s="140"/>
      <c r="Z147" s="140"/>
      <c r="AA147" s="140"/>
      <c r="AB147" s="140"/>
      <c r="AC147" s="140"/>
      <c r="AD147" s="140"/>
      <c r="AE147" s="140"/>
      <c r="AF147" s="140"/>
      <c r="AG147" s="140"/>
      <c r="AH147" s="140"/>
      <c r="AI147" s="140"/>
      <c r="AJ147" s="140"/>
      <c r="AK147" s="140"/>
      <c r="AL147" s="140"/>
      <c r="AM147" s="140"/>
      <c r="AN147" s="140"/>
      <c r="AO147" s="140"/>
      <c r="AP147" s="140"/>
      <c r="AQ147" s="140"/>
      <c r="AR147" s="140"/>
      <c r="AS147" s="140"/>
    </row>
    <row r="148" ht="24.75" customHeight="1">
      <c r="A148" s="164">
        <v>7.0</v>
      </c>
      <c r="B148" s="186" t="s">
        <v>56</v>
      </c>
      <c r="C148" s="164"/>
      <c r="D148" s="164"/>
      <c r="E148" s="164"/>
      <c r="F148" s="164"/>
      <c r="G148" s="164"/>
      <c r="H148" s="227">
        <v>35.0</v>
      </c>
      <c r="I148" s="185">
        <v>1.0</v>
      </c>
      <c r="J148" s="219">
        <f t="shared" si="126"/>
        <v>35</v>
      </c>
      <c r="K148" s="180"/>
      <c r="L148" s="180"/>
      <c r="M148" s="180"/>
      <c r="N148" s="180"/>
      <c r="O148" s="180"/>
      <c r="P148" s="180"/>
      <c r="Q148" s="228"/>
      <c r="R148" s="224"/>
      <c r="S148" s="140"/>
      <c r="T148" s="140"/>
      <c r="U148" s="143"/>
      <c r="V148" s="140"/>
      <c r="W148" s="140"/>
      <c r="X148" s="140"/>
      <c r="Y148" s="140"/>
      <c r="Z148" s="140"/>
      <c r="AA148" s="140"/>
      <c r="AB148" s="140"/>
      <c r="AC148" s="140"/>
      <c r="AD148" s="140"/>
      <c r="AE148" s="140"/>
      <c r="AF148" s="140"/>
      <c r="AG148" s="140"/>
      <c r="AH148" s="140"/>
      <c r="AI148" s="140"/>
      <c r="AJ148" s="140"/>
      <c r="AK148" s="140"/>
      <c r="AL148" s="140"/>
      <c r="AM148" s="140"/>
      <c r="AN148" s="140"/>
      <c r="AO148" s="140"/>
      <c r="AP148" s="140"/>
      <c r="AQ148" s="140"/>
      <c r="AR148" s="140"/>
      <c r="AS148" s="140"/>
    </row>
    <row r="149" ht="24.75" customHeight="1">
      <c r="A149" s="164">
        <v>8.0</v>
      </c>
      <c r="B149" s="195" t="s">
        <v>56</v>
      </c>
      <c r="C149" s="164"/>
      <c r="D149" s="164"/>
      <c r="E149" s="164"/>
      <c r="F149" s="164"/>
      <c r="G149" s="164"/>
      <c r="H149" s="227">
        <v>36.0</v>
      </c>
      <c r="I149" s="185">
        <v>1.0</v>
      </c>
      <c r="J149" s="219">
        <f t="shared" si="126"/>
        <v>36</v>
      </c>
      <c r="K149" s="180"/>
      <c r="L149" s="180"/>
      <c r="M149" s="180"/>
      <c r="N149" s="180"/>
      <c r="O149" s="180"/>
      <c r="P149" s="180"/>
      <c r="Q149" s="228"/>
      <c r="R149" s="224"/>
      <c r="S149" s="140"/>
      <c r="T149" s="140"/>
      <c r="U149" s="143"/>
      <c r="V149" s="140"/>
      <c r="W149" s="140"/>
      <c r="X149" s="140"/>
      <c r="Y149" s="140"/>
      <c r="Z149" s="140"/>
      <c r="AA149" s="140"/>
      <c r="AB149" s="140"/>
      <c r="AC149" s="140"/>
      <c r="AD149" s="140"/>
      <c r="AE149" s="140"/>
      <c r="AF149" s="140"/>
      <c r="AG149" s="140"/>
      <c r="AH149" s="140"/>
      <c r="AI149" s="140"/>
      <c r="AJ149" s="140"/>
      <c r="AK149" s="140"/>
      <c r="AL149" s="140"/>
      <c r="AM149" s="140"/>
      <c r="AN149" s="140"/>
      <c r="AO149" s="140"/>
      <c r="AP149" s="140"/>
      <c r="AQ149" s="140"/>
      <c r="AR149" s="140"/>
      <c r="AS149" s="140"/>
    </row>
    <row r="150" ht="24.75" customHeight="1">
      <c r="A150" s="164">
        <v>9.0</v>
      </c>
      <c r="B150" s="186" t="s">
        <v>56</v>
      </c>
      <c r="C150" s="164"/>
      <c r="D150" s="164"/>
      <c r="E150" s="164"/>
      <c r="F150" s="164"/>
      <c r="G150" s="164"/>
      <c r="H150" s="227">
        <v>29.0</v>
      </c>
      <c r="I150" s="185">
        <v>1.0</v>
      </c>
      <c r="J150" s="219">
        <f t="shared" si="126"/>
        <v>29</v>
      </c>
      <c r="K150" s="180"/>
      <c r="L150" s="180"/>
      <c r="M150" s="180"/>
      <c r="N150" s="180"/>
      <c r="O150" s="180"/>
      <c r="P150" s="180"/>
      <c r="Q150" s="228"/>
      <c r="R150" s="224"/>
      <c r="S150" s="140"/>
      <c r="T150" s="140"/>
      <c r="U150" s="143"/>
      <c r="V150" s="140"/>
      <c r="W150" s="140"/>
      <c r="X150" s="140"/>
      <c r="Y150" s="140"/>
      <c r="Z150" s="140"/>
      <c r="AA150" s="140"/>
      <c r="AB150" s="140"/>
      <c r="AC150" s="140"/>
      <c r="AD150" s="140"/>
      <c r="AE150" s="140"/>
      <c r="AF150" s="140"/>
      <c r="AG150" s="140"/>
      <c r="AH150" s="140"/>
      <c r="AI150" s="140"/>
      <c r="AJ150" s="140"/>
      <c r="AK150" s="140"/>
      <c r="AL150" s="140"/>
      <c r="AM150" s="140"/>
      <c r="AN150" s="140"/>
      <c r="AO150" s="140"/>
      <c r="AP150" s="140"/>
      <c r="AQ150" s="140"/>
      <c r="AR150" s="140"/>
      <c r="AS150" s="140"/>
    </row>
    <row r="151" ht="24.75" customHeight="1">
      <c r="A151" s="164">
        <v>10.0</v>
      </c>
      <c r="B151" s="195" t="s">
        <v>56</v>
      </c>
      <c r="C151" s="164"/>
      <c r="D151" s="164"/>
      <c r="E151" s="164"/>
      <c r="F151" s="164"/>
      <c r="G151" s="164"/>
      <c r="H151" s="227">
        <v>33.0</v>
      </c>
      <c r="I151" s="185">
        <v>1.0</v>
      </c>
      <c r="J151" s="219">
        <f t="shared" si="126"/>
        <v>33</v>
      </c>
      <c r="K151" s="180"/>
      <c r="L151" s="180"/>
      <c r="M151" s="180"/>
      <c r="N151" s="180"/>
      <c r="O151" s="180"/>
      <c r="P151" s="180"/>
      <c r="Q151" s="228"/>
      <c r="R151" s="224"/>
      <c r="S151" s="140"/>
      <c r="T151" s="140"/>
      <c r="U151" s="143"/>
      <c r="V151" s="140"/>
      <c r="W151" s="140"/>
      <c r="X151" s="140"/>
      <c r="Y151" s="140"/>
      <c r="Z151" s="140"/>
      <c r="AA151" s="140"/>
      <c r="AB151" s="140"/>
      <c r="AC151" s="140"/>
      <c r="AD151" s="140"/>
      <c r="AE151" s="140"/>
      <c r="AF151" s="140"/>
      <c r="AG151" s="140"/>
      <c r="AH151" s="140"/>
      <c r="AI151" s="140"/>
      <c r="AJ151" s="140"/>
      <c r="AK151" s="140"/>
      <c r="AL151" s="140"/>
      <c r="AM151" s="140"/>
      <c r="AN151" s="140"/>
      <c r="AO151" s="140"/>
      <c r="AP151" s="140"/>
      <c r="AQ151" s="140"/>
      <c r="AR151" s="140"/>
      <c r="AS151" s="140"/>
    </row>
    <row r="152" ht="24.75" customHeight="1">
      <c r="A152" s="164">
        <v>11.0</v>
      </c>
      <c r="B152" s="186" t="s">
        <v>57</v>
      </c>
      <c r="C152" s="164"/>
      <c r="D152" s="164"/>
      <c r="E152" s="164"/>
      <c r="F152" s="164"/>
      <c r="G152" s="164"/>
      <c r="H152" s="227">
        <v>59.0</v>
      </c>
      <c r="I152" s="185">
        <v>1.0</v>
      </c>
      <c r="J152" s="219">
        <f t="shared" si="126"/>
        <v>59</v>
      </c>
      <c r="K152" s="180"/>
      <c r="L152" s="180"/>
      <c r="M152" s="180"/>
      <c r="N152" s="180"/>
      <c r="O152" s="180"/>
      <c r="P152" s="180"/>
      <c r="Q152" s="228"/>
      <c r="R152" s="224"/>
      <c r="S152" s="140"/>
      <c r="T152" s="140"/>
      <c r="U152" s="143"/>
      <c r="V152" s="140"/>
      <c r="W152" s="140"/>
      <c r="X152" s="140"/>
      <c r="Y152" s="140"/>
      <c r="Z152" s="140"/>
      <c r="AA152" s="140"/>
      <c r="AB152" s="140"/>
      <c r="AC152" s="140"/>
      <c r="AD152" s="140"/>
      <c r="AE152" s="140"/>
      <c r="AF152" s="140"/>
      <c r="AG152" s="140"/>
      <c r="AH152" s="140"/>
      <c r="AI152" s="140"/>
      <c r="AJ152" s="140"/>
      <c r="AK152" s="140"/>
      <c r="AL152" s="140"/>
      <c r="AM152" s="140"/>
      <c r="AN152" s="140"/>
      <c r="AO152" s="140"/>
      <c r="AP152" s="140"/>
      <c r="AQ152" s="140"/>
      <c r="AR152" s="140"/>
      <c r="AS152" s="140"/>
    </row>
    <row r="153" ht="24.75" customHeight="1">
      <c r="A153" s="164">
        <v>12.0</v>
      </c>
      <c r="B153" s="195" t="s">
        <v>57</v>
      </c>
      <c r="C153" s="164"/>
      <c r="D153" s="164"/>
      <c r="E153" s="164"/>
      <c r="F153" s="164"/>
      <c r="G153" s="164"/>
      <c r="H153" s="227">
        <v>10.0</v>
      </c>
      <c r="I153" s="185">
        <v>1.0</v>
      </c>
      <c r="J153" s="219">
        <f t="shared" si="126"/>
        <v>10</v>
      </c>
      <c r="K153" s="180"/>
      <c r="L153" s="180"/>
      <c r="M153" s="180"/>
      <c r="N153" s="180"/>
      <c r="O153" s="180"/>
      <c r="P153" s="180"/>
      <c r="Q153" s="228"/>
      <c r="R153" s="224"/>
      <c r="S153" s="140"/>
      <c r="T153" s="140"/>
      <c r="U153" s="143"/>
      <c r="V153" s="140"/>
      <c r="W153" s="140"/>
      <c r="X153" s="140"/>
      <c r="Y153" s="140"/>
      <c r="Z153" s="140"/>
      <c r="AA153" s="140"/>
      <c r="AB153" s="140"/>
      <c r="AC153" s="140"/>
      <c r="AD153" s="140"/>
      <c r="AE153" s="140"/>
      <c r="AF153" s="140"/>
      <c r="AG153" s="140"/>
      <c r="AH153" s="140"/>
      <c r="AI153" s="140"/>
      <c r="AJ153" s="140"/>
      <c r="AK153" s="140"/>
      <c r="AL153" s="140"/>
      <c r="AM153" s="140"/>
      <c r="AN153" s="140"/>
      <c r="AO153" s="140"/>
      <c r="AP153" s="140"/>
      <c r="AQ153" s="140"/>
      <c r="AR153" s="140"/>
      <c r="AS153" s="140"/>
    </row>
    <row r="154" ht="24.75" customHeight="1">
      <c r="A154" s="164">
        <v>13.0</v>
      </c>
      <c r="B154" s="229" t="s">
        <v>57</v>
      </c>
      <c r="C154" s="185"/>
      <c r="D154" s="185"/>
      <c r="E154" s="185"/>
      <c r="F154" s="185"/>
      <c r="G154" s="185"/>
      <c r="H154" s="230">
        <v>34.0</v>
      </c>
      <c r="I154" s="185">
        <v>1.0</v>
      </c>
      <c r="J154" s="219">
        <f t="shared" si="126"/>
        <v>34</v>
      </c>
      <c r="K154" s="180"/>
      <c r="L154" s="180"/>
      <c r="M154" s="180"/>
      <c r="N154" s="180"/>
      <c r="O154" s="180"/>
      <c r="P154" s="180"/>
      <c r="Q154" s="228"/>
      <c r="R154" s="224"/>
      <c r="S154" s="140"/>
      <c r="T154" s="140"/>
      <c r="U154" s="143"/>
      <c r="V154" s="140"/>
      <c r="W154" s="140"/>
      <c r="X154" s="140"/>
      <c r="Y154" s="140"/>
      <c r="Z154" s="140"/>
      <c r="AA154" s="140"/>
      <c r="AB154" s="140"/>
      <c r="AC154" s="140"/>
      <c r="AD154" s="140"/>
      <c r="AE154" s="140"/>
      <c r="AF154" s="140"/>
      <c r="AG154" s="140"/>
      <c r="AH154" s="140"/>
      <c r="AI154" s="140"/>
      <c r="AJ154" s="140"/>
      <c r="AK154" s="140"/>
      <c r="AL154" s="140"/>
      <c r="AM154" s="140"/>
      <c r="AN154" s="140"/>
      <c r="AO154" s="140"/>
      <c r="AP154" s="140"/>
      <c r="AQ154" s="140"/>
      <c r="AR154" s="140"/>
      <c r="AS154" s="140"/>
    </row>
    <row r="155" ht="24.75" customHeight="1">
      <c r="A155" s="164">
        <v>14.0</v>
      </c>
      <c r="B155" s="231" t="s">
        <v>57</v>
      </c>
      <c r="C155" s="185"/>
      <c r="D155" s="185"/>
      <c r="E155" s="185"/>
      <c r="F155" s="185"/>
      <c r="G155" s="185"/>
      <c r="H155" s="230">
        <v>14.0</v>
      </c>
      <c r="I155" s="185">
        <v>1.0</v>
      </c>
      <c r="J155" s="219">
        <f t="shared" si="126"/>
        <v>14</v>
      </c>
      <c r="K155" s="180"/>
      <c r="L155" s="180"/>
      <c r="M155" s="180"/>
      <c r="N155" s="180"/>
      <c r="O155" s="180"/>
      <c r="P155" s="180"/>
      <c r="Q155" s="228"/>
      <c r="R155" s="224"/>
      <c r="S155" s="140"/>
      <c r="T155" s="140"/>
      <c r="U155" s="143"/>
      <c r="V155" s="140"/>
      <c r="W155" s="140"/>
      <c r="X155" s="140"/>
      <c r="Y155" s="140"/>
      <c r="Z155" s="140"/>
      <c r="AA155" s="140"/>
      <c r="AB155" s="140"/>
      <c r="AC155" s="140"/>
      <c r="AD155" s="140"/>
      <c r="AE155" s="140"/>
      <c r="AF155" s="140"/>
      <c r="AG155" s="140"/>
      <c r="AH155" s="140"/>
      <c r="AI155" s="140"/>
      <c r="AJ155" s="140"/>
      <c r="AK155" s="140"/>
      <c r="AL155" s="140"/>
      <c r="AM155" s="140"/>
      <c r="AN155" s="140"/>
      <c r="AO155" s="140"/>
      <c r="AP155" s="140"/>
      <c r="AQ155" s="140"/>
      <c r="AR155" s="140"/>
      <c r="AS155" s="140"/>
    </row>
    <row r="156" ht="18.0" customHeight="1">
      <c r="A156" s="140"/>
      <c r="B156" s="140"/>
      <c r="C156" s="140"/>
      <c r="D156" s="140"/>
      <c r="E156" s="140"/>
      <c r="F156" s="140"/>
      <c r="G156" s="140"/>
      <c r="H156" s="141" t="s">
        <v>38</v>
      </c>
      <c r="I156" s="140"/>
      <c r="J156" s="232">
        <f>SUM(J142:J155)</f>
        <v>396</v>
      </c>
      <c r="K156" s="233"/>
      <c r="L156" s="233"/>
      <c r="M156" s="233"/>
      <c r="N156" s="233"/>
      <c r="O156" s="233"/>
      <c r="P156" s="233"/>
      <c r="Q156" s="234"/>
      <c r="R156" s="224"/>
      <c r="S156" s="140"/>
      <c r="T156" s="140"/>
      <c r="U156" s="143"/>
      <c r="V156" s="140"/>
      <c r="W156" s="140"/>
      <c r="X156" s="140"/>
      <c r="Y156" s="140"/>
      <c r="Z156" s="140"/>
      <c r="AA156" s="140"/>
      <c r="AB156" s="140"/>
      <c r="AC156" s="140"/>
      <c r="AD156" s="140"/>
      <c r="AE156" s="140"/>
      <c r="AF156" s="140"/>
      <c r="AG156" s="140"/>
      <c r="AH156" s="140"/>
      <c r="AI156" s="140"/>
      <c r="AJ156" s="140"/>
      <c r="AK156" s="140"/>
      <c r="AL156" s="140"/>
      <c r="AM156" s="140"/>
      <c r="AN156" s="140"/>
      <c r="AO156" s="140"/>
      <c r="AP156" s="140"/>
      <c r="AQ156" s="140"/>
      <c r="AR156" s="140"/>
      <c r="AS156" s="140"/>
    </row>
    <row r="157" ht="18.0" customHeight="1">
      <c r="A157" s="146"/>
      <c r="B157" s="146"/>
      <c r="C157" s="146"/>
      <c r="D157" s="146"/>
      <c r="E157" s="146"/>
      <c r="F157" s="146"/>
      <c r="G157" s="146"/>
      <c r="H157" s="147"/>
      <c r="I157" s="177"/>
      <c r="J157" s="204">
        <f>+J156*60%</f>
        <v>237.6</v>
      </c>
      <c r="K157" s="204"/>
      <c r="L157" s="204"/>
      <c r="M157" s="204"/>
      <c r="N157" s="204"/>
      <c r="O157" s="204"/>
      <c r="P157" s="204"/>
      <c r="Q157" s="206">
        <f>+J156*40%</f>
        <v>158.4</v>
      </c>
      <c r="R157" s="224"/>
      <c r="S157" s="140"/>
      <c r="T157" s="140"/>
      <c r="U157" s="143"/>
      <c r="V157" s="140"/>
      <c r="W157" s="140"/>
      <c r="X157" s="140"/>
      <c r="Y157" s="140"/>
      <c r="Z157" s="140"/>
      <c r="AA157" s="140"/>
      <c r="AB157" s="140"/>
      <c r="AC157" s="140"/>
      <c r="AD157" s="140"/>
      <c r="AE157" s="140"/>
      <c r="AF157" s="140"/>
      <c r="AG157" s="140"/>
      <c r="AH157" s="140"/>
      <c r="AI157" s="140"/>
      <c r="AJ157" s="140"/>
      <c r="AK157" s="140"/>
      <c r="AL157" s="140"/>
      <c r="AM157" s="140"/>
      <c r="AN157" s="140"/>
      <c r="AO157" s="140"/>
      <c r="AP157" s="140"/>
      <c r="AQ157" s="140"/>
      <c r="AR157" s="140"/>
      <c r="AS157" s="140"/>
    </row>
    <row r="158" ht="18.0" customHeight="1">
      <c r="A158" s="140"/>
      <c r="B158" s="140"/>
      <c r="C158" s="140"/>
      <c r="D158" s="140"/>
      <c r="E158" s="140"/>
      <c r="F158" s="140"/>
      <c r="G158" s="140"/>
      <c r="H158" s="141"/>
      <c r="I158" s="140"/>
      <c r="J158" s="140"/>
      <c r="K158" s="140"/>
      <c r="L158" s="140"/>
      <c r="M158" s="140"/>
      <c r="N158" s="140"/>
      <c r="O158" s="140"/>
      <c r="P158" s="140"/>
      <c r="Q158" s="142"/>
      <c r="R158" s="224"/>
      <c r="S158" s="140"/>
      <c r="T158" s="140"/>
      <c r="U158" s="143"/>
      <c r="V158" s="140"/>
      <c r="W158" s="140"/>
      <c r="X158" s="140"/>
      <c r="Y158" s="140"/>
      <c r="Z158" s="140"/>
      <c r="AA158" s="140"/>
      <c r="AB158" s="140"/>
      <c r="AC158" s="140"/>
      <c r="AD158" s="140"/>
      <c r="AE158" s="140"/>
      <c r="AF158" s="140"/>
      <c r="AG158" s="140"/>
      <c r="AH158" s="140"/>
      <c r="AI158" s="140"/>
      <c r="AJ158" s="140"/>
      <c r="AK158" s="140"/>
      <c r="AL158" s="140"/>
      <c r="AM158" s="140"/>
      <c r="AN158" s="140"/>
      <c r="AO158" s="140"/>
      <c r="AP158" s="140"/>
      <c r="AQ158" s="140"/>
      <c r="AR158" s="140"/>
      <c r="AS158" s="140"/>
    </row>
    <row r="159" ht="18.0" customHeight="1">
      <c r="A159" s="140"/>
      <c r="B159" s="140"/>
      <c r="C159" s="140"/>
      <c r="D159" s="140"/>
      <c r="E159" s="140"/>
      <c r="F159" s="140"/>
      <c r="G159" s="140"/>
      <c r="H159" s="141"/>
      <c r="I159" s="140"/>
      <c r="J159" s="140"/>
      <c r="K159" s="140"/>
      <c r="L159" s="140"/>
      <c r="M159" s="140"/>
      <c r="N159" s="140"/>
      <c r="O159" s="140"/>
      <c r="P159" s="140"/>
      <c r="Q159" s="142"/>
      <c r="R159" s="224"/>
      <c r="S159" s="140"/>
      <c r="T159" s="140"/>
      <c r="U159" s="143"/>
      <c r="V159" s="140"/>
      <c r="W159" s="140"/>
      <c r="X159" s="140"/>
      <c r="Y159" s="140"/>
      <c r="Z159" s="140"/>
      <c r="AA159" s="140"/>
      <c r="AB159" s="140"/>
      <c r="AC159" s="140"/>
      <c r="AD159" s="140"/>
      <c r="AE159" s="140"/>
      <c r="AF159" s="140"/>
      <c r="AG159" s="140"/>
      <c r="AH159" s="140"/>
      <c r="AI159" s="140"/>
      <c r="AJ159" s="140"/>
      <c r="AK159" s="140"/>
      <c r="AL159" s="140"/>
      <c r="AM159" s="140"/>
      <c r="AN159" s="140"/>
      <c r="AO159" s="140"/>
      <c r="AP159" s="140"/>
      <c r="AQ159" s="140"/>
      <c r="AR159" s="140"/>
      <c r="AS159" s="140"/>
    </row>
    <row r="160" ht="18.0" customHeight="1">
      <c r="A160" s="235" t="s">
        <v>41</v>
      </c>
      <c r="B160" s="140"/>
      <c r="C160" s="140"/>
      <c r="D160" s="140"/>
      <c r="E160" s="140"/>
      <c r="F160" s="140"/>
      <c r="G160" s="140"/>
      <c r="H160" s="141"/>
      <c r="I160" s="140"/>
      <c r="J160" s="140"/>
      <c r="K160" s="140"/>
      <c r="L160" s="140"/>
      <c r="M160" s="140"/>
      <c r="N160" s="140"/>
      <c r="O160" s="140"/>
      <c r="P160" s="140"/>
      <c r="Q160" s="142"/>
      <c r="R160" s="224"/>
      <c r="S160" s="140"/>
      <c r="T160" s="140"/>
      <c r="U160" s="143"/>
      <c r="V160" s="140"/>
      <c r="W160" s="140"/>
      <c r="X160" s="140"/>
      <c r="Y160" s="140"/>
      <c r="Z160" s="140"/>
      <c r="AA160" s="140"/>
      <c r="AB160" s="140"/>
      <c r="AC160" s="140"/>
      <c r="AD160" s="140"/>
      <c r="AE160" s="140"/>
      <c r="AF160" s="140"/>
      <c r="AG160" s="140"/>
      <c r="AH160" s="140"/>
      <c r="AI160" s="140"/>
      <c r="AJ160" s="140"/>
      <c r="AK160" s="140"/>
      <c r="AL160" s="140"/>
      <c r="AM160" s="140"/>
      <c r="AN160" s="140"/>
      <c r="AO160" s="140"/>
      <c r="AP160" s="140"/>
      <c r="AQ160" s="140"/>
      <c r="AR160" s="140"/>
      <c r="AS160" s="140"/>
    </row>
    <row r="161" ht="18.0" customHeight="1">
      <c r="A161" s="236"/>
      <c r="B161" s="237" t="s">
        <v>42</v>
      </c>
      <c r="C161" s="237" t="s">
        <v>43</v>
      </c>
      <c r="D161" s="237" t="s">
        <v>44</v>
      </c>
      <c r="E161" s="237" t="s">
        <v>45</v>
      </c>
      <c r="F161" s="237"/>
      <c r="G161" s="237"/>
      <c r="H161" s="238" t="s">
        <v>46</v>
      </c>
      <c r="I161" s="239" t="s">
        <v>47</v>
      </c>
      <c r="J161" s="140"/>
      <c r="K161" s="140"/>
      <c r="L161" s="140"/>
      <c r="M161" s="140"/>
      <c r="N161" s="140"/>
      <c r="O161" s="140"/>
      <c r="P161" s="140"/>
      <c r="Q161" s="142"/>
      <c r="R161" s="224"/>
      <c r="S161" s="140"/>
      <c r="T161" s="140"/>
      <c r="U161" s="143"/>
      <c r="V161" s="140"/>
      <c r="W161" s="140"/>
      <c r="X161" s="140"/>
      <c r="Y161" s="140"/>
      <c r="Z161" s="140"/>
      <c r="AA161" s="140"/>
      <c r="AB161" s="140"/>
      <c r="AC161" s="140"/>
      <c r="AD161" s="140"/>
      <c r="AE161" s="140"/>
      <c r="AF161" s="140"/>
      <c r="AG161" s="140"/>
      <c r="AH161" s="140"/>
      <c r="AI161" s="140"/>
      <c r="AJ161" s="140"/>
      <c r="AK161" s="140"/>
      <c r="AL161" s="140"/>
      <c r="AM161" s="140"/>
      <c r="AN161" s="140"/>
      <c r="AO161" s="140"/>
      <c r="AP161" s="140"/>
      <c r="AQ161" s="140"/>
      <c r="AR161" s="140"/>
      <c r="AS161" s="140"/>
    </row>
    <row r="162" ht="18.0" customHeight="1">
      <c r="A162" s="240" t="s">
        <v>48</v>
      </c>
      <c r="B162" s="241">
        <f>+E15</f>
        <v>24493.86</v>
      </c>
      <c r="C162" s="242">
        <f>+J122</f>
        <v>23618.84563</v>
      </c>
      <c r="D162" s="242">
        <f>+J135</f>
        <v>105.150174</v>
      </c>
      <c r="E162" s="243">
        <f>J157</f>
        <v>237.6</v>
      </c>
      <c r="F162" s="243"/>
      <c r="G162" s="243"/>
      <c r="H162" s="244">
        <f>+I15</f>
        <v>377.22264</v>
      </c>
      <c r="I162" s="245">
        <f>+B162-C162-D162-E162-H162</f>
        <v>155.04156</v>
      </c>
      <c r="J162" s="140"/>
      <c r="K162" s="140"/>
      <c r="L162" s="140"/>
      <c r="M162" s="140"/>
      <c r="N162" s="140"/>
      <c r="O162" s="140"/>
      <c r="P162" s="140"/>
      <c r="Q162" s="142"/>
      <c r="R162" s="224"/>
      <c r="S162" s="140"/>
      <c r="T162" s="140"/>
      <c r="U162" s="143"/>
      <c r="V162" s="140"/>
      <c r="W162" s="140"/>
      <c r="X162" s="140"/>
      <c r="Y162" s="140"/>
      <c r="Z162" s="140"/>
      <c r="AA162" s="140"/>
      <c r="AB162" s="140"/>
      <c r="AC162" s="140"/>
      <c r="AD162" s="140"/>
      <c r="AE162" s="140"/>
      <c r="AF162" s="140"/>
      <c r="AG162" s="140"/>
      <c r="AH162" s="140"/>
      <c r="AI162" s="140"/>
      <c r="AJ162" s="140"/>
      <c r="AK162" s="140"/>
      <c r="AL162" s="140"/>
      <c r="AM162" s="140"/>
      <c r="AN162" s="140"/>
      <c r="AO162" s="140"/>
      <c r="AP162" s="140"/>
      <c r="AQ162" s="140"/>
      <c r="AR162" s="140"/>
      <c r="AS162" s="140"/>
    </row>
    <row r="163" ht="18.0" customHeight="1">
      <c r="A163" s="246" t="s">
        <v>49</v>
      </c>
      <c r="B163" s="247"/>
      <c r="C163" s="248">
        <f>+C162/B162</f>
        <v>0.9642761748</v>
      </c>
      <c r="D163" s="248">
        <f>+D162/B162</f>
        <v>0.004292919695</v>
      </c>
      <c r="E163" s="248">
        <f>+E162/B162</f>
        <v>0.00970039022</v>
      </c>
      <c r="F163" s="248"/>
      <c r="G163" s="248"/>
      <c r="H163" s="249">
        <f>+H162/B162</f>
        <v>0.01540070205</v>
      </c>
      <c r="I163" s="250">
        <f>+I162/B162</f>
        <v>0.006329813267</v>
      </c>
      <c r="J163" s="140"/>
      <c r="K163" s="140"/>
      <c r="L163" s="140"/>
      <c r="M163" s="140"/>
      <c r="N163" s="140"/>
      <c r="O163" s="140"/>
      <c r="P163" s="140"/>
      <c r="Q163" s="142"/>
      <c r="R163" s="224"/>
      <c r="S163" s="140"/>
      <c r="T163" s="140"/>
      <c r="U163" s="143"/>
      <c r="V163" s="140"/>
      <c r="W163" s="140"/>
      <c r="X163" s="140"/>
      <c r="Y163" s="140"/>
      <c r="Z163" s="140"/>
      <c r="AA163" s="140"/>
      <c r="AB163" s="140"/>
      <c r="AC163" s="140"/>
      <c r="AD163" s="140"/>
      <c r="AE163" s="140"/>
      <c r="AF163" s="140"/>
      <c r="AG163" s="140"/>
      <c r="AH163" s="140"/>
      <c r="AI163" s="140"/>
      <c r="AJ163" s="140"/>
      <c r="AK163" s="140"/>
      <c r="AL163" s="140"/>
      <c r="AM163" s="140"/>
      <c r="AN163" s="140"/>
      <c r="AO163" s="140"/>
      <c r="AP163" s="140"/>
      <c r="AQ163" s="140"/>
      <c r="AR163" s="140"/>
      <c r="AS163" s="140"/>
    </row>
    <row r="164" ht="18.0" customHeight="1">
      <c r="A164" s="167"/>
      <c r="B164" s="221"/>
      <c r="C164" s="251"/>
      <c r="D164" s="251"/>
      <c r="E164" s="251"/>
      <c r="F164" s="251"/>
      <c r="G164" s="251"/>
      <c r="H164" s="252"/>
      <c r="I164" s="253"/>
      <c r="J164" s="140"/>
      <c r="K164" s="140"/>
      <c r="L164" s="140"/>
      <c r="M164" s="140"/>
      <c r="N164" s="140"/>
      <c r="O164" s="140"/>
      <c r="P164" s="140"/>
      <c r="Q164" s="142"/>
      <c r="R164" s="224"/>
      <c r="S164" s="140"/>
      <c r="T164" s="140"/>
      <c r="U164" s="143"/>
      <c r="V164" s="140"/>
      <c r="W164" s="140"/>
      <c r="X164" s="140"/>
      <c r="Y164" s="140"/>
      <c r="Z164" s="140"/>
      <c r="AA164" s="140"/>
      <c r="AB164" s="140"/>
      <c r="AC164" s="140"/>
      <c r="AD164" s="140"/>
      <c r="AE164" s="140"/>
      <c r="AF164" s="140"/>
      <c r="AG164" s="140"/>
      <c r="AH164" s="140"/>
      <c r="AI164" s="140"/>
      <c r="AJ164" s="140"/>
      <c r="AK164" s="140"/>
      <c r="AL164" s="140"/>
      <c r="AM164" s="140"/>
      <c r="AN164" s="140"/>
      <c r="AO164" s="140"/>
      <c r="AP164" s="140"/>
      <c r="AQ164" s="140"/>
      <c r="AR164" s="140"/>
      <c r="AS164" s="140"/>
    </row>
    <row r="165" ht="18.0" customHeight="1">
      <c r="A165" s="254"/>
      <c r="B165" s="255"/>
      <c r="C165" s="255"/>
      <c r="D165" s="255" t="s">
        <v>50</v>
      </c>
      <c r="E165" s="255" t="s">
        <v>48</v>
      </c>
      <c r="F165" s="255"/>
      <c r="G165" s="255"/>
      <c r="H165" s="256">
        <f>+D162+E162+H162+I162</f>
        <v>875.014374</v>
      </c>
      <c r="I165" s="257"/>
      <c r="J165" s="140"/>
      <c r="K165" s="140"/>
      <c r="L165" s="140"/>
      <c r="M165" s="140"/>
      <c r="N165" s="140"/>
      <c r="O165" s="140"/>
      <c r="P165" s="140"/>
      <c r="Q165" s="142"/>
      <c r="R165" s="141"/>
      <c r="S165" s="140"/>
      <c r="T165" s="140"/>
      <c r="U165" s="143"/>
      <c r="V165" s="140"/>
      <c r="W165" s="140"/>
      <c r="X165" s="140"/>
      <c r="Y165" s="140"/>
      <c r="Z165" s="140"/>
      <c r="AA165" s="140"/>
      <c r="AB165" s="140"/>
      <c r="AC165" s="140"/>
      <c r="AD165" s="140"/>
      <c r="AE165" s="140"/>
      <c r="AF165" s="140"/>
      <c r="AG165" s="140"/>
      <c r="AH165" s="140"/>
      <c r="AI165" s="140"/>
      <c r="AJ165" s="140"/>
      <c r="AK165" s="140"/>
      <c r="AL165" s="140"/>
      <c r="AM165" s="140"/>
      <c r="AN165" s="140"/>
      <c r="AO165" s="140"/>
      <c r="AP165" s="140"/>
      <c r="AQ165" s="140"/>
      <c r="AR165" s="140"/>
      <c r="AS165" s="140"/>
    </row>
    <row r="166" ht="18.0" customHeight="1">
      <c r="A166" s="258"/>
      <c r="B166" s="140"/>
      <c r="C166" s="140"/>
      <c r="D166" s="140"/>
      <c r="E166" s="140" t="s">
        <v>49</v>
      </c>
      <c r="F166" s="140"/>
      <c r="G166" s="140"/>
      <c r="H166" s="252">
        <f>+H165/B162</f>
        <v>0.03572382524</v>
      </c>
      <c r="I166" s="259"/>
      <c r="J166" s="140"/>
      <c r="K166" s="140"/>
      <c r="L166" s="140"/>
      <c r="M166" s="140"/>
      <c r="N166" s="140"/>
      <c r="O166" s="140"/>
      <c r="P166" s="140"/>
      <c r="Q166" s="142"/>
      <c r="R166" s="141"/>
      <c r="S166" s="140"/>
      <c r="T166" s="140"/>
      <c r="U166" s="143"/>
      <c r="V166" s="140"/>
      <c r="W166" s="140"/>
      <c r="X166" s="140"/>
      <c r="Y166" s="140"/>
      <c r="Z166" s="140"/>
      <c r="AA166" s="140"/>
      <c r="AB166" s="140"/>
      <c r="AC166" s="140"/>
      <c r="AD166" s="140"/>
      <c r="AE166" s="140"/>
      <c r="AF166" s="140"/>
      <c r="AG166" s="140"/>
      <c r="AH166" s="140"/>
      <c r="AI166" s="140"/>
      <c r="AJ166" s="140"/>
      <c r="AK166" s="140"/>
      <c r="AL166" s="140"/>
      <c r="AM166" s="140"/>
      <c r="AN166" s="140"/>
      <c r="AO166" s="140"/>
      <c r="AP166" s="140"/>
      <c r="AQ166" s="140"/>
      <c r="AR166" s="140"/>
      <c r="AS166" s="140"/>
    </row>
    <row r="167" ht="18.0" customHeight="1">
      <c r="A167" s="258"/>
      <c r="B167" s="140"/>
      <c r="C167" s="140" t="s">
        <v>51</v>
      </c>
      <c r="D167" s="140"/>
      <c r="E167" s="140"/>
      <c r="F167" s="140"/>
      <c r="G167" s="140"/>
      <c r="H167" s="141"/>
      <c r="I167" s="259"/>
      <c r="J167" s="140"/>
      <c r="K167" s="140"/>
      <c r="L167" s="140"/>
      <c r="M167" s="140"/>
      <c r="N167" s="140"/>
      <c r="O167" s="140"/>
      <c r="P167" s="140"/>
      <c r="Q167" s="142"/>
      <c r="R167" s="141"/>
      <c r="S167" s="140"/>
      <c r="T167" s="140"/>
      <c r="U167" s="143"/>
      <c r="V167" s="140"/>
      <c r="W167" s="140"/>
      <c r="X167" s="140"/>
      <c r="Y167" s="140"/>
      <c r="Z167" s="140"/>
      <c r="AA167" s="140"/>
      <c r="AB167" s="140"/>
      <c r="AC167" s="140"/>
      <c r="AD167" s="140"/>
      <c r="AE167" s="140"/>
      <c r="AF167" s="140"/>
      <c r="AG167" s="140"/>
      <c r="AH167" s="140"/>
      <c r="AI167" s="140"/>
      <c r="AJ167" s="140"/>
      <c r="AK167" s="140"/>
      <c r="AL167" s="140"/>
      <c r="AM167" s="140"/>
      <c r="AN167" s="140"/>
      <c r="AO167" s="140"/>
      <c r="AP167" s="140"/>
      <c r="AQ167" s="140"/>
      <c r="AR167" s="140"/>
      <c r="AS167" s="140"/>
    </row>
    <row r="168" ht="18.0" customHeight="1">
      <c r="A168" s="258"/>
      <c r="B168" s="140"/>
      <c r="C168" s="140"/>
      <c r="D168" s="140" t="s">
        <v>52</v>
      </c>
      <c r="E168" s="140"/>
      <c r="F168" s="140"/>
      <c r="G168" s="140"/>
      <c r="H168" s="141">
        <f>+H167*(H165-H162)</f>
        <v>0</v>
      </c>
      <c r="I168" s="259"/>
      <c r="J168" s="140"/>
      <c r="K168" s="140"/>
      <c r="L168" s="140"/>
      <c r="M168" s="140"/>
      <c r="N168" s="140"/>
      <c r="O168" s="140"/>
      <c r="P168" s="140"/>
      <c r="Q168" s="142"/>
      <c r="R168" s="140"/>
      <c r="S168" s="140"/>
      <c r="T168" s="140"/>
      <c r="U168" s="143"/>
      <c r="V168" s="140"/>
      <c r="W168" s="140"/>
      <c r="X168" s="140"/>
      <c r="Y168" s="140"/>
      <c r="Z168" s="140"/>
      <c r="AA168" s="140"/>
      <c r="AB168" s="140"/>
      <c r="AC168" s="140"/>
      <c r="AD168" s="140"/>
      <c r="AE168" s="140"/>
      <c r="AF168" s="140"/>
      <c r="AG168" s="140"/>
      <c r="AH168" s="140"/>
      <c r="AI168" s="140"/>
      <c r="AJ168" s="140"/>
      <c r="AK168" s="140"/>
      <c r="AL168" s="140"/>
      <c r="AM168" s="140"/>
      <c r="AN168" s="140"/>
      <c r="AO168" s="140"/>
      <c r="AP168" s="140"/>
      <c r="AQ168" s="140"/>
      <c r="AR168" s="140"/>
      <c r="AS168" s="140"/>
    </row>
    <row r="169" ht="18.0" customHeight="1">
      <c r="A169" s="260"/>
      <c r="B169" s="261"/>
      <c r="C169" s="261"/>
      <c r="D169" s="261"/>
      <c r="E169" s="261"/>
      <c r="F169" s="261"/>
      <c r="G169" s="261"/>
      <c r="H169" s="262"/>
      <c r="I169" s="263"/>
      <c r="J169" s="140"/>
      <c r="K169" s="140"/>
      <c r="L169" s="140"/>
      <c r="M169" s="140"/>
      <c r="N169" s="140"/>
      <c r="O169" s="140"/>
      <c r="P169" s="140"/>
      <c r="Q169" s="142"/>
      <c r="R169" s="140"/>
      <c r="S169" s="140"/>
      <c r="T169" s="140"/>
      <c r="U169" s="143"/>
      <c r="V169" s="140"/>
      <c r="W169" s="140"/>
      <c r="X169" s="140"/>
      <c r="Y169" s="140"/>
      <c r="Z169" s="140"/>
      <c r="AA169" s="140"/>
      <c r="AB169" s="140"/>
      <c r="AC169" s="140"/>
      <c r="AD169" s="140"/>
      <c r="AE169" s="140"/>
      <c r="AF169" s="140"/>
      <c r="AG169" s="140"/>
      <c r="AH169" s="140"/>
      <c r="AI169" s="140"/>
      <c r="AJ169" s="140"/>
      <c r="AK169" s="140"/>
      <c r="AL169" s="140"/>
      <c r="AM169" s="140"/>
      <c r="AN169" s="140"/>
      <c r="AO169" s="140"/>
      <c r="AP169" s="140"/>
      <c r="AQ169" s="140"/>
      <c r="AR169" s="140"/>
      <c r="AS169" s="140"/>
    </row>
    <row r="170" ht="18.0" customHeight="1">
      <c r="A170" s="140"/>
      <c r="B170" s="140"/>
      <c r="C170" s="140"/>
      <c r="D170" s="140"/>
      <c r="E170" s="140"/>
      <c r="F170" s="140"/>
      <c r="G170" s="140"/>
      <c r="H170" s="141"/>
      <c r="I170" s="140"/>
      <c r="J170" s="140"/>
      <c r="K170" s="140"/>
      <c r="L170" s="140"/>
      <c r="M170" s="140"/>
      <c r="N170" s="140"/>
      <c r="O170" s="140"/>
      <c r="P170" s="140"/>
      <c r="Q170" s="142"/>
      <c r="R170" s="140"/>
      <c r="S170" s="140"/>
      <c r="T170" s="140"/>
      <c r="U170" s="143"/>
      <c r="V170" s="140"/>
      <c r="W170" s="140"/>
      <c r="X170" s="140"/>
      <c r="Y170" s="140"/>
      <c r="Z170" s="140"/>
      <c r="AA170" s="140"/>
      <c r="AB170" s="140"/>
      <c r="AC170" s="140"/>
      <c r="AD170" s="140"/>
      <c r="AE170" s="140"/>
      <c r="AF170" s="140"/>
      <c r="AG170" s="140"/>
      <c r="AH170" s="140"/>
      <c r="AI170" s="140"/>
      <c r="AJ170" s="140"/>
      <c r="AK170" s="140"/>
      <c r="AL170" s="140"/>
      <c r="AM170" s="140"/>
      <c r="AN170" s="140"/>
      <c r="AO170" s="140"/>
      <c r="AP170" s="140"/>
      <c r="AQ170" s="140"/>
      <c r="AR170" s="140"/>
      <c r="AS170" s="140"/>
    </row>
    <row r="171" ht="18.0" customHeight="1">
      <c r="A171" s="140"/>
      <c r="B171" s="140"/>
      <c r="C171" s="140"/>
      <c r="D171" s="140"/>
      <c r="E171" s="140"/>
      <c r="F171" s="140"/>
      <c r="G171" s="140"/>
      <c r="H171" s="141"/>
      <c r="I171" s="140"/>
      <c r="J171" s="140"/>
      <c r="K171" s="140"/>
      <c r="L171" s="140"/>
      <c r="M171" s="140"/>
      <c r="N171" s="140"/>
      <c r="O171" s="140"/>
      <c r="P171" s="140"/>
      <c r="Q171" s="142"/>
      <c r="R171" s="140"/>
      <c r="S171" s="140"/>
      <c r="T171" s="140"/>
      <c r="U171" s="143"/>
      <c r="V171" s="140"/>
      <c r="W171" s="140"/>
      <c r="X171" s="140"/>
      <c r="Y171" s="140"/>
      <c r="Z171" s="140"/>
      <c r="AA171" s="140"/>
      <c r="AB171" s="140"/>
      <c r="AC171" s="140"/>
      <c r="AD171" s="140"/>
      <c r="AE171" s="140"/>
      <c r="AF171" s="140"/>
      <c r="AG171" s="140"/>
      <c r="AH171" s="140"/>
      <c r="AI171" s="140"/>
      <c r="AJ171" s="140"/>
      <c r="AK171" s="140"/>
      <c r="AL171" s="140"/>
      <c r="AM171" s="140"/>
      <c r="AN171" s="140"/>
      <c r="AO171" s="140"/>
      <c r="AP171" s="140"/>
      <c r="AQ171" s="140"/>
      <c r="AR171" s="140"/>
      <c r="AS171" s="140"/>
    </row>
    <row r="172" ht="18.0" customHeight="1">
      <c r="A172" s="140"/>
      <c r="B172" s="140"/>
      <c r="C172" s="140"/>
      <c r="D172" s="140"/>
      <c r="E172" s="140"/>
      <c r="F172" s="140"/>
      <c r="G172" s="140"/>
      <c r="H172" s="141"/>
      <c r="I172" s="140"/>
      <c r="J172" s="140"/>
      <c r="K172" s="140"/>
      <c r="L172" s="140"/>
      <c r="M172" s="140"/>
      <c r="N172" s="140"/>
      <c r="O172" s="140"/>
      <c r="P172" s="140"/>
      <c r="Q172" s="142"/>
      <c r="R172" s="140"/>
      <c r="S172" s="140"/>
      <c r="T172" s="140"/>
      <c r="U172" s="143"/>
      <c r="V172" s="140"/>
      <c r="W172" s="140"/>
      <c r="X172" s="140"/>
      <c r="Y172" s="140"/>
      <c r="Z172" s="140"/>
      <c r="AA172" s="140"/>
      <c r="AB172" s="140"/>
      <c r="AC172" s="140"/>
      <c r="AD172" s="140"/>
      <c r="AE172" s="140"/>
      <c r="AF172" s="140"/>
      <c r="AG172" s="140"/>
      <c r="AH172" s="140"/>
      <c r="AI172" s="140"/>
      <c r="AJ172" s="140"/>
      <c r="AK172" s="140"/>
      <c r="AL172" s="140"/>
      <c r="AM172" s="140"/>
      <c r="AN172" s="140"/>
      <c r="AO172" s="140"/>
      <c r="AP172" s="140"/>
      <c r="AQ172" s="140"/>
      <c r="AR172" s="140"/>
      <c r="AS172" s="140"/>
    </row>
    <row r="173" ht="18.0" customHeight="1">
      <c r="A173" s="7"/>
      <c r="B173" s="7"/>
      <c r="C173" s="7"/>
      <c r="D173" s="7"/>
      <c r="E173" s="7"/>
      <c r="F173" s="7"/>
      <c r="G173" s="7"/>
      <c r="H173" s="264"/>
      <c r="I173" s="7"/>
      <c r="J173" s="7"/>
      <c r="K173" s="7"/>
      <c r="L173" s="7"/>
      <c r="M173" s="7"/>
      <c r="N173" s="7"/>
      <c r="O173" s="7"/>
      <c r="P173" s="7"/>
      <c r="Q173" s="265"/>
      <c r="R173" s="7"/>
      <c r="S173" s="7"/>
      <c r="T173" s="7"/>
      <c r="U173" s="266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</row>
    <row r="174" ht="18.0" customHeight="1">
      <c r="A174" s="7"/>
      <c r="B174" s="7"/>
      <c r="C174" s="7"/>
      <c r="D174" s="7"/>
      <c r="E174" s="7"/>
      <c r="F174" s="7"/>
      <c r="G174" s="7"/>
      <c r="H174" s="264"/>
      <c r="I174" s="7"/>
      <c r="J174" s="7"/>
      <c r="K174" s="7"/>
      <c r="L174" s="7"/>
      <c r="M174" s="7"/>
      <c r="N174" s="7"/>
      <c r="O174" s="7"/>
      <c r="P174" s="7"/>
      <c r="Q174" s="265"/>
      <c r="R174" s="7"/>
      <c r="S174" s="7"/>
      <c r="T174" s="7"/>
      <c r="U174" s="266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</row>
    <row r="175" ht="18.0" customHeight="1">
      <c r="A175" s="7"/>
      <c r="B175" s="7"/>
      <c r="C175" s="7"/>
      <c r="D175" s="7"/>
      <c r="E175" s="7"/>
      <c r="F175" s="7"/>
      <c r="G175" s="7"/>
      <c r="H175" s="264"/>
      <c r="I175" s="7"/>
      <c r="J175" s="7"/>
      <c r="K175" s="7"/>
      <c r="L175" s="7"/>
      <c r="M175" s="7"/>
      <c r="N175" s="7"/>
      <c r="O175" s="7"/>
      <c r="P175" s="7"/>
      <c r="Q175" s="265"/>
      <c r="R175" s="7"/>
      <c r="S175" s="7"/>
      <c r="T175" s="7"/>
      <c r="U175" s="266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</row>
    <row r="176" ht="18.0" customHeight="1">
      <c r="A176" s="7"/>
      <c r="B176" s="7"/>
      <c r="C176" s="7"/>
      <c r="D176" s="7"/>
      <c r="E176" s="7"/>
      <c r="F176" s="7"/>
      <c r="G176" s="7"/>
      <c r="H176" s="264"/>
      <c r="I176" s="7"/>
      <c r="J176" s="7"/>
      <c r="K176" s="7"/>
      <c r="L176" s="7"/>
      <c r="M176" s="7"/>
      <c r="N176" s="7"/>
      <c r="O176" s="7"/>
      <c r="P176" s="7"/>
      <c r="Q176" s="265"/>
      <c r="R176" s="7"/>
      <c r="S176" s="7"/>
      <c r="T176" s="7"/>
      <c r="U176" s="266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</row>
    <row r="177" ht="18.0" customHeight="1">
      <c r="A177" s="7"/>
      <c r="B177" s="7"/>
      <c r="C177" s="7"/>
      <c r="D177" s="7"/>
      <c r="E177" s="7"/>
      <c r="F177" s="7"/>
      <c r="G177" s="7"/>
      <c r="H177" s="264"/>
      <c r="I177" s="7"/>
      <c r="J177" s="7"/>
      <c r="K177" s="7"/>
      <c r="L177" s="7"/>
      <c r="M177" s="7"/>
      <c r="N177" s="7"/>
      <c r="O177" s="7"/>
      <c r="P177" s="7"/>
      <c r="Q177" s="265"/>
      <c r="R177" s="7"/>
      <c r="S177" s="7"/>
      <c r="T177" s="7"/>
      <c r="U177" s="266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</row>
    <row r="178" ht="18.0" customHeight="1">
      <c r="A178" s="7"/>
      <c r="B178" s="7"/>
      <c r="C178" s="7"/>
      <c r="D178" s="7"/>
      <c r="E178" s="7"/>
      <c r="F178" s="7"/>
      <c r="G178" s="7"/>
      <c r="H178" s="264"/>
      <c r="I178" s="7"/>
      <c r="J178" s="7"/>
      <c r="K178" s="7"/>
      <c r="L178" s="7"/>
      <c r="M178" s="7"/>
      <c r="N178" s="7"/>
      <c r="O178" s="7"/>
      <c r="P178" s="7"/>
      <c r="Q178" s="265"/>
      <c r="R178" s="7"/>
      <c r="S178" s="7"/>
      <c r="T178" s="7"/>
      <c r="U178" s="266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</row>
    <row r="179" ht="18.0" customHeight="1">
      <c r="A179" s="7"/>
      <c r="B179" s="7"/>
      <c r="C179" s="7"/>
      <c r="D179" s="7"/>
      <c r="E179" s="7"/>
      <c r="F179" s="7"/>
      <c r="G179" s="7"/>
      <c r="H179" s="264"/>
      <c r="I179" s="7"/>
      <c r="J179" s="7"/>
      <c r="K179" s="7"/>
      <c r="L179" s="7"/>
      <c r="M179" s="7"/>
      <c r="N179" s="7"/>
      <c r="O179" s="7"/>
      <c r="P179" s="7"/>
      <c r="Q179" s="265"/>
      <c r="R179" s="7"/>
      <c r="S179" s="7"/>
      <c r="T179" s="7"/>
      <c r="U179" s="266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</row>
    <row r="180" ht="18.0" customHeight="1">
      <c r="A180" s="7"/>
      <c r="B180" s="7"/>
      <c r="C180" s="7"/>
      <c r="D180" s="7"/>
      <c r="E180" s="7"/>
      <c r="F180" s="7"/>
      <c r="G180" s="7"/>
      <c r="H180" s="264"/>
      <c r="I180" s="7"/>
      <c r="J180" s="7"/>
      <c r="K180" s="7"/>
      <c r="L180" s="7"/>
      <c r="M180" s="7"/>
      <c r="N180" s="7"/>
      <c r="O180" s="7"/>
      <c r="P180" s="7"/>
      <c r="Q180" s="265"/>
      <c r="R180" s="7"/>
      <c r="S180" s="7"/>
      <c r="T180" s="7"/>
      <c r="U180" s="266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</row>
    <row r="181" ht="18.0" customHeight="1">
      <c r="A181" s="7"/>
      <c r="B181" s="7"/>
      <c r="C181" s="7"/>
      <c r="D181" s="7"/>
      <c r="E181" s="7"/>
      <c r="F181" s="7"/>
      <c r="G181" s="7"/>
      <c r="H181" s="264"/>
      <c r="I181" s="7"/>
      <c r="J181" s="7"/>
      <c r="K181" s="7"/>
      <c r="L181" s="7"/>
      <c r="M181" s="7"/>
      <c r="N181" s="7"/>
      <c r="O181" s="7"/>
      <c r="P181" s="7"/>
      <c r="Q181" s="265"/>
      <c r="R181" s="7"/>
      <c r="S181" s="7"/>
      <c r="T181" s="7"/>
      <c r="U181" s="266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</row>
    <row r="182" ht="18.0" customHeight="1">
      <c r="A182" s="7"/>
      <c r="B182" s="7"/>
      <c r="C182" s="7"/>
      <c r="D182" s="7"/>
      <c r="E182" s="7"/>
      <c r="F182" s="7"/>
      <c r="G182" s="7"/>
      <c r="H182" s="264"/>
      <c r="I182" s="7"/>
      <c r="J182" s="7"/>
      <c r="K182" s="7"/>
      <c r="L182" s="7"/>
      <c r="M182" s="7"/>
      <c r="N182" s="7"/>
      <c r="O182" s="7"/>
      <c r="P182" s="7"/>
      <c r="Q182" s="265"/>
      <c r="R182" s="7"/>
      <c r="S182" s="7"/>
      <c r="T182" s="7"/>
      <c r="U182" s="266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</row>
    <row r="183" ht="18.0" customHeight="1">
      <c r="A183" s="7"/>
      <c r="B183" s="7"/>
      <c r="C183" s="7"/>
      <c r="D183" s="7"/>
      <c r="E183" s="7"/>
      <c r="F183" s="7"/>
      <c r="G183" s="7"/>
      <c r="H183" s="264"/>
      <c r="I183" s="7"/>
      <c r="J183" s="7"/>
      <c r="K183" s="7"/>
      <c r="L183" s="7"/>
      <c r="M183" s="7"/>
      <c r="N183" s="7"/>
      <c r="O183" s="7"/>
      <c r="P183" s="7"/>
      <c r="Q183" s="265"/>
      <c r="R183" s="7"/>
      <c r="S183" s="7"/>
      <c r="T183" s="7"/>
      <c r="U183" s="266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</row>
    <row r="184" ht="18.0" customHeight="1">
      <c r="A184" s="7"/>
      <c r="B184" s="7"/>
      <c r="C184" s="7"/>
      <c r="D184" s="7"/>
      <c r="E184" s="7"/>
      <c r="F184" s="7"/>
      <c r="G184" s="7"/>
      <c r="H184" s="264"/>
      <c r="I184" s="7"/>
      <c r="J184" s="7"/>
      <c r="K184" s="7"/>
      <c r="L184" s="7"/>
      <c r="M184" s="7"/>
      <c r="N184" s="7"/>
      <c r="O184" s="7"/>
      <c r="P184" s="7"/>
      <c r="Q184" s="265"/>
      <c r="R184" s="7"/>
      <c r="S184" s="7"/>
      <c r="T184" s="7"/>
      <c r="U184" s="266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</row>
    <row r="185" ht="18.0" customHeight="1">
      <c r="A185" s="7"/>
      <c r="B185" s="7"/>
      <c r="C185" s="7"/>
      <c r="D185" s="7"/>
      <c r="E185" s="7"/>
      <c r="F185" s="7"/>
      <c r="G185" s="7"/>
      <c r="H185" s="264"/>
      <c r="I185" s="7"/>
      <c r="J185" s="7"/>
      <c r="K185" s="7"/>
      <c r="L185" s="7"/>
      <c r="M185" s="7"/>
      <c r="N185" s="7"/>
      <c r="O185" s="7"/>
      <c r="P185" s="7"/>
      <c r="Q185" s="265"/>
      <c r="R185" s="7"/>
      <c r="S185" s="7"/>
      <c r="T185" s="7"/>
      <c r="U185" s="266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</row>
    <row r="186" ht="18.0" customHeight="1">
      <c r="A186" s="7"/>
      <c r="B186" s="7"/>
      <c r="C186" s="7"/>
      <c r="D186" s="7"/>
      <c r="E186" s="7"/>
      <c r="F186" s="7"/>
      <c r="G186" s="7"/>
      <c r="H186" s="264"/>
      <c r="I186" s="7"/>
      <c r="J186" s="7"/>
      <c r="K186" s="7"/>
      <c r="L186" s="7"/>
      <c r="M186" s="7"/>
      <c r="N186" s="7"/>
      <c r="O186" s="7"/>
      <c r="P186" s="7"/>
      <c r="Q186" s="265"/>
      <c r="R186" s="7"/>
      <c r="S186" s="7"/>
      <c r="T186" s="7"/>
      <c r="U186" s="266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</row>
    <row r="187" ht="18.0" customHeight="1">
      <c r="A187" s="7"/>
      <c r="B187" s="7"/>
      <c r="C187" s="7"/>
      <c r="D187" s="7"/>
      <c r="E187" s="7"/>
      <c r="F187" s="7"/>
      <c r="G187" s="7"/>
      <c r="H187" s="264"/>
      <c r="I187" s="7"/>
      <c r="J187" s="7"/>
      <c r="K187" s="7"/>
      <c r="L187" s="7"/>
      <c r="M187" s="7"/>
      <c r="N187" s="7"/>
      <c r="O187" s="7"/>
      <c r="P187" s="7"/>
      <c r="Q187" s="265"/>
      <c r="R187" s="7"/>
      <c r="S187" s="7"/>
      <c r="T187" s="7"/>
      <c r="U187" s="266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</row>
    <row r="188" ht="18.0" customHeight="1">
      <c r="A188" s="7"/>
      <c r="B188" s="7"/>
      <c r="C188" s="7"/>
      <c r="D188" s="7"/>
      <c r="E188" s="7"/>
      <c r="F188" s="7"/>
      <c r="G188" s="7"/>
      <c r="H188" s="264"/>
      <c r="I188" s="7"/>
      <c r="J188" s="7"/>
      <c r="K188" s="7"/>
      <c r="L188" s="7"/>
      <c r="M188" s="7"/>
      <c r="N188" s="7"/>
      <c r="O188" s="7"/>
      <c r="P188" s="7"/>
      <c r="Q188" s="265"/>
      <c r="R188" s="7"/>
      <c r="S188" s="7"/>
      <c r="T188" s="7"/>
      <c r="U188" s="266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</row>
    <row r="189" ht="18.0" customHeight="1">
      <c r="A189" s="7"/>
      <c r="B189" s="7"/>
      <c r="C189" s="7"/>
      <c r="D189" s="7"/>
      <c r="E189" s="7"/>
      <c r="F189" s="7"/>
      <c r="G189" s="7"/>
      <c r="H189" s="264"/>
      <c r="I189" s="7"/>
      <c r="J189" s="7"/>
      <c r="K189" s="7"/>
      <c r="L189" s="7"/>
      <c r="M189" s="7"/>
      <c r="N189" s="7"/>
      <c r="O189" s="7"/>
      <c r="P189" s="7"/>
      <c r="Q189" s="265"/>
      <c r="R189" s="7"/>
      <c r="S189" s="7"/>
      <c r="T189" s="7"/>
      <c r="U189" s="266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</row>
    <row r="190" ht="18.0" customHeight="1">
      <c r="A190" s="7"/>
      <c r="B190" s="7"/>
      <c r="C190" s="7"/>
      <c r="D190" s="7"/>
      <c r="E190" s="7"/>
      <c r="F190" s="7"/>
      <c r="G190" s="7"/>
      <c r="H190" s="264"/>
      <c r="I190" s="7"/>
      <c r="J190" s="7"/>
      <c r="K190" s="7"/>
      <c r="L190" s="7"/>
      <c r="M190" s="7"/>
      <c r="N190" s="7"/>
      <c r="O190" s="7"/>
      <c r="P190" s="7"/>
      <c r="Q190" s="265"/>
      <c r="R190" s="7"/>
      <c r="S190" s="7"/>
      <c r="T190" s="7"/>
      <c r="U190" s="266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</row>
    <row r="191" ht="18.0" customHeight="1">
      <c r="A191" s="7"/>
      <c r="B191" s="7"/>
      <c r="C191" s="7"/>
      <c r="D191" s="7"/>
      <c r="E191" s="7"/>
      <c r="F191" s="7"/>
      <c r="G191" s="7"/>
      <c r="H191" s="264"/>
      <c r="I191" s="7"/>
      <c r="J191" s="7"/>
      <c r="K191" s="7"/>
      <c r="L191" s="7"/>
      <c r="M191" s="7"/>
      <c r="N191" s="7"/>
      <c r="O191" s="7"/>
      <c r="P191" s="7"/>
      <c r="Q191" s="265"/>
      <c r="R191" s="7"/>
      <c r="S191" s="7"/>
      <c r="T191" s="7"/>
      <c r="U191" s="266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</row>
    <row r="192" ht="18.0" customHeight="1">
      <c r="A192" s="7"/>
      <c r="B192" s="7"/>
      <c r="C192" s="7"/>
      <c r="D192" s="7"/>
      <c r="E192" s="7"/>
      <c r="F192" s="7"/>
      <c r="G192" s="7"/>
      <c r="H192" s="264"/>
      <c r="I192" s="7"/>
      <c r="J192" s="7"/>
      <c r="K192" s="7"/>
      <c r="L192" s="7"/>
      <c r="M192" s="7"/>
      <c r="N192" s="7"/>
      <c r="O192" s="7"/>
      <c r="P192" s="7"/>
      <c r="Q192" s="265"/>
      <c r="R192" s="7"/>
      <c r="S192" s="7"/>
      <c r="T192" s="7"/>
      <c r="U192" s="266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</row>
    <row r="193" ht="18.0" customHeight="1">
      <c r="A193" s="7"/>
      <c r="B193" s="7"/>
      <c r="C193" s="7"/>
      <c r="D193" s="7"/>
      <c r="E193" s="7"/>
      <c r="F193" s="7"/>
      <c r="G193" s="7"/>
      <c r="H193" s="264"/>
      <c r="I193" s="7"/>
      <c r="J193" s="7"/>
      <c r="K193" s="7"/>
      <c r="L193" s="7"/>
      <c r="M193" s="7"/>
      <c r="N193" s="7"/>
      <c r="O193" s="7"/>
      <c r="P193" s="7"/>
      <c r="Q193" s="265"/>
      <c r="R193" s="7"/>
      <c r="S193" s="7"/>
      <c r="T193" s="7"/>
      <c r="U193" s="266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</row>
    <row r="194" ht="18.0" customHeight="1">
      <c r="A194" s="7"/>
      <c r="B194" s="7"/>
      <c r="C194" s="7"/>
      <c r="D194" s="7"/>
      <c r="E194" s="7"/>
      <c r="F194" s="7"/>
      <c r="G194" s="7"/>
      <c r="H194" s="264"/>
      <c r="I194" s="7"/>
      <c r="J194" s="7"/>
      <c r="K194" s="7"/>
      <c r="L194" s="7"/>
      <c r="M194" s="7"/>
      <c r="N194" s="7"/>
      <c r="O194" s="7"/>
      <c r="P194" s="7"/>
      <c r="Q194" s="265"/>
      <c r="R194" s="7"/>
      <c r="S194" s="7"/>
      <c r="T194" s="7"/>
      <c r="U194" s="266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</row>
    <row r="195" ht="18.0" customHeight="1">
      <c r="A195" s="7"/>
      <c r="B195" s="7"/>
      <c r="C195" s="7"/>
      <c r="D195" s="7"/>
      <c r="E195" s="7"/>
      <c r="F195" s="7"/>
      <c r="G195" s="7"/>
      <c r="H195" s="264"/>
      <c r="I195" s="7"/>
      <c r="J195" s="7"/>
      <c r="K195" s="7"/>
      <c r="L195" s="7"/>
      <c r="M195" s="7"/>
      <c r="N195" s="7"/>
      <c r="O195" s="7"/>
      <c r="P195" s="7"/>
      <c r="Q195" s="265"/>
      <c r="R195" s="7"/>
      <c r="S195" s="7"/>
      <c r="T195" s="7"/>
      <c r="U195" s="266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</row>
    <row r="196" ht="18.0" customHeight="1">
      <c r="A196" s="7"/>
      <c r="B196" s="7"/>
      <c r="C196" s="7"/>
      <c r="D196" s="7"/>
      <c r="E196" s="7"/>
      <c r="F196" s="7"/>
      <c r="G196" s="7"/>
      <c r="H196" s="264"/>
      <c r="I196" s="7"/>
      <c r="J196" s="7"/>
      <c r="K196" s="7"/>
      <c r="L196" s="7"/>
      <c r="M196" s="7"/>
      <c r="N196" s="7"/>
      <c r="O196" s="7"/>
      <c r="P196" s="7"/>
      <c r="Q196" s="265"/>
      <c r="R196" s="7"/>
      <c r="S196" s="7"/>
      <c r="T196" s="7"/>
      <c r="U196" s="266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</row>
    <row r="197" ht="18.0" customHeight="1">
      <c r="A197" s="7"/>
      <c r="B197" s="7"/>
      <c r="C197" s="7"/>
      <c r="D197" s="7"/>
      <c r="E197" s="7"/>
      <c r="F197" s="7"/>
      <c r="G197" s="7"/>
      <c r="H197" s="264"/>
      <c r="I197" s="7"/>
      <c r="J197" s="7"/>
      <c r="K197" s="7"/>
      <c r="L197" s="7"/>
      <c r="M197" s="7"/>
      <c r="N197" s="7"/>
      <c r="O197" s="7"/>
      <c r="P197" s="7"/>
      <c r="Q197" s="265"/>
      <c r="R197" s="7"/>
      <c r="S197" s="7"/>
      <c r="T197" s="7"/>
      <c r="U197" s="266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</row>
    <row r="198" ht="18.0" customHeight="1">
      <c r="A198" s="7"/>
      <c r="B198" s="7"/>
      <c r="C198" s="7"/>
      <c r="D198" s="7"/>
      <c r="E198" s="7"/>
      <c r="F198" s="7"/>
      <c r="G198" s="7"/>
      <c r="H198" s="264"/>
      <c r="I198" s="7"/>
      <c r="J198" s="7"/>
      <c r="K198" s="7"/>
      <c r="L198" s="7"/>
      <c r="M198" s="7"/>
      <c r="N198" s="7"/>
      <c r="O198" s="7"/>
      <c r="P198" s="7"/>
      <c r="Q198" s="265"/>
      <c r="R198" s="7"/>
      <c r="S198" s="7"/>
      <c r="T198" s="7"/>
      <c r="U198" s="266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</row>
    <row r="199" ht="18.0" customHeight="1">
      <c r="A199" s="7"/>
      <c r="B199" s="7"/>
      <c r="C199" s="7"/>
      <c r="D199" s="7"/>
      <c r="E199" s="7"/>
      <c r="F199" s="7"/>
      <c r="G199" s="7"/>
      <c r="H199" s="264"/>
      <c r="I199" s="7"/>
      <c r="J199" s="7"/>
      <c r="K199" s="7"/>
      <c r="L199" s="7"/>
      <c r="M199" s="7"/>
      <c r="N199" s="7"/>
      <c r="O199" s="7"/>
      <c r="P199" s="7"/>
      <c r="Q199" s="265"/>
      <c r="R199" s="7"/>
      <c r="S199" s="7"/>
      <c r="T199" s="7"/>
      <c r="U199" s="266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</row>
    <row r="200" ht="18.0" customHeight="1">
      <c r="A200" s="7"/>
      <c r="B200" s="7"/>
      <c r="C200" s="7"/>
      <c r="D200" s="7"/>
      <c r="E200" s="7"/>
      <c r="F200" s="7"/>
      <c r="G200" s="7"/>
      <c r="H200" s="264"/>
      <c r="I200" s="7"/>
      <c r="J200" s="7"/>
      <c r="K200" s="7"/>
      <c r="L200" s="7"/>
      <c r="M200" s="7"/>
      <c r="N200" s="7"/>
      <c r="O200" s="7"/>
      <c r="P200" s="7"/>
      <c r="Q200" s="265"/>
      <c r="R200" s="7"/>
      <c r="S200" s="7"/>
      <c r="T200" s="7"/>
      <c r="U200" s="266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</row>
    <row r="201" ht="18.0" customHeight="1">
      <c r="A201" s="7"/>
      <c r="B201" s="7"/>
      <c r="C201" s="7"/>
      <c r="D201" s="7"/>
      <c r="E201" s="7"/>
      <c r="F201" s="7"/>
      <c r="G201" s="7"/>
      <c r="H201" s="264"/>
      <c r="I201" s="7"/>
      <c r="J201" s="7"/>
      <c r="K201" s="7"/>
      <c r="L201" s="7"/>
      <c r="M201" s="7"/>
      <c r="N201" s="7"/>
      <c r="O201" s="7"/>
      <c r="P201" s="7"/>
      <c r="Q201" s="265"/>
      <c r="R201" s="7"/>
      <c r="S201" s="7"/>
      <c r="T201" s="7"/>
      <c r="U201" s="266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</row>
    <row r="202" ht="18.0" customHeight="1">
      <c r="A202" s="7"/>
      <c r="B202" s="7"/>
      <c r="C202" s="7"/>
      <c r="D202" s="7"/>
      <c r="E202" s="7"/>
      <c r="F202" s="7"/>
      <c r="G202" s="7"/>
      <c r="H202" s="264"/>
      <c r="I202" s="7"/>
      <c r="J202" s="7"/>
      <c r="K202" s="7"/>
      <c r="L202" s="7"/>
      <c r="M202" s="7"/>
      <c r="N202" s="7"/>
      <c r="O202" s="7"/>
      <c r="P202" s="7"/>
      <c r="Q202" s="265"/>
      <c r="R202" s="7"/>
      <c r="S202" s="7"/>
      <c r="T202" s="7"/>
      <c r="U202" s="266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</row>
    <row r="203" ht="18.0" customHeight="1">
      <c r="A203" s="7"/>
      <c r="B203" s="7"/>
      <c r="C203" s="7"/>
      <c r="D203" s="7"/>
      <c r="E203" s="7"/>
      <c r="F203" s="7"/>
      <c r="G203" s="7"/>
      <c r="H203" s="264"/>
      <c r="I203" s="7"/>
      <c r="J203" s="7"/>
      <c r="K203" s="7"/>
      <c r="L203" s="7"/>
      <c r="M203" s="7"/>
      <c r="N203" s="7"/>
      <c r="O203" s="7"/>
      <c r="P203" s="7"/>
      <c r="Q203" s="265"/>
      <c r="R203" s="7"/>
      <c r="S203" s="7"/>
      <c r="T203" s="7"/>
      <c r="U203" s="266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</row>
    <row r="204" ht="18.0" customHeight="1">
      <c r="A204" s="7"/>
      <c r="B204" s="7"/>
      <c r="C204" s="7"/>
      <c r="D204" s="7"/>
      <c r="E204" s="7"/>
      <c r="F204" s="7"/>
      <c r="G204" s="7"/>
      <c r="H204" s="264"/>
      <c r="I204" s="7"/>
      <c r="J204" s="7"/>
      <c r="K204" s="7"/>
      <c r="L204" s="7"/>
      <c r="M204" s="7"/>
      <c r="N204" s="7"/>
      <c r="O204" s="7"/>
      <c r="P204" s="7"/>
      <c r="Q204" s="265"/>
      <c r="R204" s="7"/>
      <c r="S204" s="7"/>
      <c r="T204" s="7"/>
      <c r="U204" s="266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</row>
    <row r="205" ht="18.0" customHeight="1">
      <c r="A205" s="7"/>
      <c r="B205" s="7"/>
      <c r="C205" s="7"/>
      <c r="D205" s="7"/>
      <c r="E205" s="7"/>
      <c r="F205" s="7"/>
      <c r="G205" s="7"/>
      <c r="H205" s="264"/>
      <c r="I205" s="7"/>
      <c r="J205" s="7"/>
      <c r="K205" s="7"/>
      <c r="L205" s="7"/>
      <c r="M205" s="7"/>
      <c r="N205" s="7"/>
      <c r="O205" s="7"/>
      <c r="P205" s="7"/>
      <c r="Q205" s="265"/>
      <c r="R205" s="7"/>
      <c r="S205" s="7"/>
      <c r="T205" s="7"/>
      <c r="U205" s="266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</row>
    <row r="206" ht="18.0" customHeight="1">
      <c r="A206" s="7"/>
      <c r="B206" s="7"/>
      <c r="C206" s="7"/>
      <c r="D206" s="7"/>
      <c r="E206" s="7"/>
      <c r="F206" s="7"/>
      <c r="G206" s="7"/>
      <c r="H206" s="264"/>
      <c r="I206" s="7"/>
      <c r="J206" s="7"/>
      <c r="K206" s="7"/>
      <c r="L206" s="7"/>
      <c r="M206" s="7"/>
      <c r="N206" s="7"/>
      <c r="O206" s="7"/>
      <c r="P206" s="7"/>
      <c r="Q206" s="265"/>
      <c r="R206" s="7"/>
      <c r="S206" s="7"/>
      <c r="T206" s="7"/>
      <c r="U206" s="266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</row>
    <row r="207" ht="18.0" customHeight="1">
      <c r="A207" s="7"/>
      <c r="B207" s="7"/>
      <c r="C207" s="7"/>
      <c r="D207" s="7"/>
      <c r="E207" s="7"/>
      <c r="F207" s="7"/>
      <c r="G207" s="7"/>
      <c r="H207" s="264"/>
      <c r="I207" s="7"/>
      <c r="J207" s="7"/>
      <c r="K207" s="7"/>
      <c r="L207" s="7"/>
      <c r="M207" s="7"/>
      <c r="N207" s="7"/>
      <c r="O207" s="7"/>
      <c r="P207" s="7"/>
      <c r="Q207" s="265"/>
      <c r="R207" s="7"/>
      <c r="S207" s="7"/>
      <c r="T207" s="7"/>
      <c r="U207" s="266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</row>
    <row r="208" ht="18.0" customHeight="1">
      <c r="A208" s="7"/>
      <c r="B208" s="7"/>
      <c r="C208" s="7"/>
      <c r="D208" s="7"/>
      <c r="E208" s="7"/>
      <c r="F208" s="7"/>
      <c r="G208" s="7"/>
      <c r="H208" s="264"/>
      <c r="I208" s="7"/>
      <c r="J208" s="7"/>
      <c r="K208" s="7"/>
      <c r="L208" s="7"/>
      <c r="M208" s="7"/>
      <c r="N208" s="7"/>
      <c r="O208" s="7"/>
      <c r="P208" s="7"/>
      <c r="Q208" s="265"/>
      <c r="R208" s="7"/>
      <c r="S208" s="7"/>
      <c r="T208" s="7"/>
      <c r="U208" s="266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</row>
    <row r="209" ht="18.0" customHeight="1">
      <c r="A209" s="7"/>
      <c r="B209" s="7"/>
      <c r="C209" s="7"/>
      <c r="D209" s="7"/>
      <c r="E209" s="7"/>
      <c r="F209" s="7"/>
      <c r="G209" s="7"/>
      <c r="H209" s="264"/>
      <c r="I209" s="7"/>
      <c r="J209" s="7"/>
      <c r="K209" s="7"/>
      <c r="L209" s="7"/>
      <c r="M209" s="7"/>
      <c r="N209" s="7"/>
      <c r="O209" s="7"/>
      <c r="P209" s="7"/>
      <c r="Q209" s="265"/>
      <c r="R209" s="7"/>
      <c r="S209" s="7"/>
      <c r="T209" s="7"/>
      <c r="U209" s="266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</row>
    <row r="210" ht="18.0" customHeight="1">
      <c r="A210" s="7"/>
      <c r="B210" s="7"/>
      <c r="C210" s="7"/>
      <c r="D210" s="7"/>
      <c r="E210" s="7"/>
      <c r="F210" s="7"/>
      <c r="G210" s="7"/>
      <c r="H210" s="264"/>
      <c r="I210" s="7"/>
      <c r="J210" s="7"/>
      <c r="K210" s="7"/>
      <c r="L210" s="7"/>
      <c r="M210" s="7"/>
      <c r="N210" s="7"/>
      <c r="O210" s="7"/>
      <c r="P210" s="7"/>
      <c r="Q210" s="265"/>
      <c r="R210" s="7"/>
      <c r="S210" s="7"/>
      <c r="T210" s="7"/>
      <c r="U210" s="266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</row>
    <row r="211" ht="18.0" customHeight="1">
      <c r="A211" s="7"/>
      <c r="B211" s="7"/>
      <c r="C211" s="7"/>
      <c r="D211" s="7"/>
      <c r="E211" s="7"/>
      <c r="F211" s="7"/>
      <c r="G211" s="7"/>
      <c r="H211" s="264"/>
      <c r="I211" s="7"/>
      <c r="J211" s="7"/>
      <c r="K211" s="7"/>
      <c r="L211" s="7"/>
      <c r="M211" s="7"/>
      <c r="N211" s="7"/>
      <c r="O211" s="7"/>
      <c r="P211" s="7"/>
      <c r="Q211" s="265"/>
      <c r="R211" s="7"/>
      <c r="S211" s="7"/>
      <c r="T211" s="7"/>
      <c r="U211" s="266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</row>
    <row r="212" ht="18.0" customHeight="1">
      <c r="A212" s="7"/>
      <c r="B212" s="7"/>
      <c r="C212" s="7"/>
      <c r="D212" s="7"/>
      <c r="E212" s="7"/>
      <c r="F212" s="7"/>
      <c r="G212" s="7"/>
      <c r="H212" s="264"/>
      <c r="I212" s="7"/>
      <c r="J212" s="7"/>
      <c r="K212" s="7"/>
      <c r="L212" s="7"/>
      <c r="M212" s="7"/>
      <c r="N212" s="7"/>
      <c r="O212" s="7"/>
      <c r="P212" s="7"/>
      <c r="Q212" s="265"/>
      <c r="R212" s="7"/>
      <c r="S212" s="7"/>
      <c r="T212" s="7"/>
      <c r="U212" s="266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</row>
    <row r="213" ht="18.0" customHeight="1">
      <c r="A213" s="7"/>
      <c r="B213" s="7"/>
      <c r="C213" s="7"/>
      <c r="D213" s="7"/>
      <c r="E213" s="7"/>
      <c r="F213" s="7"/>
      <c r="G213" s="7"/>
      <c r="H213" s="264"/>
      <c r="I213" s="7"/>
      <c r="J213" s="7"/>
      <c r="K213" s="7"/>
      <c r="L213" s="7"/>
      <c r="M213" s="7"/>
      <c r="N213" s="7"/>
      <c r="O213" s="7"/>
      <c r="P213" s="7"/>
      <c r="Q213" s="265"/>
      <c r="R213" s="7"/>
      <c r="S213" s="7"/>
      <c r="T213" s="7"/>
      <c r="U213" s="266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</row>
    <row r="214" ht="18.0" customHeight="1">
      <c r="A214" s="7"/>
      <c r="B214" s="7"/>
      <c r="C214" s="7"/>
      <c r="D214" s="7"/>
      <c r="E214" s="7"/>
      <c r="F214" s="7"/>
      <c r="G214" s="7"/>
      <c r="H214" s="264"/>
      <c r="I214" s="7"/>
      <c r="J214" s="7"/>
      <c r="K214" s="7"/>
      <c r="L214" s="7"/>
      <c r="M214" s="7"/>
      <c r="N214" s="7"/>
      <c r="O214" s="7"/>
      <c r="P214" s="7"/>
      <c r="Q214" s="265"/>
      <c r="R214" s="7"/>
      <c r="S214" s="7"/>
      <c r="T214" s="7"/>
      <c r="U214" s="266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</row>
    <row r="215" ht="18.0" customHeight="1">
      <c r="A215" s="7"/>
      <c r="B215" s="7"/>
      <c r="C215" s="7"/>
      <c r="D215" s="7"/>
      <c r="E215" s="7"/>
      <c r="F215" s="7"/>
      <c r="G215" s="7"/>
      <c r="H215" s="264"/>
      <c r="I215" s="7"/>
      <c r="J215" s="7"/>
      <c r="K215" s="7"/>
      <c r="L215" s="7"/>
      <c r="M215" s="7"/>
      <c r="N215" s="7"/>
      <c r="O215" s="7"/>
      <c r="P215" s="7"/>
      <c r="Q215" s="265"/>
      <c r="R215" s="7"/>
      <c r="S215" s="7"/>
      <c r="T215" s="7"/>
      <c r="U215" s="266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</row>
    <row r="216" ht="18.0" customHeight="1">
      <c r="A216" s="7"/>
      <c r="B216" s="7"/>
      <c r="C216" s="7"/>
      <c r="D216" s="7"/>
      <c r="E216" s="7"/>
      <c r="F216" s="7"/>
      <c r="G216" s="7"/>
      <c r="H216" s="264"/>
      <c r="I216" s="7"/>
      <c r="J216" s="7"/>
      <c r="K216" s="7"/>
      <c r="L216" s="7"/>
      <c r="M216" s="7"/>
      <c r="N216" s="7"/>
      <c r="O216" s="7"/>
      <c r="P216" s="7"/>
      <c r="Q216" s="265"/>
      <c r="R216" s="7"/>
      <c r="S216" s="7"/>
      <c r="T216" s="7"/>
      <c r="U216" s="266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</row>
    <row r="217" ht="18.0" customHeight="1">
      <c r="A217" s="7"/>
      <c r="B217" s="7"/>
      <c r="C217" s="7"/>
      <c r="D217" s="7"/>
      <c r="E217" s="7"/>
      <c r="F217" s="7"/>
      <c r="G217" s="7"/>
      <c r="H217" s="264"/>
      <c r="I217" s="7"/>
      <c r="J217" s="7"/>
      <c r="K217" s="7"/>
      <c r="L217" s="7"/>
      <c r="M217" s="7"/>
      <c r="N217" s="7"/>
      <c r="O217" s="7"/>
      <c r="P217" s="7"/>
      <c r="Q217" s="265"/>
      <c r="R217" s="7"/>
      <c r="S217" s="7"/>
      <c r="T217" s="7"/>
      <c r="U217" s="266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</row>
    <row r="218" ht="18.0" customHeight="1">
      <c r="A218" s="7"/>
      <c r="B218" s="7"/>
      <c r="C218" s="7"/>
      <c r="D218" s="7"/>
      <c r="E218" s="7"/>
      <c r="F218" s="7"/>
      <c r="G218" s="7"/>
      <c r="H218" s="264"/>
      <c r="I218" s="7"/>
      <c r="J218" s="7"/>
      <c r="K218" s="7"/>
      <c r="L218" s="7"/>
      <c r="M218" s="7"/>
      <c r="N218" s="7"/>
      <c r="O218" s="7"/>
      <c r="P218" s="7"/>
      <c r="Q218" s="265"/>
      <c r="R218" s="7"/>
      <c r="S218" s="7"/>
      <c r="T218" s="7"/>
      <c r="U218" s="266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</row>
    <row r="219" ht="18.0" customHeight="1">
      <c r="A219" s="7"/>
      <c r="B219" s="7"/>
      <c r="C219" s="7"/>
      <c r="D219" s="7"/>
      <c r="E219" s="7"/>
      <c r="F219" s="7"/>
      <c r="G219" s="7"/>
      <c r="H219" s="264"/>
      <c r="I219" s="7"/>
      <c r="J219" s="7"/>
      <c r="K219" s="7"/>
      <c r="L219" s="7"/>
      <c r="M219" s="7"/>
      <c r="N219" s="7"/>
      <c r="O219" s="7"/>
      <c r="P219" s="7"/>
      <c r="Q219" s="265"/>
      <c r="R219" s="7"/>
      <c r="S219" s="7"/>
      <c r="T219" s="7"/>
      <c r="U219" s="266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</row>
    <row r="220" ht="18.0" customHeight="1">
      <c r="A220" s="7"/>
      <c r="B220" s="7"/>
      <c r="C220" s="7"/>
      <c r="D220" s="7"/>
      <c r="E220" s="7"/>
      <c r="F220" s="7"/>
      <c r="G220" s="7"/>
      <c r="H220" s="264"/>
      <c r="I220" s="7"/>
      <c r="J220" s="7"/>
      <c r="K220" s="7"/>
      <c r="L220" s="7"/>
      <c r="M220" s="7"/>
      <c r="N220" s="7"/>
      <c r="O220" s="7"/>
      <c r="P220" s="7"/>
      <c r="Q220" s="265"/>
      <c r="R220" s="7"/>
      <c r="S220" s="7"/>
      <c r="T220" s="7"/>
      <c r="U220" s="266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</row>
    <row r="221" ht="18.0" customHeight="1">
      <c r="A221" s="7"/>
      <c r="B221" s="7"/>
      <c r="C221" s="7"/>
      <c r="D221" s="7"/>
      <c r="E221" s="7"/>
      <c r="F221" s="7"/>
      <c r="G221" s="7"/>
      <c r="H221" s="264"/>
      <c r="I221" s="7"/>
      <c r="J221" s="7"/>
      <c r="K221" s="7"/>
      <c r="L221" s="7"/>
      <c r="M221" s="7"/>
      <c r="N221" s="7"/>
      <c r="O221" s="7"/>
      <c r="P221" s="7"/>
      <c r="Q221" s="265"/>
      <c r="R221" s="7"/>
      <c r="S221" s="7"/>
      <c r="T221" s="7"/>
      <c r="U221" s="266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</row>
    <row r="222" ht="18.0" customHeight="1">
      <c r="A222" s="7"/>
      <c r="B222" s="7"/>
      <c r="C222" s="7"/>
      <c r="D222" s="7"/>
      <c r="E222" s="7"/>
      <c r="F222" s="7"/>
      <c r="G222" s="7"/>
      <c r="H222" s="264"/>
      <c r="I222" s="7"/>
      <c r="J222" s="7"/>
      <c r="K222" s="7"/>
      <c r="L222" s="7"/>
      <c r="M222" s="7"/>
      <c r="N222" s="7"/>
      <c r="O222" s="7"/>
      <c r="P222" s="7"/>
      <c r="Q222" s="265"/>
      <c r="R222" s="7"/>
      <c r="S222" s="7"/>
      <c r="T222" s="7"/>
      <c r="U222" s="266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</row>
    <row r="223" ht="18.0" customHeight="1">
      <c r="A223" s="7"/>
      <c r="B223" s="7"/>
      <c r="C223" s="7"/>
      <c r="D223" s="7"/>
      <c r="E223" s="7"/>
      <c r="F223" s="7"/>
      <c r="G223" s="7"/>
      <c r="H223" s="264"/>
      <c r="I223" s="7"/>
      <c r="J223" s="7"/>
      <c r="K223" s="7"/>
      <c r="L223" s="7"/>
      <c r="M223" s="7"/>
      <c r="N223" s="7"/>
      <c r="O223" s="7"/>
      <c r="P223" s="7"/>
      <c r="Q223" s="265"/>
      <c r="R223" s="7"/>
      <c r="S223" s="7"/>
      <c r="T223" s="7"/>
      <c r="U223" s="266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</row>
    <row r="224" ht="18.0" customHeight="1">
      <c r="A224" s="7"/>
      <c r="B224" s="7"/>
      <c r="C224" s="7"/>
      <c r="D224" s="7"/>
      <c r="E224" s="7"/>
      <c r="F224" s="7"/>
      <c r="G224" s="7"/>
      <c r="H224" s="264"/>
      <c r="I224" s="7"/>
      <c r="J224" s="7"/>
      <c r="K224" s="7"/>
      <c r="L224" s="7"/>
      <c r="M224" s="7"/>
      <c r="N224" s="7"/>
      <c r="O224" s="7"/>
      <c r="P224" s="7"/>
      <c r="Q224" s="265"/>
      <c r="R224" s="7"/>
      <c r="S224" s="7"/>
      <c r="T224" s="7"/>
      <c r="U224" s="266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</row>
    <row r="225" ht="18.0" customHeight="1">
      <c r="A225" s="7"/>
      <c r="B225" s="7"/>
      <c r="C225" s="7"/>
      <c r="D225" s="7"/>
      <c r="E225" s="7"/>
      <c r="F225" s="7"/>
      <c r="G225" s="7"/>
      <c r="H225" s="264"/>
      <c r="I225" s="7"/>
      <c r="J225" s="7"/>
      <c r="K225" s="7"/>
      <c r="L225" s="7"/>
      <c r="M225" s="7"/>
      <c r="N225" s="7"/>
      <c r="O225" s="7"/>
      <c r="P225" s="7"/>
      <c r="Q225" s="265"/>
      <c r="R225" s="7"/>
      <c r="S225" s="7"/>
      <c r="T225" s="7"/>
      <c r="U225" s="266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</row>
    <row r="226" ht="18.0" customHeight="1">
      <c r="A226" s="7"/>
      <c r="B226" s="7"/>
      <c r="C226" s="7"/>
      <c r="D226" s="7"/>
      <c r="E226" s="7"/>
      <c r="F226" s="7"/>
      <c r="G226" s="7"/>
      <c r="H226" s="264"/>
      <c r="I226" s="7"/>
      <c r="J226" s="7"/>
      <c r="K226" s="7"/>
      <c r="L226" s="7"/>
      <c r="M226" s="7"/>
      <c r="N226" s="7"/>
      <c r="O226" s="7"/>
      <c r="P226" s="7"/>
      <c r="Q226" s="265"/>
      <c r="R226" s="7"/>
      <c r="S226" s="7"/>
      <c r="T226" s="7"/>
      <c r="U226" s="266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</row>
    <row r="227" ht="18.0" customHeight="1">
      <c r="A227" s="7"/>
      <c r="B227" s="7"/>
      <c r="C227" s="7"/>
      <c r="D227" s="7"/>
      <c r="E227" s="7"/>
      <c r="F227" s="7"/>
      <c r="G227" s="7"/>
      <c r="H227" s="264"/>
      <c r="I227" s="7"/>
      <c r="J227" s="7"/>
      <c r="K227" s="7"/>
      <c r="L227" s="7"/>
      <c r="M227" s="7"/>
      <c r="N227" s="7"/>
      <c r="O227" s="7"/>
      <c r="P227" s="7"/>
      <c r="Q227" s="265"/>
      <c r="R227" s="7"/>
      <c r="S227" s="7"/>
      <c r="T227" s="7"/>
      <c r="U227" s="266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</row>
    <row r="228" ht="18.0" customHeight="1">
      <c r="A228" s="7"/>
      <c r="B228" s="7"/>
      <c r="C228" s="7"/>
      <c r="D228" s="7"/>
      <c r="E228" s="7"/>
      <c r="F228" s="7"/>
      <c r="G228" s="7"/>
      <c r="H228" s="264"/>
      <c r="I228" s="7"/>
      <c r="J228" s="7"/>
      <c r="K228" s="7"/>
      <c r="L228" s="7"/>
      <c r="M228" s="7"/>
      <c r="N228" s="7"/>
      <c r="O228" s="7"/>
      <c r="P228" s="7"/>
      <c r="Q228" s="265"/>
      <c r="R228" s="7"/>
      <c r="S228" s="7"/>
      <c r="T228" s="7"/>
      <c r="U228" s="266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</row>
    <row r="229" ht="18.0" customHeight="1">
      <c r="A229" s="7"/>
      <c r="B229" s="7"/>
      <c r="C229" s="7"/>
      <c r="D229" s="7"/>
      <c r="E229" s="7"/>
      <c r="F229" s="7"/>
      <c r="G229" s="7"/>
      <c r="H229" s="264"/>
      <c r="I229" s="7"/>
      <c r="J229" s="7"/>
      <c r="K229" s="7"/>
      <c r="L229" s="7"/>
      <c r="M229" s="7"/>
      <c r="N229" s="7"/>
      <c r="O229" s="7"/>
      <c r="P229" s="7"/>
      <c r="Q229" s="265"/>
      <c r="R229" s="7"/>
      <c r="S229" s="7"/>
      <c r="T229" s="7"/>
      <c r="U229" s="266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</row>
    <row r="230" ht="18.0" customHeight="1">
      <c r="A230" s="7"/>
      <c r="B230" s="7"/>
      <c r="C230" s="7"/>
      <c r="D230" s="7"/>
      <c r="E230" s="7"/>
      <c r="F230" s="7"/>
      <c r="G230" s="7"/>
      <c r="H230" s="264"/>
      <c r="I230" s="7"/>
      <c r="J230" s="7"/>
      <c r="K230" s="7"/>
      <c r="L230" s="7"/>
      <c r="M230" s="7"/>
      <c r="N230" s="7"/>
      <c r="O230" s="7"/>
      <c r="P230" s="7"/>
      <c r="Q230" s="265"/>
      <c r="R230" s="7"/>
      <c r="S230" s="7"/>
      <c r="T230" s="7"/>
      <c r="U230" s="266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</row>
    <row r="231" ht="18.0" customHeight="1">
      <c r="A231" s="7"/>
      <c r="B231" s="7"/>
      <c r="C231" s="7"/>
      <c r="D231" s="7"/>
      <c r="E231" s="7"/>
      <c r="F231" s="7"/>
      <c r="G231" s="7"/>
      <c r="H231" s="264"/>
      <c r="I231" s="7"/>
      <c r="J231" s="7"/>
      <c r="K231" s="7"/>
      <c r="L231" s="7"/>
      <c r="M231" s="7"/>
      <c r="N231" s="7"/>
      <c r="O231" s="7"/>
      <c r="P231" s="7"/>
      <c r="Q231" s="265"/>
      <c r="R231" s="7"/>
      <c r="S231" s="7"/>
      <c r="T231" s="7"/>
      <c r="U231" s="266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</row>
    <row r="232" ht="18.0" customHeight="1">
      <c r="A232" s="7"/>
      <c r="B232" s="7"/>
      <c r="C232" s="7"/>
      <c r="D232" s="7"/>
      <c r="E232" s="7"/>
      <c r="F232" s="7"/>
      <c r="G232" s="7"/>
      <c r="H232" s="264"/>
      <c r="I232" s="7"/>
      <c r="J232" s="7"/>
      <c r="K232" s="7"/>
      <c r="L232" s="7"/>
      <c r="M232" s="7"/>
      <c r="N232" s="7"/>
      <c r="O232" s="7"/>
      <c r="P232" s="7"/>
      <c r="Q232" s="265"/>
      <c r="R232" s="7"/>
      <c r="S232" s="7"/>
      <c r="T232" s="7"/>
      <c r="U232" s="266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</row>
    <row r="233" ht="18.0" customHeight="1">
      <c r="A233" s="7"/>
      <c r="B233" s="7"/>
      <c r="C233" s="7"/>
      <c r="D233" s="7"/>
      <c r="E233" s="7"/>
      <c r="F233" s="7"/>
      <c r="G233" s="7"/>
      <c r="H233" s="264"/>
      <c r="I233" s="7"/>
      <c r="J233" s="7"/>
      <c r="K233" s="7"/>
      <c r="L233" s="7"/>
      <c r="M233" s="7"/>
      <c r="N233" s="7"/>
      <c r="O233" s="7"/>
      <c r="P233" s="7"/>
      <c r="Q233" s="265"/>
      <c r="R233" s="7"/>
      <c r="S233" s="7"/>
      <c r="T233" s="7"/>
      <c r="U233" s="266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</row>
    <row r="234" ht="18.0" customHeight="1">
      <c r="A234" s="7"/>
      <c r="B234" s="7"/>
      <c r="C234" s="7"/>
      <c r="D234" s="7"/>
      <c r="E234" s="7"/>
      <c r="F234" s="7"/>
      <c r="G234" s="7"/>
      <c r="H234" s="264"/>
      <c r="I234" s="7"/>
      <c r="J234" s="7"/>
      <c r="K234" s="7"/>
      <c r="L234" s="7"/>
      <c r="M234" s="7"/>
      <c r="N234" s="7"/>
      <c r="O234" s="7"/>
      <c r="P234" s="7"/>
      <c r="Q234" s="265"/>
      <c r="R234" s="7"/>
      <c r="S234" s="7"/>
      <c r="T234" s="7"/>
      <c r="U234" s="266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</row>
    <row r="235" ht="18.0" customHeight="1">
      <c r="A235" s="7"/>
      <c r="B235" s="7"/>
      <c r="C235" s="7"/>
      <c r="D235" s="7"/>
      <c r="E235" s="7"/>
      <c r="F235" s="7"/>
      <c r="G235" s="7"/>
      <c r="H235" s="264"/>
      <c r="I235" s="7"/>
      <c r="J235" s="7"/>
      <c r="K235" s="7"/>
      <c r="L235" s="7"/>
      <c r="M235" s="7"/>
      <c r="N235" s="7"/>
      <c r="O235" s="7"/>
      <c r="P235" s="7"/>
      <c r="Q235" s="265"/>
      <c r="R235" s="7"/>
      <c r="S235" s="7"/>
      <c r="T235" s="7"/>
      <c r="U235" s="266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</row>
    <row r="236" ht="18.0" customHeight="1">
      <c r="A236" s="7"/>
      <c r="B236" s="7"/>
      <c r="C236" s="7"/>
      <c r="D236" s="7"/>
      <c r="E236" s="7"/>
      <c r="F236" s="7"/>
      <c r="G236" s="7"/>
      <c r="H236" s="264"/>
      <c r="I236" s="7"/>
      <c r="J236" s="7"/>
      <c r="K236" s="7"/>
      <c r="L236" s="7"/>
      <c r="M236" s="7"/>
      <c r="N236" s="7"/>
      <c r="O236" s="7"/>
      <c r="P236" s="7"/>
      <c r="Q236" s="265"/>
      <c r="R236" s="7"/>
      <c r="S236" s="7"/>
      <c r="T236" s="7"/>
      <c r="U236" s="266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</row>
    <row r="237" ht="18.0" customHeight="1">
      <c r="A237" s="7"/>
      <c r="B237" s="7"/>
      <c r="C237" s="7"/>
      <c r="D237" s="7"/>
      <c r="E237" s="7"/>
      <c r="F237" s="7"/>
      <c r="G237" s="7"/>
      <c r="H237" s="264"/>
      <c r="I237" s="7"/>
      <c r="J237" s="7"/>
      <c r="K237" s="7"/>
      <c r="L237" s="7"/>
      <c r="M237" s="7"/>
      <c r="N237" s="7"/>
      <c r="O237" s="7"/>
      <c r="P237" s="7"/>
      <c r="Q237" s="265"/>
      <c r="R237" s="7"/>
      <c r="S237" s="7"/>
      <c r="T237" s="7"/>
      <c r="U237" s="266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</row>
    <row r="238" ht="18.0" customHeight="1">
      <c r="A238" s="7"/>
      <c r="B238" s="7"/>
      <c r="C238" s="7"/>
      <c r="D238" s="7"/>
      <c r="E238" s="7"/>
      <c r="F238" s="7"/>
      <c r="G238" s="7"/>
      <c r="H238" s="264"/>
      <c r="I238" s="7"/>
      <c r="J238" s="7"/>
      <c r="K238" s="7"/>
      <c r="L238" s="7"/>
      <c r="M238" s="7"/>
      <c r="N238" s="7"/>
      <c r="O238" s="7"/>
      <c r="P238" s="7"/>
      <c r="Q238" s="265"/>
      <c r="R238" s="7"/>
      <c r="S238" s="7"/>
      <c r="T238" s="7"/>
      <c r="U238" s="266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</row>
    <row r="239" ht="18.0" customHeight="1">
      <c r="A239" s="7"/>
      <c r="B239" s="7"/>
      <c r="C239" s="7"/>
      <c r="D239" s="7"/>
      <c r="E239" s="7"/>
      <c r="F239" s="7"/>
      <c r="G239" s="7"/>
      <c r="H239" s="264"/>
      <c r="I239" s="7"/>
      <c r="J239" s="7"/>
      <c r="K239" s="7"/>
      <c r="L239" s="7"/>
      <c r="M239" s="7"/>
      <c r="N239" s="7"/>
      <c r="O239" s="7"/>
      <c r="P239" s="7"/>
      <c r="Q239" s="265"/>
      <c r="R239" s="7"/>
      <c r="S239" s="7"/>
      <c r="T239" s="7"/>
      <c r="U239" s="266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</row>
    <row r="240" ht="18.0" customHeight="1">
      <c r="A240" s="7"/>
      <c r="B240" s="7"/>
      <c r="C240" s="7"/>
      <c r="D240" s="7"/>
      <c r="E240" s="7"/>
      <c r="F240" s="7"/>
      <c r="G240" s="7"/>
      <c r="H240" s="264"/>
      <c r="I240" s="7"/>
      <c r="J240" s="7"/>
      <c r="K240" s="7"/>
      <c r="L240" s="7"/>
      <c r="M240" s="7"/>
      <c r="N240" s="7"/>
      <c r="O240" s="7"/>
      <c r="P240" s="7"/>
      <c r="Q240" s="265"/>
      <c r="R240" s="7"/>
      <c r="S240" s="7"/>
      <c r="T240" s="7"/>
      <c r="U240" s="266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</row>
    <row r="241" ht="18.0" customHeight="1">
      <c r="A241" s="7"/>
      <c r="B241" s="7"/>
      <c r="C241" s="7"/>
      <c r="D241" s="7"/>
      <c r="E241" s="7"/>
      <c r="F241" s="7"/>
      <c r="G241" s="7"/>
      <c r="H241" s="264"/>
      <c r="I241" s="7"/>
      <c r="J241" s="7"/>
      <c r="K241" s="7"/>
      <c r="L241" s="7"/>
      <c r="M241" s="7"/>
      <c r="N241" s="7"/>
      <c r="O241" s="7"/>
      <c r="P241" s="7"/>
      <c r="Q241" s="265"/>
      <c r="R241" s="7"/>
      <c r="S241" s="7"/>
      <c r="T241" s="7"/>
      <c r="U241" s="266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</row>
    <row r="242" ht="18.0" customHeight="1">
      <c r="A242" s="7"/>
      <c r="B242" s="7"/>
      <c r="C242" s="7"/>
      <c r="D242" s="7"/>
      <c r="E242" s="7"/>
      <c r="F242" s="7"/>
      <c r="G242" s="7"/>
      <c r="H242" s="264"/>
      <c r="I242" s="7"/>
      <c r="J242" s="7"/>
      <c r="K242" s="7"/>
      <c r="L242" s="7"/>
      <c r="M242" s="7"/>
      <c r="N242" s="7"/>
      <c r="O242" s="7"/>
      <c r="P242" s="7"/>
      <c r="Q242" s="265"/>
      <c r="R242" s="7"/>
      <c r="S242" s="7"/>
      <c r="T242" s="7"/>
      <c r="U242" s="266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</row>
    <row r="243" ht="18.0" customHeight="1">
      <c r="A243" s="7"/>
      <c r="B243" s="7"/>
      <c r="C243" s="7"/>
      <c r="D243" s="7"/>
      <c r="E243" s="7"/>
      <c r="F243" s="7"/>
      <c r="G243" s="7"/>
      <c r="H243" s="264"/>
      <c r="I243" s="7"/>
      <c r="J243" s="7"/>
      <c r="K243" s="7"/>
      <c r="L243" s="7"/>
      <c r="M243" s="7"/>
      <c r="N243" s="7"/>
      <c r="O243" s="7"/>
      <c r="P243" s="7"/>
      <c r="Q243" s="265"/>
      <c r="R243" s="7"/>
      <c r="S243" s="7"/>
      <c r="T243" s="7"/>
      <c r="U243" s="266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</row>
    <row r="244" ht="18.0" customHeight="1">
      <c r="A244" s="7"/>
      <c r="B244" s="7"/>
      <c r="C244" s="7"/>
      <c r="D244" s="7"/>
      <c r="E244" s="7"/>
      <c r="F244" s="7"/>
      <c r="G244" s="7"/>
      <c r="H244" s="264"/>
      <c r="I244" s="7"/>
      <c r="J244" s="7"/>
      <c r="K244" s="7"/>
      <c r="L244" s="7"/>
      <c r="M244" s="7"/>
      <c r="N244" s="7"/>
      <c r="O244" s="7"/>
      <c r="P244" s="7"/>
      <c r="Q244" s="265"/>
      <c r="R244" s="7"/>
      <c r="S244" s="7"/>
      <c r="T244" s="7"/>
      <c r="U244" s="266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</row>
    <row r="245" ht="18.0" customHeight="1">
      <c r="A245" s="7"/>
      <c r="B245" s="7"/>
      <c r="C245" s="7"/>
      <c r="D245" s="7"/>
      <c r="E245" s="7"/>
      <c r="F245" s="7"/>
      <c r="G245" s="7"/>
      <c r="H245" s="264"/>
      <c r="I245" s="7"/>
      <c r="J245" s="7"/>
      <c r="K245" s="7"/>
      <c r="L245" s="7"/>
      <c r="M245" s="7"/>
      <c r="N245" s="7"/>
      <c r="O245" s="7"/>
      <c r="P245" s="7"/>
      <c r="Q245" s="265"/>
      <c r="R245" s="7"/>
      <c r="S245" s="7"/>
      <c r="T245" s="7"/>
      <c r="U245" s="266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</row>
    <row r="246" ht="18.0" customHeight="1">
      <c r="A246" s="7"/>
      <c r="B246" s="7"/>
      <c r="C246" s="7"/>
      <c r="D246" s="7"/>
      <c r="E246" s="7"/>
      <c r="F246" s="7"/>
      <c r="G246" s="7"/>
      <c r="H246" s="264"/>
      <c r="I246" s="7"/>
      <c r="J246" s="7"/>
      <c r="K246" s="7"/>
      <c r="L246" s="7"/>
      <c r="M246" s="7"/>
      <c r="N246" s="7"/>
      <c r="O246" s="7"/>
      <c r="P246" s="7"/>
      <c r="Q246" s="265"/>
      <c r="R246" s="7"/>
      <c r="S246" s="7"/>
      <c r="T246" s="7"/>
      <c r="U246" s="266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</row>
    <row r="247" ht="18.0" customHeight="1">
      <c r="A247" s="7"/>
      <c r="B247" s="7"/>
      <c r="C247" s="7"/>
      <c r="D247" s="7"/>
      <c r="E247" s="7"/>
      <c r="F247" s="7"/>
      <c r="G247" s="7"/>
      <c r="H247" s="264"/>
      <c r="I247" s="7"/>
      <c r="J247" s="7"/>
      <c r="K247" s="7"/>
      <c r="L247" s="7"/>
      <c r="M247" s="7"/>
      <c r="N247" s="7"/>
      <c r="O247" s="7"/>
      <c r="P247" s="7"/>
      <c r="Q247" s="265"/>
      <c r="R247" s="7"/>
      <c r="S247" s="7"/>
      <c r="T247" s="7"/>
      <c r="U247" s="266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</row>
    <row r="248" ht="18.0" customHeight="1">
      <c r="A248" s="7"/>
      <c r="B248" s="7"/>
      <c r="C248" s="7"/>
      <c r="D248" s="7"/>
      <c r="E248" s="7"/>
      <c r="F248" s="7"/>
      <c r="G248" s="7"/>
      <c r="H248" s="264"/>
      <c r="I248" s="7"/>
      <c r="J248" s="7"/>
      <c r="K248" s="7"/>
      <c r="L248" s="7"/>
      <c r="M248" s="7"/>
      <c r="N248" s="7"/>
      <c r="O248" s="7"/>
      <c r="P248" s="7"/>
      <c r="Q248" s="265"/>
      <c r="R248" s="7"/>
      <c r="S248" s="7"/>
      <c r="T248" s="7"/>
      <c r="U248" s="266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</row>
    <row r="249" ht="18.0" customHeight="1">
      <c r="A249" s="7"/>
      <c r="B249" s="7"/>
      <c r="C249" s="7"/>
      <c r="D249" s="7"/>
      <c r="E249" s="7"/>
      <c r="F249" s="7"/>
      <c r="G249" s="7"/>
      <c r="H249" s="264"/>
      <c r="I249" s="7"/>
      <c r="J249" s="7"/>
      <c r="K249" s="7"/>
      <c r="L249" s="7"/>
      <c r="M249" s="7"/>
      <c r="N249" s="7"/>
      <c r="O249" s="7"/>
      <c r="P249" s="7"/>
      <c r="Q249" s="265"/>
      <c r="R249" s="7"/>
      <c r="S249" s="7"/>
      <c r="T249" s="7"/>
      <c r="U249" s="266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</row>
    <row r="250" ht="18.0" customHeight="1">
      <c r="A250" s="7"/>
      <c r="B250" s="7"/>
      <c r="C250" s="7"/>
      <c r="D250" s="7"/>
      <c r="E250" s="7"/>
      <c r="F250" s="7"/>
      <c r="G250" s="7"/>
      <c r="H250" s="264"/>
      <c r="I250" s="7"/>
      <c r="J250" s="7"/>
      <c r="K250" s="7"/>
      <c r="L250" s="7"/>
      <c r="M250" s="7"/>
      <c r="N250" s="7"/>
      <c r="O250" s="7"/>
      <c r="P250" s="7"/>
      <c r="Q250" s="265"/>
      <c r="R250" s="7"/>
      <c r="S250" s="7"/>
      <c r="T250" s="7"/>
      <c r="U250" s="266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</row>
    <row r="251" ht="18.0" customHeight="1">
      <c r="A251" s="7"/>
      <c r="B251" s="7"/>
      <c r="C251" s="7"/>
      <c r="D251" s="7"/>
      <c r="E251" s="7"/>
      <c r="F251" s="7"/>
      <c r="G251" s="7"/>
      <c r="H251" s="264"/>
      <c r="I251" s="7"/>
      <c r="J251" s="7"/>
      <c r="K251" s="7"/>
      <c r="L251" s="7"/>
      <c r="M251" s="7"/>
      <c r="N251" s="7"/>
      <c r="O251" s="7"/>
      <c r="P251" s="7"/>
      <c r="Q251" s="265"/>
      <c r="R251" s="7"/>
      <c r="S251" s="7"/>
      <c r="T251" s="7"/>
      <c r="U251" s="266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</row>
    <row r="252" ht="18.0" customHeight="1">
      <c r="A252" s="7"/>
      <c r="B252" s="7"/>
      <c r="C252" s="7"/>
      <c r="D252" s="7"/>
      <c r="E252" s="7"/>
      <c r="F252" s="7"/>
      <c r="G252" s="7"/>
      <c r="H252" s="264"/>
      <c r="I252" s="7"/>
      <c r="J252" s="7"/>
      <c r="K252" s="7"/>
      <c r="L252" s="7"/>
      <c r="M252" s="7"/>
      <c r="N252" s="7"/>
      <c r="O252" s="7"/>
      <c r="P252" s="7"/>
      <c r="Q252" s="265"/>
      <c r="R252" s="7"/>
      <c r="S252" s="7"/>
      <c r="T252" s="7"/>
      <c r="U252" s="266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</row>
    <row r="253" ht="18.0" customHeight="1">
      <c r="A253" s="7"/>
      <c r="B253" s="7"/>
      <c r="C253" s="7"/>
      <c r="D253" s="7"/>
      <c r="E253" s="7"/>
      <c r="F253" s="7"/>
      <c r="G253" s="7"/>
      <c r="H253" s="264"/>
      <c r="I253" s="7"/>
      <c r="J253" s="7"/>
      <c r="K253" s="7"/>
      <c r="L253" s="7"/>
      <c r="M253" s="7"/>
      <c r="N253" s="7"/>
      <c r="O253" s="7"/>
      <c r="P253" s="7"/>
      <c r="Q253" s="265"/>
      <c r="R253" s="7"/>
      <c r="S253" s="7"/>
      <c r="T253" s="7"/>
      <c r="U253" s="266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</row>
    <row r="254" ht="18.0" customHeight="1">
      <c r="A254" s="7"/>
      <c r="B254" s="7"/>
      <c r="C254" s="7"/>
      <c r="D254" s="7"/>
      <c r="E254" s="7"/>
      <c r="F254" s="7"/>
      <c r="G254" s="7"/>
      <c r="H254" s="264"/>
      <c r="I254" s="7"/>
      <c r="J254" s="7"/>
      <c r="K254" s="7"/>
      <c r="L254" s="7"/>
      <c r="M254" s="7"/>
      <c r="N254" s="7"/>
      <c r="O254" s="7"/>
      <c r="P254" s="7"/>
      <c r="Q254" s="265"/>
      <c r="R254" s="7"/>
      <c r="S254" s="7"/>
      <c r="T254" s="7"/>
      <c r="U254" s="266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</row>
    <row r="255" ht="18.0" customHeight="1">
      <c r="A255" s="7"/>
      <c r="B255" s="7"/>
      <c r="C255" s="7"/>
      <c r="D255" s="7"/>
      <c r="E255" s="7"/>
      <c r="F255" s="7"/>
      <c r="G255" s="7"/>
      <c r="H255" s="264"/>
      <c r="I255" s="7"/>
      <c r="J255" s="7"/>
      <c r="K255" s="7"/>
      <c r="L255" s="7"/>
      <c r="M255" s="7"/>
      <c r="N255" s="7"/>
      <c r="O255" s="7"/>
      <c r="P255" s="7"/>
      <c r="Q255" s="265"/>
      <c r="R255" s="7"/>
      <c r="S255" s="7"/>
      <c r="T255" s="7"/>
      <c r="U255" s="266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</row>
    <row r="256" ht="18.0" customHeight="1">
      <c r="A256" s="7"/>
      <c r="B256" s="7"/>
      <c r="C256" s="7"/>
      <c r="D256" s="7"/>
      <c r="E256" s="7"/>
      <c r="F256" s="7"/>
      <c r="G256" s="7"/>
      <c r="H256" s="264"/>
      <c r="I256" s="7"/>
      <c r="J256" s="7"/>
      <c r="K256" s="7"/>
      <c r="L256" s="7"/>
      <c r="M256" s="7"/>
      <c r="N256" s="7"/>
      <c r="O256" s="7"/>
      <c r="P256" s="7"/>
      <c r="Q256" s="265"/>
      <c r="R256" s="7"/>
      <c r="S256" s="7"/>
      <c r="T256" s="7"/>
      <c r="U256" s="266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</row>
    <row r="257" ht="18.0" customHeight="1">
      <c r="A257" s="7"/>
      <c r="B257" s="7"/>
      <c r="C257" s="7"/>
      <c r="D257" s="7"/>
      <c r="E257" s="7"/>
      <c r="F257" s="7"/>
      <c r="G257" s="7"/>
      <c r="H257" s="264"/>
      <c r="I257" s="7"/>
      <c r="J257" s="7"/>
      <c r="K257" s="7"/>
      <c r="L257" s="7"/>
      <c r="M257" s="7"/>
      <c r="N257" s="7"/>
      <c r="O257" s="7"/>
      <c r="P257" s="7"/>
      <c r="Q257" s="265"/>
      <c r="R257" s="7"/>
      <c r="S257" s="7"/>
      <c r="T257" s="7"/>
      <c r="U257" s="266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</row>
    <row r="258" ht="18.0" customHeight="1">
      <c r="A258" s="7"/>
      <c r="B258" s="7"/>
      <c r="C258" s="7"/>
      <c r="D258" s="7"/>
      <c r="E258" s="7"/>
      <c r="F258" s="7"/>
      <c r="G258" s="7"/>
      <c r="H258" s="264"/>
      <c r="I258" s="7"/>
      <c r="J258" s="7"/>
      <c r="K258" s="7"/>
      <c r="L258" s="7"/>
      <c r="M258" s="7"/>
      <c r="N258" s="7"/>
      <c r="O258" s="7"/>
      <c r="P258" s="7"/>
      <c r="Q258" s="265"/>
      <c r="R258" s="7"/>
      <c r="S258" s="7"/>
      <c r="T258" s="7"/>
      <c r="U258" s="266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</row>
    <row r="259" ht="18.0" customHeight="1">
      <c r="A259" s="7"/>
      <c r="B259" s="7"/>
      <c r="C259" s="7"/>
      <c r="D259" s="7"/>
      <c r="E259" s="7"/>
      <c r="F259" s="7"/>
      <c r="G259" s="7"/>
      <c r="H259" s="264"/>
      <c r="I259" s="7"/>
      <c r="J259" s="7"/>
      <c r="K259" s="7"/>
      <c r="L259" s="7"/>
      <c r="M259" s="7"/>
      <c r="N259" s="7"/>
      <c r="O259" s="7"/>
      <c r="P259" s="7"/>
      <c r="Q259" s="265"/>
      <c r="R259" s="7"/>
      <c r="S259" s="7"/>
      <c r="T259" s="7"/>
      <c r="U259" s="266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</row>
    <row r="260" ht="18.0" customHeight="1">
      <c r="A260" s="7"/>
      <c r="B260" s="7"/>
      <c r="C260" s="7"/>
      <c r="D260" s="7"/>
      <c r="E260" s="7"/>
      <c r="F260" s="7"/>
      <c r="G260" s="7"/>
      <c r="H260" s="264"/>
      <c r="I260" s="7"/>
      <c r="J260" s="7"/>
      <c r="K260" s="7"/>
      <c r="L260" s="7"/>
      <c r="M260" s="7"/>
      <c r="N260" s="7"/>
      <c r="O260" s="7"/>
      <c r="P260" s="7"/>
      <c r="Q260" s="265"/>
      <c r="R260" s="7"/>
      <c r="S260" s="7"/>
      <c r="T260" s="7"/>
      <c r="U260" s="266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</row>
    <row r="261" ht="18.0" customHeight="1">
      <c r="A261" s="7"/>
      <c r="B261" s="7"/>
      <c r="C261" s="7"/>
      <c r="D261" s="7"/>
      <c r="E261" s="7"/>
      <c r="F261" s="7"/>
      <c r="G261" s="7"/>
      <c r="H261" s="264"/>
      <c r="I261" s="7"/>
      <c r="J261" s="7"/>
      <c r="K261" s="7"/>
      <c r="L261" s="7"/>
      <c r="M261" s="7"/>
      <c r="N261" s="7"/>
      <c r="O261" s="7"/>
      <c r="P261" s="7"/>
      <c r="Q261" s="265"/>
      <c r="R261" s="7"/>
      <c r="S261" s="7"/>
      <c r="T261" s="7"/>
      <c r="U261" s="266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</row>
    <row r="262" ht="18.0" customHeight="1">
      <c r="A262" s="7"/>
      <c r="B262" s="7"/>
      <c r="C262" s="7"/>
      <c r="D262" s="7"/>
      <c r="E262" s="7"/>
      <c r="F262" s="7"/>
      <c r="G262" s="7"/>
      <c r="H262" s="264"/>
      <c r="I262" s="7"/>
      <c r="J262" s="7"/>
      <c r="K262" s="7"/>
      <c r="L262" s="7"/>
      <c r="M262" s="7"/>
      <c r="N262" s="7"/>
      <c r="O262" s="7"/>
      <c r="P262" s="7"/>
      <c r="Q262" s="265"/>
      <c r="R262" s="7"/>
      <c r="S262" s="7"/>
      <c r="T262" s="7"/>
      <c r="U262" s="266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</row>
    <row r="263" ht="18.0" customHeight="1">
      <c r="A263" s="7"/>
      <c r="B263" s="7"/>
      <c r="C263" s="7"/>
      <c r="D263" s="7"/>
      <c r="E263" s="7"/>
      <c r="F263" s="7"/>
      <c r="G263" s="7"/>
      <c r="H263" s="264"/>
      <c r="I263" s="7"/>
      <c r="J263" s="7"/>
      <c r="K263" s="7"/>
      <c r="L263" s="7"/>
      <c r="M263" s="7"/>
      <c r="N263" s="7"/>
      <c r="O263" s="7"/>
      <c r="P263" s="7"/>
      <c r="Q263" s="265"/>
      <c r="R263" s="7"/>
      <c r="S263" s="7"/>
      <c r="T263" s="7"/>
      <c r="U263" s="266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</row>
    <row r="264" ht="18.0" customHeight="1">
      <c r="A264" s="7"/>
      <c r="B264" s="7"/>
      <c r="C264" s="7"/>
      <c r="D264" s="7"/>
      <c r="E264" s="7"/>
      <c r="F264" s="7"/>
      <c r="G264" s="7"/>
      <c r="H264" s="264"/>
      <c r="I264" s="7"/>
      <c r="J264" s="7"/>
      <c r="K264" s="7"/>
      <c r="L264" s="7"/>
      <c r="M264" s="7"/>
      <c r="N264" s="7"/>
      <c r="O264" s="7"/>
      <c r="P264" s="7"/>
      <c r="Q264" s="265"/>
      <c r="R264" s="7"/>
      <c r="S264" s="7"/>
      <c r="T264" s="7"/>
      <c r="U264" s="266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</row>
    <row r="265" ht="18.0" customHeight="1">
      <c r="A265" s="7"/>
      <c r="B265" s="7"/>
      <c r="C265" s="7"/>
      <c r="D265" s="7"/>
      <c r="E265" s="7"/>
      <c r="F265" s="7"/>
      <c r="G265" s="7"/>
      <c r="H265" s="264"/>
      <c r="I265" s="7"/>
      <c r="J265" s="7"/>
      <c r="K265" s="7"/>
      <c r="L265" s="7"/>
      <c r="M265" s="7"/>
      <c r="N265" s="7"/>
      <c r="O265" s="7"/>
      <c r="P265" s="7"/>
      <c r="Q265" s="265"/>
      <c r="R265" s="7"/>
      <c r="S265" s="7"/>
      <c r="T265" s="7"/>
      <c r="U265" s="266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</row>
    <row r="266" ht="18.0" customHeight="1">
      <c r="A266" s="7"/>
      <c r="B266" s="7"/>
      <c r="C266" s="7"/>
      <c r="D266" s="7"/>
      <c r="E266" s="7"/>
      <c r="F266" s="7"/>
      <c r="G266" s="7"/>
      <c r="H266" s="264"/>
      <c r="I266" s="7"/>
      <c r="J266" s="7"/>
      <c r="K266" s="7"/>
      <c r="L266" s="7"/>
      <c r="M266" s="7"/>
      <c r="N266" s="7"/>
      <c r="O266" s="7"/>
      <c r="P266" s="7"/>
      <c r="Q266" s="265"/>
      <c r="R266" s="7"/>
      <c r="S266" s="7"/>
      <c r="T266" s="7"/>
      <c r="U266" s="266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</row>
    <row r="267" ht="18.0" customHeight="1">
      <c r="A267" s="7"/>
      <c r="B267" s="7"/>
      <c r="C267" s="7"/>
      <c r="D267" s="7"/>
      <c r="E267" s="7"/>
      <c r="F267" s="7"/>
      <c r="G267" s="7"/>
      <c r="H267" s="264"/>
      <c r="I267" s="7"/>
      <c r="J267" s="7"/>
      <c r="K267" s="7"/>
      <c r="L267" s="7"/>
      <c r="M267" s="7"/>
      <c r="N267" s="7"/>
      <c r="O267" s="7"/>
      <c r="P267" s="7"/>
      <c r="Q267" s="265"/>
      <c r="R267" s="7"/>
      <c r="S267" s="7"/>
      <c r="T267" s="7"/>
      <c r="U267" s="266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</row>
    <row r="268" ht="18.0" customHeight="1">
      <c r="A268" s="7"/>
      <c r="B268" s="7"/>
      <c r="C268" s="7"/>
      <c r="D268" s="7"/>
      <c r="E268" s="7"/>
      <c r="F268" s="7"/>
      <c r="G268" s="7"/>
      <c r="H268" s="264"/>
      <c r="I268" s="7"/>
      <c r="J268" s="7"/>
      <c r="K268" s="7"/>
      <c r="L268" s="7"/>
      <c r="M268" s="7"/>
      <c r="N268" s="7"/>
      <c r="O268" s="7"/>
      <c r="P268" s="7"/>
      <c r="Q268" s="265"/>
      <c r="R268" s="7"/>
      <c r="S268" s="7"/>
      <c r="T268" s="7"/>
      <c r="U268" s="266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</row>
    <row r="269" ht="18.0" customHeight="1">
      <c r="A269" s="7"/>
      <c r="B269" s="7"/>
      <c r="C269" s="7"/>
      <c r="D269" s="7"/>
      <c r="E269" s="7"/>
      <c r="F269" s="7"/>
      <c r="G269" s="7"/>
      <c r="H269" s="264"/>
      <c r="I269" s="7"/>
      <c r="J269" s="7"/>
      <c r="K269" s="7"/>
      <c r="L269" s="7"/>
      <c r="M269" s="7"/>
      <c r="N269" s="7"/>
      <c r="O269" s="7"/>
      <c r="P269" s="7"/>
      <c r="Q269" s="265"/>
      <c r="R269" s="7"/>
      <c r="S269" s="7"/>
      <c r="T269" s="7"/>
      <c r="U269" s="266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</row>
    <row r="270" ht="18.0" customHeight="1">
      <c r="A270" s="7"/>
      <c r="B270" s="7"/>
      <c r="C270" s="7"/>
      <c r="D270" s="7"/>
      <c r="E270" s="7"/>
      <c r="F270" s="7"/>
      <c r="G270" s="7"/>
      <c r="H270" s="264"/>
      <c r="I270" s="7"/>
      <c r="J270" s="7"/>
      <c r="K270" s="7"/>
      <c r="L270" s="7"/>
      <c r="M270" s="7"/>
      <c r="N270" s="7"/>
      <c r="O270" s="7"/>
      <c r="P270" s="7"/>
      <c r="Q270" s="265"/>
      <c r="R270" s="7"/>
      <c r="S270" s="7"/>
      <c r="T270" s="7"/>
      <c r="U270" s="266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</row>
    <row r="271" ht="18.0" customHeight="1">
      <c r="A271" s="7"/>
      <c r="B271" s="7"/>
      <c r="C271" s="7"/>
      <c r="D271" s="7"/>
      <c r="E271" s="7"/>
      <c r="F271" s="7"/>
      <c r="G271" s="7"/>
      <c r="H271" s="264"/>
      <c r="I271" s="7"/>
      <c r="J271" s="7"/>
      <c r="K271" s="7"/>
      <c r="L271" s="7"/>
      <c r="M271" s="7"/>
      <c r="N271" s="7"/>
      <c r="O271" s="7"/>
      <c r="P271" s="7"/>
      <c r="Q271" s="265"/>
      <c r="R271" s="7"/>
      <c r="S271" s="7"/>
      <c r="T271" s="7"/>
      <c r="U271" s="266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</row>
    <row r="272" ht="18.0" customHeight="1">
      <c r="A272" s="7"/>
      <c r="B272" s="7"/>
      <c r="C272" s="7"/>
      <c r="D272" s="7"/>
      <c r="E272" s="7"/>
      <c r="F272" s="7"/>
      <c r="G272" s="7"/>
      <c r="H272" s="264"/>
      <c r="I272" s="7"/>
      <c r="J272" s="7"/>
      <c r="K272" s="7"/>
      <c r="L272" s="7"/>
      <c r="M272" s="7"/>
      <c r="N272" s="7"/>
      <c r="O272" s="7"/>
      <c r="P272" s="7"/>
      <c r="Q272" s="265"/>
      <c r="R272" s="7"/>
      <c r="S272" s="7"/>
      <c r="T272" s="7"/>
      <c r="U272" s="266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</row>
    <row r="273" ht="18.0" customHeight="1">
      <c r="A273" s="7"/>
      <c r="B273" s="7"/>
      <c r="C273" s="7"/>
      <c r="D273" s="7"/>
      <c r="E273" s="7"/>
      <c r="F273" s="7"/>
      <c r="G273" s="7"/>
      <c r="H273" s="264"/>
      <c r="I273" s="7"/>
      <c r="J273" s="7"/>
      <c r="K273" s="7"/>
      <c r="L273" s="7"/>
      <c r="M273" s="7"/>
      <c r="N273" s="7"/>
      <c r="O273" s="7"/>
      <c r="P273" s="7"/>
      <c r="Q273" s="265"/>
      <c r="R273" s="7"/>
      <c r="S273" s="7"/>
      <c r="T273" s="7"/>
      <c r="U273" s="266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</row>
    <row r="274" ht="18.0" customHeight="1">
      <c r="A274" s="7"/>
      <c r="B274" s="7"/>
      <c r="C274" s="7"/>
      <c r="D274" s="7"/>
      <c r="E274" s="7"/>
      <c r="F274" s="7"/>
      <c r="G274" s="7"/>
      <c r="H274" s="264"/>
      <c r="I274" s="7"/>
      <c r="J274" s="7"/>
      <c r="K274" s="7"/>
      <c r="L274" s="7"/>
      <c r="M274" s="7"/>
      <c r="N274" s="7"/>
      <c r="O274" s="7"/>
      <c r="P274" s="7"/>
      <c r="Q274" s="265"/>
      <c r="R274" s="7"/>
      <c r="S274" s="7"/>
      <c r="T274" s="7"/>
      <c r="U274" s="266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</row>
    <row r="275" ht="18.0" customHeight="1">
      <c r="A275" s="7"/>
      <c r="B275" s="7"/>
      <c r="C275" s="7"/>
      <c r="D275" s="7"/>
      <c r="E275" s="7"/>
      <c r="F275" s="7"/>
      <c r="G275" s="7"/>
      <c r="H275" s="264"/>
      <c r="I275" s="7"/>
      <c r="J275" s="7"/>
      <c r="K275" s="7"/>
      <c r="L275" s="7"/>
      <c r="M275" s="7"/>
      <c r="N275" s="7"/>
      <c r="O275" s="7"/>
      <c r="P275" s="7"/>
      <c r="Q275" s="265"/>
      <c r="R275" s="7"/>
      <c r="S275" s="7"/>
      <c r="T275" s="7"/>
      <c r="U275" s="266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</row>
    <row r="276" ht="18.0" customHeight="1">
      <c r="A276" s="7"/>
      <c r="B276" s="7"/>
      <c r="C276" s="7"/>
      <c r="D276" s="7"/>
      <c r="E276" s="7"/>
      <c r="F276" s="7"/>
      <c r="G276" s="7"/>
      <c r="H276" s="264"/>
      <c r="I276" s="7"/>
      <c r="J276" s="7"/>
      <c r="K276" s="7"/>
      <c r="L276" s="7"/>
      <c r="M276" s="7"/>
      <c r="N276" s="7"/>
      <c r="O276" s="7"/>
      <c r="P276" s="7"/>
      <c r="Q276" s="265"/>
      <c r="R276" s="7"/>
      <c r="S276" s="7"/>
      <c r="T276" s="7"/>
      <c r="U276" s="266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</row>
    <row r="277" ht="18.0" customHeight="1">
      <c r="A277" s="7"/>
      <c r="B277" s="7"/>
      <c r="C277" s="7"/>
      <c r="D277" s="7"/>
      <c r="E277" s="7"/>
      <c r="F277" s="7"/>
      <c r="G277" s="7"/>
      <c r="H277" s="264"/>
      <c r="I277" s="7"/>
      <c r="J277" s="7"/>
      <c r="K277" s="7"/>
      <c r="L277" s="7"/>
      <c r="M277" s="7"/>
      <c r="N277" s="7"/>
      <c r="O277" s="7"/>
      <c r="P277" s="7"/>
      <c r="Q277" s="265"/>
      <c r="R277" s="7"/>
      <c r="S277" s="7"/>
      <c r="T277" s="7"/>
      <c r="U277" s="266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</row>
    <row r="278" ht="18.0" customHeight="1">
      <c r="A278" s="7"/>
      <c r="B278" s="7"/>
      <c r="C278" s="7"/>
      <c r="D278" s="7"/>
      <c r="E278" s="7"/>
      <c r="F278" s="7"/>
      <c r="G278" s="7"/>
      <c r="H278" s="264"/>
      <c r="I278" s="7"/>
      <c r="J278" s="7"/>
      <c r="K278" s="7"/>
      <c r="L278" s="7"/>
      <c r="M278" s="7"/>
      <c r="N278" s="7"/>
      <c r="O278" s="7"/>
      <c r="P278" s="7"/>
      <c r="Q278" s="265"/>
      <c r="R278" s="7"/>
      <c r="S278" s="7"/>
      <c r="T278" s="7"/>
      <c r="U278" s="266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</row>
    <row r="279" ht="18.0" customHeight="1">
      <c r="A279" s="7"/>
      <c r="B279" s="7"/>
      <c r="C279" s="7"/>
      <c r="D279" s="7"/>
      <c r="E279" s="7"/>
      <c r="F279" s="7"/>
      <c r="G279" s="7"/>
      <c r="H279" s="264"/>
      <c r="I279" s="7"/>
      <c r="J279" s="7"/>
      <c r="K279" s="7"/>
      <c r="L279" s="7"/>
      <c r="M279" s="7"/>
      <c r="N279" s="7"/>
      <c r="O279" s="7"/>
      <c r="P279" s="7"/>
      <c r="Q279" s="265"/>
      <c r="R279" s="7"/>
      <c r="S279" s="7"/>
      <c r="T279" s="7"/>
      <c r="U279" s="266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</row>
    <row r="280" ht="18.0" customHeight="1">
      <c r="A280" s="7"/>
      <c r="B280" s="7"/>
      <c r="C280" s="7"/>
      <c r="D280" s="7"/>
      <c r="E280" s="7"/>
      <c r="F280" s="7"/>
      <c r="G280" s="7"/>
      <c r="H280" s="264"/>
      <c r="I280" s="7"/>
      <c r="J280" s="7"/>
      <c r="K280" s="7"/>
      <c r="L280" s="7"/>
      <c r="M280" s="7"/>
      <c r="N280" s="7"/>
      <c r="O280" s="7"/>
      <c r="P280" s="7"/>
      <c r="Q280" s="265"/>
      <c r="R280" s="7"/>
      <c r="S280" s="7"/>
      <c r="T280" s="7"/>
      <c r="U280" s="266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</row>
    <row r="281" ht="18.0" customHeight="1">
      <c r="A281" s="7"/>
      <c r="B281" s="7"/>
      <c r="C281" s="7"/>
      <c r="D281" s="7"/>
      <c r="E281" s="7"/>
      <c r="F281" s="7"/>
      <c r="G281" s="7"/>
      <c r="H281" s="264"/>
      <c r="I281" s="7"/>
      <c r="J281" s="7"/>
      <c r="K281" s="7"/>
      <c r="L281" s="7"/>
      <c r="M281" s="7"/>
      <c r="N281" s="7"/>
      <c r="O281" s="7"/>
      <c r="P281" s="7"/>
      <c r="Q281" s="265"/>
      <c r="R281" s="7"/>
      <c r="S281" s="7"/>
      <c r="T281" s="7"/>
      <c r="U281" s="266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</row>
    <row r="282" ht="18.0" customHeight="1">
      <c r="A282" s="7"/>
      <c r="B282" s="7"/>
      <c r="C282" s="7"/>
      <c r="D282" s="7"/>
      <c r="E282" s="7"/>
      <c r="F282" s="7"/>
      <c r="G282" s="7"/>
      <c r="H282" s="264"/>
      <c r="I282" s="7"/>
      <c r="J282" s="7"/>
      <c r="K282" s="7"/>
      <c r="L282" s="7"/>
      <c r="M282" s="7"/>
      <c r="N282" s="7"/>
      <c r="O282" s="7"/>
      <c r="P282" s="7"/>
      <c r="Q282" s="265"/>
      <c r="R282" s="7"/>
      <c r="S282" s="7"/>
      <c r="T282" s="7"/>
      <c r="U282" s="266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</row>
    <row r="283" ht="18.0" customHeight="1">
      <c r="A283" s="7"/>
      <c r="B283" s="7"/>
      <c r="C283" s="7"/>
      <c r="D283" s="7"/>
      <c r="E283" s="7"/>
      <c r="F283" s="7"/>
      <c r="G283" s="7"/>
      <c r="H283" s="264"/>
      <c r="I283" s="7"/>
      <c r="J283" s="7"/>
      <c r="K283" s="7"/>
      <c r="L283" s="7"/>
      <c r="M283" s="7"/>
      <c r="N283" s="7"/>
      <c r="O283" s="7"/>
      <c r="P283" s="7"/>
      <c r="Q283" s="265"/>
      <c r="R283" s="7"/>
      <c r="S283" s="7"/>
      <c r="T283" s="7"/>
      <c r="U283" s="266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</row>
    <row r="284" ht="18.0" customHeight="1">
      <c r="A284" s="7"/>
      <c r="B284" s="7"/>
      <c r="C284" s="7"/>
      <c r="D284" s="7"/>
      <c r="E284" s="7"/>
      <c r="F284" s="7"/>
      <c r="G284" s="7"/>
      <c r="H284" s="264"/>
      <c r="I284" s="7"/>
      <c r="J284" s="7"/>
      <c r="K284" s="7"/>
      <c r="L284" s="7"/>
      <c r="M284" s="7"/>
      <c r="N284" s="7"/>
      <c r="O284" s="7"/>
      <c r="P284" s="7"/>
      <c r="Q284" s="265"/>
      <c r="R284" s="7"/>
      <c r="S284" s="7"/>
      <c r="T284" s="7"/>
      <c r="U284" s="266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</row>
    <row r="285" ht="18.0" customHeight="1">
      <c r="A285" s="7"/>
      <c r="B285" s="7"/>
      <c r="C285" s="7"/>
      <c r="D285" s="7"/>
      <c r="E285" s="7"/>
      <c r="F285" s="7"/>
      <c r="G285" s="7"/>
      <c r="H285" s="264"/>
      <c r="I285" s="7"/>
      <c r="J285" s="7"/>
      <c r="K285" s="7"/>
      <c r="L285" s="7"/>
      <c r="M285" s="7"/>
      <c r="N285" s="7"/>
      <c r="O285" s="7"/>
      <c r="P285" s="7"/>
      <c r="Q285" s="265"/>
      <c r="R285" s="7"/>
      <c r="S285" s="7"/>
      <c r="T285" s="7"/>
      <c r="U285" s="266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</row>
    <row r="286" ht="18.0" customHeight="1">
      <c r="A286" s="7"/>
      <c r="B286" s="7"/>
      <c r="C286" s="7"/>
      <c r="D286" s="7"/>
      <c r="E286" s="7"/>
      <c r="F286" s="7"/>
      <c r="G286" s="7"/>
      <c r="H286" s="264"/>
      <c r="I286" s="7"/>
      <c r="J286" s="7"/>
      <c r="K286" s="7"/>
      <c r="L286" s="7"/>
      <c r="M286" s="7"/>
      <c r="N286" s="7"/>
      <c r="O286" s="7"/>
      <c r="P286" s="7"/>
      <c r="Q286" s="265"/>
      <c r="R286" s="7"/>
      <c r="S286" s="7"/>
      <c r="T286" s="7"/>
      <c r="U286" s="266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</row>
    <row r="287" ht="18.0" customHeight="1">
      <c r="A287" s="7"/>
      <c r="B287" s="7"/>
      <c r="C287" s="7"/>
      <c r="D287" s="7"/>
      <c r="E287" s="7"/>
      <c r="F287" s="7"/>
      <c r="G287" s="7"/>
      <c r="H287" s="264"/>
      <c r="I287" s="7"/>
      <c r="J287" s="7"/>
      <c r="K287" s="7"/>
      <c r="L287" s="7"/>
      <c r="M287" s="7"/>
      <c r="N287" s="7"/>
      <c r="O287" s="7"/>
      <c r="P287" s="7"/>
      <c r="Q287" s="265"/>
      <c r="R287" s="7"/>
      <c r="S287" s="7"/>
      <c r="T287" s="7"/>
      <c r="U287" s="266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</row>
    <row r="288" ht="18.0" customHeight="1">
      <c r="A288" s="7"/>
      <c r="B288" s="7"/>
      <c r="C288" s="7"/>
      <c r="D288" s="7"/>
      <c r="E288" s="7"/>
      <c r="F288" s="7"/>
      <c r="G288" s="7"/>
      <c r="H288" s="264"/>
      <c r="I288" s="7"/>
      <c r="J288" s="7"/>
      <c r="K288" s="7"/>
      <c r="L288" s="7"/>
      <c r="M288" s="7"/>
      <c r="N288" s="7"/>
      <c r="O288" s="7"/>
      <c r="P288" s="7"/>
      <c r="Q288" s="265"/>
      <c r="R288" s="7"/>
      <c r="S288" s="7"/>
      <c r="T288" s="7"/>
      <c r="U288" s="266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</row>
    <row r="289" ht="18.0" customHeight="1">
      <c r="A289" s="7"/>
      <c r="B289" s="7"/>
      <c r="C289" s="7"/>
      <c r="D289" s="7"/>
      <c r="E289" s="7"/>
      <c r="F289" s="7"/>
      <c r="G289" s="7"/>
      <c r="H289" s="264"/>
      <c r="I289" s="7"/>
      <c r="J289" s="7"/>
      <c r="K289" s="7"/>
      <c r="L289" s="7"/>
      <c r="M289" s="7"/>
      <c r="N289" s="7"/>
      <c r="O289" s="7"/>
      <c r="P289" s="7"/>
      <c r="Q289" s="265"/>
      <c r="R289" s="7"/>
      <c r="S289" s="7"/>
      <c r="T289" s="7"/>
      <c r="U289" s="266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</row>
    <row r="290" ht="18.0" customHeight="1">
      <c r="A290" s="7"/>
      <c r="B290" s="7"/>
      <c r="C290" s="7"/>
      <c r="D290" s="7"/>
      <c r="E290" s="7"/>
      <c r="F290" s="7"/>
      <c r="G290" s="7"/>
      <c r="H290" s="264"/>
      <c r="I290" s="7"/>
      <c r="J290" s="7"/>
      <c r="K290" s="7"/>
      <c r="L290" s="7"/>
      <c r="M290" s="7"/>
      <c r="N290" s="7"/>
      <c r="O290" s="7"/>
      <c r="P290" s="7"/>
      <c r="Q290" s="265"/>
      <c r="R290" s="7"/>
      <c r="S290" s="7"/>
      <c r="T290" s="7"/>
      <c r="U290" s="266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</row>
    <row r="291" ht="18.0" customHeight="1">
      <c r="A291" s="7"/>
      <c r="B291" s="7"/>
      <c r="C291" s="7"/>
      <c r="D291" s="7"/>
      <c r="E291" s="7"/>
      <c r="F291" s="7"/>
      <c r="G291" s="7"/>
      <c r="H291" s="264"/>
      <c r="I291" s="7"/>
      <c r="J291" s="7"/>
      <c r="K291" s="7"/>
      <c r="L291" s="7"/>
      <c r="M291" s="7"/>
      <c r="N291" s="7"/>
      <c r="O291" s="7"/>
      <c r="P291" s="7"/>
      <c r="Q291" s="265"/>
      <c r="R291" s="7"/>
      <c r="S291" s="7"/>
      <c r="T291" s="7"/>
      <c r="U291" s="266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</row>
    <row r="292" ht="18.0" customHeight="1">
      <c r="A292" s="7"/>
      <c r="B292" s="7"/>
      <c r="C292" s="7"/>
      <c r="D292" s="7"/>
      <c r="E292" s="7"/>
      <c r="F292" s="7"/>
      <c r="G292" s="7"/>
      <c r="H292" s="264"/>
      <c r="I292" s="7"/>
      <c r="J292" s="7"/>
      <c r="K292" s="7"/>
      <c r="L292" s="7"/>
      <c r="M292" s="7"/>
      <c r="N292" s="7"/>
      <c r="O292" s="7"/>
      <c r="P292" s="7"/>
      <c r="Q292" s="265"/>
      <c r="R292" s="7"/>
      <c r="S292" s="7"/>
      <c r="T292" s="7"/>
      <c r="U292" s="266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</row>
    <row r="293" ht="18.0" customHeight="1">
      <c r="A293" s="7"/>
      <c r="B293" s="7"/>
      <c r="C293" s="7"/>
      <c r="D293" s="7"/>
      <c r="E293" s="7"/>
      <c r="F293" s="7"/>
      <c r="G293" s="7"/>
      <c r="H293" s="264"/>
      <c r="I293" s="7"/>
      <c r="J293" s="7"/>
      <c r="K293" s="7"/>
      <c r="L293" s="7"/>
      <c r="M293" s="7"/>
      <c r="N293" s="7"/>
      <c r="O293" s="7"/>
      <c r="P293" s="7"/>
      <c r="Q293" s="265"/>
      <c r="R293" s="7"/>
      <c r="S293" s="7"/>
      <c r="T293" s="7"/>
      <c r="U293" s="266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</row>
    <row r="294" ht="18.0" customHeight="1">
      <c r="A294" s="7"/>
      <c r="B294" s="7"/>
      <c r="C294" s="7"/>
      <c r="D294" s="7"/>
      <c r="E294" s="7"/>
      <c r="F294" s="7"/>
      <c r="G294" s="7"/>
      <c r="H294" s="264"/>
      <c r="I294" s="7"/>
      <c r="J294" s="7"/>
      <c r="K294" s="7"/>
      <c r="L294" s="7"/>
      <c r="M294" s="7"/>
      <c r="N294" s="7"/>
      <c r="O294" s="7"/>
      <c r="P294" s="7"/>
      <c r="Q294" s="265"/>
      <c r="R294" s="7"/>
      <c r="S294" s="7"/>
      <c r="T294" s="7"/>
      <c r="U294" s="266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</row>
    <row r="295" ht="18.0" customHeight="1">
      <c r="A295" s="7"/>
      <c r="B295" s="7"/>
      <c r="C295" s="7"/>
      <c r="D295" s="7"/>
      <c r="E295" s="7"/>
      <c r="F295" s="7"/>
      <c r="G295" s="7"/>
      <c r="H295" s="264"/>
      <c r="I295" s="7"/>
      <c r="J295" s="7"/>
      <c r="K295" s="7"/>
      <c r="L295" s="7"/>
      <c r="M295" s="7"/>
      <c r="N295" s="7"/>
      <c r="O295" s="7"/>
      <c r="P295" s="7"/>
      <c r="Q295" s="265"/>
      <c r="R295" s="7"/>
      <c r="S295" s="7"/>
      <c r="T295" s="7"/>
      <c r="U295" s="266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</row>
    <row r="296" ht="18.0" customHeight="1">
      <c r="A296" s="7"/>
      <c r="B296" s="7"/>
      <c r="C296" s="7"/>
      <c r="D296" s="7"/>
      <c r="E296" s="7"/>
      <c r="F296" s="7"/>
      <c r="G296" s="7"/>
      <c r="H296" s="264"/>
      <c r="I296" s="7"/>
      <c r="J296" s="7"/>
      <c r="K296" s="7"/>
      <c r="L296" s="7"/>
      <c r="M296" s="7"/>
      <c r="N296" s="7"/>
      <c r="O296" s="7"/>
      <c r="P296" s="7"/>
      <c r="Q296" s="265"/>
      <c r="R296" s="7"/>
      <c r="S296" s="7"/>
      <c r="T296" s="7"/>
      <c r="U296" s="266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</row>
    <row r="297" ht="18.0" customHeight="1">
      <c r="A297" s="7"/>
      <c r="B297" s="7"/>
      <c r="C297" s="7"/>
      <c r="D297" s="7"/>
      <c r="E297" s="7"/>
      <c r="F297" s="7"/>
      <c r="G297" s="7"/>
      <c r="H297" s="264"/>
      <c r="I297" s="7"/>
      <c r="J297" s="7"/>
      <c r="K297" s="7"/>
      <c r="L297" s="7"/>
      <c r="M297" s="7"/>
      <c r="N297" s="7"/>
      <c r="O297" s="7"/>
      <c r="P297" s="7"/>
      <c r="Q297" s="265"/>
      <c r="R297" s="7"/>
      <c r="S297" s="7"/>
      <c r="T297" s="7"/>
      <c r="U297" s="266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</row>
    <row r="298" ht="18.0" customHeight="1">
      <c r="A298" s="7"/>
      <c r="B298" s="7"/>
      <c r="C298" s="7"/>
      <c r="D298" s="7"/>
      <c r="E298" s="7"/>
      <c r="F298" s="7"/>
      <c r="G298" s="7"/>
      <c r="H298" s="264"/>
      <c r="I298" s="7"/>
      <c r="J298" s="7"/>
      <c r="K298" s="7"/>
      <c r="L298" s="7"/>
      <c r="M298" s="7"/>
      <c r="N298" s="7"/>
      <c r="O298" s="7"/>
      <c r="P298" s="7"/>
      <c r="Q298" s="265"/>
      <c r="R298" s="7"/>
      <c r="S298" s="7"/>
      <c r="T298" s="7"/>
      <c r="U298" s="266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</row>
    <row r="299" ht="18.0" customHeight="1">
      <c r="A299" s="7"/>
      <c r="B299" s="7"/>
      <c r="C299" s="7"/>
      <c r="D299" s="7"/>
      <c r="E299" s="7"/>
      <c r="F299" s="7"/>
      <c r="G299" s="7"/>
      <c r="H299" s="264"/>
      <c r="I299" s="7"/>
      <c r="J299" s="7"/>
      <c r="K299" s="7"/>
      <c r="L299" s="7"/>
      <c r="M299" s="7"/>
      <c r="N299" s="7"/>
      <c r="O299" s="7"/>
      <c r="P299" s="7"/>
      <c r="Q299" s="265"/>
      <c r="R299" s="7"/>
      <c r="S299" s="7"/>
      <c r="T299" s="7"/>
      <c r="U299" s="266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</row>
    <row r="300" ht="18.0" customHeight="1">
      <c r="A300" s="7"/>
      <c r="B300" s="7"/>
      <c r="C300" s="7"/>
      <c r="D300" s="7"/>
      <c r="E300" s="7"/>
      <c r="F300" s="7"/>
      <c r="G300" s="7"/>
      <c r="H300" s="264"/>
      <c r="I300" s="7"/>
      <c r="J300" s="7"/>
      <c r="K300" s="7"/>
      <c r="L300" s="7"/>
      <c r="M300" s="7"/>
      <c r="N300" s="7"/>
      <c r="O300" s="7"/>
      <c r="P300" s="7"/>
      <c r="Q300" s="265"/>
      <c r="R300" s="7"/>
      <c r="S300" s="7"/>
      <c r="T300" s="7"/>
      <c r="U300" s="266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</row>
    <row r="301" ht="18.0" customHeight="1">
      <c r="A301" s="7"/>
      <c r="B301" s="7"/>
      <c r="C301" s="7"/>
      <c r="D301" s="7"/>
      <c r="E301" s="7"/>
      <c r="F301" s="7"/>
      <c r="G301" s="7"/>
      <c r="H301" s="264"/>
      <c r="I301" s="7"/>
      <c r="J301" s="7"/>
      <c r="K301" s="7"/>
      <c r="L301" s="7"/>
      <c r="M301" s="7"/>
      <c r="N301" s="7"/>
      <c r="O301" s="7"/>
      <c r="P301" s="7"/>
      <c r="Q301" s="265"/>
      <c r="R301" s="7"/>
      <c r="S301" s="7"/>
      <c r="T301" s="7"/>
      <c r="U301" s="266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</row>
    <row r="302" ht="18.0" customHeight="1">
      <c r="A302" s="7"/>
      <c r="B302" s="7"/>
      <c r="C302" s="7"/>
      <c r="D302" s="7"/>
      <c r="E302" s="7"/>
      <c r="F302" s="7"/>
      <c r="G302" s="7"/>
      <c r="H302" s="264"/>
      <c r="I302" s="7"/>
      <c r="J302" s="7"/>
      <c r="K302" s="7"/>
      <c r="L302" s="7"/>
      <c r="M302" s="7"/>
      <c r="N302" s="7"/>
      <c r="O302" s="7"/>
      <c r="P302" s="7"/>
      <c r="Q302" s="265"/>
      <c r="R302" s="7"/>
      <c r="S302" s="7"/>
      <c r="T302" s="7"/>
      <c r="U302" s="266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</row>
    <row r="303" ht="18.0" customHeight="1">
      <c r="A303" s="7"/>
      <c r="B303" s="7"/>
      <c r="C303" s="7"/>
      <c r="D303" s="7"/>
      <c r="E303" s="7"/>
      <c r="F303" s="7"/>
      <c r="G303" s="7"/>
      <c r="H303" s="264"/>
      <c r="I303" s="7"/>
      <c r="J303" s="7"/>
      <c r="K303" s="7"/>
      <c r="L303" s="7"/>
      <c r="M303" s="7"/>
      <c r="N303" s="7"/>
      <c r="O303" s="7"/>
      <c r="P303" s="7"/>
      <c r="Q303" s="265"/>
      <c r="R303" s="7"/>
      <c r="S303" s="7"/>
      <c r="T303" s="7"/>
      <c r="U303" s="266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</row>
    <row r="304" ht="18.0" customHeight="1">
      <c r="A304" s="7"/>
      <c r="B304" s="7"/>
      <c r="C304" s="7"/>
      <c r="D304" s="7"/>
      <c r="E304" s="7"/>
      <c r="F304" s="7"/>
      <c r="G304" s="7"/>
      <c r="H304" s="264"/>
      <c r="I304" s="7"/>
      <c r="J304" s="7"/>
      <c r="K304" s="7"/>
      <c r="L304" s="7"/>
      <c r="M304" s="7"/>
      <c r="N304" s="7"/>
      <c r="O304" s="7"/>
      <c r="P304" s="7"/>
      <c r="Q304" s="265"/>
      <c r="R304" s="7"/>
      <c r="S304" s="7"/>
      <c r="T304" s="7"/>
      <c r="U304" s="266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</row>
    <row r="305" ht="18.0" customHeight="1">
      <c r="A305" s="7"/>
      <c r="B305" s="7"/>
      <c r="C305" s="7"/>
      <c r="D305" s="7"/>
      <c r="E305" s="7"/>
      <c r="F305" s="7"/>
      <c r="G305" s="7"/>
      <c r="H305" s="264"/>
      <c r="I305" s="7"/>
      <c r="J305" s="7"/>
      <c r="K305" s="7"/>
      <c r="L305" s="7"/>
      <c r="M305" s="7"/>
      <c r="N305" s="7"/>
      <c r="O305" s="7"/>
      <c r="P305" s="7"/>
      <c r="Q305" s="265"/>
      <c r="R305" s="7"/>
      <c r="S305" s="7"/>
      <c r="T305" s="7"/>
      <c r="U305" s="266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</row>
    <row r="306" ht="18.0" customHeight="1">
      <c r="A306" s="7"/>
      <c r="B306" s="7"/>
      <c r="C306" s="7"/>
      <c r="D306" s="7"/>
      <c r="E306" s="7"/>
      <c r="F306" s="7"/>
      <c r="G306" s="7"/>
      <c r="H306" s="264"/>
      <c r="I306" s="7"/>
      <c r="J306" s="7"/>
      <c r="K306" s="7"/>
      <c r="L306" s="7"/>
      <c r="M306" s="7"/>
      <c r="N306" s="7"/>
      <c r="O306" s="7"/>
      <c r="P306" s="7"/>
      <c r="Q306" s="265"/>
      <c r="R306" s="7"/>
      <c r="S306" s="7"/>
      <c r="T306" s="7"/>
      <c r="U306" s="266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</row>
    <row r="307" ht="18.0" customHeight="1">
      <c r="A307" s="7"/>
      <c r="B307" s="7"/>
      <c r="C307" s="7"/>
      <c r="D307" s="7"/>
      <c r="E307" s="7"/>
      <c r="F307" s="7"/>
      <c r="G307" s="7"/>
      <c r="H307" s="264"/>
      <c r="I307" s="7"/>
      <c r="J307" s="7"/>
      <c r="K307" s="7"/>
      <c r="L307" s="7"/>
      <c r="M307" s="7"/>
      <c r="N307" s="7"/>
      <c r="O307" s="7"/>
      <c r="P307" s="7"/>
      <c r="Q307" s="265"/>
      <c r="R307" s="7"/>
      <c r="S307" s="7"/>
      <c r="T307" s="7"/>
      <c r="U307" s="266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</row>
    <row r="308" ht="18.0" customHeight="1">
      <c r="A308" s="7"/>
      <c r="B308" s="7"/>
      <c r="C308" s="7"/>
      <c r="D308" s="7"/>
      <c r="E308" s="7"/>
      <c r="F308" s="7"/>
      <c r="G308" s="7"/>
      <c r="H308" s="264"/>
      <c r="I308" s="7"/>
      <c r="J308" s="7"/>
      <c r="K308" s="7"/>
      <c r="L308" s="7"/>
      <c r="M308" s="7"/>
      <c r="N308" s="7"/>
      <c r="O308" s="7"/>
      <c r="P308" s="7"/>
      <c r="Q308" s="265"/>
      <c r="R308" s="7"/>
      <c r="S308" s="7"/>
      <c r="T308" s="7"/>
      <c r="U308" s="266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</row>
    <row r="309" ht="18.0" customHeight="1">
      <c r="A309" s="7"/>
      <c r="B309" s="7"/>
      <c r="C309" s="7"/>
      <c r="D309" s="7"/>
      <c r="E309" s="7"/>
      <c r="F309" s="7"/>
      <c r="G309" s="7"/>
      <c r="H309" s="264"/>
      <c r="I309" s="7"/>
      <c r="J309" s="7"/>
      <c r="K309" s="7"/>
      <c r="L309" s="7"/>
      <c r="M309" s="7"/>
      <c r="N309" s="7"/>
      <c r="O309" s="7"/>
      <c r="P309" s="7"/>
      <c r="Q309" s="265"/>
      <c r="R309" s="7"/>
      <c r="S309" s="7"/>
      <c r="T309" s="7"/>
      <c r="U309" s="266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</row>
    <row r="310" ht="18.0" customHeight="1">
      <c r="A310" s="7"/>
      <c r="B310" s="7"/>
      <c r="C310" s="7"/>
      <c r="D310" s="7"/>
      <c r="E310" s="7"/>
      <c r="F310" s="7"/>
      <c r="G310" s="7"/>
      <c r="H310" s="264"/>
      <c r="I310" s="7"/>
      <c r="J310" s="7"/>
      <c r="K310" s="7"/>
      <c r="L310" s="7"/>
      <c r="M310" s="7"/>
      <c r="N310" s="7"/>
      <c r="O310" s="7"/>
      <c r="P310" s="7"/>
      <c r="Q310" s="265"/>
      <c r="R310" s="7"/>
      <c r="S310" s="7"/>
      <c r="T310" s="7"/>
      <c r="U310" s="266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</row>
    <row r="311" ht="18.0" customHeight="1">
      <c r="A311" s="7"/>
      <c r="B311" s="7"/>
      <c r="C311" s="7"/>
      <c r="D311" s="7"/>
      <c r="E311" s="7"/>
      <c r="F311" s="7"/>
      <c r="G311" s="7"/>
      <c r="H311" s="264"/>
      <c r="I311" s="7"/>
      <c r="J311" s="7"/>
      <c r="K311" s="7"/>
      <c r="L311" s="7"/>
      <c r="M311" s="7"/>
      <c r="N311" s="7"/>
      <c r="O311" s="7"/>
      <c r="P311" s="7"/>
      <c r="Q311" s="265"/>
      <c r="R311" s="7"/>
      <c r="S311" s="7"/>
      <c r="T311" s="7"/>
      <c r="U311" s="266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</row>
    <row r="312" ht="18.0" customHeight="1">
      <c r="A312" s="7"/>
      <c r="B312" s="7"/>
      <c r="C312" s="7"/>
      <c r="D312" s="7"/>
      <c r="E312" s="7"/>
      <c r="F312" s="7"/>
      <c r="G312" s="7"/>
      <c r="H312" s="264"/>
      <c r="I312" s="7"/>
      <c r="J312" s="7"/>
      <c r="K312" s="7"/>
      <c r="L312" s="7"/>
      <c r="M312" s="7"/>
      <c r="N312" s="7"/>
      <c r="O312" s="7"/>
      <c r="P312" s="7"/>
      <c r="Q312" s="265"/>
      <c r="R312" s="7"/>
      <c r="S312" s="7"/>
      <c r="T312" s="7"/>
      <c r="U312" s="266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</row>
    <row r="313" ht="18.0" customHeight="1">
      <c r="A313" s="7"/>
      <c r="B313" s="7"/>
      <c r="C313" s="7"/>
      <c r="D313" s="7"/>
      <c r="E313" s="7"/>
      <c r="F313" s="7"/>
      <c r="G313" s="7"/>
      <c r="H313" s="264"/>
      <c r="I313" s="7"/>
      <c r="J313" s="7"/>
      <c r="K313" s="7"/>
      <c r="L313" s="7"/>
      <c r="M313" s="7"/>
      <c r="N313" s="7"/>
      <c r="O313" s="7"/>
      <c r="P313" s="7"/>
      <c r="Q313" s="265"/>
      <c r="R313" s="7"/>
      <c r="S313" s="7"/>
      <c r="T313" s="7"/>
      <c r="U313" s="266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</row>
    <row r="314" ht="18.0" customHeight="1">
      <c r="A314" s="7"/>
      <c r="B314" s="7"/>
      <c r="C314" s="7"/>
      <c r="D314" s="7"/>
      <c r="E314" s="7"/>
      <c r="F314" s="7"/>
      <c r="G314" s="7"/>
      <c r="H314" s="264"/>
      <c r="I314" s="7"/>
      <c r="J314" s="7"/>
      <c r="K314" s="7"/>
      <c r="L314" s="7"/>
      <c r="M314" s="7"/>
      <c r="N314" s="7"/>
      <c r="O314" s="7"/>
      <c r="P314" s="7"/>
      <c r="Q314" s="265"/>
      <c r="R314" s="7"/>
      <c r="S314" s="7"/>
      <c r="T314" s="7"/>
      <c r="U314" s="266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</row>
    <row r="315" ht="18.0" customHeight="1">
      <c r="A315" s="7"/>
      <c r="B315" s="7"/>
      <c r="C315" s="7"/>
      <c r="D315" s="7"/>
      <c r="E315" s="7"/>
      <c r="F315" s="7"/>
      <c r="G315" s="7"/>
      <c r="H315" s="264"/>
      <c r="I315" s="7"/>
      <c r="J315" s="7"/>
      <c r="K315" s="7"/>
      <c r="L315" s="7"/>
      <c r="M315" s="7"/>
      <c r="N315" s="7"/>
      <c r="O315" s="7"/>
      <c r="P315" s="7"/>
      <c r="Q315" s="265"/>
      <c r="R315" s="7"/>
      <c r="S315" s="7"/>
      <c r="T315" s="7"/>
      <c r="U315" s="266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</row>
    <row r="316" ht="18.0" customHeight="1">
      <c r="A316" s="7"/>
      <c r="B316" s="7"/>
      <c r="C316" s="7"/>
      <c r="D316" s="7"/>
      <c r="E316" s="7"/>
      <c r="F316" s="7"/>
      <c r="G316" s="7"/>
      <c r="H316" s="264"/>
      <c r="I316" s="7"/>
      <c r="J316" s="7"/>
      <c r="K316" s="7"/>
      <c r="L316" s="7"/>
      <c r="M316" s="7"/>
      <c r="N316" s="7"/>
      <c r="O316" s="7"/>
      <c r="P316" s="7"/>
      <c r="Q316" s="265"/>
      <c r="R316" s="7"/>
      <c r="S316" s="7"/>
      <c r="T316" s="7"/>
      <c r="U316" s="266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</row>
    <row r="317" ht="18.0" customHeight="1">
      <c r="A317" s="7"/>
      <c r="B317" s="7"/>
      <c r="C317" s="7"/>
      <c r="D317" s="7"/>
      <c r="E317" s="7"/>
      <c r="F317" s="7"/>
      <c r="G317" s="7"/>
      <c r="H317" s="264"/>
      <c r="I317" s="7"/>
      <c r="J317" s="7"/>
      <c r="K317" s="7"/>
      <c r="L317" s="7"/>
      <c r="M317" s="7"/>
      <c r="N317" s="7"/>
      <c r="O317" s="7"/>
      <c r="P317" s="7"/>
      <c r="Q317" s="265"/>
      <c r="R317" s="7"/>
      <c r="S317" s="7"/>
      <c r="T317" s="7"/>
      <c r="U317" s="266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</row>
    <row r="318" ht="18.0" customHeight="1">
      <c r="A318" s="7"/>
      <c r="B318" s="7"/>
      <c r="C318" s="7"/>
      <c r="D318" s="7"/>
      <c r="E318" s="7"/>
      <c r="F318" s="7"/>
      <c r="G318" s="7"/>
      <c r="H318" s="264"/>
      <c r="I318" s="7"/>
      <c r="J318" s="7"/>
      <c r="K318" s="7"/>
      <c r="L318" s="7"/>
      <c r="M318" s="7"/>
      <c r="N318" s="7"/>
      <c r="O318" s="7"/>
      <c r="P318" s="7"/>
      <c r="Q318" s="265"/>
      <c r="R318" s="7"/>
      <c r="S318" s="7"/>
      <c r="T318" s="7"/>
      <c r="U318" s="266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</row>
    <row r="319" ht="18.0" customHeight="1">
      <c r="A319" s="7"/>
      <c r="B319" s="7"/>
      <c r="C319" s="7"/>
      <c r="D319" s="7"/>
      <c r="E319" s="7"/>
      <c r="F319" s="7"/>
      <c r="G319" s="7"/>
      <c r="H319" s="264"/>
      <c r="I319" s="7"/>
      <c r="J319" s="7"/>
      <c r="K319" s="7"/>
      <c r="L319" s="7"/>
      <c r="M319" s="7"/>
      <c r="N319" s="7"/>
      <c r="O319" s="7"/>
      <c r="P319" s="7"/>
      <c r="Q319" s="265"/>
      <c r="R319" s="7"/>
      <c r="S319" s="7"/>
      <c r="T319" s="7"/>
      <c r="U319" s="266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</row>
    <row r="320" ht="18.0" customHeight="1">
      <c r="A320" s="7"/>
      <c r="B320" s="7"/>
      <c r="C320" s="7"/>
      <c r="D320" s="7"/>
      <c r="E320" s="7"/>
      <c r="F320" s="7"/>
      <c r="G320" s="7"/>
      <c r="H320" s="264"/>
      <c r="I320" s="7"/>
      <c r="J320" s="7"/>
      <c r="K320" s="7"/>
      <c r="L320" s="7"/>
      <c r="M320" s="7"/>
      <c r="N320" s="7"/>
      <c r="O320" s="7"/>
      <c r="P320" s="7"/>
      <c r="Q320" s="265"/>
      <c r="R320" s="7"/>
      <c r="S320" s="7"/>
      <c r="T320" s="7"/>
      <c r="U320" s="266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</row>
    <row r="321" ht="18.0" customHeight="1">
      <c r="A321" s="7"/>
      <c r="B321" s="7"/>
      <c r="C321" s="7"/>
      <c r="D321" s="7"/>
      <c r="E321" s="7"/>
      <c r="F321" s="7"/>
      <c r="G321" s="7"/>
      <c r="H321" s="264"/>
      <c r="I321" s="7"/>
      <c r="J321" s="7"/>
      <c r="K321" s="7"/>
      <c r="L321" s="7"/>
      <c r="M321" s="7"/>
      <c r="N321" s="7"/>
      <c r="O321" s="7"/>
      <c r="P321" s="7"/>
      <c r="Q321" s="265"/>
      <c r="R321" s="7"/>
      <c r="S321" s="7"/>
      <c r="T321" s="7"/>
      <c r="U321" s="266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</row>
    <row r="322" ht="18.0" customHeight="1">
      <c r="A322" s="7"/>
      <c r="B322" s="7"/>
      <c r="C322" s="7"/>
      <c r="D322" s="7"/>
      <c r="E322" s="7"/>
      <c r="F322" s="7"/>
      <c r="G322" s="7"/>
      <c r="H322" s="264"/>
      <c r="I322" s="7"/>
      <c r="J322" s="7"/>
      <c r="K322" s="7"/>
      <c r="L322" s="7"/>
      <c r="M322" s="7"/>
      <c r="N322" s="7"/>
      <c r="O322" s="7"/>
      <c r="P322" s="7"/>
      <c r="Q322" s="265"/>
      <c r="R322" s="7"/>
      <c r="S322" s="7"/>
      <c r="T322" s="7"/>
      <c r="U322" s="266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</row>
    <row r="323" ht="18.0" customHeight="1">
      <c r="A323" s="7"/>
      <c r="B323" s="7"/>
      <c r="C323" s="7"/>
      <c r="D323" s="7"/>
      <c r="E323" s="7"/>
      <c r="F323" s="7"/>
      <c r="G323" s="7"/>
      <c r="H323" s="264"/>
      <c r="I323" s="7"/>
      <c r="J323" s="7"/>
      <c r="K323" s="7"/>
      <c r="L323" s="7"/>
      <c r="M323" s="7"/>
      <c r="N323" s="7"/>
      <c r="O323" s="7"/>
      <c r="P323" s="7"/>
      <c r="Q323" s="265"/>
      <c r="R323" s="7"/>
      <c r="S323" s="7"/>
      <c r="T323" s="7"/>
      <c r="U323" s="266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</row>
    <row r="324" ht="18.0" customHeight="1">
      <c r="A324" s="7"/>
      <c r="B324" s="7"/>
      <c r="C324" s="7"/>
      <c r="D324" s="7"/>
      <c r="E324" s="7"/>
      <c r="F324" s="7"/>
      <c r="G324" s="7"/>
      <c r="H324" s="264"/>
      <c r="I324" s="7"/>
      <c r="J324" s="7"/>
      <c r="K324" s="7"/>
      <c r="L324" s="7"/>
      <c r="M324" s="7"/>
      <c r="N324" s="7"/>
      <c r="O324" s="7"/>
      <c r="P324" s="7"/>
      <c r="Q324" s="265"/>
      <c r="R324" s="7"/>
      <c r="S324" s="7"/>
      <c r="T324" s="7"/>
      <c r="U324" s="266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</row>
    <row r="325" ht="18.0" customHeight="1">
      <c r="A325" s="7"/>
      <c r="B325" s="7"/>
      <c r="C325" s="7"/>
      <c r="D325" s="7"/>
      <c r="E325" s="7"/>
      <c r="F325" s="7"/>
      <c r="G325" s="7"/>
      <c r="H325" s="264"/>
      <c r="I325" s="7"/>
      <c r="J325" s="7"/>
      <c r="K325" s="7"/>
      <c r="L325" s="7"/>
      <c r="M325" s="7"/>
      <c r="N325" s="7"/>
      <c r="O325" s="7"/>
      <c r="P325" s="7"/>
      <c r="Q325" s="265"/>
      <c r="R325" s="7"/>
      <c r="S325" s="7"/>
      <c r="T325" s="7"/>
      <c r="U325" s="266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</row>
    <row r="326" ht="18.0" customHeight="1">
      <c r="A326" s="7"/>
      <c r="B326" s="7"/>
      <c r="C326" s="7"/>
      <c r="D326" s="7"/>
      <c r="E326" s="7"/>
      <c r="F326" s="7"/>
      <c r="G326" s="7"/>
      <c r="H326" s="264"/>
      <c r="I326" s="7"/>
      <c r="J326" s="7"/>
      <c r="K326" s="7"/>
      <c r="L326" s="7"/>
      <c r="M326" s="7"/>
      <c r="N326" s="7"/>
      <c r="O326" s="7"/>
      <c r="P326" s="7"/>
      <c r="Q326" s="265"/>
      <c r="R326" s="7"/>
      <c r="S326" s="7"/>
      <c r="T326" s="7"/>
      <c r="U326" s="266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</row>
    <row r="327" ht="18.0" customHeight="1">
      <c r="A327" s="7"/>
      <c r="B327" s="7"/>
      <c r="C327" s="7"/>
      <c r="D327" s="7"/>
      <c r="E327" s="7"/>
      <c r="F327" s="7"/>
      <c r="G327" s="7"/>
      <c r="H327" s="264"/>
      <c r="I327" s="7"/>
      <c r="J327" s="7"/>
      <c r="K327" s="7"/>
      <c r="L327" s="7"/>
      <c r="M327" s="7"/>
      <c r="N327" s="7"/>
      <c r="O327" s="7"/>
      <c r="P327" s="7"/>
      <c r="Q327" s="265"/>
      <c r="R327" s="7"/>
      <c r="S327" s="7"/>
      <c r="T327" s="7"/>
      <c r="U327" s="266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</row>
    <row r="328" ht="18.0" customHeight="1">
      <c r="A328" s="7"/>
      <c r="B328" s="7"/>
      <c r="C328" s="7"/>
      <c r="D328" s="7"/>
      <c r="E328" s="7"/>
      <c r="F328" s="7"/>
      <c r="G328" s="7"/>
      <c r="H328" s="264"/>
      <c r="I328" s="7"/>
      <c r="J328" s="7"/>
      <c r="K328" s="7"/>
      <c r="L328" s="7"/>
      <c r="M328" s="7"/>
      <c r="N328" s="7"/>
      <c r="O328" s="7"/>
      <c r="P328" s="7"/>
      <c r="Q328" s="265"/>
      <c r="R328" s="7"/>
      <c r="S328" s="7"/>
      <c r="T328" s="7"/>
      <c r="U328" s="266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</row>
    <row r="329" ht="18.0" customHeight="1">
      <c r="A329" s="7"/>
      <c r="B329" s="7"/>
      <c r="C329" s="7"/>
      <c r="D329" s="7"/>
      <c r="E329" s="7"/>
      <c r="F329" s="7"/>
      <c r="G329" s="7"/>
      <c r="H329" s="264"/>
      <c r="I329" s="7"/>
      <c r="J329" s="7"/>
      <c r="K329" s="7"/>
      <c r="L329" s="7"/>
      <c r="M329" s="7"/>
      <c r="N329" s="7"/>
      <c r="O329" s="7"/>
      <c r="P329" s="7"/>
      <c r="Q329" s="265"/>
      <c r="R329" s="7"/>
      <c r="S329" s="7"/>
      <c r="T329" s="7"/>
      <c r="U329" s="266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</row>
    <row r="330" ht="18.0" customHeight="1">
      <c r="A330" s="7"/>
      <c r="B330" s="7"/>
      <c r="C330" s="7"/>
      <c r="D330" s="7"/>
      <c r="E330" s="7"/>
      <c r="F330" s="7"/>
      <c r="G330" s="7"/>
      <c r="H330" s="264"/>
      <c r="I330" s="7"/>
      <c r="J330" s="7"/>
      <c r="K330" s="7"/>
      <c r="L330" s="7"/>
      <c r="M330" s="7"/>
      <c r="N330" s="7"/>
      <c r="O330" s="7"/>
      <c r="P330" s="7"/>
      <c r="Q330" s="265"/>
      <c r="R330" s="7"/>
      <c r="S330" s="7"/>
      <c r="T330" s="7"/>
      <c r="U330" s="266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</row>
    <row r="331" ht="18.0" customHeight="1">
      <c r="A331" s="7"/>
      <c r="B331" s="7"/>
      <c r="C331" s="7"/>
      <c r="D331" s="7"/>
      <c r="E331" s="7"/>
      <c r="F331" s="7"/>
      <c r="G331" s="7"/>
      <c r="H331" s="264"/>
      <c r="I331" s="7"/>
      <c r="J331" s="7"/>
      <c r="K331" s="7"/>
      <c r="L331" s="7"/>
      <c r="M331" s="7"/>
      <c r="N331" s="7"/>
      <c r="O331" s="7"/>
      <c r="P331" s="7"/>
      <c r="Q331" s="265"/>
      <c r="R331" s="7"/>
      <c r="S331" s="7"/>
      <c r="T331" s="7"/>
      <c r="U331" s="266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</row>
    <row r="332" ht="18.0" customHeight="1">
      <c r="A332" s="7"/>
      <c r="B332" s="7"/>
      <c r="C332" s="7"/>
      <c r="D332" s="7"/>
      <c r="E332" s="7"/>
      <c r="F332" s="7"/>
      <c r="G332" s="7"/>
      <c r="H332" s="264"/>
      <c r="I332" s="7"/>
      <c r="J332" s="7"/>
      <c r="K332" s="7"/>
      <c r="L332" s="7"/>
      <c r="M332" s="7"/>
      <c r="N332" s="7"/>
      <c r="O332" s="7"/>
      <c r="P332" s="7"/>
      <c r="Q332" s="265"/>
      <c r="R332" s="7"/>
      <c r="S332" s="7"/>
      <c r="T332" s="7"/>
      <c r="U332" s="266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</row>
    <row r="333" ht="18.0" customHeight="1">
      <c r="A333" s="7"/>
      <c r="B333" s="7"/>
      <c r="C333" s="7"/>
      <c r="D333" s="7"/>
      <c r="E333" s="7"/>
      <c r="F333" s="7"/>
      <c r="G333" s="7"/>
      <c r="H333" s="264"/>
      <c r="I333" s="7"/>
      <c r="J333" s="7"/>
      <c r="K333" s="7"/>
      <c r="L333" s="7"/>
      <c r="M333" s="7"/>
      <c r="N333" s="7"/>
      <c r="O333" s="7"/>
      <c r="P333" s="7"/>
      <c r="Q333" s="265"/>
      <c r="R333" s="7"/>
      <c r="S333" s="7"/>
      <c r="T333" s="7"/>
      <c r="U333" s="266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</row>
    <row r="334" ht="18.0" customHeight="1">
      <c r="A334" s="7"/>
      <c r="B334" s="7"/>
      <c r="C334" s="7"/>
      <c r="D334" s="7"/>
      <c r="E334" s="7"/>
      <c r="F334" s="7"/>
      <c r="G334" s="7"/>
      <c r="H334" s="264"/>
      <c r="I334" s="7"/>
      <c r="J334" s="7"/>
      <c r="K334" s="7"/>
      <c r="L334" s="7"/>
      <c r="M334" s="7"/>
      <c r="N334" s="7"/>
      <c r="O334" s="7"/>
      <c r="P334" s="7"/>
      <c r="Q334" s="265"/>
      <c r="R334" s="7"/>
      <c r="S334" s="7"/>
      <c r="T334" s="7"/>
      <c r="U334" s="266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</row>
    <row r="335" ht="18.0" customHeight="1">
      <c r="A335" s="7"/>
      <c r="B335" s="7"/>
      <c r="C335" s="7"/>
      <c r="D335" s="7"/>
      <c r="E335" s="7"/>
      <c r="F335" s="7"/>
      <c r="G335" s="7"/>
      <c r="H335" s="264"/>
      <c r="I335" s="7"/>
      <c r="J335" s="7"/>
      <c r="K335" s="7"/>
      <c r="L335" s="7"/>
      <c r="M335" s="7"/>
      <c r="N335" s="7"/>
      <c r="O335" s="7"/>
      <c r="P335" s="7"/>
      <c r="Q335" s="265"/>
      <c r="R335" s="7"/>
      <c r="S335" s="7"/>
      <c r="T335" s="7"/>
      <c r="U335" s="266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</row>
    <row r="336" ht="18.0" customHeight="1">
      <c r="A336" s="7"/>
      <c r="B336" s="7"/>
      <c r="C336" s="7"/>
      <c r="D336" s="7"/>
      <c r="E336" s="7"/>
      <c r="F336" s="7"/>
      <c r="G336" s="7"/>
      <c r="H336" s="264"/>
      <c r="I336" s="7"/>
      <c r="J336" s="7"/>
      <c r="K336" s="7"/>
      <c r="L336" s="7"/>
      <c r="M336" s="7"/>
      <c r="N336" s="7"/>
      <c r="O336" s="7"/>
      <c r="P336" s="7"/>
      <c r="Q336" s="265"/>
      <c r="R336" s="7"/>
      <c r="S336" s="7"/>
      <c r="T336" s="7"/>
      <c r="U336" s="266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</row>
    <row r="337" ht="18.0" customHeight="1">
      <c r="A337" s="7"/>
      <c r="B337" s="7"/>
      <c r="C337" s="7"/>
      <c r="D337" s="7"/>
      <c r="E337" s="7"/>
      <c r="F337" s="7"/>
      <c r="G337" s="7"/>
      <c r="H337" s="264"/>
      <c r="I337" s="7"/>
      <c r="J337" s="7"/>
      <c r="K337" s="7"/>
      <c r="L337" s="7"/>
      <c r="M337" s="7"/>
      <c r="N337" s="7"/>
      <c r="O337" s="7"/>
      <c r="P337" s="7"/>
      <c r="Q337" s="265"/>
      <c r="R337" s="7"/>
      <c r="S337" s="7"/>
      <c r="T337" s="7"/>
      <c r="U337" s="266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</row>
    <row r="338" ht="18.0" customHeight="1">
      <c r="A338" s="7"/>
      <c r="B338" s="7"/>
      <c r="C338" s="7"/>
      <c r="D338" s="7"/>
      <c r="E338" s="7"/>
      <c r="F338" s="7"/>
      <c r="G338" s="7"/>
      <c r="H338" s="264"/>
      <c r="I338" s="7"/>
      <c r="J338" s="7"/>
      <c r="K338" s="7"/>
      <c r="L338" s="7"/>
      <c r="M338" s="7"/>
      <c r="N338" s="7"/>
      <c r="O338" s="7"/>
      <c r="P338" s="7"/>
      <c r="Q338" s="265"/>
      <c r="R338" s="7"/>
      <c r="S338" s="7"/>
      <c r="T338" s="7"/>
      <c r="U338" s="266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</row>
    <row r="339" ht="18.0" customHeight="1">
      <c r="A339" s="7"/>
      <c r="B339" s="7"/>
      <c r="C339" s="7"/>
      <c r="D339" s="7"/>
      <c r="E339" s="7"/>
      <c r="F339" s="7"/>
      <c r="G339" s="7"/>
      <c r="H339" s="264"/>
      <c r="I339" s="7"/>
      <c r="J339" s="7"/>
      <c r="K339" s="7"/>
      <c r="L339" s="7"/>
      <c r="M339" s="7"/>
      <c r="N339" s="7"/>
      <c r="O339" s="7"/>
      <c r="P339" s="7"/>
      <c r="Q339" s="265"/>
      <c r="R339" s="7"/>
      <c r="S339" s="7"/>
      <c r="T339" s="7"/>
      <c r="U339" s="266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</row>
    <row r="340" ht="18.0" customHeight="1">
      <c r="A340" s="7"/>
      <c r="B340" s="7"/>
      <c r="C340" s="7"/>
      <c r="D340" s="7"/>
      <c r="E340" s="7"/>
      <c r="F340" s="7"/>
      <c r="G340" s="7"/>
      <c r="H340" s="264"/>
      <c r="I340" s="7"/>
      <c r="J340" s="7"/>
      <c r="K340" s="7"/>
      <c r="L340" s="7"/>
      <c r="M340" s="7"/>
      <c r="N340" s="7"/>
      <c r="O340" s="7"/>
      <c r="P340" s="7"/>
      <c r="Q340" s="265"/>
      <c r="R340" s="7"/>
      <c r="S340" s="7"/>
      <c r="T340" s="7"/>
      <c r="U340" s="266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</row>
    <row r="341" ht="18.0" customHeight="1">
      <c r="A341" s="7"/>
      <c r="B341" s="7"/>
      <c r="C341" s="7"/>
      <c r="D341" s="7"/>
      <c r="E341" s="7"/>
      <c r="F341" s="7"/>
      <c r="G341" s="7"/>
      <c r="H341" s="264"/>
      <c r="I341" s="7"/>
      <c r="J341" s="7"/>
      <c r="K341" s="7"/>
      <c r="L341" s="7"/>
      <c r="M341" s="7"/>
      <c r="N341" s="7"/>
      <c r="O341" s="7"/>
      <c r="P341" s="7"/>
      <c r="Q341" s="265"/>
      <c r="R341" s="7"/>
      <c r="S341" s="7"/>
      <c r="T341" s="7"/>
      <c r="U341" s="266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</row>
    <row r="342" ht="18.0" customHeight="1">
      <c r="A342" s="7"/>
      <c r="B342" s="7"/>
      <c r="C342" s="7"/>
      <c r="D342" s="7"/>
      <c r="E342" s="7"/>
      <c r="F342" s="7"/>
      <c r="G342" s="7"/>
      <c r="H342" s="264"/>
      <c r="I342" s="7"/>
      <c r="J342" s="7"/>
      <c r="K342" s="7"/>
      <c r="L342" s="7"/>
      <c r="M342" s="7"/>
      <c r="N342" s="7"/>
      <c r="O342" s="7"/>
      <c r="P342" s="7"/>
      <c r="Q342" s="265"/>
      <c r="R342" s="7"/>
      <c r="S342" s="7"/>
      <c r="T342" s="7"/>
      <c r="U342" s="266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</row>
    <row r="343" ht="18.0" customHeight="1">
      <c r="A343" s="7"/>
      <c r="B343" s="7"/>
      <c r="C343" s="7"/>
      <c r="D343" s="7"/>
      <c r="E343" s="7"/>
      <c r="F343" s="7"/>
      <c r="G343" s="7"/>
      <c r="H343" s="264"/>
      <c r="I343" s="7"/>
      <c r="J343" s="7"/>
      <c r="K343" s="7"/>
      <c r="L343" s="7"/>
      <c r="M343" s="7"/>
      <c r="N343" s="7"/>
      <c r="O343" s="7"/>
      <c r="P343" s="7"/>
      <c r="Q343" s="265"/>
      <c r="R343" s="7"/>
      <c r="S343" s="7"/>
      <c r="T343" s="7"/>
      <c r="U343" s="266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</row>
    <row r="344" ht="18.0" customHeight="1">
      <c r="A344" s="7"/>
      <c r="B344" s="7"/>
      <c r="C344" s="7"/>
      <c r="D344" s="7"/>
      <c r="E344" s="7"/>
      <c r="F344" s="7"/>
      <c r="G344" s="7"/>
      <c r="H344" s="264"/>
      <c r="I344" s="7"/>
      <c r="J344" s="7"/>
      <c r="K344" s="7"/>
      <c r="L344" s="7"/>
      <c r="M344" s="7"/>
      <c r="N344" s="7"/>
      <c r="O344" s="7"/>
      <c r="P344" s="7"/>
      <c r="Q344" s="265"/>
      <c r="R344" s="7"/>
      <c r="S344" s="7"/>
      <c r="T344" s="7"/>
      <c r="U344" s="266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</row>
    <row r="345" ht="18.0" customHeight="1">
      <c r="A345" s="7"/>
      <c r="B345" s="7"/>
      <c r="C345" s="7"/>
      <c r="D345" s="7"/>
      <c r="E345" s="7"/>
      <c r="F345" s="7"/>
      <c r="G345" s="7"/>
      <c r="H345" s="264"/>
      <c r="I345" s="7"/>
      <c r="J345" s="7"/>
      <c r="K345" s="7"/>
      <c r="L345" s="7"/>
      <c r="M345" s="7"/>
      <c r="N345" s="7"/>
      <c r="O345" s="7"/>
      <c r="P345" s="7"/>
      <c r="Q345" s="265"/>
      <c r="R345" s="7"/>
      <c r="S345" s="7"/>
      <c r="T345" s="7"/>
      <c r="U345" s="266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</row>
    <row r="346" ht="18.0" customHeight="1">
      <c r="A346" s="7"/>
      <c r="B346" s="7"/>
      <c r="C346" s="7"/>
      <c r="D346" s="7"/>
      <c r="E346" s="7"/>
      <c r="F346" s="7"/>
      <c r="G346" s="7"/>
      <c r="H346" s="264"/>
      <c r="I346" s="7"/>
      <c r="J346" s="7"/>
      <c r="K346" s="7"/>
      <c r="L346" s="7"/>
      <c r="M346" s="7"/>
      <c r="N346" s="7"/>
      <c r="O346" s="7"/>
      <c r="P346" s="7"/>
      <c r="Q346" s="265"/>
      <c r="R346" s="7"/>
      <c r="S346" s="7"/>
      <c r="T346" s="7"/>
      <c r="U346" s="266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</row>
    <row r="347" ht="18.0" customHeight="1">
      <c r="A347" s="7"/>
      <c r="B347" s="7"/>
      <c r="C347" s="7"/>
      <c r="D347" s="7"/>
      <c r="E347" s="7"/>
      <c r="F347" s="7"/>
      <c r="G347" s="7"/>
      <c r="H347" s="264"/>
      <c r="I347" s="7"/>
      <c r="J347" s="7"/>
      <c r="K347" s="7"/>
      <c r="L347" s="7"/>
      <c r="M347" s="7"/>
      <c r="N347" s="7"/>
      <c r="O347" s="7"/>
      <c r="P347" s="7"/>
      <c r="Q347" s="265"/>
      <c r="R347" s="7"/>
      <c r="S347" s="7"/>
      <c r="T347" s="7"/>
      <c r="U347" s="266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</row>
    <row r="348" ht="18.0" customHeight="1">
      <c r="A348" s="7"/>
      <c r="B348" s="7"/>
      <c r="C348" s="7"/>
      <c r="D348" s="7"/>
      <c r="E348" s="7"/>
      <c r="F348" s="7"/>
      <c r="G348" s="7"/>
      <c r="H348" s="264"/>
      <c r="I348" s="7"/>
      <c r="J348" s="7"/>
      <c r="K348" s="7"/>
      <c r="L348" s="7"/>
      <c r="M348" s="7"/>
      <c r="N348" s="7"/>
      <c r="O348" s="7"/>
      <c r="P348" s="7"/>
      <c r="Q348" s="265"/>
      <c r="R348" s="7"/>
      <c r="S348" s="7"/>
      <c r="T348" s="7"/>
      <c r="U348" s="266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</row>
    <row r="349" ht="18.0" customHeight="1">
      <c r="A349" s="7"/>
      <c r="B349" s="7"/>
      <c r="C349" s="7"/>
      <c r="D349" s="7"/>
      <c r="E349" s="7"/>
      <c r="F349" s="7"/>
      <c r="G349" s="7"/>
      <c r="H349" s="264"/>
      <c r="I349" s="7"/>
      <c r="J349" s="7"/>
      <c r="K349" s="7"/>
      <c r="L349" s="7"/>
      <c r="M349" s="7"/>
      <c r="N349" s="7"/>
      <c r="O349" s="7"/>
      <c r="P349" s="7"/>
      <c r="Q349" s="265"/>
      <c r="R349" s="7"/>
      <c r="S349" s="7"/>
      <c r="T349" s="7"/>
      <c r="U349" s="266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</row>
    <row r="350" ht="18.0" customHeight="1">
      <c r="A350" s="7"/>
      <c r="B350" s="7"/>
      <c r="C350" s="7"/>
      <c r="D350" s="7"/>
      <c r="E350" s="7"/>
      <c r="F350" s="7"/>
      <c r="G350" s="7"/>
      <c r="H350" s="264"/>
      <c r="I350" s="7"/>
      <c r="J350" s="7"/>
      <c r="K350" s="7"/>
      <c r="L350" s="7"/>
      <c r="M350" s="7"/>
      <c r="N350" s="7"/>
      <c r="O350" s="7"/>
      <c r="P350" s="7"/>
      <c r="Q350" s="265"/>
      <c r="R350" s="7"/>
      <c r="S350" s="7"/>
      <c r="T350" s="7"/>
      <c r="U350" s="266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</row>
    <row r="351" ht="18.0" customHeight="1">
      <c r="A351" s="7"/>
      <c r="B351" s="7"/>
      <c r="C351" s="7"/>
      <c r="D351" s="7"/>
      <c r="E351" s="7"/>
      <c r="F351" s="7"/>
      <c r="G351" s="7"/>
      <c r="H351" s="264"/>
      <c r="I351" s="7"/>
      <c r="J351" s="7"/>
      <c r="K351" s="7"/>
      <c r="L351" s="7"/>
      <c r="M351" s="7"/>
      <c r="N351" s="7"/>
      <c r="O351" s="7"/>
      <c r="P351" s="7"/>
      <c r="Q351" s="265"/>
      <c r="R351" s="7"/>
      <c r="S351" s="7"/>
      <c r="T351" s="7"/>
      <c r="U351" s="266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</row>
    <row r="352" ht="18.0" customHeight="1">
      <c r="A352" s="7"/>
      <c r="B352" s="7"/>
      <c r="C352" s="7"/>
      <c r="D352" s="7"/>
      <c r="E352" s="7"/>
      <c r="F352" s="7"/>
      <c r="G352" s="7"/>
      <c r="H352" s="264"/>
      <c r="I352" s="7"/>
      <c r="J352" s="7"/>
      <c r="K352" s="7"/>
      <c r="L352" s="7"/>
      <c r="M352" s="7"/>
      <c r="N352" s="7"/>
      <c r="O352" s="7"/>
      <c r="P352" s="7"/>
      <c r="Q352" s="265"/>
      <c r="R352" s="7"/>
      <c r="S352" s="7"/>
      <c r="T352" s="7"/>
      <c r="U352" s="266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</row>
    <row r="353" ht="18.0" customHeight="1">
      <c r="A353" s="7"/>
      <c r="B353" s="7"/>
      <c r="C353" s="7"/>
      <c r="D353" s="7"/>
      <c r="E353" s="7"/>
      <c r="F353" s="7"/>
      <c r="G353" s="7"/>
      <c r="H353" s="264"/>
      <c r="I353" s="7"/>
      <c r="J353" s="7"/>
      <c r="K353" s="7"/>
      <c r="L353" s="7"/>
      <c r="M353" s="7"/>
      <c r="N353" s="7"/>
      <c r="O353" s="7"/>
      <c r="P353" s="7"/>
      <c r="Q353" s="265"/>
      <c r="R353" s="7"/>
      <c r="S353" s="7"/>
      <c r="T353" s="7"/>
      <c r="U353" s="266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</row>
    <row r="354" ht="18.0" customHeight="1">
      <c r="A354" s="7"/>
      <c r="B354" s="7"/>
      <c r="C354" s="7"/>
      <c r="D354" s="7"/>
      <c r="E354" s="7"/>
      <c r="F354" s="7"/>
      <c r="G354" s="7"/>
      <c r="H354" s="264"/>
      <c r="I354" s="7"/>
      <c r="J354" s="7"/>
      <c r="K354" s="7"/>
      <c r="L354" s="7"/>
      <c r="M354" s="7"/>
      <c r="N354" s="7"/>
      <c r="O354" s="7"/>
      <c r="P354" s="7"/>
      <c r="Q354" s="265"/>
      <c r="R354" s="7"/>
      <c r="S354" s="7"/>
      <c r="T354" s="7"/>
      <c r="U354" s="266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</row>
    <row r="355" ht="18.0" customHeight="1">
      <c r="A355" s="7"/>
      <c r="B355" s="7"/>
      <c r="C355" s="7"/>
      <c r="D355" s="7"/>
      <c r="E355" s="7"/>
      <c r="F355" s="7"/>
      <c r="G355" s="7"/>
      <c r="H355" s="264"/>
      <c r="I355" s="7"/>
      <c r="J355" s="7"/>
      <c r="K355" s="7"/>
      <c r="L355" s="7"/>
      <c r="M355" s="7"/>
      <c r="N355" s="7"/>
      <c r="O355" s="7"/>
      <c r="P355" s="7"/>
      <c r="Q355" s="265"/>
      <c r="R355" s="7"/>
      <c r="S355" s="7"/>
      <c r="T355" s="7"/>
      <c r="U355" s="266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</row>
    <row r="356" ht="18.0" customHeight="1">
      <c r="A356" s="7"/>
      <c r="B356" s="7"/>
      <c r="C356" s="7"/>
      <c r="D356" s="7"/>
      <c r="E356" s="7"/>
      <c r="F356" s="7"/>
      <c r="G356" s="7"/>
      <c r="H356" s="264"/>
      <c r="I356" s="7"/>
      <c r="J356" s="7"/>
      <c r="K356" s="7"/>
      <c r="L356" s="7"/>
      <c r="M356" s="7"/>
      <c r="N356" s="7"/>
      <c r="O356" s="7"/>
      <c r="P356" s="7"/>
      <c r="Q356" s="265"/>
      <c r="R356" s="7"/>
      <c r="S356" s="7"/>
      <c r="T356" s="7"/>
      <c r="U356" s="266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</row>
    <row r="357" ht="18.0" customHeight="1">
      <c r="A357" s="7"/>
      <c r="B357" s="7"/>
      <c r="C357" s="7"/>
      <c r="D357" s="7"/>
      <c r="E357" s="7"/>
      <c r="F357" s="7"/>
      <c r="G357" s="7"/>
      <c r="H357" s="264"/>
      <c r="I357" s="7"/>
      <c r="J357" s="7"/>
      <c r="K357" s="7"/>
      <c r="L357" s="7"/>
      <c r="M357" s="7"/>
      <c r="N357" s="7"/>
      <c r="O357" s="7"/>
      <c r="P357" s="7"/>
      <c r="Q357" s="265"/>
      <c r="R357" s="7"/>
      <c r="S357" s="7"/>
      <c r="T357" s="7"/>
      <c r="U357" s="266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</row>
    <row r="358" ht="18.0" customHeight="1">
      <c r="A358" s="7"/>
      <c r="B358" s="7"/>
      <c r="C358" s="7"/>
      <c r="D358" s="7"/>
      <c r="E358" s="7"/>
      <c r="F358" s="7"/>
      <c r="G358" s="7"/>
      <c r="H358" s="264"/>
      <c r="I358" s="7"/>
      <c r="J358" s="7"/>
      <c r="K358" s="7"/>
      <c r="L358" s="7"/>
      <c r="M358" s="7"/>
      <c r="N358" s="7"/>
      <c r="O358" s="7"/>
      <c r="P358" s="7"/>
      <c r="Q358" s="265"/>
      <c r="R358" s="7"/>
      <c r="S358" s="7"/>
      <c r="T358" s="7"/>
      <c r="U358" s="266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</row>
    <row r="359" ht="18.0" customHeight="1">
      <c r="A359" s="7"/>
      <c r="B359" s="7"/>
      <c r="C359" s="7"/>
      <c r="D359" s="7"/>
      <c r="E359" s="7"/>
      <c r="F359" s="7"/>
      <c r="G359" s="7"/>
      <c r="H359" s="264"/>
      <c r="I359" s="7"/>
      <c r="J359" s="7"/>
      <c r="K359" s="7"/>
      <c r="L359" s="7"/>
      <c r="M359" s="7"/>
      <c r="N359" s="7"/>
      <c r="O359" s="7"/>
      <c r="P359" s="7"/>
      <c r="Q359" s="265"/>
      <c r="R359" s="7"/>
      <c r="S359" s="7"/>
      <c r="T359" s="7"/>
      <c r="U359" s="266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</row>
    <row r="360" ht="18.0" customHeight="1">
      <c r="A360" s="7"/>
      <c r="B360" s="7"/>
      <c r="C360" s="7"/>
      <c r="D360" s="7"/>
      <c r="E360" s="7"/>
      <c r="F360" s="7"/>
      <c r="G360" s="7"/>
      <c r="H360" s="264"/>
      <c r="I360" s="7"/>
      <c r="J360" s="7"/>
      <c r="K360" s="7"/>
      <c r="L360" s="7"/>
      <c r="M360" s="7"/>
      <c r="N360" s="7"/>
      <c r="O360" s="7"/>
      <c r="P360" s="7"/>
      <c r="Q360" s="265"/>
      <c r="R360" s="7"/>
      <c r="S360" s="7"/>
      <c r="T360" s="7"/>
      <c r="U360" s="266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</row>
    <row r="361" ht="18.0" customHeight="1">
      <c r="A361" s="7"/>
      <c r="B361" s="7"/>
      <c r="C361" s="7"/>
      <c r="D361" s="7"/>
      <c r="E361" s="7"/>
      <c r="F361" s="7"/>
      <c r="G361" s="7"/>
      <c r="H361" s="264"/>
      <c r="I361" s="7"/>
      <c r="J361" s="7"/>
      <c r="K361" s="7"/>
      <c r="L361" s="7"/>
      <c r="M361" s="7"/>
      <c r="N361" s="7"/>
      <c r="O361" s="7"/>
      <c r="P361" s="7"/>
      <c r="Q361" s="265"/>
      <c r="R361" s="7"/>
      <c r="S361" s="7"/>
      <c r="T361" s="7"/>
      <c r="U361" s="266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</row>
    <row r="362" ht="18.0" customHeight="1">
      <c r="A362" s="7"/>
      <c r="B362" s="7"/>
      <c r="C362" s="7"/>
      <c r="D362" s="7"/>
      <c r="E362" s="7"/>
      <c r="F362" s="7"/>
      <c r="G362" s="7"/>
      <c r="H362" s="264"/>
      <c r="I362" s="7"/>
      <c r="J362" s="7"/>
      <c r="K362" s="7"/>
      <c r="L362" s="7"/>
      <c r="M362" s="7"/>
      <c r="N362" s="7"/>
      <c r="O362" s="7"/>
      <c r="P362" s="7"/>
      <c r="Q362" s="265"/>
      <c r="R362" s="7"/>
      <c r="S362" s="7"/>
      <c r="T362" s="7"/>
      <c r="U362" s="266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</row>
    <row r="363" ht="18.0" customHeight="1">
      <c r="A363" s="7"/>
      <c r="B363" s="7"/>
      <c r="C363" s="7"/>
      <c r="D363" s="7"/>
      <c r="E363" s="7"/>
      <c r="F363" s="7"/>
      <c r="G363" s="7"/>
      <c r="H363" s="264"/>
      <c r="I363" s="7"/>
      <c r="J363" s="7"/>
      <c r="K363" s="7"/>
      <c r="L363" s="7"/>
      <c r="M363" s="7"/>
      <c r="N363" s="7"/>
      <c r="O363" s="7"/>
      <c r="P363" s="7"/>
      <c r="Q363" s="265"/>
      <c r="R363" s="7"/>
      <c r="S363" s="7"/>
      <c r="T363" s="7"/>
      <c r="U363" s="266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</row>
    <row r="364" ht="18.0" customHeight="1">
      <c r="A364" s="7"/>
      <c r="B364" s="7"/>
      <c r="C364" s="7"/>
      <c r="D364" s="7"/>
      <c r="E364" s="7"/>
      <c r="F364" s="7"/>
      <c r="G364" s="7"/>
      <c r="H364" s="264"/>
      <c r="I364" s="7"/>
      <c r="J364" s="7"/>
      <c r="K364" s="7"/>
      <c r="L364" s="7"/>
      <c r="M364" s="7"/>
      <c r="N364" s="7"/>
      <c r="O364" s="7"/>
      <c r="P364" s="7"/>
      <c r="Q364" s="265"/>
      <c r="R364" s="7"/>
      <c r="S364" s="7"/>
      <c r="T364" s="7"/>
      <c r="U364" s="266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</row>
    <row r="365" ht="18.0" customHeight="1">
      <c r="A365" s="7"/>
      <c r="B365" s="7"/>
      <c r="C365" s="7"/>
      <c r="D365" s="7"/>
      <c r="E365" s="7"/>
      <c r="F365" s="7"/>
      <c r="G365" s="7"/>
      <c r="H365" s="264"/>
      <c r="I365" s="7"/>
      <c r="J365" s="7"/>
      <c r="K365" s="7"/>
      <c r="L365" s="7"/>
      <c r="M365" s="7"/>
      <c r="N365" s="7"/>
      <c r="O365" s="7"/>
      <c r="P365" s="7"/>
      <c r="Q365" s="265"/>
      <c r="R365" s="7"/>
      <c r="S365" s="7"/>
      <c r="T365" s="7"/>
      <c r="U365" s="266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</row>
    <row r="366" ht="18.0" customHeight="1">
      <c r="A366" s="7"/>
      <c r="B366" s="7"/>
      <c r="C366" s="7"/>
      <c r="D366" s="7"/>
      <c r="E366" s="7"/>
      <c r="F366" s="7"/>
      <c r="G366" s="7"/>
      <c r="H366" s="264"/>
      <c r="I366" s="7"/>
      <c r="J366" s="7"/>
      <c r="K366" s="7"/>
      <c r="L366" s="7"/>
      <c r="M366" s="7"/>
      <c r="N366" s="7"/>
      <c r="O366" s="7"/>
      <c r="P366" s="7"/>
      <c r="Q366" s="265"/>
      <c r="R366" s="7"/>
      <c r="S366" s="7"/>
      <c r="T366" s="7"/>
      <c r="U366" s="266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</row>
    <row r="367" ht="18.0" customHeight="1">
      <c r="A367" s="7"/>
      <c r="B367" s="7"/>
      <c r="C367" s="7"/>
      <c r="D367" s="7"/>
      <c r="E367" s="7"/>
      <c r="F367" s="7"/>
      <c r="G367" s="7"/>
      <c r="H367" s="264"/>
      <c r="I367" s="7"/>
      <c r="J367" s="7"/>
      <c r="K367" s="7"/>
      <c r="L367" s="7"/>
      <c r="M367" s="7"/>
      <c r="N367" s="7"/>
      <c r="O367" s="7"/>
      <c r="P367" s="7"/>
      <c r="Q367" s="265"/>
      <c r="R367" s="7"/>
      <c r="S367" s="7"/>
      <c r="T367" s="7"/>
      <c r="U367" s="266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</row>
    <row r="368" ht="18.0" customHeight="1">
      <c r="A368" s="7"/>
      <c r="B368" s="7"/>
      <c r="C368" s="7"/>
      <c r="D368" s="7"/>
      <c r="E368" s="7"/>
      <c r="F368" s="7"/>
      <c r="G368" s="7"/>
      <c r="H368" s="264"/>
      <c r="I368" s="7"/>
      <c r="J368" s="7"/>
      <c r="K368" s="7"/>
      <c r="L368" s="7"/>
      <c r="M368" s="7"/>
      <c r="N368" s="7"/>
      <c r="O368" s="7"/>
      <c r="P368" s="7"/>
      <c r="Q368" s="265"/>
      <c r="R368" s="7"/>
      <c r="S368" s="7"/>
      <c r="T368" s="7"/>
      <c r="U368" s="266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</row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5:D15"/>
    <mergeCell ref="E16:H16"/>
    <mergeCell ref="C21:E21"/>
    <mergeCell ref="C128:E128"/>
    <mergeCell ref="C141:E141"/>
  </mergeCells>
  <printOptions/>
  <pageMargins bottom="0.78" footer="0.0" header="0.0" left="0.75" right="0.75" top="0.66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71"/>
    <col customWidth="1" hidden="1" min="14" max="14" width="13.14"/>
    <col customWidth="1" hidden="1" min="15" max="16" width="8.71"/>
    <col customWidth="1" min="17" max="17" width="19.57"/>
    <col customWidth="1" min="18" max="18" width="17.43"/>
    <col customWidth="1" min="19" max="19" width="17.86"/>
    <col customWidth="1" min="20" max="20" width="17.0"/>
    <col customWidth="1" min="21" max="21" width="15.14"/>
    <col customWidth="1" min="22" max="22" width="13.86"/>
    <col customWidth="1" min="23" max="24" width="9.14"/>
    <col customWidth="1" min="25" max="25" width="16.0"/>
    <col customWidth="1" min="26" max="26" width="10.43"/>
    <col customWidth="1" min="27" max="28" width="9.14"/>
    <col customWidth="1" min="29" max="29" width="17.71"/>
    <col customWidth="1" min="30" max="45" width="9.14"/>
  </cols>
  <sheetData>
    <row r="1" ht="18.0" customHeight="1">
      <c r="A1" s="140" t="s">
        <v>53</v>
      </c>
      <c r="B1" s="140"/>
      <c r="C1" s="140"/>
      <c r="D1" s="140"/>
      <c r="E1" s="140"/>
      <c r="F1" s="140"/>
      <c r="G1" s="140"/>
      <c r="H1" s="141"/>
      <c r="I1" s="140"/>
      <c r="J1" s="140"/>
      <c r="K1" s="140"/>
      <c r="L1" s="140"/>
      <c r="M1" s="140"/>
      <c r="N1" s="140"/>
      <c r="O1" s="140"/>
      <c r="P1" s="140"/>
      <c r="Q1" s="142"/>
      <c r="R1" s="140"/>
      <c r="S1" s="140"/>
      <c r="T1" s="140"/>
      <c r="U1" s="143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  <c r="AJ1" s="140"/>
      <c r="AK1" s="140"/>
      <c r="AL1" s="140"/>
      <c r="AM1" s="140"/>
      <c r="AN1" s="140"/>
      <c r="AO1" s="140"/>
      <c r="AP1" s="140"/>
      <c r="AQ1" s="140"/>
      <c r="AR1" s="140"/>
      <c r="AS1" s="140"/>
    </row>
    <row r="2" ht="18.0" customHeight="1">
      <c r="A2" s="140"/>
      <c r="B2" s="140"/>
      <c r="C2" s="140"/>
      <c r="D2" s="140"/>
      <c r="E2" s="140"/>
      <c r="F2" s="140"/>
      <c r="G2" s="140"/>
      <c r="H2" s="141"/>
      <c r="I2" s="140"/>
      <c r="J2" s="140"/>
      <c r="K2" s="140"/>
      <c r="L2" s="140"/>
      <c r="M2" s="140"/>
      <c r="N2" s="140"/>
      <c r="O2" s="140"/>
      <c r="P2" s="140"/>
      <c r="Q2" s="142"/>
      <c r="R2" s="140"/>
      <c r="S2" s="140"/>
      <c r="T2" s="140"/>
      <c r="U2" s="143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  <c r="AL2" s="140"/>
      <c r="AM2" s="140"/>
      <c r="AN2" s="140"/>
      <c r="AO2" s="140"/>
      <c r="AP2" s="140"/>
      <c r="AQ2" s="140"/>
      <c r="AR2" s="140"/>
      <c r="AS2" s="140"/>
    </row>
    <row r="3" ht="18.0" customHeight="1">
      <c r="A3" s="144" t="s">
        <v>1</v>
      </c>
      <c r="B3" s="144"/>
      <c r="C3" s="144"/>
      <c r="D3" s="140"/>
      <c r="E3" s="140"/>
      <c r="F3" s="140"/>
      <c r="G3" s="140"/>
      <c r="H3" s="141"/>
      <c r="I3" s="140"/>
      <c r="J3" s="140"/>
      <c r="K3" s="140"/>
      <c r="L3" s="140"/>
      <c r="M3" s="140"/>
      <c r="N3" s="140"/>
      <c r="O3" s="140"/>
      <c r="P3" s="140"/>
      <c r="Q3" s="142"/>
      <c r="R3" s="140"/>
      <c r="S3" s="140"/>
      <c r="T3" s="140"/>
      <c r="U3" s="143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/>
      <c r="AL3" s="140"/>
      <c r="AM3" s="140"/>
      <c r="AN3" s="140"/>
      <c r="AO3" s="140"/>
      <c r="AP3" s="140"/>
      <c r="AQ3" s="140"/>
      <c r="AR3" s="140"/>
      <c r="AS3" s="140"/>
    </row>
    <row r="4" ht="29.25" customHeight="1">
      <c r="A4" s="140"/>
      <c r="B4" s="140"/>
      <c r="C4" s="140"/>
      <c r="D4" s="140"/>
      <c r="E4" s="140"/>
      <c r="F4" s="140"/>
      <c r="G4" s="140"/>
      <c r="H4" s="141" t="s">
        <v>2</v>
      </c>
      <c r="I4" s="145">
        <v>44320.0</v>
      </c>
      <c r="J4" s="140" t="str">
        <f>+B8&amp;"/"&amp;B9&amp;"/"&amp;B10</f>
        <v>HRD2940/D1870/HRD2930</v>
      </c>
      <c r="K4" s="140"/>
      <c r="L4" s="140"/>
      <c r="M4" s="140"/>
      <c r="N4" s="140"/>
      <c r="O4" s="140"/>
      <c r="P4" s="140"/>
      <c r="Q4" s="142"/>
      <c r="R4" s="140" t="s">
        <v>67</v>
      </c>
      <c r="S4" s="140"/>
      <c r="T4" s="140"/>
      <c r="U4" s="143"/>
      <c r="V4" s="140"/>
      <c r="W4" s="140"/>
      <c r="X4" s="140"/>
      <c r="Y4" s="140"/>
      <c r="Z4" s="140"/>
      <c r="AA4" s="140"/>
      <c r="AB4" s="140"/>
      <c r="AC4" s="140"/>
      <c r="AD4" s="140"/>
      <c r="AE4" s="140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</row>
    <row r="5" ht="18.0" customHeight="1">
      <c r="A5" s="140" t="s">
        <v>4</v>
      </c>
      <c r="B5" s="140"/>
      <c r="C5" s="140"/>
      <c r="D5" s="140"/>
      <c r="E5" s="140"/>
      <c r="F5" s="140"/>
      <c r="G5" s="140"/>
      <c r="H5" s="141"/>
      <c r="I5" s="140"/>
      <c r="J5" s="140"/>
      <c r="K5" s="140"/>
      <c r="L5" s="140"/>
      <c r="M5" s="140"/>
      <c r="N5" s="140"/>
      <c r="O5" s="140"/>
      <c r="P5" s="140"/>
      <c r="Q5" s="142"/>
      <c r="R5" s="140"/>
      <c r="S5" s="140"/>
      <c r="T5" s="140"/>
      <c r="U5" s="143"/>
      <c r="V5" s="140"/>
      <c r="W5" s="140"/>
      <c r="X5" s="140"/>
      <c r="Y5" s="140"/>
      <c r="Z5" s="140"/>
      <c r="AA5" s="140"/>
      <c r="AB5" s="140"/>
      <c r="AC5" s="140"/>
      <c r="AD5" s="140"/>
      <c r="AE5" s="140"/>
      <c r="AF5" s="140"/>
      <c r="AG5" s="140"/>
      <c r="AH5" s="140"/>
      <c r="AI5" s="140"/>
      <c r="AJ5" s="140"/>
      <c r="AK5" s="140"/>
      <c r="AL5" s="140"/>
      <c r="AM5" s="140"/>
      <c r="AN5" s="140"/>
      <c r="AO5" s="140"/>
      <c r="AP5" s="140"/>
      <c r="AQ5" s="140"/>
      <c r="AR5" s="140"/>
      <c r="AS5" s="140"/>
    </row>
    <row r="6" ht="18.0" customHeight="1">
      <c r="A6" s="146"/>
      <c r="B6" s="146"/>
      <c r="C6" s="146"/>
      <c r="D6" s="146"/>
      <c r="E6" s="146"/>
      <c r="F6" s="146"/>
      <c r="G6" s="146"/>
      <c r="H6" s="147"/>
      <c r="I6" s="146"/>
      <c r="J6" s="140"/>
      <c r="K6" s="140"/>
      <c r="L6" s="140"/>
      <c r="M6" s="140"/>
      <c r="N6" s="140"/>
      <c r="O6" s="140"/>
      <c r="P6" s="140"/>
      <c r="Q6" s="142"/>
      <c r="R6" s="140"/>
      <c r="S6" s="140"/>
      <c r="T6" s="140"/>
      <c r="U6" s="143"/>
      <c r="V6" s="140"/>
      <c r="W6" s="140"/>
      <c r="X6" s="140"/>
      <c r="Y6" s="140"/>
      <c r="Z6" s="140"/>
      <c r="AA6" s="140"/>
      <c r="AB6" s="140"/>
      <c r="AC6" s="140"/>
      <c r="AD6" s="140"/>
      <c r="AE6" s="140"/>
      <c r="AF6" s="140"/>
      <c r="AG6" s="140"/>
      <c r="AH6" s="140"/>
      <c r="AI6" s="140"/>
      <c r="AJ6" s="140"/>
      <c r="AK6" s="140"/>
      <c r="AL6" s="140"/>
      <c r="AM6" s="140"/>
      <c r="AN6" s="140"/>
      <c r="AO6" s="140"/>
      <c r="AP6" s="140"/>
      <c r="AQ6" s="140"/>
      <c r="AR6" s="140"/>
      <c r="AS6" s="140"/>
    </row>
    <row r="7" ht="36.0" customHeight="1">
      <c r="A7" s="148" t="s">
        <v>6</v>
      </c>
      <c r="B7" s="149"/>
      <c r="C7" s="150" t="s">
        <v>68</v>
      </c>
      <c r="D7" s="151" t="s">
        <v>8</v>
      </c>
      <c r="E7" s="152" t="s">
        <v>9</v>
      </c>
      <c r="F7" s="153"/>
      <c r="G7" s="153"/>
      <c r="H7" s="149"/>
      <c r="I7" s="154" t="s">
        <v>10</v>
      </c>
      <c r="J7" s="267"/>
      <c r="K7" s="140"/>
      <c r="L7" s="140"/>
      <c r="M7" s="140"/>
      <c r="N7" s="140"/>
      <c r="O7" s="140"/>
      <c r="P7" s="140"/>
      <c r="Q7" s="155">
        <f>+I113</f>
        <v>0.004722915567</v>
      </c>
      <c r="R7" s="140"/>
      <c r="S7" s="140"/>
      <c r="T7" s="140"/>
      <c r="U7" s="143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</row>
    <row r="8" ht="26.25" customHeight="1">
      <c r="A8" s="156">
        <v>1.0</v>
      </c>
      <c r="B8" s="157" t="s">
        <v>56</v>
      </c>
      <c r="C8" s="157">
        <v>29.5</v>
      </c>
      <c r="D8" s="158">
        <v>0.0147</v>
      </c>
      <c r="E8" s="159">
        <f>252.16*29.5</f>
        <v>7438.72</v>
      </c>
      <c r="F8" s="159"/>
      <c r="G8" s="159"/>
      <c r="H8" s="160">
        <v>29.5</v>
      </c>
      <c r="I8" s="161">
        <f t="shared" ref="I8:I10" si="1">+D8*E8</f>
        <v>109.349184</v>
      </c>
      <c r="J8" s="162">
        <f t="shared" ref="J8:J10" si="2">E8-I8</f>
        <v>7329.370816</v>
      </c>
      <c r="K8" s="140"/>
      <c r="L8" s="140"/>
      <c r="M8" s="140"/>
      <c r="N8" s="140"/>
      <c r="O8" s="140"/>
      <c r="P8" s="140"/>
      <c r="Q8" s="142"/>
      <c r="R8" s="140"/>
      <c r="S8" s="140"/>
      <c r="T8" s="140"/>
      <c r="U8" s="143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</row>
    <row r="9" ht="26.25" customHeight="1">
      <c r="A9" s="156">
        <v>2.0</v>
      </c>
      <c r="B9" s="164" t="s">
        <v>26</v>
      </c>
      <c r="C9" s="164">
        <v>18.5</v>
      </c>
      <c r="D9" s="165">
        <v>0.0846</v>
      </c>
      <c r="E9" s="166">
        <f>219.54*10</f>
        <v>2195.4</v>
      </c>
      <c r="F9" s="166"/>
      <c r="G9" s="166"/>
      <c r="H9" s="160">
        <v>10.0</v>
      </c>
      <c r="I9" s="161">
        <f t="shared" si="1"/>
        <v>185.73084</v>
      </c>
      <c r="J9" s="162">
        <f t="shared" si="2"/>
        <v>2009.66916</v>
      </c>
      <c r="K9" s="140"/>
      <c r="L9" s="140"/>
      <c r="M9" s="140"/>
      <c r="N9" s="140"/>
      <c r="O9" s="140"/>
      <c r="P9" s="140"/>
      <c r="Q9" s="142"/>
      <c r="R9" s="140"/>
      <c r="S9" s="140"/>
      <c r="T9" s="140"/>
      <c r="U9" s="143"/>
      <c r="V9" s="140"/>
      <c r="W9" s="140"/>
      <c r="X9" s="140"/>
      <c r="Y9" s="140"/>
      <c r="Z9" s="140"/>
      <c r="AA9" s="140"/>
      <c r="AB9" s="140"/>
      <c r="AC9" s="140"/>
      <c r="AD9" s="140"/>
      <c r="AE9" s="140"/>
      <c r="AF9" s="140"/>
      <c r="AG9" s="140"/>
      <c r="AH9" s="140"/>
      <c r="AI9" s="140"/>
      <c r="AJ9" s="140"/>
      <c r="AK9" s="140"/>
      <c r="AL9" s="140"/>
      <c r="AM9" s="140"/>
      <c r="AN9" s="140"/>
      <c r="AO9" s="140"/>
      <c r="AP9" s="140"/>
      <c r="AQ9" s="140"/>
      <c r="AR9" s="140"/>
      <c r="AS9" s="140"/>
    </row>
    <row r="10" ht="26.25" customHeight="1">
      <c r="A10" s="156">
        <v>3.0</v>
      </c>
      <c r="B10" s="164" t="s">
        <v>57</v>
      </c>
      <c r="C10" s="164">
        <v>29.5</v>
      </c>
      <c r="D10" s="165">
        <v>0.0156</v>
      </c>
      <c r="E10" s="166">
        <f>251.585*29</f>
        <v>7295.965</v>
      </c>
      <c r="F10" s="166"/>
      <c r="G10" s="166"/>
      <c r="H10" s="160">
        <v>29.0</v>
      </c>
      <c r="I10" s="161">
        <f t="shared" si="1"/>
        <v>113.817054</v>
      </c>
      <c r="J10" s="162">
        <f t="shared" si="2"/>
        <v>7182.147946</v>
      </c>
      <c r="K10" s="140"/>
      <c r="L10" s="140"/>
      <c r="M10" s="140"/>
      <c r="N10" s="140"/>
      <c r="O10" s="140"/>
      <c r="P10" s="140"/>
      <c r="Q10" s="142"/>
      <c r="R10" s="140"/>
      <c r="S10" s="140"/>
      <c r="T10" s="140"/>
      <c r="U10" s="143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</row>
    <row r="11" ht="18.0" customHeight="1">
      <c r="A11" s="167"/>
      <c r="B11" s="168"/>
      <c r="C11" s="169"/>
      <c r="D11" s="170"/>
      <c r="E11" s="171">
        <f>SUM(E8:E10)</f>
        <v>16930.085</v>
      </c>
      <c r="F11" s="172"/>
      <c r="G11" s="172"/>
      <c r="H11" s="173"/>
      <c r="I11" s="174">
        <f t="shared" ref="I11:J11" si="3">SUM(I8:I10)</f>
        <v>408.897078</v>
      </c>
      <c r="J11" s="175">
        <f t="shared" si="3"/>
        <v>16521.18792</v>
      </c>
      <c r="K11" s="140"/>
      <c r="L11" s="140"/>
      <c r="M11" s="140"/>
      <c r="N11" s="140"/>
      <c r="O11" s="140"/>
      <c r="P11" s="140"/>
      <c r="Q11" s="142"/>
      <c r="R11" s="140"/>
      <c r="S11" s="140"/>
      <c r="T11" s="140"/>
      <c r="U11" s="143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</row>
    <row r="12" ht="18.0" customHeight="1">
      <c r="A12" s="176"/>
      <c r="B12" s="146"/>
      <c r="C12" s="146"/>
      <c r="D12" s="177"/>
      <c r="E12" s="178"/>
      <c r="F12" s="153"/>
      <c r="G12" s="153"/>
      <c r="H12" s="149"/>
      <c r="I12" s="179"/>
      <c r="J12" s="140"/>
      <c r="K12" s="140"/>
      <c r="L12" s="140"/>
      <c r="M12" s="140"/>
      <c r="N12" s="140"/>
      <c r="O12" s="140"/>
      <c r="P12" s="140"/>
      <c r="Q12" s="142"/>
      <c r="R12" s="140"/>
      <c r="S12" s="140"/>
      <c r="T12" s="140"/>
      <c r="U12" s="143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</row>
    <row r="13" ht="18.0" customHeight="1">
      <c r="A13" s="140"/>
      <c r="B13" s="140"/>
      <c r="C13" s="140"/>
      <c r="D13" s="140"/>
      <c r="E13" s="140"/>
      <c r="F13" s="140"/>
      <c r="G13" s="140"/>
      <c r="H13" s="141"/>
      <c r="I13" s="140"/>
      <c r="J13" s="140"/>
      <c r="K13" s="140"/>
      <c r="L13" s="140"/>
      <c r="M13" s="140"/>
      <c r="N13" s="140"/>
      <c r="O13" s="140"/>
      <c r="P13" s="140"/>
      <c r="Q13" s="142"/>
      <c r="R13" s="140"/>
      <c r="S13" s="140"/>
      <c r="T13" s="140"/>
      <c r="U13" s="143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</row>
    <row r="14" ht="18.0" customHeight="1">
      <c r="A14" s="140"/>
      <c r="B14" s="140"/>
      <c r="C14" s="140"/>
      <c r="D14" s="140"/>
      <c r="E14" s="140"/>
      <c r="F14" s="140"/>
      <c r="G14" s="140"/>
      <c r="H14" s="141"/>
      <c r="I14" s="140"/>
      <c r="J14" s="140"/>
      <c r="K14" s="140"/>
      <c r="L14" s="140"/>
      <c r="M14" s="140"/>
      <c r="N14" s="140"/>
      <c r="O14" s="140"/>
      <c r="P14" s="140"/>
      <c r="Q14" s="142"/>
      <c r="R14" s="140"/>
      <c r="S14" s="140"/>
      <c r="T14" s="140"/>
      <c r="U14" s="143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</row>
    <row r="15" ht="18.0" customHeight="1">
      <c r="A15" s="140" t="s">
        <v>11</v>
      </c>
      <c r="B15" s="140"/>
      <c r="C15" s="140"/>
      <c r="D15" s="140"/>
      <c r="E15" s="140"/>
      <c r="F15" s="140"/>
      <c r="G15" s="140"/>
      <c r="H15" s="141"/>
      <c r="I15" s="140"/>
      <c r="J15" s="140"/>
      <c r="K15" s="140"/>
      <c r="L15" s="140"/>
      <c r="M15" s="140"/>
      <c r="N15" s="140"/>
      <c r="O15" s="140"/>
      <c r="P15" s="140"/>
      <c r="Q15" s="142"/>
      <c r="R15" s="140"/>
      <c r="S15" s="140"/>
      <c r="T15" s="140"/>
      <c r="U15" s="143"/>
      <c r="V15" s="140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</row>
    <row r="16" ht="18.0" customHeight="1">
      <c r="A16" s="140"/>
      <c r="B16" s="140"/>
      <c r="C16" s="140"/>
      <c r="D16" s="140"/>
      <c r="E16" s="140"/>
      <c r="F16" s="140"/>
      <c r="G16" s="140"/>
      <c r="H16" s="141"/>
      <c r="I16" s="140"/>
      <c r="J16" s="140"/>
      <c r="K16" s="140"/>
      <c r="L16" s="140"/>
      <c r="M16" s="140"/>
      <c r="N16" s="140"/>
      <c r="O16" s="140"/>
      <c r="P16" s="140"/>
      <c r="Q16" s="142"/>
      <c r="R16" s="140"/>
      <c r="S16" s="140"/>
      <c r="T16" s="140"/>
      <c r="U16" s="143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</row>
    <row r="17" ht="40.5" customHeight="1">
      <c r="A17" s="180"/>
      <c r="B17" s="164" t="s">
        <v>12</v>
      </c>
      <c r="C17" s="181" t="s">
        <v>58</v>
      </c>
      <c r="D17" s="52"/>
      <c r="E17" s="53"/>
      <c r="F17" s="182"/>
      <c r="G17" s="182"/>
      <c r="H17" s="183" t="s">
        <v>14</v>
      </c>
      <c r="I17" s="164" t="s">
        <v>15</v>
      </c>
      <c r="J17" s="164" t="s">
        <v>16</v>
      </c>
      <c r="K17" s="140"/>
      <c r="L17" s="164" t="s">
        <v>17</v>
      </c>
      <c r="M17" s="164" t="s">
        <v>15</v>
      </c>
      <c r="N17" s="180" t="s">
        <v>18</v>
      </c>
      <c r="O17" s="140"/>
      <c r="P17" s="140"/>
      <c r="Q17" s="184"/>
      <c r="R17" s="164" t="s">
        <v>17</v>
      </c>
      <c r="S17" s="164" t="s">
        <v>15</v>
      </c>
      <c r="T17" s="180" t="s">
        <v>18</v>
      </c>
      <c r="U17" s="143"/>
      <c r="V17" s="180" t="s">
        <v>19</v>
      </c>
      <c r="W17" s="180" t="s">
        <v>20</v>
      </c>
      <c r="X17" s="180" t="s">
        <v>21</v>
      </c>
      <c r="Y17" s="180" t="s">
        <v>69</v>
      </c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  <c r="AL17" s="140"/>
      <c r="AM17" s="140"/>
      <c r="AN17" s="140"/>
      <c r="AO17" s="140"/>
      <c r="AP17" s="140"/>
      <c r="AQ17" s="140"/>
      <c r="AR17" s="140"/>
      <c r="AS17" s="140"/>
    </row>
    <row r="18" ht="27.0" customHeight="1">
      <c r="A18" s="185">
        <v>1.0</v>
      </c>
      <c r="B18" s="186" t="s">
        <v>62</v>
      </c>
      <c r="C18" s="187">
        <v>77.0</v>
      </c>
      <c r="D18" s="187">
        <v>204.0</v>
      </c>
      <c r="E18" s="187">
        <v>239.0</v>
      </c>
      <c r="F18" s="187">
        <f t="shared" ref="F18:F80" si="5">VALUE(IF(RIGHT(B18, 1)="%", RIGHT(B18, 3), 0))</f>
        <v>0.8</v>
      </c>
      <c r="G18" s="187">
        <f t="shared" ref="G18:G80" si="6">+Q18*C18/100*D18/100*E18/100</f>
        <v>112.62636</v>
      </c>
      <c r="H18" s="188">
        <f t="shared" ref="H18:H80" si="7">IF(F18=0, G18, F18*G18)</f>
        <v>90.101088</v>
      </c>
      <c r="I18" s="187">
        <v>1.0</v>
      </c>
      <c r="J18" s="189">
        <f t="shared" ref="J18:J79" si="8">+I18*H18</f>
        <v>90.101088</v>
      </c>
      <c r="K18" s="190"/>
      <c r="L18" s="191">
        <f>D18*25.4/1000</f>
        <v>5.1816</v>
      </c>
      <c r="M18" s="185">
        <f>+I18</f>
        <v>1</v>
      </c>
      <c r="N18" s="185">
        <f>M18*L18</f>
        <v>5.1816</v>
      </c>
      <c r="O18" s="190"/>
      <c r="P18" s="190"/>
      <c r="Q18" s="192">
        <v>30.0</v>
      </c>
      <c r="R18" s="191">
        <f t="shared" ref="R18:R80" si="9">E18/100</f>
        <v>2.39</v>
      </c>
      <c r="S18" s="185">
        <f t="shared" ref="S18:S80" si="10">I18</f>
        <v>1</v>
      </c>
      <c r="T18" s="185">
        <f t="shared" ref="T18:T80" si="11">S18*R18</f>
        <v>2.39</v>
      </c>
      <c r="U18" s="193">
        <f t="shared" ref="U18:U79" si="12">+Q18*C18/100*D18/100*E18/100</f>
        <v>112.62636</v>
      </c>
      <c r="V18" s="191">
        <f t="shared" ref="V18:W18" si="4">C18/100</f>
        <v>0.77</v>
      </c>
      <c r="W18" s="191">
        <f t="shared" si="4"/>
        <v>2.04</v>
      </c>
      <c r="X18" s="191">
        <f t="shared" ref="X18:X80" si="14">T18</f>
        <v>2.39</v>
      </c>
      <c r="Y18" s="194">
        <f t="shared" ref="Y18:Y80" si="15">V18*W18*X18</f>
        <v>3.754212</v>
      </c>
      <c r="Z18" s="268"/>
      <c r="AA18" s="190"/>
      <c r="AB18" s="190"/>
      <c r="AC18" s="190"/>
      <c r="AD18" s="190"/>
      <c r="AE18" s="190"/>
      <c r="AF18" s="190"/>
      <c r="AG18" s="190"/>
      <c r="AH18" s="190"/>
      <c r="AI18" s="190"/>
      <c r="AJ18" s="190"/>
      <c r="AK18" s="190"/>
      <c r="AL18" s="190"/>
      <c r="AM18" s="190"/>
      <c r="AN18" s="190"/>
      <c r="AO18" s="190"/>
      <c r="AP18" s="190"/>
      <c r="AQ18" s="190"/>
      <c r="AR18" s="190"/>
      <c r="AS18" s="190"/>
    </row>
    <row r="19" ht="27.0" customHeight="1">
      <c r="A19" s="185">
        <v>2.0</v>
      </c>
      <c r="B19" s="195" t="s">
        <v>56</v>
      </c>
      <c r="C19" s="195">
        <v>93.0</v>
      </c>
      <c r="D19" s="195">
        <v>204.0</v>
      </c>
      <c r="E19" s="195">
        <v>204.0</v>
      </c>
      <c r="F19" s="195">
        <f t="shared" si="5"/>
        <v>0</v>
      </c>
      <c r="G19" s="195">
        <f t="shared" si="6"/>
        <v>116.10864</v>
      </c>
      <c r="H19" s="196">
        <f t="shared" si="7"/>
        <v>116.10864</v>
      </c>
      <c r="I19" s="195">
        <v>3.0</v>
      </c>
      <c r="J19" s="189">
        <f t="shared" si="8"/>
        <v>348.32592</v>
      </c>
      <c r="K19" s="190"/>
      <c r="L19" s="191"/>
      <c r="M19" s="185"/>
      <c r="N19" s="185"/>
      <c r="O19" s="190"/>
      <c r="P19" s="190"/>
      <c r="Q19" s="192">
        <v>30.0</v>
      </c>
      <c r="R19" s="191">
        <f t="shared" si="9"/>
        <v>2.04</v>
      </c>
      <c r="S19" s="185">
        <f t="shared" si="10"/>
        <v>3</v>
      </c>
      <c r="T19" s="185">
        <f t="shared" si="11"/>
        <v>6.12</v>
      </c>
      <c r="U19" s="193">
        <f t="shared" si="12"/>
        <v>116.10864</v>
      </c>
      <c r="V19" s="191">
        <f t="shared" ref="V19:W19" si="13">C19/100</f>
        <v>0.93</v>
      </c>
      <c r="W19" s="191">
        <f t="shared" si="13"/>
        <v>2.04</v>
      </c>
      <c r="X19" s="191">
        <f t="shared" si="14"/>
        <v>6.12</v>
      </c>
      <c r="Y19" s="194">
        <f t="shared" si="15"/>
        <v>11.610864</v>
      </c>
      <c r="Z19" s="190"/>
      <c r="AA19" s="190"/>
      <c r="AB19" s="190"/>
      <c r="AC19" s="190"/>
      <c r="AD19" s="190"/>
      <c r="AE19" s="190"/>
      <c r="AF19" s="190"/>
      <c r="AG19" s="190"/>
      <c r="AH19" s="190"/>
      <c r="AI19" s="190"/>
      <c r="AJ19" s="190"/>
      <c r="AK19" s="190"/>
      <c r="AL19" s="190"/>
      <c r="AM19" s="190"/>
      <c r="AN19" s="190"/>
      <c r="AO19" s="190"/>
      <c r="AP19" s="190"/>
      <c r="AQ19" s="190"/>
      <c r="AR19" s="190"/>
      <c r="AS19" s="190"/>
    </row>
    <row r="20" ht="27.0" customHeight="1">
      <c r="A20" s="185">
        <v>3.0</v>
      </c>
      <c r="B20" s="195" t="s">
        <v>56</v>
      </c>
      <c r="C20" s="195">
        <v>93.0</v>
      </c>
      <c r="D20" s="195">
        <v>204.0</v>
      </c>
      <c r="E20" s="195">
        <v>202.0</v>
      </c>
      <c r="F20" s="195">
        <f t="shared" si="5"/>
        <v>0</v>
      </c>
      <c r="G20" s="195">
        <f t="shared" si="6"/>
        <v>114.97032</v>
      </c>
      <c r="H20" s="196">
        <f t="shared" si="7"/>
        <v>114.97032</v>
      </c>
      <c r="I20" s="195">
        <v>1.0</v>
      </c>
      <c r="J20" s="189">
        <f t="shared" si="8"/>
        <v>114.97032</v>
      </c>
      <c r="K20" s="190"/>
      <c r="L20" s="191">
        <f t="shared" ref="L20:L25" si="17">D20*25.4/1000</f>
        <v>5.1816</v>
      </c>
      <c r="M20" s="185">
        <f t="shared" ref="M20:M28" si="18">+I20</f>
        <v>1</v>
      </c>
      <c r="N20" s="185">
        <f t="shared" ref="N20:N25" si="19">M20*L20</f>
        <v>5.1816</v>
      </c>
      <c r="O20" s="190"/>
      <c r="P20" s="190"/>
      <c r="Q20" s="192">
        <v>30.0</v>
      </c>
      <c r="R20" s="191">
        <f t="shared" si="9"/>
        <v>2.02</v>
      </c>
      <c r="S20" s="185">
        <f t="shared" si="10"/>
        <v>1</v>
      </c>
      <c r="T20" s="185">
        <f t="shared" si="11"/>
        <v>2.02</v>
      </c>
      <c r="U20" s="193">
        <f t="shared" si="12"/>
        <v>114.97032</v>
      </c>
      <c r="V20" s="191">
        <f t="shared" ref="V20:W20" si="16">C20/100</f>
        <v>0.93</v>
      </c>
      <c r="W20" s="191">
        <f t="shared" si="16"/>
        <v>2.04</v>
      </c>
      <c r="X20" s="191">
        <f t="shared" si="14"/>
        <v>2.02</v>
      </c>
      <c r="Y20" s="194">
        <f t="shared" si="15"/>
        <v>3.832344</v>
      </c>
      <c r="Z20" s="190"/>
      <c r="AA20" s="190"/>
      <c r="AB20" s="190"/>
      <c r="AC20" s="190"/>
      <c r="AD20" s="190"/>
      <c r="AE20" s="190"/>
      <c r="AF20" s="190"/>
      <c r="AG20" s="190"/>
      <c r="AH20" s="190"/>
      <c r="AI20" s="190"/>
      <c r="AJ20" s="190"/>
      <c r="AK20" s="190"/>
      <c r="AL20" s="190"/>
      <c r="AM20" s="190"/>
      <c r="AN20" s="190"/>
      <c r="AO20" s="190"/>
      <c r="AP20" s="190"/>
      <c r="AQ20" s="190"/>
      <c r="AR20" s="190"/>
      <c r="AS20" s="190"/>
    </row>
    <row r="21" ht="27.0" customHeight="1">
      <c r="A21" s="185">
        <v>11.0</v>
      </c>
      <c r="B21" s="195" t="s">
        <v>56</v>
      </c>
      <c r="C21" s="195">
        <v>87.0</v>
      </c>
      <c r="D21" s="195">
        <v>204.0</v>
      </c>
      <c r="E21" s="195">
        <v>206.0</v>
      </c>
      <c r="F21" s="195">
        <f t="shared" si="5"/>
        <v>0</v>
      </c>
      <c r="G21" s="195">
        <f t="shared" si="6"/>
        <v>109.68264</v>
      </c>
      <c r="H21" s="196">
        <f t="shared" si="7"/>
        <v>109.68264</v>
      </c>
      <c r="I21" s="195">
        <v>1.0</v>
      </c>
      <c r="J21" s="189">
        <f t="shared" si="8"/>
        <v>109.68264</v>
      </c>
      <c r="K21" s="190"/>
      <c r="L21" s="191">
        <f t="shared" si="17"/>
        <v>5.1816</v>
      </c>
      <c r="M21" s="185">
        <f t="shared" si="18"/>
        <v>1</v>
      </c>
      <c r="N21" s="185">
        <f t="shared" si="19"/>
        <v>5.1816</v>
      </c>
      <c r="O21" s="190"/>
      <c r="P21" s="190"/>
      <c r="Q21" s="192">
        <v>30.0</v>
      </c>
      <c r="R21" s="191">
        <f t="shared" si="9"/>
        <v>2.06</v>
      </c>
      <c r="S21" s="185">
        <f t="shared" si="10"/>
        <v>1</v>
      </c>
      <c r="T21" s="185">
        <f t="shared" si="11"/>
        <v>2.06</v>
      </c>
      <c r="U21" s="193">
        <f t="shared" si="12"/>
        <v>109.68264</v>
      </c>
      <c r="V21" s="191">
        <f t="shared" ref="V21:W21" si="20">C21/100</f>
        <v>0.87</v>
      </c>
      <c r="W21" s="191">
        <f t="shared" si="20"/>
        <v>2.04</v>
      </c>
      <c r="X21" s="191">
        <f t="shared" si="14"/>
        <v>2.06</v>
      </c>
      <c r="Y21" s="194">
        <f t="shared" si="15"/>
        <v>3.656088</v>
      </c>
      <c r="Z21" s="190"/>
      <c r="AA21" s="190"/>
      <c r="AB21" s="190"/>
      <c r="AC21" s="190"/>
      <c r="AD21" s="190"/>
      <c r="AE21" s="190"/>
      <c r="AF21" s="190"/>
      <c r="AG21" s="190"/>
      <c r="AH21" s="190"/>
      <c r="AI21" s="190"/>
      <c r="AJ21" s="190"/>
      <c r="AK21" s="190"/>
      <c r="AL21" s="190"/>
      <c r="AM21" s="190"/>
      <c r="AN21" s="190"/>
      <c r="AO21" s="190"/>
      <c r="AP21" s="190"/>
      <c r="AQ21" s="190"/>
      <c r="AR21" s="190"/>
      <c r="AS21" s="190"/>
    </row>
    <row r="22" ht="27.0" customHeight="1">
      <c r="A22" s="185">
        <v>14.0</v>
      </c>
      <c r="B22" s="195" t="s">
        <v>56</v>
      </c>
      <c r="C22" s="195">
        <v>92.0</v>
      </c>
      <c r="D22" s="195">
        <v>204.0</v>
      </c>
      <c r="E22" s="195">
        <v>203.0</v>
      </c>
      <c r="F22" s="195">
        <f t="shared" si="5"/>
        <v>0</v>
      </c>
      <c r="G22" s="195">
        <f t="shared" si="6"/>
        <v>114.29712</v>
      </c>
      <c r="H22" s="196">
        <f t="shared" si="7"/>
        <v>114.29712</v>
      </c>
      <c r="I22" s="195">
        <v>2.0</v>
      </c>
      <c r="J22" s="189">
        <f t="shared" si="8"/>
        <v>228.59424</v>
      </c>
      <c r="K22" s="190"/>
      <c r="L22" s="191">
        <f t="shared" si="17"/>
        <v>5.1816</v>
      </c>
      <c r="M22" s="185">
        <f t="shared" si="18"/>
        <v>2</v>
      </c>
      <c r="N22" s="185">
        <f t="shared" si="19"/>
        <v>10.3632</v>
      </c>
      <c r="O22" s="190"/>
      <c r="P22" s="190"/>
      <c r="Q22" s="192">
        <v>30.0</v>
      </c>
      <c r="R22" s="191">
        <f t="shared" si="9"/>
        <v>2.03</v>
      </c>
      <c r="S22" s="185">
        <f t="shared" si="10"/>
        <v>2</v>
      </c>
      <c r="T22" s="185">
        <f t="shared" si="11"/>
        <v>4.06</v>
      </c>
      <c r="U22" s="193">
        <f t="shared" si="12"/>
        <v>114.29712</v>
      </c>
      <c r="V22" s="191">
        <f t="shared" ref="V22:W22" si="21">C22/100</f>
        <v>0.92</v>
      </c>
      <c r="W22" s="191">
        <f t="shared" si="21"/>
        <v>2.04</v>
      </c>
      <c r="X22" s="191">
        <f t="shared" si="14"/>
        <v>4.06</v>
      </c>
      <c r="Y22" s="194">
        <f t="shared" si="15"/>
        <v>7.619808</v>
      </c>
      <c r="Z22" s="190"/>
      <c r="AA22" s="190"/>
      <c r="AB22" s="190"/>
      <c r="AC22" s="190"/>
      <c r="AD22" s="190"/>
      <c r="AE22" s="190"/>
      <c r="AF22" s="190"/>
      <c r="AG22" s="190"/>
      <c r="AH22" s="190"/>
      <c r="AI22" s="190"/>
      <c r="AJ22" s="190"/>
      <c r="AK22" s="190"/>
      <c r="AL22" s="190"/>
      <c r="AM22" s="190"/>
      <c r="AN22" s="190"/>
      <c r="AO22" s="190"/>
      <c r="AP22" s="190"/>
      <c r="AQ22" s="190"/>
      <c r="AR22" s="190"/>
      <c r="AS22" s="190"/>
    </row>
    <row r="23" ht="27.0" customHeight="1">
      <c r="A23" s="185">
        <v>15.0</v>
      </c>
      <c r="B23" s="195" t="s">
        <v>56</v>
      </c>
      <c r="C23" s="195">
        <v>92.0</v>
      </c>
      <c r="D23" s="195">
        <v>204.0</v>
      </c>
      <c r="E23" s="195">
        <v>204.0</v>
      </c>
      <c r="F23" s="195">
        <f t="shared" si="5"/>
        <v>0</v>
      </c>
      <c r="G23" s="195">
        <f t="shared" si="6"/>
        <v>114.86016</v>
      </c>
      <c r="H23" s="196">
        <f t="shared" si="7"/>
        <v>114.86016</v>
      </c>
      <c r="I23" s="195">
        <v>5.0</v>
      </c>
      <c r="J23" s="189">
        <f t="shared" si="8"/>
        <v>574.3008</v>
      </c>
      <c r="K23" s="190"/>
      <c r="L23" s="191">
        <f t="shared" si="17"/>
        <v>5.1816</v>
      </c>
      <c r="M23" s="185">
        <f t="shared" si="18"/>
        <v>5</v>
      </c>
      <c r="N23" s="185">
        <f t="shared" si="19"/>
        <v>25.908</v>
      </c>
      <c r="O23" s="190"/>
      <c r="P23" s="190"/>
      <c r="Q23" s="192">
        <v>30.0</v>
      </c>
      <c r="R23" s="191">
        <f t="shared" si="9"/>
        <v>2.04</v>
      </c>
      <c r="S23" s="185">
        <f t="shared" si="10"/>
        <v>5</v>
      </c>
      <c r="T23" s="185">
        <f t="shared" si="11"/>
        <v>10.2</v>
      </c>
      <c r="U23" s="193">
        <f t="shared" si="12"/>
        <v>114.86016</v>
      </c>
      <c r="V23" s="191">
        <f t="shared" ref="V23:W23" si="22">C23/100</f>
        <v>0.92</v>
      </c>
      <c r="W23" s="191">
        <f t="shared" si="22"/>
        <v>2.04</v>
      </c>
      <c r="X23" s="191">
        <f t="shared" si="14"/>
        <v>10.2</v>
      </c>
      <c r="Y23" s="194">
        <f t="shared" si="15"/>
        <v>19.14336</v>
      </c>
      <c r="Z23" s="190"/>
      <c r="AA23" s="190"/>
      <c r="AB23" s="190"/>
      <c r="AC23" s="190"/>
      <c r="AD23" s="190"/>
      <c r="AE23" s="190"/>
      <c r="AF23" s="190"/>
      <c r="AG23" s="190"/>
      <c r="AH23" s="190"/>
      <c r="AI23" s="190"/>
      <c r="AJ23" s="190"/>
      <c r="AK23" s="190"/>
      <c r="AL23" s="190"/>
      <c r="AM23" s="190"/>
      <c r="AN23" s="190"/>
      <c r="AO23" s="190"/>
      <c r="AP23" s="190"/>
      <c r="AQ23" s="190"/>
      <c r="AR23" s="190"/>
      <c r="AS23" s="190"/>
    </row>
    <row r="24" ht="27.0" customHeight="1">
      <c r="A24" s="185">
        <v>16.0</v>
      </c>
      <c r="B24" s="195" t="s">
        <v>56</v>
      </c>
      <c r="C24" s="195">
        <v>93.0</v>
      </c>
      <c r="D24" s="195">
        <v>204.0</v>
      </c>
      <c r="E24" s="195">
        <v>205.0</v>
      </c>
      <c r="F24" s="195">
        <f t="shared" si="5"/>
        <v>0</v>
      </c>
      <c r="G24" s="195">
        <f t="shared" si="6"/>
        <v>116.6778</v>
      </c>
      <c r="H24" s="196">
        <f t="shared" si="7"/>
        <v>116.6778</v>
      </c>
      <c r="I24" s="195">
        <v>1.0</v>
      </c>
      <c r="J24" s="189">
        <f t="shared" si="8"/>
        <v>116.6778</v>
      </c>
      <c r="K24" s="190"/>
      <c r="L24" s="191">
        <f t="shared" si="17"/>
        <v>5.1816</v>
      </c>
      <c r="M24" s="185">
        <f t="shared" si="18"/>
        <v>1</v>
      </c>
      <c r="N24" s="185">
        <f t="shared" si="19"/>
        <v>5.1816</v>
      </c>
      <c r="O24" s="190"/>
      <c r="P24" s="190"/>
      <c r="Q24" s="192">
        <v>30.0</v>
      </c>
      <c r="R24" s="191">
        <f t="shared" si="9"/>
        <v>2.05</v>
      </c>
      <c r="S24" s="185">
        <f t="shared" si="10"/>
        <v>1</v>
      </c>
      <c r="T24" s="185">
        <f t="shared" si="11"/>
        <v>2.05</v>
      </c>
      <c r="U24" s="193">
        <f t="shared" si="12"/>
        <v>116.6778</v>
      </c>
      <c r="V24" s="191">
        <f t="shared" ref="V24:W24" si="23">C24/100</f>
        <v>0.93</v>
      </c>
      <c r="W24" s="191">
        <f t="shared" si="23"/>
        <v>2.04</v>
      </c>
      <c r="X24" s="191">
        <f t="shared" si="14"/>
        <v>2.05</v>
      </c>
      <c r="Y24" s="194">
        <f t="shared" si="15"/>
        <v>3.88926</v>
      </c>
      <c r="Z24" s="190"/>
      <c r="AA24" s="190"/>
      <c r="AB24" s="190"/>
      <c r="AC24" s="190"/>
      <c r="AD24" s="190"/>
      <c r="AE24" s="190"/>
      <c r="AF24" s="190"/>
      <c r="AG24" s="190"/>
      <c r="AH24" s="190"/>
      <c r="AI24" s="190"/>
      <c r="AJ24" s="190"/>
      <c r="AK24" s="190"/>
      <c r="AL24" s="190"/>
      <c r="AM24" s="190"/>
      <c r="AN24" s="190"/>
      <c r="AO24" s="190"/>
      <c r="AP24" s="190"/>
      <c r="AQ24" s="190"/>
      <c r="AR24" s="190"/>
      <c r="AS24" s="190"/>
    </row>
    <row r="25" ht="27.0" customHeight="1">
      <c r="A25" s="185">
        <v>18.0</v>
      </c>
      <c r="B25" s="195" t="s">
        <v>56</v>
      </c>
      <c r="C25" s="195">
        <v>95.0</v>
      </c>
      <c r="D25" s="195">
        <v>204.0</v>
      </c>
      <c r="E25" s="195">
        <v>205.0</v>
      </c>
      <c r="F25" s="195">
        <f t="shared" si="5"/>
        <v>0</v>
      </c>
      <c r="G25" s="195">
        <f t="shared" si="6"/>
        <v>119.187</v>
      </c>
      <c r="H25" s="196">
        <f t="shared" si="7"/>
        <v>119.187</v>
      </c>
      <c r="I25" s="195">
        <v>1.0</v>
      </c>
      <c r="J25" s="189">
        <f t="shared" si="8"/>
        <v>119.187</v>
      </c>
      <c r="K25" s="190"/>
      <c r="L25" s="168">
        <f t="shared" si="17"/>
        <v>5.1816</v>
      </c>
      <c r="M25" s="197">
        <f t="shared" si="18"/>
        <v>1</v>
      </c>
      <c r="N25" s="197">
        <f t="shared" si="19"/>
        <v>5.1816</v>
      </c>
      <c r="O25" s="190"/>
      <c r="P25" s="190"/>
      <c r="Q25" s="192">
        <v>30.0</v>
      </c>
      <c r="R25" s="191">
        <f t="shared" si="9"/>
        <v>2.05</v>
      </c>
      <c r="S25" s="185">
        <f t="shared" si="10"/>
        <v>1</v>
      </c>
      <c r="T25" s="185">
        <f t="shared" si="11"/>
        <v>2.05</v>
      </c>
      <c r="U25" s="193">
        <f t="shared" si="12"/>
        <v>119.187</v>
      </c>
      <c r="V25" s="191">
        <f t="shared" ref="V25:W25" si="24">C25/100</f>
        <v>0.95</v>
      </c>
      <c r="W25" s="191">
        <f t="shared" si="24"/>
        <v>2.04</v>
      </c>
      <c r="X25" s="191">
        <f t="shared" si="14"/>
        <v>2.05</v>
      </c>
      <c r="Y25" s="194">
        <f t="shared" si="15"/>
        <v>3.9729</v>
      </c>
      <c r="Z25" s="190"/>
      <c r="AA25" s="190"/>
      <c r="AB25" s="190"/>
      <c r="AC25" s="190"/>
      <c r="AD25" s="190"/>
      <c r="AE25" s="190"/>
      <c r="AF25" s="190"/>
      <c r="AG25" s="190"/>
      <c r="AH25" s="190"/>
      <c r="AI25" s="190"/>
      <c r="AJ25" s="190"/>
      <c r="AK25" s="190"/>
      <c r="AL25" s="190"/>
      <c r="AM25" s="190"/>
      <c r="AN25" s="190"/>
      <c r="AO25" s="190"/>
      <c r="AP25" s="190"/>
      <c r="AQ25" s="190"/>
      <c r="AR25" s="190"/>
      <c r="AS25" s="190"/>
    </row>
    <row r="26" ht="27.0" customHeight="1">
      <c r="A26" s="185">
        <v>19.0</v>
      </c>
      <c r="B26" s="195" t="s">
        <v>56</v>
      </c>
      <c r="C26" s="195">
        <v>98.0</v>
      </c>
      <c r="D26" s="195">
        <v>204.0</v>
      </c>
      <c r="E26" s="195">
        <v>241.0</v>
      </c>
      <c r="F26" s="195">
        <f t="shared" si="5"/>
        <v>0</v>
      </c>
      <c r="G26" s="195">
        <f t="shared" si="6"/>
        <v>144.54216</v>
      </c>
      <c r="H26" s="196">
        <f t="shared" si="7"/>
        <v>144.54216</v>
      </c>
      <c r="I26" s="195">
        <v>1.0</v>
      </c>
      <c r="J26" s="189">
        <f t="shared" si="8"/>
        <v>144.54216</v>
      </c>
      <c r="K26" s="190"/>
      <c r="L26" s="168"/>
      <c r="M26" s="197">
        <f t="shared" si="18"/>
        <v>1</v>
      </c>
      <c r="N26" s="197"/>
      <c r="O26" s="190"/>
      <c r="P26" s="190"/>
      <c r="Q26" s="192">
        <v>30.0</v>
      </c>
      <c r="R26" s="191">
        <f t="shared" si="9"/>
        <v>2.41</v>
      </c>
      <c r="S26" s="185">
        <f t="shared" si="10"/>
        <v>1</v>
      </c>
      <c r="T26" s="185">
        <f t="shared" si="11"/>
        <v>2.41</v>
      </c>
      <c r="U26" s="193">
        <f t="shared" si="12"/>
        <v>144.54216</v>
      </c>
      <c r="V26" s="191">
        <f t="shared" ref="V26:W26" si="25">C26/100</f>
        <v>0.98</v>
      </c>
      <c r="W26" s="191">
        <f t="shared" si="25"/>
        <v>2.04</v>
      </c>
      <c r="X26" s="191">
        <f t="shared" si="14"/>
        <v>2.41</v>
      </c>
      <c r="Y26" s="194">
        <f t="shared" si="15"/>
        <v>4.818072</v>
      </c>
      <c r="Z26" s="190"/>
      <c r="AA26" s="190"/>
      <c r="AB26" s="190"/>
      <c r="AC26" s="190"/>
      <c r="AD26" s="190"/>
      <c r="AE26" s="190"/>
      <c r="AF26" s="190"/>
      <c r="AG26" s="190"/>
      <c r="AH26" s="190"/>
      <c r="AI26" s="190"/>
      <c r="AJ26" s="190"/>
      <c r="AK26" s="190"/>
      <c r="AL26" s="190"/>
      <c r="AM26" s="190"/>
      <c r="AN26" s="190"/>
      <c r="AO26" s="190"/>
      <c r="AP26" s="190"/>
      <c r="AQ26" s="190"/>
      <c r="AR26" s="190"/>
      <c r="AS26" s="190"/>
    </row>
    <row r="27" ht="27.0" customHeight="1">
      <c r="A27" s="185">
        <v>20.0</v>
      </c>
      <c r="B27" s="195" t="s">
        <v>56</v>
      </c>
      <c r="C27" s="195">
        <v>86.0</v>
      </c>
      <c r="D27" s="195">
        <v>204.0</v>
      </c>
      <c r="E27" s="195">
        <v>241.0</v>
      </c>
      <c r="F27" s="195">
        <f t="shared" si="5"/>
        <v>0</v>
      </c>
      <c r="G27" s="195">
        <f t="shared" si="6"/>
        <v>126.84312</v>
      </c>
      <c r="H27" s="196">
        <f t="shared" si="7"/>
        <v>126.84312</v>
      </c>
      <c r="I27" s="195">
        <v>1.0</v>
      </c>
      <c r="J27" s="189">
        <f t="shared" si="8"/>
        <v>126.84312</v>
      </c>
      <c r="K27" s="190"/>
      <c r="L27" s="168"/>
      <c r="M27" s="197">
        <f t="shared" si="18"/>
        <v>1</v>
      </c>
      <c r="N27" s="197"/>
      <c r="O27" s="190"/>
      <c r="P27" s="190"/>
      <c r="Q27" s="192">
        <v>30.0</v>
      </c>
      <c r="R27" s="191">
        <f t="shared" si="9"/>
        <v>2.41</v>
      </c>
      <c r="S27" s="185">
        <f t="shared" si="10"/>
        <v>1</v>
      </c>
      <c r="T27" s="185">
        <f t="shared" si="11"/>
        <v>2.41</v>
      </c>
      <c r="U27" s="193">
        <f t="shared" si="12"/>
        <v>126.84312</v>
      </c>
      <c r="V27" s="191">
        <f t="shared" ref="V27:W27" si="26">C27/100</f>
        <v>0.86</v>
      </c>
      <c r="W27" s="191">
        <f t="shared" si="26"/>
        <v>2.04</v>
      </c>
      <c r="X27" s="191">
        <f t="shared" si="14"/>
        <v>2.41</v>
      </c>
      <c r="Y27" s="194">
        <f t="shared" si="15"/>
        <v>4.228104</v>
      </c>
      <c r="Z27" s="190"/>
      <c r="AA27" s="190"/>
      <c r="AB27" s="190"/>
      <c r="AC27" s="190"/>
      <c r="AD27" s="190"/>
      <c r="AE27" s="190"/>
      <c r="AF27" s="190"/>
      <c r="AG27" s="190"/>
      <c r="AH27" s="190"/>
      <c r="AI27" s="190"/>
      <c r="AJ27" s="190"/>
      <c r="AK27" s="190"/>
      <c r="AL27" s="190"/>
      <c r="AM27" s="190"/>
      <c r="AN27" s="190"/>
      <c r="AO27" s="190"/>
      <c r="AP27" s="190"/>
      <c r="AQ27" s="190"/>
      <c r="AR27" s="190"/>
      <c r="AS27" s="190"/>
    </row>
    <row r="28" ht="27.0" customHeight="1">
      <c r="A28" s="185">
        <v>21.0</v>
      </c>
      <c r="B28" s="195" t="s">
        <v>56</v>
      </c>
      <c r="C28" s="195">
        <v>94.0</v>
      </c>
      <c r="D28" s="195">
        <v>204.0</v>
      </c>
      <c r="E28" s="195">
        <v>205.0</v>
      </c>
      <c r="F28" s="195">
        <f t="shared" si="5"/>
        <v>0</v>
      </c>
      <c r="G28" s="195">
        <f t="shared" si="6"/>
        <v>117.9324</v>
      </c>
      <c r="H28" s="196">
        <f t="shared" si="7"/>
        <v>117.9324</v>
      </c>
      <c r="I28" s="195">
        <v>4.0</v>
      </c>
      <c r="J28" s="189">
        <f t="shared" si="8"/>
        <v>471.7296</v>
      </c>
      <c r="K28" s="190"/>
      <c r="L28" s="168"/>
      <c r="M28" s="197">
        <f t="shared" si="18"/>
        <v>4</v>
      </c>
      <c r="N28" s="197"/>
      <c r="O28" s="190"/>
      <c r="P28" s="190"/>
      <c r="Q28" s="192">
        <v>30.0</v>
      </c>
      <c r="R28" s="191">
        <f t="shared" si="9"/>
        <v>2.05</v>
      </c>
      <c r="S28" s="185">
        <f t="shared" si="10"/>
        <v>4</v>
      </c>
      <c r="T28" s="185">
        <f t="shared" si="11"/>
        <v>8.2</v>
      </c>
      <c r="U28" s="193">
        <f t="shared" si="12"/>
        <v>117.9324</v>
      </c>
      <c r="V28" s="191">
        <f t="shared" ref="V28:W28" si="27">C28/100</f>
        <v>0.94</v>
      </c>
      <c r="W28" s="191">
        <f t="shared" si="27"/>
        <v>2.04</v>
      </c>
      <c r="X28" s="191">
        <f t="shared" si="14"/>
        <v>8.2</v>
      </c>
      <c r="Y28" s="194">
        <f t="shared" si="15"/>
        <v>15.72432</v>
      </c>
      <c r="Z28" s="190"/>
      <c r="AA28" s="190"/>
      <c r="AB28" s="190"/>
      <c r="AC28" s="190"/>
      <c r="AD28" s="190"/>
      <c r="AE28" s="190"/>
      <c r="AF28" s="190"/>
      <c r="AG28" s="190"/>
      <c r="AH28" s="190"/>
      <c r="AI28" s="190"/>
      <c r="AJ28" s="190"/>
      <c r="AK28" s="190"/>
      <c r="AL28" s="190"/>
      <c r="AM28" s="190"/>
      <c r="AN28" s="190"/>
      <c r="AO28" s="190"/>
      <c r="AP28" s="190"/>
      <c r="AQ28" s="190"/>
      <c r="AR28" s="190"/>
      <c r="AS28" s="190"/>
    </row>
    <row r="29" ht="27.0" customHeight="1">
      <c r="A29" s="185">
        <v>22.0</v>
      </c>
      <c r="B29" s="195" t="s">
        <v>56</v>
      </c>
      <c r="C29" s="195">
        <v>95.0</v>
      </c>
      <c r="D29" s="195">
        <v>204.0</v>
      </c>
      <c r="E29" s="195">
        <v>203.0</v>
      </c>
      <c r="F29" s="195">
        <f t="shared" si="5"/>
        <v>0</v>
      </c>
      <c r="G29" s="195">
        <f t="shared" si="6"/>
        <v>118.0242</v>
      </c>
      <c r="H29" s="196">
        <f t="shared" si="7"/>
        <v>118.0242</v>
      </c>
      <c r="I29" s="195">
        <v>4.0</v>
      </c>
      <c r="J29" s="189">
        <f t="shared" si="8"/>
        <v>472.0968</v>
      </c>
      <c r="K29" s="190"/>
      <c r="L29" s="168"/>
      <c r="M29" s="197"/>
      <c r="N29" s="197"/>
      <c r="O29" s="190"/>
      <c r="P29" s="190"/>
      <c r="Q29" s="192">
        <v>30.0</v>
      </c>
      <c r="R29" s="191">
        <f t="shared" si="9"/>
        <v>2.03</v>
      </c>
      <c r="S29" s="185">
        <f t="shared" si="10"/>
        <v>4</v>
      </c>
      <c r="T29" s="185">
        <f t="shared" si="11"/>
        <v>8.12</v>
      </c>
      <c r="U29" s="193">
        <f t="shared" si="12"/>
        <v>118.0242</v>
      </c>
      <c r="V29" s="191">
        <f t="shared" ref="V29:W29" si="28">C29/100</f>
        <v>0.95</v>
      </c>
      <c r="W29" s="191">
        <f t="shared" si="28"/>
        <v>2.04</v>
      </c>
      <c r="X29" s="191">
        <f t="shared" si="14"/>
        <v>8.12</v>
      </c>
      <c r="Y29" s="194">
        <f t="shared" si="15"/>
        <v>15.73656</v>
      </c>
      <c r="Z29" s="190"/>
      <c r="AA29" s="190"/>
      <c r="AB29" s="190"/>
      <c r="AC29" s="190"/>
      <c r="AD29" s="190"/>
      <c r="AE29" s="190"/>
      <c r="AF29" s="190"/>
      <c r="AG29" s="190"/>
      <c r="AH29" s="190"/>
      <c r="AI29" s="190"/>
      <c r="AJ29" s="190"/>
      <c r="AK29" s="190"/>
      <c r="AL29" s="190"/>
      <c r="AM29" s="190"/>
      <c r="AN29" s="190"/>
      <c r="AO29" s="190"/>
      <c r="AP29" s="190"/>
      <c r="AQ29" s="190"/>
      <c r="AR29" s="190"/>
      <c r="AS29" s="190"/>
    </row>
    <row r="30" ht="27.0" customHeight="1">
      <c r="A30" s="185">
        <v>23.0</v>
      </c>
      <c r="B30" s="195" t="s">
        <v>56</v>
      </c>
      <c r="C30" s="195">
        <v>96.0</v>
      </c>
      <c r="D30" s="195">
        <v>204.0</v>
      </c>
      <c r="E30" s="195">
        <v>205.0</v>
      </c>
      <c r="F30" s="195">
        <f t="shared" si="5"/>
        <v>0</v>
      </c>
      <c r="G30" s="195">
        <f t="shared" si="6"/>
        <v>120.4416</v>
      </c>
      <c r="H30" s="196">
        <f t="shared" si="7"/>
        <v>120.4416</v>
      </c>
      <c r="I30" s="195">
        <v>2.0</v>
      </c>
      <c r="J30" s="189">
        <f t="shared" si="8"/>
        <v>240.8832</v>
      </c>
      <c r="K30" s="190"/>
      <c r="L30" s="168"/>
      <c r="M30" s="197"/>
      <c r="N30" s="197"/>
      <c r="O30" s="190"/>
      <c r="P30" s="190"/>
      <c r="Q30" s="192">
        <v>30.0</v>
      </c>
      <c r="R30" s="191">
        <f t="shared" si="9"/>
        <v>2.05</v>
      </c>
      <c r="S30" s="185">
        <f t="shared" si="10"/>
        <v>2</v>
      </c>
      <c r="T30" s="185">
        <f t="shared" si="11"/>
        <v>4.1</v>
      </c>
      <c r="U30" s="193">
        <f t="shared" si="12"/>
        <v>120.4416</v>
      </c>
      <c r="V30" s="191">
        <f t="shared" ref="V30:W30" si="29">C30/100</f>
        <v>0.96</v>
      </c>
      <c r="W30" s="191">
        <f t="shared" si="29"/>
        <v>2.04</v>
      </c>
      <c r="X30" s="191">
        <f t="shared" si="14"/>
        <v>4.1</v>
      </c>
      <c r="Y30" s="194">
        <f t="shared" si="15"/>
        <v>8.02944</v>
      </c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</row>
    <row r="31" ht="27.0" customHeight="1">
      <c r="A31" s="185">
        <v>25.0</v>
      </c>
      <c r="B31" s="195" t="s">
        <v>56</v>
      </c>
      <c r="C31" s="195">
        <v>96.0</v>
      </c>
      <c r="D31" s="195">
        <v>204.0</v>
      </c>
      <c r="E31" s="195">
        <v>203.0</v>
      </c>
      <c r="F31" s="195">
        <f t="shared" si="5"/>
        <v>0</v>
      </c>
      <c r="G31" s="195">
        <f t="shared" si="6"/>
        <v>119.26656</v>
      </c>
      <c r="H31" s="196">
        <f t="shared" si="7"/>
        <v>119.26656</v>
      </c>
      <c r="I31" s="195">
        <v>3.0</v>
      </c>
      <c r="J31" s="189">
        <f t="shared" si="8"/>
        <v>357.79968</v>
      </c>
      <c r="K31" s="190"/>
      <c r="L31" s="168"/>
      <c r="M31" s="197"/>
      <c r="N31" s="197"/>
      <c r="O31" s="190"/>
      <c r="P31" s="190"/>
      <c r="Q31" s="192">
        <v>30.0</v>
      </c>
      <c r="R31" s="191">
        <f t="shared" si="9"/>
        <v>2.03</v>
      </c>
      <c r="S31" s="185">
        <f t="shared" si="10"/>
        <v>3</v>
      </c>
      <c r="T31" s="185">
        <f t="shared" si="11"/>
        <v>6.09</v>
      </c>
      <c r="U31" s="193">
        <f t="shared" si="12"/>
        <v>119.26656</v>
      </c>
      <c r="V31" s="191">
        <f t="shared" ref="V31:W31" si="30">C31/100</f>
        <v>0.96</v>
      </c>
      <c r="W31" s="191">
        <f t="shared" si="30"/>
        <v>2.04</v>
      </c>
      <c r="X31" s="191">
        <f t="shared" si="14"/>
        <v>6.09</v>
      </c>
      <c r="Y31" s="194">
        <f t="shared" si="15"/>
        <v>11.926656</v>
      </c>
      <c r="Z31" s="140"/>
      <c r="AA31" s="140"/>
      <c r="AB31" s="140"/>
      <c r="AC31" s="140"/>
      <c r="AD31" s="140"/>
      <c r="AE31" s="140"/>
      <c r="AF31" s="140"/>
      <c r="AG31" s="140"/>
      <c r="AH31" s="140"/>
      <c r="AI31" s="140"/>
      <c r="AJ31" s="140"/>
      <c r="AK31" s="140"/>
      <c r="AL31" s="140"/>
      <c r="AM31" s="140"/>
      <c r="AN31" s="140"/>
      <c r="AO31" s="140"/>
      <c r="AP31" s="140"/>
      <c r="AQ31" s="140"/>
      <c r="AR31" s="140"/>
      <c r="AS31" s="140"/>
    </row>
    <row r="32" ht="27.0" customHeight="1">
      <c r="A32" s="185">
        <v>27.0</v>
      </c>
      <c r="B32" s="195" t="s">
        <v>56</v>
      </c>
      <c r="C32" s="195">
        <v>90.0</v>
      </c>
      <c r="D32" s="195">
        <v>204.0</v>
      </c>
      <c r="E32" s="195">
        <v>203.0</v>
      </c>
      <c r="F32" s="195">
        <f t="shared" si="5"/>
        <v>0</v>
      </c>
      <c r="G32" s="195">
        <f t="shared" si="6"/>
        <v>111.8124</v>
      </c>
      <c r="H32" s="196">
        <f t="shared" si="7"/>
        <v>111.8124</v>
      </c>
      <c r="I32" s="195">
        <v>1.0</v>
      </c>
      <c r="J32" s="189">
        <f t="shared" si="8"/>
        <v>111.8124</v>
      </c>
      <c r="K32" s="190"/>
      <c r="L32" s="168"/>
      <c r="M32" s="197"/>
      <c r="N32" s="197"/>
      <c r="O32" s="190"/>
      <c r="P32" s="190"/>
      <c r="Q32" s="192">
        <v>30.0</v>
      </c>
      <c r="R32" s="191">
        <f t="shared" si="9"/>
        <v>2.03</v>
      </c>
      <c r="S32" s="185">
        <f t="shared" si="10"/>
        <v>1</v>
      </c>
      <c r="T32" s="185">
        <f t="shared" si="11"/>
        <v>2.03</v>
      </c>
      <c r="U32" s="193">
        <f t="shared" si="12"/>
        <v>111.8124</v>
      </c>
      <c r="V32" s="191">
        <f t="shared" ref="V32:W32" si="31">C32/100</f>
        <v>0.9</v>
      </c>
      <c r="W32" s="191">
        <f t="shared" si="31"/>
        <v>2.04</v>
      </c>
      <c r="X32" s="191">
        <f t="shared" si="14"/>
        <v>2.03</v>
      </c>
      <c r="Y32" s="194">
        <f t="shared" si="15"/>
        <v>3.72708</v>
      </c>
      <c r="Z32" s="140"/>
      <c r="AA32" s="140"/>
      <c r="AB32" s="140"/>
      <c r="AC32" s="140"/>
      <c r="AD32" s="140"/>
      <c r="AE32" s="140"/>
      <c r="AF32" s="140"/>
      <c r="AG32" s="140"/>
      <c r="AH32" s="140"/>
      <c r="AI32" s="140"/>
      <c r="AJ32" s="140"/>
      <c r="AK32" s="140"/>
      <c r="AL32" s="140"/>
      <c r="AM32" s="140"/>
      <c r="AN32" s="140"/>
      <c r="AO32" s="140"/>
      <c r="AP32" s="140"/>
      <c r="AQ32" s="140"/>
      <c r="AR32" s="140"/>
      <c r="AS32" s="140"/>
    </row>
    <row r="33" ht="27.0" customHeight="1">
      <c r="A33" s="185">
        <v>30.0</v>
      </c>
      <c r="B33" s="195" t="s">
        <v>56</v>
      </c>
      <c r="C33" s="195">
        <v>94.0</v>
      </c>
      <c r="D33" s="195">
        <v>204.0</v>
      </c>
      <c r="E33" s="195">
        <v>205.0</v>
      </c>
      <c r="F33" s="195">
        <f t="shared" si="5"/>
        <v>0</v>
      </c>
      <c r="G33" s="195">
        <f t="shared" si="6"/>
        <v>117.9324</v>
      </c>
      <c r="H33" s="196">
        <f t="shared" si="7"/>
        <v>117.9324</v>
      </c>
      <c r="I33" s="195">
        <v>2.0</v>
      </c>
      <c r="J33" s="219">
        <f t="shared" si="8"/>
        <v>235.8648</v>
      </c>
      <c r="K33" s="140"/>
      <c r="L33" s="198"/>
      <c r="M33" s="199"/>
      <c r="N33" s="199"/>
      <c r="O33" s="140"/>
      <c r="P33" s="140"/>
      <c r="Q33" s="192">
        <v>30.0</v>
      </c>
      <c r="R33" s="191">
        <f t="shared" si="9"/>
        <v>2.05</v>
      </c>
      <c r="S33" s="185">
        <f t="shared" si="10"/>
        <v>2</v>
      </c>
      <c r="T33" s="185">
        <f t="shared" si="11"/>
        <v>4.1</v>
      </c>
      <c r="U33" s="193">
        <f t="shared" si="12"/>
        <v>117.9324</v>
      </c>
      <c r="V33" s="191">
        <f t="shared" ref="V33:W33" si="32">C33/100</f>
        <v>0.94</v>
      </c>
      <c r="W33" s="191">
        <f t="shared" si="32"/>
        <v>2.04</v>
      </c>
      <c r="X33" s="191">
        <f t="shared" si="14"/>
        <v>4.1</v>
      </c>
      <c r="Y33" s="194">
        <f t="shared" si="15"/>
        <v>7.86216</v>
      </c>
      <c r="Z33" s="140"/>
      <c r="AA33" s="140"/>
      <c r="AB33" s="140"/>
      <c r="AC33" s="140"/>
      <c r="AD33" s="140"/>
      <c r="AE33" s="140"/>
      <c r="AF33" s="140"/>
      <c r="AG33" s="140"/>
      <c r="AH33" s="140"/>
      <c r="AI33" s="140"/>
      <c r="AJ33" s="140"/>
      <c r="AK33" s="140"/>
      <c r="AL33" s="140"/>
      <c r="AM33" s="140"/>
      <c r="AN33" s="140"/>
      <c r="AO33" s="140"/>
      <c r="AP33" s="140"/>
      <c r="AQ33" s="140"/>
      <c r="AR33" s="140"/>
      <c r="AS33" s="140"/>
    </row>
    <row r="34" ht="27.0" customHeight="1">
      <c r="A34" s="185">
        <v>31.0</v>
      </c>
      <c r="B34" s="195" t="s">
        <v>56</v>
      </c>
      <c r="C34" s="195">
        <v>97.0</v>
      </c>
      <c r="D34" s="195">
        <v>204.0</v>
      </c>
      <c r="E34" s="195">
        <v>255.0</v>
      </c>
      <c r="F34" s="195">
        <f t="shared" si="5"/>
        <v>0</v>
      </c>
      <c r="G34" s="195">
        <f t="shared" si="6"/>
        <v>151.3782</v>
      </c>
      <c r="H34" s="196">
        <f t="shared" si="7"/>
        <v>151.3782</v>
      </c>
      <c r="I34" s="195">
        <v>1.0</v>
      </c>
      <c r="J34" s="219">
        <f t="shared" si="8"/>
        <v>151.3782</v>
      </c>
      <c r="K34" s="140"/>
      <c r="L34" s="198"/>
      <c r="M34" s="199"/>
      <c r="N34" s="199"/>
      <c r="O34" s="140"/>
      <c r="P34" s="140"/>
      <c r="Q34" s="192">
        <v>30.0</v>
      </c>
      <c r="R34" s="191">
        <f t="shared" si="9"/>
        <v>2.55</v>
      </c>
      <c r="S34" s="185">
        <f t="shared" si="10"/>
        <v>1</v>
      </c>
      <c r="T34" s="185">
        <f t="shared" si="11"/>
        <v>2.55</v>
      </c>
      <c r="U34" s="193">
        <f t="shared" si="12"/>
        <v>151.3782</v>
      </c>
      <c r="V34" s="191">
        <f t="shared" ref="V34:W34" si="33">C34/100</f>
        <v>0.97</v>
      </c>
      <c r="W34" s="191">
        <f t="shared" si="33"/>
        <v>2.04</v>
      </c>
      <c r="X34" s="191">
        <f t="shared" si="14"/>
        <v>2.55</v>
      </c>
      <c r="Y34" s="194">
        <f t="shared" si="15"/>
        <v>5.04594</v>
      </c>
      <c r="Z34" s="140"/>
      <c r="AA34" s="140"/>
      <c r="AB34" s="140"/>
      <c r="AC34" s="140"/>
      <c r="AD34" s="140"/>
      <c r="AE34" s="140"/>
      <c r="AF34" s="140"/>
      <c r="AG34" s="140"/>
      <c r="AH34" s="140"/>
      <c r="AI34" s="140"/>
      <c r="AJ34" s="140"/>
      <c r="AK34" s="140"/>
      <c r="AL34" s="140"/>
      <c r="AM34" s="140"/>
      <c r="AN34" s="140"/>
      <c r="AO34" s="140"/>
      <c r="AP34" s="140"/>
      <c r="AQ34" s="140"/>
      <c r="AR34" s="140"/>
      <c r="AS34" s="140"/>
    </row>
    <row r="35" ht="27.0" customHeight="1">
      <c r="A35" s="185">
        <v>32.0</v>
      </c>
      <c r="B35" s="195" t="s">
        <v>56</v>
      </c>
      <c r="C35" s="195">
        <v>95.0</v>
      </c>
      <c r="D35" s="195">
        <v>204.0</v>
      </c>
      <c r="E35" s="195">
        <v>255.0</v>
      </c>
      <c r="F35" s="195">
        <f t="shared" si="5"/>
        <v>0</v>
      </c>
      <c r="G35" s="195">
        <f t="shared" si="6"/>
        <v>148.257</v>
      </c>
      <c r="H35" s="196">
        <f t="shared" si="7"/>
        <v>148.257</v>
      </c>
      <c r="I35" s="195">
        <v>6.0</v>
      </c>
      <c r="J35" s="219">
        <f t="shared" si="8"/>
        <v>889.542</v>
      </c>
      <c r="K35" s="140"/>
      <c r="L35" s="198"/>
      <c r="M35" s="199"/>
      <c r="N35" s="199"/>
      <c r="O35" s="140"/>
      <c r="P35" s="140"/>
      <c r="Q35" s="192">
        <v>30.0</v>
      </c>
      <c r="R35" s="191">
        <f t="shared" si="9"/>
        <v>2.55</v>
      </c>
      <c r="S35" s="185">
        <f t="shared" si="10"/>
        <v>6</v>
      </c>
      <c r="T35" s="185">
        <f t="shared" si="11"/>
        <v>15.3</v>
      </c>
      <c r="U35" s="193">
        <f t="shared" si="12"/>
        <v>148.257</v>
      </c>
      <c r="V35" s="191">
        <f t="shared" ref="V35:W35" si="34">C35/100</f>
        <v>0.95</v>
      </c>
      <c r="W35" s="191">
        <f t="shared" si="34"/>
        <v>2.04</v>
      </c>
      <c r="X35" s="191">
        <f t="shared" si="14"/>
        <v>15.3</v>
      </c>
      <c r="Y35" s="194">
        <f t="shared" si="15"/>
        <v>29.6514</v>
      </c>
      <c r="Z35" s="140"/>
      <c r="AA35" s="140"/>
      <c r="AB35" s="140"/>
      <c r="AC35" s="269"/>
      <c r="AD35" s="140"/>
      <c r="AE35" s="140"/>
      <c r="AF35" s="140"/>
      <c r="AG35" s="140"/>
      <c r="AH35" s="140"/>
      <c r="AI35" s="140"/>
      <c r="AJ35" s="140"/>
      <c r="AK35" s="140"/>
      <c r="AL35" s="140"/>
      <c r="AM35" s="140"/>
      <c r="AN35" s="140"/>
      <c r="AO35" s="140"/>
      <c r="AP35" s="140"/>
      <c r="AQ35" s="140"/>
      <c r="AR35" s="140"/>
      <c r="AS35" s="140"/>
    </row>
    <row r="36" ht="27.0" customHeight="1">
      <c r="A36" s="185">
        <v>35.0</v>
      </c>
      <c r="B36" s="195" t="s">
        <v>56</v>
      </c>
      <c r="C36" s="195">
        <v>93.0</v>
      </c>
      <c r="D36" s="195">
        <v>204.0</v>
      </c>
      <c r="E36" s="195">
        <v>255.0</v>
      </c>
      <c r="F36" s="195">
        <f t="shared" si="5"/>
        <v>0</v>
      </c>
      <c r="G36" s="195">
        <f t="shared" si="6"/>
        <v>145.1358</v>
      </c>
      <c r="H36" s="196">
        <f t="shared" si="7"/>
        <v>145.1358</v>
      </c>
      <c r="I36" s="195">
        <v>1.0</v>
      </c>
      <c r="J36" s="219">
        <f t="shared" si="8"/>
        <v>145.1358</v>
      </c>
      <c r="K36" s="140"/>
      <c r="L36" s="198"/>
      <c r="M36" s="199"/>
      <c r="N36" s="199"/>
      <c r="O36" s="140"/>
      <c r="P36" s="140"/>
      <c r="Q36" s="192">
        <v>30.0</v>
      </c>
      <c r="R36" s="191">
        <f t="shared" si="9"/>
        <v>2.55</v>
      </c>
      <c r="S36" s="185">
        <f t="shared" si="10"/>
        <v>1</v>
      </c>
      <c r="T36" s="185">
        <f t="shared" si="11"/>
        <v>2.55</v>
      </c>
      <c r="U36" s="193">
        <f t="shared" si="12"/>
        <v>145.1358</v>
      </c>
      <c r="V36" s="191">
        <f t="shared" ref="V36:W36" si="35">C36/100</f>
        <v>0.93</v>
      </c>
      <c r="W36" s="191">
        <f t="shared" si="35"/>
        <v>2.04</v>
      </c>
      <c r="X36" s="191">
        <f t="shared" si="14"/>
        <v>2.55</v>
      </c>
      <c r="Y36" s="194">
        <f t="shared" si="15"/>
        <v>4.83786</v>
      </c>
      <c r="Z36" s="140"/>
      <c r="AA36" s="140"/>
      <c r="AB36" s="140"/>
      <c r="AC36" s="140"/>
      <c r="AD36" s="140"/>
      <c r="AE36" s="140"/>
      <c r="AF36" s="140"/>
      <c r="AG36" s="140"/>
      <c r="AH36" s="140"/>
      <c r="AI36" s="140"/>
      <c r="AJ36" s="140"/>
      <c r="AK36" s="140"/>
      <c r="AL36" s="140"/>
      <c r="AM36" s="140"/>
      <c r="AN36" s="140"/>
      <c r="AO36" s="140"/>
      <c r="AP36" s="140"/>
      <c r="AQ36" s="140"/>
      <c r="AR36" s="140"/>
      <c r="AS36" s="140"/>
    </row>
    <row r="37" ht="27.0" customHeight="1">
      <c r="A37" s="185">
        <v>36.0</v>
      </c>
      <c r="B37" s="195" t="s">
        <v>56</v>
      </c>
      <c r="C37" s="195">
        <v>92.0</v>
      </c>
      <c r="D37" s="195">
        <v>204.0</v>
      </c>
      <c r="E37" s="195">
        <v>255.0</v>
      </c>
      <c r="F37" s="195">
        <f t="shared" si="5"/>
        <v>0</v>
      </c>
      <c r="G37" s="195">
        <f t="shared" si="6"/>
        <v>143.5752</v>
      </c>
      <c r="H37" s="196">
        <f t="shared" si="7"/>
        <v>143.5752</v>
      </c>
      <c r="I37" s="195">
        <v>2.0</v>
      </c>
      <c r="J37" s="219">
        <f t="shared" si="8"/>
        <v>287.1504</v>
      </c>
      <c r="K37" s="140"/>
      <c r="L37" s="198"/>
      <c r="M37" s="199"/>
      <c r="N37" s="199"/>
      <c r="O37" s="140"/>
      <c r="P37" s="140"/>
      <c r="Q37" s="192">
        <v>30.0</v>
      </c>
      <c r="R37" s="191">
        <f t="shared" si="9"/>
        <v>2.55</v>
      </c>
      <c r="S37" s="185">
        <f t="shared" si="10"/>
        <v>2</v>
      </c>
      <c r="T37" s="185">
        <f t="shared" si="11"/>
        <v>5.1</v>
      </c>
      <c r="U37" s="193">
        <f t="shared" si="12"/>
        <v>143.5752</v>
      </c>
      <c r="V37" s="191">
        <f t="shared" ref="V37:W37" si="36">C37/100</f>
        <v>0.92</v>
      </c>
      <c r="W37" s="191">
        <f t="shared" si="36"/>
        <v>2.04</v>
      </c>
      <c r="X37" s="191">
        <f t="shared" si="14"/>
        <v>5.1</v>
      </c>
      <c r="Y37" s="194">
        <f t="shared" si="15"/>
        <v>9.57168</v>
      </c>
      <c r="Z37" s="140"/>
      <c r="AA37" s="140"/>
      <c r="AB37" s="140"/>
      <c r="AC37" s="140"/>
      <c r="AD37" s="140"/>
      <c r="AE37" s="140"/>
      <c r="AF37" s="140"/>
      <c r="AG37" s="140"/>
      <c r="AH37" s="140"/>
      <c r="AI37" s="140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</row>
    <row r="38" ht="27.0" customHeight="1">
      <c r="A38" s="185">
        <v>37.0</v>
      </c>
      <c r="B38" s="195" t="s">
        <v>56</v>
      </c>
      <c r="C38" s="195">
        <v>93.0</v>
      </c>
      <c r="D38" s="195">
        <v>204.0</v>
      </c>
      <c r="E38" s="195">
        <v>255.0</v>
      </c>
      <c r="F38" s="195">
        <f t="shared" si="5"/>
        <v>0</v>
      </c>
      <c r="G38" s="195">
        <f t="shared" si="6"/>
        <v>145.1358</v>
      </c>
      <c r="H38" s="196">
        <f t="shared" si="7"/>
        <v>145.1358</v>
      </c>
      <c r="I38" s="195">
        <v>1.0</v>
      </c>
      <c r="J38" s="219">
        <f t="shared" si="8"/>
        <v>145.1358</v>
      </c>
      <c r="K38" s="140"/>
      <c r="L38" s="198"/>
      <c r="M38" s="199"/>
      <c r="N38" s="199"/>
      <c r="O38" s="140"/>
      <c r="P38" s="140"/>
      <c r="Q38" s="192">
        <v>30.0</v>
      </c>
      <c r="R38" s="191">
        <f t="shared" si="9"/>
        <v>2.55</v>
      </c>
      <c r="S38" s="185">
        <f t="shared" si="10"/>
        <v>1</v>
      </c>
      <c r="T38" s="185">
        <f t="shared" si="11"/>
        <v>2.55</v>
      </c>
      <c r="U38" s="193">
        <f t="shared" si="12"/>
        <v>145.1358</v>
      </c>
      <c r="V38" s="191">
        <f t="shared" ref="V38:W38" si="37">C38/100</f>
        <v>0.93</v>
      </c>
      <c r="W38" s="191">
        <f t="shared" si="37"/>
        <v>2.04</v>
      </c>
      <c r="X38" s="191">
        <f t="shared" si="14"/>
        <v>2.55</v>
      </c>
      <c r="Y38" s="194">
        <f t="shared" si="15"/>
        <v>4.83786</v>
      </c>
      <c r="Z38" s="140"/>
      <c r="AA38" s="140"/>
      <c r="AB38" s="140"/>
      <c r="AC38" s="140"/>
      <c r="AD38" s="140"/>
      <c r="AE38" s="140"/>
      <c r="AF38" s="140"/>
      <c r="AG38" s="140"/>
      <c r="AH38" s="140"/>
      <c r="AI38" s="140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</row>
    <row r="39" ht="27.0" customHeight="1">
      <c r="A39" s="185">
        <v>38.0</v>
      </c>
      <c r="B39" s="195" t="s">
        <v>56</v>
      </c>
      <c r="C39" s="195">
        <v>91.0</v>
      </c>
      <c r="D39" s="195">
        <v>204.0</v>
      </c>
      <c r="E39" s="195">
        <v>255.0</v>
      </c>
      <c r="F39" s="195">
        <f t="shared" si="5"/>
        <v>0</v>
      </c>
      <c r="G39" s="195">
        <f t="shared" si="6"/>
        <v>142.0146</v>
      </c>
      <c r="H39" s="196">
        <f t="shared" si="7"/>
        <v>142.0146</v>
      </c>
      <c r="I39" s="195">
        <v>1.0</v>
      </c>
      <c r="J39" s="219">
        <f t="shared" si="8"/>
        <v>142.0146</v>
      </c>
      <c r="K39" s="140"/>
      <c r="L39" s="198"/>
      <c r="M39" s="199"/>
      <c r="N39" s="199"/>
      <c r="O39" s="140"/>
      <c r="P39" s="140"/>
      <c r="Q39" s="192">
        <v>30.0</v>
      </c>
      <c r="R39" s="191">
        <f t="shared" si="9"/>
        <v>2.55</v>
      </c>
      <c r="S39" s="185">
        <f t="shared" si="10"/>
        <v>1</v>
      </c>
      <c r="T39" s="185">
        <f t="shared" si="11"/>
        <v>2.55</v>
      </c>
      <c r="U39" s="193">
        <f t="shared" si="12"/>
        <v>142.0146</v>
      </c>
      <c r="V39" s="191">
        <f t="shared" ref="V39:W39" si="38">C39/100</f>
        <v>0.91</v>
      </c>
      <c r="W39" s="191">
        <f t="shared" si="38"/>
        <v>2.04</v>
      </c>
      <c r="X39" s="191">
        <f t="shared" si="14"/>
        <v>2.55</v>
      </c>
      <c r="Y39" s="194">
        <f t="shared" si="15"/>
        <v>4.73382</v>
      </c>
      <c r="Z39" s="140"/>
      <c r="AA39" s="140"/>
      <c r="AB39" s="140"/>
      <c r="AC39" s="140"/>
      <c r="AD39" s="140"/>
      <c r="AE39" s="140"/>
      <c r="AF39" s="140"/>
      <c r="AG39" s="140"/>
      <c r="AH39" s="140"/>
      <c r="AI39" s="140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</row>
    <row r="40" ht="27.0" customHeight="1">
      <c r="A40" s="185">
        <v>47.0</v>
      </c>
      <c r="B40" s="195" t="s">
        <v>56</v>
      </c>
      <c r="C40" s="195">
        <v>96.0</v>
      </c>
      <c r="D40" s="195">
        <v>204.0</v>
      </c>
      <c r="E40" s="195">
        <v>235.0</v>
      </c>
      <c r="F40" s="195">
        <f t="shared" si="5"/>
        <v>0</v>
      </c>
      <c r="G40" s="195">
        <f t="shared" si="6"/>
        <v>138.0672</v>
      </c>
      <c r="H40" s="196">
        <f t="shared" si="7"/>
        <v>138.0672</v>
      </c>
      <c r="I40" s="195">
        <v>2.0</v>
      </c>
      <c r="J40" s="219">
        <f t="shared" si="8"/>
        <v>276.1344</v>
      </c>
      <c r="K40" s="140"/>
      <c r="L40" s="198"/>
      <c r="M40" s="199"/>
      <c r="N40" s="199"/>
      <c r="O40" s="140"/>
      <c r="P40" s="140"/>
      <c r="Q40" s="192">
        <v>30.0</v>
      </c>
      <c r="R40" s="191">
        <f t="shared" si="9"/>
        <v>2.35</v>
      </c>
      <c r="S40" s="185">
        <f t="shared" si="10"/>
        <v>2</v>
      </c>
      <c r="T40" s="185">
        <f t="shared" si="11"/>
        <v>4.7</v>
      </c>
      <c r="U40" s="193">
        <f t="shared" si="12"/>
        <v>138.0672</v>
      </c>
      <c r="V40" s="191">
        <f t="shared" ref="V40:W40" si="39">C40/100</f>
        <v>0.96</v>
      </c>
      <c r="W40" s="191">
        <f t="shared" si="39"/>
        <v>2.04</v>
      </c>
      <c r="X40" s="191">
        <f t="shared" si="14"/>
        <v>4.7</v>
      </c>
      <c r="Y40" s="194">
        <f t="shared" si="15"/>
        <v>9.20448</v>
      </c>
      <c r="Z40" s="140"/>
      <c r="AA40" s="140"/>
      <c r="AB40" s="140"/>
      <c r="AC40" s="140"/>
      <c r="AD40" s="140"/>
      <c r="AE40" s="140"/>
      <c r="AF40" s="140"/>
      <c r="AG40" s="140"/>
      <c r="AH40" s="140"/>
      <c r="AI40" s="140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</row>
    <row r="41" ht="27.0" customHeight="1">
      <c r="A41" s="185">
        <v>55.0</v>
      </c>
      <c r="B41" s="195" t="s">
        <v>56</v>
      </c>
      <c r="C41" s="195">
        <v>93.0</v>
      </c>
      <c r="D41" s="195">
        <v>203.0</v>
      </c>
      <c r="E41" s="195">
        <v>203.0</v>
      </c>
      <c r="F41" s="195">
        <f t="shared" si="5"/>
        <v>0</v>
      </c>
      <c r="G41" s="195">
        <f t="shared" si="6"/>
        <v>114.97311</v>
      </c>
      <c r="H41" s="196">
        <f t="shared" si="7"/>
        <v>114.97311</v>
      </c>
      <c r="I41" s="195">
        <v>1.0</v>
      </c>
      <c r="J41" s="219">
        <f t="shared" si="8"/>
        <v>114.97311</v>
      </c>
      <c r="K41" s="140"/>
      <c r="L41" s="198"/>
      <c r="M41" s="199"/>
      <c r="N41" s="199"/>
      <c r="O41" s="140"/>
      <c r="P41" s="140"/>
      <c r="Q41" s="192">
        <v>30.0</v>
      </c>
      <c r="R41" s="191">
        <f t="shared" si="9"/>
        <v>2.03</v>
      </c>
      <c r="S41" s="185">
        <f t="shared" si="10"/>
        <v>1</v>
      </c>
      <c r="T41" s="185">
        <f t="shared" si="11"/>
        <v>2.03</v>
      </c>
      <c r="U41" s="193">
        <f t="shared" si="12"/>
        <v>114.97311</v>
      </c>
      <c r="V41" s="191">
        <f t="shared" ref="V41:W41" si="40">C41/100</f>
        <v>0.93</v>
      </c>
      <c r="W41" s="191">
        <f t="shared" si="40"/>
        <v>2.03</v>
      </c>
      <c r="X41" s="191">
        <f t="shared" si="14"/>
        <v>2.03</v>
      </c>
      <c r="Y41" s="194">
        <f t="shared" si="15"/>
        <v>3.832437</v>
      </c>
      <c r="Z41" s="140"/>
      <c r="AA41" s="140"/>
      <c r="AB41" s="140"/>
      <c r="AC41" s="140"/>
      <c r="AD41" s="140"/>
      <c r="AE41" s="140"/>
      <c r="AF41" s="140"/>
      <c r="AG41" s="140"/>
      <c r="AH41" s="140"/>
      <c r="AI41" s="140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</row>
    <row r="42" ht="27.0" customHeight="1">
      <c r="A42" s="185">
        <v>61.0</v>
      </c>
      <c r="B42" s="195" t="s">
        <v>56</v>
      </c>
      <c r="C42" s="195">
        <v>89.0</v>
      </c>
      <c r="D42" s="195">
        <v>204.0</v>
      </c>
      <c r="E42" s="195">
        <v>203.0</v>
      </c>
      <c r="F42" s="195">
        <f t="shared" si="5"/>
        <v>0</v>
      </c>
      <c r="G42" s="195">
        <f t="shared" si="6"/>
        <v>110.57004</v>
      </c>
      <c r="H42" s="196">
        <f t="shared" si="7"/>
        <v>110.57004</v>
      </c>
      <c r="I42" s="195">
        <v>1.0</v>
      </c>
      <c r="J42" s="219">
        <f t="shared" si="8"/>
        <v>110.57004</v>
      </c>
      <c r="K42" s="140"/>
      <c r="L42" s="198"/>
      <c r="M42" s="199"/>
      <c r="N42" s="199"/>
      <c r="O42" s="140"/>
      <c r="P42" s="140"/>
      <c r="Q42" s="192">
        <v>30.0</v>
      </c>
      <c r="R42" s="191">
        <f t="shared" si="9"/>
        <v>2.03</v>
      </c>
      <c r="S42" s="185">
        <f t="shared" si="10"/>
        <v>1</v>
      </c>
      <c r="T42" s="185">
        <f t="shared" si="11"/>
        <v>2.03</v>
      </c>
      <c r="U42" s="193">
        <f t="shared" si="12"/>
        <v>110.57004</v>
      </c>
      <c r="V42" s="191">
        <f t="shared" ref="V42:W42" si="41">C42/100</f>
        <v>0.89</v>
      </c>
      <c r="W42" s="191">
        <f t="shared" si="41"/>
        <v>2.04</v>
      </c>
      <c r="X42" s="191">
        <f t="shared" si="14"/>
        <v>2.03</v>
      </c>
      <c r="Y42" s="194">
        <f t="shared" si="15"/>
        <v>3.685668</v>
      </c>
      <c r="Z42" s="140"/>
      <c r="AA42" s="140"/>
      <c r="AB42" s="140"/>
      <c r="AC42" s="140"/>
      <c r="AD42" s="140"/>
      <c r="AE42" s="140"/>
      <c r="AF42" s="140"/>
      <c r="AG42" s="140"/>
      <c r="AH42" s="140"/>
      <c r="AI42" s="140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</row>
    <row r="43" ht="27.0" customHeight="1">
      <c r="A43" s="185">
        <v>67.0</v>
      </c>
      <c r="B43" s="195" t="s">
        <v>56</v>
      </c>
      <c r="C43" s="195">
        <v>94.0</v>
      </c>
      <c r="D43" s="195">
        <v>204.0</v>
      </c>
      <c r="E43" s="195">
        <v>204.0</v>
      </c>
      <c r="F43" s="195">
        <f t="shared" si="5"/>
        <v>0</v>
      </c>
      <c r="G43" s="195">
        <f t="shared" si="6"/>
        <v>117.35712</v>
      </c>
      <c r="H43" s="196">
        <f t="shared" si="7"/>
        <v>117.35712</v>
      </c>
      <c r="I43" s="195">
        <v>2.0</v>
      </c>
      <c r="J43" s="219">
        <f t="shared" si="8"/>
        <v>234.71424</v>
      </c>
      <c r="K43" s="140"/>
      <c r="L43" s="198"/>
      <c r="M43" s="199"/>
      <c r="N43" s="199"/>
      <c r="O43" s="140"/>
      <c r="P43" s="140"/>
      <c r="Q43" s="192">
        <v>30.0</v>
      </c>
      <c r="R43" s="191">
        <f t="shared" si="9"/>
        <v>2.04</v>
      </c>
      <c r="S43" s="185">
        <f t="shared" si="10"/>
        <v>2</v>
      </c>
      <c r="T43" s="185">
        <f t="shared" si="11"/>
        <v>4.08</v>
      </c>
      <c r="U43" s="193">
        <f t="shared" si="12"/>
        <v>117.35712</v>
      </c>
      <c r="V43" s="191">
        <f t="shared" ref="V43:W43" si="42">C43/100</f>
        <v>0.94</v>
      </c>
      <c r="W43" s="191">
        <f t="shared" si="42"/>
        <v>2.04</v>
      </c>
      <c r="X43" s="191">
        <f t="shared" si="14"/>
        <v>4.08</v>
      </c>
      <c r="Y43" s="194">
        <f t="shared" si="15"/>
        <v>7.823808</v>
      </c>
      <c r="Z43" s="140"/>
      <c r="AA43" s="140"/>
      <c r="AB43" s="140"/>
      <c r="AC43" s="140"/>
      <c r="AD43" s="140"/>
      <c r="AE43" s="140"/>
      <c r="AF43" s="140"/>
      <c r="AG43" s="140"/>
      <c r="AH43" s="140"/>
      <c r="AI43" s="140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</row>
    <row r="44" ht="27.0" customHeight="1">
      <c r="A44" s="185">
        <v>70.0</v>
      </c>
      <c r="B44" s="195" t="s">
        <v>56</v>
      </c>
      <c r="C44" s="195">
        <v>97.0</v>
      </c>
      <c r="D44" s="195">
        <v>204.0</v>
      </c>
      <c r="E44" s="195">
        <v>245.0</v>
      </c>
      <c r="F44" s="195">
        <f t="shared" si="5"/>
        <v>0</v>
      </c>
      <c r="G44" s="195">
        <f t="shared" si="6"/>
        <v>145.4418</v>
      </c>
      <c r="H44" s="196">
        <f t="shared" si="7"/>
        <v>145.4418</v>
      </c>
      <c r="I44" s="195">
        <v>2.0</v>
      </c>
      <c r="J44" s="219">
        <f t="shared" si="8"/>
        <v>290.8836</v>
      </c>
      <c r="K44" s="140"/>
      <c r="L44" s="198"/>
      <c r="M44" s="199"/>
      <c r="N44" s="199"/>
      <c r="O44" s="140"/>
      <c r="P44" s="140"/>
      <c r="Q44" s="192">
        <v>30.0</v>
      </c>
      <c r="R44" s="191">
        <f t="shared" si="9"/>
        <v>2.45</v>
      </c>
      <c r="S44" s="185">
        <f t="shared" si="10"/>
        <v>2</v>
      </c>
      <c r="T44" s="185">
        <f t="shared" si="11"/>
        <v>4.9</v>
      </c>
      <c r="U44" s="193">
        <f t="shared" si="12"/>
        <v>145.4418</v>
      </c>
      <c r="V44" s="191">
        <f t="shared" ref="V44:W44" si="43">C44/100</f>
        <v>0.97</v>
      </c>
      <c r="W44" s="191">
        <f t="shared" si="43"/>
        <v>2.04</v>
      </c>
      <c r="X44" s="191">
        <f t="shared" si="14"/>
        <v>4.9</v>
      </c>
      <c r="Y44" s="194">
        <f t="shared" si="15"/>
        <v>9.69612</v>
      </c>
      <c r="Z44" s="140"/>
      <c r="AA44" s="140"/>
      <c r="AB44" s="140"/>
      <c r="AC44" s="140"/>
      <c r="AD44" s="140"/>
      <c r="AE44" s="140"/>
      <c r="AF44" s="140"/>
      <c r="AG44" s="140"/>
      <c r="AH44" s="140"/>
      <c r="AI44" s="140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</row>
    <row r="45" ht="27.0" customHeight="1">
      <c r="A45" s="185">
        <v>73.0</v>
      </c>
      <c r="B45" s="195" t="s">
        <v>56</v>
      </c>
      <c r="C45" s="195">
        <v>96.0</v>
      </c>
      <c r="D45" s="195">
        <v>204.0</v>
      </c>
      <c r="E45" s="195">
        <v>245.0</v>
      </c>
      <c r="F45" s="195">
        <f t="shared" si="5"/>
        <v>0</v>
      </c>
      <c r="G45" s="195">
        <f t="shared" si="6"/>
        <v>143.9424</v>
      </c>
      <c r="H45" s="196">
        <f t="shared" si="7"/>
        <v>143.9424</v>
      </c>
      <c r="I45" s="195">
        <v>1.0</v>
      </c>
      <c r="J45" s="219">
        <f t="shared" si="8"/>
        <v>143.9424</v>
      </c>
      <c r="K45" s="140"/>
      <c r="L45" s="198"/>
      <c r="M45" s="199"/>
      <c r="N45" s="199"/>
      <c r="O45" s="140"/>
      <c r="P45" s="140"/>
      <c r="Q45" s="192">
        <v>30.0</v>
      </c>
      <c r="R45" s="191">
        <f t="shared" si="9"/>
        <v>2.45</v>
      </c>
      <c r="S45" s="185">
        <f t="shared" si="10"/>
        <v>1</v>
      </c>
      <c r="T45" s="185">
        <f t="shared" si="11"/>
        <v>2.45</v>
      </c>
      <c r="U45" s="193">
        <f t="shared" si="12"/>
        <v>143.9424</v>
      </c>
      <c r="V45" s="191">
        <f t="shared" ref="V45:W45" si="44">C45/100</f>
        <v>0.96</v>
      </c>
      <c r="W45" s="191">
        <f t="shared" si="44"/>
        <v>2.04</v>
      </c>
      <c r="X45" s="191">
        <f t="shared" si="14"/>
        <v>2.45</v>
      </c>
      <c r="Y45" s="194">
        <f t="shared" si="15"/>
        <v>4.79808</v>
      </c>
      <c r="Z45" s="140"/>
      <c r="AA45" s="140"/>
      <c r="AB45" s="140"/>
      <c r="AC45" s="140"/>
      <c r="AD45" s="140"/>
      <c r="AE45" s="140"/>
      <c r="AF45" s="140"/>
      <c r="AG45" s="140"/>
      <c r="AH45" s="140"/>
      <c r="AI45" s="140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</row>
    <row r="46" ht="27.0" customHeight="1">
      <c r="A46" s="185">
        <v>74.0</v>
      </c>
      <c r="B46" s="195" t="s">
        <v>56</v>
      </c>
      <c r="C46" s="195">
        <v>96.0</v>
      </c>
      <c r="D46" s="195">
        <v>204.0</v>
      </c>
      <c r="E46" s="195">
        <v>245.0</v>
      </c>
      <c r="F46" s="195">
        <f t="shared" si="5"/>
        <v>0</v>
      </c>
      <c r="G46" s="195">
        <f t="shared" si="6"/>
        <v>143.9424</v>
      </c>
      <c r="H46" s="196">
        <f t="shared" si="7"/>
        <v>143.9424</v>
      </c>
      <c r="I46" s="195">
        <v>1.0</v>
      </c>
      <c r="J46" s="219">
        <f t="shared" si="8"/>
        <v>143.9424</v>
      </c>
      <c r="K46" s="140"/>
      <c r="L46" s="198"/>
      <c r="M46" s="199"/>
      <c r="N46" s="199"/>
      <c r="O46" s="140"/>
      <c r="P46" s="140"/>
      <c r="Q46" s="192">
        <v>30.0</v>
      </c>
      <c r="R46" s="191">
        <f t="shared" si="9"/>
        <v>2.45</v>
      </c>
      <c r="S46" s="185">
        <f t="shared" si="10"/>
        <v>1</v>
      </c>
      <c r="T46" s="185">
        <f t="shared" si="11"/>
        <v>2.45</v>
      </c>
      <c r="U46" s="193">
        <f t="shared" si="12"/>
        <v>143.9424</v>
      </c>
      <c r="V46" s="191">
        <f t="shared" ref="V46:W46" si="45">C46/100</f>
        <v>0.96</v>
      </c>
      <c r="W46" s="191">
        <f t="shared" si="45"/>
        <v>2.04</v>
      </c>
      <c r="X46" s="191">
        <f t="shared" si="14"/>
        <v>2.45</v>
      </c>
      <c r="Y46" s="194">
        <f t="shared" si="15"/>
        <v>4.79808</v>
      </c>
      <c r="Z46" s="140"/>
      <c r="AA46" s="140"/>
      <c r="AB46" s="140"/>
      <c r="AC46" s="140"/>
      <c r="AD46" s="140"/>
      <c r="AE46" s="140"/>
      <c r="AF46" s="140"/>
      <c r="AG46" s="140"/>
      <c r="AH46" s="140"/>
      <c r="AI46" s="140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</row>
    <row r="47" ht="27.0" customHeight="1">
      <c r="A47" s="185">
        <v>75.0</v>
      </c>
      <c r="B47" s="195" t="s">
        <v>56</v>
      </c>
      <c r="C47" s="195">
        <v>90.0</v>
      </c>
      <c r="D47" s="195">
        <v>204.0</v>
      </c>
      <c r="E47" s="195">
        <v>245.0</v>
      </c>
      <c r="F47" s="195">
        <f t="shared" si="5"/>
        <v>0</v>
      </c>
      <c r="G47" s="195">
        <f t="shared" si="6"/>
        <v>134.946</v>
      </c>
      <c r="H47" s="196">
        <f t="shared" si="7"/>
        <v>134.946</v>
      </c>
      <c r="I47" s="195">
        <v>1.0</v>
      </c>
      <c r="J47" s="219">
        <f t="shared" si="8"/>
        <v>134.946</v>
      </c>
      <c r="K47" s="140"/>
      <c r="L47" s="198"/>
      <c r="M47" s="199"/>
      <c r="N47" s="199"/>
      <c r="O47" s="140"/>
      <c r="P47" s="140"/>
      <c r="Q47" s="192">
        <v>30.0</v>
      </c>
      <c r="R47" s="191">
        <f t="shared" si="9"/>
        <v>2.45</v>
      </c>
      <c r="S47" s="185">
        <f t="shared" si="10"/>
        <v>1</v>
      </c>
      <c r="T47" s="185">
        <f t="shared" si="11"/>
        <v>2.45</v>
      </c>
      <c r="U47" s="193">
        <f t="shared" si="12"/>
        <v>134.946</v>
      </c>
      <c r="V47" s="191">
        <f t="shared" ref="V47:W47" si="46">C47/100</f>
        <v>0.9</v>
      </c>
      <c r="W47" s="191">
        <f t="shared" si="46"/>
        <v>2.04</v>
      </c>
      <c r="X47" s="191">
        <f t="shared" si="14"/>
        <v>2.45</v>
      </c>
      <c r="Y47" s="194">
        <f t="shared" si="15"/>
        <v>4.4982</v>
      </c>
      <c r="Z47" s="140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</row>
    <row r="48" ht="27.0" customHeight="1">
      <c r="A48" s="185">
        <v>76.0</v>
      </c>
      <c r="B48" s="195" t="s">
        <v>56</v>
      </c>
      <c r="C48" s="195">
        <v>93.0</v>
      </c>
      <c r="D48" s="195">
        <v>204.0</v>
      </c>
      <c r="E48" s="195">
        <v>245.0</v>
      </c>
      <c r="F48" s="195">
        <f t="shared" si="5"/>
        <v>0</v>
      </c>
      <c r="G48" s="195">
        <f t="shared" si="6"/>
        <v>139.4442</v>
      </c>
      <c r="H48" s="196">
        <f t="shared" si="7"/>
        <v>139.4442</v>
      </c>
      <c r="I48" s="195">
        <v>1.0</v>
      </c>
      <c r="J48" s="219">
        <f t="shared" si="8"/>
        <v>139.4442</v>
      </c>
      <c r="K48" s="140"/>
      <c r="L48" s="198"/>
      <c r="M48" s="199"/>
      <c r="N48" s="199"/>
      <c r="O48" s="140"/>
      <c r="P48" s="140"/>
      <c r="Q48" s="192">
        <v>30.0</v>
      </c>
      <c r="R48" s="191">
        <f t="shared" si="9"/>
        <v>2.45</v>
      </c>
      <c r="S48" s="185">
        <f t="shared" si="10"/>
        <v>1</v>
      </c>
      <c r="T48" s="185">
        <f t="shared" si="11"/>
        <v>2.45</v>
      </c>
      <c r="U48" s="193">
        <f t="shared" si="12"/>
        <v>139.4442</v>
      </c>
      <c r="V48" s="191">
        <f t="shared" ref="V48:W48" si="47">C48/100</f>
        <v>0.93</v>
      </c>
      <c r="W48" s="191">
        <f t="shared" si="47"/>
        <v>2.04</v>
      </c>
      <c r="X48" s="191">
        <f t="shared" si="14"/>
        <v>2.45</v>
      </c>
      <c r="Y48" s="194">
        <f t="shared" si="15"/>
        <v>4.64814</v>
      </c>
      <c r="Z48" s="140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</row>
    <row r="49" ht="27.0" customHeight="1">
      <c r="A49" s="185">
        <v>77.0</v>
      </c>
      <c r="B49" s="195" t="s">
        <v>56</v>
      </c>
      <c r="C49" s="195">
        <v>75.0</v>
      </c>
      <c r="D49" s="195">
        <v>204.0</v>
      </c>
      <c r="E49" s="195">
        <v>206.0</v>
      </c>
      <c r="F49" s="195">
        <f t="shared" si="5"/>
        <v>0</v>
      </c>
      <c r="G49" s="195">
        <f t="shared" si="6"/>
        <v>94.554</v>
      </c>
      <c r="H49" s="196">
        <f t="shared" si="7"/>
        <v>94.554</v>
      </c>
      <c r="I49" s="195">
        <v>1.0</v>
      </c>
      <c r="J49" s="219">
        <f t="shared" si="8"/>
        <v>94.554</v>
      </c>
      <c r="K49" s="140"/>
      <c r="L49" s="198"/>
      <c r="M49" s="199"/>
      <c r="N49" s="199"/>
      <c r="O49" s="140"/>
      <c r="P49" s="140"/>
      <c r="Q49" s="192">
        <v>30.0</v>
      </c>
      <c r="R49" s="191">
        <f t="shared" si="9"/>
        <v>2.06</v>
      </c>
      <c r="S49" s="185">
        <f t="shared" si="10"/>
        <v>1</v>
      </c>
      <c r="T49" s="185">
        <f t="shared" si="11"/>
        <v>2.06</v>
      </c>
      <c r="U49" s="193">
        <f t="shared" si="12"/>
        <v>94.554</v>
      </c>
      <c r="V49" s="191">
        <f t="shared" ref="V49:W49" si="48">C49/100</f>
        <v>0.75</v>
      </c>
      <c r="W49" s="191">
        <f t="shared" si="48"/>
        <v>2.04</v>
      </c>
      <c r="X49" s="191">
        <f t="shared" si="14"/>
        <v>2.06</v>
      </c>
      <c r="Y49" s="194">
        <f t="shared" si="15"/>
        <v>3.1518</v>
      </c>
      <c r="Z49" s="140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</row>
    <row r="50" ht="27.0" customHeight="1">
      <c r="A50" s="185">
        <v>78.0</v>
      </c>
      <c r="B50" s="186" t="s">
        <v>70</v>
      </c>
      <c r="C50" s="187">
        <v>83.0</v>
      </c>
      <c r="D50" s="187">
        <v>205.0</v>
      </c>
      <c r="E50" s="187">
        <v>228.0</v>
      </c>
      <c r="F50" s="187">
        <f t="shared" si="5"/>
        <v>0.8</v>
      </c>
      <c r="G50" s="187">
        <f t="shared" si="6"/>
        <v>73.70898</v>
      </c>
      <c r="H50" s="188">
        <f t="shared" si="7"/>
        <v>58.967184</v>
      </c>
      <c r="I50" s="187">
        <v>1.0</v>
      </c>
      <c r="J50" s="219">
        <f t="shared" si="8"/>
        <v>58.967184</v>
      </c>
      <c r="K50" s="140"/>
      <c r="L50" s="198"/>
      <c r="M50" s="199"/>
      <c r="N50" s="199"/>
      <c r="O50" s="140"/>
      <c r="P50" s="140"/>
      <c r="Q50" s="142">
        <v>19.0</v>
      </c>
      <c r="R50" s="191">
        <f t="shared" si="9"/>
        <v>2.28</v>
      </c>
      <c r="S50" s="185">
        <f t="shared" si="10"/>
        <v>1</v>
      </c>
      <c r="T50" s="185">
        <f t="shared" si="11"/>
        <v>2.28</v>
      </c>
      <c r="U50" s="193">
        <f t="shared" si="12"/>
        <v>73.70898</v>
      </c>
      <c r="V50" s="191">
        <f t="shared" ref="V50:W50" si="49">C50/100</f>
        <v>0.83</v>
      </c>
      <c r="W50" s="191">
        <f t="shared" si="49"/>
        <v>2.05</v>
      </c>
      <c r="X50" s="191">
        <f t="shared" si="14"/>
        <v>2.28</v>
      </c>
      <c r="Y50" s="194">
        <f t="shared" si="15"/>
        <v>3.87942</v>
      </c>
      <c r="Z50" s="270"/>
      <c r="AA50" s="140"/>
      <c r="AB50" s="140"/>
      <c r="AC50" s="140"/>
      <c r="AD50" s="140"/>
      <c r="AE50" s="140"/>
      <c r="AF50" s="140"/>
      <c r="AG50" s="140"/>
      <c r="AH50" s="140"/>
      <c r="AI50" s="140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</row>
    <row r="51" ht="27.0" customHeight="1">
      <c r="A51" s="185">
        <v>79.0</v>
      </c>
      <c r="B51" s="195" t="s">
        <v>26</v>
      </c>
      <c r="C51" s="195">
        <v>95.0</v>
      </c>
      <c r="D51" s="195">
        <v>205.0</v>
      </c>
      <c r="E51" s="195">
        <v>226.0</v>
      </c>
      <c r="F51" s="195">
        <f t="shared" si="5"/>
        <v>0</v>
      </c>
      <c r="G51" s="195">
        <f t="shared" si="6"/>
        <v>83.62565</v>
      </c>
      <c r="H51" s="196">
        <f t="shared" si="7"/>
        <v>83.62565</v>
      </c>
      <c r="I51" s="195">
        <v>6.0</v>
      </c>
      <c r="J51" s="219">
        <f t="shared" si="8"/>
        <v>501.7539</v>
      </c>
      <c r="K51" s="140"/>
      <c r="L51" s="198"/>
      <c r="M51" s="199"/>
      <c r="N51" s="199"/>
      <c r="O51" s="140"/>
      <c r="P51" s="140"/>
      <c r="Q51" s="142">
        <v>19.0</v>
      </c>
      <c r="R51" s="191">
        <f t="shared" si="9"/>
        <v>2.26</v>
      </c>
      <c r="S51" s="185">
        <f t="shared" si="10"/>
        <v>6</v>
      </c>
      <c r="T51" s="185">
        <f t="shared" si="11"/>
        <v>13.56</v>
      </c>
      <c r="U51" s="193">
        <f t="shared" si="12"/>
        <v>83.62565</v>
      </c>
      <c r="V51" s="191">
        <f t="shared" ref="V51:W51" si="50">C51/100</f>
        <v>0.95</v>
      </c>
      <c r="W51" s="191">
        <f t="shared" si="50"/>
        <v>2.05</v>
      </c>
      <c r="X51" s="191">
        <f t="shared" si="14"/>
        <v>13.56</v>
      </c>
      <c r="Y51" s="194">
        <f t="shared" si="15"/>
        <v>26.4081</v>
      </c>
      <c r="Z51" s="140"/>
      <c r="AA51" s="140"/>
      <c r="AB51" s="140"/>
      <c r="AC51" s="140"/>
      <c r="AD51" s="140"/>
      <c r="AE51" s="140"/>
      <c r="AF51" s="140"/>
      <c r="AG51" s="140"/>
      <c r="AH51" s="140"/>
      <c r="AI51" s="140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</row>
    <row r="52" ht="27.0" customHeight="1">
      <c r="A52" s="185">
        <v>80.0</v>
      </c>
      <c r="B52" s="195" t="s">
        <v>26</v>
      </c>
      <c r="C52" s="195">
        <v>97.0</v>
      </c>
      <c r="D52" s="195">
        <v>205.0</v>
      </c>
      <c r="E52" s="195">
        <v>227.0</v>
      </c>
      <c r="F52" s="195">
        <f t="shared" si="5"/>
        <v>0</v>
      </c>
      <c r="G52" s="195">
        <f t="shared" si="6"/>
        <v>85.764005</v>
      </c>
      <c r="H52" s="196">
        <f t="shared" si="7"/>
        <v>85.764005</v>
      </c>
      <c r="I52" s="195">
        <v>2.0</v>
      </c>
      <c r="J52" s="219">
        <f t="shared" si="8"/>
        <v>171.52801</v>
      </c>
      <c r="K52" s="140"/>
      <c r="L52" s="198"/>
      <c r="M52" s="199"/>
      <c r="N52" s="199"/>
      <c r="O52" s="140"/>
      <c r="P52" s="140"/>
      <c r="Q52" s="142">
        <v>19.0</v>
      </c>
      <c r="R52" s="191">
        <f t="shared" si="9"/>
        <v>2.27</v>
      </c>
      <c r="S52" s="185">
        <f t="shared" si="10"/>
        <v>2</v>
      </c>
      <c r="T52" s="185">
        <f t="shared" si="11"/>
        <v>4.54</v>
      </c>
      <c r="U52" s="193">
        <f t="shared" si="12"/>
        <v>85.764005</v>
      </c>
      <c r="V52" s="191">
        <f t="shared" ref="V52:W52" si="51">C52/100</f>
        <v>0.97</v>
      </c>
      <c r="W52" s="191">
        <f t="shared" si="51"/>
        <v>2.05</v>
      </c>
      <c r="X52" s="191">
        <f t="shared" si="14"/>
        <v>4.54</v>
      </c>
      <c r="Y52" s="194">
        <f t="shared" si="15"/>
        <v>9.02779</v>
      </c>
      <c r="Z52" s="140"/>
      <c r="AA52" s="140"/>
      <c r="AB52" s="140"/>
      <c r="AC52" s="140"/>
      <c r="AD52" s="140"/>
      <c r="AE52" s="140"/>
      <c r="AF52" s="140"/>
      <c r="AG52" s="140"/>
      <c r="AH52" s="140"/>
      <c r="AI52" s="140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</row>
    <row r="53" ht="27.0" customHeight="1">
      <c r="A53" s="185">
        <v>81.0</v>
      </c>
      <c r="B53" s="195" t="s">
        <v>26</v>
      </c>
      <c r="C53" s="195">
        <v>95.0</v>
      </c>
      <c r="D53" s="195">
        <v>205.0</v>
      </c>
      <c r="E53" s="195">
        <v>227.0</v>
      </c>
      <c r="F53" s="195">
        <f t="shared" si="5"/>
        <v>0</v>
      </c>
      <c r="G53" s="195">
        <f t="shared" si="6"/>
        <v>83.995675</v>
      </c>
      <c r="H53" s="196">
        <f t="shared" si="7"/>
        <v>83.995675</v>
      </c>
      <c r="I53" s="195">
        <v>3.0</v>
      </c>
      <c r="J53" s="219">
        <f t="shared" si="8"/>
        <v>251.987025</v>
      </c>
      <c r="K53" s="140"/>
      <c r="L53" s="198"/>
      <c r="M53" s="199"/>
      <c r="N53" s="199"/>
      <c r="O53" s="140"/>
      <c r="P53" s="140"/>
      <c r="Q53" s="142">
        <v>19.0</v>
      </c>
      <c r="R53" s="191">
        <f t="shared" si="9"/>
        <v>2.27</v>
      </c>
      <c r="S53" s="185">
        <f t="shared" si="10"/>
        <v>3</v>
      </c>
      <c r="T53" s="185">
        <f t="shared" si="11"/>
        <v>6.81</v>
      </c>
      <c r="U53" s="193">
        <f t="shared" si="12"/>
        <v>83.995675</v>
      </c>
      <c r="V53" s="191">
        <f t="shared" ref="V53:W53" si="52">C53/100</f>
        <v>0.95</v>
      </c>
      <c r="W53" s="191">
        <f t="shared" si="52"/>
        <v>2.05</v>
      </c>
      <c r="X53" s="191">
        <f t="shared" si="14"/>
        <v>6.81</v>
      </c>
      <c r="Y53" s="194">
        <f t="shared" si="15"/>
        <v>13.262475</v>
      </c>
      <c r="Z53" s="140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</row>
    <row r="54" ht="27.0" customHeight="1">
      <c r="A54" s="185">
        <v>85.0</v>
      </c>
      <c r="B54" s="195" t="s">
        <v>26</v>
      </c>
      <c r="C54" s="195">
        <v>97.0</v>
      </c>
      <c r="D54" s="195">
        <v>205.0</v>
      </c>
      <c r="E54" s="195">
        <v>225.0</v>
      </c>
      <c r="F54" s="195">
        <f t="shared" si="5"/>
        <v>0</v>
      </c>
      <c r="G54" s="195">
        <f t="shared" si="6"/>
        <v>85.008375</v>
      </c>
      <c r="H54" s="196">
        <f t="shared" si="7"/>
        <v>85.008375</v>
      </c>
      <c r="I54" s="195">
        <v>1.0</v>
      </c>
      <c r="J54" s="219">
        <f t="shared" si="8"/>
        <v>85.008375</v>
      </c>
      <c r="K54" s="140"/>
      <c r="L54" s="198"/>
      <c r="M54" s="199"/>
      <c r="N54" s="199"/>
      <c r="O54" s="140"/>
      <c r="P54" s="140"/>
      <c r="Q54" s="142">
        <v>19.0</v>
      </c>
      <c r="R54" s="191">
        <f t="shared" si="9"/>
        <v>2.25</v>
      </c>
      <c r="S54" s="185">
        <f t="shared" si="10"/>
        <v>1</v>
      </c>
      <c r="T54" s="185">
        <f t="shared" si="11"/>
        <v>2.25</v>
      </c>
      <c r="U54" s="193">
        <f t="shared" si="12"/>
        <v>85.008375</v>
      </c>
      <c r="V54" s="191">
        <f t="shared" ref="V54:W54" si="53">C54/100</f>
        <v>0.97</v>
      </c>
      <c r="W54" s="191">
        <f t="shared" si="53"/>
        <v>2.05</v>
      </c>
      <c r="X54" s="191">
        <f t="shared" si="14"/>
        <v>2.25</v>
      </c>
      <c r="Y54" s="194">
        <f t="shared" si="15"/>
        <v>4.474125</v>
      </c>
      <c r="Z54" s="140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</row>
    <row r="55" ht="27.0" customHeight="1">
      <c r="A55" s="185">
        <v>99.0</v>
      </c>
      <c r="B55" s="195" t="s">
        <v>26</v>
      </c>
      <c r="C55" s="195">
        <v>96.0</v>
      </c>
      <c r="D55" s="195">
        <v>205.0</v>
      </c>
      <c r="E55" s="195">
        <v>226.0</v>
      </c>
      <c r="F55" s="195">
        <f t="shared" si="5"/>
        <v>0</v>
      </c>
      <c r="G55" s="195">
        <f t="shared" si="6"/>
        <v>84.50592</v>
      </c>
      <c r="H55" s="196">
        <f t="shared" si="7"/>
        <v>84.50592</v>
      </c>
      <c r="I55" s="195">
        <v>4.0</v>
      </c>
      <c r="J55" s="219">
        <f t="shared" si="8"/>
        <v>338.02368</v>
      </c>
      <c r="K55" s="140"/>
      <c r="L55" s="198"/>
      <c r="M55" s="199"/>
      <c r="N55" s="199"/>
      <c r="O55" s="140"/>
      <c r="P55" s="140"/>
      <c r="Q55" s="142">
        <v>19.0</v>
      </c>
      <c r="R55" s="191">
        <f t="shared" si="9"/>
        <v>2.26</v>
      </c>
      <c r="S55" s="185">
        <f t="shared" si="10"/>
        <v>4</v>
      </c>
      <c r="T55" s="185">
        <f t="shared" si="11"/>
        <v>9.04</v>
      </c>
      <c r="U55" s="193">
        <f t="shared" si="12"/>
        <v>84.50592</v>
      </c>
      <c r="V55" s="191">
        <f t="shared" ref="V55:W55" si="54">C55/100</f>
        <v>0.96</v>
      </c>
      <c r="W55" s="191">
        <f t="shared" si="54"/>
        <v>2.05</v>
      </c>
      <c r="X55" s="191">
        <f t="shared" si="14"/>
        <v>9.04</v>
      </c>
      <c r="Y55" s="194">
        <f t="shared" si="15"/>
        <v>17.79072</v>
      </c>
      <c r="Z55" s="140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</row>
    <row r="56" ht="27.0" customHeight="1">
      <c r="A56" s="185">
        <v>100.0</v>
      </c>
      <c r="B56" s="195" t="s">
        <v>26</v>
      </c>
      <c r="C56" s="195">
        <v>96.0</v>
      </c>
      <c r="D56" s="195">
        <v>205.0</v>
      </c>
      <c r="E56" s="195">
        <v>227.0</v>
      </c>
      <c r="F56" s="195">
        <f t="shared" si="5"/>
        <v>0</v>
      </c>
      <c r="G56" s="195">
        <f t="shared" si="6"/>
        <v>84.87984</v>
      </c>
      <c r="H56" s="196">
        <f t="shared" si="7"/>
        <v>84.87984</v>
      </c>
      <c r="I56" s="195">
        <v>2.0</v>
      </c>
      <c r="J56" s="219">
        <f t="shared" si="8"/>
        <v>169.75968</v>
      </c>
      <c r="K56" s="140"/>
      <c r="L56" s="198"/>
      <c r="M56" s="199"/>
      <c r="N56" s="199"/>
      <c r="O56" s="140"/>
      <c r="P56" s="140"/>
      <c r="Q56" s="142">
        <v>19.0</v>
      </c>
      <c r="R56" s="191">
        <f t="shared" si="9"/>
        <v>2.27</v>
      </c>
      <c r="S56" s="185">
        <f t="shared" si="10"/>
        <v>2</v>
      </c>
      <c r="T56" s="185">
        <f t="shared" si="11"/>
        <v>4.54</v>
      </c>
      <c r="U56" s="193">
        <f t="shared" si="12"/>
        <v>84.87984</v>
      </c>
      <c r="V56" s="191">
        <f t="shared" ref="V56:W56" si="55">C56/100</f>
        <v>0.96</v>
      </c>
      <c r="W56" s="191">
        <f t="shared" si="55"/>
        <v>2.05</v>
      </c>
      <c r="X56" s="191">
        <f t="shared" si="14"/>
        <v>4.54</v>
      </c>
      <c r="Y56" s="194">
        <f t="shared" si="15"/>
        <v>8.93472</v>
      </c>
      <c r="Z56" s="140"/>
      <c r="AA56" s="140"/>
      <c r="AB56" s="140"/>
      <c r="AC56" s="140"/>
      <c r="AD56" s="140"/>
      <c r="AE56" s="140"/>
      <c r="AF56" s="140"/>
      <c r="AG56" s="140"/>
      <c r="AH56" s="140"/>
      <c r="AI56" s="140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</row>
    <row r="57" ht="27.0" customHeight="1">
      <c r="A57" s="185">
        <v>102.0</v>
      </c>
      <c r="B57" s="195" t="s">
        <v>26</v>
      </c>
      <c r="C57" s="195">
        <v>98.0</v>
      </c>
      <c r="D57" s="195">
        <v>205.0</v>
      </c>
      <c r="E57" s="195">
        <v>220.0</v>
      </c>
      <c r="F57" s="195">
        <f t="shared" si="5"/>
        <v>0</v>
      </c>
      <c r="G57" s="195">
        <f t="shared" si="6"/>
        <v>83.9762</v>
      </c>
      <c r="H57" s="196">
        <f t="shared" si="7"/>
        <v>83.9762</v>
      </c>
      <c r="I57" s="195">
        <v>1.0</v>
      </c>
      <c r="J57" s="219">
        <f t="shared" si="8"/>
        <v>83.9762</v>
      </c>
      <c r="K57" s="140"/>
      <c r="L57" s="198"/>
      <c r="M57" s="199"/>
      <c r="N57" s="199"/>
      <c r="O57" s="140"/>
      <c r="P57" s="140"/>
      <c r="Q57" s="142">
        <v>19.0</v>
      </c>
      <c r="R57" s="191">
        <f t="shared" si="9"/>
        <v>2.2</v>
      </c>
      <c r="S57" s="185">
        <f t="shared" si="10"/>
        <v>1</v>
      </c>
      <c r="T57" s="185">
        <f t="shared" si="11"/>
        <v>2.2</v>
      </c>
      <c r="U57" s="193">
        <f t="shared" si="12"/>
        <v>83.9762</v>
      </c>
      <c r="V57" s="191">
        <f t="shared" ref="V57:W57" si="56">C57/100</f>
        <v>0.98</v>
      </c>
      <c r="W57" s="191">
        <f t="shared" si="56"/>
        <v>2.05</v>
      </c>
      <c r="X57" s="191">
        <f t="shared" si="14"/>
        <v>2.2</v>
      </c>
      <c r="Y57" s="194">
        <f t="shared" si="15"/>
        <v>4.4198</v>
      </c>
      <c r="Z57" s="140"/>
      <c r="AA57" s="140"/>
      <c r="AB57" s="140"/>
      <c r="AC57" s="140"/>
      <c r="AD57" s="140"/>
      <c r="AE57" s="140"/>
      <c r="AF57" s="140"/>
      <c r="AG57" s="140"/>
      <c r="AH57" s="140"/>
      <c r="AI57" s="140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</row>
    <row r="58" ht="27.0" customHeight="1">
      <c r="A58" s="185">
        <v>103.0</v>
      </c>
      <c r="B58" s="186" t="s">
        <v>63</v>
      </c>
      <c r="C58" s="187">
        <v>77.0</v>
      </c>
      <c r="D58" s="187">
        <v>202.0</v>
      </c>
      <c r="E58" s="187">
        <v>160.0</v>
      </c>
      <c r="F58" s="187">
        <f t="shared" si="5"/>
        <v>0.8</v>
      </c>
      <c r="G58" s="187">
        <f t="shared" si="6"/>
        <v>74.6592</v>
      </c>
      <c r="H58" s="188">
        <f t="shared" si="7"/>
        <v>59.72736</v>
      </c>
      <c r="I58" s="187">
        <v>1.0</v>
      </c>
      <c r="J58" s="189">
        <f t="shared" si="8"/>
        <v>59.72736</v>
      </c>
      <c r="K58" s="140"/>
      <c r="L58" s="198"/>
      <c r="M58" s="199"/>
      <c r="N58" s="199"/>
      <c r="O58" s="140"/>
      <c r="P58" s="140"/>
      <c r="Q58" s="142">
        <v>30.0</v>
      </c>
      <c r="R58" s="191">
        <f t="shared" si="9"/>
        <v>1.6</v>
      </c>
      <c r="S58" s="185">
        <f t="shared" si="10"/>
        <v>1</v>
      </c>
      <c r="T58" s="185">
        <f t="shared" si="11"/>
        <v>1.6</v>
      </c>
      <c r="U58" s="193">
        <f t="shared" si="12"/>
        <v>74.6592</v>
      </c>
      <c r="V58" s="191">
        <f t="shared" ref="V58:W58" si="57">C58/100</f>
        <v>0.77</v>
      </c>
      <c r="W58" s="191">
        <f t="shared" si="57"/>
        <v>2.02</v>
      </c>
      <c r="X58" s="191">
        <f t="shared" si="14"/>
        <v>1.6</v>
      </c>
      <c r="Y58" s="194">
        <f t="shared" si="15"/>
        <v>2.48864</v>
      </c>
      <c r="Z58" s="270"/>
      <c r="AA58" s="140"/>
      <c r="AB58" s="140"/>
      <c r="AC58" s="140"/>
      <c r="AD58" s="140"/>
      <c r="AE58" s="140"/>
      <c r="AF58" s="140"/>
      <c r="AG58" s="140"/>
      <c r="AH58" s="140"/>
      <c r="AI58" s="140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</row>
    <row r="59" ht="27.0" customHeight="1">
      <c r="A59" s="185">
        <v>104.0</v>
      </c>
      <c r="B59" s="195" t="s">
        <v>57</v>
      </c>
      <c r="C59" s="195">
        <v>89.0</v>
      </c>
      <c r="D59" s="195">
        <v>202.0</v>
      </c>
      <c r="E59" s="195">
        <v>161.0</v>
      </c>
      <c r="F59" s="195">
        <f t="shared" si="5"/>
        <v>0</v>
      </c>
      <c r="G59" s="195">
        <f t="shared" si="6"/>
        <v>86.83374</v>
      </c>
      <c r="H59" s="196">
        <f t="shared" si="7"/>
        <v>86.83374</v>
      </c>
      <c r="I59" s="195">
        <v>1.0</v>
      </c>
      <c r="J59" s="219">
        <f t="shared" si="8"/>
        <v>86.83374</v>
      </c>
      <c r="K59" s="140"/>
      <c r="L59" s="198"/>
      <c r="M59" s="199"/>
      <c r="N59" s="199"/>
      <c r="O59" s="140"/>
      <c r="P59" s="140"/>
      <c r="Q59" s="142">
        <v>30.0</v>
      </c>
      <c r="R59" s="191">
        <f t="shared" si="9"/>
        <v>1.61</v>
      </c>
      <c r="S59" s="185">
        <f t="shared" si="10"/>
        <v>1</v>
      </c>
      <c r="T59" s="185">
        <f t="shared" si="11"/>
        <v>1.61</v>
      </c>
      <c r="U59" s="193">
        <f t="shared" si="12"/>
        <v>86.83374</v>
      </c>
      <c r="V59" s="191">
        <f t="shared" ref="V59:W59" si="58">C59/100</f>
        <v>0.89</v>
      </c>
      <c r="W59" s="191">
        <f t="shared" si="58"/>
        <v>2.02</v>
      </c>
      <c r="X59" s="191">
        <f t="shared" si="14"/>
        <v>1.61</v>
      </c>
      <c r="Y59" s="194">
        <f t="shared" si="15"/>
        <v>2.894458</v>
      </c>
      <c r="Z59" s="140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</row>
    <row r="60" ht="27.0" customHeight="1">
      <c r="A60" s="185">
        <v>105.0</v>
      </c>
      <c r="B60" s="195" t="s">
        <v>57</v>
      </c>
      <c r="C60" s="195">
        <v>89.0</v>
      </c>
      <c r="D60" s="195">
        <v>202.0</v>
      </c>
      <c r="E60" s="195">
        <v>160.0</v>
      </c>
      <c r="F60" s="195">
        <f t="shared" si="5"/>
        <v>0</v>
      </c>
      <c r="G60" s="195">
        <f t="shared" si="6"/>
        <v>86.2944</v>
      </c>
      <c r="H60" s="196">
        <f t="shared" si="7"/>
        <v>86.2944</v>
      </c>
      <c r="I60" s="195">
        <v>1.0</v>
      </c>
      <c r="J60" s="219">
        <f t="shared" si="8"/>
        <v>86.2944</v>
      </c>
      <c r="K60" s="140"/>
      <c r="L60" s="198"/>
      <c r="M60" s="199"/>
      <c r="N60" s="199"/>
      <c r="O60" s="140"/>
      <c r="P60" s="140"/>
      <c r="Q60" s="142">
        <v>30.0</v>
      </c>
      <c r="R60" s="191">
        <f t="shared" si="9"/>
        <v>1.6</v>
      </c>
      <c r="S60" s="185">
        <f t="shared" si="10"/>
        <v>1</v>
      </c>
      <c r="T60" s="185">
        <f t="shared" si="11"/>
        <v>1.6</v>
      </c>
      <c r="U60" s="193">
        <f t="shared" si="12"/>
        <v>86.2944</v>
      </c>
      <c r="V60" s="191">
        <f t="shared" ref="V60:W60" si="59">C60/100</f>
        <v>0.89</v>
      </c>
      <c r="W60" s="191">
        <f t="shared" si="59"/>
        <v>2.02</v>
      </c>
      <c r="X60" s="191">
        <f t="shared" si="14"/>
        <v>1.6</v>
      </c>
      <c r="Y60" s="194">
        <f t="shared" si="15"/>
        <v>2.87648</v>
      </c>
      <c r="Z60" s="140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</row>
    <row r="61" ht="27.0" customHeight="1">
      <c r="A61" s="185">
        <v>109.0</v>
      </c>
      <c r="B61" s="195" t="s">
        <v>57</v>
      </c>
      <c r="C61" s="195">
        <v>91.0</v>
      </c>
      <c r="D61" s="195">
        <v>202.0</v>
      </c>
      <c r="E61" s="195">
        <v>160.0</v>
      </c>
      <c r="F61" s="195">
        <f t="shared" si="5"/>
        <v>0</v>
      </c>
      <c r="G61" s="195">
        <f t="shared" si="6"/>
        <v>88.2336</v>
      </c>
      <c r="H61" s="196">
        <f t="shared" si="7"/>
        <v>88.2336</v>
      </c>
      <c r="I61" s="195">
        <v>1.0</v>
      </c>
      <c r="J61" s="219">
        <f t="shared" si="8"/>
        <v>88.2336</v>
      </c>
      <c r="K61" s="140"/>
      <c r="L61" s="198"/>
      <c r="M61" s="199"/>
      <c r="N61" s="199"/>
      <c r="O61" s="140"/>
      <c r="P61" s="140"/>
      <c r="Q61" s="142">
        <v>30.0</v>
      </c>
      <c r="R61" s="191">
        <f t="shared" si="9"/>
        <v>1.6</v>
      </c>
      <c r="S61" s="185">
        <f t="shared" si="10"/>
        <v>1</v>
      </c>
      <c r="T61" s="185">
        <f t="shared" si="11"/>
        <v>1.6</v>
      </c>
      <c r="U61" s="193">
        <f t="shared" si="12"/>
        <v>88.2336</v>
      </c>
      <c r="V61" s="191">
        <f t="shared" ref="V61:W61" si="60">C61/100</f>
        <v>0.91</v>
      </c>
      <c r="W61" s="191">
        <f t="shared" si="60"/>
        <v>2.02</v>
      </c>
      <c r="X61" s="191">
        <f t="shared" si="14"/>
        <v>1.6</v>
      </c>
      <c r="Y61" s="194">
        <f t="shared" si="15"/>
        <v>2.94112</v>
      </c>
      <c r="Z61" s="140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</row>
    <row r="62" ht="27.0" customHeight="1">
      <c r="A62" s="185">
        <v>111.0</v>
      </c>
      <c r="B62" s="195" t="s">
        <v>57</v>
      </c>
      <c r="C62" s="195">
        <v>91.0</v>
      </c>
      <c r="D62" s="195">
        <v>202.0</v>
      </c>
      <c r="E62" s="195">
        <v>161.0</v>
      </c>
      <c r="F62" s="195">
        <f t="shared" si="5"/>
        <v>0</v>
      </c>
      <c r="G62" s="195">
        <f t="shared" si="6"/>
        <v>88.78506</v>
      </c>
      <c r="H62" s="196">
        <f t="shared" si="7"/>
        <v>88.78506</v>
      </c>
      <c r="I62" s="195">
        <v>1.0</v>
      </c>
      <c r="J62" s="219">
        <f t="shared" si="8"/>
        <v>88.78506</v>
      </c>
      <c r="K62" s="140"/>
      <c r="L62" s="198"/>
      <c r="M62" s="199"/>
      <c r="N62" s="199"/>
      <c r="O62" s="140"/>
      <c r="P62" s="140"/>
      <c r="Q62" s="142">
        <v>30.0</v>
      </c>
      <c r="R62" s="191">
        <f t="shared" si="9"/>
        <v>1.61</v>
      </c>
      <c r="S62" s="185">
        <f t="shared" si="10"/>
        <v>1</v>
      </c>
      <c r="T62" s="185">
        <f t="shared" si="11"/>
        <v>1.61</v>
      </c>
      <c r="U62" s="193">
        <f t="shared" si="12"/>
        <v>88.78506</v>
      </c>
      <c r="V62" s="191">
        <f t="shared" ref="V62:W62" si="61">C62/100</f>
        <v>0.91</v>
      </c>
      <c r="W62" s="191">
        <f t="shared" si="61"/>
        <v>2.02</v>
      </c>
      <c r="X62" s="191">
        <f t="shared" si="14"/>
        <v>1.61</v>
      </c>
      <c r="Y62" s="194">
        <f t="shared" si="15"/>
        <v>2.959502</v>
      </c>
      <c r="Z62" s="140"/>
      <c r="AA62" s="140"/>
      <c r="AB62" s="140"/>
      <c r="AC62" s="140"/>
      <c r="AD62" s="140"/>
      <c r="AE62" s="140"/>
      <c r="AF62" s="140"/>
      <c r="AG62" s="140"/>
      <c r="AH62" s="140"/>
      <c r="AI62" s="140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</row>
    <row r="63" ht="27.0" customHeight="1">
      <c r="A63" s="185">
        <v>112.0</v>
      </c>
      <c r="B63" s="195" t="s">
        <v>57</v>
      </c>
      <c r="C63" s="195">
        <v>93.0</v>
      </c>
      <c r="D63" s="195">
        <v>202.0</v>
      </c>
      <c r="E63" s="195">
        <v>160.0</v>
      </c>
      <c r="F63" s="195">
        <f t="shared" si="5"/>
        <v>0</v>
      </c>
      <c r="G63" s="195">
        <f t="shared" si="6"/>
        <v>90.1728</v>
      </c>
      <c r="H63" s="196">
        <f t="shared" si="7"/>
        <v>90.1728</v>
      </c>
      <c r="I63" s="195">
        <v>1.0</v>
      </c>
      <c r="J63" s="219">
        <f t="shared" si="8"/>
        <v>90.1728</v>
      </c>
      <c r="K63" s="140"/>
      <c r="L63" s="198"/>
      <c r="M63" s="199"/>
      <c r="N63" s="199"/>
      <c r="O63" s="140"/>
      <c r="P63" s="140"/>
      <c r="Q63" s="142">
        <v>30.0</v>
      </c>
      <c r="R63" s="191">
        <f t="shared" si="9"/>
        <v>1.6</v>
      </c>
      <c r="S63" s="185">
        <f t="shared" si="10"/>
        <v>1</v>
      </c>
      <c r="T63" s="185">
        <f t="shared" si="11"/>
        <v>1.6</v>
      </c>
      <c r="U63" s="193">
        <f t="shared" si="12"/>
        <v>90.1728</v>
      </c>
      <c r="V63" s="191">
        <f t="shared" ref="V63:W63" si="62">C63/100</f>
        <v>0.93</v>
      </c>
      <c r="W63" s="191">
        <f t="shared" si="62"/>
        <v>2.02</v>
      </c>
      <c r="X63" s="191">
        <f t="shared" si="14"/>
        <v>1.6</v>
      </c>
      <c r="Y63" s="194">
        <f t="shared" si="15"/>
        <v>3.00576</v>
      </c>
      <c r="Z63" s="140"/>
      <c r="AA63" s="140"/>
      <c r="AB63" s="140"/>
      <c r="AC63" s="140"/>
      <c r="AD63" s="140"/>
      <c r="AE63" s="140"/>
      <c r="AF63" s="140"/>
      <c r="AG63" s="140"/>
      <c r="AH63" s="140"/>
      <c r="AI63" s="140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</row>
    <row r="64" ht="27.0" customHeight="1">
      <c r="A64" s="185">
        <v>115.0</v>
      </c>
      <c r="B64" s="195" t="s">
        <v>57</v>
      </c>
      <c r="C64" s="195">
        <v>95.0</v>
      </c>
      <c r="D64" s="195">
        <v>202.0</v>
      </c>
      <c r="E64" s="195">
        <v>160.0</v>
      </c>
      <c r="F64" s="195">
        <f t="shared" si="5"/>
        <v>0</v>
      </c>
      <c r="G64" s="195">
        <f t="shared" si="6"/>
        <v>92.112</v>
      </c>
      <c r="H64" s="196">
        <f t="shared" si="7"/>
        <v>92.112</v>
      </c>
      <c r="I64" s="195">
        <v>1.0</v>
      </c>
      <c r="J64" s="219">
        <f t="shared" si="8"/>
        <v>92.112</v>
      </c>
      <c r="K64" s="140"/>
      <c r="L64" s="198"/>
      <c r="M64" s="199"/>
      <c r="N64" s="199"/>
      <c r="O64" s="140"/>
      <c r="P64" s="140"/>
      <c r="Q64" s="142">
        <v>30.0</v>
      </c>
      <c r="R64" s="191">
        <f t="shared" si="9"/>
        <v>1.6</v>
      </c>
      <c r="S64" s="185">
        <f t="shared" si="10"/>
        <v>1</v>
      </c>
      <c r="T64" s="185">
        <f t="shared" si="11"/>
        <v>1.6</v>
      </c>
      <c r="U64" s="193">
        <f t="shared" si="12"/>
        <v>92.112</v>
      </c>
      <c r="V64" s="191">
        <f t="shared" ref="V64:W64" si="63">C64/100</f>
        <v>0.95</v>
      </c>
      <c r="W64" s="191">
        <f t="shared" si="63"/>
        <v>2.02</v>
      </c>
      <c r="X64" s="191">
        <f t="shared" si="14"/>
        <v>1.6</v>
      </c>
      <c r="Y64" s="194">
        <f t="shared" si="15"/>
        <v>3.0704</v>
      </c>
      <c r="Z64" s="140"/>
      <c r="AA64" s="140"/>
      <c r="AB64" s="140"/>
      <c r="AC64" s="140"/>
      <c r="AD64" s="140"/>
      <c r="AE64" s="140"/>
      <c r="AF64" s="140"/>
      <c r="AG64" s="140"/>
      <c r="AH64" s="140"/>
      <c r="AI64" s="140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</row>
    <row r="65" ht="27.0" customHeight="1">
      <c r="A65" s="185">
        <v>117.0</v>
      </c>
      <c r="B65" s="195" t="s">
        <v>57</v>
      </c>
      <c r="C65" s="195">
        <v>94.0</v>
      </c>
      <c r="D65" s="195">
        <v>202.0</v>
      </c>
      <c r="E65" s="195">
        <v>243.0</v>
      </c>
      <c r="F65" s="195">
        <f t="shared" si="5"/>
        <v>0</v>
      </c>
      <c r="G65" s="195">
        <f t="shared" si="6"/>
        <v>138.42252</v>
      </c>
      <c r="H65" s="196">
        <f t="shared" si="7"/>
        <v>138.42252</v>
      </c>
      <c r="I65" s="195">
        <v>4.0</v>
      </c>
      <c r="J65" s="219">
        <f t="shared" si="8"/>
        <v>553.69008</v>
      </c>
      <c r="K65" s="140"/>
      <c r="L65" s="198"/>
      <c r="M65" s="199"/>
      <c r="N65" s="199"/>
      <c r="O65" s="140"/>
      <c r="P65" s="140"/>
      <c r="Q65" s="142">
        <v>30.0</v>
      </c>
      <c r="R65" s="191">
        <f t="shared" si="9"/>
        <v>2.43</v>
      </c>
      <c r="S65" s="185">
        <f t="shared" si="10"/>
        <v>4</v>
      </c>
      <c r="T65" s="185">
        <f t="shared" si="11"/>
        <v>9.72</v>
      </c>
      <c r="U65" s="193">
        <f t="shared" si="12"/>
        <v>138.42252</v>
      </c>
      <c r="V65" s="191">
        <f t="shared" ref="V65:W65" si="64">C65/100</f>
        <v>0.94</v>
      </c>
      <c r="W65" s="191">
        <f t="shared" si="64"/>
        <v>2.02</v>
      </c>
      <c r="X65" s="191">
        <f t="shared" si="14"/>
        <v>9.72</v>
      </c>
      <c r="Y65" s="194">
        <f t="shared" si="15"/>
        <v>18.456336</v>
      </c>
      <c r="Z65" s="140"/>
      <c r="AA65" s="140"/>
      <c r="AB65" s="140"/>
      <c r="AC65" s="140"/>
      <c r="AD65" s="140"/>
      <c r="AE65" s="140"/>
      <c r="AF65" s="140"/>
      <c r="AG65" s="140"/>
      <c r="AH65" s="140"/>
      <c r="AI65" s="140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</row>
    <row r="66" ht="27.0" customHeight="1">
      <c r="A66" s="185">
        <v>119.0</v>
      </c>
      <c r="B66" s="195" t="s">
        <v>57</v>
      </c>
      <c r="C66" s="195">
        <v>95.0</v>
      </c>
      <c r="D66" s="195">
        <v>202.0</v>
      </c>
      <c r="E66" s="195">
        <v>243.0</v>
      </c>
      <c r="F66" s="195">
        <f t="shared" si="5"/>
        <v>0</v>
      </c>
      <c r="G66" s="195">
        <f t="shared" si="6"/>
        <v>139.8951</v>
      </c>
      <c r="H66" s="196">
        <f t="shared" si="7"/>
        <v>139.8951</v>
      </c>
      <c r="I66" s="195">
        <v>7.0</v>
      </c>
      <c r="J66" s="219">
        <f t="shared" si="8"/>
        <v>979.2657</v>
      </c>
      <c r="K66" s="140"/>
      <c r="L66" s="198"/>
      <c r="M66" s="199"/>
      <c r="N66" s="199"/>
      <c r="O66" s="140"/>
      <c r="P66" s="140"/>
      <c r="Q66" s="142">
        <v>30.0</v>
      </c>
      <c r="R66" s="191">
        <f t="shared" si="9"/>
        <v>2.43</v>
      </c>
      <c r="S66" s="185">
        <f t="shared" si="10"/>
        <v>7</v>
      </c>
      <c r="T66" s="185">
        <f t="shared" si="11"/>
        <v>17.01</v>
      </c>
      <c r="U66" s="193">
        <f t="shared" si="12"/>
        <v>139.8951</v>
      </c>
      <c r="V66" s="191">
        <f t="shared" ref="V66:W66" si="65">C66/100</f>
        <v>0.95</v>
      </c>
      <c r="W66" s="191">
        <f t="shared" si="65"/>
        <v>2.02</v>
      </c>
      <c r="X66" s="191">
        <f t="shared" si="14"/>
        <v>17.01</v>
      </c>
      <c r="Y66" s="194">
        <f t="shared" si="15"/>
        <v>32.64219</v>
      </c>
      <c r="Z66" s="140"/>
      <c r="AA66" s="140"/>
      <c r="AB66" s="140"/>
      <c r="AC66" s="140"/>
      <c r="AD66" s="140"/>
      <c r="AE66" s="140"/>
      <c r="AF66" s="140"/>
      <c r="AG66" s="140"/>
      <c r="AH66" s="140"/>
      <c r="AI66" s="140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</row>
    <row r="67" ht="27.0" customHeight="1">
      <c r="A67" s="185">
        <v>121.0</v>
      </c>
      <c r="B67" s="195" t="s">
        <v>57</v>
      </c>
      <c r="C67" s="195">
        <v>96.0</v>
      </c>
      <c r="D67" s="195">
        <v>202.0</v>
      </c>
      <c r="E67" s="195">
        <v>243.0</v>
      </c>
      <c r="F67" s="195">
        <f t="shared" si="5"/>
        <v>0</v>
      </c>
      <c r="G67" s="195">
        <f t="shared" si="6"/>
        <v>141.36768</v>
      </c>
      <c r="H67" s="196">
        <f t="shared" si="7"/>
        <v>141.36768</v>
      </c>
      <c r="I67" s="195">
        <v>3.0</v>
      </c>
      <c r="J67" s="219">
        <f t="shared" si="8"/>
        <v>424.10304</v>
      </c>
      <c r="K67" s="140"/>
      <c r="L67" s="198"/>
      <c r="M67" s="199"/>
      <c r="N67" s="199"/>
      <c r="O67" s="140"/>
      <c r="P67" s="140"/>
      <c r="Q67" s="142">
        <v>30.0</v>
      </c>
      <c r="R67" s="191">
        <f t="shared" si="9"/>
        <v>2.43</v>
      </c>
      <c r="S67" s="185">
        <f t="shared" si="10"/>
        <v>3</v>
      </c>
      <c r="T67" s="185">
        <f t="shared" si="11"/>
        <v>7.29</v>
      </c>
      <c r="U67" s="193">
        <f t="shared" si="12"/>
        <v>141.36768</v>
      </c>
      <c r="V67" s="191">
        <f t="shared" ref="V67:W67" si="66">C67/100</f>
        <v>0.96</v>
      </c>
      <c r="W67" s="191">
        <f t="shared" si="66"/>
        <v>2.02</v>
      </c>
      <c r="X67" s="191">
        <f t="shared" si="14"/>
        <v>7.29</v>
      </c>
      <c r="Y67" s="194">
        <f t="shared" si="15"/>
        <v>14.136768</v>
      </c>
      <c r="Z67" s="140"/>
      <c r="AA67" s="140"/>
      <c r="AB67" s="140"/>
      <c r="AC67" s="140"/>
      <c r="AD67" s="140"/>
      <c r="AE67" s="140"/>
      <c r="AF67" s="140"/>
      <c r="AG67" s="140"/>
      <c r="AH67" s="140"/>
      <c r="AI67" s="140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</row>
    <row r="68" ht="27.0" customHeight="1">
      <c r="A68" s="185">
        <v>124.0</v>
      </c>
      <c r="B68" s="195" t="s">
        <v>57</v>
      </c>
      <c r="C68" s="195">
        <v>93.0</v>
      </c>
      <c r="D68" s="195">
        <v>202.0</v>
      </c>
      <c r="E68" s="195">
        <v>243.0</v>
      </c>
      <c r="F68" s="195">
        <f t="shared" si="5"/>
        <v>0</v>
      </c>
      <c r="G68" s="195">
        <f t="shared" si="6"/>
        <v>136.94994</v>
      </c>
      <c r="H68" s="196">
        <f t="shared" si="7"/>
        <v>136.94994</v>
      </c>
      <c r="I68" s="195">
        <v>6.0</v>
      </c>
      <c r="J68" s="219">
        <f t="shared" si="8"/>
        <v>821.69964</v>
      </c>
      <c r="K68" s="140"/>
      <c r="L68" s="198"/>
      <c r="M68" s="199"/>
      <c r="N68" s="199"/>
      <c r="O68" s="140"/>
      <c r="P68" s="140"/>
      <c r="Q68" s="142">
        <v>30.0</v>
      </c>
      <c r="R68" s="191">
        <f t="shared" si="9"/>
        <v>2.43</v>
      </c>
      <c r="S68" s="185">
        <f t="shared" si="10"/>
        <v>6</v>
      </c>
      <c r="T68" s="185">
        <f t="shared" si="11"/>
        <v>14.58</v>
      </c>
      <c r="U68" s="193">
        <f t="shared" si="12"/>
        <v>136.94994</v>
      </c>
      <c r="V68" s="191">
        <f t="shared" ref="V68:W68" si="67">C68/100</f>
        <v>0.93</v>
      </c>
      <c r="W68" s="191">
        <f t="shared" si="67"/>
        <v>2.02</v>
      </c>
      <c r="X68" s="191">
        <f t="shared" si="14"/>
        <v>14.58</v>
      </c>
      <c r="Y68" s="194">
        <f t="shared" si="15"/>
        <v>27.389988</v>
      </c>
      <c r="Z68" s="140"/>
      <c r="AA68" s="140"/>
      <c r="AB68" s="140"/>
      <c r="AC68" s="140"/>
      <c r="AD68" s="140"/>
      <c r="AE68" s="140"/>
      <c r="AF68" s="140"/>
      <c r="AG68" s="140"/>
      <c r="AH68" s="140"/>
      <c r="AI68" s="140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</row>
    <row r="69" ht="27.0" customHeight="1">
      <c r="A69" s="185">
        <v>144.0</v>
      </c>
      <c r="B69" s="195" t="s">
        <v>57</v>
      </c>
      <c r="C69" s="195">
        <v>96.0</v>
      </c>
      <c r="D69" s="195">
        <v>202.0</v>
      </c>
      <c r="E69" s="195">
        <v>243.0</v>
      </c>
      <c r="F69" s="195">
        <f t="shared" si="5"/>
        <v>0</v>
      </c>
      <c r="G69" s="195">
        <f t="shared" si="6"/>
        <v>141.36768</v>
      </c>
      <c r="H69" s="196">
        <f t="shared" si="7"/>
        <v>141.36768</v>
      </c>
      <c r="I69" s="195">
        <v>2.0</v>
      </c>
      <c r="J69" s="219">
        <f t="shared" si="8"/>
        <v>282.73536</v>
      </c>
      <c r="K69" s="140"/>
      <c r="L69" s="198"/>
      <c r="M69" s="199"/>
      <c r="N69" s="199"/>
      <c r="O69" s="140"/>
      <c r="P69" s="140"/>
      <c r="Q69" s="142">
        <v>30.0</v>
      </c>
      <c r="R69" s="191">
        <f t="shared" si="9"/>
        <v>2.43</v>
      </c>
      <c r="S69" s="185">
        <f t="shared" si="10"/>
        <v>2</v>
      </c>
      <c r="T69" s="185">
        <f t="shared" si="11"/>
        <v>4.86</v>
      </c>
      <c r="U69" s="193">
        <f t="shared" si="12"/>
        <v>141.36768</v>
      </c>
      <c r="V69" s="191">
        <f t="shared" ref="V69:W69" si="68">C69/100</f>
        <v>0.96</v>
      </c>
      <c r="W69" s="191">
        <f t="shared" si="68"/>
        <v>2.02</v>
      </c>
      <c r="X69" s="191">
        <f t="shared" si="14"/>
        <v>4.86</v>
      </c>
      <c r="Y69" s="194">
        <f t="shared" si="15"/>
        <v>9.424512</v>
      </c>
      <c r="Z69" s="140"/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</row>
    <row r="70" ht="27.0" customHeight="1">
      <c r="A70" s="185">
        <v>150.0</v>
      </c>
      <c r="B70" s="195" t="s">
        <v>57</v>
      </c>
      <c r="C70" s="195">
        <v>94.0</v>
      </c>
      <c r="D70" s="195">
        <v>202.0</v>
      </c>
      <c r="E70" s="195">
        <v>243.0</v>
      </c>
      <c r="F70" s="195">
        <f t="shared" si="5"/>
        <v>0</v>
      </c>
      <c r="G70" s="195">
        <f t="shared" si="6"/>
        <v>138.42252</v>
      </c>
      <c r="H70" s="196">
        <f t="shared" si="7"/>
        <v>138.42252</v>
      </c>
      <c r="I70" s="195">
        <v>4.0</v>
      </c>
      <c r="J70" s="219">
        <f t="shared" si="8"/>
        <v>553.69008</v>
      </c>
      <c r="K70" s="140"/>
      <c r="L70" s="198"/>
      <c r="M70" s="199"/>
      <c r="N70" s="199"/>
      <c r="O70" s="140"/>
      <c r="P70" s="140"/>
      <c r="Q70" s="142">
        <v>30.0</v>
      </c>
      <c r="R70" s="191">
        <f t="shared" si="9"/>
        <v>2.43</v>
      </c>
      <c r="S70" s="185">
        <f t="shared" si="10"/>
        <v>4</v>
      </c>
      <c r="T70" s="185">
        <f t="shared" si="11"/>
        <v>9.72</v>
      </c>
      <c r="U70" s="193">
        <f t="shared" si="12"/>
        <v>138.42252</v>
      </c>
      <c r="V70" s="191">
        <f t="shared" ref="V70:W70" si="69">C70/100</f>
        <v>0.94</v>
      </c>
      <c r="W70" s="191">
        <f t="shared" si="69"/>
        <v>2.02</v>
      </c>
      <c r="X70" s="191">
        <f t="shared" si="14"/>
        <v>9.72</v>
      </c>
      <c r="Y70" s="194">
        <f t="shared" si="15"/>
        <v>18.456336</v>
      </c>
      <c r="Z70" s="140"/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</row>
    <row r="71" ht="27.0" customHeight="1">
      <c r="A71" s="185">
        <v>151.0</v>
      </c>
      <c r="B71" s="195" t="s">
        <v>57</v>
      </c>
      <c r="C71" s="195">
        <v>95.0</v>
      </c>
      <c r="D71" s="195">
        <v>202.0</v>
      </c>
      <c r="E71" s="195">
        <v>243.0</v>
      </c>
      <c r="F71" s="195">
        <f t="shared" si="5"/>
        <v>0</v>
      </c>
      <c r="G71" s="195">
        <f t="shared" si="6"/>
        <v>139.8951</v>
      </c>
      <c r="H71" s="196">
        <f t="shared" si="7"/>
        <v>139.8951</v>
      </c>
      <c r="I71" s="195">
        <v>5.0</v>
      </c>
      <c r="J71" s="219">
        <f t="shared" si="8"/>
        <v>699.4755</v>
      </c>
      <c r="K71" s="140"/>
      <c r="L71" s="198"/>
      <c r="M71" s="199"/>
      <c r="N71" s="199"/>
      <c r="O71" s="140"/>
      <c r="P71" s="140"/>
      <c r="Q71" s="142">
        <v>30.0</v>
      </c>
      <c r="R71" s="191">
        <f t="shared" si="9"/>
        <v>2.43</v>
      </c>
      <c r="S71" s="185">
        <f t="shared" si="10"/>
        <v>5</v>
      </c>
      <c r="T71" s="185">
        <f t="shared" si="11"/>
        <v>12.15</v>
      </c>
      <c r="U71" s="193">
        <f t="shared" si="12"/>
        <v>139.8951</v>
      </c>
      <c r="V71" s="191">
        <f t="shared" ref="V71:W71" si="70">C71/100</f>
        <v>0.95</v>
      </c>
      <c r="W71" s="191">
        <f t="shared" si="70"/>
        <v>2.02</v>
      </c>
      <c r="X71" s="191">
        <f t="shared" si="14"/>
        <v>12.15</v>
      </c>
      <c r="Y71" s="194">
        <f t="shared" si="15"/>
        <v>23.31585</v>
      </c>
      <c r="Z71" s="140"/>
      <c r="AA71" s="140"/>
      <c r="AB71" s="140"/>
      <c r="AC71" s="140"/>
      <c r="AD71" s="140"/>
      <c r="AE71" s="140"/>
      <c r="AF71" s="140"/>
      <c r="AG71" s="140"/>
      <c r="AH71" s="140"/>
      <c r="AI71" s="140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</row>
    <row r="72" ht="27.0" customHeight="1">
      <c r="A72" s="185">
        <v>153.0</v>
      </c>
      <c r="B72" s="195" t="s">
        <v>57</v>
      </c>
      <c r="C72" s="195">
        <v>93.0</v>
      </c>
      <c r="D72" s="195">
        <v>202.0</v>
      </c>
      <c r="E72" s="195">
        <v>243.0</v>
      </c>
      <c r="F72" s="195">
        <f t="shared" si="5"/>
        <v>0</v>
      </c>
      <c r="G72" s="195">
        <f t="shared" si="6"/>
        <v>136.94994</v>
      </c>
      <c r="H72" s="196">
        <f t="shared" si="7"/>
        <v>136.94994</v>
      </c>
      <c r="I72" s="195">
        <v>3.0</v>
      </c>
      <c r="J72" s="219">
        <f t="shared" si="8"/>
        <v>410.84982</v>
      </c>
      <c r="K72" s="140"/>
      <c r="L72" s="198"/>
      <c r="M72" s="199"/>
      <c r="N72" s="199"/>
      <c r="O72" s="140"/>
      <c r="P72" s="140"/>
      <c r="Q72" s="142">
        <v>30.0</v>
      </c>
      <c r="R72" s="191">
        <f t="shared" si="9"/>
        <v>2.43</v>
      </c>
      <c r="S72" s="185">
        <f t="shared" si="10"/>
        <v>3</v>
      </c>
      <c r="T72" s="185">
        <f t="shared" si="11"/>
        <v>7.29</v>
      </c>
      <c r="U72" s="193">
        <f t="shared" si="12"/>
        <v>136.94994</v>
      </c>
      <c r="V72" s="191">
        <f t="shared" ref="V72:W72" si="71">C72/100</f>
        <v>0.93</v>
      </c>
      <c r="W72" s="191">
        <f t="shared" si="71"/>
        <v>2.02</v>
      </c>
      <c r="X72" s="191">
        <f t="shared" si="14"/>
        <v>7.29</v>
      </c>
      <c r="Y72" s="194">
        <f t="shared" si="15"/>
        <v>13.694994</v>
      </c>
      <c r="Z72" s="140"/>
      <c r="AA72" s="140"/>
      <c r="AB72" s="140"/>
      <c r="AC72" s="140"/>
      <c r="AD72" s="140"/>
      <c r="AE72" s="140"/>
      <c r="AF72" s="140"/>
      <c r="AG72" s="140"/>
      <c r="AH72" s="140"/>
      <c r="AI72" s="140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</row>
    <row r="73" ht="27.0" customHeight="1">
      <c r="A73" s="185">
        <v>154.0</v>
      </c>
      <c r="B73" s="195" t="s">
        <v>57</v>
      </c>
      <c r="C73" s="195">
        <v>89.0</v>
      </c>
      <c r="D73" s="195">
        <v>202.0</v>
      </c>
      <c r="E73" s="195">
        <v>243.0</v>
      </c>
      <c r="F73" s="195">
        <f t="shared" si="5"/>
        <v>0</v>
      </c>
      <c r="G73" s="195">
        <f t="shared" si="6"/>
        <v>131.05962</v>
      </c>
      <c r="H73" s="196">
        <f t="shared" si="7"/>
        <v>131.05962</v>
      </c>
      <c r="I73" s="195">
        <v>1.0</v>
      </c>
      <c r="J73" s="219">
        <f t="shared" si="8"/>
        <v>131.05962</v>
      </c>
      <c r="K73" s="140"/>
      <c r="L73" s="198"/>
      <c r="M73" s="199"/>
      <c r="N73" s="199"/>
      <c r="O73" s="140"/>
      <c r="P73" s="140"/>
      <c r="Q73" s="142">
        <v>30.0</v>
      </c>
      <c r="R73" s="191">
        <f t="shared" si="9"/>
        <v>2.43</v>
      </c>
      <c r="S73" s="185">
        <f t="shared" si="10"/>
        <v>1</v>
      </c>
      <c r="T73" s="185">
        <f t="shared" si="11"/>
        <v>2.43</v>
      </c>
      <c r="U73" s="193">
        <f t="shared" si="12"/>
        <v>131.05962</v>
      </c>
      <c r="V73" s="191">
        <f t="shared" ref="V73:W73" si="72">C73/100</f>
        <v>0.89</v>
      </c>
      <c r="W73" s="191">
        <f t="shared" si="72"/>
        <v>2.02</v>
      </c>
      <c r="X73" s="191">
        <f t="shared" si="14"/>
        <v>2.43</v>
      </c>
      <c r="Y73" s="194">
        <f t="shared" si="15"/>
        <v>4.368654</v>
      </c>
      <c r="Z73" s="140"/>
      <c r="AA73" s="140"/>
      <c r="AB73" s="140"/>
      <c r="AC73" s="140"/>
      <c r="AD73" s="140"/>
      <c r="AE73" s="140"/>
      <c r="AF73" s="140"/>
      <c r="AG73" s="140"/>
      <c r="AH73" s="140"/>
      <c r="AI73" s="140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</row>
    <row r="74" ht="27.0" customHeight="1">
      <c r="A74" s="185">
        <v>159.0</v>
      </c>
      <c r="B74" s="195" t="s">
        <v>57</v>
      </c>
      <c r="C74" s="195">
        <v>92.0</v>
      </c>
      <c r="D74" s="195">
        <v>202.0</v>
      </c>
      <c r="E74" s="195">
        <v>243.0</v>
      </c>
      <c r="F74" s="195">
        <f t="shared" si="5"/>
        <v>0</v>
      </c>
      <c r="G74" s="195">
        <f t="shared" si="6"/>
        <v>135.47736</v>
      </c>
      <c r="H74" s="196">
        <f t="shared" si="7"/>
        <v>135.47736</v>
      </c>
      <c r="I74" s="195">
        <v>6.0</v>
      </c>
      <c r="J74" s="219">
        <f t="shared" si="8"/>
        <v>812.86416</v>
      </c>
      <c r="K74" s="140"/>
      <c r="L74" s="198"/>
      <c r="M74" s="199"/>
      <c r="N74" s="199"/>
      <c r="O74" s="140"/>
      <c r="P74" s="140"/>
      <c r="Q74" s="142">
        <v>30.0</v>
      </c>
      <c r="R74" s="191">
        <f t="shared" si="9"/>
        <v>2.43</v>
      </c>
      <c r="S74" s="185">
        <f t="shared" si="10"/>
        <v>6</v>
      </c>
      <c r="T74" s="185">
        <f t="shared" si="11"/>
        <v>14.58</v>
      </c>
      <c r="U74" s="193">
        <f t="shared" si="12"/>
        <v>135.47736</v>
      </c>
      <c r="V74" s="191">
        <f t="shared" ref="V74:W74" si="73">C74/100</f>
        <v>0.92</v>
      </c>
      <c r="W74" s="191">
        <f t="shared" si="73"/>
        <v>2.02</v>
      </c>
      <c r="X74" s="191">
        <f t="shared" si="14"/>
        <v>14.58</v>
      </c>
      <c r="Y74" s="194">
        <f t="shared" si="15"/>
        <v>27.095472</v>
      </c>
      <c r="Z74" s="140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</row>
    <row r="75" ht="27.0" customHeight="1">
      <c r="A75" s="185">
        <v>160.0</v>
      </c>
      <c r="B75" s="195" t="s">
        <v>57</v>
      </c>
      <c r="C75" s="195">
        <v>92.0</v>
      </c>
      <c r="D75" s="195">
        <v>202.0</v>
      </c>
      <c r="E75" s="195">
        <v>243.0</v>
      </c>
      <c r="F75" s="195">
        <f t="shared" si="5"/>
        <v>0</v>
      </c>
      <c r="G75" s="195">
        <f t="shared" si="6"/>
        <v>135.47736</v>
      </c>
      <c r="H75" s="196">
        <f t="shared" si="7"/>
        <v>135.47736</v>
      </c>
      <c r="I75" s="195">
        <v>1.0</v>
      </c>
      <c r="J75" s="219">
        <f t="shared" si="8"/>
        <v>135.47736</v>
      </c>
      <c r="K75" s="140"/>
      <c r="L75" s="198"/>
      <c r="M75" s="199"/>
      <c r="N75" s="199"/>
      <c r="O75" s="140"/>
      <c r="P75" s="140"/>
      <c r="Q75" s="142">
        <v>30.0</v>
      </c>
      <c r="R75" s="191">
        <f t="shared" si="9"/>
        <v>2.43</v>
      </c>
      <c r="S75" s="185">
        <f t="shared" si="10"/>
        <v>1</v>
      </c>
      <c r="T75" s="185">
        <f t="shared" si="11"/>
        <v>2.43</v>
      </c>
      <c r="U75" s="193">
        <f t="shared" si="12"/>
        <v>135.47736</v>
      </c>
      <c r="V75" s="191">
        <f t="shared" ref="V75:W75" si="74">C75/100</f>
        <v>0.92</v>
      </c>
      <c r="W75" s="191">
        <f t="shared" si="74"/>
        <v>2.02</v>
      </c>
      <c r="X75" s="191">
        <f t="shared" si="14"/>
        <v>2.43</v>
      </c>
      <c r="Y75" s="194">
        <f t="shared" si="15"/>
        <v>4.515912</v>
      </c>
      <c r="Z75" s="140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</row>
    <row r="76" ht="27.0" customHeight="1">
      <c r="A76" s="185">
        <v>161.0</v>
      </c>
      <c r="B76" s="195" t="s">
        <v>57</v>
      </c>
      <c r="C76" s="195">
        <v>94.0</v>
      </c>
      <c r="D76" s="195">
        <v>202.0</v>
      </c>
      <c r="E76" s="195">
        <v>243.0</v>
      </c>
      <c r="F76" s="195">
        <f t="shared" si="5"/>
        <v>0</v>
      </c>
      <c r="G76" s="195">
        <f t="shared" si="6"/>
        <v>138.42252</v>
      </c>
      <c r="H76" s="196">
        <f t="shared" si="7"/>
        <v>138.42252</v>
      </c>
      <c r="I76" s="195">
        <v>1.0</v>
      </c>
      <c r="J76" s="219">
        <f t="shared" si="8"/>
        <v>138.42252</v>
      </c>
      <c r="K76" s="140"/>
      <c r="L76" s="198"/>
      <c r="M76" s="199"/>
      <c r="N76" s="199"/>
      <c r="O76" s="140"/>
      <c r="P76" s="140"/>
      <c r="Q76" s="142">
        <v>30.0</v>
      </c>
      <c r="R76" s="191">
        <f t="shared" si="9"/>
        <v>2.43</v>
      </c>
      <c r="S76" s="185">
        <f t="shared" si="10"/>
        <v>1</v>
      </c>
      <c r="T76" s="185">
        <f t="shared" si="11"/>
        <v>2.43</v>
      </c>
      <c r="U76" s="193">
        <f t="shared" si="12"/>
        <v>138.42252</v>
      </c>
      <c r="V76" s="191">
        <f t="shared" ref="V76:W76" si="75">C76/100</f>
        <v>0.94</v>
      </c>
      <c r="W76" s="191">
        <f t="shared" si="75"/>
        <v>2.02</v>
      </c>
      <c r="X76" s="191">
        <f t="shared" si="14"/>
        <v>2.43</v>
      </c>
      <c r="Y76" s="194">
        <f t="shared" si="15"/>
        <v>4.614084</v>
      </c>
      <c r="Z76" s="140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</row>
    <row r="77" ht="27.0" customHeight="1">
      <c r="A77" s="185">
        <v>162.0</v>
      </c>
      <c r="B77" s="195" t="s">
        <v>57</v>
      </c>
      <c r="C77" s="195">
        <v>92.0</v>
      </c>
      <c r="D77" s="195">
        <v>202.0</v>
      </c>
      <c r="E77" s="195">
        <v>243.0</v>
      </c>
      <c r="F77" s="195">
        <f t="shared" si="5"/>
        <v>0</v>
      </c>
      <c r="G77" s="195">
        <f t="shared" si="6"/>
        <v>135.47736</v>
      </c>
      <c r="H77" s="196">
        <f t="shared" si="7"/>
        <v>135.47736</v>
      </c>
      <c r="I77" s="195">
        <v>3.0</v>
      </c>
      <c r="J77" s="219">
        <f t="shared" si="8"/>
        <v>406.43208</v>
      </c>
      <c r="K77" s="140"/>
      <c r="L77" s="198"/>
      <c r="M77" s="199"/>
      <c r="N77" s="199"/>
      <c r="O77" s="140"/>
      <c r="P77" s="140"/>
      <c r="Q77" s="142">
        <v>30.0</v>
      </c>
      <c r="R77" s="191">
        <f t="shared" si="9"/>
        <v>2.43</v>
      </c>
      <c r="S77" s="185">
        <f t="shared" si="10"/>
        <v>3</v>
      </c>
      <c r="T77" s="185">
        <f t="shared" si="11"/>
        <v>7.29</v>
      </c>
      <c r="U77" s="193">
        <f t="shared" si="12"/>
        <v>135.47736</v>
      </c>
      <c r="V77" s="191">
        <f t="shared" ref="V77:W77" si="76">C77/100</f>
        <v>0.92</v>
      </c>
      <c r="W77" s="191">
        <f t="shared" si="76"/>
        <v>2.02</v>
      </c>
      <c r="X77" s="191">
        <f t="shared" si="14"/>
        <v>7.29</v>
      </c>
      <c r="Y77" s="194">
        <f t="shared" si="15"/>
        <v>13.547736</v>
      </c>
      <c r="Z77" s="140"/>
      <c r="AA77" s="140"/>
      <c r="AB77" s="140"/>
      <c r="AC77" s="140"/>
      <c r="AD77" s="140"/>
      <c r="AE77" s="140"/>
      <c r="AF77" s="140"/>
      <c r="AG77" s="140"/>
      <c r="AH77" s="140"/>
      <c r="AI77" s="140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</row>
    <row r="78" ht="27.0" customHeight="1">
      <c r="A78" s="185">
        <v>164.0</v>
      </c>
      <c r="B78" s="195" t="s">
        <v>57</v>
      </c>
      <c r="C78" s="195">
        <v>93.0</v>
      </c>
      <c r="D78" s="195">
        <v>202.0</v>
      </c>
      <c r="E78" s="195">
        <v>243.0</v>
      </c>
      <c r="F78" s="195">
        <f t="shared" si="5"/>
        <v>0</v>
      </c>
      <c r="G78" s="195">
        <f t="shared" si="6"/>
        <v>136.94994</v>
      </c>
      <c r="H78" s="196">
        <f t="shared" si="7"/>
        <v>136.94994</v>
      </c>
      <c r="I78" s="195">
        <v>1.0</v>
      </c>
      <c r="J78" s="219">
        <f t="shared" si="8"/>
        <v>136.94994</v>
      </c>
      <c r="K78" s="140"/>
      <c r="L78" s="198"/>
      <c r="M78" s="199"/>
      <c r="N78" s="199"/>
      <c r="O78" s="140"/>
      <c r="P78" s="140"/>
      <c r="Q78" s="142">
        <v>30.0</v>
      </c>
      <c r="R78" s="191">
        <f t="shared" si="9"/>
        <v>2.43</v>
      </c>
      <c r="S78" s="185">
        <f t="shared" si="10"/>
        <v>1</v>
      </c>
      <c r="T78" s="185">
        <f t="shared" si="11"/>
        <v>2.43</v>
      </c>
      <c r="U78" s="193">
        <f t="shared" si="12"/>
        <v>136.94994</v>
      </c>
      <c r="V78" s="191">
        <f t="shared" ref="V78:W78" si="77">C78/100</f>
        <v>0.93</v>
      </c>
      <c r="W78" s="191">
        <f t="shared" si="77"/>
        <v>2.02</v>
      </c>
      <c r="X78" s="191">
        <f t="shared" si="14"/>
        <v>2.43</v>
      </c>
      <c r="Y78" s="194">
        <f t="shared" si="15"/>
        <v>4.564998</v>
      </c>
      <c r="Z78" s="140"/>
      <c r="AA78" s="140"/>
      <c r="AB78" s="140"/>
      <c r="AC78" s="140"/>
      <c r="AD78" s="140"/>
      <c r="AE78" s="140"/>
      <c r="AF78" s="140"/>
      <c r="AG78" s="140"/>
      <c r="AH78" s="140"/>
      <c r="AI78" s="140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</row>
    <row r="79" ht="27.0" customHeight="1">
      <c r="A79" s="185">
        <v>165.0</v>
      </c>
      <c r="B79" s="195" t="s">
        <v>57</v>
      </c>
      <c r="C79" s="195">
        <v>81.0</v>
      </c>
      <c r="D79" s="195">
        <v>202.0</v>
      </c>
      <c r="E79" s="195">
        <v>243.0</v>
      </c>
      <c r="F79" s="195">
        <f t="shared" si="5"/>
        <v>0</v>
      </c>
      <c r="G79" s="195">
        <f t="shared" si="6"/>
        <v>119.27898</v>
      </c>
      <c r="H79" s="196">
        <f t="shared" si="7"/>
        <v>119.27898</v>
      </c>
      <c r="I79" s="195">
        <v>1.0</v>
      </c>
      <c r="J79" s="219">
        <f t="shared" si="8"/>
        <v>119.27898</v>
      </c>
      <c r="K79" s="140"/>
      <c r="L79" s="198"/>
      <c r="M79" s="199"/>
      <c r="N79" s="199"/>
      <c r="O79" s="140"/>
      <c r="P79" s="140"/>
      <c r="Q79" s="142">
        <v>30.0</v>
      </c>
      <c r="R79" s="191">
        <f t="shared" si="9"/>
        <v>2.43</v>
      </c>
      <c r="S79" s="185">
        <f t="shared" si="10"/>
        <v>1</v>
      </c>
      <c r="T79" s="185">
        <f t="shared" si="11"/>
        <v>2.43</v>
      </c>
      <c r="U79" s="193">
        <f t="shared" si="12"/>
        <v>119.27898</v>
      </c>
      <c r="V79" s="191">
        <f t="shared" ref="V79:W79" si="78">C79/100</f>
        <v>0.81</v>
      </c>
      <c r="W79" s="191">
        <f t="shared" si="78"/>
        <v>2.02</v>
      </c>
      <c r="X79" s="191">
        <f t="shared" si="14"/>
        <v>2.43</v>
      </c>
      <c r="Y79" s="194">
        <f t="shared" si="15"/>
        <v>3.975966</v>
      </c>
      <c r="Z79" s="140"/>
      <c r="AA79" s="140"/>
      <c r="AB79" s="140"/>
      <c r="AC79" s="140"/>
      <c r="AD79" s="140"/>
      <c r="AE79" s="140"/>
      <c r="AF79" s="140"/>
      <c r="AG79" s="140"/>
      <c r="AH79" s="140"/>
      <c r="AI79" s="140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</row>
    <row r="80" ht="27.0" customHeight="1">
      <c r="A80" s="185">
        <v>290.0</v>
      </c>
      <c r="B80" s="180"/>
      <c r="C80" s="180"/>
      <c r="D80" s="180"/>
      <c r="E80" s="180"/>
      <c r="F80" s="180">
        <f t="shared" si="5"/>
        <v>0</v>
      </c>
      <c r="G80" s="180">
        <f t="shared" si="6"/>
        <v>0</v>
      </c>
      <c r="H80" s="183">
        <f t="shared" si="7"/>
        <v>0</v>
      </c>
      <c r="I80" s="164"/>
      <c r="J80" s="202">
        <f>+Q107</f>
        <v>88.8</v>
      </c>
      <c r="K80" s="140"/>
      <c r="L80" s="140"/>
      <c r="M80" s="140"/>
      <c r="N80" s="140"/>
      <c r="O80" s="140"/>
      <c r="P80" s="140"/>
      <c r="Q80" s="203"/>
      <c r="R80" s="191">
        <f t="shared" si="9"/>
        <v>0</v>
      </c>
      <c r="S80" s="185" t="str">
        <f t="shared" si="10"/>
        <v/>
      </c>
      <c r="T80" s="185">
        <f t="shared" si="11"/>
        <v>0</v>
      </c>
      <c r="U80" s="193"/>
      <c r="V80" s="191">
        <f t="shared" ref="V80:W80" si="79">C80/100</f>
        <v>0</v>
      </c>
      <c r="W80" s="191">
        <f t="shared" si="79"/>
        <v>0</v>
      </c>
      <c r="X80" s="191">
        <f t="shared" si="14"/>
        <v>0</v>
      </c>
      <c r="Y80" s="194">
        <f t="shared" si="15"/>
        <v>0</v>
      </c>
      <c r="Z80" s="140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</row>
    <row r="81" ht="27.0" customHeight="1">
      <c r="A81" s="164"/>
      <c r="B81" s="204"/>
      <c r="C81" s="204"/>
      <c r="D81" s="204"/>
      <c r="E81" s="204"/>
      <c r="F81" s="204"/>
      <c r="G81" s="204"/>
      <c r="H81" s="205"/>
      <c r="I81" s="206">
        <f>SUM(I18:I79)</f>
        <v>133</v>
      </c>
      <c r="J81" s="207">
        <f>SUM(J18:J80)</f>
        <v>16255.82965</v>
      </c>
      <c r="K81" s="208"/>
      <c r="L81" s="208"/>
      <c r="M81" s="208"/>
      <c r="N81" s="208"/>
      <c r="O81" s="208"/>
      <c r="P81" s="208"/>
      <c r="Q81" s="142"/>
      <c r="R81" s="208"/>
      <c r="S81" s="208">
        <f t="shared" ref="S81:T81" si="80">SUM(S75:S80)</f>
        <v>7</v>
      </c>
      <c r="T81" s="208">
        <f t="shared" si="80"/>
        <v>17.01</v>
      </c>
      <c r="U81" s="209"/>
      <c r="V81" s="208"/>
      <c r="W81" s="208"/>
      <c r="X81" s="208"/>
      <c r="Y81" s="210">
        <f>SUM(Y18:Y80)</f>
        <v>572.979907</v>
      </c>
      <c r="Z81" s="208"/>
      <c r="AA81" s="208"/>
      <c r="AB81" s="208"/>
      <c r="AC81" s="208"/>
      <c r="AD81" s="208"/>
      <c r="AE81" s="208"/>
      <c r="AF81" s="208"/>
      <c r="AG81" s="208"/>
      <c r="AH81" s="208"/>
      <c r="AI81" s="208"/>
      <c r="AJ81" s="208"/>
      <c r="AK81" s="208"/>
      <c r="AL81" s="208"/>
      <c r="AM81" s="208"/>
      <c r="AN81" s="208"/>
      <c r="AO81" s="208"/>
      <c r="AP81" s="208"/>
      <c r="AQ81" s="208"/>
      <c r="AR81" s="208"/>
      <c r="AS81" s="208"/>
    </row>
    <row r="82" ht="29.25" customHeight="1">
      <c r="A82" s="140"/>
      <c r="B82" s="140"/>
      <c r="C82" s="140"/>
      <c r="D82" s="140"/>
      <c r="E82" s="140"/>
      <c r="F82" s="140"/>
      <c r="G82" s="140"/>
      <c r="H82" s="141"/>
      <c r="I82" s="140"/>
      <c r="J82" s="140"/>
      <c r="K82" s="140"/>
      <c r="L82" s="140"/>
      <c r="M82" s="140"/>
      <c r="N82" s="140"/>
      <c r="O82" s="140"/>
      <c r="P82" s="140"/>
      <c r="Q82" s="142"/>
      <c r="R82" s="190">
        <f>SUMIFS($S$18:$S$80,$R$18:$R$80,"&gt;=3")</f>
        <v>0</v>
      </c>
      <c r="S82" s="140">
        <f t="shared" ref="S82:T82" si="81">SUM(S18:S80)</f>
        <v>133</v>
      </c>
      <c r="T82" s="140">
        <f t="shared" si="81"/>
        <v>301.69</v>
      </c>
      <c r="U82" s="143"/>
      <c r="V82" s="140"/>
      <c r="W82" s="140"/>
      <c r="X82" s="140"/>
      <c r="Y82" s="140"/>
      <c r="Z82" s="140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</row>
    <row r="83" ht="29.25" customHeight="1">
      <c r="A83" s="140"/>
      <c r="B83" s="140"/>
      <c r="C83" s="140"/>
      <c r="D83" s="140"/>
      <c r="E83" s="140"/>
      <c r="F83" s="140"/>
      <c r="G83" s="140"/>
      <c r="H83" s="141"/>
      <c r="I83" s="140"/>
      <c r="J83" s="140"/>
      <c r="K83" s="140"/>
      <c r="L83" s="140"/>
      <c r="M83" s="140"/>
      <c r="N83" s="140"/>
      <c r="O83" s="140"/>
      <c r="P83" s="140"/>
      <c r="Q83" s="203"/>
      <c r="R83" s="140"/>
      <c r="S83" s="140" t="s">
        <v>48</v>
      </c>
      <c r="T83" s="140" t="s">
        <v>64</v>
      </c>
      <c r="U83" s="143"/>
      <c r="V83" s="140"/>
      <c r="W83" s="140"/>
      <c r="X83" s="140"/>
      <c r="Y83" s="140"/>
      <c r="Z83" s="140"/>
      <c r="AA83" s="140"/>
      <c r="AB83" s="140"/>
      <c r="AC83" s="140"/>
      <c r="AD83" s="140"/>
      <c r="AE83" s="140"/>
      <c r="AF83" s="140"/>
      <c r="AG83" s="140"/>
      <c r="AH83" s="140"/>
      <c r="AI83" s="140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</row>
    <row r="84" ht="29.25" customHeight="1">
      <c r="A84" s="140"/>
      <c r="B84" s="140"/>
      <c r="C84" s="140"/>
      <c r="D84" s="140"/>
      <c r="E84" s="140"/>
      <c r="F84" s="140"/>
      <c r="G84" s="140"/>
      <c r="H84" s="141"/>
      <c r="I84" s="140"/>
      <c r="J84" s="140"/>
      <c r="K84" s="140"/>
      <c r="L84" s="140"/>
      <c r="M84" s="140"/>
      <c r="N84" s="140"/>
      <c r="O84" s="140"/>
      <c r="P84" s="140"/>
      <c r="Q84" s="142"/>
      <c r="R84" s="140"/>
      <c r="S84" s="211" t="s">
        <v>48</v>
      </c>
      <c r="T84" s="212" t="s">
        <v>64</v>
      </c>
      <c r="U84" s="143"/>
      <c r="V84" s="140"/>
      <c r="W84" s="140"/>
      <c r="X84" s="140"/>
      <c r="Y84" s="140"/>
      <c r="Z84" s="140"/>
      <c r="AA84" s="140"/>
      <c r="AB84" s="140"/>
      <c r="AC84" s="140"/>
      <c r="AD84" s="140"/>
      <c r="AE84" s="140"/>
      <c r="AF84" s="140"/>
      <c r="AG84" s="140"/>
      <c r="AH84" s="140"/>
      <c r="AI84" s="140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</row>
    <row r="85" ht="29.25" customHeight="1">
      <c r="A85" s="140" t="s">
        <v>32</v>
      </c>
      <c r="B85" s="140"/>
      <c r="C85" s="140"/>
      <c r="D85" s="140" t="s">
        <v>33</v>
      </c>
      <c r="E85" s="140"/>
      <c r="F85" s="140"/>
      <c r="G85" s="140"/>
      <c r="H85" s="141"/>
      <c r="I85" s="140"/>
      <c r="J85" s="140"/>
      <c r="K85" s="140"/>
      <c r="L85" s="140"/>
      <c r="M85" s="140"/>
      <c r="N85" s="140"/>
      <c r="O85" s="140"/>
      <c r="P85" s="140"/>
      <c r="Q85" s="142"/>
      <c r="R85" s="140" t="s">
        <v>31</v>
      </c>
      <c r="S85" s="213">
        <f>SUMIFS($J$18:$J$80,$R$18:$R$80,"&gt;=3")</f>
        <v>0</v>
      </c>
      <c r="T85" s="212">
        <f>+T81</f>
        <v>17.01</v>
      </c>
      <c r="U85" s="143"/>
      <c r="V85" s="140"/>
      <c r="W85" s="140"/>
      <c r="X85" s="140"/>
      <c r="Y85" s="140"/>
      <c r="Z85" s="140"/>
      <c r="AA85" s="140"/>
      <c r="AB85" s="140"/>
      <c r="AC85" s="140"/>
      <c r="AD85" s="140"/>
      <c r="AE85" s="140"/>
      <c r="AF85" s="140"/>
      <c r="AG85" s="140"/>
      <c r="AH85" s="140"/>
      <c r="AI85" s="140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</row>
    <row r="86" ht="29.25" customHeight="1">
      <c r="A86" s="140"/>
      <c r="B86" s="140"/>
      <c r="C86" s="140"/>
      <c r="D86" s="140"/>
      <c r="E86" s="140"/>
      <c r="F86" s="140"/>
      <c r="G86" s="140"/>
      <c r="H86" s="141"/>
      <c r="I86" s="140"/>
      <c r="J86" s="140"/>
      <c r="K86" s="140"/>
      <c r="L86" s="140"/>
      <c r="M86" s="140"/>
      <c r="N86" s="140"/>
      <c r="O86" s="140"/>
      <c r="P86" s="140"/>
      <c r="Q86" s="203"/>
      <c r="R86" s="140" t="s">
        <v>34</v>
      </c>
      <c r="S86" s="214">
        <f>J82-S85</f>
        <v>0</v>
      </c>
      <c r="T86" s="140">
        <f>+SUMIFS($T$18:$T$80,$R$18:$R$80,"&gt;=3")</f>
        <v>0</v>
      </c>
      <c r="U86" s="143"/>
      <c r="V86" s="140"/>
      <c r="W86" s="140"/>
      <c r="X86" s="140"/>
      <c r="Y86" s="140"/>
      <c r="Z86" s="140"/>
      <c r="AA86" s="140"/>
      <c r="AB86" s="140"/>
      <c r="AC86" s="140"/>
      <c r="AD86" s="140"/>
      <c r="AE86" s="140"/>
      <c r="AF86" s="140"/>
      <c r="AG86" s="140"/>
      <c r="AH86" s="140"/>
      <c r="AI86" s="140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</row>
    <row r="87" ht="39.0" customHeight="1">
      <c r="A87" s="180"/>
      <c r="B87" s="164" t="s">
        <v>12</v>
      </c>
      <c r="C87" s="181" t="s">
        <v>65</v>
      </c>
      <c r="D87" s="52"/>
      <c r="E87" s="53"/>
      <c r="F87" s="182"/>
      <c r="G87" s="182"/>
      <c r="H87" s="183" t="s">
        <v>14</v>
      </c>
      <c r="I87" s="164" t="s">
        <v>15</v>
      </c>
      <c r="J87" s="164" t="s">
        <v>16</v>
      </c>
      <c r="K87" s="140"/>
      <c r="L87" s="140"/>
      <c r="M87" s="140"/>
      <c r="N87" s="140"/>
      <c r="O87" s="140"/>
      <c r="P87" s="140"/>
      <c r="Q87" s="142"/>
      <c r="R87" s="140"/>
      <c r="S87" s="140" t="str">
        <f>+I82</f>
        <v/>
      </c>
      <c r="T87" s="140"/>
      <c r="U87" s="143"/>
      <c r="V87" s="140"/>
      <c r="W87" s="140"/>
      <c r="X87" s="140"/>
      <c r="Y87" s="140"/>
      <c r="Z87" s="140"/>
      <c r="AA87" s="140"/>
      <c r="AB87" s="140"/>
      <c r="AC87" s="140"/>
      <c r="AD87" s="140"/>
      <c r="AE87" s="140"/>
      <c r="AF87" s="140"/>
      <c r="AG87" s="140"/>
      <c r="AH87" s="140"/>
      <c r="AI87" s="140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</row>
    <row r="88" ht="27.0" customHeight="1">
      <c r="A88" s="157">
        <v>1.0</v>
      </c>
      <c r="B88" s="215" t="s">
        <v>62</v>
      </c>
      <c r="C88" s="215">
        <v>77.0</v>
      </c>
      <c r="D88" s="215">
        <v>204.0</v>
      </c>
      <c r="E88" s="215">
        <v>239.0</v>
      </c>
      <c r="F88" s="215">
        <f t="shared" ref="F88:F92" si="82">1-VALUE(IF(RIGHT(B88, 1)="%", RIGHT(B88, 3), 0))</f>
        <v>0.2</v>
      </c>
      <c r="G88" s="215">
        <f t="shared" ref="G88:G92" si="83">+Q88*C88/100*D88/100*E88/100</f>
        <v>112.62636</v>
      </c>
      <c r="H88" s="216">
        <f t="shared" ref="H88:H92" si="84">IF(F88=0, G88, F88*G88)</f>
        <v>22.525272</v>
      </c>
      <c r="I88" s="215">
        <v>1.0</v>
      </c>
      <c r="J88" s="217">
        <f t="shared" ref="J88:J92" si="85">+I88*H88</f>
        <v>22.525272</v>
      </c>
      <c r="K88" s="140"/>
      <c r="L88" s="180">
        <f>D88*25.4/1000</f>
        <v>5.1816</v>
      </c>
      <c r="M88" s="164">
        <f>+I88</f>
        <v>1</v>
      </c>
      <c r="N88" s="164">
        <f>M88*L88</f>
        <v>5.1816</v>
      </c>
      <c r="O88" s="140"/>
      <c r="P88" s="140"/>
      <c r="Q88" s="142">
        <v>30.0</v>
      </c>
      <c r="R88" s="140"/>
      <c r="S88" s="140"/>
      <c r="T88" s="140"/>
      <c r="U88" s="143"/>
      <c r="V88" s="140"/>
      <c r="W88" s="140"/>
      <c r="X88" s="140"/>
      <c r="Y88" s="140"/>
      <c r="Z88" s="140"/>
      <c r="AA88" s="140"/>
      <c r="AB88" s="140"/>
      <c r="AC88" s="140"/>
      <c r="AD88" s="140"/>
      <c r="AE88" s="140"/>
      <c r="AF88" s="140"/>
      <c r="AG88" s="140"/>
      <c r="AH88" s="140"/>
      <c r="AI88" s="140"/>
      <c r="AJ88" s="140"/>
      <c r="AK88" s="140"/>
      <c r="AL88" s="140"/>
      <c r="AM88" s="140"/>
      <c r="AN88" s="140"/>
      <c r="AO88" s="140"/>
      <c r="AP88" s="140"/>
      <c r="AQ88" s="140"/>
      <c r="AR88" s="140"/>
      <c r="AS88" s="140"/>
    </row>
    <row r="89" ht="27.0" customHeight="1">
      <c r="A89" s="157">
        <v>2.0</v>
      </c>
      <c r="B89" s="215" t="s">
        <v>70</v>
      </c>
      <c r="C89" s="215">
        <v>83.0</v>
      </c>
      <c r="D89" s="215">
        <v>205.0</v>
      </c>
      <c r="E89" s="215">
        <v>228.0</v>
      </c>
      <c r="F89" s="215">
        <f t="shared" si="82"/>
        <v>0.2</v>
      </c>
      <c r="G89" s="215">
        <f t="shared" si="83"/>
        <v>73.70898</v>
      </c>
      <c r="H89" s="216">
        <f t="shared" si="84"/>
        <v>14.741796</v>
      </c>
      <c r="I89" s="215">
        <v>1.0</v>
      </c>
      <c r="J89" s="217">
        <f t="shared" si="85"/>
        <v>14.741796</v>
      </c>
      <c r="K89" s="140"/>
      <c r="L89" s="180"/>
      <c r="M89" s="164"/>
      <c r="N89" s="164"/>
      <c r="O89" s="140"/>
      <c r="P89" s="140"/>
      <c r="Q89" s="142">
        <v>19.0</v>
      </c>
      <c r="R89" s="140"/>
      <c r="S89" s="140"/>
      <c r="T89" s="140"/>
      <c r="U89" s="143"/>
      <c r="V89" s="140"/>
      <c r="W89" s="140"/>
      <c r="X89" s="140"/>
      <c r="Y89" s="140"/>
      <c r="Z89" s="140"/>
      <c r="AA89" s="140"/>
      <c r="AB89" s="140"/>
      <c r="AC89" s="140"/>
      <c r="AD89" s="140"/>
      <c r="AE89" s="140"/>
      <c r="AF89" s="140"/>
      <c r="AG89" s="140"/>
      <c r="AH89" s="140"/>
      <c r="AI89" s="140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</row>
    <row r="90" ht="27.0" customHeight="1">
      <c r="A90" s="157">
        <v>3.0</v>
      </c>
      <c r="B90" s="215" t="s">
        <v>63</v>
      </c>
      <c r="C90" s="215">
        <v>77.0</v>
      </c>
      <c r="D90" s="215">
        <v>202.0</v>
      </c>
      <c r="E90" s="215">
        <v>160.0</v>
      </c>
      <c r="F90" s="215">
        <f t="shared" si="82"/>
        <v>0.2</v>
      </c>
      <c r="G90" s="215">
        <f t="shared" si="83"/>
        <v>74.6592</v>
      </c>
      <c r="H90" s="216">
        <f t="shared" si="84"/>
        <v>14.93184</v>
      </c>
      <c r="I90" s="215">
        <v>1.0</v>
      </c>
      <c r="J90" s="217">
        <f t="shared" si="85"/>
        <v>14.93184</v>
      </c>
      <c r="K90" s="140"/>
      <c r="L90" s="180"/>
      <c r="M90" s="164"/>
      <c r="N90" s="164"/>
      <c r="O90" s="140"/>
      <c r="P90" s="140"/>
      <c r="Q90" s="142">
        <v>30.0</v>
      </c>
      <c r="R90" s="140"/>
      <c r="S90" s="140"/>
      <c r="T90" s="140"/>
      <c r="U90" s="143"/>
      <c r="V90" s="140"/>
      <c r="W90" s="140"/>
      <c r="X90" s="140"/>
      <c r="Y90" s="140"/>
      <c r="Z90" s="140"/>
      <c r="AA90" s="140"/>
      <c r="AB90" s="140"/>
      <c r="AC90" s="140"/>
      <c r="AD90" s="140"/>
      <c r="AE90" s="140"/>
      <c r="AF90" s="140"/>
      <c r="AG90" s="140"/>
      <c r="AH90" s="140"/>
      <c r="AI90" s="140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</row>
    <row r="91" ht="27.0" hidden="1" customHeight="1">
      <c r="A91" s="164">
        <v>4.0</v>
      </c>
      <c r="B91" s="201"/>
      <c r="C91" s="201"/>
      <c r="D91" s="201"/>
      <c r="E91" s="201"/>
      <c r="F91" s="215">
        <f t="shared" si="82"/>
        <v>1</v>
      </c>
      <c r="G91" s="215">
        <f t="shared" si="83"/>
        <v>0</v>
      </c>
      <c r="H91" s="216">
        <f t="shared" si="84"/>
        <v>0</v>
      </c>
      <c r="I91" s="215">
        <v>1.0</v>
      </c>
      <c r="J91" s="217">
        <f t="shared" si="85"/>
        <v>0</v>
      </c>
      <c r="K91" s="140"/>
      <c r="L91" s="180">
        <f t="shared" ref="L91:L92" si="86">D91*25.4/1000</f>
        <v>0</v>
      </c>
      <c r="M91" s="164">
        <f t="shared" ref="M91:M92" si="87">+I91</f>
        <v>1</v>
      </c>
      <c r="N91" s="164">
        <f t="shared" ref="N91:N92" si="88">M91*L91</f>
        <v>0</v>
      </c>
      <c r="O91" s="140"/>
      <c r="P91" s="140"/>
      <c r="Q91" s="142"/>
      <c r="R91" s="140"/>
      <c r="S91" s="140"/>
      <c r="T91" s="140"/>
      <c r="U91" s="143"/>
      <c r="V91" s="140"/>
      <c r="W91" s="140"/>
      <c r="X91" s="140"/>
      <c r="Y91" s="140"/>
      <c r="Z91" s="140"/>
      <c r="AA91" s="140"/>
      <c r="AB91" s="140"/>
      <c r="AC91" s="140"/>
      <c r="AD91" s="140"/>
      <c r="AE91" s="140"/>
      <c r="AF91" s="140"/>
      <c r="AG91" s="140"/>
      <c r="AH91" s="140"/>
      <c r="AI91" s="140"/>
      <c r="AJ91" s="140"/>
      <c r="AK91" s="140"/>
      <c r="AL91" s="140"/>
      <c r="AM91" s="140"/>
      <c r="AN91" s="140"/>
      <c r="AO91" s="140"/>
      <c r="AP91" s="140"/>
      <c r="AQ91" s="140"/>
      <c r="AR91" s="140"/>
      <c r="AS91" s="140"/>
    </row>
    <row r="92" ht="27.0" hidden="1" customHeight="1">
      <c r="A92" s="164">
        <v>5.0</v>
      </c>
      <c r="B92" s="201"/>
      <c r="C92" s="201"/>
      <c r="D92" s="201"/>
      <c r="E92" s="201"/>
      <c r="F92" s="215">
        <f t="shared" si="82"/>
        <v>1</v>
      </c>
      <c r="G92" s="215">
        <f t="shared" si="83"/>
        <v>0</v>
      </c>
      <c r="H92" s="216">
        <f t="shared" si="84"/>
        <v>0</v>
      </c>
      <c r="I92" s="215">
        <v>1.0</v>
      </c>
      <c r="J92" s="217">
        <f t="shared" si="85"/>
        <v>0</v>
      </c>
      <c r="K92" s="140"/>
      <c r="L92" s="180">
        <f t="shared" si="86"/>
        <v>0</v>
      </c>
      <c r="M92" s="164">
        <f t="shared" si="87"/>
        <v>1</v>
      </c>
      <c r="N92" s="164">
        <f t="shared" si="88"/>
        <v>0</v>
      </c>
      <c r="O92" s="140"/>
      <c r="P92" s="140"/>
      <c r="Q92" s="142"/>
      <c r="R92" s="140"/>
      <c r="S92" s="140"/>
      <c r="T92" s="140"/>
      <c r="U92" s="143"/>
      <c r="V92" s="140"/>
      <c r="W92" s="140"/>
      <c r="X92" s="140"/>
      <c r="Y92" s="140"/>
      <c r="Z92" s="140"/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140"/>
      <c r="AL92" s="140"/>
      <c r="AM92" s="140"/>
      <c r="AN92" s="140"/>
      <c r="AO92" s="140"/>
      <c r="AP92" s="140"/>
      <c r="AQ92" s="140"/>
      <c r="AR92" s="140"/>
      <c r="AS92" s="140"/>
    </row>
    <row r="93" ht="24.75" customHeight="1">
      <c r="A93" s="164"/>
      <c r="B93" s="198"/>
      <c r="C93" s="198"/>
      <c r="D93" s="198"/>
      <c r="E93" s="198"/>
      <c r="F93" s="198"/>
      <c r="G93" s="198"/>
      <c r="H93" s="222" t="s">
        <v>38</v>
      </c>
      <c r="I93" s="198"/>
      <c r="J93" s="223">
        <f>SUM(J88:J92)</f>
        <v>52.198908</v>
      </c>
      <c r="K93" s="140"/>
      <c r="L93" s="140"/>
      <c r="M93" s="140"/>
      <c r="N93" s="140"/>
      <c r="O93" s="140"/>
      <c r="P93" s="140"/>
      <c r="Q93" s="142"/>
      <c r="R93" s="224"/>
      <c r="S93" s="140"/>
      <c r="T93" s="140"/>
      <c r="U93" s="143"/>
      <c r="V93" s="140"/>
      <c r="W93" s="140"/>
      <c r="X93" s="140"/>
      <c r="Y93" s="140"/>
      <c r="Z93" s="140"/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140"/>
      <c r="AL93" s="140"/>
      <c r="AM93" s="140"/>
      <c r="AN93" s="140"/>
      <c r="AO93" s="140"/>
      <c r="AP93" s="140"/>
      <c r="AQ93" s="140"/>
      <c r="AR93" s="140"/>
      <c r="AS93" s="140"/>
    </row>
    <row r="94" ht="18.0" customHeight="1">
      <c r="A94" s="178"/>
      <c r="B94" s="146"/>
      <c r="C94" s="146"/>
      <c r="D94" s="146"/>
      <c r="E94" s="146"/>
      <c r="F94" s="146"/>
      <c r="G94" s="146"/>
      <c r="H94" s="147"/>
      <c r="I94" s="146"/>
      <c r="J94" s="179"/>
      <c r="K94" s="140"/>
      <c r="L94" s="140"/>
      <c r="M94" s="140"/>
      <c r="N94" s="140"/>
      <c r="O94" s="140"/>
      <c r="P94" s="140"/>
      <c r="Q94" s="142"/>
      <c r="R94" s="224"/>
      <c r="S94" s="140"/>
      <c r="T94" s="140"/>
      <c r="U94" s="143"/>
      <c r="V94" s="140"/>
      <c r="W94" s="140"/>
      <c r="X94" s="140"/>
      <c r="Y94" s="140"/>
      <c r="Z94" s="140"/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140"/>
      <c r="AL94" s="140"/>
      <c r="AM94" s="140"/>
      <c r="AN94" s="140"/>
      <c r="AO94" s="140"/>
      <c r="AP94" s="140"/>
      <c r="AQ94" s="140"/>
      <c r="AR94" s="140"/>
      <c r="AS94" s="140"/>
    </row>
    <row r="95" ht="18.0" customHeight="1">
      <c r="A95" s="140"/>
      <c r="B95" s="140"/>
      <c r="C95" s="140"/>
      <c r="D95" s="140"/>
      <c r="E95" s="140"/>
      <c r="F95" s="140"/>
      <c r="G95" s="140"/>
      <c r="H95" s="141"/>
      <c r="I95" s="140"/>
      <c r="J95" s="140"/>
      <c r="K95" s="140"/>
      <c r="L95" s="140"/>
      <c r="M95" s="140"/>
      <c r="N95" s="140"/>
      <c r="O95" s="140"/>
      <c r="P95" s="140"/>
      <c r="Q95" s="142"/>
      <c r="R95" s="224"/>
      <c r="S95" s="140"/>
      <c r="T95" s="140"/>
      <c r="U95" s="143"/>
      <c r="V95" s="140"/>
      <c r="W95" s="140"/>
      <c r="X95" s="140"/>
      <c r="Y95" s="140"/>
      <c r="Z95" s="140"/>
      <c r="AA95" s="140"/>
      <c r="AB95" s="140"/>
      <c r="AC95" s="140"/>
      <c r="AD95" s="140"/>
      <c r="AE95" s="140"/>
      <c r="AF95" s="140"/>
      <c r="AG95" s="140"/>
      <c r="AH95" s="140"/>
      <c r="AI95" s="140"/>
      <c r="AJ95" s="140"/>
      <c r="AK95" s="140"/>
      <c r="AL95" s="140"/>
      <c r="AM95" s="140"/>
      <c r="AN95" s="140"/>
      <c r="AO95" s="140"/>
      <c r="AP95" s="140"/>
      <c r="AQ95" s="140"/>
      <c r="AR95" s="140"/>
      <c r="AS95" s="140"/>
    </row>
    <row r="96" ht="18.0" customHeight="1">
      <c r="A96" s="140"/>
      <c r="B96" s="140"/>
      <c r="C96" s="140"/>
      <c r="D96" s="140"/>
      <c r="E96" s="140"/>
      <c r="F96" s="140"/>
      <c r="G96" s="140"/>
      <c r="H96" s="141"/>
      <c r="I96" s="140"/>
      <c r="J96" s="140"/>
      <c r="K96" s="140"/>
      <c r="L96" s="140"/>
      <c r="M96" s="140"/>
      <c r="N96" s="140"/>
      <c r="O96" s="140"/>
      <c r="P96" s="140"/>
      <c r="Q96" s="142"/>
      <c r="R96" s="224"/>
      <c r="S96" s="140"/>
      <c r="T96" s="140"/>
      <c r="U96" s="143"/>
      <c r="V96" s="140"/>
      <c r="W96" s="140"/>
      <c r="X96" s="140"/>
      <c r="Y96" s="140"/>
      <c r="Z96" s="140"/>
      <c r="AA96" s="140"/>
      <c r="AB96" s="140"/>
      <c r="AC96" s="140"/>
      <c r="AD96" s="140"/>
      <c r="AE96" s="140"/>
      <c r="AF96" s="140"/>
      <c r="AG96" s="140"/>
      <c r="AH96" s="140"/>
      <c r="AI96" s="140"/>
      <c r="AJ96" s="140"/>
      <c r="AK96" s="140"/>
      <c r="AL96" s="140"/>
      <c r="AM96" s="140"/>
      <c r="AN96" s="140"/>
      <c r="AO96" s="140"/>
      <c r="AP96" s="140"/>
      <c r="AQ96" s="140"/>
      <c r="AR96" s="140"/>
      <c r="AS96" s="140"/>
    </row>
    <row r="97" ht="18.0" customHeight="1">
      <c r="A97" s="140" t="s">
        <v>39</v>
      </c>
      <c r="B97" s="140"/>
      <c r="C97" s="140"/>
      <c r="D97" s="140"/>
      <c r="E97" s="140"/>
      <c r="F97" s="140"/>
      <c r="G97" s="140"/>
      <c r="H97" s="141"/>
      <c r="I97" s="140"/>
      <c r="J97" s="140"/>
      <c r="K97" s="140"/>
      <c r="L97" s="140"/>
      <c r="M97" s="140"/>
      <c r="N97" s="140"/>
      <c r="O97" s="140"/>
      <c r="P97" s="140"/>
      <c r="Q97" s="142"/>
      <c r="R97" s="224"/>
      <c r="S97" s="140"/>
      <c r="T97" s="140"/>
      <c r="U97" s="143"/>
      <c r="V97" s="140"/>
      <c r="W97" s="140"/>
      <c r="X97" s="140"/>
      <c r="Y97" s="140"/>
      <c r="Z97" s="140"/>
      <c r="AA97" s="140"/>
      <c r="AB97" s="140"/>
      <c r="AC97" s="140"/>
      <c r="AD97" s="140"/>
      <c r="AE97" s="140"/>
      <c r="AF97" s="140"/>
      <c r="AG97" s="140"/>
      <c r="AH97" s="140"/>
      <c r="AI97" s="140"/>
      <c r="AJ97" s="140"/>
      <c r="AK97" s="140"/>
      <c r="AL97" s="140"/>
      <c r="AM97" s="140"/>
      <c r="AN97" s="140"/>
      <c r="AO97" s="140"/>
      <c r="AP97" s="140"/>
      <c r="AQ97" s="140"/>
      <c r="AR97" s="140"/>
      <c r="AS97" s="140"/>
    </row>
    <row r="98" ht="18.0" customHeight="1">
      <c r="A98" s="140"/>
      <c r="B98" s="140"/>
      <c r="C98" s="140"/>
      <c r="D98" s="140"/>
      <c r="E98" s="140"/>
      <c r="F98" s="140"/>
      <c r="G98" s="140"/>
      <c r="H98" s="141"/>
      <c r="I98" s="140"/>
      <c r="J98" s="140"/>
      <c r="K98" s="140"/>
      <c r="L98" s="140"/>
      <c r="M98" s="140"/>
      <c r="N98" s="140"/>
      <c r="O98" s="140"/>
      <c r="P98" s="140"/>
      <c r="Q98" s="142"/>
      <c r="R98" s="224"/>
      <c r="S98" s="140"/>
      <c r="T98" s="140"/>
      <c r="U98" s="143"/>
      <c r="V98" s="140"/>
      <c r="W98" s="140"/>
      <c r="X98" s="140"/>
      <c r="Y98" s="140"/>
      <c r="Z98" s="140"/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140"/>
      <c r="AL98" s="140"/>
      <c r="AM98" s="140"/>
      <c r="AN98" s="140"/>
      <c r="AO98" s="140"/>
      <c r="AP98" s="140"/>
      <c r="AQ98" s="140"/>
      <c r="AR98" s="140"/>
      <c r="AS98" s="140"/>
    </row>
    <row r="99" ht="42.0" customHeight="1">
      <c r="A99" s="180"/>
      <c r="B99" s="164" t="s">
        <v>12</v>
      </c>
      <c r="C99" s="181" t="s">
        <v>66</v>
      </c>
      <c r="D99" s="52"/>
      <c r="E99" s="53"/>
      <c r="F99" s="225"/>
      <c r="G99" s="225"/>
      <c r="H99" s="183" t="s">
        <v>14</v>
      </c>
      <c r="I99" s="226" t="s">
        <v>15</v>
      </c>
      <c r="J99" s="164" t="s">
        <v>16</v>
      </c>
      <c r="K99" s="140"/>
      <c r="L99" s="140"/>
      <c r="M99" s="140"/>
      <c r="N99" s="140"/>
      <c r="O99" s="140"/>
      <c r="P99" s="140"/>
      <c r="Q99" s="142"/>
      <c r="R99" s="224"/>
      <c r="S99" s="140"/>
      <c r="T99" s="140"/>
      <c r="U99" s="143"/>
      <c r="V99" s="140"/>
      <c r="W99" s="140"/>
      <c r="X99" s="140"/>
      <c r="Y99" s="140"/>
      <c r="Z99" s="140"/>
      <c r="AA99" s="140"/>
      <c r="AB99" s="140"/>
      <c r="AC99" s="140"/>
      <c r="AD99" s="140"/>
      <c r="AE99" s="140"/>
      <c r="AF99" s="140"/>
      <c r="AG99" s="140"/>
      <c r="AH99" s="140"/>
      <c r="AI99" s="140"/>
      <c r="AJ99" s="140"/>
      <c r="AK99" s="140"/>
      <c r="AL99" s="140"/>
      <c r="AM99" s="140"/>
      <c r="AN99" s="140"/>
      <c r="AO99" s="140"/>
      <c r="AP99" s="140"/>
      <c r="AQ99" s="140"/>
      <c r="AR99" s="140"/>
      <c r="AS99" s="140"/>
    </row>
    <row r="100" ht="24.75" customHeight="1">
      <c r="A100" s="164">
        <v>1.0</v>
      </c>
      <c r="B100" s="186" t="s">
        <v>57</v>
      </c>
      <c r="C100" s="164"/>
      <c r="D100" s="164"/>
      <c r="E100" s="164"/>
      <c r="F100" s="164"/>
      <c r="G100" s="164"/>
      <c r="H100" s="227">
        <v>39.0</v>
      </c>
      <c r="I100" s="185">
        <v>1.0</v>
      </c>
      <c r="J100" s="219">
        <f t="shared" ref="J100:J105" si="89">+I100*H100</f>
        <v>39</v>
      </c>
      <c r="K100" s="180"/>
      <c r="L100" s="180"/>
      <c r="M100" s="180"/>
      <c r="N100" s="180"/>
      <c r="O100" s="180"/>
      <c r="P100" s="180"/>
      <c r="Q100" s="228"/>
      <c r="R100" s="224"/>
      <c r="S100" s="140"/>
      <c r="T100" s="140"/>
      <c r="U100" s="143"/>
      <c r="V100" s="140"/>
      <c r="W100" s="140"/>
      <c r="X100" s="140"/>
      <c r="Y100" s="140"/>
      <c r="Z100" s="140"/>
      <c r="AA100" s="140"/>
      <c r="AB100" s="140"/>
      <c r="AC100" s="140"/>
      <c r="AD100" s="140"/>
      <c r="AE100" s="140"/>
      <c r="AF100" s="140"/>
      <c r="AG100" s="140"/>
      <c r="AH100" s="140"/>
      <c r="AI100" s="140"/>
      <c r="AJ100" s="140"/>
      <c r="AK100" s="140"/>
      <c r="AL100" s="140"/>
      <c r="AM100" s="140"/>
      <c r="AN100" s="140"/>
      <c r="AO100" s="140"/>
      <c r="AP100" s="140"/>
      <c r="AQ100" s="140"/>
      <c r="AR100" s="140"/>
      <c r="AS100" s="140"/>
    </row>
    <row r="101" ht="24.75" customHeight="1">
      <c r="A101" s="164">
        <v>2.0</v>
      </c>
      <c r="B101" s="195" t="s">
        <v>57</v>
      </c>
      <c r="C101" s="164"/>
      <c r="D101" s="164"/>
      <c r="E101" s="164"/>
      <c r="F101" s="164"/>
      <c r="G101" s="164"/>
      <c r="H101" s="227">
        <v>58.0</v>
      </c>
      <c r="I101" s="185">
        <v>1.0</v>
      </c>
      <c r="J101" s="219">
        <f t="shared" si="89"/>
        <v>58</v>
      </c>
      <c r="K101" s="180"/>
      <c r="L101" s="180"/>
      <c r="M101" s="180"/>
      <c r="N101" s="180"/>
      <c r="O101" s="180"/>
      <c r="P101" s="180"/>
      <c r="Q101" s="228"/>
      <c r="R101" s="224"/>
      <c r="S101" s="140"/>
      <c r="T101" s="140"/>
      <c r="U101" s="143"/>
      <c r="V101" s="140"/>
      <c r="W101" s="140"/>
      <c r="X101" s="140"/>
      <c r="Y101" s="140"/>
      <c r="Z101" s="140"/>
      <c r="AA101" s="140"/>
      <c r="AB101" s="140"/>
      <c r="AC101" s="140"/>
      <c r="AD101" s="140"/>
      <c r="AE101" s="140"/>
      <c r="AF101" s="140"/>
      <c r="AG101" s="140"/>
      <c r="AH101" s="140"/>
      <c r="AI101" s="140"/>
      <c r="AJ101" s="140"/>
      <c r="AK101" s="140"/>
      <c r="AL101" s="140"/>
      <c r="AM101" s="140"/>
      <c r="AN101" s="140"/>
      <c r="AO101" s="140"/>
      <c r="AP101" s="140"/>
      <c r="AQ101" s="140"/>
      <c r="AR101" s="140"/>
      <c r="AS101" s="140"/>
    </row>
    <row r="102" ht="24.75" customHeight="1">
      <c r="A102" s="164">
        <v>5.0</v>
      </c>
      <c r="B102" s="186" t="s">
        <v>26</v>
      </c>
      <c r="C102" s="164"/>
      <c r="D102" s="164"/>
      <c r="E102" s="164"/>
      <c r="F102" s="164"/>
      <c r="G102" s="164"/>
      <c r="H102" s="227">
        <v>45.0</v>
      </c>
      <c r="I102" s="185">
        <v>1.0</v>
      </c>
      <c r="J102" s="219">
        <f t="shared" si="89"/>
        <v>45</v>
      </c>
      <c r="K102" s="180"/>
      <c r="L102" s="180"/>
      <c r="M102" s="180"/>
      <c r="N102" s="180"/>
      <c r="O102" s="180"/>
      <c r="P102" s="180"/>
      <c r="Q102" s="228"/>
      <c r="R102" s="224"/>
      <c r="S102" s="140"/>
      <c r="T102" s="140"/>
      <c r="U102" s="143"/>
      <c r="V102" s="140"/>
      <c r="W102" s="140"/>
      <c r="X102" s="140"/>
      <c r="Y102" s="140"/>
      <c r="Z102" s="140"/>
      <c r="AA102" s="140"/>
      <c r="AB102" s="140"/>
      <c r="AC102" s="140"/>
      <c r="AD102" s="140"/>
      <c r="AE102" s="140"/>
      <c r="AF102" s="140"/>
      <c r="AG102" s="140"/>
      <c r="AH102" s="140"/>
      <c r="AI102" s="140"/>
      <c r="AJ102" s="140"/>
      <c r="AK102" s="140"/>
      <c r="AL102" s="140"/>
      <c r="AM102" s="140"/>
      <c r="AN102" s="140"/>
      <c r="AO102" s="140"/>
      <c r="AP102" s="140"/>
      <c r="AQ102" s="140"/>
      <c r="AR102" s="140"/>
      <c r="AS102" s="140"/>
    </row>
    <row r="103" ht="24.75" customHeight="1">
      <c r="A103" s="164">
        <v>6.0</v>
      </c>
      <c r="B103" s="195" t="s">
        <v>26</v>
      </c>
      <c r="C103" s="164"/>
      <c r="D103" s="164"/>
      <c r="E103" s="164"/>
      <c r="F103" s="164"/>
      <c r="G103" s="164"/>
      <c r="H103" s="227">
        <v>20.0</v>
      </c>
      <c r="I103" s="185">
        <v>1.0</v>
      </c>
      <c r="J103" s="219">
        <f t="shared" si="89"/>
        <v>20</v>
      </c>
      <c r="K103" s="180"/>
      <c r="L103" s="180"/>
      <c r="M103" s="180"/>
      <c r="N103" s="180"/>
      <c r="O103" s="180"/>
      <c r="P103" s="180"/>
      <c r="Q103" s="228"/>
      <c r="R103" s="224"/>
      <c r="S103" s="140"/>
      <c r="T103" s="140"/>
      <c r="U103" s="143"/>
      <c r="V103" s="140"/>
      <c r="W103" s="140"/>
      <c r="X103" s="140"/>
      <c r="Y103" s="140"/>
      <c r="Z103" s="140"/>
      <c r="AA103" s="140"/>
      <c r="AB103" s="140"/>
      <c r="AC103" s="140"/>
      <c r="AD103" s="140"/>
      <c r="AE103" s="140"/>
      <c r="AF103" s="140"/>
      <c r="AG103" s="140"/>
      <c r="AH103" s="140"/>
      <c r="AI103" s="140"/>
      <c r="AJ103" s="140"/>
      <c r="AK103" s="140"/>
      <c r="AL103" s="140"/>
      <c r="AM103" s="140"/>
      <c r="AN103" s="140"/>
      <c r="AO103" s="140"/>
      <c r="AP103" s="140"/>
      <c r="AQ103" s="140"/>
      <c r="AR103" s="140"/>
      <c r="AS103" s="140"/>
    </row>
    <row r="104" ht="24.75" customHeight="1">
      <c r="A104" s="164">
        <v>7.0</v>
      </c>
      <c r="B104" s="186" t="s">
        <v>56</v>
      </c>
      <c r="C104" s="164"/>
      <c r="D104" s="164"/>
      <c r="E104" s="164"/>
      <c r="F104" s="164"/>
      <c r="G104" s="164"/>
      <c r="H104" s="227">
        <v>30.0</v>
      </c>
      <c r="I104" s="185">
        <v>1.0</v>
      </c>
      <c r="J104" s="219">
        <f t="shared" si="89"/>
        <v>30</v>
      </c>
      <c r="K104" s="180"/>
      <c r="L104" s="180"/>
      <c r="M104" s="180"/>
      <c r="N104" s="180"/>
      <c r="O104" s="180"/>
      <c r="P104" s="180"/>
      <c r="Q104" s="228"/>
      <c r="R104" s="224"/>
      <c r="S104" s="140"/>
      <c r="T104" s="140"/>
      <c r="U104" s="143"/>
      <c r="V104" s="140"/>
      <c r="W104" s="140"/>
      <c r="X104" s="140"/>
      <c r="Y104" s="140"/>
      <c r="Z104" s="140"/>
      <c r="AA104" s="140"/>
      <c r="AB104" s="140"/>
      <c r="AC104" s="140"/>
      <c r="AD104" s="140"/>
      <c r="AE104" s="140"/>
      <c r="AF104" s="140"/>
      <c r="AG104" s="140"/>
      <c r="AH104" s="140"/>
      <c r="AI104" s="140"/>
      <c r="AJ104" s="140"/>
      <c r="AK104" s="140"/>
      <c r="AL104" s="140"/>
      <c r="AM104" s="140"/>
      <c r="AN104" s="140"/>
      <c r="AO104" s="140"/>
      <c r="AP104" s="140"/>
      <c r="AQ104" s="140"/>
      <c r="AR104" s="140"/>
      <c r="AS104" s="140"/>
    </row>
    <row r="105" ht="24.75" customHeight="1">
      <c r="A105" s="164">
        <v>8.0</v>
      </c>
      <c r="B105" s="195" t="s">
        <v>56</v>
      </c>
      <c r="C105" s="164"/>
      <c r="D105" s="164"/>
      <c r="E105" s="164"/>
      <c r="F105" s="164"/>
      <c r="G105" s="164"/>
      <c r="H105" s="227">
        <v>30.0</v>
      </c>
      <c r="I105" s="185">
        <v>1.0</v>
      </c>
      <c r="J105" s="219">
        <f t="shared" si="89"/>
        <v>30</v>
      </c>
      <c r="K105" s="180"/>
      <c r="L105" s="180"/>
      <c r="M105" s="180"/>
      <c r="N105" s="180"/>
      <c r="O105" s="180"/>
      <c r="P105" s="180"/>
      <c r="Q105" s="228"/>
      <c r="R105" s="224"/>
      <c r="S105" s="140"/>
      <c r="T105" s="140"/>
      <c r="U105" s="143"/>
      <c r="V105" s="140"/>
      <c r="W105" s="140"/>
      <c r="X105" s="140"/>
      <c r="Y105" s="140"/>
      <c r="Z105" s="140"/>
      <c r="AA105" s="140"/>
      <c r="AB105" s="140"/>
      <c r="AC105" s="140"/>
      <c r="AD105" s="140"/>
      <c r="AE105" s="140"/>
      <c r="AF105" s="140"/>
      <c r="AG105" s="140"/>
      <c r="AH105" s="140"/>
      <c r="AI105" s="140"/>
      <c r="AJ105" s="140"/>
      <c r="AK105" s="140"/>
      <c r="AL105" s="140"/>
      <c r="AM105" s="140"/>
      <c r="AN105" s="140"/>
      <c r="AO105" s="140"/>
      <c r="AP105" s="140"/>
      <c r="AQ105" s="140"/>
      <c r="AR105" s="140"/>
      <c r="AS105" s="140"/>
    </row>
    <row r="106" ht="18.0" customHeight="1">
      <c r="A106" s="140"/>
      <c r="B106" s="140"/>
      <c r="C106" s="140"/>
      <c r="D106" s="140"/>
      <c r="E106" s="140"/>
      <c r="F106" s="140"/>
      <c r="G106" s="140"/>
      <c r="H106" s="141" t="s">
        <v>38</v>
      </c>
      <c r="I106" s="140"/>
      <c r="J106" s="232">
        <f>SUM(J100:J105)</f>
        <v>222</v>
      </c>
      <c r="K106" s="233"/>
      <c r="L106" s="233"/>
      <c r="M106" s="233"/>
      <c r="N106" s="233"/>
      <c r="O106" s="233"/>
      <c r="P106" s="233"/>
      <c r="Q106" s="234"/>
      <c r="R106" s="224"/>
      <c r="S106" s="140"/>
      <c r="T106" s="140"/>
      <c r="U106" s="143"/>
      <c r="V106" s="140"/>
      <c r="W106" s="140"/>
      <c r="X106" s="140"/>
      <c r="Y106" s="140"/>
      <c r="Z106" s="140"/>
      <c r="AA106" s="140"/>
      <c r="AB106" s="140"/>
      <c r="AC106" s="140"/>
      <c r="AD106" s="140"/>
      <c r="AE106" s="140"/>
      <c r="AF106" s="140"/>
      <c r="AG106" s="140"/>
      <c r="AH106" s="140"/>
      <c r="AI106" s="140"/>
      <c r="AJ106" s="140"/>
      <c r="AK106" s="140"/>
      <c r="AL106" s="140"/>
      <c r="AM106" s="140"/>
      <c r="AN106" s="140"/>
      <c r="AO106" s="140"/>
      <c r="AP106" s="140"/>
      <c r="AQ106" s="140"/>
      <c r="AR106" s="140"/>
      <c r="AS106" s="140"/>
    </row>
    <row r="107" ht="18.0" customHeight="1">
      <c r="A107" s="146"/>
      <c r="B107" s="146"/>
      <c r="C107" s="146"/>
      <c r="D107" s="146"/>
      <c r="E107" s="146"/>
      <c r="F107" s="146"/>
      <c r="G107" s="146"/>
      <c r="H107" s="147"/>
      <c r="I107" s="177"/>
      <c r="J107" s="204">
        <f>+J106*60%</f>
        <v>133.2</v>
      </c>
      <c r="K107" s="204"/>
      <c r="L107" s="204"/>
      <c r="M107" s="204"/>
      <c r="N107" s="204"/>
      <c r="O107" s="204"/>
      <c r="P107" s="204"/>
      <c r="Q107" s="206">
        <f>+J106*40%</f>
        <v>88.8</v>
      </c>
      <c r="R107" s="224"/>
      <c r="S107" s="140"/>
      <c r="T107" s="140"/>
      <c r="U107" s="143"/>
      <c r="V107" s="140"/>
      <c r="W107" s="140"/>
      <c r="X107" s="140"/>
      <c r="Y107" s="140"/>
      <c r="Z107" s="140"/>
      <c r="AA107" s="140"/>
      <c r="AB107" s="140"/>
      <c r="AC107" s="140"/>
      <c r="AD107" s="140"/>
      <c r="AE107" s="140"/>
      <c r="AF107" s="140"/>
      <c r="AG107" s="140"/>
      <c r="AH107" s="140"/>
      <c r="AI107" s="140"/>
      <c r="AJ107" s="140"/>
      <c r="AK107" s="140"/>
      <c r="AL107" s="140"/>
      <c r="AM107" s="140"/>
      <c r="AN107" s="140"/>
      <c r="AO107" s="140"/>
      <c r="AP107" s="140"/>
      <c r="AQ107" s="140"/>
      <c r="AR107" s="140"/>
      <c r="AS107" s="140"/>
    </row>
    <row r="108" ht="18.0" customHeight="1">
      <c r="A108" s="140"/>
      <c r="B108" s="140"/>
      <c r="C108" s="140"/>
      <c r="D108" s="140"/>
      <c r="E108" s="140"/>
      <c r="F108" s="140"/>
      <c r="G108" s="140"/>
      <c r="H108" s="141"/>
      <c r="I108" s="140"/>
      <c r="J108" s="140"/>
      <c r="K108" s="140"/>
      <c r="L108" s="140"/>
      <c r="M108" s="140"/>
      <c r="N108" s="140"/>
      <c r="O108" s="140"/>
      <c r="P108" s="140"/>
      <c r="Q108" s="142"/>
      <c r="R108" s="224"/>
      <c r="S108" s="140"/>
      <c r="T108" s="140"/>
      <c r="U108" s="143"/>
      <c r="V108" s="140"/>
      <c r="W108" s="140"/>
      <c r="X108" s="140"/>
      <c r="Y108" s="140"/>
      <c r="Z108" s="140"/>
      <c r="AA108" s="140"/>
      <c r="AB108" s="140"/>
      <c r="AC108" s="140"/>
      <c r="AD108" s="140"/>
      <c r="AE108" s="140"/>
      <c r="AF108" s="140"/>
      <c r="AG108" s="140"/>
      <c r="AH108" s="140"/>
      <c r="AI108" s="140"/>
      <c r="AJ108" s="140"/>
      <c r="AK108" s="140"/>
      <c r="AL108" s="140"/>
      <c r="AM108" s="140"/>
      <c r="AN108" s="140"/>
      <c r="AO108" s="140"/>
      <c r="AP108" s="140"/>
      <c r="AQ108" s="140"/>
      <c r="AR108" s="140"/>
      <c r="AS108" s="140"/>
    </row>
    <row r="109" ht="18.0" customHeight="1">
      <c r="A109" s="140"/>
      <c r="B109" s="140"/>
      <c r="C109" s="140"/>
      <c r="D109" s="140"/>
      <c r="E109" s="140"/>
      <c r="F109" s="140"/>
      <c r="G109" s="140"/>
      <c r="H109" s="141"/>
      <c r="I109" s="140"/>
      <c r="J109" s="140"/>
      <c r="K109" s="140"/>
      <c r="L109" s="140"/>
      <c r="M109" s="140"/>
      <c r="N109" s="140"/>
      <c r="O109" s="140"/>
      <c r="P109" s="140"/>
      <c r="Q109" s="142"/>
      <c r="R109" s="224"/>
      <c r="S109" s="140"/>
      <c r="T109" s="140"/>
      <c r="U109" s="143"/>
      <c r="V109" s="140"/>
      <c r="W109" s="140"/>
      <c r="X109" s="140"/>
      <c r="Y109" s="140"/>
      <c r="Z109" s="140"/>
      <c r="AA109" s="140"/>
      <c r="AB109" s="140"/>
      <c r="AC109" s="140"/>
      <c r="AD109" s="140"/>
      <c r="AE109" s="140"/>
      <c r="AF109" s="140"/>
      <c r="AG109" s="140"/>
      <c r="AH109" s="140"/>
      <c r="AI109" s="140"/>
      <c r="AJ109" s="140"/>
      <c r="AK109" s="140"/>
      <c r="AL109" s="140"/>
      <c r="AM109" s="140"/>
      <c r="AN109" s="140"/>
      <c r="AO109" s="140"/>
      <c r="AP109" s="140"/>
      <c r="AQ109" s="140"/>
      <c r="AR109" s="140"/>
      <c r="AS109" s="140"/>
    </row>
    <row r="110" ht="18.0" customHeight="1">
      <c r="A110" s="235" t="s">
        <v>41</v>
      </c>
      <c r="B110" s="140"/>
      <c r="C110" s="140"/>
      <c r="D110" s="140"/>
      <c r="E110" s="140"/>
      <c r="F110" s="140"/>
      <c r="G110" s="140"/>
      <c r="H110" s="141"/>
      <c r="I110" s="140"/>
      <c r="J110" s="140"/>
      <c r="K110" s="140"/>
      <c r="L110" s="140"/>
      <c r="M110" s="140"/>
      <c r="N110" s="140"/>
      <c r="O110" s="140"/>
      <c r="P110" s="140"/>
      <c r="Q110" s="142"/>
      <c r="R110" s="224"/>
      <c r="S110" s="140"/>
      <c r="T110" s="140"/>
      <c r="U110" s="143"/>
      <c r="V110" s="140"/>
      <c r="W110" s="140"/>
      <c r="X110" s="140"/>
      <c r="Y110" s="140"/>
      <c r="Z110" s="140"/>
      <c r="AA110" s="140"/>
      <c r="AB110" s="140"/>
      <c r="AC110" s="140"/>
      <c r="AD110" s="140"/>
      <c r="AE110" s="140"/>
      <c r="AF110" s="140"/>
      <c r="AG110" s="140"/>
      <c r="AH110" s="140"/>
      <c r="AI110" s="140"/>
      <c r="AJ110" s="140"/>
      <c r="AK110" s="140"/>
      <c r="AL110" s="140"/>
      <c r="AM110" s="140"/>
      <c r="AN110" s="140"/>
      <c r="AO110" s="140"/>
      <c r="AP110" s="140"/>
      <c r="AQ110" s="140"/>
      <c r="AR110" s="140"/>
      <c r="AS110" s="140"/>
    </row>
    <row r="111" ht="18.0" customHeight="1">
      <c r="A111" s="236"/>
      <c r="B111" s="237" t="s">
        <v>42</v>
      </c>
      <c r="C111" s="237" t="s">
        <v>43</v>
      </c>
      <c r="D111" s="237" t="s">
        <v>44</v>
      </c>
      <c r="E111" s="237" t="s">
        <v>45</v>
      </c>
      <c r="F111" s="237"/>
      <c r="G111" s="237"/>
      <c r="H111" s="238" t="s">
        <v>46</v>
      </c>
      <c r="I111" s="239" t="s">
        <v>47</v>
      </c>
      <c r="J111" s="140"/>
      <c r="K111" s="140"/>
      <c r="L111" s="140"/>
      <c r="M111" s="140"/>
      <c r="N111" s="140"/>
      <c r="O111" s="140"/>
      <c r="P111" s="140"/>
      <c r="Q111" s="142"/>
      <c r="R111" s="224"/>
      <c r="S111" s="140"/>
      <c r="T111" s="140"/>
      <c r="U111" s="143"/>
      <c r="V111" s="140"/>
      <c r="W111" s="140"/>
      <c r="X111" s="140"/>
      <c r="Y111" s="140"/>
      <c r="Z111" s="140"/>
      <c r="AA111" s="140"/>
      <c r="AB111" s="140"/>
      <c r="AC111" s="140"/>
      <c r="AD111" s="140"/>
      <c r="AE111" s="140"/>
      <c r="AF111" s="140"/>
      <c r="AG111" s="140"/>
      <c r="AH111" s="140"/>
      <c r="AI111" s="140"/>
      <c r="AJ111" s="140"/>
      <c r="AK111" s="140"/>
      <c r="AL111" s="140"/>
      <c r="AM111" s="140"/>
      <c r="AN111" s="140"/>
      <c r="AO111" s="140"/>
      <c r="AP111" s="140"/>
      <c r="AQ111" s="140"/>
      <c r="AR111" s="140"/>
      <c r="AS111" s="140"/>
    </row>
    <row r="112" ht="18.0" customHeight="1">
      <c r="A112" s="240" t="s">
        <v>48</v>
      </c>
      <c r="B112" s="241">
        <f>+E11</f>
        <v>16930.085</v>
      </c>
      <c r="C112" s="242">
        <f>+J81</f>
        <v>16255.82965</v>
      </c>
      <c r="D112" s="242">
        <f>+J93</f>
        <v>52.198908</v>
      </c>
      <c r="E112" s="243">
        <f>J107</f>
        <v>133.2</v>
      </c>
      <c r="F112" s="243"/>
      <c r="G112" s="243"/>
      <c r="H112" s="244">
        <f>+I11</f>
        <v>408.897078</v>
      </c>
      <c r="I112" s="245">
        <f>+B112-C112-D112-E112-H112</f>
        <v>79.959362</v>
      </c>
      <c r="J112" s="140"/>
      <c r="K112" s="140"/>
      <c r="L112" s="140"/>
      <c r="M112" s="140"/>
      <c r="N112" s="140"/>
      <c r="O112" s="140"/>
      <c r="P112" s="140"/>
      <c r="Q112" s="142"/>
      <c r="R112" s="224"/>
      <c r="S112" s="140"/>
      <c r="T112" s="140"/>
      <c r="U112" s="143"/>
      <c r="V112" s="140"/>
      <c r="W112" s="140"/>
      <c r="X112" s="140"/>
      <c r="Y112" s="140"/>
      <c r="Z112" s="140"/>
      <c r="AA112" s="140"/>
      <c r="AB112" s="140"/>
      <c r="AC112" s="140"/>
      <c r="AD112" s="140"/>
      <c r="AE112" s="140"/>
      <c r="AF112" s="140"/>
      <c r="AG112" s="140"/>
      <c r="AH112" s="140"/>
      <c r="AI112" s="140"/>
      <c r="AJ112" s="140"/>
      <c r="AK112" s="140"/>
      <c r="AL112" s="140"/>
      <c r="AM112" s="140"/>
      <c r="AN112" s="140"/>
      <c r="AO112" s="140"/>
      <c r="AP112" s="140"/>
      <c r="AQ112" s="140"/>
      <c r="AR112" s="140"/>
      <c r="AS112" s="140"/>
    </row>
    <row r="113" ht="18.0" customHeight="1">
      <c r="A113" s="246" t="s">
        <v>49</v>
      </c>
      <c r="B113" s="247"/>
      <c r="C113" s="248">
        <f>+C112/B112</f>
        <v>0.960174131</v>
      </c>
      <c r="D113" s="248">
        <f>+D112/B112</f>
        <v>0.00308320413</v>
      </c>
      <c r="E113" s="248">
        <f>+E112/B112</f>
        <v>0.007867650989</v>
      </c>
      <c r="F113" s="248"/>
      <c r="G113" s="248"/>
      <c r="H113" s="249">
        <f>+H112/B112</f>
        <v>0.02415209835</v>
      </c>
      <c r="I113" s="250">
        <f>+I112/B112</f>
        <v>0.004722915567</v>
      </c>
      <c r="J113" s="140"/>
      <c r="K113" s="140"/>
      <c r="L113" s="140"/>
      <c r="M113" s="140"/>
      <c r="N113" s="140"/>
      <c r="O113" s="140"/>
      <c r="P113" s="140"/>
      <c r="Q113" s="142"/>
      <c r="R113" s="224"/>
      <c r="S113" s="140"/>
      <c r="T113" s="140"/>
      <c r="U113" s="143"/>
      <c r="V113" s="140"/>
      <c r="W113" s="140"/>
      <c r="X113" s="140"/>
      <c r="Y113" s="140"/>
      <c r="Z113" s="140"/>
      <c r="AA113" s="140"/>
      <c r="AB113" s="140"/>
      <c r="AC113" s="140"/>
      <c r="AD113" s="140"/>
      <c r="AE113" s="140"/>
      <c r="AF113" s="140"/>
      <c r="AG113" s="140"/>
      <c r="AH113" s="140"/>
      <c r="AI113" s="140"/>
      <c r="AJ113" s="140"/>
      <c r="AK113" s="140"/>
      <c r="AL113" s="140"/>
      <c r="AM113" s="140"/>
      <c r="AN113" s="140"/>
      <c r="AO113" s="140"/>
      <c r="AP113" s="140"/>
      <c r="AQ113" s="140"/>
      <c r="AR113" s="140"/>
      <c r="AS113" s="140"/>
    </row>
    <row r="114" ht="18.0" customHeight="1">
      <c r="A114" s="167"/>
      <c r="B114" s="221"/>
      <c r="C114" s="251"/>
      <c r="D114" s="251"/>
      <c r="E114" s="251"/>
      <c r="F114" s="251"/>
      <c r="G114" s="251"/>
      <c r="H114" s="252"/>
      <c r="I114" s="253"/>
      <c r="J114" s="140"/>
      <c r="K114" s="140"/>
      <c r="L114" s="140"/>
      <c r="M114" s="140"/>
      <c r="N114" s="140"/>
      <c r="O114" s="140"/>
      <c r="P114" s="140"/>
      <c r="Q114" s="142"/>
      <c r="R114" s="224"/>
      <c r="S114" s="140"/>
      <c r="T114" s="140"/>
      <c r="U114" s="143"/>
      <c r="V114" s="140"/>
      <c r="W114" s="140"/>
      <c r="X114" s="140"/>
      <c r="Y114" s="140"/>
      <c r="Z114" s="140"/>
      <c r="AA114" s="140"/>
      <c r="AB114" s="140"/>
      <c r="AC114" s="140"/>
      <c r="AD114" s="140"/>
      <c r="AE114" s="140"/>
      <c r="AF114" s="140"/>
      <c r="AG114" s="140"/>
      <c r="AH114" s="140"/>
      <c r="AI114" s="140"/>
      <c r="AJ114" s="140"/>
      <c r="AK114" s="140"/>
      <c r="AL114" s="140"/>
      <c r="AM114" s="140"/>
      <c r="AN114" s="140"/>
      <c r="AO114" s="140"/>
      <c r="AP114" s="140"/>
      <c r="AQ114" s="140"/>
      <c r="AR114" s="140"/>
      <c r="AS114" s="140"/>
    </row>
    <row r="115" ht="18.0" customHeight="1">
      <c r="A115" s="254"/>
      <c r="B115" s="255"/>
      <c r="C115" s="255"/>
      <c r="D115" s="255" t="s">
        <v>50</v>
      </c>
      <c r="E115" s="255" t="s">
        <v>48</v>
      </c>
      <c r="F115" s="255"/>
      <c r="G115" s="255"/>
      <c r="H115" s="256">
        <f>+D112+E112+H112+I112</f>
        <v>674.255348</v>
      </c>
      <c r="I115" s="257"/>
      <c r="J115" s="140"/>
      <c r="K115" s="140"/>
      <c r="L115" s="140"/>
      <c r="M115" s="140"/>
      <c r="N115" s="140"/>
      <c r="O115" s="140"/>
      <c r="P115" s="140"/>
      <c r="Q115" s="142"/>
      <c r="R115" s="141"/>
      <c r="S115" s="140"/>
      <c r="T115" s="140"/>
      <c r="U115" s="143"/>
      <c r="V115" s="140"/>
      <c r="W115" s="140"/>
      <c r="X115" s="140"/>
      <c r="Y115" s="140"/>
      <c r="Z115" s="140"/>
      <c r="AA115" s="140"/>
      <c r="AB115" s="140"/>
      <c r="AC115" s="140"/>
      <c r="AD115" s="140"/>
      <c r="AE115" s="140"/>
      <c r="AF115" s="140"/>
      <c r="AG115" s="140"/>
      <c r="AH115" s="140"/>
      <c r="AI115" s="140"/>
      <c r="AJ115" s="140"/>
      <c r="AK115" s="140"/>
      <c r="AL115" s="140"/>
      <c r="AM115" s="140"/>
      <c r="AN115" s="140"/>
      <c r="AO115" s="140"/>
      <c r="AP115" s="140"/>
      <c r="AQ115" s="140"/>
      <c r="AR115" s="140"/>
      <c r="AS115" s="140"/>
    </row>
    <row r="116" ht="18.0" customHeight="1">
      <c r="A116" s="258"/>
      <c r="B116" s="140"/>
      <c r="C116" s="140"/>
      <c r="D116" s="140"/>
      <c r="E116" s="140" t="s">
        <v>49</v>
      </c>
      <c r="F116" s="140"/>
      <c r="G116" s="140"/>
      <c r="H116" s="252">
        <f>+H115/B112</f>
        <v>0.03982586904</v>
      </c>
      <c r="I116" s="259"/>
      <c r="J116" s="140"/>
      <c r="K116" s="140"/>
      <c r="L116" s="140"/>
      <c r="M116" s="140"/>
      <c r="N116" s="140"/>
      <c r="O116" s="140"/>
      <c r="P116" s="140"/>
      <c r="Q116" s="142"/>
      <c r="R116" s="141"/>
      <c r="S116" s="140"/>
      <c r="T116" s="140"/>
      <c r="U116" s="143"/>
      <c r="V116" s="140"/>
      <c r="W116" s="140"/>
      <c r="X116" s="140"/>
      <c r="Y116" s="140"/>
      <c r="Z116" s="140"/>
      <c r="AA116" s="140"/>
      <c r="AB116" s="140"/>
      <c r="AC116" s="140"/>
      <c r="AD116" s="140"/>
      <c r="AE116" s="140"/>
      <c r="AF116" s="140"/>
      <c r="AG116" s="140"/>
      <c r="AH116" s="140"/>
      <c r="AI116" s="140"/>
      <c r="AJ116" s="140"/>
      <c r="AK116" s="140"/>
      <c r="AL116" s="140"/>
      <c r="AM116" s="140"/>
      <c r="AN116" s="140"/>
      <c r="AO116" s="140"/>
      <c r="AP116" s="140"/>
      <c r="AQ116" s="140"/>
      <c r="AR116" s="140"/>
      <c r="AS116" s="140"/>
    </row>
    <row r="117" ht="18.0" customHeight="1">
      <c r="A117" s="258"/>
      <c r="B117" s="140"/>
      <c r="C117" s="140" t="s">
        <v>51</v>
      </c>
      <c r="D117" s="140"/>
      <c r="E117" s="140"/>
      <c r="F117" s="140"/>
      <c r="G117" s="140"/>
      <c r="H117" s="141"/>
      <c r="I117" s="259"/>
      <c r="J117" s="140"/>
      <c r="K117" s="140"/>
      <c r="L117" s="140"/>
      <c r="M117" s="140"/>
      <c r="N117" s="140"/>
      <c r="O117" s="140"/>
      <c r="P117" s="140"/>
      <c r="Q117" s="142"/>
      <c r="R117" s="141"/>
      <c r="S117" s="140"/>
      <c r="T117" s="140"/>
      <c r="U117" s="143"/>
      <c r="V117" s="140"/>
      <c r="W117" s="140"/>
      <c r="X117" s="140"/>
      <c r="Y117" s="140"/>
      <c r="Z117" s="140"/>
      <c r="AA117" s="140"/>
      <c r="AB117" s="140"/>
      <c r="AC117" s="140"/>
      <c r="AD117" s="140"/>
      <c r="AE117" s="140"/>
      <c r="AF117" s="140"/>
      <c r="AG117" s="140"/>
      <c r="AH117" s="140"/>
      <c r="AI117" s="140"/>
      <c r="AJ117" s="140"/>
      <c r="AK117" s="140"/>
      <c r="AL117" s="140"/>
      <c r="AM117" s="140"/>
      <c r="AN117" s="140"/>
      <c r="AO117" s="140"/>
      <c r="AP117" s="140"/>
      <c r="AQ117" s="140"/>
      <c r="AR117" s="140"/>
      <c r="AS117" s="140"/>
    </row>
    <row r="118" ht="18.0" customHeight="1">
      <c r="A118" s="258"/>
      <c r="B118" s="140"/>
      <c r="C118" s="140"/>
      <c r="D118" s="140" t="s">
        <v>52</v>
      </c>
      <c r="E118" s="140"/>
      <c r="F118" s="140"/>
      <c r="G118" s="140"/>
      <c r="H118" s="141">
        <f>+H117*(H115-H112)</f>
        <v>0</v>
      </c>
      <c r="I118" s="259"/>
      <c r="J118" s="140"/>
      <c r="K118" s="140"/>
      <c r="L118" s="140"/>
      <c r="M118" s="140"/>
      <c r="N118" s="140"/>
      <c r="O118" s="140"/>
      <c r="P118" s="140"/>
      <c r="Q118" s="142"/>
      <c r="R118" s="140"/>
      <c r="S118" s="140"/>
      <c r="T118" s="140"/>
      <c r="U118" s="143"/>
      <c r="V118" s="140"/>
      <c r="W118" s="140"/>
      <c r="X118" s="140"/>
      <c r="Y118" s="140"/>
      <c r="Z118" s="140"/>
      <c r="AA118" s="140"/>
      <c r="AB118" s="140"/>
      <c r="AC118" s="140"/>
      <c r="AD118" s="140"/>
      <c r="AE118" s="140"/>
      <c r="AF118" s="140"/>
      <c r="AG118" s="140"/>
      <c r="AH118" s="140"/>
      <c r="AI118" s="140"/>
      <c r="AJ118" s="140"/>
      <c r="AK118" s="140"/>
      <c r="AL118" s="140"/>
      <c r="AM118" s="140"/>
      <c r="AN118" s="140"/>
      <c r="AO118" s="140"/>
      <c r="AP118" s="140"/>
      <c r="AQ118" s="140"/>
      <c r="AR118" s="140"/>
      <c r="AS118" s="140"/>
    </row>
    <row r="119" ht="18.0" customHeight="1">
      <c r="A119" s="260"/>
      <c r="B119" s="261"/>
      <c r="C119" s="261"/>
      <c r="D119" s="261"/>
      <c r="E119" s="261"/>
      <c r="F119" s="261"/>
      <c r="G119" s="261"/>
      <c r="H119" s="262"/>
      <c r="I119" s="263"/>
      <c r="J119" s="140"/>
      <c r="K119" s="140"/>
      <c r="L119" s="140"/>
      <c r="M119" s="140"/>
      <c r="N119" s="140"/>
      <c r="O119" s="140"/>
      <c r="P119" s="140"/>
      <c r="Q119" s="142"/>
      <c r="R119" s="140"/>
      <c r="S119" s="140"/>
      <c r="T119" s="140"/>
      <c r="U119" s="143"/>
      <c r="V119" s="140"/>
      <c r="W119" s="140"/>
      <c r="X119" s="140"/>
      <c r="Y119" s="140"/>
      <c r="Z119" s="140"/>
      <c r="AA119" s="140"/>
      <c r="AB119" s="140"/>
      <c r="AC119" s="140"/>
      <c r="AD119" s="140"/>
      <c r="AE119" s="140"/>
      <c r="AF119" s="140"/>
      <c r="AG119" s="140"/>
      <c r="AH119" s="140"/>
      <c r="AI119" s="140"/>
      <c r="AJ119" s="140"/>
      <c r="AK119" s="140"/>
      <c r="AL119" s="140"/>
      <c r="AM119" s="140"/>
      <c r="AN119" s="140"/>
      <c r="AO119" s="140"/>
      <c r="AP119" s="140"/>
      <c r="AQ119" s="140"/>
      <c r="AR119" s="140"/>
      <c r="AS119" s="140"/>
    </row>
    <row r="120" ht="18.0" customHeight="1">
      <c r="A120" s="140"/>
      <c r="B120" s="140"/>
      <c r="C120" s="140"/>
      <c r="D120" s="140"/>
      <c r="E120" s="140"/>
      <c r="F120" s="140"/>
      <c r="G120" s="140"/>
      <c r="H120" s="141"/>
      <c r="I120" s="140"/>
      <c r="J120" s="140"/>
      <c r="K120" s="140"/>
      <c r="L120" s="140"/>
      <c r="M120" s="140"/>
      <c r="N120" s="140"/>
      <c r="O120" s="140"/>
      <c r="P120" s="140"/>
      <c r="Q120" s="142"/>
      <c r="R120" s="140"/>
      <c r="S120" s="140"/>
      <c r="T120" s="140"/>
      <c r="U120" s="143"/>
      <c r="V120" s="140"/>
      <c r="W120" s="140"/>
      <c r="X120" s="140"/>
      <c r="Y120" s="140"/>
      <c r="Z120" s="140"/>
      <c r="AA120" s="140"/>
      <c r="AB120" s="140"/>
      <c r="AC120" s="140"/>
      <c r="AD120" s="140"/>
      <c r="AE120" s="140"/>
      <c r="AF120" s="140"/>
      <c r="AG120" s="140"/>
      <c r="AH120" s="140"/>
      <c r="AI120" s="140"/>
      <c r="AJ120" s="140"/>
      <c r="AK120" s="140"/>
      <c r="AL120" s="140"/>
      <c r="AM120" s="140"/>
      <c r="AN120" s="140"/>
      <c r="AO120" s="140"/>
      <c r="AP120" s="140"/>
      <c r="AQ120" s="140"/>
      <c r="AR120" s="140"/>
      <c r="AS120" s="140"/>
    </row>
    <row r="121" ht="18.0" customHeight="1">
      <c r="A121" s="140"/>
      <c r="B121" s="140"/>
      <c r="C121" s="140"/>
      <c r="D121" s="140"/>
      <c r="E121" s="140"/>
      <c r="F121" s="140"/>
      <c r="G121" s="140"/>
      <c r="H121" s="141"/>
      <c r="I121" s="140"/>
      <c r="J121" s="140"/>
      <c r="K121" s="140"/>
      <c r="L121" s="140"/>
      <c r="M121" s="140"/>
      <c r="N121" s="140"/>
      <c r="O121" s="140"/>
      <c r="P121" s="140"/>
      <c r="Q121" s="142"/>
      <c r="R121" s="140"/>
      <c r="S121" s="140"/>
      <c r="T121" s="140"/>
      <c r="U121" s="143"/>
      <c r="V121" s="140"/>
      <c r="W121" s="140"/>
      <c r="X121" s="140"/>
      <c r="Y121" s="140"/>
      <c r="Z121" s="140"/>
      <c r="AA121" s="140"/>
      <c r="AB121" s="140"/>
      <c r="AC121" s="140"/>
      <c r="AD121" s="140"/>
      <c r="AE121" s="140"/>
      <c r="AF121" s="140"/>
      <c r="AG121" s="140"/>
      <c r="AH121" s="140"/>
      <c r="AI121" s="140"/>
      <c r="AJ121" s="140"/>
      <c r="AK121" s="140"/>
      <c r="AL121" s="140"/>
      <c r="AM121" s="140"/>
      <c r="AN121" s="140"/>
      <c r="AO121" s="140"/>
      <c r="AP121" s="140"/>
      <c r="AQ121" s="140"/>
      <c r="AR121" s="140"/>
      <c r="AS121" s="140"/>
    </row>
    <row r="122" ht="18.0" customHeight="1">
      <c r="A122" s="140"/>
      <c r="B122" s="140"/>
      <c r="C122" s="140"/>
      <c r="D122" s="140"/>
      <c r="E122" s="140"/>
      <c r="F122" s="140"/>
      <c r="G122" s="140"/>
      <c r="H122" s="141"/>
      <c r="I122" s="140"/>
      <c r="J122" s="140"/>
      <c r="K122" s="140"/>
      <c r="L122" s="140"/>
      <c r="M122" s="140"/>
      <c r="N122" s="140"/>
      <c r="O122" s="140"/>
      <c r="P122" s="140"/>
      <c r="Q122" s="142"/>
      <c r="R122" s="140"/>
      <c r="S122" s="140"/>
      <c r="T122" s="140"/>
      <c r="U122" s="143"/>
      <c r="V122" s="140"/>
      <c r="W122" s="140"/>
      <c r="X122" s="140"/>
      <c r="Y122" s="140"/>
      <c r="Z122" s="140"/>
      <c r="AA122" s="140"/>
      <c r="AB122" s="140"/>
      <c r="AC122" s="140"/>
      <c r="AD122" s="140"/>
      <c r="AE122" s="140"/>
      <c r="AF122" s="140"/>
      <c r="AG122" s="140"/>
      <c r="AH122" s="140"/>
      <c r="AI122" s="140"/>
      <c r="AJ122" s="140"/>
      <c r="AK122" s="140"/>
      <c r="AL122" s="140"/>
      <c r="AM122" s="140"/>
      <c r="AN122" s="140"/>
      <c r="AO122" s="140"/>
      <c r="AP122" s="140"/>
      <c r="AQ122" s="140"/>
      <c r="AR122" s="140"/>
      <c r="AS122" s="140"/>
    </row>
    <row r="123" ht="18.0" customHeight="1">
      <c r="A123" s="7"/>
      <c r="B123" s="7"/>
      <c r="C123" s="7"/>
      <c r="D123" s="7"/>
      <c r="E123" s="7"/>
      <c r="F123" s="7"/>
      <c r="G123" s="7"/>
      <c r="H123" s="264"/>
      <c r="I123" s="7"/>
      <c r="J123" s="7"/>
      <c r="K123" s="7"/>
      <c r="L123" s="7"/>
      <c r="M123" s="7"/>
      <c r="N123" s="7"/>
      <c r="O123" s="7"/>
      <c r="P123" s="7"/>
      <c r="Q123" s="265"/>
      <c r="R123" s="7"/>
      <c r="S123" s="7"/>
      <c r="T123" s="7"/>
      <c r="U123" s="266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</row>
    <row r="124" ht="18.0" customHeight="1">
      <c r="A124" s="7"/>
      <c r="B124" s="7"/>
      <c r="C124" s="7"/>
      <c r="D124" s="7"/>
      <c r="E124" s="7"/>
      <c r="F124" s="7"/>
      <c r="G124" s="7"/>
      <c r="H124" s="264"/>
      <c r="I124" s="7"/>
      <c r="J124" s="7"/>
      <c r="K124" s="7"/>
      <c r="L124" s="7"/>
      <c r="M124" s="7"/>
      <c r="N124" s="7"/>
      <c r="O124" s="7"/>
      <c r="P124" s="7"/>
      <c r="Q124" s="265"/>
      <c r="R124" s="7"/>
      <c r="S124" s="7"/>
      <c r="T124" s="7"/>
      <c r="U124" s="266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</row>
    <row r="125" ht="18.0" customHeight="1">
      <c r="A125" s="7"/>
      <c r="B125" s="7"/>
      <c r="C125" s="7"/>
      <c r="D125" s="7"/>
      <c r="E125" s="7"/>
      <c r="F125" s="7"/>
      <c r="G125" s="7"/>
      <c r="H125" s="264"/>
      <c r="I125" s="7"/>
      <c r="J125" s="7"/>
      <c r="K125" s="7"/>
      <c r="L125" s="7"/>
      <c r="M125" s="7"/>
      <c r="N125" s="7"/>
      <c r="O125" s="7"/>
      <c r="P125" s="7"/>
      <c r="Q125" s="265"/>
      <c r="R125" s="7"/>
      <c r="S125" s="7"/>
      <c r="T125" s="7"/>
      <c r="U125" s="266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</row>
    <row r="126" ht="18.0" customHeight="1">
      <c r="A126" s="7"/>
      <c r="B126" s="7"/>
      <c r="C126" s="7"/>
      <c r="D126" s="7"/>
      <c r="E126" s="7"/>
      <c r="F126" s="7"/>
      <c r="G126" s="7"/>
      <c r="H126" s="264"/>
      <c r="I126" s="7"/>
      <c r="J126" s="7"/>
      <c r="K126" s="7"/>
      <c r="L126" s="7"/>
      <c r="M126" s="7"/>
      <c r="N126" s="7"/>
      <c r="O126" s="7"/>
      <c r="P126" s="7"/>
      <c r="Q126" s="265"/>
      <c r="R126" s="7"/>
      <c r="S126" s="7"/>
      <c r="T126" s="7"/>
      <c r="U126" s="266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</row>
    <row r="127" ht="18.0" customHeight="1">
      <c r="A127" s="7"/>
      <c r="B127" s="7"/>
      <c r="C127" s="7"/>
      <c r="D127" s="7"/>
      <c r="E127" s="7"/>
      <c r="F127" s="7"/>
      <c r="G127" s="7"/>
      <c r="H127" s="264"/>
      <c r="I127" s="7"/>
      <c r="J127" s="7"/>
      <c r="K127" s="7"/>
      <c r="L127" s="7"/>
      <c r="M127" s="7"/>
      <c r="N127" s="7"/>
      <c r="O127" s="7"/>
      <c r="P127" s="7"/>
      <c r="Q127" s="265"/>
      <c r="R127" s="7"/>
      <c r="S127" s="7"/>
      <c r="T127" s="7"/>
      <c r="U127" s="266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</row>
    <row r="128" ht="18.0" customHeight="1">
      <c r="A128" s="7"/>
      <c r="B128" s="7"/>
      <c r="C128" s="7"/>
      <c r="D128" s="7"/>
      <c r="E128" s="7"/>
      <c r="F128" s="7"/>
      <c r="G128" s="7"/>
      <c r="H128" s="264"/>
      <c r="I128" s="7"/>
      <c r="J128" s="7"/>
      <c r="K128" s="7"/>
      <c r="L128" s="7"/>
      <c r="M128" s="7"/>
      <c r="N128" s="7"/>
      <c r="O128" s="7"/>
      <c r="P128" s="7"/>
      <c r="Q128" s="265"/>
      <c r="R128" s="7"/>
      <c r="S128" s="7"/>
      <c r="T128" s="7"/>
      <c r="U128" s="266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</row>
    <row r="129" ht="18.0" customHeight="1">
      <c r="A129" s="7"/>
      <c r="B129" s="7"/>
      <c r="C129" s="7"/>
      <c r="D129" s="7"/>
      <c r="E129" s="7"/>
      <c r="F129" s="7"/>
      <c r="G129" s="7"/>
      <c r="H129" s="264"/>
      <c r="I129" s="7"/>
      <c r="J129" s="7"/>
      <c r="K129" s="7"/>
      <c r="L129" s="7"/>
      <c r="M129" s="7"/>
      <c r="N129" s="7"/>
      <c r="O129" s="7"/>
      <c r="P129" s="7"/>
      <c r="Q129" s="265"/>
      <c r="R129" s="7"/>
      <c r="S129" s="7"/>
      <c r="T129" s="7"/>
      <c r="U129" s="266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</row>
    <row r="130" ht="18.0" customHeight="1">
      <c r="A130" s="7"/>
      <c r="B130" s="7"/>
      <c r="C130" s="7"/>
      <c r="D130" s="7"/>
      <c r="E130" s="7"/>
      <c r="F130" s="7"/>
      <c r="G130" s="7"/>
      <c r="H130" s="264"/>
      <c r="I130" s="7"/>
      <c r="J130" s="7"/>
      <c r="K130" s="7"/>
      <c r="L130" s="7"/>
      <c r="M130" s="7"/>
      <c r="N130" s="7"/>
      <c r="O130" s="7"/>
      <c r="P130" s="7"/>
      <c r="Q130" s="265"/>
      <c r="R130" s="7"/>
      <c r="S130" s="7"/>
      <c r="T130" s="7"/>
      <c r="U130" s="266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</row>
    <row r="131" ht="18.0" customHeight="1">
      <c r="A131" s="7"/>
      <c r="B131" s="7"/>
      <c r="C131" s="7"/>
      <c r="D131" s="7"/>
      <c r="E131" s="7"/>
      <c r="F131" s="7"/>
      <c r="G131" s="7"/>
      <c r="H131" s="264"/>
      <c r="I131" s="7"/>
      <c r="J131" s="7"/>
      <c r="K131" s="7"/>
      <c r="L131" s="7"/>
      <c r="M131" s="7"/>
      <c r="N131" s="7"/>
      <c r="O131" s="7"/>
      <c r="P131" s="7"/>
      <c r="Q131" s="265"/>
      <c r="R131" s="7"/>
      <c r="S131" s="7"/>
      <c r="T131" s="7"/>
      <c r="U131" s="266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</row>
    <row r="132" ht="18.0" customHeight="1">
      <c r="A132" s="7"/>
      <c r="B132" s="7"/>
      <c r="C132" s="7"/>
      <c r="D132" s="7"/>
      <c r="E132" s="7"/>
      <c r="F132" s="7"/>
      <c r="G132" s="7"/>
      <c r="H132" s="264"/>
      <c r="I132" s="7"/>
      <c r="J132" s="7"/>
      <c r="K132" s="7"/>
      <c r="L132" s="7"/>
      <c r="M132" s="7"/>
      <c r="N132" s="7"/>
      <c r="O132" s="7"/>
      <c r="P132" s="7"/>
      <c r="Q132" s="265"/>
      <c r="R132" s="7"/>
      <c r="S132" s="7"/>
      <c r="T132" s="7"/>
      <c r="U132" s="266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</row>
    <row r="133" ht="18.0" customHeight="1">
      <c r="A133" s="7"/>
      <c r="B133" s="7"/>
      <c r="C133" s="7"/>
      <c r="D133" s="7"/>
      <c r="E133" s="7"/>
      <c r="F133" s="7"/>
      <c r="G133" s="7"/>
      <c r="H133" s="264"/>
      <c r="I133" s="7"/>
      <c r="J133" s="7"/>
      <c r="K133" s="7"/>
      <c r="L133" s="7"/>
      <c r="M133" s="7"/>
      <c r="N133" s="7"/>
      <c r="O133" s="7"/>
      <c r="P133" s="7"/>
      <c r="Q133" s="265"/>
      <c r="R133" s="7"/>
      <c r="S133" s="7"/>
      <c r="T133" s="7"/>
      <c r="U133" s="266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</row>
    <row r="134" ht="18.0" customHeight="1">
      <c r="A134" s="7"/>
      <c r="B134" s="7"/>
      <c r="C134" s="7"/>
      <c r="D134" s="7"/>
      <c r="E134" s="7"/>
      <c r="F134" s="7"/>
      <c r="G134" s="7"/>
      <c r="H134" s="264"/>
      <c r="I134" s="7"/>
      <c r="J134" s="7"/>
      <c r="K134" s="7"/>
      <c r="L134" s="7"/>
      <c r="M134" s="7"/>
      <c r="N134" s="7"/>
      <c r="O134" s="7"/>
      <c r="P134" s="7"/>
      <c r="Q134" s="265"/>
      <c r="R134" s="7"/>
      <c r="S134" s="7"/>
      <c r="T134" s="7"/>
      <c r="U134" s="266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</row>
    <row r="135" ht="18.0" customHeight="1">
      <c r="A135" s="7"/>
      <c r="B135" s="7"/>
      <c r="C135" s="7"/>
      <c r="D135" s="7"/>
      <c r="E135" s="7"/>
      <c r="F135" s="7"/>
      <c r="G135" s="7"/>
      <c r="H135" s="264"/>
      <c r="I135" s="7"/>
      <c r="J135" s="7"/>
      <c r="K135" s="7"/>
      <c r="L135" s="7"/>
      <c r="M135" s="7"/>
      <c r="N135" s="7"/>
      <c r="O135" s="7"/>
      <c r="P135" s="7"/>
      <c r="Q135" s="265"/>
      <c r="R135" s="7"/>
      <c r="S135" s="7"/>
      <c r="T135" s="7"/>
      <c r="U135" s="266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</row>
    <row r="136" ht="18.0" customHeight="1">
      <c r="A136" s="7"/>
      <c r="B136" s="7"/>
      <c r="C136" s="7"/>
      <c r="D136" s="7"/>
      <c r="E136" s="7"/>
      <c r="F136" s="7"/>
      <c r="G136" s="7"/>
      <c r="H136" s="264"/>
      <c r="I136" s="7"/>
      <c r="J136" s="7"/>
      <c r="K136" s="7"/>
      <c r="L136" s="7"/>
      <c r="M136" s="7"/>
      <c r="N136" s="7"/>
      <c r="O136" s="7"/>
      <c r="P136" s="7"/>
      <c r="Q136" s="265"/>
      <c r="R136" s="7"/>
      <c r="S136" s="7"/>
      <c r="T136" s="7"/>
      <c r="U136" s="266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</row>
    <row r="137" ht="18.0" customHeight="1">
      <c r="A137" s="7"/>
      <c r="B137" s="7"/>
      <c r="C137" s="7"/>
      <c r="D137" s="7"/>
      <c r="E137" s="7"/>
      <c r="F137" s="7"/>
      <c r="G137" s="7"/>
      <c r="H137" s="264"/>
      <c r="I137" s="7"/>
      <c r="J137" s="7"/>
      <c r="K137" s="7"/>
      <c r="L137" s="7"/>
      <c r="M137" s="7"/>
      <c r="N137" s="7"/>
      <c r="O137" s="7"/>
      <c r="P137" s="7"/>
      <c r="Q137" s="265"/>
      <c r="R137" s="7"/>
      <c r="S137" s="7"/>
      <c r="T137" s="7"/>
      <c r="U137" s="266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</row>
    <row r="138" ht="18.0" customHeight="1">
      <c r="A138" s="7"/>
      <c r="B138" s="7"/>
      <c r="C138" s="7"/>
      <c r="D138" s="7"/>
      <c r="E138" s="7"/>
      <c r="F138" s="7"/>
      <c r="G138" s="7"/>
      <c r="H138" s="264"/>
      <c r="I138" s="7"/>
      <c r="J138" s="7"/>
      <c r="K138" s="7"/>
      <c r="L138" s="7"/>
      <c r="M138" s="7"/>
      <c r="N138" s="7"/>
      <c r="O138" s="7"/>
      <c r="P138" s="7"/>
      <c r="Q138" s="265"/>
      <c r="R138" s="7"/>
      <c r="S138" s="7"/>
      <c r="T138" s="7"/>
      <c r="U138" s="266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</row>
    <row r="139" ht="18.0" customHeight="1">
      <c r="A139" s="7"/>
      <c r="B139" s="7"/>
      <c r="C139" s="7"/>
      <c r="D139" s="7"/>
      <c r="E139" s="7"/>
      <c r="F139" s="7"/>
      <c r="G139" s="7"/>
      <c r="H139" s="264"/>
      <c r="I139" s="7"/>
      <c r="J139" s="7"/>
      <c r="K139" s="7"/>
      <c r="L139" s="7"/>
      <c r="M139" s="7"/>
      <c r="N139" s="7"/>
      <c r="O139" s="7"/>
      <c r="P139" s="7"/>
      <c r="Q139" s="265"/>
      <c r="R139" s="7"/>
      <c r="S139" s="7"/>
      <c r="T139" s="7"/>
      <c r="U139" s="266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</row>
    <row r="140" ht="18.0" customHeight="1">
      <c r="A140" s="7"/>
      <c r="B140" s="7"/>
      <c r="C140" s="7"/>
      <c r="D140" s="7"/>
      <c r="E140" s="7"/>
      <c r="F140" s="7"/>
      <c r="G140" s="7"/>
      <c r="H140" s="264"/>
      <c r="I140" s="7"/>
      <c r="J140" s="7"/>
      <c r="K140" s="7"/>
      <c r="L140" s="7"/>
      <c r="M140" s="7"/>
      <c r="N140" s="7"/>
      <c r="O140" s="7"/>
      <c r="P140" s="7"/>
      <c r="Q140" s="265"/>
      <c r="R140" s="7"/>
      <c r="S140" s="7"/>
      <c r="T140" s="7"/>
      <c r="U140" s="266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</row>
    <row r="141" ht="18.0" customHeight="1">
      <c r="A141" s="7"/>
      <c r="B141" s="7"/>
      <c r="C141" s="7"/>
      <c r="D141" s="7"/>
      <c r="E141" s="7"/>
      <c r="F141" s="7"/>
      <c r="G141" s="7"/>
      <c r="H141" s="264"/>
      <c r="I141" s="7"/>
      <c r="J141" s="7"/>
      <c r="K141" s="7"/>
      <c r="L141" s="7"/>
      <c r="M141" s="7"/>
      <c r="N141" s="7"/>
      <c r="O141" s="7"/>
      <c r="P141" s="7"/>
      <c r="Q141" s="265"/>
      <c r="R141" s="7"/>
      <c r="S141" s="7"/>
      <c r="T141" s="7"/>
      <c r="U141" s="266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</row>
    <row r="142" ht="18.0" customHeight="1">
      <c r="A142" s="7"/>
      <c r="B142" s="7"/>
      <c r="C142" s="7"/>
      <c r="D142" s="7"/>
      <c r="E142" s="7"/>
      <c r="F142" s="7"/>
      <c r="G142" s="7"/>
      <c r="H142" s="264"/>
      <c r="I142" s="7"/>
      <c r="J142" s="7"/>
      <c r="K142" s="7"/>
      <c r="L142" s="7"/>
      <c r="M142" s="7"/>
      <c r="N142" s="7"/>
      <c r="O142" s="7"/>
      <c r="P142" s="7"/>
      <c r="Q142" s="265"/>
      <c r="R142" s="7"/>
      <c r="S142" s="7"/>
      <c r="T142" s="7"/>
      <c r="U142" s="266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</row>
    <row r="143" ht="18.0" customHeight="1">
      <c r="A143" s="7"/>
      <c r="B143" s="7"/>
      <c r="C143" s="7"/>
      <c r="D143" s="7"/>
      <c r="E143" s="7"/>
      <c r="F143" s="7"/>
      <c r="G143" s="7"/>
      <c r="H143" s="264"/>
      <c r="I143" s="7"/>
      <c r="J143" s="7"/>
      <c r="K143" s="7"/>
      <c r="L143" s="7"/>
      <c r="M143" s="7"/>
      <c r="N143" s="7"/>
      <c r="O143" s="7"/>
      <c r="P143" s="7"/>
      <c r="Q143" s="265"/>
      <c r="R143" s="7"/>
      <c r="S143" s="7"/>
      <c r="T143" s="7"/>
      <c r="U143" s="266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</row>
    <row r="144" ht="18.0" customHeight="1">
      <c r="A144" s="7"/>
      <c r="B144" s="7"/>
      <c r="C144" s="7"/>
      <c r="D144" s="7"/>
      <c r="E144" s="7"/>
      <c r="F144" s="7"/>
      <c r="G144" s="7"/>
      <c r="H144" s="264"/>
      <c r="I144" s="7"/>
      <c r="J144" s="7"/>
      <c r="K144" s="7"/>
      <c r="L144" s="7"/>
      <c r="M144" s="7"/>
      <c r="N144" s="7"/>
      <c r="O144" s="7"/>
      <c r="P144" s="7"/>
      <c r="Q144" s="265"/>
      <c r="R144" s="7"/>
      <c r="S144" s="7"/>
      <c r="T144" s="7"/>
      <c r="U144" s="266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</row>
    <row r="145" ht="18.0" customHeight="1">
      <c r="A145" s="7"/>
      <c r="B145" s="7"/>
      <c r="C145" s="7"/>
      <c r="D145" s="7"/>
      <c r="E145" s="7"/>
      <c r="F145" s="7"/>
      <c r="G145" s="7"/>
      <c r="H145" s="264"/>
      <c r="I145" s="7"/>
      <c r="J145" s="7"/>
      <c r="K145" s="7"/>
      <c r="L145" s="7"/>
      <c r="M145" s="7"/>
      <c r="N145" s="7"/>
      <c r="O145" s="7"/>
      <c r="P145" s="7"/>
      <c r="Q145" s="265"/>
      <c r="R145" s="7"/>
      <c r="S145" s="7"/>
      <c r="T145" s="7"/>
      <c r="U145" s="266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</row>
    <row r="146" ht="18.0" customHeight="1">
      <c r="A146" s="7"/>
      <c r="B146" s="7"/>
      <c r="C146" s="7"/>
      <c r="D146" s="7"/>
      <c r="E146" s="7"/>
      <c r="F146" s="7"/>
      <c r="G146" s="7"/>
      <c r="H146" s="264"/>
      <c r="I146" s="7"/>
      <c r="J146" s="7"/>
      <c r="K146" s="7"/>
      <c r="L146" s="7"/>
      <c r="M146" s="7"/>
      <c r="N146" s="7"/>
      <c r="O146" s="7"/>
      <c r="P146" s="7"/>
      <c r="Q146" s="265"/>
      <c r="R146" s="7"/>
      <c r="S146" s="7"/>
      <c r="T146" s="7"/>
      <c r="U146" s="266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</row>
    <row r="147" ht="18.0" customHeight="1">
      <c r="A147" s="7"/>
      <c r="B147" s="7"/>
      <c r="C147" s="7"/>
      <c r="D147" s="7"/>
      <c r="E147" s="7"/>
      <c r="F147" s="7"/>
      <c r="G147" s="7"/>
      <c r="H147" s="264"/>
      <c r="I147" s="7"/>
      <c r="J147" s="7"/>
      <c r="K147" s="7"/>
      <c r="L147" s="7"/>
      <c r="M147" s="7"/>
      <c r="N147" s="7"/>
      <c r="O147" s="7"/>
      <c r="P147" s="7"/>
      <c r="Q147" s="265"/>
      <c r="R147" s="7"/>
      <c r="S147" s="7"/>
      <c r="T147" s="7"/>
      <c r="U147" s="266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</row>
    <row r="148" ht="18.0" customHeight="1">
      <c r="A148" s="7"/>
      <c r="B148" s="7"/>
      <c r="C148" s="7"/>
      <c r="D148" s="7"/>
      <c r="E148" s="7"/>
      <c r="F148" s="7"/>
      <c r="G148" s="7"/>
      <c r="H148" s="264"/>
      <c r="I148" s="7"/>
      <c r="J148" s="7"/>
      <c r="K148" s="7"/>
      <c r="L148" s="7"/>
      <c r="M148" s="7"/>
      <c r="N148" s="7"/>
      <c r="O148" s="7"/>
      <c r="P148" s="7"/>
      <c r="Q148" s="265"/>
      <c r="R148" s="7"/>
      <c r="S148" s="7"/>
      <c r="T148" s="7"/>
      <c r="U148" s="266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</row>
    <row r="149" ht="18.0" customHeight="1">
      <c r="A149" s="7"/>
      <c r="B149" s="7"/>
      <c r="C149" s="7"/>
      <c r="D149" s="7"/>
      <c r="E149" s="7"/>
      <c r="F149" s="7"/>
      <c r="G149" s="7"/>
      <c r="H149" s="264"/>
      <c r="I149" s="7"/>
      <c r="J149" s="7"/>
      <c r="K149" s="7"/>
      <c r="L149" s="7"/>
      <c r="M149" s="7"/>
      <c r="N149" s="7"/>
      <c r="O149" s="7"/>
      <c r="P149" s="7"/>
      <c r="Q149" s="265"/>
      <c r="R149" s="7"/>
      <c r="S149" s="7"/>
      <c r="T149" s="7"/>
      <c r="U149" s="266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</row>
    <row r="150" ht="18.0" customHeight="1">
      <c r="A150" s="7"/>
      <c r="B150" s="7"/>
      <c r="C150" s="7"/>
      <c r="D150" s="7"/>
      <c r="E150" s="7"/>
      <c r="F150" s="7"/>
      <c r="G150" s="7"/>
      <c r="H150" s="264"/>
      <c r="I150" s="7"/>
      <c r="J150" s="7"/>
      <c r="K150" s="7"/>
      <c r="L150" s="7"/>
      <c r="M150" s="7"/>
      <c r="N150" s="7"/>
      <c r="O150" s="7"/>
      <c r="P150" s="7"/>
      <c r="Q150" s="265"/>
      <c r="R150" s="7"/>
      <c r="S150" s="7"/>
      <c r="T150" s="7"/>
      <c r="U150" s="266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</row>
    <row r="151" ht="18.0" customHeight="1">
      <c r="A151" s="7"/>
      <c r="B151" s="7"/>
      <c r="C151" s="7"/>
      <c r="D151" s="7"/>
      <c r="E151" s="7"/>
      <c r="F151" s="7"/>
      <c r="G151" s="7"/>
      <c r="H151" s="264"/>
      <c r="I151" s="7"/>
      <c r="J151" s="7"/>
      <c r="K151" s="7"/>
      <c r="L151" s="7"/>
      <c r="M151" s="7"/>
      <c r="N151" s="7"/>
      <c r="O151" s="7"/>
      <c r="P151" s="7"/>
      <c r="Q151" s="265"/>
      <c r="R151" s="7"/>
      <c r="S151" s="7"/>
      <c r="T151" s="7"/>
      <c r="U151" s="266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</row>
    <row r="152" ht="18.0" customHeight="1">
      <c r="A152" s="7"/>
      <c r="B152" s="7"/>
      <c r="C152" s="7"/>
      <c r="D152" s="7"/>
      <c r="E152" s="7"/>
      <c r="F152" s="7"/>
      <c r="G152" s="7"/>
      <c r="H152" s="264"/>
      <c r="I152" s="7"/>
      <c r="J152" s="7"/>
      <c r="K152" s="7"/>
      <c r="L152" s="7"/>
      <c r="M152" s="7"/>
      <c r="N152" s="7"/>
      <c r="O152" s="7"/>
      <c r="P152" s="7"/>
      <c r="Q152" s="265"/>
      <c r="R152" s="7"/>
      <c r="S152" s="7"/>
      <c r="T152" s="7"/>
      <c r="U152" s="266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</row>
    <row r="153" ht="18.0" customHeight="1">
      <c r="A153" s="7"/>
      <c r="B153" s="7"/>
      <c r="C153" s="7"/>
      <c r="D153" s="7"/>
      <c r="E153" s="7"/>
      <c r="F153" s="7"/>
      <c r="G153" s="7"/>
      <c r="H153" s="264"/>
      <c r="I153" s="7"/>
      <c r="J153" s="7"/>
      <c r="K153" s="7"/>
      <c r="L153" s="7"/>
      <c r="M153" s="7"/>
      <c r="N153" s="7"/>
      <c r="O153" s="7"/>
      <c r="P153" s="7"/>
      <c r="Q153" s="265"/>
      <c r="R153" s="7"/>
      <c r="S153" s="7"/>
      <c r="T153" s="7"/>
      <c r="U153" s="266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</row>
    <row r="154" ht="18.0" customHeight="1">
      <c r="A154" s="7"/>
      <c r="B154" s="7"/>
      <c r="C154" s="7"/>
      <c r="D154" s="7"/>
      <c r="E154" s="7"/>
      <c r="F154" s="7"/>
      <c r="G154" s="7"/>
      <c r="H154" s="264"/>
      <c r="I154" s="7"/>
      <c r="J154" s="7"/>
      <c r="K154" s="7"/>
      <c r="L154" s="7"/>
      <c r="M154" s="7"/>
      <c r="N154" s="7"/>
      <c r="O154" s="7"/>
      <c r="P154" s="7"/>
      <c r="Q154" s="265"/>
      <c r="R154" s="7"/>
      <c r="S154" s="7"/>
      <c r="T154" s="7"/>
      <c r="U154" s="266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</row>
    <row r="155" ht="18.0" customHeight="1">
      <c r="A155" s="7"/>
      <c r="B155" s="7"/>
      <c r="C155" s="7"/>
      <c r="D155" s="7"/>
      <c r="E155" s="7"/>
      <c r="F155" s="7"/>
      <c r="G155" s="7"/>
      <c r="H155" s="264"/>
      <c r="I155" s="7"/>
      <c r="J155" s="7"/>
      <c r="K155" s="7"/>
      <c r="L155" s="7"/>
      <c r="M155" s="7"/>
      <c r="N155" s="7"/>
      <c r="O155" s="7"/>
      <c r="P155" s="7"/>
      <c r="Q155" s="265"/>
      <c r="R155" s="7"/>
      <c r="S155" s="7"/>
      <c r="T155" s="7"/>
      <c r="U155" s="266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</row>
    <row r="156" ht="18.0" customHeight="1">
      <c r="A156" s="7"/>
      <c r="B156" s="7"/>
      <c r="C156" s="7"/>
      <c r="D156" s="7"/>
      <c r="E156" s="7"/>
      <c r="F156" s="7"/>
      <c r="G156" s="7"/>
      <c r="H156" s="264"/>
      <c r="I156" s="7"/>
      <c r="J156" s="7"/>
      <c r="K156" s="7"/>
      <c r="L156" s="7"/>
      <c r="M156" s="7"/>
      <c r="N156" s="7"/>
      <c r="O156" s="7"/>
      <c r="P156" s="7"/>
      <c r="Q156" s="265"/>
      <c r="R156" s="7"/>
      <c r="S156" s="7"/>
      <c r="T156" s="7"/>
      <c r="U156" s="266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</row>
    <row r="157" ht="18.0" customHeight="1">
      <c r="A157" s="7"/>
      <c r="B157" s="7"/>
      <c r="C157" s="7"/>
      <c r="D157" s="7"/>
      <c r="E157" s="7"/>
      <c r="F157" s="7"/>
      <c r="G157" s="7"/>
      <c r="H157" s="264"/>
      <c r="I157" s="7"/>
      <c r="J157" s="7"/>
      <c r="K157" s="7"/>
      <c r="L157" s="7"/>
      <c r="M157" s="7"/>
      <c r="N157" s="7"/>
      <c r="O157" s="7"/>
      <c r="P157" s="7"/>
      <c r="Q157" s="265"/>
      <c r="R157" s="7"/>
      <c r="S157" s="7"/>
      <c r="T157" s="7"/>
      <c r="U157" s="266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</row>
    <row r="158" ht="18.0" customHeight="1">
      <c r="A158" s="7"/>
      <c r="B158" s="7"/>
      <c r="C158" s="7"/>
      <c r="D158" s="7"/>
      <c r="E158" s="7"/>
      <c r="F158" s="7"/>
      <c r="G158" s="7"/>
      <c r="H158" s="264"/>
      <c r="I158" s="7"/>
      <c r="J158" s="7"/>
      <c r="K158" s="7"/>
      <c r="L158" s="7"/>
      <c r="M158" s="7"/>
      <c r="N158" s="7"/>
      <c r="O158" s="7"/>
      <c r="P158" s="7"/>
      <c r="Q158" s="265"/>
      <c r="R158" s="7"/>
      <c r="S158" s="7"/>
      <c r="T158" s="7"/>
      <c r="U158" s="266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</row>
    <row r="159" ht="18.0" customHeight="1">
      <c r="A159" s="7"/>
      <c r="B159" s="7"/>
      <c r="C159" s="7"/>
      <c r="D159" s="7"/>
      <c r="E159" s="7"/>
      <c r="F159" s="7"/>
      <c r="G159" s="7"/>
      <c r="H159" s="264"/>
      <c r="I159" s="7"/>
      <c r="J159" s="7"/>
      <c r="K159" s="7"/>
      <c r="L159" s="7"/>
      <c r="M159" s="7"/>
      <c r="N159" s="7"/>
      <c r="O159" s="7"/>
      <c r="P159" s="7"/>
      <c r="Q159" s="265"/>
      <c r="R159" s="7"/>
      <c r="S159" s="7"/>
      <c r="T159" s="7"/>
      <c r="U159" s="266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</row>
    <row r="160" ht="18.0" customHeight="1">
      <c r="A160" s="7"/>
      <c r="B160" s="7"/>
      <c r="C160" s="7"/>
      <c r="D160" s="7"/>
      <c r="E160" s="7"/>
      <c r="F160" s="7"/>
      <c r="G160" s="7"/>
      <c r="H160" s="264"/>
      <c r="I160" s="7"/>
      <c r="J160" s="7"/>
      <c r="K160" s="7"/>
      <c r="L160" s="7"/>
      <c r="M160" s="7"/>
      <c r="N160" s="7"/>
      <c r="O160" s="7"/>
      <c r="P160" s="7"/>
      <c r="Q160" s="265"/>
      <c r="R160" s="7"/>
      <c r="S160" s="7"/>
      <c r="T160" s="7"/>
      <c r="U160" s="266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</row>
    <row r="161" ht="18.0" customHeight="1">
      <c r="A161" s="7"/>
      <c r="B161" s="7"/>
      <c r="C161" s="7"/>
      <c r="D161" s="7"/>
      <c r="E161" s="7"/>
      <c r="F161" s="7"/>
      <c r="G161" s="7"/>
      <c r="H161" s="264"/>
      <c r="I161" s="7"/>
      <c r="J161" s="7"/>
      <c r="K161" s="7"/>
      <c r="L161" s="7"/>
      <c r="M161" s="7"/>
      <c r="N161" s="7"/>
      <c r="O161" s="7"/>
      <c r="P161" s="7"/>
      <c r="Q161" s="265"/>
      <c r="R161" s="7"/>
      <c r="S161" s="7"/>
      <c r="T161" s="7"/>
      <c r="U161" s="266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</row>
    <row r="162" ht="18.0" customHeight="1">
      <c r="A162" s="7"/>
      <c r="B162" s="7"/>
      <c r="C162" s="7"/>
      <c r="D162" s="7"/>
      <c r="E162" s="7"/>
      <c r="F162" s="7"/>
      <c r="G162" s="7"/>
      <c r="H162" s="264"/>
      <c r="I162" s="7"/>
      <c r="J162" s="7"/>
      <c r="K162" s="7"/>
      <c r="L162" s="7"/>
      <c r="M162" s="7"/>
      <c r="N162" s="7"/>
      <c r="O162" s="7"/>
      <c r="P162" s="7"/>
      <c r="Q162" s="265"/>
      <c r="R162" s="7"/>
      <c r="S162" s="7"/>
      <c r="T162" s="7"/>
      <c r="U162" s="266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</row>
    <row r="163" ht="18.0" customHeight="1">
      <c r="A163" s="7"/>
      <c r="B163" s="7"/>
      <c r="C163" s="7"/>
      <c r="D163" s="7"/>
      <c r="E163" s="7"/>
      <c r="F163" s="7"/>
      <c r="G163" s="7"/>
      <c r="H163" s="264"/>
      <c r="I163" s="7"/>
      <c r="J163" s="7"/>
      <c r="K163" s="7"/>
      <c r="L163" s="7"/>
      <c r="M163" s="7"/>
      <c r="N163" s="7"/>
      <c r="O163" s="7"/>
      <c r="P163" s="7"/>
      <c r="Q163" s="265"/>
      <c r="R163" s="7"/>
      <c r="S163" s="7"/>
      <c r="T163" s="7"/>
      <c r="U163" s="266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</row>
    <row r="164" ht="18.0" customHeight="1">
      <c r="A164" s="7"/>
      <c r="B164" s="7"/>
      <c r="C164" s="7"/>
      <c r="D164" s="7"/>
      <c r="E164" s="7"/>
      <c r="F164" s="7"/>
      <c r="G164" s="7"/>
      <c r="H164" s="264"/>
      <c r="I164" s="7"/>
      <c r="J164" s="7"/>
      <c r="K164" s="7"/>
      <c r="L164" s="7"/>
      <c r="M164" s="7"/>
      <c r="N164" s="7"/>
      <c r="O164" s="7"/>
      <c r="P164" s="7"/>
      <c r="Q164" s="265"/>
      <c r="R164" s="7"/>
      <c r="S164" s="7"/>
      <c r="T164" s="7"/>
      <c r="U164" s="266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</row>
    <row r="165" ht="18.0" customHeight="1">
      <c r="A165" s="7"/>
      <c r="B165" s="7"/>
      <c r="C165" s="7"/>
      <c r="D165" s="7"/>
      <c r="E165" s="7"/>
      <c r="F165" s="7"/>
      <c r="G165" s="7"/>
      <c r="H165" s="264"/>
      <c r="I165" s="7"/>
      <c r="J165" s="7"/>
      <c r="K165" s="7"/>
      <c r="L165" s="7"/>
      <c r="M165" s="7"/>
      <c r="N165" s="7"/>
      <c r="O165" s="7"/>
      <c r="P165" s="7"/>
      <c r="Q165" s="265"/>
      <c r="R165" s="7"/>
      <c r="S165" s="7"/>
      <c r="T165" s="7"/>
      <c r="U165" s="266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</row>
    <row r="166" ht="18.0" customHeight="1">
      <c r="A166" s="7"/>
      <c r="B166" s="7"/>
      <c r="C166" s="7"/>
      <c r="D166" s="7"/>
      <c r="E166" s="7"/>
      <c r="F166" s="7"/>
      <c r="G166" s="7"/>
      <c r="H166" s="264"/>
      <c r="I166" s="7"/>
      <c r="J166" s="7"/>
      <c r="K166" s="7"/>
      <c r="L166" s="7"/>
      <c r="M166" s="7"/>
      <c r="N166" s="7"/>
      <c r="O166" s="7"/>
      <c r="P166" s="7"/>
      <c r="Q166" s="265"/>
      <c r="R166" s="7"/>
      <c r="S166" s="7"/>
      <c r="T166" s="7"/>
      <c r="U166" s="266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</row>
    <row r="167" ht="18.0" customHeight="1">
      <c r="A167" s="7"/>
      <c r="B167" s="7"/>
      <c r="C167" s="7"/>
      <c r="D167" s="7"/>
      <c r="E167" s="7"/>
      <c r="F167" s="7"/>
      <c r="G167" s="7"/>
      <c r="H167" s="264"/>
      <c r="I167" s="7"/>
      <c r="J167" s="7"/>
      <c r="K167" s="7"/>
      <c r="L167" s="7"/>
      <c r="M167" s="7"/>
      <c r="N167" s="7"/>
      <c r="O167" s="7"/>
      <c r="P167" s="7"/>
      <c r="Q167" s="265"/>
      <c r="R167" s="7"/>
      <c r="S167" s="7"/>
      <c r="T167" s="7"/>
      <c r="U167" s="266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</row>
    <row r="168" ht="18.0" customHeight="1">
      <c r="A168" s="7"/>
      <c r="B168" s="7"/>
      <c r="C168" s="7"/>
      <c r="D168" s="7"/>
      <c r="E168" s="7"/>
      <c r="F168" s="7"/>
      <c r="G168" s="7"/>
      <c r="H168" s="264"/>
      <c r="I168" s="7"/>
      <c r="J168" s="7"/>
      <c r="K168" s="7"/>
      <c r="L168" s="7"/>
      <c r="M168" s="7"/>
      <c r="N168" s="7"/>
      <c r="O168" s="7"/>
      <c r="P168" s="7"/>
      <c r="Q168" s="265"/>
      <c r="R168" s="7"/>
      <c r="S168" s="7"/>
      <c r="T168" s="7"/>
      <c r="U168" s="266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</row>
    <row r="169" ht="18.0" customHeight="1">
      <c r="A169" s="7"/>
      <c r="B169" s="7"/>
      <c r="C169" s="7"/>
      <c r="D169" s="7"/>
      <c r="E169" s="7"/>
      <c r="F169" s="7"/>
      <c r="G169" s="7"/>
      <c r="H169" s="264"/>
      <c r="I169" s="7"/>
      <c r="J169" s="7"/>
      <c r="K169" s="7"/>
      <c r="L169" s="7"/>
      <c r="M169" s="7"/>
      <c r="N169" s="7"/>
      <c r="O169" s="7"/>
      <c r="P169" s="7"/>
      <c r="Q169" s="265"/>
      <c r="R169" s="7"/>
      <c r="S169" s="7"/>
      <c r="T169" s="7"/>
      <c r="U169" s="266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</row>
    <row r="170" ht="18.0" customHeight="1">
      <c r="A170" s="7"/>
      <c r="B170" s="7"/>
      <c r="C170" s="7"/>
      <c r="D170" s="7"/>
      <c r="E170" s="7"/>
      <c r="F170" s="7"/>
      <c r="G170" s="7"/>
      <c r="H170" s="264"/>
      <c r="I170" s="7"/>
      <c r="J170" s="7"/>
      <c r="K170" s="7"/>
      <c r="L170" s="7"/>
      <c r="M170" s="7"/>
      <c r="N170" s="7"/>
      <c r="O170" s="7"/>
      <c r="P170" s="7"/>
      <c r="Q170" s="265"/>
      <c r="R170" s="7"/>
      <c r="S170" s="7"/>
      <c r="T170" s="7"/>
      <c r="U170" s="266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</row>
    <row r="171" ht="18.0" customHeight="1">
      <c r="A171" s="7"/>
      <c r="B171" s="7"/>
      <c r="C171" s="7"/>
      <c r="D171" s="7"/>
      <c r="E171" s="7"/>
      <c r="F171" s="7"/>
      <c r="G171" s="7"/>
      <c r="H171" s="264"/>
      <c r="I171" s="7"/>
      <c r="J171" s="7"/>
      <c r="K171" s="7"/>
      <c r="L171" s="7"/>
      <c r="M171" s="7"/>
      <c r="N171" s="7"/>
      <c r="O171" s="7"/>
      <c r="P171" s="7"/>
      <c r="Q171" s="265"/>
      <c r="R171" s="7"/>
      <c r="S171" s="7"/>
      <c r="T171" s="7"/>
      <c r="U171" s="266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</row>
    <row r="172" ht="18.0" customHeight="1">
      <c r="A172" s="7"/>
      <c r="B172" s="7"/>
      <c r="C172" s="7"/>
      <c r="D172" s="7"/>
      <c r="E172" s="7"/>
      <c r="F172" s="7"/>
      <c r="G172" s="7"/>
      <c r="H172" s="264"/>
      <c r="I172" s="7"/>
      <c r="J172" s="7"/>
      <c r="K172" s="7"/>
      <c r="L172" s="7"/>
      <c r="M172" s="7"/>
      <c r="N172" s="7"/>
      <c r="O172" s="7"/>
      <c r="P172" s="7"/>
      <c r="Q172" s="265"/>
      <c r="R172" s="7"/>
      <c r="S172" s="7"/>
      <c r="T172" s="7"/>
      <c r="U172" s="266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</row>
    <row r="173" ht="18.0" customHeight="1">
      <c r="A173" s="7"/>
      <c r="B173" s="7"/>
      <c r="C173" s="7"/>
      <c r="D173" s="7"/>
      <c r="E173" s="7"/>
      <c r="F173" s="7"/>
      <c r="G173" s="7"/>
      <c r="H173" s="264"/>
      <c r="I173" s="7"/>
      <c r="J173" s="7"/>
      <c r="K173" s="7"/>
      <c r="L173" s="7"/>
      <c r="M173" s="7"/>
      <c r="N173" s="7"/>
      <c r="O173" s="7"/>
      <c r="P173" s="7"/>
      <c r="Q173" s="265"/>
      <c r="R173" s="7"/>
      <c r="S173" s="7"/>
      <c r="T173" s="7"/>
      <c r="U173" s="266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</row>
    <row r="174" ht="18.0" customHeight="1">
      <c r="A174" s="7"/>
      <c r="B174" s="7"/>
      <c r="C174" s="7"/>
      <c r="D174" s="7"/>
      <c r="E174" s="7"/>
      <c r="F174" s="7"/>
      <c r="G174" s="7"/>
      <c r="H174" s="264"/>
      <c r="I174" s="7"/>
      <c r="J174" s="7"/>
      <c r="K174" s="7"/>
      <c r="L174" s="7"/>
      <c r="M174" s="7"/>
      <c r="N174" s="7"/>
      <c r="O174" s="7"/>
      <c r="P174" s="7"/>
      <c r="Q174" s="265"/>
      <c r="R174" s="7"/>
      <c r="S174" s="7"/>
      <c r="T174" s="7"/>
      <c r="U174" s="266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</row>
    <row r="175" ht="18.0" customHeight="1">
      <c r="A175" s="7"/>
      <c r="B175" s="7"/>
      <c r="C175" s="7"/>
      <c r="D175" s="7"/>
      <c r="E175" s="7"/>
      <c r="F175" s="7"/>
      <c r="G175" s="7"/>
      <c r="H175" s="264"/>
      <c r="I175" s="7"/>
      <c r="J175" s="7"/>
      <c r="K175" s="7"/>
      <c r="L175" s="7"/>
      <c r="M175" s="7"/>
      <c r="N175" s="7"/>
      <c r="O175" s="7"/>
      <c r="P175" s="7"/>
      <c r="Q175" s="265"/>
      <c r="R175" s="7"/>
      <c r="S175" s="7"/>
      <c r="T175" s="7"/>
      <c r="U175" s="266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</row>
    <row r="176" ht="18.0" customHeight="1">
      <c r="A176" s="7"/>
      <c r="B176" s="7"/>
      <c r="C176" s="7"/>
      <c r="D176" s="7"/>
      <c r="E176" s="7"/>
      <c r="F176" s="7"/>
      <c r="G176" s="7"/>
      <c r="H176" s="264"/>
      <c r="I176" s="7"/>
      <c r="J176" s="7"/>
      <c r="K176" s="7"/>
      <c r="L176" s="7"/>
      <c r="M176" s="7"/>
      <c r="N176" s="7"/>
      <c r="O176" s="7"/>
      <c r="P176" s="7"/>
      <c r="Q176" s="265"/>
      <c r="R176" s="7"/>
      <c r="S176" s="7"/>
      <c r="T176" s="7"/>
      <c r="U176" s="266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</row>
    <row r="177" ht="18.0" customHeight="1">
      <c r="A177" s="7"/>
      <c r="B177" s="7"/>
      <c r="C177" s="7"/>
      <c r="D177" s="7"/>
      <c r="E177" s="7"/>
      <c r="F177" s="7"/>
      <c r="G177" s="7"/>
      <c r="H177" s="264"/>
      <c r="I177" s="7"/>
      <c r="J177" s="7"/>
      <c r="K177" s="7"/>
      <c r="L177" s="7"/>
      <c r="M177" s="7"/>
      <c r="N177" s="7"/>
      <c r="O177" s="7"/>
      <c r="P177" s="7"/>
      <c r="Q177" s="265"/>
      <c r="R177" s="7"/>
      <c r="S177" s="7"/>
      <c r="T177" s="7"/>
      <c r="U177" s="266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</row>
    <row r="178" ht="18.0" customHeight="1">
      <c r="A178" s="7"/>
      <c r="B178" s="7"/>
      <c r="C178" s="7"/>
      <c r="D178" s="7"/>
      <c r="E178" s="7"/>
      <c r="F178" s="7"/>
      <c r="G178" s="7"/>
      <c r="H178" s="264"/>
      <c r="I178" s="7"/>
      <c r="J178" s="7"/>
      <c r="K178" s="7"/>
      <c r="L178" s="7"/>
      <c r="M178" s="7"/>
      <c r="N178" s="7"/>
      <c r="O178" s="7"/>
      <c r="P178" s="7"/>
      <c r="Q178" s="265"/>
      <c r="R178" s="7"/>
      <c r="S178" s="7"/>
      <c r="T178" s="7"/>
      <c r="U178" s="266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</row>
    <row r="179" ht="18.0" customHeight="1">
      <c r="A179" s="7"/>
      <c r="B179" s="7"/>
      <c r="C179" s="7"/>
      <c r="D179" s="7"/>
      <c r="E179" s="7"/>
      <c r="F179" s="7"/>
      <c r="G179" s="7"/>
      <c r="H179" s="264"/>
      <c r="I179" s="7"/>
      <c r="J179" s="7"/>
      <c r="K179" s="7"/>
      <c r="L179" s="7"/>
      <c r="M179" s="7"/>
      <c r="N179" s="7"/>
      <c r="O179" s="7"/>
      <c r="P179" s="7"/>
      <c r="Q179" s="265"/>
      <c r="R179" s="7"/>
      <c r="S179" s="7"/>
      <c r="T179" s="7"/>
      <c r="U179" s="266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</row>
    <row r="180" ht="18.0" customHeight="1">
      <c r="A180" s="7"/>
      <c r="B180" s="7"/>
      <c r="C180" s="7"/>
      <c r="D180" s="7"/>
      <c r="E180" s="7"/>
      <c r="F180" s="7"/>
      <c r="G180" s="7"/>
      <c r="H180" s="264"/>
      <c r="I180" s="7"/>
      <c r="J180" s="7"/>
      <c r="K180" s="7"/>
      <c r="L180" s="7"/>
      <c r="M180" s="7"/>
      <c r="N180" s="7"/>
      <c r="O180" s="7"/>
      <c r="P180" s="7"/>
      <c r="Q180" s="265"/>
      <c r="R180" s="7"/>
      <c r="S180" s="7"/>
      <c r="T180" s="7"/>
      <c r="U180" s="266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</row>
    <row r="181" ht="18.0" customHeight="1">
      <c r="A181" s="7"/>
      <c r="B181" s="7"/>
      <c r="C181" s="7"/>
      <c r="D181" s="7"/>
      <c r="E181" s="7"/>
      <c r="F181" s="7"/>
      <c r="G181" s="7"/>
      <c r="H181" s="264"/>
      <c r="I181" s="7"/>
      <c r="J181" s="7"/>
      <c r="K181" s="7"/>
      <c r="L181" s="7"/>
      <c r="M181" s="7"/>
      <c r="N181" s="7"/>
      <c r="O181" s="7"/>
      <c r="P181" s="7"/>
      <c r="Q181" s="265"/>
      <c r="R181" s="7"/>
      <c r="S181" s="7"/>
      <c r="T181" s="7"/>
      <c r="U181" s="266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</row>
    <row r="182" ht="18.0" customHeight="1">
      <c r="A182" s="7"/>
      <c r="B182" s="7"/>
      <c r="C182" s="7"/>
      <c r="D182" s="7"/>
      <c r="E182" s="7"/>
      <c r="F182" s="7"/>
      <c r="G182" s="7"/>
      <c r="H182" s="264"/>
      <c r="I182" s="7"/>
      <c r="J182" s="7"/>
      <c r="K182" s="7"/>
      <c r="L182" s="7"/>
      <c r="M182" s="7"/>
      <c r="N182" s="7"/>
      <c r="O182" s="7"/>
      <c r="P182" s="7"/>
      <c r="Q182" s="265"/>
      <c r="R182" s="7"/>
      <c r="S182" s="7"/>
      <c r="T182" s="7"/>
      <c r="U182" s="266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</row>
    <row r="183" ht="18.0" customHeight="1">
      <c r="A183" s="7"/>
      <c r="B183" s="7"/>
      <c r="C183" s="7"/>
      <c r="D183" s="7"/>
      <c r="E183" s="7"/>
      <c r="F183" s="7"/>
      <c r="G183" s="7"/>
      <c r="H183" s="264"/>
      <c r="I183" s="7"/>
      <c r="J183" s="7"/>
      <c r="K183" s="7"/>
      <c r="L183" s="7"/>
      <c r="M183" s="7"/>
      <c r="N183" s="7"/>
      <c r="O183" s="7"/>
      <c r="P183" s="7"/>
      <c r="Q183" s="265"/>
      <c r="R183" s="7"/>
      <c r="S183" s="7"/>
      <c r="T183" s="7"/>
      <c r="U183" s="266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</row>
    <row r="184" ht="18.0" customHeight="1">
      <c r="A184" s="7"/>
      <c r="B184" s="7"/>
      <c r="C184" s="7"/>
      <c r="D184" s="7"/>
      <c r="E184" s="7"/>
      <c r="F184" s="7"/>
      <c r="G184" s="7"/>
      <c r="H184" s="264"/>
      <c r="I184" s="7"/>
      <c r="J184" s="7"/>
      <c r="K184" s="7"/>
      <c r="L184" s="7"/>
      <c r="M184" s="7"/>
      <c r="N184" s="7"/>
      <c r="O184" s="7"/>
      <c r="P184" s="7"/>
      <c r="Q184" s="265"/>
      <c r="R184" s="7"/>
      <c r="S184" s="7"/>
      <c r="T184" s="7"/>
      <c r="U184" s="266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</row>
    <row r="185" ht="18.0" customHeight="1">
      <c r="A185" s="7"/>
      <c r="B185" s="7"/>
      <c r="C185" s="7"/>
      <c r="D185" s="7"/>
      <c r="E185" s="7"/>
      <c r="F185" s="7"/>
      <c r="G185" s="7"/>
      <c r="H185" s="264"/>
      <c r="I185" s="7"/>
      <c r="J185" s="7"/>
      <c r="K185" s="7"/>
      <c r="L185" s="7"/>
      <c r="M185" s="7"/>
      <c r="N185" s="7"/>
      <c r="O185" s="7"/>
      <c r="P185" s="7"/>
      <c r="Q185" s="265"/>
      <c r="R185" s="7"/>
      <c r="S185" s="7"/>
      <c r="T185" s="7"/>
      <c r="U185" s="266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</row>
    <row r="186" ht="18.0" customHeight="1">
      <c r="A186" s="7"/>
      <c r="B186" s="7"/>
      <c r="C186" s="7"/>
      <c r="D186" s="7"/>
      <c r="E186" s="7"/>
      <c r="F186" s="7"/>
      <c r="G186" s="7"/>
      <c r="H186" s="264"/>
      <c r="I186" s="7"/>
      <c r="J186" s="7"/>
      <c r="K186" s="7"/>
      <c r="L186" s="7"/>
      <c r="M186" s="7"/>
      <c r="N186" s="7"/>
      <c r="O186" s="7"/>
      <c r="P186" s="7"/>
      <c r="Q186" s="265"/>
      <c r="R186" s="7"/>
      <c r="S186" s="7"/>
      <c r="T186" s="7"/>
      <c r="U186" s="266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</row>
    <row r="187" ht="18.0" customHeight="1">
      <c r="A187" s="7"/>
      <c r="B187" s="7"/>
      <c r="C187" s="7"/>
      <c r="D187" s="7"/>
      <c r="E187" s="7"/>
      <c r="F187" s="7"/>
      <c r="G187" s="7"/>
      <c r="H187" s="264"/>
      <c r="I187" s="7"/>
      <c r="J187" s="7"/>
      <c r="K187" s="7"/>
      <c r="L187" s="7"/>
      <c r="M187" s="7"/>
      <c r="N187" s="7"/>
      <c r="O187" s="7"/>
      <c r="P187" s="7"/>
      <c r="Q187" s="265"/>
      <c r="R187" s="7"/>
      <c r="S187" s="7"/>
      <c r="T187" s="7"/>
      <c r="U187" s="266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</row>
    <row r="188" ht="18.0" customHeight="1">
      <c r="A188" s="7"/>
      <c r="B188" s="7"/>
      <c r="C188" s="7"/>
      <c r="D188" s="7"/>
      <c r="E188" s="7"/>
      <c r="F188" s="7"/>
      <c r="G188" s="7"/>
      <c r="H188" s="264"/>
      <c r="I188" s="7"/>
      <c r="J188" s="7"/>
      <c r="K188" s="7"/>
      <c r="L188" s="7"/>
      <c r="M188" s="7"/>
      <c r="N188" s="7"/>
      <c r="O188" s="7"/>
      <c r="P188" s="7"/>
      <c r="Q188" s="265"/>
      <c r="R188" s="7"/>
      <c r="S188" s="7"/>
      <c r="T188" s="7"/>
      <c r="U188" s="266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</row>
    <row r="189" ht="18.0" customHeight="1">
      <c r="A189" s="7"/>
      <c r="B189" s="7"/>
      <c r="C189" s="7"/>
      <c r="D189" s="7"/>
      <c r="E189" s="7"/>
      <c r="F189" s="7"/>
      <c r="G189" s="7"/>
      <c r="H189" s="264"/>
      <c r="I189" s="7"/>
      <c r="J189" s="7"/>
      <c r="K189" s="7"/>
      <c r="L189" s="7"/>
      <c r="M189" s="7"/>
      <c r="N189" s="7"/>
      <c r="O189" s="7"/>
      <c r="P189" s="7"/>
      <c r="Q189" s="265"/>
      <c r="R189" s="7"/>
      <c r="S189" s="7"/>
      <c r="T189" s="7"/>
      <c r="U189" s="266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</row>
    <row r="190" ht="18.0" customHeight="1">
      <c r="A190" s="7"/>
      <c r="B190" s="7"/>
      <c r="C190" s="7"/>
      <c r="D190" s="7"/>
      <c r="E190" s="7"/>
      <c r="F190" s="7"/>
      <c r="G190" s="7"/>
      <c r="H190" s="264"/>
      <c r="I190" s="7"/>
      <c r="J190" s="7"/>
      <c r="K190" s="7"/>
      <c r="L190" s="7"/>
      <c r="M190" s="7"/>
      <c r="N190" s="7"/>
      <c r="O190" s="7"/>
      <c r="P190" s="7"/>
      <c r="Q190" s="265"/>
      <c r="R190" s="7"/>
      <c r="S190" s="7"/>
      <c r="T190" s="7"/>
      <c r="U190" s="266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</row>
    <row r="191" ht="18.0" customHeight="1">
      <c r="A191" s="7"/>
      <c r="B191" s="7"/>
      <c r="C191" s="7"/>
      <c r="D191" s="7"/>
      <c r="E191" s="7"/>
      <c r="F191" s="7"/>
      <c r="G191" s="7"/>
      <c r="H191" s="264"/>
      <c r="I191" s="7"/>
      <c r="J191" s="7"/>
      <c r="K191" s="7"/>
      <c r="L191" s="7"/>
      <c r="M191" s="7"/>
      <c r="N191" s="7"/>
      <c r="O191" s="7"/>
      <c r="P191" s="7"/>
      <c r="Q191" s="265"/>
      <c r="R191" s="7"/>
      <c r="S191" s="7"/>
      <c r="T191" s="7"/>
      <c r="U191" s="266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</row>
    <row r="192" ht="18.0" customHeight="1">
      <c r="A192" s="7"/>
      <c r="B192" s="7"/>
      <c r="C192" s="7"/>
      <c r="D192" s="7"/>
      <c r="E192" s="7"/>
      <c r="F192" s="7"/>
      <c r="G192" s="7"/>
      <c r="H192" s="264"/>
      <c r="I192" s="7"/>
      <c r="J192" s="7"/>
      <c r="K192" s="7"/>
      <c r="L192" s="7"/>
      <c r="M192" s="7"/>
      <c r="N192" s="7"/>
      <c r="O192" s="7"/>
      <c r="P192" s="7"/>
      <c r="Q192" s="265"/>
      <c r="R192" s="7"/>
      <c r="S192" s="7"/>
      <c r="T192" s="7"/>
      <c r="U192" s="266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</row>
    <row r="193" ht="18.0" customHeight="1">
      <c r="A193" s="7"/>
      <c r="B193" s="7"/>
      <c r="C193" s="7"/>
      <c r="D193" s="7"/>
      <c r="E193" s="7"/>
      <c r="F193" s="7"/>
      <c r="G193" s="7"/>
      <c r="H193" s="264"/>
      <c r="I193" s="7"/>
      <c r="J193" s="7"/>
      <c r="K193" s="7"/>
      <c r="L193" s="7"/>
      <c r="M193" s="7"/>
      <c r="N193" s="7"/>
      <c r="O193" s="7"/>
      <c r="P193" s="7"/>
      <c r="Q193" s="265"/>
      <c r="R193" s="7"/>
      <c r="S193" s="7"/>
      <c r="T193" s="7"/>
      <c r="U193" s="266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</row>
    <row r="194" ht="18.0" customHeight="1">
      <c r="A194" s="7"/>
      <c r="B194" s="7"/>
      <c r="C194" s="7"/>
      <c r="D194" s="7"/>
      <c r="E194" s="7"/>
      <c r="F194" s="7"/>
      <c r="G194" s="7"/>
      <c r="H194" s="264"/>
      <c r="I194" s="7"/>
      <c r="J194" s="7"/>
      <c r="K194" s="7"/>
      <c r="L194" s="7"/>
      <c r="M194" s="7"/>
      <c r="N194" s="7"/>
      <c r="O194" s="7"/>
      <c r="P194" s="7"/>
      <c r="Q194" s="265"/>
      <c r="R194" s="7"/>
      <c r="S194" s="7"/>
      <c r="T194" s="7"/>
      <c r="U194" s="266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</row>
    <row r="195" ht="18.0" customHeight="1">
      <c r="A195" s="7"/>
      <c r="B195" s="7"/>
      <c r="C195" s="7"/>
      <c r="D195" s="7"/>
      <c r="E195" s="7"/>
      <c r="F195" s="7"/>
      <c r="G195" s="7"/>
      <c r="H195" s="264"/>
      <c r="I195" s="7"/>
      <c r="J195" s="7"/>
      <c r="K195" s="7"/>
      <c r="L195" s="7"/>
      <c r="M195" s="7"/>
      <c r="N195" s="7"/>
      <c r="O195" s="7"/>
      <c r="P195" s="7"/>
      <c r="Q195" s="265"/>
      <c r="R195" s="7"/>
      <c r="S195" s="7"/>
      <c r="T195" s="7"/>
      <c r="U195" s="266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</row>
    <row r="196" ht="18.0" customHeight="1">
      <c r="A196" s="7"/>
      <c r="B196" s="7"/>
      <c r="C196" s="7"/>
      <c r="D196" s="7"/>
      <c r="E196" s="7"/>
      <c r="F196" s="7"/>
      <c r="G196" s="7"/>
      <c r="H196" s="264"/>
      <c r="I196" s="7"/>
      <c r="J196" s="7"/>
      <c r="K196" s="7"/>
      <c r="L196" s="7"/>
      <c r="M196" s="7"/>
      <c r="N196" s="7"/>
      <c r="O196" s="7"/>
      <c r="P196" s="7"/>
      <c r="Q196" s="265"/>
      <c r="R196" s="7"/>
      <c r="S196" s="7"/>
      <c r="T196" s="7"/>
      <c r="U196" s="266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</row>
    <row r="197" ht="18.0" customHeight="1">
      <c r="A197" s="7"/>
      <c r="B197" s="7"/>
      <c r="C197" s="7"/>
      <c r="D197" s="7"/>
      <c r="E197" s="7"/>
      <c r="F197" s="7"/>
      <c r="G197" s="7"/>
      <c r="H197" s="264"/>
      <c r="I197" s="7"/>
      <c r="J197" s="7"/>
      <c r="K197" s="7"/>
      <c r="L197" s="7"/>
      <c r="M197" s="7"/>
      <c r="N197" s="7"/>
      <c r="O197" s="7"/>
      <c r="P197" s="7"/>
      <c r="Q197" s="265"/>
      <c r="R197" s="7"/>
      <c r="S197" s="7"/>
      <c r="T197" s="7"/>
      <c r="U197" s="266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</row>
    <row r="198" ht="18.0" customHeight="1">
      <c r="A198" s="7"/>
      <c r="B198" s="7"/>
      <c r="C198" s="7"/>
      <c r="D198" s="7"/>
      <c r="E198" s="7"/>
      <c r="F198" s="7"/>
      <c r="G198" s="7"/>
      <c r="H198" s="264"/>
      <c r="I198" s="7"/>
      <c r="J198" s="7"/>
      <c r="K198" s="7"/>
      <c r="L198" s="7"/>
      <c r="M198" s="7"/>
      <c r="N198" s="7"/>
      <c r="O198" s="7"/>
      <c r="P198" s="7"/>
      <c r="Q198" s="265"/>
      <c r="R198" s="7"/>
      <c r="S198" s="7"/>
      <c r="T198" s="7"/>
      <c r="U198" s="266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</row>
    <row r="199" ht="18.0" customHeight="1">
      <c r="A199" s="7"/>
      <c r="B199" s="7"/>
      <c r="C199" s="7"/>
      <c r="D199" s="7"/>
      <c r="E199" s="7"/>
      <c r="F199" s="7"/>
      <c r="G199" s="7"/>
      <c r="H199" s="264"/>
      <c r="I199" s="7"/>
      <c r="J199" s="7"/>
      <c r="K199" s="7"/>
      <c r="L199" s="7"/>
      <c r="M199" s="7"/>
      <c r="N199" s="7"/>
      <c r="O199" s="7"/>
      <c r="P199" s="7"/>
      <c r="Q199" s="265"/>
      <c r="R199" s="7"/>
      <c r="S199" s="7"/>
      <c r="T199" s="7"/>
      <c r="U199" s="266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</row>
    <row r="200" ht="18.0" customHeight="1">
      <c r="A200" s="7"/>
      <c r="B200" s="7"/>
      <c r="C200" s="7"/>
      <c r="D200" s="7"/>
      <c r="E200" s="7"/>
      <c r="F200" s="7"/>
      <c r="G200" s="7"/>
      <c r="H200" s="264"/>
      <c r="I200" s="7"/>
      <c r="J200" s="7"/>
      <c r="K200" s="7"/>
      <c r="L200" s="7"/>
      <c r="M200" s="7"/>
      <c r="N200" s="7"/>
      <c r="O200" s="7"/>
      <c r="P200" s="7"/>
      <c r="Q200" s="265"/>
      <c r="R200" s="7"/>
      <c r="S200" s="7"/>
      <c r="T200" s="7"/>
      <c r="U200" s="266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</row>
    <row r="201" ht="18.0" customHeight="1">
      <c r="A201" s="7"/>
      <c r="B201" s="7"/>
      <c r="C201" s="7"/>
      <c r="D201" s="7"/>
      <c r="E201" s="7"/>
      <c r="F201" s="7"/>
      <c r="G201" s="7"/>
      <c r="H201" s="264"/>
      <c r="I201" s="7"/>
      <c r="J201" s="7"/>
      <c r="K201" s="7"/>
      <c r="L201" s="7"/>
      <c r="M201" s="7"/>
      <c r="N201" s="7"/>
      <c r="O201" s="7"/>
      <c r="P201" s="7"/>
      <c r="Q201" s="265"/>
      <c r="R201" s="7"/>
      <c r="S201" s="7"/>
      <c r="T201" s="7"/>
      <c r="U201" s="266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</row>
    <row r="202" ht="18.0" customHeight="1">
      <c r="A202" s="7"/>
      <c r="B202" s="7"/>
      <c r="C202" s="7"/>
      <c r="D202" s="7"/>
      <c r="E202" s="7"/>
      <c r="F202" s="7"/>
      <c r="G202" s="7"/>
      <c r="H202" s="264"/>
      <c r="I202" s="7"/>
      <c r="J202" s="7"/>
      <c r="K202" s="7"/>
      <c r="L202" s="7"/>
      <c r="M202" s="7"/>
      <c r="N202" s="7"/>
      <c r="O202" s="7"/>
      <c r="P202" s="7"/>
      <c r="Q202" s="265"/>
      <c r="R202" s="7"/>
      <c r="S202" s="7"/>
      <c r="T202" s="7"/>
      <c r="U202" s="266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</row>
    <row r="203" ht="18.0" customHeight="1">
      <c r="A203" s="7"/>
      <c r="B203" s="7"/>
      <c r="C203" s="7"/>
      <c r="D203" s="7"/>
      <c r="E203" s="7"/>
      <c r="F203" s="7"/>
      <c r="G203" s="7"/>
      <c r="H203" s="264"/>
      <c r="I203" s="7"/>
      <c r="J203" s="7"/>
      <c r="K203" s="7"/>
      <c r="L203" s="7"/>
      <c r="M203" s="7"/>
      <c r="N203" s="7"/>
      <c r="O203" s="7"/>
      <c r="P203" s="7"/>
      <c r="Q203" s="265"/>
      <c r="R203" s="7"/>
      <c r="S203" s="7"/>
      <c r="T203" s="7"/>
      <c r="U203" s="266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</row>
    <row r="204" ht="18.0" customHeight="1">
      <c r="A204" s="7"/>
      <c r="B204" s="7"/>
      <c r="C204" s="7"/>
      <c r="D204" s="7"/>
      <c r="E204" s="7"/>
      <c r="F204" s="7"/>
      <c r="G204" s="7"/>
      <c r="H204" s="264"/>
      <c r="I204" s="7"/>
      <c r="J204" s="7"/>
      <c r="K204" s="7"/>
      <c r="L204" s="7"/>
      <c r="M204" s="7"/>
      <c r="N204" s="7"/>
      <c r="O204" s="7"/>
      <c r="P204" s="7"/>
      <c r="Q204" s="265"/>
      <c r="R204" s="7"/>
      <c r="S204" s="7"/>
      <c r="T204" s="7"/>
      <c r="U204" s="266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</row>
    <row r="205" ht="18.0" customHeight="1">
      <c r="A205" s="7"/>
      <c r="B205" s="7"/>
      <c r="C205" s="7"/>
      <c r="D205" s="7"/>
      <c r="E205" s="7"/>
      <c r="F205" s="7"/>
      <c r="G205" s="7"/>
      <c r="H205" s="264"/>
      <c r="I205" s="7"/>
      <c r="J205" s="7"/>
      <c r="K205" s="7"/>
      <c r="L205" s="7"/>
      <c r="M205" s="7"/>
      <c r="N205" s="7"/>
      <c r="O205" s="7"/>
      <c r="P205" s="7"/>
      <c r="Q205" s="265"/>
      <c r="R205" s="7"/>
      <c r="S205" s="7"/>
      <c r="T205" s="7"/>
      <c r="U205" s="266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</row>
    <row r="206" ht="18.0" customHeight="1">
      <c r="A206" s="7"/>
      <c r="B206" s="7"/>
      <c r="C206" s="7"/>
      <c r="D206" s="7"/>
      <c r="E206" s="7"/>
      <c r="F206" s="7"/>
      <c r="G206" s="7"/>
      <c r="H206" s="264"/>
      <c r="I206" s="7"/>
      <c r="J206" s="7"/>
      <c r="K206" s="7"/>
      <c r="L206" s="7"/>
      <c r="M206" s="7"/>
      <c r="N206" s="7"/>
      <c r="O206" s="7"/>
      <c r="P206" s="7"/>
      <c r="Q206" s="265"/>
      <c r="R206" s="7"/>
      <c r="S206" s="7"/>
      <c r="T206" s="7"/>
      <c r="U206" s="266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</row>
    <row r="207" ht="18.0" customHeight="1">
      <c r="A207" s="7"/>
      <c r="B207" s="7"/>
      <c r="C207" s="7"/>
      <c r="D207" s="7"/>
      <c r="E207" s="7"/>
      <c r="F207" s="7"/>
      <c r="G207" s="7"/>
      <c r="H207" s="264"/>
      <c r="I207" s="7"/>
      <c r="J207" s="7"/>
      <c r="K207" s="7"/>
      <c r="L207" s="7"/>
      <c r="M207" s="7"/>
      <c r="N207" s="7"/>
      <c r="O207" s="7"/>
      <c r="P207" s="7"/>
      <c r="Q207" s="265"/>
      <c r="R207" s="7"/>
      <c r="S207" s="7"/>
      <c r="T207" s="7"/>
      <c r="U207" s="266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</row>
    <row r="208" ht="18.0" customHeight="1">
      <c r="A208" s="7"/>
      <c r="B208" s="7"/>
      <c r="C208" s="7"/>
      <c r="D208" s="7"/>
      <c r="E208" s="7"/>
      <c r="F208" s="7"/>
      <c r="G208" s="7"/>
      <c r="H208" s="264"/>
      <c r="I208" s="7"/>
      <c r="J208" s="7"/>
      <c r="K208" s="7"/>
      <c r="L208" s="7"/>
      <c r="M208" s="7"/>
      <c r="N208" s="7"/>
      <c r="O208" s="7"/>
      <c r="P208" s="7"/>
      <c r="Q208" s="265"/>
      <c r="R208" s="7"/>
      <c r="S208" s="7"/>
      <c r="T208" s="7"/>
      <c r="U208" s="266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</row>
    <row r="209" ht="18.0" customHeight="1">
      <c r="A209" s="7"/>
      <c r="B209" s="7"/>
      <c r="C209" s="7"/>
      <c r="D209" s="7"/>
      <c r="E209" s="7"/>
      <c r="F209" s="7"/>
      <c r="G209" s="7"/>
      <c r="H209" s="264"/>
      <c r="I209" s="7"/>
      <c r="J209" s="7"/>
      <c r="K209" s="7"/>
      <c r="L209" s="7"/>
      <c r="M209" s="7"/>
      <c r="N209" s="7"/>
      <c r="O209" s="7"/>
      <c r="P209" s="7"/>
      <c r="Q209" s="265"/>
      <c r="R209" s="7"/>
      <c r="S209" s="7"/>
      <c r="T209" s="7"/>
      <c r="U209" s="266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</row>
    <row r="210" ht="18.0" customHeight="1">
      <c r="A210" s="7"/>
      <c r="B210" s="7"/>
      <c r="C210" s="7"/>
      <c r="D210" s="7"/>
      <c r="E210" s="7"/>
      <c r="F210" s="7"/>
      <c r="G210" s="7"/>
      <c r="H210" s="264"/>
      <c r="I210" s="7"/>
      <c r="J210" s="7"/>
      <c r="K210" s="7"/>
      <c r="L210" s="7"/>
      <c r="M210" s="7"/>
      <c r="N210" s="7"/>
      <c r="O210" s="7"/>
      <c r="P210" s="7"/>
      <c r="Q210" s="265"/>
      <c r="R210" s="7"/>
      <c r="S210" s="7"/>
      <c r="T210" s="7"/>
      <c r="U210" s="266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</row>
    <row r="211" ht="18.0" customHeight="1">
      <c r="A211" s="7"/>
      <c r="B211" s="7"/>
      <c r="C211" s="7"/>
      <c r="D211" s="7"/>
      <c r="E211" s="7"/>
      <c r="F211" s="7"/>
      <c r="G211" s="7"/>
      <c r="H211" s="264"/>
      <c r="I211" s="7"/>
      <c r="J211" s="7"/>
      <c r="K211" s="7"/>
      <c r="L211" s="7"/>
      <c r="M211" s="7"/>
      <c r="N211" s="7"/>
      <c r="O211" s="7"/>
      <c r="P211" s="7"/>
      <c r="Q211" s="265"/>
      <c r="R211" s="7"/>
      <c r="S211" s="7"/>
      <c r="T211" s="7"/>
      <c r="U211" s="266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</row>
    <row r="212" ht="18.0" customHeight="1">
      <c r="A212" s="7"/>
      <c r="B212" s="7"/>
      <c r="C212" s="7"/>
      <c r="D212" s="7"/>
      <c r="E212" s="7"/>
      <c r="F212" s="7"/>
      <c r="G212" s="7"/>
      <c r="H212" s="264"/>
      <c r="I212" s="7"/>
      <c r="J212" s="7"/>
      <c r="K212" s="7"/>
      <c r="L212" s="7"/>
      <c r="M212" s="7"/>
      <c r="N212" s="7"/>
      <c r="O212" s="7"/>
      <c r="P212" s="7"/>
      <c r="Q212" s="265"/>
      <c r="R212" s="7"/>
      <c r="S212" s="7"/>
      <c r="T212" s="7"/>
      <c r="U212" s="266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</row>
    <row r="213" ht="18.0" customHeight="1">
      <c r="A213" s="7"/>
      <c r="B213" s="7"/>
      <c r="C213" s="7"/>
      <c r="D213" s="7"/>
      <c r="E213" s="7"/>
      <c r="F213" s="7"/>
      <c r="G213" s="7"/>
      <c r="H213" s="264"/>
      <c r="I213" s="7"/>
      <c r="J213" s="7"/>
      <c r="K213" s="7"/>
      <c r="L213" s="7"/>
      <c r="M213" s="7"/>
      <c r="N213" s="7"/>
      <c r="O213" s="7"/>
      <c r="P213" s="7"/>
      <c r="Q213" s="265"/>
      <c r="R213" s="7"/>
      <c r="S213" s="7"/>
      <c r="T213" s="7"/>
      <c r="U213" s="266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</row>
    <row r="214" ht="18.0" customHeight="1">
      <c r="A214" s="7"/>
      <c r="B214" s="7"/>
      <c r="C214" s="7"/>
      <c r="D214" s="7"/>
      <c r="E214" s="7"/>
      <c r="F214" s="7"/>
      <c r="G214" s="7"/>
      <c r="H214" s="264"/>
      <c r="I214" s="7"/>
      <c r="J214" s="7"/>
      <c r="K214" s="7"/>
      <c r="L214" s="7"/>
      <c r="M214" s="7"/>
      <c r="N214" s="7"/>
      <c r="O214" s="7"/>
      <c r="P214" s="7"/>
      <c r="Q214" s="265"/>
      <c r="R214" s="7"/>
      <c r="S214" s="7"/>
      <c r="T214" s="7"/>
      <c r="U214" s="266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</row>
    <row r="215" ht="18.0" customHeight="1">
      <c r="A215" s="7"/>
      <c r="B215" s="7"/>
      <c r="C215" s="7"/>
      <c r="D215" s="7"/>
      <c r="E215" s="7"/>
      <c r="F215" s="7"/>
      <c r="G215" s="7"/>
      <c r="H215" s="264"/>
      <c r="I215" s="7"/>
      <c r="J215" s="7"/>
      <c r="K215" s="7"/>
      <c r="L215" s="7"/>
      <c r="M215" s="7"/>
      <c r="N215" s="7"/>
      <c r="O215" s="7"/>
      <c r="P215" s="7"/>
      <c r="Q215" s="265"/>
      <c r="R215" s="7"/>
      <c r="S215" s="7"/>
      <c r="T215" s="7"/>
      <c r="U215" s="266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</row>
    <row r="216" ht="18.0" customHeight="1">
      <c r="A216" s="7"/>
      <c r="B216" s="7"/>
      <c r="C216" s="7"/>
      <c r="D216" s="7"/>
      <c r="E216" s="7"/>
      <c r="F216" s="7"/>
      <c r="G216" s="7"/>
      <c r="H216" s="264"/>
      <c r="I216" s="7"/>
      <c r="J216" s="7"/>
      <c r="K216" s="7"/>
      <c r="L216" s="7"/>
      <c r="M216" s="7"/>
      <c r="N216" s="7"/>
      <c r="O216" s="7"/>
      <c r="P216" s="7"/>
      <c r="Q216" s="265"/>
      <c r="R216" s="7"/>
      <c r="S216" s="7"/>
      <c r="T216" s="7"/>
      <c r="U216" s="266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</row>
    <row r="217" ht="18.0" customHeight="1">
      <c r="A217" s="7"/>
      <c r="B217" s="7"/>
      <c r="C217" s="7"/>
      <c r="D217" s="7"/>
      <c r="E217" s="7"/>
      <c r="F217" s="7"/>
      <c r="G217" s="7"/>
      <c r="H217" s="264"/>
      <c r="I217" s="7"/>
      <c r="J217" s="7"/>
      <c r="K217" s="7"/>
      <c r="L217" s="7"/>
      <c r="M217" s="7"/>
      <c r="N217" s="7"/>
      <c r="O217" s="7"/>
      <c r="P217" s="7"/>
      <c r="Q217" s="265"/>
      <c r="R217" s="7"/>
      <c r="S217" s="7"/>
      <c r="T217" s="7"/>
      <c r="U217" s="266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</row>
    <row r="218" ht="18.0" customHeight="1">
      <c r="A218" s="7"/>
      <c r="B218" s="7"/>
      <c r="C218" s="7"/>
      <c r="D218" s="7"/>
      <c r="E218" s="7"/>
      <c r="F218" s="7"/>
      <c r="G218" s="7"/>
      <c r="H218" s="264"/>
      <c r="I218" s="7"/>
      <c r="J218" s="7"/>
      <c r="K218" s="7"/>
      <c r="L218" s="7"/>
      <c r="M218" s="7"/>
      <c r="N218" s="7"/>
      <c r="O218" s="7"/>
      <c r="P218" s="7"/>
      <c r="Q218" s="265"/>
      <c r="R218" s="7"/>
      <c r="S218" s="7"/>
      <c r="T218" s="7"/>
      <c r="U218" s="266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</row>
    <row r="219" ht="18.0" customHeight="1">
      <c r="A219" s="7"/>
      <c r="B219" s="7"/>
      <c r="C219" s="7"/>
      <c r="D219" s="7"/>
      <c r="E219" s="7"/>
      <c r="F219" s="7"/>
      <c r="G219" s="7"/>
      <c r="H219" s="264"/>
      <c r="I219" s="7"/>
      <c r="J219" s="7"/>
      <c r="K219" s="7"/>
      <c r="L219" s="7"/>
      <c r="M219" s="7"/>
      <c r="N219" s="7"/>
      <c r="O219" s="7"/>
      <c r="P219" s="7"/>
      <c r="Q219" s="265"/>
      <c r="R219" s="7"/>
      <c r="S219" s="7"/>
      <c r="T219" s="7"/>
      <c r="U219" s="266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</row>
    <row r="220" ht="18.0" customHeight="1">
      <c r="A220" s="7"/>
      <c r="B220" s="7"/>
      <c r="C220" s="7"/>
      <c r="D220" s="7"/>
      <c r="E220" s="7"/>
      <c r="F220" s="7"/>
      <c r="G220" s="7"/>
      <c r="H220" s="264"/>
      <c r="I220" s="7"/>
      <c r="J220" s="7"/>
      <c r="K220" s="7"/>
      <c r="L220" s="7"/>
      <c r="M220" s="7"/>
      <c r="N220" s="7"/>
      <c r="O220" s="7"/>
      <c r="P220" s="7"/>
      <c r="Q220" s="265"/>
      <c r="R220" s="7"/>
      <c r="S220" s="7"/>
      <c r="T220" s="7"/>
      <c r="U220" s="266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</row>
    <row r="221" ht="18.0" customHeight="1">
      <c r="A221" s="7"/>
      <c r="B221" s="7"/>
      <c r="C221" s="7"/>
      <c r="D221" s="7"/>
      <c r="E221" s="7"/>
      <c r="F221" s="7"/>
      <c r="G221" s="7"/>
      <c r="H221" s="264"/>
      <c r="I221" s="7"/>
      <c r="J221" s="7"/>
      <c r="K221" s="7"/>
      <c r="L221" s="7"/>
      <c r="M221" s="7"/>
      <c r="N221" s="7"/>
      <c r="O221" s="7"/>
      <c r="P221" s="7"/>
      <c r="Q221" s="265"/>
      <c r="R221" s="7"/>
      <c r="S221" s="7"/>
      <c r="T221" s="7"/>
      <c r="U221" s="266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</row>
    <row r="222" ht="18.0" customHeight="1">
      <c r="A222" s="7"/>
      <c r="B222" s="7"/>
      <c r="C222" s="7"/>
      <c r="D222" s="7"/>
      <c r="E222" s="7"/>
      <c r="F222" s="7"/>
      <c r="G222" s="7"/>
      <c r="H222" s="264"/>
      <c r="I222" s="7"/>
      <c r="J222" s="7"/>
      <c r="K222" s="7"/>
      <c r="L222" s="7"/>
      <c r="M222" s="7"/>
      <c r="N222" s="7"/>
      <c r="O222" s="7"/>
      <c r="P222" s="7"/>
      <c r="Q222" s="265"/>
      <c r="R222" s="7"/>
      <c r="S222" s="7"/>
      <c r="T222" s="7"/>
      <c r="U222" s="266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</row>
    <row r="223" ht="18.0" customHeight="1">
      <c r="A223" s="7"/>
      <c r="B223" s="7"/>
      <c r="C223" s="7"/>
      <c r="D223" s="7"/>
      <c r="E223" s="7"/>
      <c r="F223" s="7"/>
      <c r="G223" s="7"/>
      <c r="H223" s="264"/>
      <c r="I223" s="7"/>
      <c r="J223" s="7"/>
      <c r="K223" s="7"/>
      <c r="L223" s="7"/>
      <c r="M223" s="7"/>
      <c r="N223" s="7"/>
      <c r="O223" s="7"/>
      <c r="P223" s="7"/>
      <c r="Q223" s="265"/>
      <c r="R223" s="7"/>
      <c r="S223" s="7"/>
      <c r="T223" s="7"/>
      <c r="U223" s="266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</row>
    <row r="224" ht="18.0" customHeight="1">
      <c r="A224" s="7"/>
      <c r="B224" s="7"/>
      <c r="C224" s="7"/>
      <c r="D224" s="7"/>
      <c r="E224" s="7"/>
      <c r="F224" s="7"/>
      <c r="G224" s="7"/>
      <c r="H224" s="264"/>
      <c r="I224" s="7"/>
      <c r="J224" s="7"/>
      <c r="K224" s="7"/>
      <c r="L224" s="7"/>
      <c r="M224" s="7"/>
      <c r="N224" s="7"/>
      <c r="O224" s="7"/>
      <c r="P224" s="7"/>
      <c r="Q224" s="265"/>
      <c r="R224" s="7"/>
      <c r="S224" s="7"/>
      <c r="T224" s="7"/>
      <c r="U224" s="266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</row>
    <row r="225" ht="18.0" customHeight="1">
      <c r="A225" s="7"/>
      <c r="B225" s="7"/>
      <c r="C225" s="7"/>
      <c r="D225" s="7"/>
      <c r="E225" s="7"/>
      <c r="F225" s="7"/>
      <c r="G225" s="7"/>
      <c r="H225" s="264"/>
      <c r="I225" s="7"/>
      <c r="J225" s="7"/>
      <c r="K225" s="7"/>
      <c r="L225" s="7"/>
      <c r="M225" s="7"/>
      <c r="N225" s="7"/>
      <c r="O225" s="7"/>
      <c r="P225" s="7"/>
      <c r="Q225" s="265"/>
      <c r="R225" s="7"/>
      <c r="S225" s="7"/>
      <c r="T225" s="7"/>
      <c r="U225" s="266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</row>
    <row r="226" ht="18.0" customHeight="1">
      <c r="A226" s="7"/>
      <c r="B226" s="7"/>
      <c r="C226" s="7"/>
      <c r="D226" s="7"/>
      <c r="E226" s="7"/>
      <c r="F226" s="7"/>
      <c r="G226" s="7"/>
      <c r="H226" s="264"/>
      <c r="I226" s="7"/>
      <c r="J226" s="7"/>
      <c r="K226" s="7"/>
      <c r="L226" s="7"/>
      <c r="M226" s="7"/>
      <c r="N226" s="7"/>
      <c r="O226" s="7"/>
      <c r="P226" s="7"/>
      <c r="Q226" s="265"/>
      <c r="R226" s="7"/>
      <c r="S226" s="7"/>
      <c r="T226" s="7"/>
      <c r="U226" s="266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</row>
    <row r="227" ht="18.0" customHeight="1">
      <c r="A227" s="7"/>
      <c r="B227" s="7"/>
      <c r="C227" s="7"/>
      <c r="D227" s="7"/>
      <c r="E227" s="7"/>
      <c r="F227" s="7"/>
      <c r="G227" s="7"/>
      <c r="H227" s="264"/>
      <c r="I227" s="7"/>
      <c r="J227" s="7"/>
      <c r="K227" s="7"/>
      <c r="L227" s="7"/>
      <c r="M227" s="7"/>
      <c r="N227" s="7"/>
      <c r="O227" s="7"/>
      <c r="P227" s="7"/>
      <c r="Q227" s="265"/>
      <c r="R227" s="7"/>
      <c r="S227" s="7"/>
      <c r="T227" s="7"/>
      <c r="U227" s="266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</row>
    <row r="228" ht="18.0" customHeight="1">
      <c r="A228" s="7"/>
      <c r="B228" s="7"/>
      <c r="C228" s="7"/>
      <c r="D228" s="7"/>
      <c r="E228" s="7"/>
      <c r="F228" s="7"/>
      <c r="G228" s="7"/>
      <c r="H228" s="264"/>
      <c r="I228" s="7"/>
      <c r="J228" s="7"/>
      <c r="K228" s="7"/>
      <c r="L228" s="7"/>
      <c r="M228" s="7"/>
      <c r="N228" s="7"/>
      <c r="O228" s="7"/>
      <c r="P228" s="7"/>
      <c r="Q228" s="265"/>
      <c r="R228" s="7"/>
      <c r="S228" s="7"/>
      <c r="T228" s="7"/>
      <c r="U228" s="266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</row>
    <row r="229" ht="18.0" customHeight="1">
      <c r="A229" s="7"/>
      <c r="B229" s="7"/>
      <c r="C229" s="7"/>
      <c r="D229" s="7"/>
      <c r="E229" s="7"/>
      <c r="F229" s="7"/>
      <c r="G229" s="7"/>
      <c r="H229" s="264"/>
      <c r="I229" s="7"/>
      <c r="J229" s="7"/>
      <c r="K229" s="7"/>
      <c r="L229" s="7"/>
      <c r="M229" s="7"/>
      <c r="N229" s="7"/>
      <c r="O229" s="7"/>
      <c r="P229" s="7"/>
      <c r="Q229" s="265"/>
      <c r="R229" s="7"/>
      <c r="S229" s="7"/>
      <c r="T229" s="7"/>
      <c r="U229" s="266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</row>
    <row r="230" ht="18.0" customHeight="1">
      <c r="A230" s="7"/>
      <c r="B230" s="7"/>
      <c r="C230" s="7"/>
      <c r="D230" s="7"/>
      <c r="E230" s="7"/>
      <c r="F230" s="7"/>
      <c r="G230" s="7"/>
      <c r="H230" s="264"/>
      <c r="I230" s="7"/>
      <c r="J230" s="7"/>
      <c r="K230" s="7"/>
      <c r="L230" s="7"/>
      <c r="M230" s="7"/>
      <c r="N230" s="7"/>
      <c r="O230" s="7"/>
      <c r="P230" s="7"/>
      <c r="Q230" s="265"/>
      <c r="R230" s="7"/>
      <c r="S230" s="7"/>
      <c r="T230" s="7"/>
      <c r="U230" s="266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</row>
    <row r="231" ht="18.0" customHeight="1">
      <c r="A231" s="7"/>
      <c r="B231" s="7"/>
      <c r="C231" s="7"/>
      <c r="D231" s="7"/>
      <c r="E231" s="7"/>
      <c r="F231" s="7"/>
      <c r="G231" s="7"/>
      <c r="H231" s="264"/>
      <c r="I231" s="7"/>
      <c r="J231" s="7"/>
      <c r="K231" s="7"/>
      <c r="L231" s="7"/>
      <c r="M231" s="7"/>
      <c r="N231" s="7"/>
      <c r="O231" s="7"/>
      <c r="P231" s="7"/>
      <c r="Q231" s="265"/>
      <c r="R231" s="7"/>
      <c r="S231" s="7"/>
      <c r="T231" s="7"/>
      <c r="U231" s="266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</row>
    <row r="232" ht="18.0" customHeight="1">
      <c r="A232" s="7"/>
      <c r="B232" s="7"/>
      <c r="C232" s="7"/>
      <c r="D232" s="7"/>
      <c r="E232" s="7"/>
      <c r="F232" s="7"/>
      <c r="G232" s="7"/>
      <c r="H232" s="264"/>
      <c r="I232" s="7"/>
      <c r="J232" s="7"/>
      <c r="K232" s="7"/>
      <c r="L232" s="7"/>
      <c r="M232" s="7"/>
      <c r="N232" s="7"/>
      <c r="O232" s="7"/>
      <c r="P232" s="7"/>
      <c r="Q232" s="265"/>
      <c r="R232" s="7"/>
      <c r="S232" s="7"/>
      <c r="T232" s="7"/>
      <c r="U232" s="266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</row>
    <row r="233" ht="18.0" customHeight="1">
      <c r="A233" s="7"/>
      <c r="B233" s="7"/>
      <c r="C233" s="7"/>
      <c r="D233" s="7"/>
      <c r="E233" s="7"/>
      <c r="F233" s="7"/>
      <c r="G233" s="7"/>
      <c r="H233" s="264"/>
      <c r="I233" s="7"/>
      <c r="J233" s="7"/>
      <c r="K233" s="7"/>
      <c r="L233" s="7"/>
      <c r="M233" s="7"/>
      <c r="N233" s="7"/>
      <c r="O233" s="7"/>
      <c r="P233" s="7"/>
      <c r="Q233" s="265"/>
      <c r="R233" s="7"/>
      <c r="S233" s="7"/>
      <c r="T233" s="7"/>
      <c r="U233" s="266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</row>
    <row r="234" ht="18.0" customHeight="1">
      <c r="A234" s="7"/>
      <c r="B234" s="7"/>
      <c r="C234" s="7"/>
      <c r="D234" s="7"/>
      <c r="E234" s="7"/>
      <c r="F234" s="7"/>
      <c r="G234" s="7"/>
      <c r="H234" s="264"/>
      <c r="I234" s="7"/>
      <c r="J234" s="7"/>
      <c r="K234" s="7"/>
      <c r="L234" s="7"/>
      <c r="M234" s="7"/>
      <c r="N234" s="7"/>
      <c r="O234" s="7"/>
      <c r="P234" s="7"/>
      <c r="Q234" s="265"/>
      <c r="R234" s="7"/>
      <c r="S234" s="7"/>
      <c r="T234" s="7"/>
      <c r="U234" s="266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</row>
    <row r="235" ht="18.0" customHeight="1">
      <c r="A235" s="7"/>
      <c r="B235" s="7"/>
      <c r="C235" s="7"/>
      <c r="D235" s="7"/>
      <c r="E235" s="7"/>
      <c r="F235" s="7"/>
      <c r="G235" s="7"/>
      <c r="H235" s="264"/>
      <c r="I235" s="7"/>
      <c r="J235" s="7"/>
      <c r="K235" s="7"/>
      <c r="L235" s="7"/>
      <c r="M235" s="7"/>
      <c r="N235" s="7"/>
      <c r="O235" s="7"/>
      <c r="P235" s="7"/>
      <c r="Q235" s="265"/>
      <c r="R235" s="7"/>
      <c r="S235" s="7"/>
      <c r="T235" s="7"/>
      <c r="U235" s="266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</row>
    <row r="236" ht="18.0" customHeight="1">
      <c r="A236" s="7"/>
      <c r="B236" s="7"/>
      <c r="C236" s="7"/>
      <c r="D236" s="7"/>
      <c r="E236" s="7"/>
      <c r="F236" s="7"/>
      <c r="G236" s="7"/>
      <c r="H236" s="264"/>
      <c r="I236" s="7"/>
      <c r="J236" s="7"/>
      <c r="K236" s="7"/>
      <c r="L236" s="7"/>
      <c r="M236" s="7"/>
      <c r="N236" s="7"/>
      <c r="O236" s="7"/>
      <c r="P236" s="7"/>
      <c r="Q236" s="265"/>
      <c r="R236" s="7"/>
      <c r="S236" s="7"/>
      <c r="T236" s="7"/>
      <c r="U236" s="266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</row>
    <row r="237" ht="18.0" customHeight="1">
      <c r="A237" s="7"/>
      <c r="B237" s="7"/>
      <c r="C237" s="7"/>
      <c r="D237" s="7"/>
      <c r="E237" s="7"/>
      <c r="F237" s="7"/>
      <c r="G237" s="7"/>
      <c r="H237" s="264"/>
      <c r="I237" s="7"/>
      <c r="J237" s="7"/>
      <c r="K237" s="7"/>
      <c r="L237" s="7"/>
      <c r="M237" s="7"/>
      <c r="N237" s="7"/>
      <c r="O237" s="7"/>
      <c r="P237" s="7"/>
      <c r="Q237" s="265"/>
      <c r="R237" s="7"/>
      <c r="S237" s="7"/>
      <c r="T237" s="7"/>
      <c r="U237" s="266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</row>
    <row r="238" ht="18.0" customHeight="1">
      <c r="A238" s="7"/>
      <c r="B238" s="7"/>
      <c r="C238" s="7"/>
      <c r="D238" s="7"/>
      <c r="E238" s="7"/>
      <c r="F238" s="7"/>
      <c r="G238" s="7"/>
      <c r="H238" s="264"/>
      <c r="I238" s="7"/>
      <c r="J238" s="7"/>
      <c r="K238" s="7"/>
      <c r="L238" s="7"/>
      <c r="M238" s="7"/>
      <c r="N238" s="7"/>
      <c r="O238" s="7"/>
      <c r="P238" s="7"/>
      <c r="Q238" s="265"/>
      <c r="R238" s="7"/>
      <c r="S238" s="7"/>
      <c r="T238" s="7"/>
      <c r="U238" s="266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</row>
    <row r="239" ht="18.0" customHeight="1">
      <c r="A239" s="7"/>
      <c r="B239" s="7"/>
      <c r="C239" s="7"/>
      <c r="D239" s="7"/>
      <c r="E239" s="7"/>
      <c r="F239" s="7"/>
      <c r="G239" s="7"/>
      <c r="H239" s="264"/>
      <c r="I239" s="7"/>
      <c r="J239" s="7"/>
      <c r="K239" s="7"/>
      <c r="L239" s="7"/>
      <c r="M239" s="7"/>
      <c r="N239" s="7"/>
      <c r="O239" s="7"/>
      <c r="P239" s="7"/>
      <c r="Q239" s="265"/>
      <c r="R239" s="7"/>
      <c r="S239" s="7"/>
      <c r="T239" s="7"/>
      <c r="U239" s="266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</row>
    <row r="240" ht="18.0" customHeight="1">
      <c r="A240" s="7"/>
      <c r="B240" s="7"/>
      <c r="C240" s="7"/>
      <c r="D240" s="7"/>
      <c r="E240" s="7"/>
      <c r="F240" s="7"/>
      <c r="G240" s="7"/>
      <c r="H240" s="264"/>
      <c r="I240" s="7"/>
      <c r="J240" s="7"/>
      <c r="K240" s="7"/>
      <c r="L240" s="7"/>
      <c r="M240" s="7"/>
      <c r="N240" s="7"/>
      <c r="O240" s="7"/>
      <c r="P240" s="7"/>
      <c r="Q240" s="265"/>
      <c r="R240" s="7"/>
      <c r="S240" s="7"/>
      <c r="T240" s="7"/>
      <c r="U240" s="266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</row>
    <row r="241" ht="18.0" customHeight="1">
      <c r="A241" s="7"/>
      <c r="B241" s="7"/>
      <c r="C241" s="7"/>
      <c r="D241" s="7"/>
      <c r="E241" s="7"/>
      <c r="F241" s="7"/>
      <c r="G241" s="7"/>
      <c r="H241" s="264"/>
      <c r="I241" s="7"/>
      <c r="J241" s="7"/>
      <c r="K241" s="7"/>
      <c r="L241" s="7"/>
      <c r="M241" s="7"/>
      <c r="N241" s="7"/>
      <c r="O241" s="7"/>
      <c r="P241" s="7"/>
      <c r="Q241" s="265"/>
      <c r="R241" s="7"/>
      <c r="S241" s="7"/>
      <c r="T241" s="7"/>
      <c r="U241" s="266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</row>
    <row r="242" ht="18.0" customHeight="1">
      <c r="A242" s="7"/>
      <c r="B242" s="7"/>
      <c r="C242" s="7"/>
      <c r="D242" s="7"/>
      <c r="E242" s="7"/>
      <c r="F242" s="7"/>
      <c r="G242" s="7"/>
      <c r="H242" s="264"/>
      <c r="I242" s="7"/>
      <c r="J242" s="7"/>
      <c r="K242" s="7"/>
      <c r="L242" s="7"/>
      <c r="M242" s="7"/>
      <c r="N242" s="7"/>
      <c r="O242" s="7"/>
      <c r="P242" s="7"/>
      <c r="Q242" s="265"/>
      <c r="R242" s="7"/>
      <c r="S242" s="7"/>
      <c r="T242" s="7"/>
      <c r="U242" s="266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</row>
    <row r="243" ht="18.0" customHeight="1">
      <c r="A243" s="7"/>
      <c r="B243" s="7"/>
      <c r="C243" s="7"/>
      <c r="D243" s="7"/>
      <c r="E243" s="7"/>
      <c r="F243" s="7"/>
      <c r="G243" s="7"/>
      <c r="H243" s="264"/>
      <c r="I243" s="7"/>
      <c r="J243" s="7"/>
      <c r="K243" s="7"/>
      <c r="L243" s="7"/>
      <c r="M243" s="7"/>
      <c r="N243" s="7"/>
      <c r="O243" s="7"/>
      <c r="P243" s="7"/>
      <c r="Q243" s="265"/>
      <c r="R243" s="7"/>
      <c r="S243" s="7"/>
      <c r="T243" s="7"/>
      <c r="U243" s="266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</row>
    <row r="244" ht="18.0" customHeight="1">
      <c r="A244" s="7"/>
      <c r="B244" s="7"/>
      <c r="C244" s="7"/>
      <c r="D244" s="7"/>
      <c r="E244" s="7"/>
      <c r="F244" s="7"/>
      <c r="G244" s="7"/>
      <c r="H244" s="264"/>
      <c r="I244" s="7"/>
      <c r="J244" s="7"/>
      <c r="K244" s="7"/>
      <c r="L244" s="7"/>
      <c r="M244" s="7"/>
      <c r="N244" s="7"/>
      <c r="O244" s="7"/>
      <c r="P244" s="7"/>
      <c r="Q244" s="265"/>
      <c r="R244" s="7"/>
      <c r="S244" s="7"/>
      <c r="T244" s="7"/>
      <c r="U244" s="266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</row>
    <row r="245" ht="18.0" customHeight="1">
      <c r="A245" s="7"/>
      <c r="B245" s="7"/>
      <c r="C245" s="7"/>
      <c r="D245" s="7"/>
      <c r="E245" s="7"/>
      <c r="F245" s="7"/>
      <c r="G245" s="7"/>
      <c r="H245" s="264"/>
      <c r="I245" s="7"/>
      <c r="J245" s="7"/>
      <c r="K245" s="7"/>
      <c r="L245" s="7"/>
      <c r="M245" s="7"/>
      <c r="N245" s="7"/>
      <c r="O245" s="7"/>
      <c r="P245" s="7"/>
      <c r="Q245" s="265"/>
      <c r="R245" s="7"/>
      <c r="S245" s="7"/>
      <c r="T245" s="7"/>
      <c r="U245" s="266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</row>
    <row r="246" ht="18.0" customHeight="1">
      <c r="A246" s="7"/>
      <c r="B246" s="7"/>
      <c r="C246" s="7"/>
      <c r="D246" s="7"/>
      <c r="E246" s="7"/>
      <c r="F246" s="7"/>
      <c r="G246" s="7"/>
      <c r="H246" s="264"/>
      <c r="I246" s="7"/>
      <c r="J246" s="7"/>
      <c r="K246" s="7"/>
      <c r="L246" s="7"/>
      <c r="M246" s="7"/>
      <c r="N246" s="7"/>
      <c r="O246" s="7"/>
      <c r="P246" s="7"/>
      <c r="Q246" s="265"/>
      <c r="R246" s="7"/>
      <c r="S246" s="7"/>
      <c r="T246" s="7"/>
      <c r="U246" s="266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</row>
    <row r="247" ht="18.0" customHeight="1">
      <c r="A247" s="7"/>
      <c r="B247" s="7"/>
      <c r="C247" s="7"/>
      <c r="D247" s="7"/>
      <c r="E247" s="7"/>
      <c r="F247" s="7"/>
      <c r="G247" s="7"/>
      <c r="H247" s="264"/>
      <c r="I247" s="7"/>
      <c r="J247" s="7"/>
      <c r="K247" s="7"/>
      <c r="L247" s="7"/>
      <c r="M247" s="7"/>
      <c r="N247" s="7"/>
      <c r="O247" s="7"/>
      <c r="P247" s="7"/>
      <c r="Q247" s="265"/>
      <c r="R247" s="7"/>
      <c r="S247" s="7"/>
      <c r="T247" s="7"/>
      <c r="U247" s="266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</row>
    <row r="248" ht="18.0" customHeight="1">
      <c r="A248" s="7"/>
      <c r="B248" s="7"/>
      <c r="C248" s="7"/>
      <c r="D248" s="7"/>
      <c r="E248" s="7"/>
      <c r="F248" s="7"/>
      <c r="G248" s="7"/>
      <c r="H248" s="264"/>
      <c r="I248" s="7"/>
      <c r="J248" s="7"/>
      <c r="K248" s="7"/>
      <c r="L248" s="7"/>
      <c r="M248" s="7"/>
      <c r="N248" s="7"/>
      <c r="O248" s="7"/>
      <c r="P248" s="7"/>
      <c r="Q248" s="265"/>
      <c r="R248" s="7"/>
      <c r="S248" s="7"/>
      <c r="T248" s="7"/>
      <c r="U248" s="266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</row>
    <row r="249" ht="18.0" customHeight="1">
      <c r="A249" s="7"/>
      <c r="B249" s="7"/>
      <c r="C249" s="7"/>
      <c r="D249" s="7"/>
      <c r="E249" s="7"/>
      <c r="F249" s="7"/>
      <c r="G249" s="7"/>
      <c r="H249" s="264"/>
      <c r="I249" s="7"/>
      <c r="J249" s="7"/>
      <c r="K249" s="7"/>
      <c r="L249" s="7"/>
      <c r="M249" s="7"/>
      <c r="N249" s="7"/>
      <c r="O249" s="7"/>
      <c r="P249" s="7"/>
      <c r="Q249" s="265"/>
      <c r="R249" s="7"/>
      <c r="S249" s="7"/>
      <c r="T249" s="7"/>
      <c r="U249" s="266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</row>
    <row r="250" ht="18.0" customHeight="1">
      <c r="A250" s="7"/>
      <c r="B250" s="7"/>
      <c r="C250" s="7"/>
      <c r="D250" s="7"/>
      <c r="E250" s="7"/>
      <c r="F250" s="7"/>
      <c r="G250" s="7"/>
      <c r="H250" s="264"/>
      <c r="I250" s="7"/>
      <c r="J250" s="7"/>
      <c r="K250" s="7"/>
      <c r="L250" s="7"/>
      <c r="M250" s="7"/>
      <c r="N250" s="7"/>
      <c r="O250" s="7"/>
      <c r="P250" s="7"/>
      <c r="Q250" s="265"/>
      <c r="R250" s="7"/>
      <c r="S250" s="7"/>
      <c r="T250" s="7"/>
      <c r="U250" s="266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</row>
    <row r="251" ht="18.0" customHeight="1">
      <c r="A251" s="7"/>
      <c r="B251" s="7"/>
      <c r="C251" s="7"/>
      <c r="D251" s="7"/>
      <c r="E251" s="7"/>
      <c r="F251" s="7"/>
      <c r="G251" s="7"/>
      <c r="H251" s="264"/>
      <c r="I251" s="7"/>
      <c r="J251" s="7"/>
      <c r="K251" s="7"/>
      <c r="L251" s="7"/>
      <c r="M251" s="7"/>
      <c r="N251" s="7"/>
      <c r="O251" s="7"/>
      <c r="P251" s="7"/>
      <c r="Q251" s="265"/>
      <c r="R251" s="7"/>
      <c r="S251" s="7"/>
      <c r="T251" s="7"/>
      <c r="U251" s="266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</row>
    <row r="252" ht="18.0" customHeight="1">
      <c r="A252" s="7"/>
      <c r="B252" s="7"/>
      <c r="C252" s="7"/>
      <c r="D252" s="7"/>
      <c r="E252" s="7"/>
      <c r="F252" s="7"/>
      <c r="G252" s="7"/>
      <c r="H252" s="264"/>
      <c r="I252" s="7"/>
      <c r="J252" s="7"/>
      <c r="K252" s="7"/>
      <c r="L252" s="7"/>
      <c r="M252" s="7"/>
      <c r="N252" s="7"/>
      <c r="O252" s="7"/>
      <c r="P252" s="7"/>
      <c r="Q252" s="265"/>
      <c r="R252" s="7"/>
      <c r="S252" s="7"/>
      <c r="T252" s="7"/>
      <c r="U252" s="266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</row>
    <row r="253" ht="18.0" customHeight="1">
      <c r="A253" s="7"/>
      <c r="B253" s="7"/>
      <c r="C253" s="7"/>
      <c r="D253" s="7"/>
      <c r="E253" s="7"/>
      <c r="F253" s="7"/>
      <c r="G253" s="7"/>
      <c r="H253" s="264"/>
      <c r="I253" s="7"/>
      <c r="J253" s="7"/>
      <c r="K253" s="7"/>
      <c r="L253" s="7"/>
      <c r="M253" s="7"/>
      <c r="N253" s="7"/>
      <c r="O253" s="7"/>
      <c r="P253" s="7"/>
      <c r="Q253" s="265"/>
      <c r="R253" s="7"/>
      <c r="S253" s="7"/>
      <c r="T253" s="7"/>
      <c r="U253" s="266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</row>
    <row r="254" ht="18.0" customHeight="1">
      <c r="A254" s="7"/>
      <c r="B254" s="7"/>
      <c r="C254" s="7"/>
      <c r="D254" s="7"/>
      <c r="E254" s="7"/>
      <c r="F254" s="7"/>
      <c r="G254" s="7"/>
      <c r="H254" s="264"/>
      <c r="I254" s="7"/>
      <c r="J254" s="7"/>
      <c r="K254" s="7"/>
      <c r="L254" s="7"/>
      <c r="M254" s="7"/>
      <c r="N254" s="7"/>
      <c r="O254" s="7"/>
      <c r="P254" s="7"/>
      <c r="Q254" s="265"/>
      <c r="R254" s="7"/>
      <c r="S254" s="7"/>
      <c r="T254" s="7"/>
      <c r="U254" s="266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</row>
    <row r="255" ht="18.0" customHeight="1">
      <c r="A255" s="7"/>
      <c r="B255" s="7"/>
      <c r="C255" s="7"/>
      <c r="D255" s="7"/>
      <c r="E255" s="7"/>
      <c r="F255" s="7"/>
      <c r="G255" s="7"/>
      <c r="H255" s="264"/>
      <c r="I255" s="7"/>
      <c r="J255" s="7"/>
      <c r="K255" s="7"/>
      <c r="L255" s="7"/>
      <c r="M255" s="7"/>
      <c r="N255" s="7"/>
      <c r="O255" s="7"/>
      <c r="P255" s="7"/>
      <c r="Q255" s="265"/>
      <c r="R255" s="7"/>
      <c r="S255" s="7"/>
      <c r="T255" s="7"/>
      <c r="U255" s="266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</row>
    <row r="256" ht="18.0" customHeight="1">
      <c r="A256" s="7"/>
      <c r="B256" s="7"/>
      <c r="C256" s="7"/>
      <c r="D256" s="7"/>
      <c r="E256" s="7"/>
      <c r="F256" s="7"/>
      <c r="G256" s="7"/>
      <c r="H256" s="264"/>
      <c r="I256" s="7"/>
      <c r="J256" s="7"/>
      <c r="K256" s="7"/>
      <c r="L256" s="7"/>
      <c r="M256" s="7"/>
      <c r="N256" s="7"/>
      <c r="O256" s="7"/>
      <c r="P256" s="7"/>
      <c r="Q256" s="265"/>
      <c r="R256" s="7"/>
      <c r="S256" s="7"/>
      <c r="T256" s="7"/>
      <c r="U256" s="266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</row>
    <row r="257" ht="18.0" customHeight="1">
      <c r="A257" s="7"/>
      <c r="B257" s="7"/>
      <c r="C257" s="7"/>
      <c r="D257" s="7"/>
      <c r="E257" s="7"/>
      <c r="F257" s="7"/>
      <c r="G257" s="7"/>
      <c r="H257" s="264"/>
      <c r="I257" s="7"/>
      <c r="J257" s="7"/>
      <c r="K257" s="7"/>
      <c r="L257" s="7"/>
      <c r="M257" s="7"/>
      <c r="N257" s="7"/>
      <c r="O257" s="7"/>
      <c r="P257" s="7"/>
      <c r="Q257" s="265"/>
      <c r="R257" s="7"/>
      <c r="S257" s="7"/>
      <c r="T257" s="7"/>
      <c r="U257" s="266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</row>
    <row r="258" ht="18.0" customHeight="1">
      <c r="A258" s="7"/>
      <c r="B258" s="7"/>
      <c r="C258" s="7"/>
      <c r="D258" s="7"/>
      <c r="E258" s="7"/>
      <c r="F258" s="7"/>
      <c r="G258" s="7"/>
      <c r="H258" s="264"/>
      <c r="I258" s="7"/>
      <c r="J258" s="7"/>
      <c r="K258" s="7"/>
      <c r="L258" s="7"/>
      <c r="M258" s="7"/>
      <c r="N258" s="7"/>
      <c r="O258" s="7"/>
      <c r="P258" s="7"/>
      <c r="Q258" s="265"/>
      <c r="R258" s="7"/>
      <c r="S258" s="7"/>
      <c r="T258" s="7"/>
      <c r="U258" s="266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</row>
    <row r="259" ht="18.0" customHeight="1">
      <c r="A259" s="7"/>
      <c r="B259" s="7"/>
      <c r="C259" s="7"/>
      <c r="D259" s="7"/>
      <c r="E259" s="7"/>
      <c r="F259" s="7"/>
      <c r="G259" s="7"/>
      <c r="H259" s="264"/>
      <c r="I259" s="7"/>
      <c r="J259" s="7"/>
      <c r="K259" s="7"/>
      <c r="L259" s="7"/>
      <c r="M259" s="7"/>
      <c r="N259" s="7"/>
      <c r="O259" s="7"/>
      <c r="P259" s="7"/>
      <c r="Q259" s="265"/>
      <c r="R259" s="7"/>
      <c r="S259" s="7"/>
      <c r="T259" s="7"/>
      <c r="U259" s="266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</row>
    <row r="260" ht="18.0" customHeight="1">
      <c r="A260" s="7"/>
      <c r="B260" s="7"/>
      <c r="C260" s="7"/>
      <c r="D260" s="7"/>
      <c r="E260" s="7"/>
      <c r="F260" s="7"/>
      <c r="G260" s="7"/>
      <c r="H260" s="264"/>
      <c r="I260" s="7"/>
      <c r="J260" s="7"/>
      <c r="K260" s="7"/>
      <c r="L260" s="7"/>
      <c r="M260" s="7"/>
      <c r="N260" s="7"/>
      <c r="O260" s="7"/>
      <c r="P260" s="7"/>
      <c r="Q260" s="265"/>
      <c r="R260" s="7"/>
      <c r="S260" s="7"/>
      <c r="T260" s="7"/>
      <c r="U260" s="266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</row>
    <row r="261" ht="18.0" customHeight="1">
      <c r="A261" s="7"/>
      <c r="B261" s="7"/>
      <c r="C261" s="7"/>
      <c r="D261" s="7"/>
      <c r="E261" s="7"/>
      <c r="F261" s="7"/>
      <c r="G261" s="7"/>
      <c r="H261" s="264"/>
      <c r="I261" s="7"/>
      <c r="J261" s="7"/>
      <c r="K261" s="7"/>
      <c r="L261" s="7"/>
      <c r="M261" s="7"/>
      <c r="N261" s="7"/>
      <c r="O261" s="7"/>
      <c r="P261" s="7"/>
      <c r="Q261" s="265"/>
      <c r="R261" s="7"/>
      <c r="S261" s="7"/>
      <c r="T261" s="7"/>
      <c r="U261" s="266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</row>
    <row r="262" ht="18.0" customHeight="1">
      <c r="A262" s="7"/>
      <c r="B262" s="7"/>
      <c r="C262" s="7"/>
      <c r="D262" s="7"/>
      <c r="E262" s="7"/>
      <c r="F262" s="7"/>
      <c r="G262" s="7"/>
      <c r="H262" s="264"/>
      <c r="I262" s="7"/>
      <c r="J262" s="7"/>
      <c r="K262" s="7"/>
      <c r="L262" s="7"/>
      <c r="M262" s="7"/>
      <c r="N262" s="7"/>
      <c r="O262" s="7"/>
      <c r="P262" s="7"/>
      <c r="Q262" s="265"/>
      <c r="R262" s="7"/>
      <c r="S262" s="7"/>
      <c r="T262" s="7"/>
      <c r="U262" s="266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</row>
    <row r="263" ht="18.0" customHeight="1">
      <c r="A263" s="7"/>
      <c r="B263" s="7"/>
      <c r="C263" s="7"/>
      <c r="D263" s="7"/>
      <c r="E263" s="7"/>
      <c r="F263" s="7"/>
      <c r="G263" s="7"/>
      <c r="H263" s="264"/>
      <c r="I263" s="7"/>
      <c r="J263" s="7"/>
      <c r="K263" s="7"/>
      <c r="L263" s="7"/>
      <c r="M263" s="7"/>
      <c r="N263" s="7"/>
      <c r="O263" s="7"/>
      <c r="P263" s="7"/>
      <c r="Q263" s="265"/>
      <c r="R263" s="7"/>
      <c r="S263" s="7"/>
      <c r="T263" s="7"/>
      <c r="U263" s="266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</row>
    <row r="264" ht="18.0" customHeight="1">
      <c r="A264" s="7"/>
      <c r="B264" s="7"/>
      <c r="C264" s="7"/>
      <c r="D264" s="7"/>
      <c r="E264" s="7"/>
      <c r="F264" s="7"/>
      <c r="G264" s="7"/>
      <c r="H264" s="264"/>
      <c r="I264" s="7"/>
      <c r="J264" s="7"/>
      <c r="K264" s="7"/>
      <c r="L264" s="7"/>
      <c r="M264" s="7"/>
      <c r="N264" s="7"/>
      <c r="O264" s="7"/>
      <c r="P264" s="7"/>
      <c r="Q264" s="265"/>
      <c r="R264" s="7"/>
      <c r="S264" s="7"/>
      <c r="T264" s="7"/>
      <c r="U264" s="266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</row>
    <row r="265" ht="18.0" customHeight="1">
      <c r="A265" s="7"/>
      <c r="B265" s="7"/>
      <c r="C265" s="7"/>
      <c r="D265" s="7"/>
      <c r="E265" s="7"/>
      <c r="F265" s="7"/>
      <c r="G265" s="7"/>
      <c r="H265" s="264"/>
      <c r="I265" s="7"/>
      <c r="J265" s="7"/>
      <c r="K265" s="7"/>
      <c r="L265" s="7"/>
      <c r="M265" s="7"/>
      <c r="N265" s="7"/>
      <c r="O265" s="7"/>
      <c r="P265" s="7"/>
      <c r="Q265" s="265"/>
      <c r="R265" s="7"/>
      <c r="S265" s="7"/>
      <c r="T265" s="7"/>
      <c r="U265" s="266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</row>
    <row r="266" ht="18.0" customHeight="1">
      <c r="A266" s="7"/>
      <c r="B266" s="7"/>
      <c r="C266" s="7"/>
      <c r="D266" s="7"/>
      <c r="E266" s="7"/>
      <c r="F266" s="7"/>
      <c r="G266" s="7"/>
      <c r="H266" s="264"/>
      <c r="I266" s="7"/>
      <c r="J266" s="7"/>
      <c r="K266" s="7"/>
      <c r="L266" s="7"/>
      <c r="M266" s="7"/>
      <c r="N266" s="7"/>
      <c r="O266" s="7"/>
      <c r="P266" s="7"/>
      <c r="Q266" s="265"/>
      <c r="R266" s="7"/>
      <c r="S266" s="7"/>
      <c r="T266" s="7"/>
      <c r="U266" s="266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</row>
    <row r="267" ht="18.0" customHeight="1">
      <c r="A267" s="7"/>
      <c r="B267" s="7"/>
      <c r="C267" s="7"/>
      <c r="D267" s="7"/>
      <c r="E267" s="7"/>
      <c r="F267" s="7"/>
      <c r="G267" s="7"/>
      <c r="H267" s="264"/>
      <c r="I267" s="7"/>
      <c r="J267" s="7"/>
      <c r="K267" s="7"/>
      <c r="L267" s="7"/>
      <c r="M267" s="7"/>
      <c r="N267" s="7"/>
      <c r="O267" s="7"/>
      <c r="P267" s="7"/>
      <c r="Q267" s="265"/>
      <c r="R267" s="7"/>
      <c r="S267" s="7"/>
      <c r="T267" s="7"/>
      <c r="U267" s="266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</row>
    <row r="268" ht="18.0" customHeight="1">
      <c r="A268" s="7"/>
      <c r="B268" s="7"/>
      <c r="C268" s="7"/>
      <c r="D268" s="7"/>
      <c r="E268" s="7"/>
      <c r="F268" s="7"/>
      <c r="G268" s="7"/>
      <c r="H268" s="264"/>
      <c r="I268" s="7"/>
      <c r="J268" s="7"/>
      <c r="K268" s="7"/>
      <c r="L268" s="7"/>
      <c r="M268" s="7"/>
      <c r="N268" s="7"/>
      <c r="O268" s="7"/>
      <c r="P268" s="7"/>
      <c r="Q268" s="265"/>
      <c r="R268" s="7"/>
      <c r="S268" s="7"/>
      <c r="T268" s="7"/>
      <c r="U268" s="266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</row>
    <row r="269" ht="18.0" customHeight="1">
      <c r="A269" s="7"/>
      <c r="B269" s="7"/>
      <c r="C269" s="7"/>
      <c r="D269" s="7"/>
      <c r="E269" s="7"/>
      <c r="F269" s="7"/>
      <c r="G269" s="7"/>
      <c r="H269" s="264"/>
      <c r="I269" s="7"/>
      <c r="J269" s="7"/>
      <c r="K269" s="7"/>
      <c r="L269" s="7"/>
      <c r="M269" s="7"/>
      <c r="N269" s="7"/>
      <c r="O269" s="7"/>
      <c r="P269" s="7"/>
      <c r="Q269" s="265"/>
      <c r="R269" s="7"/>
      <c r="S269" s="7"/>
      <c r="T269" s="7"/>
      <c r="U269" s="266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</row>
    <row r="270" ht="18.0" customHeight="1">
      <c r="A270" s="7"/>
      <c r="B270" s="7"/>
      <c r="C270" s="7"/>
      <c r="D270" s="7"/>
      <c r="E270" s="7"/>
      <c r="F270" s="7"/>
      <c r="G270" s="7"/>
      <c r="H270" s="264"/>
      <c r="I270" s="7"/>
      <c r="J270" s="7"/>
      <c r="K270" s="7"/>
      <c r="L270" s="7"/>
      <c r="M270" s="7"/>
      <c r="N270" s="7"/>
      <c r="O270" s="7"/>
      <c r="P270" s="7"/>
      <c r="Q270" s="265"/>
      <c r="R270" s="7"/>
      <c r="S270" s="7"/>
      <c r="T270" s="7"/>
      <c r="U270" s="266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</row>
    <row r="271" ht="18.0" customHeight="1">
      <c r="A271" s="7"/>
      <c r="B271" s="7"/>
      <c r="C271" s="7"/>
      <c r="D271" s="7"/>
      <c r="E271" s="7"/>
      <c r="F271" s="7"/>
      <c r="G271" s="7"/>
      <c r="H271" s="264"/>
      <c r="I271" s="7"/>
      <c r="J271" s="7"/>
      <c r="K271" s="7"/>
      <c r="L271" s="7"/>
      <c r="M271" s="7"/>
      <c r="N271" s="7"/>
      <c r="O271" s="7"/>
      <c r="P271" s="7"/>
      <c r="Q271" s="265"/>
      <c r="R271" s="7"/>
      <c r="S271" s="7"/>
      <c r="T271" s="7"/>
      <c r="U271" s="266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</row>
    <row r="272" ht="18.0" customHeight="1">
      <c r="A272" s="7"/>
      <c r="B272" s="7"/>
      <c r="C272" s="7"/>
      <c r="D272" s="7"/>
      <c r="E272" s="7"/>
      <c r="F272" s="7"/>
      <c r="G272" s="7"/>
      <c r="H272" s="264"/>
      <c r="I272" s="7"/>
      <c r="J272" s="7"/>
      <c r="K272" s="7"/>
      <c r="L272" s="7"/>
      <c r="M272" s="7"/>
      <c r="N272" s="7"/>
      <c r="O272" s="7"/>
      <c r="P272" s="7"/>
      <c r="Q272" s="265"/>
      <c r="R272" s="7"/>
      <c r="S272" s="7"/>
      <c r="T272" s="7"/>
      <c r="U272" s="266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</row>
    <row r="273" ht="18.0" customHeight="1">
      <c r="A273" s="7"/>
      <c r="B273" s="7"/>
      <c r="C273" s="7"/>
      <c r="D273" s="7"/>
      <c r="E273" s="7"/>
      <c r="F273" s="7"/>
      <c r="G273" s="7"/>
      <c r="H273" s="264"/>
      <c r="I273" s="7"/>
      <c r="J273" s="7"/>
      <c r="K273" s="7"/>
      <c r="L273" s="7"/>
      <c r="M273" s="7"/>
      <c r="N273" s="7"/>
      <c r="O273" s="7"/>
      <c r="P273" s="7"/>
      <c r="Q273" s="265"/>
      <c r="R273" s="7"/>
      <c r="S273" s="7"/>
      <c r="T273" s="7"/>
      <c r="U273" s="266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</row>
    <row r="274" ht="18.0" customHeight="1">
      <c r="A274" s="7"/>
      <c r="B274" s="7"/>
      <c r="C274" s="7"/>
      <c r="D274" s="7"/>
      <c r="E274" s="7"/>
      <c r="F274" s="7"/>
      <c r="G274" s="7"/>
      <c r="H274" s="264"/>
      <c r="I274" s="7"/>
      <c r="J274" s="7"/>
      <c r="K274" s="7"/>
      <c r="L274" s="7"/>
      <c r="M274" s="7"/>
      <c r="N274" s="7"/>
      <c r="O274" s="7"/>
      <c r="P274" s="7"/>
      <c r="Q274" s="265"/>
      <c r="R274" s="7"/>
      <c r="S274" s="7"/>
      <c r="T274" s="7"/>
      <c r="U274" s="266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</row>
    <row r="275" ht="18.0" customHeight="1">
      <c r="A275" s="7"/>
      <c r="B275" s="7"/>
      <c r="C275" s="7"/>
      <c r="D275" s="7"/>
      <c r="E275" s="7"/>
      <c r="F275" s="7"/>
      <c r="G275" s="7"/>
      <c r="H275" s="264"/>
      <c r="I275" s="7"/>
      <c r="J275" s="7"/>
      <c r="K275" s="7"/>
      <c r="L275" s="7"/>
      <c r="M275" s="7"/>
      <c r="N275" s="7"/>
      <c r="O275" s="7"/>
      <c r="P275" s="7"/>
      <c r="Q275" s="265"/>
      <c r="R275" s="7"/>
      <c r="S275" s="7"/>
      <c r="T275" s="7"/>
      <c r="U275" s="266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</row>
    <row r="276" ht="18.0" customHeight="1">
      <c r="A276" s="7"/>
      <c r="B276" s="7"/>
      <c r="C276" s="7"/>
      <c r="D276" s="7"/>
      <c r="E276" s="7"/>
      <c r="F276" s="7"/>
      <c r="G276" s="7"/>
      <c r="H276" s="264"/>
      <c r="I276" s="7"/>
      <c r="J276" s="7"/>
      <c r="K276" s="7"/>
      <c r="L276" s="7"/>
      <c r="M276" s="7"/>
      <c r="N276" s="7"/>
      <c r="O276" s="7"/>
      <c r="P276" s="7"/>
      <c r="Q276" s="265"/>
      <c r="R276" s="7"/>
      <c r="S276" s="7"/>
      <c r="T276" s="7"/>
      <c r="U276" s="266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</row>
    <row r="277" ht="18.0" customHeight="1">
      <c r="A277" s="7"/>
      <c r="B277" s="7"/>
      <c r="C277" s="7"/>
      <c r="D277" s="7"/>
      <c r="E277" s="7"/>
      <c r="F277" s="7"/>
      <c r="G277" s="7"/>
      <c r="H277" s="264"/>
      <c r="I277" s="7"/>
      <c r="J277" s="7"/>
      <c r="K277" s="7"/>
      <c r="L277" s="7"/>
      <c r="M277" s="7"/>
      <c r="N277" s="7"/>
      <c r="O277" s="7"/>
      <c r="P277" s="7"/>
      <c r="Q277" s="265"/>
      <c r="R277" s="7"/>
      <c r="S277" s="7"/>
      <c r="T277" s="7"/>
      <c r="U277" s="266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</row>
    <row r="278" ht="18.0" customHeight="1">
      <c r="A278" s="7"/>
      <c r="B278" s="7"/>
      <c r="C278" s="7"/>
      <c r="D278" s="7"/>
      <c r="E278" s="7"/>
      <c r="F278" s="7"/>
      <c r="G278" s="7"/>
      <c r="H278" s="264"/>
      <c r="I278" s="7"/>
      <c r="J278" s="7"/>
      <c r="K278" s="7"/>
      <c r="L278" s="7"/>
      <c r="M278" s="7"/>
      <c r="N278" s="7"/>
      <c r="O278" s="7"/>
      <c r="P278" s="7"/>
      <c r="Q278" s="265"/>
      <c r="R278" s="7"/>
      <c r="S278" s="7"/>
      <c r="T278" s="7"/>
      <c r="U278" s="266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</row>
    <row r="279" ht="18.0" customHeight="1">
      <c r="A279" s="7"/>
      <c r="B279" s="7"/>
      <c r="C279" s="7"/>
      <c r="D279" s="7"/>
      <c r="E279" s="7"/>
      <c r="F279" s="7"/>
      <c r="G279" s="7"/>
      <c r="H279" s="264"/>
      <c r="I279" s="7"/>
      <c r="J279" s="7"/>
      <c r="K279" s="7"/>
      <c r="L279" s="7"/>
      <c r="M279" s="7"/>
      <c r="N279" s="7"/>
      <c r="O279" s="7"/>
      <c r="P279" s="7"/>
      <c r="Q279" s="265"/>
      <c r="R279" s="7"/>
      <c r="S279" s="7"/>
      <c r="T279" s="7"/>
      <c r="U279" s="266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</row>
    <row r="280" ht="18.0" customHeight="1">
      <c r="A280" s="7"/>
      <c r="B280" s="7"/>
      <c r="C280" s="7"/>
      <c r="D280" s="7"/>
      <c r="E280" s="7"/>
      <c r="F280" s="7"/>
      <c r="G280" s="7"/>
      <c r="H280" s="264"/>
      <c r="I280" s="7"/>
      <c r="J280" s="7"/>
      <c r="K280" s="7"/>
      <c r="L280" s="7"/>
      <c r="M280" s="7"/>
      <c r="N280" s="7"/>
      <c r="O280" s="7"/>
      <c r="P280" s="7"/>
      <c r="Q280" s="265"/>
      <c r="R280" s="7"/>
      <c r="S280" s="7"/>
      <c r="T280" s="7"/>
      <c r="U280" s="266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</row>
    <row r="281" ht="18.0" customHeight="1">
      <c r="A281" s="7"/>
      <c r="B281" s="7"/>
      <c r="C281" s="7"/>
      <c r="D281" s="7"/>
      <c r="E281" s="7"/>
      <c r="F281" s="7"/>
      <c r="G281" s="7"/>
      <c r="H281" s="264"/>
      <c r="I281" s="7"/>
      <c r="J281" s="7"/>
      <c r="K281" s="7"/>
      <c r="L281" s="7"/>
      <c r="M281" s="7"/>
      <c r="N281" s="7"/>
      <c r="O281" s="7"/>
      <c r="P281" s="7"/>
      <c r="Q281" s="265"/>
      <c r="R281" s="7"/>
      <c r="S281" s="7"/>
      <c r="T281" s="7"/>
      <c r="U281" s="266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</row>
    <row r="282" ht="18.0" customHeight="1">
      <c r="A282" s="7"/>
      <c r="B282" s="7"/>
      <c r="C282" s="7"/>
      <c r="D282" s="7"/>
      <c r="E282" s="7"/>
      <c r="F282" s="7"/>
      <c r="G282" s="7"/>
      <c r="H282" s="264"/>
      <c r="I282" s="7"/>
      <c r="J282" s="7"/>
      <c r="K282" s="7"/>
      <c r="L282" s="7"/>
      <c r="M282" s="7"/>
      <c r="N282" s="7"/>
      <c r="O282" s="7"/>
      <c r="P282" s="7"/>
      <c r="Q282" s="265"/>
      <c r="R282" s="7"/>
      <c r="S282" s="7"/>
      <c r="T282" s="7"/>
      <c r="U282" s="266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</row>
    <row r="283" ht="18.0" customHeight="1">
      <c r="A283" s="7"/>
      <c r="B283" s="7"/>
      <c r="C283" s="7"/>
      <c r="D283" s="7"/>
      <c r="E283" s="7"/>
      <c r="F283" s="7"/>
      <c r="G283" s="7"/>
      <c r="H283" s="264"/>
      <c r="I283" s="7"/>
      <c r="J283" s="7"/>
      <c r="K283" s="7"/>
      <c r="L283" s="7"/>
      <c r="M283" s="7"/>
      <c r="N283" s="7"/>
      <c r="O283" s="7"/>
      <c r="P283" s="7"/>
      <c r="Q283" s="265"/>
      <c r="R283" s="7"/>
      <c r="S283" s="7"/>
      <c r="T283" s="7"/>
      <c r="U283" s="266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</row>
    <row r="284" ht="18.0" customHeight="1">
      <c r="A284" s="7"/>
      <c r="B284" s="7"/>
      <c r="C284" s="7"/>
      <c r="D284" s="7"/>
      <c r="E284" s="7"/>
      <c r="F284" s="7"/>
      <c r="G284" s="7"/>
      <c r="H284" s="264"/>
      <c r="I284" s="7"/>
      <c r="J284" s="7"/>
      <c r="K284" s="7"/>
      <c r="L284" s="7"/>
      <c r="M284" s="7"/>
      <c r="N284" s="7"/>
      <c r="O284" s="7"/>
      <c r="P284" s="7"/>
      <c r="Q284" s="265"/>
      <c r="R284" s="7"/>
      <c r="S284" s="7"/>
      <c r="T284" s="7"/>
      <c r="U284" s="266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</row>
    <row r="285" ht="18.0" customHeight="1">
      <c r="A285" s="7"/>
      <c r="B285" s="7"/>
      <c r="C285" s="7"/>
      <c r="D285" s="7"/>
      <c r="E285" s="7"/>
      <c r="F285" s="7"/>
      <c r="G285" s="7"/>
      <c r="H285" s="264"/>
      <c r="I285" s="7"/>
      <c r="J285" s="7"/>
      <c r="K285" s="7"/>
      <c r="L285" s="7"/>
      <c r="M285" s="7"/>
      <c r="N285" s="7"/>
      <c r="O285" s="7"/>
      <c r="P285" s="7"/>
      <c r="Q285" s="265"/>
      <c r="R285" s="7"/>
      <c r="S285" s="7"/>
      <c r="T285" s="7"/>
      <c r="U285" s="266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</row>
    <row r="286" ht="18.0" customHeight="1">
      <c r="A286" s="7"/>
      <c r="B286" s="7"/>
      <c r="C286" s="7"/>
      <c r="D286" s="7"/>
      <c r="E286" s="7"/>
      <c r="F286" s="7"/>
      <c r="G286" s="7"/>
      <c r="H286" s="264"/>
      <c r="I286" s="7"/>
      <c r="J286" s="7"/>
      <c r="K286" s="7"/>
      <c r="L286" s="7"/>
      <c r="M286" s="7"/>
      <c r="N286" s="7"/>
      <c r="O286" s="7"/>
      <c r="P286" s="7"/>
      <c r="Q286" s="265"/>
      <c r="R286" s="7"/>
      <c r="S286" s="7"/>
      <c r="T286" s="7"/>
      <c r="U286" s="266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</row>
    <row r="287" ht="18.0" customHeight="1">
      <c r="A287" s="7"/>
      <c r="B287" s="7"/>
      <c r="C287" s="7"/>
      <c r="D287" s="7"/>
      <c r="E287" s="7"/>
      <c r="F287" s="7"/>
      <c r="G287" s="7"/>
      <c r="H287" s="264"/>
      <c r="I287" s="7"/>
      <c r="J287" s="7"/>
      <c r="K287" s="7"/>
      <c r="L287" s="7"/>
      <c r="M287" s="7"/>
      <c r="N287" s="7"/>
      <c r="O287" s="7"/>
      <c r="P287" s="7"/>
      <c r="Q287" s="265"/>
      <c r="R287" s="7"/>
      <c r="S287" s="7"/>
      <c r="T287" s="7"/>
      <c r="U287" s="266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</row>
    <row r="288" ht="18.0" customHeight="1">
      <c r="A288" s="7"/>
      <c r="B288" s="7"/>
      <c r="C288" s="7"/>
      <c r="D288" s="7"/>
      <c r="E288" s="7"/>
      <c r="F288" s="7"/>
      <c r="G288" s="7"/>
      <c r="H288" s="264"/>
      <c r="I288" s="7"/>
      <c r="J288" s="7"/>
      <c r="K288" s="7"/>
      <c r="L288" s="7"/>
      <c r="M288" s="7"/>
      <c r="N288" s="7"/>
      <c r="O288" s="7"/>
      <c r="P288" s="7"/>
      <c r="Q288" s="265"/>
      <c r="R288" s="7"/>
      <c r="S288" s="7"/>
      <c r="T288" s="7"/>
      <c r="U288" s="266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</row>
    <row r="289" ht="18.0" customHeight="1">
      <c r="A289" s="7"/>
      <c r="B289" s="7"/>
      <c r="C289" s="7"/>
      <c r="D289" s="7"/>
      <c r="E289" s="7"/>
      <c r="F289" s="7"/>
      <c r="G289" s="7"/>
      <c r="H289" s="264"/>
      <c r="I289" s="7"/>
      <c r="J289" s="7"/>
      <c r="K289" s="7"/>
      <c r="L289" s="7"/>
      <c r="M289" s="7"/>
      <c r="N289" s="7"/>
      <c r="O289" s="7"/>
      <c r="P289" s="7"/>
      <c r="Q289" s="265"/>
      <c r="R289" s="7"/>
      <c r="S289" s="7"/>
      <c r="T289" s="7"/>
      <c r="U289" s="266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</row>
    <row r="290" ht="18.0" customHeight="1">
      <c r="A290" s="7"/>
      <c r="B290" s="7"/>
      <c r="C290" s="7"/>
      <c r="D290" s="7"/>
      <c r="E290" s="7"/>
      <c r="F290" s="7"/>
      <c r="G290" s="7"/>
      <c r="H290" s="264"/>
      <c r="I290" s="7"/>
      <c r="J290" s="7"/>
      <c r="K290" s="7"/>
      <c r="L290" s="7"/>
      <c r="M290" s="7"/>
      <c r="N290" s="7"/>
      <c r="O290" s="7"/>
      <c r="P290" s="7"/>
      <c r="Q290" s="265"/>
      <c r="R290" s="7"/>
      <c r="S290" s="7"/>
      <c r="T290" s="7"/>
      <c r="U290" s="266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</row>
    <row r="291" ht="18.0" customHeight="1">
      <c r="A291" s="7"/>
      <c r="B291" s="7"/>
      <c r="C291" s="7"/>
      <c r="D291" s="7"/>
      <c r="E291" s="7"/>
      <c r="F291" s="7"/>
      <c r="G291" s="7"/>
      <c r="H291" s="264"/>
      <c r="I291" s="7"/>
      <c r="J291" s="7"/>
      <c r="K291" s="7"/>
      <c r="L291" s="7"/>
      <c r="M291" s="7"/>
      <c r="N291" s="7"/>
      <c r="O291" s="7"/>
      <c r="P291" s="7"/>
      <c r="Q291" s="265"/>
      <c r="R291" s="7"/>
      <c r="S291" s="7"/>
      <c r="T291" s="7"/>
      <c r="U291" s="266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</row>
    <row r="292" ht="18.0" customHeight="1">
      <c r="A292" s="7"/>
      <c r="B292" s="7"/>
      <c r="C292" s="7"/>
      <c r="D292" s="7"/>
      <c r="E292" s="7"/>
      <c r="F292" s="7"/>
      <c r="G292" s="7"/>
      <c r="H292" s="264"/>
      <c r="I292" s="7"/>
      <c r="J292" s="7"/>
      <c r="K292" s="7"/>
      <c r="L292" s="7"/>
      <c r="M292" s="7"/>
      <c r="N292" s="7"/>
      <c r="O292" s="7"/>
      <c r="P292" s="7"/>
      <c r="Q292" s="265"/>
      <c r="R292" s="7"/>
      <c r="S292" s="7"/>
      <c r="T292" s="7"/>
      <c r="U292" s="266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</row>
    <row r="293" ht="18.0" customHeight="1">
      <c r="A293" s="7"/>
      <c r="B293" s="7"/>
      <c r="C293" s="7"/>
      <c r="D293" s="7"/>
      <c r="E293" s="7"/>
      <c r="F293" s="7"/>
      <c r="G293" s="7"/>
      <c r="H293" s="264"/>
      <c r="I293" s="7"/>
      <c r="J293" s="7"/>
      <c r="K293" s="7"/>
      <c r="L293" s="7"/>
      <c r="M293" s="7"/>
      <c r="N293" s="7"/>
      <c r="O293" s="7"/>
      <c r="P293" s="7"/>
      <c r="Q293" s="265"/>
      <c r="R293" s="7"/>
      <c r="S293" s="7"/>
      <c r="T293" s="7"/>
      <c r="U293" s="266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</row>
    <row r="294" ht="18.0" customHeight="1">
      <c r="A294" s="7"/>
      <c r="B294" s="7"/>
      <c r="C294" s="7"/>
      <c r="D294" s="7"/>
      <c r="E294" s="7"/>
      <c r="F294" s="7"/>
      <c r="G294" s="7"/>
      <c r="H294" s="264"/>
      <c r="I294" s="7"/>
      <c r="J294" s="7"/>
      <c r="K294" s="7"/>
      <c r="L294" s="7"/>
      <c r="M294" s="7"/>
      <c r="N294" s="7"/>
      <c r="O294" s="7"/>
      <c r="P294" s="7"/>
      <c r="Q294" s="265"/>
      <c r="R294" s="7"/>
      <c r="S294" s="7"/>
      <c r="T294" s="7"/>
      <c r="U294" s="266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</row>
    <row r="295" ht="18.0" customHeight="1">
      <c r="A295" s="7"/>
      <c r="B295" s="7"/>
      <c r="C295" s="7"/>
      <c r="D295" s="7"/>
      <c r="E295" s="7"/>
      <c r="F295" s="7"/>
      <c r="G295" s="7"/>
      <c r="H295" s="264"/>
      <c r="I295" s="7"/>
      <c r="J295" s="7"/>
      <c r="K295" s="7"/>
      <c r="L295" s="7"/>
      <c r="M295" s="7"/>
      <c r="N295" s="7"/>
      <c r="O295" s="7"/>
      <c r="P295" s="7"/>
      <c r="Q295" s="265"/>
      <c r="R295" s="7"/>
      <c r="S295" s="7"/>
      <c r="T295" s="7"/>
      <c r="U295" s="266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</row>
    <row r="296" ht="18.0" customHeight="1">
      <c r="A296" s="7"/>
      <c r="B296" s="7"/>
      <c r="C296" s="7"/>
      <c r="D296" s="7"/>
      <c r="E296" s="7"/>
      <c r="F296" s="7"/>
      <c r="G296" s="7"/>
      <c r="H296" s="264"/>
      <c r="I296" s="7"/>
      <c r="J296" s="7"/>
      <c r="K296" s="7"/>
      <c r="L296" s="7"/>
      <c r="M296" s="7"/>
      <c r="N296" s="7"/>
      <c r="O296" s="7"/>
      <c r="P296" s="7"/>
      <c r="Q296" s="265"/>
      <c r="R296" s="7"/>
      <c r="S296" s="7"/>
      <c r="T296" s="7"/>
      <c r="U296" s="266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</row>
    <row r="297" ht="18.0" customHeight="1">
      <c r="A297" s="7"/>
      <c r="B297" s="7"/>
      <c r="C297" s="7"/>
      <c r="D297" s="7"/>
      <c r="E297" s="7"/>
      <c r="F297" s="7"/>
      <c r="G297" s="7"/>
      <c r="H297" s="264"/>
      <c r="I297" s="7"/>
      <c r="J297" s="7"/>
      <c r="K297" s="7"/>
      <c r="L297" s="7"/>
      <c r="M297" s="7"/>
      <c r="N297" s="7"/>
      <c r="O297" s="7"/>
      <c r="P297" s="7"/>
      <c r="Q297" s="265"/>
      <c r="R297" s="7"/>
      <c r="S297" s="7"/>
      <c r="T297" s="7"/>
      <c r="U297" s="266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</row>
    <row r="298" ht="18.0" customHeight="1">
      <c r="A298" s="7"/>
      <c r="B298" s="7"/>
      <c r="C298" s="7"/>
      <c r="D298" s="7"/>
      <c r="E298" s="7"/>
      <c r="F298" s="7"/>
      <c r="G298" s="7"/>
      <c r="H298" s="264"/>
      <c r="I298" s="7"/>
      <c r="J298" s="7"/>
      <c r="K298" s="7"/>
      <c r="L298" s="7"/>
      <c r="M298" s="7"/>
      <c r="N298" s="7"/>
      <c r="O298" s="7"/>
      <c r="P298" s="7"/>
      <c r="Q298" s="265"/>
      <c r="R298" s="7"/>
      <c r="S298" s="7"/>
      <c r="T298" s="7"/>
      <c r="U298" s="266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</row>
    <row r="299" ht="18.0" customHeight="1">
      <c r="A299" s="7"/>
      <c r="B299" s="7"/>
      <c r="C299" s="7"/>
      <c r="D299" s="7"/>
      <c r="E299" s="7"/>
      <c r="F299" s="7"/>
      <c r="G299" s="7"/>
      <c r="H299" s="264"/>
      <c r="I299" s="7"/>
      <c r="J299" s="7"/>
      <c r="K299" s="7"/>
      <c r="L299" s="7"/>
      <c r="M299" s="7"/>
      <c r="N299" s="7"/>
      <c r="O299" s="7"/>
      <c r="P299" s="7"/>
      <c r="Q299" s="265"/>
      <c r="R299" s="7"/>
      <c r="S299" s="7"/>
      <c r="T299" s="7"/>
      <c r="U299" s="266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</row>
    <row r="300" ht="18.0" customHeight="1">
      <c r="A300" s="7"/>
      <c r="B300" s="7"/>
      <c r="C300" s="7"/>
      <c r="D300" s="7"/>
      <c r="E300" s="7"/>
      <c r="F300" s="7"/>
      <c r="G300" s="7"/>
      <c r="H300" s="264"/>
      <c r="I300" s="7"/>
      <c r="J300" s="7"/>
      <c r="K300" s="7"/>
      <c r="L300" s="7"/>
      <c r="M300" s="7"/>
      <c r="N300" s="7"/>
      <c r="O300" s="7"/>
      <c r="P300" s="7"/>
      <c r="Q300" s="265"/>
      <c r="R300" s="7"/>
      <c r="S300" s="7"/>
      <c r="T300" s="7"/>
      <c r="U300" s="266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</row>
    <row r="301" ht="18.0" customHeight="1">
      <c r="A301" s="7"/>
      <c r="B301" s="7"/>
      <c r="C301" s="7"/>
      <c r="D301" s="7"/>
      <c r="E301" s="7"/>
      <c r="F301" s="7"/>
      <c r="G301" s="7"/>
      <c r="H301" s="264"/>
      <c r="I301" s="7"/>
      <c r="J301" s="7"/>
      <c r="K301" s="7"/>
      <c r="L301" s="7"/>
      <c r="M301" s="7"/>
      <c r="N301" s="7"/>
      <c r="O301" s="7"/>
      <c r="P301" s="7"/>
      <c r="Q301" s="265"/>
      <c r="R301" s="7"/>
      <c r="S301" s="7"/>
      <c r="T301" s="7"/>
      <c r="U301" s="266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</row>
    <row r="302" ht="18.0" customHeight="1">
      <c r="A302" s="7"/>
      <c r="B302" s="7"/>
      <c r="C302" s="7"/>
      <c r="D302" s="7"/>
      <c r="E302" s="7"/>
      <c r="F302" s="7"/>
      <c r="G302" s="7"/>
      <c r="H302" s="264"/>
      <c r="I302" s="7"/>
      <c r="J302" s="7"/>
      <c r="K302" s="7"/>
      <c r="L302" s="7"/>
      <c r="M302" s="7"/>
      <c r="N302" s="7"/>
      <c r="O302" s="7"/>
      <c r="P302" s="7"/>
      <c r="Q302" s="265"/>
      <c r="R302" s="7"/>
      <c r="S302" s="7"/>
      <c r="T302" s="7"/>
      <c r="U302" s="266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</row>
    <row r="303" ht="18.0" customHeight="1">
      <c r="A303" s="7"/>
      <c r="B303" s="7"/>
      <c r="C303" s="7"/>
      <c r="D303" s="7"/>
      <c r="E303" s="7"/>
      <c r="F303" s="7"/>
      <c r="G303" s="7"/>
      <c r="H303" s="264"/>
      <c r="I303" s="7"/>
      <c r="J303" s="7"/>
      <c r="K303" s="7"/>
      <c r="L303" s="7"/>
      <c r="M303" s="7"/>
      <c r="N303" s="7"/>
      <c r="O303" s="7"/>
      <c r="P303" s="7"/>
      <c r="Q303" s="265"/>
      <c r="R303" s="7"/>
      <c r="S303" s="7"/>
      <c r="T303" s="7"/>
      <c r="U303" s="266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</row>
    <row r="304" ht="18.0" customHeight="1">
      <c r="A304" s="7"/>
      <c r="B304" s="7"/>
      <c r="C304" s="7"/>
      <c r="D304" s="7"/>
      <c r="E304" s="7"/>
      <c r="F304" s="7"/>
      <c r="G304" s="7"/>
      <c r="H304" s="264"/>
      <c r="I304" s="7"/>
      <c r="J304" s="7"/>
      <c r="K304" s="7"/>
      <c r="L304" s="7"/>
      <c r="M304" s="7"/>
      <c r="N304" s="7"/>
      <c r="O304" s="7"/>
      <c r="P304" s="7"/>
      <c r="Q304" s="265"/>
      <c r="R304" s="7"/>
      <c r="S304" s="7"/>
      <c r="T304" s="7"/>
      <c r="U304" s="266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</row>
    <row r="305" ht="18.0" customHeight="1">
      <c r="A305" s="7"/>
      <c r="B305" s="7"/>
      <c r="C305" s="7"/>
      <c r="D305" s="7"/>
      <c r="E305" s="7"/>
      <c r="F305" s="7"/>
      <c r="G305" s="7"/>
      <c r="H305" s="264"/>
      <c r="I305" s="7"/>
      <c r="J305" s="7"/>
      <c r="K305" s="7"/>
      <c r="L305" s="7"/>
      <c r="M305" s="7"/>
      <c r="N305" s="7"/>
      <c r="O305" s="7"/>
      <c r="P305" s="7"/>
      <c r="Q305" s="265"/>
      <c r="R305" s="7"/>
      <c r="S305" s="7"/>
      <c r="T305" s="7"/>
      <c r="U305" s="266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</row>
    <row r="306" ht="18.0" customHeight="1">
      <c r="A306" s="7"/>
      <c r="B306" s="7"/>
      <c r="C306" s="7"/>
      <c r="D306" s="7"/>
      <c r="E306" s="7"/>
      <c r="F306" s="7"/>
      <c r="G306" s="7"/>
      <c r="H306" s="264"/>
      <c r="I306" s="7"/>
      <c r="J306" s="7"/>
      <c r="K306" s="7"/>
      <c r="L306" s="7"/>
      <c r="M306" s="7"/>
      <c r="N306" s="7"/>
      <c r="O306" s="7"/>
      <c r="P306" s="7"/>
      <c r="Q306" s="265"/>
      <c r="R306" s="7"/>
      <c r="S306" s="7"/>
      <c r="T306" s="7"/>
      <c r="U306" s="266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</row>
    <row r="307" ht="18.0" customHeight="1">
      <c r="A307" s="7"/>
      <c r="B307" s="7"/>
      <c r="C307" s="7"/>
      <c r="D307" s="7"/>
      <c r="E307" s="7"/>
      <c r="F307" s="7"/>
      <c r="G307" s="7"/>
      <c r="H307" s="264"/>
      <c r="I307" s="7"/>
      <c r="J307" s="7"/>
      <c r="K307" s="7"/>
      <c r="L307" s="7"/>
      <c r="M307" s="7"/>
      <c r="N307" s="7"/>
      <c r="O307" s="7"/>
      <c r="P307" s="7"/>
      <c r="Q307" s="265"/>
      <c r="R307" s="7"/>
      <c r="S307" s="7"/>
      <c r="T307" s="7"/>
      <c r="U307" s="266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</row>
    <row r="308" ht="18.0" customHeight="1">
      <c r="A308" s="7"/>
      <c r="B308" s="7"/>
      <c r="C308" s="7"/>
      <c r="D308" s="7"/>
      <c r="E308" s="7"/>
      <c r="F308" s="7"/>
      <c r="G308" s="7"/>
      <c r="H308" s="264"/>
      <c r="I308" s="7"/>
      <c r="J308" s="7"/>
      <c r="K308" s="7"/>
      <c r="L308" s="7"/>
      <c r="M308" s="7"/>
      <c r="N308" s="7"/>
      <c r="O308" s="7"/>
      <c r="P308" s="7"/>
      <c r="Q308" s="265"/>
      <c r="R308" s="7"/>
      <c r="S308" s="7"/>
      <c r="T308" s="7"/>
      <c r="U308" s="266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</row>
    <row r="309" ht="18.0" customHeight="1">
      <c r="A309" s="7"/>
      <c r="B309" s="7"/>
      <c r="C309" s="7"/>
      <c r="D309" s="7"/>
      <c r="E309" s="7"/>
      <c r="F309" s="7"/>
      <c r="G309" s="7"/>
      <c r="H309" s="264"/>
      <c r="I309" s="7"/>
      <c r="J309" s="7"/>
      <c r="K309" s="7"/>
      <c r="L309" s="7"/>
      <c r="M309" s="7"/>
      <c r="N309" s="7"/>
      <c r="O309" s="7"/>
      <c r="P309" s="7"/>
      <c r="Q309" s="265"/>
      <c r="R309" s="7"/>
      <c r="S309" s="7"/>
      <c r="T309" s="7"/>
      <c r="U309" s="266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</row>
    <row r="310" ht="18.0" customHeight="1">
      <c r="A310" s="7"/>
      <c r="B310" s="7"/>
      <c r="C310" s="7"/>
      <c r="D310" s="7"/>
      <c r="E310" s="7"/>
      <c r="F310" s="7"/>
      <c r="G310" s="7"/>
      <c r="H310" s="264"/>
      <c r="I310" s="7"/>
      <c r="J310" s="7"/>
      <c r="K310" s="7"/>
      <c r="L310" s="7"/>
      <c r="M310" s="7"/>
      <c r="N310" s="7"/>
      <c r="O310" s="7"/>
      <c r="P310" s="7"/>
      <c r="Q310" s="265"/>
      <c r="R310" s="7"/>
      <c r="S310" s="7"/>
      <c r="T310" s="7"/>
      <c r="U310" s="266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</row>
    <row r="311" ht="18.0" customHeight="1">
      <c r="A311" s="7"/>
      <c r="B311" s="7"/>
      <c r="C311" s="7"/>
      <c r="D311" s="7"/>
      <c r="E311" s="7"/>
      <c r="F311" s="7"/>
      <c r="G311" s="7"/>
      <c r="H311" s="264"/>
      <c r="I311" s="7"/>
      <c r="J311" s="7"/>
      <c r="K311" s="7"/>
      <c r="L311" s="7"/>
      <c r="M311" s="7"/>
      <c r="N311" s="7"/>
      <c r="O311" s="7"/>
      <c r="P311" s="7"/>
      <c r="Q311" s="265"/>
      <c r="R311" s="7"/>
      <c r="S311" s="7"/>
      <c r="T311" s="7"/>
      <c r="U311" s="266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</row>
    <row r="312" ht="18.0" customHeight="1">
      <c r="A312" s="7"/>
      <c r="B312" s="7"/>
      <c r="C312" s="7"/>
      <c r="D312" s="7"/>
      <c r="E312" s="7"/>
      <c r="F312" s="7"/>
      <c r="G312" s="7"/>
      <c r="H312" s="264"/>
      <c r="I312" s="7"/>
      <c r="J312" s="7"/>
      <c r="K312" s="7"/>
      <c r="L312" s="7"/>
      <c r="M312" s="7"/>
      <c r="N312" s="7"/>
      <c r="O312" s="7"/>
      <c r="P312" s="7"/>
      <c r="Q312" s="265"/>
      <c r="R312" s="7"/>
      <c r="S312" s="7"/>
      <c r="T312" s="7"/>
      <c r="U312" s="266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</row>
    <row r="313" ht="18.0" customHeight="1">
      <c r="A313" s="7"/>
      <c r="B313" s="7"/>
      <c r="C313" s="7"/>
      <c r="D313" s="7"/>
      <c r="E313" s="7"/>
      <c r="F313" s="7"/>
      <c r="G313" s="7"/>
      <c r="H313" s="264"/>
      <c r="I313" s="7"/>
      <c r="J313" s="7"/>
      <c r="K313" s="7"/>
      <c r="L313" s="7"/>
      <c r="M313" s="7"/>
      <c r="N313" s="7"/>
      <c r="O313" s="7"/>
      <c r="P313" s="7"/>
      <c r="Q313" s="265"/>
      <c r="R313" s="7"/>
      <c r="S313" s="7"/>
      <c r="T313" s="7"/>
      <c r="U313" s="266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</row>
    <row r="314" ht="18.0" customHeight="1">
      <c r="A314" s="7"/>
      <c r="B314" s="7"/>
      <c r="C314" s="7"/>
      <c r="D314" s="7"/>
      <c r="E314" s="7"/>
      <c r="F314" s="7"/>
      <c r="G314" s="7"/>
      <c r="H314" s="264"/>
      <c r="I314" s="7"/>
      <c r="J314" s="7"/>
      <c r="K314" s="7"/>
      <c r="L314" s="7"/>
      <c r="M314" s="7"/>
      <c r="N314" s="7"/>
      <c r="O314" s="7"/>
      <c r="P314" s="7"/>
      <c r="Q314" s="265"/>
      <c r="R314" s="7"/>
      <c r="S314" s="7"/>
      <c r="T314" s="7"/>
      <c r="U314" s="266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</row>
    <row r="315" ht="18.0" customHeight="1">
      <c r="A315" s="7"/>
      <c r="B315" s="7"/>
      <c r="C315" s="7"/>
      <c r="D315" s="7"/>
      <c r="E315" s="7"/>
      <c r="F315" s="7"/>
      <c r="G315" s="7"/>
      <c r="H315" s="264"/>
      <c r="I315" s="7"/>
      <c r="J315" s="7"/>
      <c r="K315" s="7"/>
      <c r="L315" s="7"/>
      <c r="M315" s="7"/>
      <c r="N315" s="7"/>
      <c r="O315" s="7"/>
      <c r="P315" s="7"/>
      <c r="Q315" s="265"/>
      <c r="R315" s="7"/>
      <c r="S315" s="7"/>
      <c r="T315" s="7"/>
      <c r="U315" s="266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</row>
    <row r="316" ht="18.0" customHeight="1">
      <c r="A316" s="7"/>
      <c r="B316" s="7"/>
      <c r="C316" s="7"/>
      <c r="D316" s="7"/>
      <c r="E316" s="7"/>
      <c r="F316" s="7"/>
      <c r="G316" s="7"/>
      <c r="H316" s="264"/>
      <c r="I316" s="7"/>
      <c r="J316" s="7"/>
      <c r="K316" s="7"/>
      <c r="L316" s="7"/>
      <c r="M316" s="7"/>
      <c r="N316" s="7"/>
      <c r="O316" s="7"/>
      <c r="P316" s="7"/>
      <c r="Q316" s="265"/>
      <c r="R316" s="7"/>
      <c r="S316" s="7"/>
      <c r="T316" s="7"/>
      <c r="U316" s="266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</row>
    <row r="317" ht="18.0" customHeight="1">
      <c r="A317" s="7"/>
      <c r="B317" s="7"/>
      <c r="C317" s="7"/>
      <c r="D317" s="7"/>
      <c r="E317" s="7"/>
      <c r="F317" s="7"/>
      <c r="G317" s="7"/>
      <c r="H317" s="264"/>
      <c r="I317" s="7"/>
      <c r="J317" s="7"/>
      <c r="K317" s="7"/>
      <c r="L317" s="7"/>
      <c r="M317" s="7"/>
      <c r="N317" s="7"/>
      <c r="O317" s="7"/>
      <c r="P317" s="7"/>
      <c r="Q317" s="265"/>
      <c r="R317" s="7"/>
      <c r="S317" s="7"/>
      <c r="T317" s="7"/>
      <c r="U317" s="266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</row>
    <row r="318" ht="18.0" customHeight="1">
      <c r="A318" s="7"/>
      <c r="B318" s="7"/>
      <c r="C318" s="7"/>
      <c r="D318" s="7"/>
      <c r="E318" s="7"/>
      <c r="F318" s="7"/>
      <c r="G318" s="7"/>
      <c r="H318" s="264"/>
      <c r="I318" s="7"/>
      <c r="J318" s="7"/>
      <c r="K318" s="7"/>
      <c r="L318" s="7"/>
      <c r="M318" s="7"/>
      <c r="N318" s="7"/>
      <c r="O318" s="7"/>
      <c r="P318" s="7"/>
      <c r="Q318" s="265"/>
      <c r="R318" s="7"/>
      <c r="S318" s="7"/>
      <c r="T318" s="7"/>
      <c r="U318" s="266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</row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1:D11"/>
    <mergeCell ref="E12:H12"/>
    <mergeCell ref="C17:E17"/>
    <mergeCell ref="C87:E87"/>
    <mergeCell ref="C99:E99"/>
  </mergeCells>
  <printOptions/>
  <pageMargins bottom="0.78" footer="0.0" header="0.0" left="0.75" right="0.75" top="0.66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71"/>
    <col customWidth="1" hidden="1" min="14" max="14" width="13.14"/>
    <col customWidth="1" hidden="1" min="15" max="16" width="8.71"/>
    <col customWidth="1" min="17" max="17" width="19.57"/>
    <col customWidth="1" min="18" max="18" width="17.43"/>
    <col customWidth="1" min="19" max="19" width="17.86"/>
    <col customWidth="1" min="20" max="20" width="17.0"/>
    <col customWidth="1" min="21" max="21" width="15.14"/>
    <col customWidth="1" min="22" max="22" width="13.86"/>
    <col customWidth="1" min="23" max="24" width="9.14"/>
    <col customWidth="1" min="25" max="25" width="16.0"/>
    <col customWidth="1" min="26" max="45" width="9.14"/>
  </cols>
  <sheetData>
    <row r="1" ht="18.0" customHeight="1">
      <c r="A1" s="140" t="s">
        <v>53</v>
      </c>
      <c r="B1" s="140"/>
      <c r="C1" s="140"/>
      <c r="D1" s="140"/>
      <c r="E1" s="140"/>
      <c r="F1" s="140"/>
      <c r="G1" s="140"/>
      <c r="H1" s="141"/>
      <c r="I1" s="140"/>
      <c r="J1" s="140"/>
      <c r="K1" s="140"/>
      <c r="L1" s="140"/>
      <c r="M1" s="140"/>
      <c r="N1" s="140"/>
      <c r="O1" s="140"/>
      <c r="P1" s="140"/>
      <c r="Q1" s="142"/>
      <c r="R1" s="140"/>
      <c r="S1" s="140"/>
      <c r="T1" s="140"/>
      <c r="U1" s="143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  <c r="AJ1" s="140"/>
      <c r="AK1" s="140"/>
      <c r="AL1" s="140"/>
      <c r="AM1" s="140"/>
      <c r="AN1" s="140"/>
      <c r="AO1" s="140"/>
      <c r="AP1" s="140"/>
      <c r="AQ1" s="140"/>
      <c r="AR1" s="140"/>
      <c r="AS1" s="140"/>
    </row>
    <row r="2" ht="18.0" customHeight="1">
      <c r="A2" s="140"/>
      <c r="B2" s="140"/>
      <c r="C2" s="140"/>
      <c r="D2" s="140"/>
      <c r="E2" s="140"/>
      <c r="F2" s="140"/>
      <c r="G2" s="140"/>
      <c r="H2" s="141"/>
      <c r="I2" s="140"/>
      <c r="J2" s="140"/>
      <c r="K2" s="140"/>
      <c r="L2" s="140"/>
      <c r="M2" s="140"/>
      <c r="N2" s="140"/>
      <c r="O2" s="140"/>
      <c r="P2" s="140"/>
      <c r="Q2" s="142"/>
      <c r="R2" s="140"/>
      <c r="S2" s="140"/>
      <c r="T2" s="140"/>
      <c r="U2" s="143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  <c r="AL2" s="140"/>
      <c r="AM2" s="140"/>
      <c r="AN2" s="140"/>
      <c r="AO2" s="140"/>
      <c r="AP2" s="140"/>
      <c r="AQ2" s="140"/>
      <c r="AR2" s="140"/>
      <c r="AS2" s="140"/>
    </row>
    <row r="3" ht="18.0" customHeight="1">
      <c r="A3" s="144" t="s">
        <v>1</v>
      </c>
      <c r="B3" s="144"/>
      <c r="C3" s="144"/>
      <c r="D3" s="140"/>
      <c r="E3" s="140"/>
      <c r="F3" s="140"/>
      <c r="G3" s="140"/>
      <c r="H3" s="141"/>
      <c r="I3" s="140"/>
      <c r="J3" s="140"/>
      <c r="K3" s="140"/>
      <c r="L3" s="140"/>
      <c r="M3" s="140"/>
      <c r="N3" s="140"/>
      <c r="O3" s="140"/>
      <c r="P3" s="140"/>
      <c r="Q3" s="142"/>
      <c r="R3" s="140"/>
      <c r="S3" s="140"/>
      <c r="T3" s="140"/>
      <c r="U3" s="143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/>
      <c r="AL3" s="140"/>
      <c r="AM3" s="140"/>
      <c r="AN3" s="140"/>
      <c r="AO3" s="140"/>
      <c r="AP3" s="140"/>
      <c r="AQ3" s="140"/>
      <c r="AR3" s="140"/>
      <c r="AS3" s="140"/>
    </row>
    <row r="4" ht="29.25" customHeight="1">
      <c r="A4" s="140"/>
      <c r="B4" s="140"/>
      <c r="C4" s="140"/>
      <c r="D4" s="140"/>
      <c r="E4" s="140"/>
      <c r="F4" s="140"/>
      <c r="G4" s="140"/>
      <c r="H4" s="141" t="s">
        <v>2</v>
      </c>
      <c r="I4" s="145">
        <v>44321.0</v>
      </c>
      <c r="J4" s="140" t="str">
        <f>+B8&amp;"/"&amp;B9&amp;"/"&amp;B10&amp;"/"&amp;B11&amp;"/"&amp;B12&amp;"/"&amp;B13&amp;"/"&amp;B14</f>
        <v>D2070/D2070/HRD2930/HRD2940/HRD2940//</v>
      </c>
      <c r="K4" s="140"/>
      <c r="L4" s="140"/>
      <c r="M4" s="140"/>
      <c r="N4" s="140"/>
      <c r="O4" s="140"/>
      <c r="P4" s="140"/>
      <c r="Q4" s="142"/>
      <c r="R4" s="140"/>
      <c r="S4" s="140"/>
      <c r="T4" s="140"/>
      <c r="U4" s="143"/>
      <c r="V4" s="140"/>
      <c r="W4" s="140"/>
      <c r="X4" s="140"/>
      <c r="Y4" s="140"/>
      <c r="Z4" s="140"/>
      <c r="AA4" s="140"/>
      <c r="AB4" s="140"/>
      <c r="AC4" s="140"/>
      <c r="AD4" s="140"/>
      <c r="AE4" s="140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</row>
    <row r="5" ht="18.0" customHeight="1">
      <c r="A5" s="140" t="s">
        <v>4</v>
      </c>
      <c r="B5" s="140"/>
      <c r="C5" s="140"/>
      <c r="D5" s="140"/>
      <c r="E5" s="140"/>
      <c r="F5" s="140"/>
      <c r="G5" s="140"/>
      <c r="H5" s="141"/>
      <c r="I5" s="140"/>
      <c r="J5" s="140"/>
      <c r="K5" s="140"/>
      <c r="L5" s="140"/>
      <c r="M5" s="140"/>
      <c r="N5" s="140"/>
      <c r="O5" s="140"/>
      <c r="P5" s="140"/>
      <c r="Q5" s="142"/>
      <c r="R5" s="140"/>
      <c r="S5" s="140"/>
      <c r="T5" s="140"/>
      <c r="U5" s="143"/>
      <c r="V5" s="140"/>
      <c r="W5" s="140"/>
      <c r="X5" s="140"/>
      <c r="Y5" s="140"/>
      <c r="Z5" s="140"/>
      <c r="AA5" s="140"/>
      <c r="AB5" s="140"/>
      <c r="AC5" s="140"/>
      <c r="AD5" s="140"/>
      <c r="AE5" s="140"/>
      <c r="AF5" s="140"/>
      <c r="AG5" s="140"/>
      <c r="AH5" s="140"/>
      <c r="AI5" s="140"/>
      <c r="AJ5" s="140"/>
      <c r="AK5" s="140"/>
      <c r="AL5" s="140"/>
      <c r="AM5" s="140"/>
      <c r="AN5" s="140"/>
      <c r="AO5" s="140"/>
      <c r="AP5" s="140"/>
      <c r="AQ5" s="140"/>
      <c r="AR5" s="140"/>
      <c r="AS5" s="140"/>
    </row>
    <row r="6" ht="18.0" customHeight="1">
      <c r="A6" s="146"/>
      <c r="B6" s="146"/>
      <c r="C6" s="146"/>
      <c r="D6" s="146"/>
      <c r="E6" s="146"/>
      <c r="F6" s="146"/>
      <c r="G6" s="146"/>
      <c r="H6" s="147"/>
      <c r="I6" s="146"/>
      <c r="J6" s="140"/>
      <c r="K6" s="140"/>
      <c r="L6" s="140"/>
      <c r="M6" s="140"/>
      <c r="N6" s="140"/>
      <c r="O6" s="140"/>
      <c r="P6" s="140"/>
      <c r="Q6" s="142"/>
      <c r="R6" s="140"/>
      <c r="S6" s="140"/>
      <c r="T6" s="140"/>
      <c r="U6" s="143"/>
      <c r="V6" s="140"/>
      <c r="W6" s="140"/>
      <c r="X6" s="140"/>
      <c r="Y6" s="140"/>
      <c r="Z6" s="140"/>
      <c r="AA6" s="140"/>
      <c r="AB6" s="140"/>
      <c r="AC6" s="140"/>
      <c r="AD6" s="140"/>
      <c r="AE6" s="140"/>
      <c r="AF6" s="140"/>
      <c r="AG6" s="140"/>
      <c r="AH6" s="140"/>
      <c r="AI6" s="140"/>
      <c r="AJ6" s="140"/>
      <c r="AK6" s="140"/>
      <c r="AL6" s="140"/>
      <c r="AM6" s="140"/>
      <c r="AN6" s="140"/>
      <c r="AO6" s="140"/>
      <c r="AP6" s="140"/>
      <c r="AQ6" s="140"/>
      <c r="AR6" s="140"/>
      <c r="AS6" s="140"/>
    </row>
    <row r="7" ht="36.0" customHeight="1">
      <c r="A7" s="148" t="s">
        <v>6</v>
      </c>
      <c r="B7" s="149"/>
      <c r="C7" s="150" t="s">
        <v>71</v>
      </c>
      <c r="D7" s="151" t="s">
        <v>8</v>
      </c>
      <c r="E7" s="152" t="s">
        <v>9</v>
      </c>
      <c r="F7" s="153"/>
      <c r="G7" s="153"/>
      <c r="H7" s="149"/>
      <c r="I7" s="154" t="s">
        <v>10</v>
      </c>
      <c r="J7" s="140"/>
      <c r="K7" s="140"/>
      <c r="L7" s="140"/>
      <c r="M7" s="140"/>
      <c r="N7" s="140"/>
      <c r="O7" s="140"/>
      <c r="P7" s="140"/>
      <c r="Q7" s="155">
        <f>+I131</f>
        <v>0.004349134877</v>
      </c>
      <c r="R7" s="140"/>
      <c r="S7" s="140"/>
      <c r="T7" s="140"/>
      <c r="U7" s="143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</row>
    <row r="8" ht="26.25" customHeight="1">
      <c r="A8" s="156">
        <v>1.0</v>
      </c>
      <c r="B8" s="157" t="s">
        <v>72</v>
      </c>
      <c r="C8" s="157">
        <v>20.5</v>
      </c>
      <c r="D8" s="158">
        <v>0.0846</v>
      </c>
      <c r="E8" s="159">
        <f>219.54*3</f>
        <v>658.62</v>
      </c>
      <c r="F8" s="159"/>
      <c r="G8" s="159"/>
      <c r="H8" s="160">
        <v>3.0</v>
      </c>
      <c r="I8" s="161">
        <f t="shared" ref="I8:I12" si="1">+D8*E8</f>
        <v>55.719252</v>
      </c>
      <c r="J8" s="162">
        <f t="shared" ref="J8:J14" si="2">E8-I8</f>
        <v>602.900748</v>
      </c>
      <c r="K8" s="140"/>
      <c r="L8" s="140"/>
      <c r="M8" s="140"/>
      <c r="N8" s="140"/>
      <c r="O8" s="140"/>
      <c r="P8" s="140"/>
      <c r="Q8" s="142"/>
      <c r="R8" s="140"/>
      <c r="S8" s="140"/>
      <c r="T8" s="140"/>
      <c r="U8" s="143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</row>
    <row r="9" ht="26.25" customHeight="1">
      <c r="A9" s="156">
        <v>2.0</v>
      </c>
      <c r="B9" s="164" t="s">
        <v>72</v>
      </c>
      <c r="C9" s="164">
        <v>20.5</v>
      </c>
      <c r="D9" s="165">
        <v>0.0846</v>
      </c>
      <c r="E9" s="166">
        <f>219.54*15.5</f>
        <v>3402.87</v>
      </c>
      <c r="F9" s="166"/>
      <c r="G9" s="166"/>
      <c r="H9" s="160">
        <v>15.5</v>
      </c>
      <c r="I9" s="161">
        <f t="shared" si="1"/>
        <v>287.882802</v>
      </c>
      <c r="J9" s="162">
        <f t="shared" si="2"/>
        <v>3114.987198</v>
      </c>
      <c r="K9" s="140"/>
      <c r="L9" s="140"/>
      <c r="M9" s="140"/>
      <c r="N9" s="140"/>
      <c r="O9" s="140"/>
      <c r="P9" s="140"/>
      <c r="Q9" s="142"/>
      <c r="R9" s="140"/>
      <c r="S9" s="140"/>
      <c r="T9" s="140"/>
      <c r="U9" s="143"/>
      <c r="V9" s="140"/>
      <c r="W9" s="140"/>
      <c r="X9" s="140"/>
      <c r="Y9" s="140"/>
      <c r="Z9" s="140"/>
      <c r="AA9" s="140"/>
      <c r="AB9" s="140"/>
      <c r="AC9" s="140"/>
      <c r="AD9" s="140"/>
      <c r="AE9" s="140"/>
      <c r="AF9" s="140"/>
      <c r="AG9" s="140"/>
      <c r="AH9" s="140"/>
      <c r="AI9" s="140"/>
      <c r="AJ9" s="140"/>
      <c r="AK9" s="140"/>
      <c r="AL9" s="140"/>
      <c r="AM9" s="140"/>
      <c r="AN9" s="140"/>
      <c r="AO9" s="140"/>
      <c r="AP9" s="140"/>
      <c r="AQ9" s="140"/>
      <c r="AR9" s="140"/>
      <c r="AS9" s="140"/>
    </row>
    <row r="10" ht="26.25" customHeight="1">
      <c r="A10" s="156">
        <v>3.0</v>
      </c>
      <c r="B10" s="164" t="s">
        <v>57</v>
      </c>
      <c r="C10" s="164">
        <v>29.5</v>
      </c>
      <c r="D10" s="165">
        <v>0.0156</v>
      </c>
      <c r="E10" s="166">
        <f>251.585*30</f>
        <v>7547.55</v>
      </c>
      <c r="F10" s="166"/>
      <c r="G10" s="166"/>
      <c r="H10" s="160">
        <v>30.0</v>
      </c>
      <c r="I10" s="161">
        <f t="shared" si="1"/>
        <v>117.74178</v>
      </c>
      <c r="J10" s="162">
        <f t="shared" si="2"/>
        <v>7429.80822</v>
      </c>
      <c r="K10" s="140"/>
      <c r="L10" s="140"/>
      <c r="M10" s="140"/>
      <c r="N10" s="140"/>
      <c r="O10" s="140"/>
      <c r="P10" s="140"/>
      <c r="Q10" s="142"/>
      <c r="R10" s="140"/>
      <c r="S10" s="140"/>
      <c r="T10" s="140"/>
      <c r="U10" s="143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</row>
    <row r="11" ht="26.25" customHeight="1">
      <c r="A11" s="156">
        <v>4.0</v>
      </c>
      <c r="B11" s="164" t="s">
        <v>56</v>
      </c>
      <c r="C11" s="164">
        <v>29.5</v>
      </c>
      <c r="D11" s="165">
        <v>0.0147</v>
      </c>
      <c r="E11" s="166">
        <f>252.16*18</f>
        <v>4538.88</v>
      </c>
      <c r="F11" s="166"/>
      <c r="G11" s="166"/>
      <c r="H11" s="160">
        <v>18.0</v>
      </c>
      <c r="I11" s="161">
        <f t="shared" si="1"/>
        <v>66.721536</v>
      </c>
      <c r="J11" s="162">
        <f t="shared" si="2"/>
        <v>4472.158464</v>
      </c>
      <c r="K11" s="140"/>
      <c r="L11" s="140"/>
      <c r="M11" s="140"/>
      <c r="N11" s="140"/>
      <c r="O11" s="140"/>
      <c r="P11" s="140"/>
      <c r="Q11" s="142"/>
      <c r="R11" s="140"/>
      <c r="S11" s="140"/>
      <c r="T11" s="140"/>
      <c r="U11" s="143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</row>
    <row r="12" ht="26.25" customHeight="1">
      <c r="A12" s="156">
        <v>5.0</v>
      </c>
      <c r="B12" s="164" t="s">
        <v>56</v>
      </c>
      <c r="C12" s="164">
        <v>29.5</v>
      </c>
      <c r="D12" s="165">
        <v>0.0147</v>
      </c>
      <c r="E12" s="166">
        <f>252.16*10.5</f>
        <v>2647.68</v>
      </c>
      <c r="F12" s="166"/>
      <c r="G12" s="166"/>
      <c r="H12" s="160">
        <v>10.5</v>
      </c>
      <c r="I12" s="161">
        <f t="shared" si="1"/>
        <v>38.920896</v>
      </c>
      <c r="J12" s="162">
        <f t="shared" si="2"/>
        <v>2608.759104</v>
      </c>
      <c r="K12" s="140"/>
      <c r="L12" s="140"/>
      <c r="M12" s="140"/>
      <c r="N12" s="140"/>
      <c r="O12" s="140"/>
      <c r="P12" s="140"/>
      <c r="Q12" s="142"/>
      <c r="R12" s="140"/>
      <c r="S12" s="140"/>
      <c r="T12" s="140"/>
      <c r="U12" s="143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</row>
    <row r="13" ht="26.25" customHeight="1">
      <c r="A13" s="156">
        <v>6.0</v>
      </c>
      <c r="B13" s="164"/>
      <c r="C13" s="164"/>
      <c r="D13" s="165"/>
      <c r="E13" s="166"/>
      <c r="F13" s="166"/>
      <c r="G13" s="166"/>
      <c r="H13" s="160"/>
      <c r="I13" s="161"/>
      <c r="J13" s="162">
        <f t="shared" si="2"/>
        <v>0</v>
      </c>
      <c r="K13" s="140"/>
      <c r="L13" s="140"/>
      <c r="M13" s="140"/>
      <c r="N13" s="140"/>
      <c r="O13" s="140"/>
      <c r="P13" s="140"/>
      <c r="Q13" s="142"/>
      <c r="R13" s="140"/>
      <c r="S13" s="140"/>
      <c r="T13" s="140"/>
      <c r="U13" s="143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</row>
    <row r="14" ht="26.25" customHeight="1">
      <c r="A14" s="156">
        <v>7.0</v>
      </c>
      <c r="B14" s="164"/>
      <c r="C14" s="164"/>
      <c r="D14" s="165"/>
      <c r="E14" s="166"/>
      <c r="F14" s="166"/>
      <c r="G14" s="166"/>
      <c r="H14" s="160"/>
      <c r="I14" s="161"/>
      <c r="J14" s="162">
        <f t="shared" si="2"/>
        <v>0</v>
      </c>
      <c r="K14" s="140"/>
      <c r="L14" s="140"/>
      <c r="M14" s="140"/>
      <c r="N14" s="140"/>
      <c r="O14" s="140"/>
      <c r="P14" s="140"/>
      <c r="Q14" s="142"/>
      <c r="R14" s="140"/>
      <c r="S14" s="140"/>
      <c r="T14" s="140"/>
      <c r="U14" s="143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</row>
    <row r="15" ht="18.0" customHeight="1">
      <c r="A15" s="167"/>
      <c r="B15" s="168"/>
      <c r="C15" s="169"/>
      <c r="D15" s="170"/>
      <c r="E15" s="171">
        <f>SUM(E8:E14)</f>
        <v>18795.6</v>
      </c>
      <c r="F15" s="172"/>
      <c r="G15" s="172"/>
      <c r="H15" s="173"/>
      <c r="I15" s="174">
        <f t="shared" ref="I15:J15" si="3">SUM(I8:I14)</f>
        <v>566.986266</v>
      </c>
      <c r="J15" s="175">
        <f t="shared" si="3"/>
        <v>18228.61373</v>
      </c>
      <c r="K15" s="140"/>
      <c r="L15" s="140"/>
      <c r="M15" s="140"/>
      <c r="N15" s="140"/>
      <c r="O15" s="140"/>
      <c r="P15" s="140"/>
      <c r="Q15" s="142"/>
      <c r="R15" s="140"/>
      <c r="S15" s="140"/>
      <c r="T15" s="140"/>
      <c r="U15" s="143"/>
      <c r="V15" s="140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</row>
    <row r="16" ht="18.0" customHeight="1">
      <c r="A16" s="176"/>
      <c r="B16" s="146"/>
      <c r="C16" s="146"/>
      <c r="D16" s="177"/>
      <c r="E16" s="178"/>
      <c r="F16" s="153"/>
      <c r="G16" s="153"/>
      <c r="H16" s="149"/>
      <c r="I16" s="179"/>
      <c r="J16" s="140"/>
      <c r="K16" s="140"/>
      <c r="L16" s="140"/>
      <c r="M16" s="140"/>
      <c r="N16" s="140"/>
      <c r="O16" s="140"/>
      <c r="P16" s="140"/>
      <c r="Q16" s="142"/>
      <c r="R16" s="140"/>
      <c r="S16" s="140"/>
      <c r="T16" s="140"/>
      <c r="U16" s="143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</row>
    <row r="17" ht="18.0" customHeight="1">
      <c r="A17" s="140"/>
      <c r="B17" s="140"/>
      <c r="C17" s="140"/>
      <c r="D17" s="140"/>
      <c r="E17" s="140"/>
      <c r="F17" s="140"/>
      <c r="G17" s="140"/>
      <c r="H17" s="141"/>
      <c r="I17" s="140"/>
      <c r="J17" s="140"/>
      <c r="K17" s="140"/>
      <c r="L17" s="140"/>
      <c r="M17" s="140"/>
      <c r="N17" s="140"/>
      <c r="O17" s="140"/>
      <c r="P17" s="140"/>
      <c r="Q17" s="142"/>
      <c r="R17" s="140"/>
      <c r="S17" s="140"/>
      <c r="T17" s="140"/>
      <c r="U17" s="143"/>
      <c r="V17" s="140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  <c r="AL17" s="140"/>
      <c r="AM17" s="140"/>
      <c r="AN17" s="140"/>
      <c r="AO17" s="140"/>
      <c r="AP17" s="140"/>
      <c r="AQ17" s="140"/>
      <c r="AR17" s="140"/>
      <c r="AS17" s="140"/>
    </row>
    <row r="18" ht="18.0" customHeight="1">
      <c r="A18" s="140"/>
      <c r="B18" s="140"/>
      <c r="C18" s="140"/>
      <c r="D18" s="140"/>
      <c r="E18" s="140"/>
      <c r="F18" s="140"/>
      <c r="G18" s="140"/>
      <c r="H18" s="141"/>
      <c r="I18" s="140"/>
      <c r="J18" s="140"/>
      <c r="K18" s="140"/>
      <c r="L18" s="140"/>
      <c r="M18" s="140"/>
      <c r="N18" s="140"/>
      <c r="O18" s="140"/>
      <c r="P18" s="140"/>
      <c r="Q18" s="142"/>
      <c r="R18" s="140"/>
      <c r="S18" s="140"/>
      <c r="T18" s="140"/>
      <c r="U18" s="143"/>
      <c r="V18" s="140"/>
      <c r="W18" s="140"/>
      <c r="X18" s="140"/>
      <c r="Y18" s="140"/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  <c r="AL18" s="140"/>
      <c r="AM18" s="140"/>
      <c r="AN18" s="140"/>
      <c r="AO18" s="140"/>
      <c r="AP18" s="140"/>
      <c r="AQ18" s="140"/>
      <c r="AR18" s="140"/>
      <c r="AS18" s="140"/>
    </row>
    <row r="19" ht="18.0" customHeight="1">
      <c r="A19" s="140" t="s">
        <v>11</v>
      </c>
      <c r="B19" s="140"/>
      <c r="C19" s="140"/>
      <c r="D19" s="140"/>
      <c r="E19" s="140"/>
      <c r="F19" s="140"/>
      <c r="G19" s="140"/>
      <c r="H19" s="141"/>
      <c r="I19" s="140"/>
      <c r="J19" s="140"/>
      <c r="K19" s="140"/>
      <c r="L19" s="140"/>
      <c r="M19" s="140"/>
      <c r="N19" s="140"/>
      <c r="O19" s="140"/>
      <c r="P19" s="140"/>
      <c r="Q19" s="142"/>
      <c r="R19" s="140"/>
      <c r="S19" s="140"/>
      <c r="T19" s="140"/>
      <c r="U19" s="143"/>
      <c r="V19" s="140"/>
      <c r="W19" s="140"/>
      <c r="X19" s="140"/>
      <c r="Y19" s="140"/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  <c r="AJ19" s="140"/>
      <c r="AK19" s="140"/>
      <c r="AL19" s="140"/>
      <c r="AM19" s="140"/>
      <c r="AN19" s="140"/>
      <c r="AO19" s="140"/>
      <c r="AP19" s="140"/>
      <c r="AQ19" s="140"/>
      <c r="AR19" s="140"/>
      <c r="AS19" s="140"/>
    </row>
    <row r="20" ht="18.0" customHeight="1">
      <c r="A20" s="140"/>
      <c r="B20" s="140"/>
      <c r="C20" s="140"/>
      <c r="D20" s="140"/>
      <c r="E20" s="140"/>
      <c r="F20" s="140"/>
      <c r="G20" s="140"/>
      <c r="H20" s="141"/>
      <c r="I20" s="140"/>
      <c r="J20" s="140"/>
      <c r="K20" s="140"/>
      <c r="L20" s="140"/>
      <c r="M20" s="140"/>
      <c r="N20" s="140"/>
      <c r="O20" s="140"/>
      <c r="P20" s="140"/>
      <c r="Q20" s="142"/>
      <c r="R20" s="140"/>
      <c r="S20" s="140"/>
      <c r="T20" s="140"/>
      <c r="U20" s="143"/>
      <c r="V20" s="140"/>
      <c r="W20" s="140"/>
      <c r="X20" s="140"/>
      <c r="Y20" s="140"/>
      <c r="Z20" s="140"/>
      <c r="AA20" s="140"/>
      <c r="AB20" s="140"/>
      <c r="AC20" s="140"/>
      <c r="AD20" s="140"/>
      <c r="AE20" s="140"/>
      <c r="AF20" s="140"/>
      <c r="AG20" s="140"/>
      <c r="AH20" s="140"/>
      <c r="AI20" s="140"/>
      <c r="AJ20" s="140"/>
      <c r="AK20" s="140"/>
      <c r="AL20" s="140"/>
      <c r="AM20" s="140"/>
      <c r="AN20" s="140"/>
      <c r="AO20" s="140"/>
      <c r="AP20" s="140"/>
      <c r="AQ20" s="140"/>
      <c r="AR20" s="140"/>
      <c r="AS20" s="140"/>
    </row>
    <row r="21" ht="40.5" customHeight="1">
      <c r="A21" s="180"/>
      <c r="B21" s="164" t="s">
        <v>12</v>
      </c>
      <c r="C21" s="181" t="s">
        <v>58</v>
      </c>
      <c r="D21" s="52"/>
      <c r="E21" s="53"/>
      <c r="F21" s="182"/>
      <c r="G21" s="182"/>
      <c r="H21" s="183" t="s">
        <v>14</v>
      </c>
      <c r="I21" s="164" t="s">
        <v>15</v>
      </c>
      <c r="J21" s="164" t="s">
        <v>16</v>
      </c>
      <c r="K21" s="140"/>
      <c r="L21" s="164" t="s">
        <v>17</v>
      </c>
      <c r="M21" s="164" t="s">
        <v>15</v>
      </c>
      <c r="N21" s="180" t="s">
        <v>18</v>
      </c>
      <c r="O21" s="140"/>
      <c r="P21" s="140"/>
      <c r="Q21" s="184"/>
      <c r="R21" s="164" t="s">
        <v>17</v>
      </c>
      <c r="S21" s="164" t="s">
        <v>15</v>
      </c>
      <c r="T21" s="180" t="s">
        <v>18</v>
      </c>
      <c r="U21" s="143"/>
      <c r="V21" s="180" t="s">
        <v>19</v>
      </c>
      <c r="W21" s="180" t="s">
        <v>20</v>
      </c>
      <c r="X21" s="180" t="s">
        <v>21</v>
      </c>
      <c r="Y21" s="180" t="s">
        <v>73</v>
      </c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  <c r="AK21" s="140"/>
      <c r="AL21" s="140"/>
      <c r="AM21" s="140"/>
      <c r="AN21" s="140"/>
      <c r="AO21" s="140"/>
      <c r="AP21" s="140"/>
      <c r="AQ21" s="140"/>
      <c r="AR21" s="140"/>
      <c r="AS21" s="140"/>
    </row>
    <row r="22" ht="27.0" customHeight="1">
      <c r="A22" s="185">
        <v>1.0</v>
      </c>
      <c r="B22" s="186" t="s">
        <v>74</v>
      </c>
      <c r="C22" s="187">
        <v>58.0</v>
      </c>
      <c r="D22" s="187">
        <v>203.0</v>
      </c>
      <c r="E22" s="187">
        <v>216.0</v>
      </c>
      <c r="F22" s="187">
        <f t="shared" ref="F22:F93" si="5">VALUE(IF(RIGHT(B22, 1)="%", RIGHT(B22, 3), 0))</f>
        <v>0.8</v>
      </c>
      <c r="G22" s="187">
        <f t="shared" ref="G22:G93" si="6">+Q22*C22/100*D22/100*E22/100</f>
        <v>52.135272</v>
      </c>
      <c r="H22" s="188">
        <f t="shared" ref="H22:H93" si="7">IF(F22=0, G22, F22*G22)</f>
        <v>41.7082176</v>
      </c>
      <c r="I22" s="187">
        <v>1.0</v>
      </c>
      <c r="J22" s="189">
        <f t="shared" ref="J22:J93" si="8">H22*I22</f>
        <v>41.7082176</v>
      </c>
      <c r="K22" s="190"/>
      <c r="L22" s="191">
        <f>D22*25.4/1000</f>
        <v>5.1562</v>
      </c>
      <c r="M22" s="185">
        <f>+I22</f>
        <v>1</v>
      </c>
      <c r="N22" s="185">
        <f>M22*L22</f>
        <v>5.1562</v>
      </c>
      <c r="O22" s="190"/>
      <c r="P22" s="190"/>
      <c r="Q22" s="192">
        <v>20.5</v>
      </c>
      <c r="R22" s="191">
        <f t="shared" ref="R22:R94" si="9">E22/100</f>
        <v>2.16</v>
      </c>
      <c r="S22" s="185">
        <f t="shared" ref="S22:S94" si="10">I22</f>
        <v>1</v>
      </c>
      <c r="T22" s="185">
        <f t="shared" ref="T22:T94" si="11">S22*R22</f>
        <v>2.16</v>
      </c>
      <c r="U22" s="193">
        <f t="shared" ref="U22:U93" si="12">+Q22*C22/100*D22/100*E22/100</f>
        <v>52.135272</v>
      </c>
      <c r="V22" s="191">
        <f t="shared" ref="V22:W22" si="4">C22/100</f>
        <v>0.58</v>
      </c>
      <c r="W22" s="191">
        <f t="shared" si="4"/>
        <v>2.03</v>
      </c>
      <c r="X22" s="191">
        <f t="shared" ref="X22:X94" si="14">T22</f>
        <v>2.16</v>
      </c>
      <c r="Y22" s="194">
        <f t="shared" ref="Y22:Y94" si="15">V22*W22*X22</f>
        <v>2.543184</v>
      </c>
      <c r="Z22" s="190"/>
      <c r="AA22" s="190"/>
      <c r="AB22" s="190"/>
      <c r="AC22" s="190"/>
      <c r="AD22" s="190"/>
      <c r="AE22" s="190"/>
      <c r="AF22" s="190"/>
      <c r="AG22" s="190"/>
      <c r="AH22" s="190"/>
      <c r="AI22" s="190"/>
      <c r="AJ22" s="190"/>
      <c r="AK22" s="190"/>
      <c r="AL22" s="190"/>
      <c r="AM22" s="190"/>
      <c r="AN22" s="190"/>
      <c r="AO22" s="190"/>
      <c r="AP22" s="190"/>
      <c r="AQ22" s="190"/>
      <c r="AR22" s="190"/>
      <c r="AS22" s="190"/>
    </row>
    <row r="23" ht="27.0" customHeight="1">
      <c r="A23" s="185">
        <v>2.0</v>
      </c>
      <c r="B23" s="195" t="s">
        <v>72</v>
      </c>
      <c r="C23" s="195">
        <v>92.0</v>
      </c>
      <c r="D23" s="195">
        <v>203.0</v>
      </c>
      <c r="E23" s="195">
        <v>215.0</v>
      </c>
      <c r="F23" s="195">
        <f t="shared" si="5"/>
        <v>0</v>
      </c>
      <c r="G23" s="195">
        <f t="shared" si="6"/>
        <v>82.31447</v>
      </c>
      <c r="H23" s="196">
        <f t="shared" si="7"/>
        <v>82.31447</v>
      </c>
      <c r="I23" s="195">
        <v>1.0</v>
      </c>
      <c r="J23" s="189">
        <f t="shared" si="8"/>
        <v>82.31447</v>
      </c>
      <c r="K23" s="190"/>
      <c r="L23" s="191"/>
      <c r="M23" s="185"/>
      <c r="N23" s="185"/>
      <c r="O23" s="190"/>
      <c r="P23" s="190"/>
      <c r="Q23" s="192">
        <v>20.5</v>
      </c>
      <c r="R23" s="191">
        <f t="shared" si="9"/>
        <v>2.15</v>
      </c>
      <c r="S23" s="185">
        <f t="shared" si="10"/>
        <v>1</v>
      </c>
      <c r="T23" s="185">
        <f t="shared" si="11"/>
        <v>2.15</v>
      </c>
      <c r="U23" s="193">
        <f t="shared" si="12"/>
        <v>82.31447</v>
      </c>
      <c r="V23" s="191">
        <f t="shared" ref="V23:W23" si="13">C23/100</f>
        <v>0.92</v>
      </c>
      <c r="W23" s="191">
        <f t="shared" si="13"/>
        <v>2.03</v>
      </c>
      <c r="X23" s="191">
        <f t="shared" si="14"/>
        <v>2.15</v>
      </c>
      <c r="Y23" s="194">
        <f t="shared" si="15"/>
        <v>4.01534</v>
      </c>
      <c r="Z23" s="190"/>
      <c r="AA23" s="190"/>
      <c r="AB23" s="190"/>
      <c r="AC23" s="190"/>
      <c r="AD23" s="190"/>
      <c r="AE23" s="190"/>
      <c r="AF23" s="190"/>
      <c r="AG23" s="190"/>
      <c r="AH23" s="190"/>
      <c r="AI23" s="190"/>
      <c r="AJ23" s="190"/>
      <c r="AK23" s="190"/>
      <c r="AL23" s="190"/>
      <c r="AM23" s="190"/>
      <c r="AN23" s="190"/>
      <c r="AO23" s="190"/>
      <c r="AP23" s="190"/>
      <c r="AQ23" s="190"/>
      <c r="AR23" s="190"/>
      <c r="AS23" s="190"/>
    </row>
    <row r="24" ht="27.0" customHeight="1">
      <c r="A24" s="185">
        <v>3.0</v>
      </c>
      <c r="B24" s="195" t="s">
        <v>72</v>
      </c>
      <c r="C24" s="195">
        <v>95.0</v>
      </c>
      <c r="D24" s="195">
        <v>203.0</v>
      </c>
      <c r="E24" s="195">
        <v>209.0</v>
      </c>
      <c r="F24" s="195">
        <f t="shared" si="5"/>
        <v>0</v>
      </c>
      <c r="G24" s="195">
        <f t="shared" si="6"/>
        <v>82.6265825</v>
      </c>
      <c r="H24" s="196">
        <f t="shared" si="7"/>
        <v>82.6265825</v>
      </c>
      <c r="I24" s="195">
        <v>1.0</v>
      </c>
      <c r="J24" s="189">
        <f t="shared" si="8"/>
        <v>82.6265825</v>
      </c>
      <c r="K24" s="190"/>
      <c r="L24" s="191">
        <f t="shared" ref="L24:L29" si="17">D24*25.4/1000</f>
        <v>5.1562</v>
      </c>
      <c r="M24" s="185">
        <f t="shared" ref="M24:M76" si="18">+I24</f>
        <v>1</v>
      </c>
      <c r="N24" s="185">
        <f t="shared" ref="N24:N29" si="19">M24*L24</f>
        <v>5.1562</v>
      </c>
      <c r="O24" s="190"/>
      <c r="P24" s="190"/>
      <c r="Q24" s="192">
        <v>20.5</v>
      </c>
      <c r="R24" s="191">
        <f t="shared" si="9"/>
        <v>2.09</v>
      </c>
      <c r="S24" s="185">
        <f t="shared" si="10"/>
        <v>1</v>
      </c>
      <c r="T24" s="185">
        <f t="shared" si="11"/>
        <v>2.09</v>
      </c>
      <c r="U24" s="193">
        <f t="shared" si="12"/>
        <v>82.6265825</v>
      </c>
      <c r="V24" s="191">
        <f t="shared" ref="V24:W24" si="16">C24/100</f>
        <v>0.95</v>
      </c>
      <c r="W24" s="191">
        <f t="shared" si="16"/>
        <v>2.03</v>
      </c>
      <c r="X24" s="191">
        <f t="shared" si="14"/>
        <v>2.09</v>
      </c>
      <c r="Y24" s="194">
        <f t="shared" si="15"/>
        <v>4.030565</v>
      </c>
      <c r="Z24" s="190"/>
      <c r="AA24" s="190"/>
      <c r="AB24" s="190"/>
      <c r="AC24" s="190"/>
      <c r="AD24" s="190"/>
      <c r="AE24" s="190"/>
      <c r="AF24" s="190"/>
      <c r="AG24" s="190"/>
      <c r="AH24" s="190"/>
      <c r="AI24" s="190"/>
      <c r="AJ24" s="190"/>
      <c r="AK24" s="190"/>
      <c r="AL24" s="190"/>
      <c r="AM24" s="190"/>
      <c r="AN24" s="190"/>
      <c r="AO24" s="190"/>
      <c r="AP24" s="190"/>
      <c r="AQ24" s="190"/>
      <c r="AR24" s="190"/>
      <c r="AS24" s="190"/>
    </row>
    <row r="25" ht="27.0" customHeight="1">
      <c r="A25" s="185">
        <v>11.0</v>
      </c>
      <c r="B25" s="195" t="s">
        <v>72</v>
      </c>
      <c r="C25" s="195">
        <v>95.0</v>
      </c>
      <c r="D25" s="195">
        <v>203.0</v>
      </c>
      <c r="E25" s="195">
        <v>208.0</v>
      </c>
      <c r="F25" s="195">
        <f t="shared" si="5"/>
        <v>0</v>
      </c>
      <c r="G25" s="195">
        <f t="shared" si="6"/>
        <v>82.23124</v>
      </c>
      <c r="H25" s="196">
        <f t="shared" si="7"/>
        <v>82.23124</v>
      </c>
      <c r="I25" s="195">
        <v>2.0</v>
      </c>
      <c r="J25" s="189">
        <f t="shared" si="8"/>
        <v>164.46248</v>
      </c>
      <c r="K25" s="190"/>
      <c r="L25" s="191">
        <f t="shared" si="17"/>
        <v>5.1562</v>
      </c>
      <c r="M25" s="185">
        <f t="shared" si="18"/>
        <v>2</v>
      </c>
      <c r="N25" s="185">
        <f t="shared" si="19"/>
        <v>10.3124</v>
      </c>
      <c r="O25" s="190"/>
      <c r="P25" s="190"/>
      <c r="Q25" s="192">
        <v>20.5</v>
      </c>
      <c r="R25" s="191">
        <f t="shared" si="9"/>
        <v>2.08</v>
      </c>
      <c r="S25" s="185">
        <f t="shared" si="10"/>
        <v>2</v>
      </c>
      <c r="T25" s="185">
        <f t="shared" si="11"/>
        <v>4.16</v>
      </c>
      <c r="U25" s="193">
        <f t="shared" si="12"/>
        <v>82.23124</v>
      </c>
      <c r="V25" s="191">
        <f t="shared" ref="V25:W25" si="20">C25/100</f>
        <v>0.95</v>
      </c>
      <c r="W25" s="191">
        <f t="shared" si="20"/>
        <v>2.03</v>
      </c>
      <c r="X25" s="191">
        <f t="shared" si="14"/>
        <v>4.16</v>
      </c>
      <c r="Y25" s="194">
        <f t="shared" si="15"/>
        <v>8.02256</v>
      </c>
      <c r="Z25" s="190"/>
      <c r="AA25" s="190"/>
      <c r="AB25" s="190"/>
      <c r="AC25" s="190"/>
      <c r="AD25" s="190"/>
      <c r="AE25" s="190"/>
      <c r="AF25" s="190"/>
      <c r="AG25" s="190"/>
      <c r="AH25" s="190"/>
      <c r="AI25" s="190"/>
      <c r="AJ25" s="190"/>
      <c r="AK25" s="190"/>
      <c r="AL25" s="190"/>
      <c r="AM25" s="190"/>
      <c r="AN25" s="190"/>
      <c r="AO25" s="190"/>
      <c r="AP25" s="190"/>
      <c r="AQ25" s="190"/>
      <c r="AR25" s="190"/>
      <c r="AS25" s="190"/>
    </row>
    <row r="26" ht="27.0" customHeight="1">
      <c r="A26" s="185">
        <v>14.0</v>
      </c>
      <c r="B26" s="195" t="s">
        <v>72</v>
      </c>
      <c r="C26" s="195">
        <v>82.0</v>
      </c>
      <c r="D26" s="195">
        <v>203.0</v>
      </c>
      <c r="E26" s="195">
        <v>209.0</v>
      </c>
      <c r="F26" s="195">
        <f t="shared" si="5"/>
        <v>0</v>
      </c>
      <c r="G26" s="195">
        <f t="shared" si="6"/>
        <v>71.319787</v>
      </c>
      <c r="H26" s="196">
        <f t="shared" si="7"/>
        <v>71.319787</v>
      </c>
      <c r="I26" s="195">
        <v>1.0</v>
      </c>
      <c r="J26" s="189">
        <f t="shared" si="8"/>
        <v>71.319787</v>
      </c>
      <c r="K26" s="190"/>
      <c r="L26" s="191">
        <f t="shared" si="17"/>
        <v>5.1562</v>
      </c>
      <c r="M26" s="185">
        <f t="shared" si="18"/>
        <v>1</v>
      </c>
      <c r="N26" s="185">
        <f t="shared" si="19"/>
        <v>5.1562</v>
      </c>
      <c r="O26" s="190"/>
      <c r="P26" s="190"/>
      <c r="Q26" s="192">
        <v>20.5</v>
      </c>
      <c r="R26" s="191">
        <f t="shared" si="9"/>
        <v>2.09</v>
      </c>
      <c r="S26" s="185">
        <f t="shared" si="10"/>
        <v>1</v>
      </c>
      <c r="T26" s="185">
        <f t="shared" si="11"/>
        <v>2.09</v>
      </c>
      <c r="U26" s="193">
        <f t="shared" si="12"/>
        <v>71.319787</v>
      </c>
      <c r="V26" s="191">
        <f t="shared" ref="V26:W26" si="21">C26/100</f>
        <v>0.82</v>
      </c>
      <c r="W26" s="191">
        <f t="shared" si="21"/>
        <v>2.03</v>
      </c>
      <c r="X26" s="191">
        <f t="shared" si="14"/>
        <v>2.09</v>
      </c>
      <c r="Y26" s="194">
        <f t="shared" si="15"/>
        <v>3.479014</v>
      </c>
      <c r="Z26" s="190"/>
      <c r="AA26" s="190"/>
      <c r="AB26" s="190"/>
      <c r="AC26" s="190"/>
      <c r="AD26" s="190"/>
      <c r="AE26" s="190"/>
      <c r="AF26" s="190"/>
      <c r="AG26" s="190"/>
      <c r="AH26" s="190"/>
      <c r="AI26" s="190"/>
      <c r="AJ26" s="190"/>
      <c r="AK26" s="190"/>
      <c r="AL26" s="190"/>
      <c r="AM26" s="190"/>
      <c r="AN26" s="190"/>
      <c r="AO26" s="190"/>
      <c r="AP26" s="190"/>
      <c r="AQ26" s="190"/>
      <c r="AR26" s="190"/>
      <c r="AS26" s="190"/>
    </row>
    <row r="27" ht="27.0" customHeight="1">
      <c r="A27" s="185">
        <v>15.0</v>
      </c>
      <c r="B27" s="186" t="s">
        <v>74</v>
      </c>
      <c r="C27" s="187">
        <v>75.0</v>
      </c>
      <c r="D27" s="187">
        <v>206.0</v>
      </c>
      <c r="E27" s="187">
        <v>208.0</v>
      </c>
      <c r="F27" s="187">
        <f t="shared" si="5"/>
        <v>0.8</v>
      </c>
      <c r="G27" s="187">
        <f t="shared" si="6"/>
        <v>65.8788</v>
      </c>
      <c r="H27" s="188">
        <f t="shared" si="7"/>
        <v>52.70304</v>
      </c>
      <c r="I27" s="187">
        <v>1.0</v>
      </c>
      <c r="J27" s="189">
        <f t="shared" si="8"/>
        <v>52.70304</v>
      </c>
      <c r="K27" s="190"/>
      <c r="L27" s="191">
        <f t="shared" si="17"/>
        <v>5.2324</v>
      </c>
      <c r="M27" s="185">
        <f t="shared" si="18"/>
        <v>1</v>
      </c>
      <c r="N27" s="185">
        <f t="shared" si="19"/>
        <v>5.2324</v>
      </c>
      <c r="O27" s="190"/>
      <c r="P27" s="190"/>
      <c r="Q27" s="192">
        <v>20.5</v>
      </c>
      <c r="R27" s="191">
        <f t="shared" si="9"/>
        <v>2.08</v>
      </c>
      <c r="S27" s="185">
        <f t="shared" si="10"/>
        <v>1</v>
      </c>
      <c r="T27" s="185">
        <f t="shared" si="11"/>
        <v>2.08</v>
      </c>
      <c r="U27" s="193">
        <f t="shared" si="12"/>
        <v>65.8788</v>
      </c>
      <c r="V27" s="191">
        <f t="shared" ref="V27:W27" si="22">C27/100</f>
        <v>0.75</v>
      </c>
      <c r="W27" s="191">
        <f t="shared" si="22"/>
        <v>2.06</v>
      </c>
      <c r="X27" s="191">
        <f t="shared" si="14"/>
        <v>2.08</v>
      </c>
      <c r="Y27" s="194">
        <f t="shared" si="15"/>
        <v>3.2136</v>
      </c>
      <c r="Z27" s="190"/>
      <c r="AA27" s="190"/>
      <c r="AB27" s="190"/>
      <c r="AC27" s="190"/>
      <c r="AD27" s="190"/>
      <c r="AE27" s="190"/>
      <c r="AF27" s="190"/>
      <c r="AG27" s="190"/>
      <c r="AH27" s="190"/>
      <c r="AI27" s="190"/>
      <c r="AJ27" s="190"/>
      <c r="AK27" s="190"/>
      <c r="AL27" s="190"/>
      <c r="AM27" s="190"/>
      <c r="AN27" s="190"/>
      <c r="AO27" s="190"/>
      <c r="AP27" s="190"/>
      <c r="AQ27" s="190"/>
      <c r="AR27" s="190"/>
      <c r="AS27" s="190"/>
    </row>
    <row r="28" ht="27.0" customHeight="1">
      <c r="A28" s="185">
        <v>16.0</v>
      </c>
      <c r="B28" s="195" t="s">
        <v>72</v>
      </c>
      <c r="C28" s="195">
        <v>98.0</v>
      </c>
      <c r="D28" s="195">
        <v>206.0</v>
      </c>
      <c r="E28" s="195">
        <v>208.0</v>
      </c>
      <c r="F28" s="195">
        <f t="shared" si="5"/>
        <v>0</v>
      </c>
      <c r="G28" s="195">
        <f t="shared" si="6"/>
        <v>86.081632</v>
      </c>
      <c r="H28" s="196">
        <f t="shared" si="7"/>
        <v>86.081632</v>
      </c>
      <c r="I28" s="195">
        <v>6.0</v>
      </c>
      <c r="J28" s="189">
        <f t="shared" si="8"/>
        <v>516.489792</v>
      </c>
      <c r="K28" s="190"/>
      <c r="L28" s="191">
        <f t="shared" si="17"/>
        <v>5.2324</v>
      </c>
      <c r="M28" s="185">
        <f t="shared" si="18"/>
        <v>6</v>
      </c>
      <c r="N28" s="185">
        <f t="shared" si="19"/>
        <v>31.3944</v>
      </c>
      <c r="O28" s="190"/>
      <c r="P28" s="190"/>
      <c r="Q28" s="192">
        <v>20.5</v>
      </c>
      <c r="R28" s="191">
        <f t="shared" si="9"/>
        <v>2.08</v>
      </c>
      <c r="S28" s="185">
        <f t="shared" si="10"/>
        <v>6</v>
      </c>
      <c r="T28" s="185">
        <f t="shared" si="11"/>
        <v>12.48</v>
      </c>
      <c r="U28" s="193">
        <f t="shared" si="12"/>
        <v>86.081632</v>
      </c>
      <c r="V28" s="191">
        <f t="shared" ref="V28:W28" si="23">C28/100</f>
        <v>0.98</v>
      </c>
      <c r="W28" s="191">
        <f t="shared" si="23"/>
        <v>2.06</v>
      </c>
      <c r="X28" s="191">
        <f t="shared" si="14"/>
        <v>12.48</v>
      </c>
      <c r="Y28" s="194">
        <f t="shared" si="15"/>
        <v>25.194624</v>
      </c>
      <c r="Z28" s="190"/>
      <c r="AA28" s="190"/>
      <c r="AB28" s="190"/>
      <c r="AC28" s="190"/>
      <c r="AD28" s="190"/>
      <c r="AE28" s="190"/>
      <c r="AF28" s="190"/>
      <c r="AG28" s="190"/>
      <c r="AH28" s="190"/>
      <c r="AI28" s="190"/>
      <c r="AJ28" s="190"/>
      <c r="AK28" s="190"/>
      <c r="AL28" s="190"/>
      <c r="AM28" s="190"/>
      <c r="AN28" s="190"/>
      <c r="AO28" s="190"/>
      <c r="AP28" s="190"/>
      <c r="AQ28" s="190"/>
      <c r="AR28" s="190"/>
      <c r="AS28" s="190"/>
    </row>
    <row r="29" ht="27.0" customHeight="1">
      <c r="A29" s="185">
        <v>18.0</v>
      </c>
      <c r="B29" s="195" t="s">
        <v>72</v>
      </c>
      <c r="C29" s="195">
        <v>99.0</v>
      </c>
      <c r="D29" s="195">
        <v>206.0</v>
      </c>
      <c r="E29" s="195">
        <v>209.0</v>
      </c>
      <c r="F29" s="195">
        <f t="shared" si="5"/>
        <v>0</v>
      </c>
      <c r="G29" s="195">
        <f t="shared" si="6"/>
        <v>87.378093</v>
      </c>
      <c r="H29" s="196">
        <f t="shared" si="7"/>
        <v>87.378093</v>
      </c>
      <c r="I29" s="195">
        <v>2.0</v>
      </c>
      <c r="J29" s="189">
        <f t="shared" si="8"/>
        <v>174.756186</v>
      </c>
      <c r="K29" s="190"/>
      <c r="L29" s="168">
        <f t="shared" si="17"/>
        <v>5.2324</v>
      </c>
      <c r="M29" s="197">
        <f t="shared" si="18"/>
        <v>2</v>
      </c>
      <c r="N29" s="197">
        <f t="shared" si="19"/>
        <v>10.4648</v>
      </c>
      <c r="O29" s="190"/>
      <c r="P29" s="190"/>
      <c r="Q29" s="192">
        <v>20.5</v>
      </c>
      <c r="R29" s="191">
        <f t="shared" si="9"/>
        <v>2.09</v>
      </c>
      <c r="S29" s="185">
        <f t="shared" si="10"/>
        <v>2</v>
      </c>
      <c r="T29" s="185">
        <f t="shared" si="11"/>
        <v>4.18</v>
      </c>
      <c r="U29" s="193">
        <f t="shared" si="12"/>
        <v>87.378093</v>
      </c>
      <c r="V29" s="191">
        <f t="shared" ref="V29:W29" si="24">C29/100</f>
        <v>0.99</v>
      </c>
      <c r="W29" s="191">
        <f t="shared" si="24"/>
        <v>2.06</v>
      </c>
      <c r="X29" s="191">
        <f t="shared" si="14"/>
        <v>4.18</v>
      </c>
      <c r="Y29" s="194">
        <f t="shared" si="15"/>
        <v>8.524692</v>
      </c>
      <c r="Z29" s="190"/>
      <c r="AA29" s="190"/>
      <c r="AB29" s="190"/>
      <c r="AC29" s="190"/>
      <c r="AD29" s="190"/>
      <c r="AE29" s="190"/>
      <c r="AF29" s="190"/>
      <c r="AG29" s="190"/>
      <c r="AH29" s="190"/>
      <c r="AI29" s="190"/>
      <c r="AJ29" s="190"/>
      <c r="AK29" s="190"/>
      <c r="AL29" s="190"/>
      <c r="AM29" s="190"/>
      <c r="AN29" s="190"/>
      <c r="AO29" s="190"/>
      <c r="AP29" s="190"/>
      <c r="AQ29" s="190"/>
      <c r="AR29" s="190"/>
      <c r="AS29" s="190"/>
    </row>
    <row r="30" ht="27.0" customHeight="1">
      <c r="A30" s="185">
        <v>19.0</v>
      </c>
      <c r="B30" s="195" t="s">
        <v>72</v>
      </c>
      <c r="C30" s="195">
        <v>96.0</v>
      </c>
      <c r="D30" s="195">
        <v>206.0</v>
      </c>
      <c r="E30" s="195">
        <v>208.0</v>
      </c>
      <c r="F30" s="195">
        <f t="shared" si="5"/>
        <v>0</v>
      </c>
      <c r="G30" s="195">
        <f t="shared" si="6"/>
        <v>84.324864</v>
      </c>
      <c r="H30" s="196">
        <f t="shared" si="7"/>
        <v>84.324864</v>
      </c>
      <c r="I30" s="195">
        <v>1.0</v>
      </c>
      <c r="J30" s="189">
        <f t="shared" si="8"/>
        <v>84.324864</v>
      </c>
      <c r="K30" s="190"/>
      <c r="L30" s="168"/>
      <c r="M30" s="197">
        <f t="shared" si="18"/>
        <v>1</v>
      </c>
      <c r="N30" s="197"/>
      <c r="O30" s="190"/>
      <c r="P30" s="190"/>
      <c r="Q30" s="192">
        <v>20.5</v>
      </c>
      <c r="R30" s="191">
        <f t="shared" si="9"/>
        <v>2.08</v>
      </c>
      <c r="S30" s="185">
        <f t="shared" si="10"/>
        <v>1</v>
      </c>
      <c r="T30" s="185">
        <f t="shared" si="11"/>
        <v>2.08</v>
      </c>
      <c r="U30" s="193">
        <f t="shared" si="12"/>
        <v>84.324864</v>
      </c>
      <c r="V30" s="191">
        <f t="shared" ref="V30:W30" si="25">C30/100</f>
        <v>0.96</v>
      </c>
      <c r="W30" s="191">
        <f t="shared" si="25"/>
        <v>2.06</v>
      </c>
      <c r="X30" s="191">
        <f t="shared" si="14"/>
        <v>2.08</v>
      </c>
      <c r="Y30" s="194">
        <f t="shared" si="15"/>
        <v>4.113408</v>
      </c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</row>
    <row r="31" ht="27.0" customHeight="1">
      <c r="A31" s="185">
        <v>20.0</v>
      </c>
      <c r="B31" s="195" t="s">
        <v>72</v>
      </c>
      <c r="C31" s="195">
        <v>95.0</v>
      </c>
      <c r="D31" s="195">
        <v>206.0</v>
      </c>
      <c r="E31" s="195">
        <v>208.0</v>
      </c>
      <c r="F31" s="195">
        <f t="shared" si="5"/>
        <v>0</v>
      </c>
      <c r="G31" s="195">
        <f t="shared" si="6"/>
        <v>83.44648</v>
      </c>
      <c r="H31" s="196">
        <f t="shared" si="7"/>
        <v>83.44648</v>
      </c>
      <c r="I31" s="195">
        <v>1.0</v>
      </c>
      <c r="J31" s="189">
        <f t="shared" si="8"/>
        <v>83.44648</v>
      </c>
      <c r="K31" s="190"/>
      <c r="L31" s="168"/>
      <c r="M31" s="197">
        <f t="shared" si="18"/>
        <v>1</v>
      </c>
      <c r="N31" s="197"/>
      <c r="O31" s="190"/>
      <c r="P31" s="190"/>
      <c r="Q31" s="192">
        <v>20.5</v>
      </c>
      <c r="R31" s="191">
        <f t="shared" si="9"/>
        <v>2.08</v>
      </c>
      <c r="S31" s="185">
        <f t="shared" si="10"/>
        <v>1</v>
      </c>
      <c r="T31" s="185">
        <f t="shared" si="11"/>
        <v>2.08</v>
      </c>
      <c r="U31" s="193">
        <f t="shared" si="12"/>
        <v>83.44648</v>
      </c>
      <c r="V31" s="191">
        <f t="shared" ref="V31:W31" si="26">C31/100</f>
        <v>0.95</v>
      </c>
      <c r="W31" s="191">
        <f t="shared" si="26"/>
        <v>2.06</v>
      </c>
      <c r="X31" s="191">
        <f t="shared" si="14"/>
        <v>2.08</v>
      </c>
      <c r="Y31" s="194">
        <f t="shared" si="15"/>
        <v>4.07056</v>
      </c>
      <c r="Z31" s="190"/>
      <c r="AA31" s="190"/>
      <c r="AB31" s="190"/>
      <c r="AC31" s="190"/>
      <c r="AD31" s="190"/>
      <c r="AE31" s="190"/>
      <c r="AF31" s="190"/>
      <c r="AG31" s="190"/>
      <c r="AH31" s="190"/>
      <c r="AI31" s="190"/>
      <c r="AJ31" s="190"/>
      <c r="AK31" s="190"/>
      <c r="AL31" s="190"/>
      <c r="AM31" s="190"/>
      <c r="AN31" s="190"/>
      <c r="AO31" s="190"/>
      <c r="AP31" s="190"/>
      <c r="AQ31" s="190"/>
      <c r="AR31" s="190"/>
      <c r="AS31" s="190"/>
    </row>
    <row r="32" ht="27.0" customHeight="1">
      <c r="A32" s="185">
        <v>21.0</v>
      </c>
      <c r="B32" s="195" t="s">
        <v>72</v>
      </c>
      <c r="C32" s="195">
        <v>96.0</v>
      </c>
      <c r="D32" s="195">
        <v>206.0</v>
      </c>
      <c r="E32" s="195">
        <v>207.0</v>
      </c>
      <c r="F32" s="195">
        <f t="shared" si="5"/>
        <v>0</v>
      </c>
      <c r="G32" s="195">
        <f t="shared" si="6"/>
        <v>83.919456</v>
      </c>
      <c r="H32" s="196">
        <f t="shared" si="7"/>
        <v>83.919456</v>
      </c>
      <c r="I32" s="195">
        <v>1.0</v>
      </c>
      <c r="J32" s="189">
        <f t="shared" si="8"/>
        <v>83.919456</v>
      </c>
      <c r="K32" s="190"/>
      <c r="L32" s="168"/>
      <c r="M32" s="197">
        <f t="shared" si="18"/>
        <v>1</v>
      </c>
      <c r="N32" s="197"/>
      <c r="O32" s="190"/>
      <c r="P32" s="190"/>
      <c r="Q32" s="192">
        <v>20.5</v>
      </c>
      <c r="R32" s="191">
        <f t="shared" si="9"/>
        <v>2.07</v>
      </c>
      <c r="S32" s="185">
        <f t="shared" si="10"/>
        <v>1</v>
      </c>
      <c r="T32" s="185">
        <f t="shared" si="11"/>
        <v>2.07</v>
      </c>
      <c r="U32" s="193">
        <f t="shared" si="12"/>
        <v>83.919456</v>
      </c>
      <c r="V32" s="191">
        <f t="shared" ref="V32:W32" si="27">C32/100</f>
        <v>0.96</v>
      </c>
      <c r="W32" s="191">
        <f t="shared" si="27"/>
        <v>2.06</v>
      </c>
      <c r="X32" s="191">
        <f t="shared" si="14"/>
        <v>2.07</v>
      </c>
      <c r="Y32" s="194">
        <f t="shared" si="15"/>
        <v>4.093632</v>
      </c>
      <c r="Z32" s="190"/>
      <c r="AA32" s="190"/>
      <c r="AB32" s="190"/>
      <c r="AC32" s="190"/>
      <c r="AD32" s="190"/>
      <c r="AE32" s="190"/>
      <c r="AF32" s="190"/>
      <c r="AG32" s="190"/>
      <c r="AH32" s="190"/>
      <c r="AI32" s="190"/>
      <c r="AJ32" s="190"/>
      <c r="AK32" s="190"/>
      <c r="AL32" s="190"/>
      <c r="AM32" s="190"/>
      <c r="AN32" s="190"/>
      <c r="AO32" s="190"/>
      <c r="AP32" s="190"/>
      <c r="AQ32" s="190"/>
      <c r="AR32" s="190"/>
      <c r="AS32" s="190"/>
    </row>
    <row r="33" ht="27.0" customHeight="1">
      <c r="A33" s="185">
        <v>22.0</v>
      </c>
      <c r="B33" s="195" t="s">
        <v>72</v>
      </c>
      <c r="C33" s="195">
        <v>97.0</v>
      </c>
      <c r="D33" s="195">
        <v>206.0</v>
      </c>
      <c r="E33" s="195">
        <v>208.0</v>
      </c>
      <c r="F33" s="195">
        <f t="shared" si="5"/>
        <v>0</v>
      </c>
      <c r="G33" s="195">
        <f t="shared" si="6"/>
        <v>85.203248</v>
      </c>
      <c r="H33" s="196">
        <f t="shared" si="7"/>
        <v>85.203248</v>
      </c>
      <c r="I33" s="195">
        <v>3.0</v>
      </c>
      <c r="J33" s="189">
        <f t="shared" si="8"/>
        <v>255.609744</v>
      </c>
      <c r="K33" s="190"/>
      <c r="L33" s="168"/>
      <c r="M33" s="197">
        <f t="shared" si="18"/>
        <v>3</v>
      </c>
      <c r="N33" s="197"/>
      <c r="O33" s="190"/>
      <c r="P33" s="190"/>
      <c r="Q33" s="192">
        <v>20.5</v>
      </c>
      <c r="R33" s="191">
        <f t="shared" si="9"/>
        <v>2.08</v>
      </c>
      <c r="S33" s="185">
        <f t="shared" si="10"/>
        <v>3</v>
      </c>
      <c r="T33" s="185">
        <f t="shared" si="11"/>
        <v>6.24</v>
      </c>
      <c r="U33" s="193">
        <f t="shared" si="12"/>
        <v>85.203248</v>
      </c>
      <c r="V33" s="191">
        <f t="shared" ref="V33:W33" si="28">C33/100</f>
        <v>0.97</v>
      </c>
      <c r="W33" s="191">
        <f t="shared" si="28"/>
        <v>2.06</v>
      </c>
      <c r="X33" s="191">
        <f t="shared" si="14"/>
        <v>6.24</v>
      </c>
      <c r="Y33" s="194">
        <f t="shared" si="15"/>
        <v>12.468768</v>
      </c>
      <c r="Z33" s="190"/>
      <c r="AA33" s="190"/>
      <c r="AB33" s="190"/>
      <c r="AC33" s="190"/>
      <c r="AD33" s="190"/>
      <c r="AE33" s="190"/>
      <c r="AF33" s="190"/>
      <c r="AG33" s="190"/>
      <c r="AH33" s="190"/>
      <c r="AI33" s="190"/>
      <c r="AJ33" s="190"/>
      <c r="AK33" s="190"/>
      <c r="AL33" s="190"/>
      <c r="AM33" s="190"/>
      <c r="AN33" s="190"/>
      <c r="AO33" s="190"/>
      <c r="AP33" s="190"/>
      <c r="AQ33" s="190"/>
      <c r="AR33" s="190"/>
      <c r="AS33" s="190"/>
    </row>
    <row r="34" ht="27.0" customHeight="1">
      <c r="A34" s="185">
        <v>23.0</v>
      </c>
      <c r="B34" s="195" t="s">
        <v>72</v>
      </c>
      <c r="C34" s="195">
        <v>98.0</v>
      </c>
      <c r="D34" s="195">
        <v>206.0</v>
      </c>
      <c r="E34" s="195">
        <v>207.0</v>
      </c>
      <c r="F34" s="195">
        <f t="shared" si="5"/>
        <v>0</v>
      </c>
      <c r="G34" s="195">
        <f t="shared" si="6"/>
        <v>85.667778</v>
      </c>
      <c r="H34" s="196">
        <f t="shared" si="7"/>
        <v>85.667778</v>
      </c>
      <c r="I34" s="195">
        <v>4.0</v>
      </c>
      <c r="J34" s="189">
        <f t="shared" si="8"/>
        <v>342.671112</v>
      </c>
      <c r="K34" s="190"/>
      <c r="L34" s="168"/>
      <c r="M34" s="197">
        <f t="shared" si="18"/>
        <v>4</v>
      </c>
      <c r="N34" s="197"/>
      <c r="O34" s="190"/>
      <c r="P34" s="190"/>
      <c r="Q34" s="192">
        <v>20.5</v>
      </c>
      <c r="R34" s="191">
        <f t="shared" si="9"/>
        <v>2.07</v>
      </c>
      <c r="S34" s="185">
        <f t="shared" si="10"/>
        <v>4</v>
      </c>
      <c r="T34" s="185">
        <f t="shared" si="11"/>
        <v>8.28</v>
      </c>
      <c r="U34" s="193">
        <f t="shared" si="12"/>
        <v>85.667778</v>
      </c>
      <c r="V34" s="191">
        <f t="shared" ref="V34:W34" si="29">C34/100</f>
        <v>0.98</v>
      </c>
      <c r="W34" s="191">
        <f t="shared" si="29"/>
        <v>2.06</v>
      </c>
      <c r="X34" s="191">
        <f t="shared" si="14"/>
        <v>8.28</v>
      </c>
      <c r="Y34" s="194">
        <f t="shared" si="15"/>
        <v>16.715664</v>
      </c>
      <c r="Z34" s="190"/>
      <c r="AA34" s="190"/>
      <c r="AB34" s="190"/>
      <c r="AC34" s="190"/>
      <c r="AD34" s="190"/>
      <c r="AE34" s="190"/>
      <c r="AF34" s="190"/>
      <c r="AG34" s="190"/>
      <c r="AH34" s="190"/>
      <c r="AI34" s="190"/>
      <c r="AJ34" s="190"/>
      <c r="AK34" s="190"/>
      <c r="AL34" s="190"/>
      <c r="AM34" s="190"/>
      <c r="AN34" s="190"/>
      <c r="AO34" s="190"/>
      <c r="AP34" s="190"/>
      <c r="AQ34" s="190"/>
      <c r="AR34" s="190"/>
      <c r="AS34" s="190"/>
    </row>
    <row r="35" ht="27.0" customHeight="1">
      <c r="A35" s="185">
        <v>25.0</v>
      </c>
      <c r="B35" s="195" t="s">
        <v>72</v>
      </c>
      <c r="C35" s="195">
        <v>92.0</v>
      </c>
      <c r="D35" s="195">
        <v>206.0</v>
      </c>
      <c r="E35" s="195">
        <v>208.0</v>
      </c>
      <c r="F35" s="195">
        <f t="shared" si="5"/>
        <v>0</v>
      </c>
      <c r="G35" s="195">
        <f t="shared" si="6"/>
        <v>80.811328</v>
      </c>
      <c r="H35" s="196">
        <f t="shared" si="7"/>
        <v>80.811328</v>
      </c>
      <c r="I35" s="195">
        <v>1.0</v>
      </c>
      <c r="J35" s="189">
        <f t="shared" si="8"/>
        <v>80.811328</v>
      </c>
      <c r="K35" s="190"/>
      <c r="L35" s="168"/>
      <c r="M35" s="197">
        <f t="shared" si="18"/>
        <v>1</v>
      </c>
      <c r="N35" s="197"/>
      <c r="O35" s="190"/>
      <c r="P35" s="190"/>
      <c r="Q35" s="192">
        <v>20.5</v>
      </c>
      <c r="R35" s="191">
        <f t="shared" si="9"/>
        <v>2.08</v>
      </c>
      <c r="S35" s="185">
        <f t="shared" si="10"/>
        <v>1</v>
      </c>
      <c r="T35" s="185">
        <f t="shared" si="11"/>
        <v>2.08</v>
      </c>
      <c r="U35" s="193">
        <f t="shared" si="12"/>
        <v>80.811328</v>
      </c>
      <c r="V35" s="191">
        <f t="shared" ref="V35:W35" si="30">C35/100</f>
        <v>0.92</v>
      </c>
      <c r="W35" s="191">
        <f t="shared" si="30"/>
        <v>2.06</v>
      </c>
      <c r="X35" s="191">
        <f t="shared" si="14"/>
        <v>2.08</v>
      </c>
      <c r="Y35" s="194">
        <f t="shared" si="15"/>
        <v>3.942016</v>
      </c>
      <c r="Z35" s="140"/>
      <c r="AA35" s="140"/>
      <c r="AB35" s="140"/>
      <c r="AC35" s="140"/>
      <c r="AD35" s="140"/>
      <c r="AE35" s="140"/>
      <c r="AF35" s="140"/>
      <c r="AG35" s="140"/>
      <c r="AH35" s="140"/>
      <c r="AI35" s="140"/>
      <c r="AJ35" s="140"/>
      <c r="AK35" s="140"/>
      <c r="AL35" s="140"/>
      <c r="AM35" s="140"/>
      <c r="AN35" s="140"/>
      <c r="AO35" s="140"/>
      <c r="AP35" s="140"/>
      <c r="AQ35" s="140"/>
      <c r="AR35" s="140"/>
      <c r="AS35" s="140"/>
    </row>
    <row r="36" ht="27.0" customHeight="1">
      <c r="A36" s="185">
        <v>27.0</v>
      </c>
      <c r="B36" s="195" t="s">
        <v>72</v>
      </c>
      <c r="C36" s="195">
        <v>94.0</v>
      </c>
      <c r="D36" s="195">
        <v>206.0</v>
      </c>
      <c r="E36" s="195">
        <v>208.0</v>
      </c>
      <c r="F36" s="195">
        <f t="shared" si="5"/>
        <v>0</v>
      </c>
      <c r="G36" s="195">
        <f t="shared" si="6"/>
        <v>82.568096</v>
      </c>
      <c r="H36" s="196">
        <f t="shared" si="7"/>
        <v>82.568096</v>
      </c>
      <c r="I36" s="195">
        <v>2.0</v>
      </c>
      <c r="J36" s="189">
        <f t="shared" si="8"/>
        <v>165.136192</v>
      </c>
      <c r="K36" s="190"/>
      <c r="L36" s="168"/>
      <c r="M36" s="197">
        <f t="shared" si="18"/>
        <v>2</v>
      </c>
      <c r="N36" s="197"/>
      <c r="O36" s="190"/>
      <c r="P36" s="190"/>
      <c r="Q36" s="192">
        <v>20.5</v>
      </c>
      <c r="R36" s="191">
        <f t="shared" si="9"/>
        <v>2.08</v>
      </c>
      <c r="S36" s="185">
        <f t="shared" si="10"/>
        <v>2</v>
      </c>
      <c r="T36" s="185">
        <f t="shared" si="11"/>
        <v>4.16</v>
      </c>
      <c r="U36" s="193">
        <f t="shared" si="12"/>
        <v>82.568096</v>
      </c>
      <c r="V36" s="191">
        <f t="shared" ref="V36:W36" si="31">C36/100</f>
        <v>0.94</v>
      </c>
      <c r="W36" s="191">
        <f t="shared" si="31"/>
        <v>2.06</v>
      </c>
      <c r="X36" s="191">
        <f t="shared" si="14"/>
        <v>4.16</v>
      </c>
      <c r="Y36" s="194">
        <f t="shared" si="15"/>
        <v>8.055424</v>
      </c>
      <c r="Z36" s="140"/>
      <c r="AA36" s="140"/>
      <c r="AB36" s="140"/>
      <c r="AC36" s="140"/>
      <c r="AD36" s="140"/>
      <c r="AE36" s="140"/>
      <c r="AF36" s="140"/>
      <c r="AG36" s="140"/>
      <c r="AH36" s="140"/>
      <c r="AI36" s="140"/>
      <c r="AJ36" s="140"/>
      <c r="AK36" s="140"/>
      <c r="AL36" s="140"/>
      <c r="AM36" s="140"/>
      <c r="AN36" s="140"/>
      <c r="AO36" s="140"/>
      <c r="AP36" s="140"/>
      <c r="AQ36" s="140"/>
      <c r="AR36" s="140"/>
      <c r="AS36" s="140"/>
    </row>
    <row r="37" ht="27.0" customHeight="1">
      <c r="A37" s="185">
        <v>30.0</v>
      </c>
      <c r="B37" s="195" t="s">
        <v>72</v>
      </c>
      <c r="C37" s="195">
        <v>90.0</v>
      </c>
      <c r="D37" s="195">
        <v>206.0</v>
      </c>
      <c r="E37" s="195">
        <v>208.0</v>
      </c>
      <c r="F37" s="195">
        <f t="shared" si="5"/>
        <v>0</v>
      </c>
      <c r="G37" s="195">
        <f t="shared" si="6"/>
        <v>79.05456</v>
      </c>
      <c r="H37" s="196">
        <f t="shared" si="7"/>
        <v>79.05456</v>
      </c>
      <c r="I37" s="195">
        <v>1.0</v>
      </c>
      <c r="J37" s="189">
        <f t="shared" si="8"/>
        <v>79.05456</v>
      </c>
      <c r="K37" s="140"/>
      <c r="L37" s="198"/>
      <c r="M37" s="199">
        <f t="shared" si="18"/>
        <v>1</v>
      </c>
      <c r="N37" s="199"/>
      <c r="O37" s="140"/>
      <c r="P37" s="140"/>
      <c r="Q37" s="192">
        <v>20.5</v>
      </c>
      <c r="R37" s="191">
        <f t="shared" si="9"/>
        <v>2.08</v>
      </c>
      <c r="S37" s="185">
        <f t="shared" si="10"/>
        <v>1</v>
      </c>
      <c r="T37" s="185">
        <f t="shared" si="11"/>
        <v>2.08</v>
      </c>
      <c r="U37" s="193">
        <f t="shared" si="12"/>
        <v>79.05456</v>
      </c>
      <c r="V37" s="191">
        <f t="shared" ref="V37:W37" si="32">C37/100</f>
        <v>0.9</v>
      </c>
      <c r="W37" s="191">
        <f t="shared" si="32"/>
        <v>2.06</v>
      </c>
      <c r="X37" s="191">
        <f t="shared" si="14"/>
        <v>2.08</v>
      </c>
      <c r="Y37" s="194">
        <f t="shared" si="15"/>
        <v>3.85632</v>
      </c>
      <c r="Z37" s="140"/>
      <c r="AA37" s="140"/>
      <c r="AB37" s="140"/>
      <c r="AC37" s="140"/>
      <c r="AD37" s="140"/>
      <c r="AE37" s="140"/>
      <c r="AF37" s="140"/>
      <c r="AG37" s="140"/>
      <c r="AH37" s="140"/>
      <c r="AI37" s="140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</row>
    <row r="38" ht="27.0" customHeight="1">
      <c r="A38" s="185">
        <v>31.0</v>
      </c>
      <c r="B38" s="195" t="s">
        <v>72</v>
      </c>
      <c r="C38" s="195">
        <v>99.0</v>
      </c>
      <c r="D38" s="195">
        <v>206.0</v>
      </c>
      <c r="E38" s="195">
        <v>208.0</v>
      </c>
      <c r="F38" s="195">
        <f t="shared" si="5"/>
        <v>0</v>
      </c>
      <c r="G38" s="195">
        <f t="shared" si="6"/>
        <v>86.960016</v>
      </c>
      <c r="H38" s="196">
        <f t="shared" si="7"/>
        <v>86.960016</v>
      </c>
      <c r="I38" s="195">
        <v>1.0</v>
      </c>
      <c r="J38" s="189">
        <f t="shared" si="8"/>
        <v>86.960016</v>
      </c>
      <c r="K38" s="140"/>
      <c r="L38" s="198"/>
      <c r="M38" s="199">
        <f t="shared" si="18"/>
        <v>1</v>
      </c>
      <c r="N38" s="199"/>
      <c r="O38" s="140"/>
      <c r="P38" s="140"/>
      <c r="Q38" s="192">
        <v>20.5</v>
      </c>
      <c r="R38" s="191">
        <f t="shared" si="9"/>
        <v>2.08</v>
      </c>
      <c r="S38" s="185">
        <f t="shared" si="10"/>
        <v>1</v>
      </c>
      <c r="T38" s="185">
        <f t="shared" si="11"/>
        <v>2.08</v>
      </c>
      <c r="U38" s="193">
        <f t="shared" si="12"/>
        <v>86.960016</v>
      </c>
      <c r="V38" s="191">
        <f t="shared" ref="V38:W38" si="33">C38/100</f>
        <v>0.99</v>
      </c>
      <c r="W38" s="191">
        <f t="shared" si="33"/>
        <v>2.06</v>
      </c>
      <c r="X38" s="191">
        <f t="shared" si="14"/>
        <v>2.08</v>
      </c>
      <c r="Y38" s="194">
        <f t="shared" si="15"/>
        <v>4.241952</v>
      </c>
      <c r="Z38" s="140"/>
      <c r="AA38" s="140"/>
      <c r="AB38" s="140"/>
      <c r="AC38" s="140"/>
      <c r="AD38" s="140"/>
      <c r="AE38" s="140"/>
      <c r="AF38" s="140"/>
      <c r="AG38" s="140"/>
      <c r="AH38" s="140"/>
      <c r="AI38" s="140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</row>
    <row r="39" ht="27.0" customHeight="1">
      <c r="A39" s="185">
        <v>32.0</v>
      </c>
      <c r="B39" s="195" t="s">
        <v>72</v>
      </c>
      <c r="C39" s="195">
        <v>99.0</v>
      </c>
      <c r="D39" s="195">
        <v>206.0</v>
      </c>
      <c r="E39" s="195">
        <v>207.0</v>
      </c>
      <c r="F39" s="195">
        <f t="shared" si="5"/>
        <v>0</v>
      </c>
      <c r="G39" s="195">
        <f t="shared" si="6"/>
        <v>86.541939</v>
      </c>
      <c r="H39" s="196">
        <f t="shared" si="7"/>
        <v>86.541939</v>
      </c>
      <c r="I39" s="195">
        <v>2.0</v>
      </c>
      <c r="J39" s="189">
        <f t="shared" si="8"/>
        <v>173.083878</v>
      </c>
      <c r="K39" s="140"/>
      <c r="L39" s="198"/>
      <c r="M39" s="199">
        <f t="shared" si="18"/>
        <v>2</v>
      </c>
      <c r="N39" s="199"/>
      <c r="O39" s="140"/>
      <c r="P39" s="140"/>
      <c r="Q39" s="192">
        <v>20.5</v>
      </c>
      <c r="R39" s="191">
        <f t="shared" si="9"/>
        <v>2.07</v>
      </c>
      <c r="S39" s="185">
        <f t="shared" si="10"/>
        <v>2</v>
      </c>
      <c r="T39" s="185">
        <f t="shared" si="11"/>
        <v>4.14</v>
      </c>
      <c r="U39" s="193">
        <f t="shared" si="12"/>
        <v>86.541939</v>
      </c>
      <c r="V39" s="191">
        <f t="shared" ref="V39:W39" si="34">C39/100</f>
        <v>0.99</v>
      </c>
      <c r="W39" s="191">
        <f t="shared" si="34"/>
        <v>2.06</v>
      </c>
      <c r="X39" s="191">
        <f t="shared" si="14"/>
        <v>4.14</v>
      </c>
      <c r="Y39" s="194">
        <f t="shared" si="15"/>
        <v>8.443116</v>
      </c>
      <c r="Z39" s="140"/>
      <c r="AA39" s="140"/>
      <c r="AB39" s="140"/>
      <c r="AC39" s="140"/>
      <c r="AD39" s="140"/>
      <c r="AE39" s="140"/>
      <c r="AF39" s="140"/>
      <c r="AG39" s="140"/>
      <c r="AH39" s="140"/>
      <c r="AI39" s="140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</row>
    <row r="40" ht="27.0" customHeight="1">
      <c r="A40" s="185">
        <v>35.0</v>
      </c>
      <c r="B40" s="195" t="s">
        <v>72</v>
      </c>
      <c r="C40" s="195">
        <v>85.0</v>
      </c>
      <c r="D40" s="195">
        <v>206.0</v>
      </c>
      <c r="E40" s="195">
        <v>250.0</v>
      </c>
      <c r="F40" s="195">
        <f t="shared" si="5"/>
        <v>0</v>
      </c>
      <c r="G40" s="195">
        <f t="shared" si="6"/>
        <v>89.73875</v>
      </c>
      <c r="H40" s="196">
        <f t="shared" si="7"/>
        <v>89.73875</v>
      </c>
      <c r="I40" s="195">
        <v>1.0</v>
      </c>
      <c r="J40" s="189">
        <f t="shared" si="8"/>
        <v>89.73875</v>
      </c>
      <c r="K40" s="140"/>
      <c r="L40" s="198"/>
      <c r="M40" s="199">
        <f t="shared" si="18"/>
        <v>1</v>
      </c>
      <c r="N40" s="199"/>
      <c r="O40" s="140"/>
      <c r="P40" s="140"/>
      <c r="Q40" s="192">
        <v>20.5</v>
      </c>
      <c r="R40" s="191">
        <f t="shared" si="9"/>
        <v>2.5</v>
      </c>
      <c r="S40" s="185">
        <f t="shared" si="10"/>
        <v>1</v>
      </c>
      <c r="T40" s="185">
        <f t="shared" si="11"/>
        <v>2.5</v>
      </c>
      <c r="U40" s="193">
        <f t="shared" si="12"/>
        <v>89.73875</v>
      </c>
      <c r="V40" s="191">
        <f t="shared" ref="V40:W40" si="35">C40/100</f>
        <v>0.85</v>
      </c>
      <c r="W40" s="191">
        <f t="shared" si="35"/>
        <v>2.06</v>
      </c>
      <c r="X40" s="191">
        <f t="shared" si="14"/>
        <v>2.5</v>
      </c>
      <c r="Y40" s="194">
        <f t="shared" si="15"/>
        <v>4.3775</v>
      </c>
      <c r="Z40" s="140"/>
      <c r="AA40" s="140"/>
      <c r="AB40" s="140"/>
      <c r="AC40" s="140"/>
      <c r="AD40" s="140"/>
      <c r="AE40" s="140"/>
      <c r="AF40" s="140"/>
      <c r="AG40" s="140"/>
      <c r="AH40" s="140"/>
      <c r="AI40" s="140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</row>
    <row r="41" ht="27.0" customHeight="1">
      <c r="A41" s="185">
        <v>36.0</v>
      </c>
      <c r="B41" s="195" t="s">
        <v>72</v>
      </c>
      <c r="C41" s="195">
        <v>99.0</v>
      </c>
      <c r="D41" s="195">
        <v>206.0</v>
      </c>
      <c r="E41" s="195">
        <v>248.0</v>
      </c>
      <c r="F41" s="195">
        <f t="shared" si="5"/>
        <v>0</v>
      </c>
      <c r="G41" s="195">
        <f t="shared" si="6"/>
        <v>103.683096</v>
      </c>
      <c r="H41" s="196">
        <f t="shared" si="7"/>
        <v>103.683096</v>
      </c>
      <c r="I41" s="195">
        <v>2.0</v>
      </c>
      <c r="J41" s="189">
        <f t="shared" si="8"/>
        <v>207.366192</v>
      </c>
      <c r="K41" s="140"/>
      <c r="L41" s="198"/>
      <c r="M41" s="199">
        <f t="shared" si="18"/>
        <v>2</v>
      </c>
      <c r="N41" s="199"/>
      <c r="O41" s="140"/>
      <c r="P41" s="140"/>
      <c r="Q41" s="192">
        <v>20.5</v>
      </c>
      <c r="R41" s="191">
        <f t="shared" si="9"/>
        <v>2.48</v>
      </c>
      <c r="S41" s="185">
        <f t="shared" si="10"/>
        <v>2</v>
      </c>
      <c r="T41" s="185">
        <f t="shared" si="11"/>
        <v>4.96</v>
      </c>
      <c r="U41" s="193">
        <f t="shared" si="12"/>
        <v>103.683096</v>
      </c>
      <c r="V41" s="191">
        <f t="shared" ref="V41:W41" si="36">C41/100</f>
        <v>0.99</v>
      </c>
      <c r="W41" s="191">
        <f t="shared" si="36"/>
        <v>2.06</v>
      </c>
      <c r="X41" s="191">
        <f t="shared" si="14"/>
        <v>4.96</v>
      </c>
      <c r="Y41" s="194">
        <f t="shared" si="15"/>
        <v>10.115424</v>
      </c>
      <c r="Z41" s="140"/>
      <c r="AA41" s="140"/>
      <c r="AB41" s="140"/>
      <c r="AC41" s="140"/>
      <c r="AD41" s="140"/>
      <c r="AE41" s="140"/>
      <c r="AF41" s="140"/>
      <c r="AG41" s="140"/>
      <c r="AH41" s="140"/>
      <c r="AI41" s="140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</row>
    <row r="42" ht="27.0" customHeight="1">
      <c r="A42" s="185">
        <v>37.0</v>
      </c>
      <c r="B42" s="195" t="s">
        <v>72</v>
      </c>
      <c r="C42" s="195">
        <v>98.0</v>
      </c>
      <c r="D42" s="195">
        <v>206.0</v>
      </c>
      <c r="E42" s="195">
        <v>248.0</v>
      </c>
      <c r="F42" s="195">
        <f t="shared" si="5"/>
        <v>0</v>
      </c>
      <c r="G42" s="195">
        <f t="shared" si="6"/>
        <v>102.635792</v>
      </c>
      <c r="H42" s="196">
        <f t="shared" si="7"/>
        <v>102.635792</v>
      </c>
      <c r="I42" s="195">
        <v>1.0</v>
      </c>
      <c r="J42" s="189">
        <f t="shared" si="8"/>
        <v>102.635792</v>
      </c>
      <c r="K42" s="140"/>
      <c r="L42" s="198"/>
      <c r="M42" s="199">
        <f t="shared" si="18"/>
        <v>1</v>
      </c>
      <c r="N42" s="199"/>
      <c r="O42" s="140"/>
      <c r="P42" s="140"/>
      <c r="Q42" s="192">
        <v>20.5</v>
      </c>
      <c r="R42" s="191">
        <f t="shared" si="9"/>
        <v>2.48</v>
      </c>
      <c r="S42" s="185">
        <f t="shared" si="10"/>
        <v>1</v>
      </c>
      <c r="T42" s="185">
        <f t="shared" si="11"/>
        <v>2.48</v>
      </c>
      <c r="U42" s="193">
        <f t="shared" si="12"/>
        <v>102.635792</v>
      </c>
      <c r="V42" s="191">
        <f t="shared" ref="V42:W42" si="37">C42/100</f>
        <v>0.98</v>
      </c>
      <c r="W42" s="191">
        <f t="shared" si="37"/>
        <v>2.06</v>
      </c>
      <c r="X42" s="191">
        <f t="shared" si="14"/>
        <v>2.48</v>
      </c>
      <c r="Y42" s="194">
        <f t="shared" si="15"/>
        <v>5.006624</v>
      </c>
      <c r="Z42" s="140"/>
      <c r="AA42" s="140"/>
      <c r="AB42" s="140"/>
      <c r="AC42" s="140"/>
      <c r="AD42" s="140"/>
      <c r="AE42" s="140"/>
      <c r="AF42" s="140"/>
      <c r="AG42" s="140"/>
      <c r="AH42" s="140"/>
      <c r="AI42" s="140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</row>
    <row r="43" ht="27.0" customHeight="1">
      <c r="A43" s="185">
        <v>38.0</v>
      </c>
      <c r="B43" s="195" t="s">
        <v>72</v>
      </c>
      <c r="C43" s="195">
        <v>99.0</v>
      </c>
      <c r="D43" s="195">
        <v>206.0</v>
      </c>
      <c r="E43" s="195">
        <v>249.0</v>
      </c>
      <c r="F43" s="195">
        <f t="shared" si="5"/>
        <v>0</v>
      </c>
      <c r="G43" s="195">
        <f t="shared" si="6"/>
        <v>104.101173</v>
      </c>
      <c r="H43" s="196">
        <f t="shared" si="7"/>
        <v>104.101173</v>
      </c>
      <c r="I43" s="195">
        <v>2.0</v>
      </c>
      <c r="J43" s="189">
        <f t="shared" si="8"/>
        <v>208.202346</v>
      </c>
      <c r="K43" s="140"/>
      <c r="L43" s="198"/>
      <c r="M43" s="199">
        <f t="shared" si="18"/>
        <v>2</v>
      </c>
      <c r="N43" s="199"/>
      <c r="O43" s="140"/>
      <c r="P43" s="140"/>
      <c r="Q43" s="192">
        <v>20.5</v>
      </c>
      <c r="R43" s="191">
        <f t="shared" si="9"/>
        <v>2.49</v>
      </c>
      <c r="S43" s="185">
        <f t="shared" si="10"/>
        <v>2</v>
      </c>
      <c r="T43" s="185">
        <f t="shared" si="11"/>
        <v>4.98</v>
      </c>
      <c r="U43" s="193">
        <f t="shared" si="12"/>
        <v>104.101173</v>
      </c>
      <c r="V43" s="191">
        <f t="shared" ref="V43:W43" si="38">C43/100</f>
        <v>0.99</v>
      </c>
      <c r="W43" s="191">
        <f t="shared" si="38"/>
        <v>2.06</v>
      </c>
      <c r="X43" s="191">
        <f t="shared" si="14"/>
        <v>4.98</v>
      </c>
      <c r="Y43" s="194">
        <f t="shared" si="15"/>
        <v>10.156212</v>
      </c>
      <c r="Z43" s="140"/>
      <c r="AA43" s="140"/>
      <c r="AB43" s="140"/>
      <c r="AC43" s="140"/>
      <c r="AD43" s="140"/>
      <c r="AE43" s="140"/>
      <c r="AF43" s="140"/>
      <c r="AG43" s="140"/>
      <c r="AH43" s="140"/>
      <c r="AI43" s="140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</row>
    <row r="44" ht="27.0" customHeight="1">
      <c r="A44" s="185">
        <v>47.0</v>
      </c>
      <c r="B44" s="195" t="s">
        <v>72</v>
      </c>
      <c r="C44" s="195">
        <v>100.0</v>
      </c>
      <c r="D44" s="195">
        <v>206.0</v>
      </c>
      <c r="E44" s="195">
        <v>249.0</v>
      </c>
      <c r="F44" s="195">
        <f t="shared" si="5"/>
        <v>0</v>
      </c>
      <c r="G44" s="195">
        <f t="shared" si="6"/>
        <v>105.1527</v>
      </c>
      <c r="H44" s="196">
        <f t="shared" si="7"/>
        <v>105.1527</v>
      </c>
      <c r="I44" s="195">
        <v>3.0</v>
      </c>
      <c r="J44" s="189">
        <f t="shared" si="8"/>
        <v>315.4581</v>
      </c>
      <c r="K44" s="140"/>
      <c r="L44" s="198"/>
      <c r="M44" s="199">
        <f t="shared" si="18"/>
        <v>3</v>
      </c>
      <c r="N44" s="199"/>
      <c r="O44" s="140"/>
      <c r="P44" s="140"/>
      <c r="Q44" s="192">
        <v>20.5</v>
      </c>
      <c r="R44" s="191">
        <f t="shared" si="9"/>
        <v>2.49</v>
      </c>
      <c r="S44" s="185">
        <f t="shared" si="10"/>
        <v>3</v>
      </c>
      <c r="T44" s="185">
        <f t="shared" si="11"/>
        <v>7.47</v>
      </c>
      <c r="U44" s="193">
        <f t="shared" si="12"/>
        <v>105.1527</v>
      </c>
      <c r="V44" s="191">
        <f t="shared" ref="V44:W44" si="39">C44/100</f>
        <v>1</v>
      </c>
      <c r="W44" s="191">
        <f t="shared" si="39"/>
        <v>2.06</v>
      </c>
      <c r="X44" s="191">
        <f t="shared" si="14"/>
        <v>7.47</v>
      </c>
      <c r="Y44" s="194">
        <f t="shared" si="15"/>
        <v>15.3882</v>
      </c>
      <c r="Z44" s="140"/>
      <c r="AA44" s="140"/>
      <c r="AB44" s="140"/>
      <c r="AC44" s="140"/>
      <c r="AD44" s="140"/>
      <c r="AE44" s="140"/>
      <c r="AF44" s="140"/>
      <c r="AG44" s="140"/>
      <c r="AH44" s="140"/>
      <c r="AI44" s="140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</row>
    <row r="45" ht="27.0" customHeight="1">
      <c r="A45" s="185">
        <v>55.0</v>
      </c>
      <c r="B45" s="195" t="s">
        <v>72</v>
      </c>
      <c r="C45" s="195">
        <v>100.0</v>
      </c>
      <c r="D45" s="195">
        <v>206.0</v>
      </c>
      <c r="E45" s="195">
        <v>248.0</v>
      </c>
      <c r="F45" s="195">
        <f t="shared" si="5"/>
        <v>0</v>
      </c>
      <c r="G45" s="195">
        <f t="shared" si="6"/>
        <v>104.7304</v>
      </c>
      <c r="H45" s="196">
        <f t="shared" si="7"/>
        <v>104.7304</v>
      </c>
      <c r="I45" s="195">
        <v>2.0</v>
      </c>
      <c r="J45" s="189">
        <f t="shared" si="8"/>
        <v>209.4608</v>
      </c>
      <c r="K45" s="140"/>
      <c r="L45" s="198"/>
      <c r="M45" s="199">
        <f t="shared" si="18"/>
        <v>2</v>
      </c>
      <c r="N45" s="199"/>
      <c r="O45" s="140"/>
      <c r="P45" s="140"/>
      <c r="Q45" s="192">
        <v>20.5</v>
      </c>
      <c r="R45" s="191">
        <f t="shared" si="9"/>
        <v>2.48</v>
      </c>
      <c r="S45" s="185">
        <f t="shared" si="10"/>
        <v>2</v>
      </c>
      <c r="T45" s="185">
        <f t="shared" si="11"/>
        <v>4.96</v>
      </c>
      <c r="U45" s="193">
        <f t="shared" si="12"/>
        <v>104.7304</v>
      </c>
      <c r="V45" s="191">
        <f t="shared" ref="V45:W45" si="40">C45/100</f>
        <v>1</v>
      </c>
      <c r="W45" s="191">
        <f t="shared" si="40"/>
        <v>2.06</v>
      </c>
      <c r="X45" s="191">
        <f t="shared" si="14"/>
        <v>4.96</v>
      </c>
      <c r="Y45" s="194">
        <f t="shared" si="15"/>
        <v>10.2176</v>
      </c>
      <c r="Z45" s="140"/>
      <c r="AA45" s="140"/>
      <c r="AB45" s="140"/>
      <c r="AC45" s="140"/>
      <c r="AD45" s="140"/>
      <c r="AE45" s="140"/>
      <c r="AF45" s="140"/>
      <c r="AG45" s="140"/>
      <c r="AH45" s="140"/>
      <c r="AI45" s="140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</row>
    <row r="46" ht="27.0" customHeight="1">
      <c r="A46" s="185">
        <v>61.0</v>
      </c>
      <c r="B46" s="186" t="s">
        <v>63</v>
      </c>
      <c r="C46" s="187">
        <v>65.0</v>
      </c>
      <c r="D46" s="187">
        <v>202.0</v>
      </c>
      <c r="E46" s="187">
        <v>233.0</v>
      </c>
      <c r="F46" s="187">
        <f t="shared" si="5"/>
        <v>0.8</v>
      </c>
      <c r="G46" s="187">
        <f t="shared" si="6"/>
        <v>90.249055</v>
      </c>
      <c r="H46" s="188">
        <f t="shared" si="7"/>
        <v>72.199244</v>
      </c>
      <c r="I46" s="187">
        <v>1.0</v>
      </c>
      <c r="J46" s="189">
        <f t="shared" si="8"/>
        <v>72.199244</v>
      </c>
      <c r="K46" s="140"/>
      <c r="L46" s="198"/>
      <c r="M46" s="199">
        <f t="shared" si="18"/>
        <v>1</v>
      </c>
      <c r="N46" s="199"/>
      <c r="O46" s="140"/>
      <c r="P46" s="140"/>
      <c r="Q46" s="142">
        <v>29.5</v>
      </c>
      <c r="R46" s="191">
        <f t="shared" si="9"/>
        <v>2.33</v>
      </c>
      <c r="S46" s="185">
        <f t="shared" si="10"/>
        <v>1</v>
      </c>
      <c r="T46" s="185">
        <f t="shared" si="11"/>
        <v>2.33</v>
      </c>
      <c r="U46" s="193">
        <f t="shared" si="12"/>
        <v>90.249055</v>
      </c>
      <c r="V46" s="191">
        <f t="shared" ref="V46:W46" si="41">C46/100</f>
        <v>0.65</v>
      </c>
      <c r="W46" s="191">
        <f t="shared" si="41"/>
        <v>2.02</v>
      </c>
      <c r="X46" s="191">
        <f t="shared" si="14"/>
        <v>2.33</v>
      </c>
      <c r="Y46" s="194">
        <f t="shared" si="15"/>
        <v>3.05929</v>
      </c>
      <c r="Z46" s="140"/>
      <c r="AA46" s="140"/>
      <c r="AB46" s="140"/>
      <c r="AC46" s="140"/>
      <c r="AD46" s="140"/>
      <c r="AE46" s="140"/>
      <c r="AF46" s="140"/>
      <c r="AG46" s="140"/>
      <c r="AH46" s="140"/>
      <c r="AI46" s="140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</row>
    <row r="47" ht="27.0" customHeight="1">
      <c r="A47" s="185">
        <v>67.0</v>
      </c>
      <c r="B47" s="195" t="s">
        <v>57</v>
      </c>
      <c r="C47" s="195">
        <v>99.0</v>
      </c>
      <c r="D47" s="195">
        <v>202.0</v>
      </c>
      <c r="E47" s="195">
        <v>235.0</v>
      </c>
      <c r="F47" s="195">
        <f t="shared" si="5"/>
        <v>0</v>
      </c>
      <c r="G47" s="195">
        <f t="shared" si="6"/>
        <v>138.636135</v>
      </c>
      <c r="H47" s="196">
        <f t="shared" si="7"/>
        <v>138.636135</v>
      </c>
      <c r="I47" s="195">
        <v>1.0</v>
      </c>
      <c r="J47" s="189">
        <f t="shared" si="8"/>
        <v>138.636135</v>
      </c>
      <c r="K47" s="140"/>
      <c r="L47" s="198"/>
      <c r="M47" s="199">
        <f t="shared" si="18"/>
        <v>1</v>
      </c>
      <c r="N47" s="199"/>
      <c r="O47" s="140"/>
      <c r="P47" s="140"/>
      <c r="Q47" s="142">
        <v>29.5</v>
      </c>
      <c r="R47" s="191">
        <f t="shared" si="9"/>
        <v>2.35</v>
      </c>
      <c r="S47" s="185">
        <f t="shared" si="10"/>
        <v>1</v>
      </c>
      <c r="T47" s="185">
        <f t="shared" si="11"/>
        <v>2.35</v>
      </c>
      <c r="U47" s="193">
        <f t="shared" si="12"/>
        <v>138.636135</v>
      </c>
      <c r="V47" s="191">
        <f t="shared" ref="V47:W47" si="42">C47/100</f>
        <v>0.99</v>
      </c>
      <c r="W47" s="191">
        <f t="shared" si="42"/>
        <v>2.02</v>
      </c>
      <c r="X47" s="191">
        <f t="shared" si="14"/>
        <v>2.35</v>
      </c>
      <c r="Y47" s="194">
        <f t="shared" si="15"/>
        <v>4.69953</v>
      </c>
      <c r="Z47" s="140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</row>
    <row r="48" ht="27.0" customHeight="1">
      <c r="A48" s="185">
        <v>70.0</v>
      </c>
      <c r="B48" s="195" t="s">
        <v>57</v>
      </c>
      <c r="C48" s="195">
        <v>100.0</v>
      </c>
      <c r="D48" s="195">
        <v>202.0</v>
      </c>
      <c r="E48" s="195">
        <v>236.0</v>
      </c>
      <c r="F48" s="195">
        <f t="shared" si="5"/>
        <v>0</v>
      </c>
      <c r="G48" s="195">
        <f t="shared" si="6"/>
        <v>140.6324</v>
      </c>
      <c r="H48" s="196">
        <f t="shared" si="7"/>
        <v>140.6324</v>
      </c>
      <c r="I48" s="195">
        <v>2.0</v>
      </c>
      <c r="J48" s="189">
        <f t="shared" si="8"/>
        <v>281.2648</v>
      </c>
      <c r="K48" s="140"/>
      <c r="L48" s="198"/>
      <c r="M48" s="199">
        <f t="shared" si="18"/>
        <v>2</v>
      </c>
      <c r="N48" s="199"/>
      <c r="O48" s="140"/>
      <c r="P48" s="140"/>
      <c r="Q48" s="142">
        <v>29.5</v>
      </c>
      <c r="R48" s="191">
        <f t="shared" si="9"/>
        <v>2.36</v>
      </c>
      <c r="S48" s="185">
        <f t="shared" si="10"/>
        <v>2</v>
      </c>
      <c r="T48" s="185">
        <f t="shared" si="11"/>
        <v>4.72</v>
      </c>
      <c r="U48" s="193">
        <f t="shared" si="12"/>
        <v>140.6324</v>
      </c>
      <c r="V48" s="191">
        <f t="shared" ref="V48:W48" si="43">C48/100</f>
        <v>1</v>
      </c>
      <c r="W48" s="191">
        <f t="shared" si="43"/>
        <v>2.02</v>
      </c>
      <c r="X48" s="191">
        <f t="shared" si="14"/>
        <v>4.72</v>
      </c>
      <c r="Y48" s="194">
        <f t="shared" si="15"/>
        <v>9.5344</v>
      </c>
      <c r="Z48" s="140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</row>
    <row r="49" ht="27.0" customHeight="1">
      <c r="A49" s="185">
        <v>73.0</v>
      </c>
      <c r="B49" s="195" t="s">
        <v>57</v>
      </c>
      <c r="C49" s="195">
        <v>100.0</v>
      </c>
      <c r="D49" s="195">
        <v>202.0</v>
      </c>
      <c r="E49" s="195">
        <v>235.0</v>
      </c>
      <c r="F49" s="195">
        <f t="shared" si="5"/>
        <v>0</v>
      </c>
      <c r="G49" s="195">
        <f t="shared" si="6"/>
        <v>140.0365</v>
      </c>
      <c r="H49" s="196">
        <f t="shared" si="7"/>
        <v>140.0365</v>
      </c>
      <c r="I49" s="195">
        <v>2.0</v>
      </c>
      <c r="J49" s="189">
        <f t="shared" si="8"/>
        <v>280.073</v>
      </c>
      <c r="K49" s="140"/>
      <c r="L49" s="198"/>
      <c r="M49" s="199">
        <f t="shared" si="18"/>
        <v>2</v>
      </c>
      <c r="N49" s="199"/>
      <c r="O49" s="140"/>
      <c r="P49" s="140"/>
      <c r="Q49" s="142">
        <v>29.5</v>
      </c>
      <c r="R49" s="191">
        <f t="shared" si="9"/>
        <v>2.35</v>
      </c>
      <c r="S49" s="185">
        <f t="shared" si="10"/>
        <v>2</v>
      </c>
      <c r="T49" s="185">
        <f t="shared" si="11"/>
        <v>4.7</v>
      </c>
      <c r="U49" s="193">
        <f t="shared" si="12"/>
        <v>140.0365</v>
      </c>
      <c r="V49" s="191">
        <f t="shared" ref="V49:W49" si="44">C49/100</f>
        <v>1</v>
      </c>
      <c r="W49" s="191">
        <f t="shared" si="44"/>
        <v>2.02</v>
      </c>
      <c r="X49" s="191">
        <f t="shared" si="14"/>
        <v>4.7</v>
      </c>
      <c r="Y49" s="194">
        <f t="shared" si="15"/>
        <v>9.494</v>
      </c>
      <c r="Z49" s="140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</row>
    <row r="50" ht="27.0" customHeight="1">
      <c r="A50" s="185">
        <v>74.0</v>
      </c>
      <c r="B50" s="195" t="s">
        <v>57</v>
      </c>
      <c r="C50" s="195">
        <v>99.0</v>
      </c>
      <c r="D50" s="195">
        <v>202.0</v>
      </c>
      <c r="E50" s="195">
        <v>233.0</v>
      </c>
      <c r="F50" s="195">
        <f t="shared" si="5"/>
        <v>0</v>
      </c>
      <c r="G50" s="195">
        <f t="shared" si="6"/>
        <v>137.456253</v>
      </c>
      <c r="H50" s="196">
        <f t="shared" si="7"/>
        <v>137.456253</v>
      </c>
      <c r="I50" s="195">
        <v>1.0</v>
      </c>
      <c r="J50" s="189">
        <f t="shared" si="8"/>
        <v>137.456253</v>
      </c>
      <c r="K50" s="140"/>
      <c r="L50" s="198"/>
      <c r="M50" s="199">
        <f t="shared" si="18"/>
        <v>1</v>
      </c>
      <c r="N50" s="199"/>
      <c r="O50" s="140"/>
      <c r="P50" s="140"/>
      <c r="Q50" s="142">
        <v>29.5</v>
      </c>
      <c r="R50" s="191">
        <f t="shared" si="9"/>
        <v>2.33</v>
      </c>
      <c r="S50" s="185">
        <f t="shared" si="10"/>
        <v>1</v>
      </c>
      <c r="T50" s="185">
        <f t="shared" si="11"/>
        <v>2.33</v>
      </c>
      <c r="U50" s="193">
        <f t="shared" si="12"/>
        <v>137.456253</v>
      </c>
      <c r="V50" s="191">
        <f t="shared" ref="V50:W50" si="45">C50/100</f>
        <v>0.99</v>
      </c>
      <c r="W50" s="191">
        <f t="shared" si="45"/>
        <v>2.02</v>
      </c>
      <c r="X50" s="191">
        <f t="shared" si="14"/>
        <v>2.33</v>
      </c>
      <c r="Y50" s="194">
        <f t="shared" si="15"/>
        <v>4.659534</v>
      </c>
      <c r="Z50" s="140"/>
      <c r="AA50" s="140"/>
      <c r="AB50" s="140"/>
      <c r="AC50" s="140"/>
      <c r="AD50" s="140"/>
      <c r="AE50" s="140"/>
      <c r="AF50" s="140"/>
      <c r="AG50" s="140"/>
      <c r="AH50" s="140"/>
      <c r="AI50" s="140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</row>
    <row r="51" ht="27.0" customHeight="1">
      <c r="A51" s="185">
        <v>75.0</v>
      </c>
      <c r="B51" s="195" t="s">
        <v>57</v>
      </c>
      <c r="C51" s="195">
        <v>86.0</v>
      </c>
      <c r="D51" s="195">
        <v>202.0</v>
      </c>
      <c r="E51" s="195">
        <v>257.0</v>
      </c>
      <c r="F51" s="195">
        <f t="shared" si="5"/>
        <v>0</v>
      </c>
      <c r="G51" s="195">
        <f t="shared" si="6"/>
        <v>131.705818</v>
      </c>
      <c r="H51" s="196">
        <f t="shared" si="7"/>
        <v>131.705818</v>
      </c>
      <c r="I51" s="195">
        <v>1.0</v>
      </c>
      <c r="J51" s="189">
        <f t="shared" si="8"/>
        <v>131.705818</v>
      </c>
      <c r="K51" s="140"/>
      <c r="L51" s="198"/>
      <c r="M51" s="199">
        <f t="shared" si="18"/>
        <v>1</v>
      </c>
      <c r="N51" s="199"/>
      <c r="O51" s="140"/>
      <c r="P51" s="140"/>
      <c r="Q51" s="142">
        <v>29.5</v>
      </c>
      <c r="R51" s="191">
        <f t="shared" si="9"/>
        <v>2.57</v>
      </c>
      <c r="S51" s="185">
        <f t="shared" si="10"/>
        <v>1</v>
      </c>
      <c r="T51" s="185">
        <f t="shared" si="11"/>
        <v>2.57</v>
      </c>
      <c r="U51" s="193">
        <f t="shared" si="12"/>
        <v>131.705818</v>
      </c>
      <c r="V51" s="191">
        <f t="shared" ref="V51:W51" si="46">C51/100</f>
        <v>0.86</v>
      </c>
      <c r="W51" s="191">
        <f t="shared" si="46"/>
        <v>2.02</v>
      </c>
      <c r="X51" s="191">
        <f t="shared" si="14"/>
        <v>2.57</v>
      </c>
      <c r="Y51" s="194">
        <f t="shared" si="15"/>
        <v>4.464604</v>
      </c>
      <c r="Z51" s="140"/>
      <c r="AA51" s="140"/>
      <c r="AB51" s="140"/>
      <c r="AC51" s="140"/>
      <c r="AD51" s="140"/>
      <c r="AE51" s="140"/>
      <c r="AF51" s="140"/>
      <c r="AG51" s="140"/>
      <c r="AH51" s="140"/>
      <c r="AI51" s="140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</row>
    <row r="52" ht="27.0" customHeight="1">
      <c r="A52" s="185">
        <v>76.0</v>
      </c>
      <c r="B52" s="195" t="s">
        <v>57</v>
      </c>
      <c r="C52" s="195">
        <v>98.0</v>
      </c>
      <c r="D52" s="195">
        <v>202.0</v>
      </c>
      <c r="E52" s="195">
        <v>234.0</v>
      </c>
      <c r="F52" s="195">
        <f t="shared" si="5"/>
        <v>0</v>
      </c>
      <c r="G52" s="195">
        <f t="shared" si="6"/>
        <v>136.651788</v>
      </c>
      <c r="H52" s="196">
        <f t="shared" si="7"/>
        <v>136.651788</v>
      </c>
      <c r="I52" s="195">
        <v>15.0</v>
      </c>
      <c r="J52" s="189">
        <f t="shared" si="8"/>
        <v>2049.77682</v>
      </c>
      <c r="K52" s="140"/>
      <c r="L52" s="198"/>
      <c r="M52" s="199">
        <f t="shared" si="18"/>
        <v>15</v>
      </c>
      <c r="N52" s="199"/>
      <c r="O52" s="140"/>
      <c r="P52" s="140"/>
      <c r="Q52" s="142">
        <v>29.5</v>
      </c>
      <c r="R52" s="191">
        <f t="shared" si="9"/>
        <v>2.34</v>
      </c>
      <c r="S52" s="185">
        <f t="shared" si="10"/>
        <v>15</v>
      </c>
      <c r="T52" s="185">
        <f t="shared" si="11"/>
        <v>35.1</v>
      </c>
      <c r="U52" s="193">
        <f t="shared" si="12"/>
        <v>136.651788</v>
      </c>
      <c r="V52" s="191">
        <f t="shared" ref="V52:W52" si="47">C52/100</f>
        <v>0.98</v>
      </c>
      <c r="W52" s="191">
        <f t="shared" si="47"/>
        <v>2.02</v>
      </c>
      <c r="X52" s="191">
        <f t="shared" si="14"/>
        <v>35.1</v>
      </c>
      <c r="Y52" s="194">
        <f t="shared" si="15"/>
        <v>69.48396</v>
      </c>
      <c r="Z52" s="140"/>
      <c r="AA52" s="140"/>
      <c r="AB52" s="140"/>
      <c r="AC52" s="140"/>
      <c r="AD52" s="140"/>
      <c r="AE52" s="140"/>
      <c r="AF52" s="140"/>
      <c r="AG52" s="140"/>
      <c r="AH52" s="140"/>
      <c r="AI52" s="140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</row>
    <row r="53" ht="27.0" customHeight="1">
      <c r="A53" s="185">
        <v>77.0</v>
      </c>
      <c r="B53" s="195" t="s">
        <v>57</v>
      </c>
      <c r="C53" s="195">
        <v>98.0</v>
      </c>
      <c r="D53" s="195">
        <v>202.0</v>
      </c>
      <c r="E53" s="195">
        <v>233.0</v>
      </c>
      <c r="F53" s="195">
        <f t="shared" si="5"/>
        <v>0</v>
      </c>
      <c r="G53" s="195">
        <f t="shared" si="6"/>
        <v>136.067806</v>
      </c>
      <c r="H53" s="196">
        <f t="shared" si="7"/>
        <v>136.067806</v>
      </c>
      <c r="I53" s="195">
        <v>10.0</v>
      </c>
      <c r="J53" s="189">
        <f t="shared" si="8"/>
        <v>1360.67806</v>
      </c>
      <c r="K53" s="140"/>
      <c r="L53" s="198"/>
      <c r="M53" s="199">
        <f t="shared" si="18"/>
        <v>10</v>
      </c>
      <c r="N53" s="199"/>
      <c r="O53" s="140"/>
      <c r="P53" s="140"/>
      <c r="Q53" s="142">
        <v>29.5</v>
      </c>
      <c r="R53" s="191">
        <f t="shared" si="9"/>
        <v>2.33</v>
      </c>
      <c r="S53" s="185">
        <f t="shared" si="10"/>
        <v>10</v>
      </c>
      <c r="T53" s="185">
        <f t="shared" si="11"/>
        <v>23.3</v>
      </c>
      <c r="U53" s="193">
        <f t="shared" si="12"/>
        <v>136.067806</v>
      </c>
      <c r="V53" s="191">
        <f t="shared" ref="V53:W53" si="48">C53/100</f>
        <v>0.98</v>
      </c>
      <c r="W53" s="191">
        <f t="shared" si="48"/>
        <v>2.02</v>
      </c>
      <c r="X53" s="191">
        <f t="shared" si="14"/>
        <v>23.3</v>
      </c>
      <c r="Y53" s="194">
        <f t="shared" si="15"/>
        <v>46.12468</v>
      </c>
      <c r="Z53" s="140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</row>
    <row r="54" ht="27.0" customHeight="1">
      <c r="A54" s="185">
        <v>78.0</v>
      </c>
      <c r="B54" s="195" t="s">
        <v>57</v>
      </c>
      <c r="C54" s="195">
        <v>99.0</v>
      </c>
      <c r="D54" s="195">
        <v>202.0</v>
      </c>
      <c r="E54" s="195">
        <v>233.0</v>
      </c>
      <c r="F54" s="195">
        <f t="shared" si="5"/>
        <v>0</v>
      </c>
      <c r="G54" s="195">
        <f t="shared" si="6"/>
        <v>137.456253</v>
      </c>
      <c r="H54" s="196">
        <f t="shared" si="7"/>
        <v>137.456253</v>
      </c>
      <c r="I54" s="195">
        <v>1.0</v>
      </c>
      <c r="J54" s="189">
        <f t="shared" si="8"/>
        <v>137.456253</v>
      </c>
      <c r="K54" s="140"/>
      <c r="L54" s="198"/>
      <c r="M54" s="199">
        <f t="shared" si="18"/>
        <v>1</v>
      </c>
      <c r="N54" s="199"/>
      <c r="O54" s="140"/>
      <c r="P54" s="140"/>
      <c r="Q54" s="142">
        <v>29.5</v>
      </c>
      <c r="R54" s="191">
        <f t="shared" si="9"/>
        <v>2.33</v>
      </c>
      <c r="S54" s="185">
        <f t="shared" si="10"/>
        <v>1</v>
      </c>
      <c r="T54" s="185">
        <f t="shared" si="11"/>
        <v>2.33</v>
      </c>
      <c r="U54" s="193">
        <f t="shared" si="12"/>
        <v>137.456253</v>
      </c>
      <c r="V54" s="191">
        <f t="shared" ref="V54:W54" si="49">C54/100</f>
        <v>0.99</v>
      </c>
      <c r="W54" s="191">
        <f t="shared" si="49"/>
        <v>2.02</v>
      </c>
      <c r="X54" s="191">
        <f t="shared" si="14"/>
        <v>2.33</v>
      </c>
      <c r="Y54" s="194">
        <f t="shared" si="15"/>
        <v>4.659534</v>
      </c>
      <c r="Z54" s="140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</row>
    <row r="55" ht="27.0" customHeight="1">
      <c r="A55" s="185">
        <v>79.0</v>
      </c>
      <c r="B55" s="195" t="s">
        <v>57</v>
      </c>
      <c r="C55" s="195">
        <v>100.0</v>
      </c>
      <c r="D55" s="195">
        <v>202.0</v>
      </c>
      <c r="E55" s="195">
        <v>232.0</v>
      </c>
      <c r="F55" s="195">
        <f t="shared" si="5"/>
        <v>0</v>
      </c>
      <c r="G55" s="195">
        <f t="shared" si="6"/>
        <v>138.2488</v>
      </c>
      <c r="H55" s="196">
        <f t="shared" si="7"/>
        <v>138.2488</v>
      </c>
      <c r="I55" s="195">
        <v>1.0</v>
      </c>
      <c r="J55" s="189">
        <f t="shared" si="8"/>
        <v>138.2488</v>
      </c>
      <c r="K55" s="140"/>
      <c r="L55" s="198"/>
      <c r="M55" s="199">
        <f t="shared" si="18"/>
        <v>1</v>
      </c>
      <c r="N55" s="199"/>
      <c r="O55" s="140"/>
      <c r="P55" s="140"/>
      <c r="Q55" s="142">
        <v>29.5</v>
      </c>
      <c r="R55" s="191">
        <f t="shared" si="9"/>
        <v>2.32</v>
      </c>
      <c r="S55" s="185">
        <f t="shared" si="10"/>
        <v>1</v>
      </c>
      <c r="T55" s="185">
        <f t="shared" si="11"/>
        <v>2.32</v>
      </c>
      <c r="U55" s="193">
        <f t="shared" si="12"/>
        <v>138.2488</v>
      </c>
      <c r="V55" s="191">
        <f t="shared" ref="V55:W55" si="50">C55/100</f>
        <v>1</v>
      </c>
      <c r="W55" s="191">
        <f t="shared" si="50"/>
        <v>2.02</v>
      </c>
      <c r="X55" s="191">
        <f t="shared" si="14"/>
        <v>2.32</v>
      </c>
      <c r="Y55" s="194">
        <f t="shared" si="15"/>
        <v>4.6864</v>
      </c>
      <c r="Z55" s="140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</row>
    <row r="56" ht="27.0" customHeight="1">
      <c r="A56" s="185">
        <v>80.0</v>
      </c>
      <c r="B56" s="195" t="s">
        <v>57</v>
      </c>
      <c r="C56" s="195">
        <v>100.0</v>
      </c>
      <c r="D56" s="195">
        <v>202.0</v>
      </c>
      <c r="E56" s="195">
        <v>233.0</v>
      </c>
      <c r="F56" s="195">
        <f t="shared" si="5"/>
        <v>0</v>
      </c>
      <c r="G56" s="195">
        <f t="shared" si="6"/>
        <v>138.8447</v>
      </c>
      <c r="H56" s="196">
        <f t="shared" si="7"/>
        <v>138.8447</v>
      </c>
      <c r="I56" s="195">
        <v>4.0</v>
      </c>
      <c r="J56" s="189">
        <f t="shared" si="8"/>
        <v>555.3788</v>
      </c>
      <c r="K56" s="140"/>
      <c r="L56" s="198"/>
      <c r="M56" s="199">
        <f t="shared" si="18"/>
        <v>4</v>
      </c>
      <c r="N56" s="199"/>
      <c r="O56" s="140"/>
      <c r="P56" s="140"/>
      <c r="Q56" s="142">
        <v>29.5</v>
      </c>
      <c r="R56" s="191">
        <f t="shared" si="9"/>
        <v>2.33</v>
      </c>
      <c r="S56" s="185">
        <f t="shared" si="10"/>
        <v>4</v>
      </c>
      <c r="T56" s="185">
        <f t="shared" si="11"/>
        <v>9.32</v>
      </c>
      <c r="U56" s="193">
        <f t="shared" si="12"/>
        <v>138.8447</v>
      </c>
      <c r="V56" s="191">
        <f t="shared" ref="V56:W56" si="51">C56/100</f>
        <v>1</v>
      </c>
      <c r="W56" s="191">
        <f t="shared" si="51"/>
        <v>2.02</v>
      </c>
      <c r="X56" s="191">
        <f t="shared" si="14"/>
        <v>9.32</v>
      </c>
      <c r="Y56" s="194">
        <f t="shared" si="15"/>
        <v>18.8264</v>
      </c>
      <c r="Z56" s="140"/>
      <c r="AA56" s="140"/>
      <c r="AB56" s="140"/>
      <c r="AC56" s="140"/>
      <c r="AD56" s="140"/>
      <c r="AE56" s="140"/>
      <c r="AF56" s="140"/>
      <c r="AG56" s="140"/>
      <c r="AH56" s="140"/>
      <c r="AI56" s="140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</row>
    <row r="57" ht="27.0" customHeight="1">
      <c r="A57" s="185">
        <v>81.0</v>
      </c>
      <c r="B57" s="195" t="s">
        <v>57</v>
      </c>
      <c r="C57" s="195">
        <v>98.0</v>
      </c>
      <c r="D57" s="195">
        <v>202.0</v>
      </c>
      <c r="E57" s="195">
        <v>232.0</v>
      </c>
      <c r="F57" s="195">
        <f t="shared" si="5"/>
        <v>0</v>
      </c>
      <c r="G57" s="195">
        <f t="shared" si="6"/>
        <v>135.483824</v>
      </c>
      <c r="H57" s="196">
        <f t="shared" si="7"/>
        <v>135.483824</v>
      </c>
      <c r="I57" s="195">
        <v>1.0</v>
      </c>
      <c r="J57" s="189">
        <f t="shared" si="8"/>
        <v>135.483824</v>
      </c>
      <c r="K57" s="140"/>
      <c r="L57" s="198"/>
      <c r="M57" s="199">
        <f t="shared" si="18"/>
        <v>1</v>
      </c>
      <c r="N57" s="199"/>
      <c r="O57" s="140"/>
      <c r="P57" s="140"/>
      <c r="Q57" s="142">
        <v>29.5</v>
      </c>
      <c r="R57" s="191">
        <f t="shared" si="9"/>
        <v>2.32</v>
      </c>
      <c r="S57" s="185">
        <f t="shared" si="10"/>
        <v>1</v>
      </c>
      <c r="T57" s="185">
        <f t="shared" si="11"/>
        <v>2.32</v>
      </c>
      <c r="U57" s="193">
        <f t="shared" si="12"/>
        <v>135.483824</v>
      </c>
      <c r="V57" s="191">
        <f t="shared" ref="V57:W57" si="52">C57/100</f>
        <v>0.98</v>
      </c>
      <c r="W57" s="191">
        <f t="shared" si="52"/>
        <v>2.02</v>
      </c>
      <c r="X57" s="191">
        <f t="shared" si="14"/>
        <v>2.32</v>
      </c>
      <c r="Y57" s="194">
        <f t="shared" si="15"/>
        <v>4.592672</v>
      </c>
      <c r="Z57" s="140"/>
      <c r="AA57" s="140"/>
      <c r="AB57" s="140"/>
      <c r="AC57" s="140"/>
      <c r="AD57" s="140"/>
      <c r="AE57" s="140"/>
      <c r="AF57" s="140"/>
      <c r="AG57" s="140"/>
      <c r="AH57" s="140"/>
      <c r="AI57" s="140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</row>
    <row r="58" ht="27.0" customHeight="1">
      <c r="A58" s="185">
        <v>85.0</v>
      </c>
      <c r="B58" s="195" t="s">
        <v>57</v>
      </c>
      <c r="C58" s="195">
        <v>98.0</v>
      </c>
      <c r="D58" s="195">
        <v>202.0</v>
      </c>
      <c r="E58" s="195">
        <v>235.0</v>
      </c>
      <c r="F58" s="195">
        <f t="shared" si="5"/>
        <v>0</v>
      </c>
      <c r="G58" s="195">
        <f t="shared" si="6"/>
        <v>137.23577</v>
      </c>
      <c r="H58" s="196">
        <f t="shared" si="7"/>
        <v>137.23577</v>
      </c>
      <c r="I58" s="195">
        <v>7.0</v>
      </c>
      <c r="J58" s="189">
        <f t="shared" si="8"/>
        <v>960.65039</v>
      </c>
      <c r="K58" s="140"/>
      <c r="L58" s="198"/>
      <c r="M58" s="199">
        <f t="shared" si="18"/>
        <v>7</v>
      </c>
      <c r="N58" s="199"/>
      <c r="O58" s="140"/>
      <c r="P58" s="140"/>
      <c r="Q58" s="142">
        <v>29.5</v>
      </c>
      <c r="R58" s="191">
        <f t="shared" si="9"/>
        <v>2.35</v>
      </c>
      <c r="S58" s="185">
        <f t="shared" si="10"/>
        <v>7</v>
      </c>
      <c r="T58" s="185">
        <f t="shared" si="11"/>
        <v>16.45</v>
      </c>
      <c r="U58" s="193">
        <f t="shared" si="12"/>
        <v>137.23577</v>
      </c>
      <c r="V58" s="191">
        <f t="shared" ref="V58:W58" si="53">C58/100</f>
        <v>0.98</v>
      </c>
      <c r="W58" s="191">
        <f t="shared" si="53"/>
        <v>2.02</v>
      </c>
      <c r="X58" s="191">
        <f t="shared" si="14"/>
        <v>16.45</v>
      </c>
      <c r="Y58" s="194">
        <f t="shared" si="15"/>
        <v>32.56442</v>
      </c>
      <c r="Z58" s="140"/>
      <c r="AA58" s="140"/>
      <c r="AB58" s="140"/>
      <c r="AC58" s="140"/>
      <c r="AD58" s="140"/>
      <c r="AE58" s="140"/>
      <c r="AF58" s="140"/>
      <c r="AG58" s="140"/>
      <c r="AH58" s="140"/>
      <c r="AI58" s="140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</row>
    <row r="59" ht="27.0" customHeight="1">
      <c r="A59" s="185">
        <v>99.0</v>
      </c>
      <c r="B59" s="195" t="s">
        <v>57</v>
      </c>
      <c r="C59" s="195">
        <v>94.0</v>
      </c>
      <c r="D59" s="195">
        <v>202.0</v>
      </c>
      <c r="E59" s="195">
        <v>233.0</v>
      </c>
      <c r="F59" s="195">
        <f t="shared" si="5"/>
        <v>0</v>
      </c>
      <c r="G59" s="195">
        <f t="shared" si="6"/>
        <v>130.514018</v>
      </c>
      <c r="H59" s="196">
        <f t="shared" si="7"/>
        <v>130.514018</v>
      </c>
      <c r="I59" s="195">
        <v>1.0</v>
      </c>
      <c r="J59" s="189">
        <f t="shared" si="8"/>
        <v>130.514018</v>
      </c>
      <c r="K59" s="140"/>
      <c r="L59" s="198"/>
      <c r="M59" s="199">
        <f t="shared" si="18"/>
        <v>1</v>
      </c>
      <c r="N59" s="199"/>
      <c r="O59" s="140"/>
      <c r="P59" s="140"/>
      <c r="Q59" s="142">
        <v>29.5</v>
      </c>
      <c r="R59" s="191">
        <f t="shared" si="9"/>
        <v>2.33</v>
      </c>
      <c r="S59" s="185">
        <f t="shared" si="10"/>
        <v>1</v>
      </c>
      <c r="T59" s="185">
        <f t="shared" si="11"/>
        <v>2.33</v>
      </c>
      <c r="U59" s="193">
        <f t="shared" si="12"/>
        <v>130.514018</v>
      </c>
      <c r="V59" s="191">
        <f t="shared" ref="V59:W59" si="54">C59/100</f>
        <v>0.94</v>
      </c>
      <c r="W59" s="191">
        <f t="shared" si="54"/>
        <v>2.02</v>
      </c>
      <c r="X59" s="191">
        <f t="shared" si="14"/>
        <v>2.33</v>
      </c>
      <c r="Y59" s="194">
        <f t="shared" si="15"/>
        <v>4.424204</v>
      </c>
      <c r="Z59" s="140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</row>
    <row r="60" ht="27.0" customHeight="1">
      <c r="A60" s="185">
        <v>100.0</v>
      </c>
      <c r="B60" s="195" t="s">
        <v>57</v>
      </c>
      <c r="C60" s="195">
        <v>98.0</v>
      </c>
      <c r="D60" s="195">
        <v>202.0</v>
      </c>
      <c r="E60" s="195">
        <v>236.0</v>
      </c>
      <c r="F60" s="195">
        <f t="shared" si="5"/>
        <v>0</v>
      </c>
      <c r="G60" s="195">
        <f t="shared" si="6"/>
        <v>137.819752</v>
      </c>
      <c r="H60" s="196">
        <f t="shared" si="7"/>
        <v>137.819752</v>
      </c>
      <c r="I60" s="195">
        <v>6.0</v>
      </c>
      <c r="J60" s="189">
        <f t="shared" si="8"/>
        <v>826.918512</v>
      </c>
      <c r="K60" s="140"/>
      <c r="L60" s="198"/>
      <c r="M60" s="199">
        <f t="shared" si="18"/>
        <v>6</v>
      </c>
      <c r="N60" s="199"/>
      <c r="O60" s="140"/>
      <c r="P60" s="140"/>
      <c r="Q60" s="142">
        <v>29.5</v>
      </c>
      <c r="R60" s="191">
        <f t="shared" si="9"/>
        <v>2.36</v>
      </c>
      <c r="S60" s="185">
        <f t="shared" si="10"/>
        <v>6</v>
      </c>
      <c r="T60" s="185">
        <f t="shared" si="11"/>
        <v>14.16</v>
      </c>
      <c r="U60" s="193">
        <f t="shared" si="12"/>
        <v>137.819752</v>
      </c>
      <c r="V60" s="191">
        <f t="shared" ref="V60:W60" si="55">C60/100</f>
        <v>0.98</v>
      </c>
      <c r="W60" s="191">
        <f t="shared" si="55"/>
        <v>2.02</v>
      </c>
      <c r="X60" s="191">
        <f t="shared" si="14"/>
        <v>14.16</v>
      </c>
      <c r="Y60" s="194">
        <f t="shared" si="15"/>
        <v>28.031136</v>
      </c>
      <c r="Z60" s="140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</row>
    <row r="61" ht="27.0" customHeight="1">
      <c r="A61" s="185">
        <v>102.0</v>
      </c>
      <c r="B61" s="186" t="s">
        <v>62</v>
      </c>
      <c r="C61" s="187">
        <v>92.0</v>
      </c>
      <c r="D61" s="187">
        <v>202.0</v>
      </c>
      <c r="E61" s="187">
        <v>258.0</v>
      </c>
      <c r="F61" s="187">
        <f t="shared" si="5"/>
        <v>0.8</v>
      </c>
      <c r="G61" s="187">
        <f t="shared" si="6"/>
        <v>141.442824</v>
      </c>
      <c r="H61" s="188">
        <f t="shared" si="7"/>
        <v>113.1542592</v>
      </c>
      <c r="I61" s="187">
        <v>1.0</v>
      </c>
      <c r="J61" s="189">
        <f t="shared" si="8"/>
        <v>113.1542592</v>
      </c>
      <c r="K61" s="140"/>
      <c r="L61" s="198"/>
      <c r="M61" s="199">
        <f t="shared" si="18"/>
        <v>1</v>
      </c>
      <c r="N61" s="199"/>
      <c r="O61" s="140"/>
      <c r="P61" s="140"/>
      <c r="Q61" s="142">
        <v>29.5</v>
      </c>
      <c r="R61" s="191">
        <f t="shared" si="9"/>
        <v>2.58</v>
      </c>
      <c r="S61" s="185">
        <f t="shared" si="10"/>
        <v>1</v>
      </c>
      <c r="T61" s="185">
        <f t="shared" si="11"/>
        <v>2.58</v>
      </c>
      <c r="U61" s="193">
        <f t="shared" si="12"/>
        <v>141.442824</v>
      </c>
      <c r="V61" s="191">
        <f t="shared" ref="V61:W61" si="56">C61/100</f>
        <v>0.92</v>
      </c>
      <c r="W61" s="191">
        <f t="shared" si="56"/>
        <v>2.02</v>
      </c>
      <c r="X61" s="191">
        <f t="shared" si="14"/>
        <v>2.58</v>
      </c>
      <c r="Y61" s="194">
        <f t="shared" si="15"/>
        <v>4.794672</v>
      </c>
      <c r="Z61" s="140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</row>
    <row r="62" ht="27.0" customHeight="1">
      <c r="A62" s="185">
        <v>103.0</v>
      </c>
      <c r="B62" s="195" t="s">
        <v>56</v>
      </c>
      <c r="C62" s="195">
        <v>99.0</v>
      </c>
      <c r="D62" s="195">
        <v>202.0</v>
      </c>
      <c r="E62" s="195">
        <v>252.0</v>
      </c>
      <c r="F62" s="195">
        <f t="shared" si="5"/>
        <v>0</v>
      </c>
      <c r="G62" s="195">
        <f t="shared" si="6"/>
        <v>148.665132</v>
      </c>
      <c r="H62" s="196">
        <f t="shared" si="7"/>
        <v>148.665132</v>
      </c>
      <c r="I62" s="195">
        <v>1.0</v>
      </c>
      <c r="J62" s="189">
        <f t="shared" si="8"/>
        <v>148.665132</v>
      </c>
      <c r="K62" s="140"/>
      <c r="L62" s="198"/>
      <c r="M62" s="199">
        <f t="shared" si="18"/>
        <v>1</v>
      </c>
      <c r="N62" s="199"/>
      <c r="O62" s="140"/>
      <c r="P62" s="140"/>
      <c r="Q62" s="142">
        <v>29.5</v>
      </c>
      <c r="R62" s="191">
        <f t="shared" si="9"/>
        <v>2.52</v>
      </c>
      <c r="S62" s="185">
        <f t="shared" si="10"/>
        <v>1</v>
      </c>
      <c r="T62" s="185">
        <f t="shared" si="11"/>
        <v>2.52</v>
      </c>
      <c r="U62" s="193">
        <f t="shared" si="12"/>
        <v>148.665132</v>
      </c>
      <c r="V62" s="191">
        <f t="shared" ref="V62:W62" si="57">C62/100</f>
        <v>0.99</v>
      </c>
      <c r="W62" s="191">
        <f t="shared" si="57"/>
        <v>2.02</v>
      </c>
      <c r="X62" s="191">
        <f t="shared" si="14"/>
        <v>2.52</v>
      </c>
      <c r="Y62" s="194">
        <f t="shared" si="15"/>
        <v>5.039496</v>
      </c>
      <c r="Z62" s="140"/>
      <c r="AA62" s="140"/>
      <c r="AB62" s="140"/>
      <c r="AC62" s="140"/>
      <c r="AD62" s="140"/>
      <c r="AE62" s="140"/>
      <c r="AF62" s="140"/>
      <c r="AG62" s="140"/>
      <c r="AH62" s="140"/>
      <c r="AI62" s="140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</row>
    <row r="63" ht="27.0" customHeight="1">
      <c r="A63" s="185">
        <v>104.0</v>
      </c>
      <c r="B63" s="195" t="s">
        <v>56</v>
      </c>
      <c r="C63" s="195">
        <v>103.0</v>
      </c>
      <c r="D63" s="195">
        <v>202.0</v>
      </c>
      <c r="E63" s="195">
        <v>252.0</v>
      </c>
      <c r="F63" s="195">
        <f t="shared" si="5"/>
        <v>0</v>
      </c>
      <c r="G63" s="195">
        <f t="shared" si="6"/>
        <v>154.671804</v>
      </c>
      <c r="H63" s="196">
        <f t="shared" si="7"/>
        <v>154.671804</v>
      </c>
      <c r="I63" s="195">
        <v>2.0</v>
      </c>
      <c r="J63" s="189">
        <f t="shared" si="8"/>
        <v>309.343608</v>
      </c>
      <c r="K63" s="140"/>
      <c r="L63" s="198"/>
      <c r="M63" s="199">
        <f t="shared" si="18"/>
        <v>2</v>
      </c>
      <c r="N63" s="199"/>
      <c r="O63" s="140"/>
      <c r="P63" s="140"/>
      <c r="Q63" s="142">
        <v>29.5</v>
      </c>
      <c r="R63" s="191">
        <f t="shared" si="9"/>
        <v>2.52</v>
      </c>
      <c r="S63" s="185">
        <f t="shared" si="10"/>
        <v>2</v>
      </c>
      <c r="T63" s="185">
        <f t="shared" si="11"/>
        <v>5.04</v>
      </c>
      <c r="U63" s="193">
        <f t="shared" si="12"/>
        <v>154.671804</v>
      </c>
      <c r="V63" s="191">
        <f t="shared" ref="V63:W63" si="58">C63/100</f>
        <v>1.03</v>
      </c>
      <c r="W63" s="191">
        <f t="shared" si="58"/>
        <v>2.02</v>
      </c>
      <c r="X63" s="191">
        <f t="shared" si="14"/>
        <v>5.04</v>
      </c>
      <c r="Y63" s="194">
        <f t="shared" si="15"/>
        <v>10.486224</v>
      </c>
      <c r="Z63" s="140"/>
      <c r="AA63" s="140"/>
      <c r="AB63" s="140"/>
      <c r="AC63" s="140"/>
      <c r="AD63" s="140"/>
      <c r="AE63" s="140"/>
      <c r="AF63" s="140"/>
      <c r="AG63" s="140"/>
      <c r="AH63" s="140"/>
      <c r="AI63" s="140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</row>
    <row r="64" ht="27.0" customHeight="1">
      <c r="A64" s="185">
        <v>105.0</v>
      </c>
      <c r="B64" s="195" t="s">
        <v>56</v>
      </c>
      <c r="C64" s="195">
        <v>104.0</v>
      </c>
      <c r="D64" s="195">
        <v>202.0</v>
      </c>
      <c r="E64" s="195">
        <v>251.0</v>
      </c>
      <c r="F64" s="195">
        <f t="shared" si="5"/>
        <v>0</v>
      </c>
      <c r="G64" s="195">
        <f t="shared" si="6"/>
        <v>155.553736</v>
      </c>
      <c r="H64" s="196">
        <f t="shared" si="7"/>
        <v>155.553736</v>
      </c>
      <c r="I64" s="195">
        <v>2.0</v>
      </c>
      <c r="J64" s="189">
        <f t="shared" si="8"/>
        <v>311.107472</v>
      </c>
      <c r="K64" s="140"/>
      <c r="L64" s="198"/>
      <c r="M64" s="199">
        <f t="shared" si="18"/>
        <v>2</v>
      </c>
      <c r="N64" s="199"/>
      <c r="O64" s="140"/>
      <c r="P64" s="140"/>
      <c r="Q64" s="142">
        <v>29.5</v>
      </c>
      <c r="R64" s="191">
        <f t="shared" si="9"/>
        <v>2.51</v>
      </c>
      <c r="S64" s="185">
        <f t="shared" si="10"/>
        <v>2</v>
      </c>
      <c r="T64" s="185">
        <f t="shared" si="11"/>
        <v>5.02</v>
      </c>
      <c r="U64" s="193">
        <f t="shared" si="12"/>
        <v>155.553736</v>
      </c>
      <c r="V64" s="191">
        <f t="shared" ref="V64:W64" si="59">C64/100</f>
        <v>1.04</v>
      </c>
      <c r="W64" s="191">
        <f t="shared" si="59"/>
        <v>2.02</v>
      </c>
      <c r="X64" s="191">
        <f t="shared" si="14"/>
        <v>5.02</v>
      </c>
      <c r="Y64" s="194">
        <f t="shared" si="15"/>
        <v>10.546016</v>
      </c>
      <c r="Z64" s="140"/>
      <c r="AA64" s="140"/>
      <c r="AB64" s="140"/>
      <c r="AC64" s="140"/>
      <c r="AD64" s="140"/>
      <c r="AE64" s="140"/>
      <c r="AF64" s="140"/>
      <c r="AG64" s="140"/>
      <c r="AH64" s="140"/>
      <c r="AI64" s="140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</row>
    <row r="65" ht="27.0" customHeight="1">
      <c r="A65" s="185">
        <v>109.0</v>
      </c>
      <c r="B65" s="195" t="s">
        <v>56</v>
      </c>
      <c r="C65" s="195">
        <v>105.0</v>
      </c>
      <c r="D65" s="195">
        <v>202.0</v>
      </c>
      <c r="E65" s="195">
        <v>252.0</v>
      </c>
      <c r="F65" s="195">
        <f t="shared" si="5"/>
        <v>0</v>
      </c>
      <c r="G65" s="195">
        <f t="shared" si="6"/>
        <v>157.67514</v>
      </c>
      <c r="H65" s="196">
        <f t="shared" si="7"/>
        <v>157.67514</v>
      </c>
      <c r="I65" s="195">
        <v>1.0</v>
      </c>
      <c r="J65" s="189">
        <f t="shared" si="8"/>
        <v>157.67514</v>
      </c>
      <c r="K65" s="140"/>
      <c r="L65" s="198"/>
      <c r="M65" s="199">
        <f t="shared" si="18"/>
        <v>1</v>
      </c>
      <c r="N65" s="199"/>
      <c r="O65" s="140"/>
      <c r="P65" s="140"/>
      <c r="Q65" s="142">
        <v>29.5</v>
      </c>
      <c r="R65" s="191">
        <f t="shared" si="9"/>
        <v>2.52</v>
      </c>
      <c r="S65" s="185">
        <f t="shared" si="10"/>
        <v>1</v>
      </c>
      <c r="T65" s="185">
        <f t="shared" si="11"/>
        <v>2.52</v>
      </c>
      <c r="U65" s="193">
        <f t="shared" si="12"/>
        <v>157.67514</v>
      </c>
      <c r="V65" s="191">
        <f t="shared" ref="V65:W65" si="60">C65/100</f>
        <v>1.05</v>
      </c>
      <c r="W65" s="191">
        <f t="shared" si="60"/>
        <v>2.02</v>
      </c>
      <c r="X65" s="191">
        <f t="shared" si="14"/>
        <v>2.52</v>
      </c>
      <c r="Y65" s="194">
        <f t="shared" si="15"/>
        <v>5.34492</v>
      </c>
      <c r="Z65" s="140"/>
      <c r="AA65" s="140"/>
      <c r="AB65" s="140"/>
      <c r="AC65" s="140"/>
      <c r="AD65" s="140"/>
      <c r="AE65" s="140"/>
      <c r="AF65" s="140"/>
      <c r="AG65" s="140"/>
      <c r="AH65" s="140"/>
      <c r="AI65" s="140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</row>
    <row r="66" ht="27.0" customHeight="1">
      <c r="A66" s="185">
        <v>111.0</v>
      </c>
      <c r="B66" s="195" t="s">
        <v>56</v>
      </c>
      <c r="C66" s="195">
        <v>100.0</v>
      </c>
      <c r="D66" s="195">
        <v>202.0</v>
      </c>
      <c r="E66" s="195">
        <v>253.0</v>
      </c>
      <c r="F66" s="195">
        <f t="shared" si="5"/>
        <v>0</v>
      </c>
      <c r="G66" s="195">
        <f t="shared" si="6"/>
        <v>150.7627</v>
      </c>
      <c r="H66" s="196">
        <f t="shared" si="7"/>
        <v>150.7627</v>
      </c>
      <c r="I66" s="195">
        <v>5.0</v>
      </c>
      <c r="J66" s="189">
        <f t="shared" si="8"/>
        <v>753.8135</v>
      </c>
      <c r="K66" s="140"/>
      <c r="L66" s="198"/>
      <c r="M66" s="199">
        <f t="shared" si="18"/>
        <v>5</v>
      </c>
      <c r="N66" s="199"/>
      <c r="O66" s="140"/>
      <c r="P66" s="140"/>
      <c r="Q66" s="142">
        <v>29.5</v>
      </c>
      <c r="R66" s="191">
        <f t="shared" si="9"/>
        <v>2.53</v>
      </c>
      <c r="S66" s="185">
        <f t="shared" si="10"/>
        <v>5</v>
      </c>
      <c r="T66" s="185">
        <f t="shared" si="11"/>
        <v>12.65</v>
      </c>
      <c r="U66" s="193">
        <f t="shared" si="12"/>
        <v>150.7627</v>
      </c>
      <c r="V66" s="191">
        <f t="shared" ref="V66:W66" si="61">C66/100</f>
        <v>1</v>
      </c>
      <c r="W66" s="191">
        <f t="shared" si="61"/>
        <v>2.02</v>
      </c>
      <c r="X66" s="191">
        <f t="shared" si="14"/>
        <v>12.65</v>
      </c>
      <c r="Y66" s="194">
        <f t="shared" si="15"/>
        <v>25.553</v>
      </c>
      <c r="Z66" s="140"/>
      <c r="AA66" s="140"/>
      <c r="AB66" s="140"/>
      <c r="AC66" s="140"/>
      <c r="AD66" s="140"/>
      <c r="AE66" s="140"/>
      <c r="AF66" s="140"/>
      <c r="AG66" s="140"/>
      <c r="AH66" s="140"/>
      <c r="AI66" s="140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</row>
    <row r="67" ht="27.0" customHeight="1">
      <c r="A67" s="185">
        <v>112.0</v>
      </c>
      <c r="B67" s="195" t="s">
        <v>56</v>
      </c>
      <c r="C67" s="195">
        <v>100.0</v>
      </c>
      <c r="D67" s="195">
        <v>202.0</v>
      </c>
      <c r="E67" s="195">
        <v>252.0</v>
      </c>
      <c r="F67" s="195">
        <f t="shared" si="5"/>
        <v>0</v>
      </c>
      <c r="G67" s="195">
        <f t="shared" si="6"/>
        <v>150.1668</v>
      </c>
      <c r="H67" s="196">
        <f t="shared" si="7"/>
        <v>150.1668</v>
      </c>
      <c r="I67" s="195">
        <v>2.0</v>
      </c>
      <c r="J67" s="189">
        <f t="shared" si="8"/>
        <v>300.3336</v>
      </c>
      <c r="K67" s="140"/>
      <c r="L67" s="198"/>
      <c r="M67" s="199">
        <f t="shared" si="18"/>
        <v>2</v>
      </c>
      <c r="N67" s="199"/>
      <c r="O67" s="140"/>
      <c r="P67" s="140"/>
      <c r="Q67" s="142">
        <v>29.5</v>
      </c>
      <c r="R67" s="191">
        <f t="shared" si="9"/>
        <v>2.52</v>
      </c>
      <c r="S67" s="185">
        <f t="shared" si="10"/>
        <v>2</v>
      </c>
      <c r="T67" s="185">
        <f t="shared" si="11"/>
        <v>5.04</v>
      </c>
      <c r="U67" s="193">
        <f t="shared" si="12"/>
        <v>150.1668</v>
      </c>
      <c r="V67" s="191">
        <f t="shared" ref="V67:W67" si="62">C67/100</f>
        <v>1</v>
      </c>
      <c r="W67" s="191">
        <f t="shared" si="62"/>
        <v>2.02</v>
      </c>
      <c r="X67" s="191">
        <f t="shared" si="14"/>
        <v>5.04</v>
      </c>
      <c r="Y67" s="194">
        <f t="shared" si="15"/>
        <v>10.1808</v>
      </c>
      <c r="Z67" s="140"/>
      <c r="AA67" s="140"/>
      <c r="AB67" s="140"/>
      <c r="AC67" s="140"/>
      <c r="AD67" s="140"/>
      <c r="AE67" s="140"/>
      <c r="AF67" s="140"/>
      <c r="AG67" s="140"/>
      <c r="AH67" s="140"/>
      <c r="AI67" s="140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</row>
    <row r="68" ht="27.0" customHeight="1">
      <c r="A68" s="185">
        <v>115.0</v>
      </c>
      <c r="B68" s="195" t="s">
        <v>56</v>
      </c>
      <c r="C68" s="195">
        <v>98.0</v>
      </c>
      <c r="D68" s="195">
        <v>202.0</v>
      </c>
      <c r="E68" s="195">
        <v>253.0</v>
      </c>
      <c r="F68" s="195">
        <f t="shared" si="5"/>
        <v>0</v>
      </c>
      <c r="G68" s="195">
        <f t="shared" si="6"/>
        <v>147.747446</v>
      </c>
      <c r="H68" s="196">
        <f t="shared" si="7"/>
        <v>147.747446</v>
      </c>
      <c r="I68" s="195">
        <v>1.0</v>
      </c>
      <c r="J68" s="189">
        <f t="shared" si="8"/>
        <v>147.747446</v>
      </c>
      <c r="K68" s="140"/>
      <c r="L68" s="198"/>
      <c r="M68" s="199">
        <f t="shared" si="18"/>
        <v>1</v>
      </c>
      <c r="N68" s="199"/>
      <c r="O68" s="140"/>
      <c r="P68" s="140"/>
      <c r="Q68" s="142">
        <v>29.5</v>
      </c>
      <c r="R68" s="191">
        <f t="shared" si="9"/>
        <v>2.53</v>
      </c>
      <c r="S68" s="185">
        <f t="shared" si="10"/>
        <v>1</v>
      </c>
      <c r="T68" s="185">
        <f t="shared" si="11"/>
        <v>2.53</v>
      </c>
      <c r="U68" s="193">
        <f t="shared" si="12"/>
        <v>147.747446</v>
      </c>
      <c r="V68" s="191">
        <f t="shared" ref="V68:W68" si="63">C68/100</f>
        <v>0.98</v>
      </c>
      <c r="W68" s="191">
        <f t="shared" si="63"/>
        <v>2.02</v>
      </c>
      <c r="X68" s="191">
        <f t="shared" si="14"/>
        <v>2.53</v>
      </c>
      <c r="Y68" s="194">
        <f t="shared" si="15"/>
        <v>5.008388</v>
      </c>
      <c r="Z68" s="140"/>
      <c r="AA68" s="140"/>
      <c r="AB68" s="140"/>
      <c r="AC68" s="140"/>
      <c r="AD68" s="140"/>
      <c r="AE68" s="140"/>
      <c r="AF68" s="140"/>
      <c r="AG68" s="140"/>
      <c r="AH68" s="140"/>
      <c r="AI68" s="140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</row>
    <row r="69" ht="27.0" customHeight="1">
      <c r="A69" s="185">
        <v>117.0</v>
      </c>
      <c r="B69" s="195" t="s">
        <v>56</v>
      </c>
      <c r="C69" s="195">
        <v>98.0</v>
      </c>
      <c r="D69" s="195">
        <v>202.0</v>
      </c>
      <c r="E69" s="195">
        <v>252.0</v>
      </c>
      <c r="F69" s="195">
        <f t="shared" si="5"/>
        <v>0</v>
      </c>
      <c r="G69" s="195">
        <f t="shared" si="6"/>
        <v>147.163464</v>
      </c>
      <c r="H69" s="196">
        <f t="shared" si="7"/>
        <v>147.163464</v>
      </c>
      <c r="I69" s="195">
        <v>1.0</v>
      </c>
      <c r="J69" s="189">
        <f t="shared" si="8"/>
        <v>147.163464</v>
      </c>
      <c r="K69" s="140"/>
      <c r="L69" s="198"/>
      <c r="M69" s="199">
        <f t="shared" si="18"/>
        <v>1</v>
      </c>
      <c r="N69" s="199"/>
      <c r="O69" s="140"/>
      <c r="P69" s="140"/>
      <c r="Q69" s="142">
        <v>29.5</v>
      </c>
      <c r="R69" s="191">
        <f t="shared" si="9"/>
        <v>2.52</v>
      </c>
      <c r="S69" s="185">
        <f t="shared" si="10"/>
        <v>1</v>
      </c>
      <c r="T69" s="185">
        <f t="shared" si="11"/>
        <v>2.52</v>
      </c>
      <c r="U69" s="193">
        <f t="shared" si="12"/>
        <v>147.163464</v>
      </c>
      <c r="V69" s="191">
        <f t="shared" ref="V69:W69" si="64">C69/100</f>
        <v>0.98</v>
      </c>
      <c r="W69" s="191">
        <f t="shared" si="64"/>
        <v>2.02</v>
      </c>
      <c r="X69" s="191">
        <f t="shared" si="14"/>
        <v>2.52</v>
      </c>
      <c r="Y69" s="194">
        <f t="shared" si="15"/>
        <v>4.988592</v>
      </c>
      <c r="Z69" s="140"/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</row>
    <row r="70" ht="27.0" customHeight="1">
      <c r="A70" s="185">
        <v>119.0</v>
      </c>
      <c r="B70" s="195" t="s">
        <v>56</v>
      </c>
      <c r="C70" s="195">
        <v>99.0</v>
      </c>
      <c r="D70" s="195">
        <v>202.0</v>
      </c>
      <c r="E70" s="195">
        <v>253.0</v>
      </c>
      <c r="F70" s="195">
        <f t="shared" si="5"/>
        <v>0</v>
      </c>
      <c r="G70" s="195">
        <f t="shared" si="6"/>
        <v>149.255073</v>
      </c>
      <c r="H70" s="196">
        <f t="shared" si="7"/>
        <v>149.255073</v>
      </c>
      <c r="I70" s="195">
        <v>1.0</v>
      </c>
      <c r="J70" s="189">
        <f t="shared" si="8"/>
        <v>149.255073</v>
      </c>
      <c r="K70" s="140"/>
      <c r="L70" s="198"/>
      <c r="M70" s="199">
        <f t="shared" si="18"/>
        <v>1</v>
      </c>
      <c r="N70" s="199"/>
      <c r="O70" s="140"/>
      <c r="P70" s="140"/>
      <c r="Q70" s="142">
        <v>29.5</v>
      </c>
      <c r="R70" s="191">
        <f t="shared" si="9"/>
        <v>2.53</v>
      </c>
      <c r="S70" s="185">
        <f t="shared" si="10"/>
        <v>1</v>
      </c>
      <c r="T70" s="185">
        <f t="shared" si="11"/>
        <v>2.53</v>
      </c>
      <c r="U70" s="193">
        <f t="shared" si="12"/>
        <v>149.255073</v>
      </c>
      <c r="V70" s="191">
        <f t="shared" ref="V70:W70" si="65">C70/100</f>
        <v>0.99</v>
      </c>
      <c r="W70" s="191">
        <f t="shared" si="65"/>
        <v>2.02</v>
      </c>
      <c r="X70" s="191">
        <f t="shared" si="14"/>
        <v>2.53</v>
      </c>
      <c r="Y70" s="194">
        <f t="shared" si="15"/>
        <v>5.059494</v>
      </c>
      <c r="Z70" s="140"/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</row>
    <row r="71" ht="27.0" customHeight="1">
      <c r="A71" s="185">
        <v>121.0</v>
      </c>
      <c r="B71" s="195" t="s">
        <v>56</v>
      </c>
      <c r="C71" s="195">
        <v>100.0</v>
      </c>
      <c r="D71" s="195">
        <v>202.0</v>
      </c>
      <c r="E71" s="195">
        <v>251.0</v>
      </c>
      <c r="F71" s="195">
        <f t="shared" si="5"/>
        <v>0</v>
      </c>
      <c r="G71" s="195">
        <f t="shared" si="6"/>
        <v>149.5709</v>
      </c>
      <c r="H71" s="196">
        <f t="shared" si="7"/>
        <v>149.5709</v>
      </c>
      <c r="I71" s="195">
        <v>1.0</v>
      </c>
      <c r="J71" s="189">
        <f t="shared" si="8"/>
        <v>149.5709</v>
      </c>
      <c r="K71" s="140"/>
      <c r="L71" s="198"/>
      <c r="M71" s="199">
        <f t="shared" si="18"/>
        <v>1</v>
      </c>
      <c r="N71" s="199"/>
      <c r="O71" s="140"/>
      <c r="P71" s="140"/>
      <c r="Q71" s="142">
        <v>29.5</v>
      </c>
      <c r="R71" s="191">
        <f t="shared" si="9"/>
        <v>2.51</v>
      </c>
      <c r="S71" s="185">
        <f t="shared" si="10"/>
        <v>1</v>
      </c>
      <c r="T71" s="185">
        <f t="shared" si="11"/>
        <v>2.51</v>
      </c>
      <c r="U71" s="193">
        <f t="shared" si="12"/>
        <v>149.5709</v>
      </c>
      <c r="V71" s="191">
        <f t="shared" ref="V71:W71" si="66">C71/100</f>
        <v>1</v>
      </c>
      <c r="W71" s="191">
        <f t="shared" si="66"/>
        <v>2.02</v>
      </c>
      <c r="X71" s="191">
        <f t="shared" si="14"/>
        <v>2.51</v>
      </c>
      <c r="Y71" s="194">
        <f t="shared" si="15"/>
        <v>5.0702</v>
      </c>
      <c r="Z71" s="140"/>
      <c r="AA71" s="140"/>
      <c r="AB71" s="140"/>
      <c r="AC71" s="140"/>
      <c r="AD71" s="140"/>
      <c r="AE71" s="140"/>
      <c r="AF71" s="140"/>
      <c r="AG71" s="140"/>
      <c r="AH71" s="140"/>
      <c r="AI71" s="140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</row>
    <row r="72" ht="27.0" customHeight="1">
      <c r="A72" s="185">
        <v>124.0</v>
      </c>
      <c r="B72" s="195" t="s">
        <v>56</v>
      </c>
      <c r="C72" s="195">
        <v>100.0</v>
      </c>
      <c r="D72" s="195">
        <v>202.0</v>
      </c>
      <c r="E72" s="195">
        <v>254.0</v>
      </c>
      <c r="F72" s="195">
        <f t="shared" si="5"/>
        <v>0</v>
      </c>
      <c r="G72" s="195">
        <f t="shared" si="6"/>
        <v>151.3586</v>
      </c>
      <c r="H72" s="196">
        <f t="shared" si="7"/>
        <v>151.3586</v>
      </c>
      <c r="I72" s="195">
        <v>3.0</v>
      </c>
      <c r="J72" s="189">
        <f t="shared" si="8"/>
        <v>454.0758</v>
      </c>
      <c r="K72" s="140"/>
      <c r="L72" s="198"/>
      <c r="M72" s="199">
        <f t="shared" si="18"/>
        <v>3</v>
      </c>
      <c r="N72" s="199"/>
      <c r="O72" s="140"/>
      <c r="P72" s="140"/>
      <c r="Q72" s="142">
        <v>29.5</v>
      </c>
      <c r="R72" s="191">
        <f t="shared" si="9"/>
        <v>2.54</v>
      </c>
      <c r="S72" s="185">
        <f t="shared" si="10"/>
        <v>3</v>
      </c>
      <c r="T72" s="185">
        <f t="shared" si="11"/>
        <v>7.62</v>
      </c>
      <c r="U72" s="193">
        <f t="shared" si="12"/>
        <v>151.3586</v>
      </c>
      <c r="V72" s="191">
        <f t="shared" ref="V72:W72" si="67">C72/100</f>
        <v>1</v>
      </c>
      <c r="W72" s="191">
        <f t="shared" si="67"/>
        <v>2.02</v>
      </c>
      <c r="X72" s="191">
        <f t="shared" si="14"/>
        <v>7.62</v>
      </c>
      <c r="Y72" s="194">
        <f t="shared" si="15"/>
        <v>15.3924</v>
      </c>
      <c r="Z72" s="140"/>
      <c r="AA72" s="140"/>
      <c r="AB72" s="140"/>
      <c r="AC72" s="140"/>
      <c r="AD72" s="140"/>
      <c r="AE72" s="140"/>
      <c r="AF72" s="140"/>
      <c r="AG72" s="140"/>
      <c r="AH72" s="140"/>
      <c r="AI72" s="140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</row>
    <row r="73" ht="27.0" customHeight="1">
      <c r="A73" s="185">
        <v>144.0</v>
      </c>
      <c r="B73" s="195" t="s">
        <v>56</v>
      </c>
      <c r="C73" s="195">
        <v>101.0</v>
      </c>
      <c r="D73" s="195">
        <v>202.0</v>
      </c>
      <c r="E73" s="195">
        <v>252.0</v>
      </c>
      <c r="F73" s="195">
        <f t="shared" si="5"/>
        <v>0</v>
      </c>
      <c r="G73" s="195">
        <f t="shared" si="6"/>
        <v>151.668468</v>
      </c>
      <c r="H73" s="196">
        <f t="shared" si="7"/>
        <v>151.668468</v>
      </c>
      <c r="I73" s="195">
        <v>5.0</v>
      </c>
      <c r="J73" s="189">
        <f t="shared" si="8"/>
        <v>758.34234</v>
      </c>
      <c r="K73" s="140"/>
      <c r="L73" s="198"/>
      <c r="M73" s="199">
        <f t="shared" si="18"/>
        <v>5</v>
      </c>
      <c r="N73" s="199"/>
      <c r="O73" s="140"/>
      <c r="P73" s="140"/>
      <c r="Q73" s="142">
        <v>29.5</v>
      </c>
      <c r="R73" s="191">
        <f t="shared" si="9"/>
        <v>2.52</v>
      </c>
      <c r="S73" s="185">
        <f t="shared" si="10"/>
        <v>5</v>
      </c>
      <c r="T73" s="185">
        <f t="shared" si="11"/>
        <v>12.6</v>
      </c>
      <c r="U73" s="193">
        <f t="shared" si="12"/>
        <v>151.668468</v>
      </c>
      <c r="V73" s="191">
        <f t="shared" ref="V73:W73" si="68">C73/100</f>
        <v>1.01</v>
      </c>
      <c r="W73" s="191">
        <f t="shared" si="68"/>
        <v>2.02</v>
      </c>
      <c r="X73" s="191">
        <f t="shared" si="14"/>
        <v>12.6</v>
      </c>
      <c r="Y73" s="194">
        <f t="shared" si="15"/>
        <v>25.70652</v>
      </c>
      <c r="Z73" s="140"/>
      <c r="AA73" s="140"/>
      <c r="AB73" s="140"/>
      <c r="AC73" s="140"/>
      <c r="AD73" s="140"/>
      <c r="AE73" s="140"/>
      <c r="AF73" s="140"/>
      <c r="AG73" s="140"/>
      <c r="AH73" s="140"/>
      <c r="AI73" s="140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</row>
    <row r="74" ht="27.0" customHeight="1">
      <c r="A74" s="185">
        <v>150.0</v>
      </c>
      <c r="B74" s="195" t="s">
        <v>56</v>
      </c>
      <c r="C74" s="195">
        <v>97.0</v>
      </c>
      <c r="D74" s="195">
        <v>202.0</v>
      </c>
      <c r="E74" s="195">
        <v>252.0</v>
      </c>
      <c r="F74" s="195">
        <f t="shared" si="5"/>
        <v>0</v>
      </c>
      <c r="G74" s="195">
        <f t="shared" si="6"/>
        <v>145.661796</v>
      </c>
      <c r="H74" s="196">
        <f t="shared" si="7"/>
        <v>145.661796</v>
      </c>
      <c r="I74" s="195">
        <v>1.0</v>
      </c>
      <c r="J74" s="189">
        <f t="shared" si="8"/>
        <v>145.661796</v>
      </c>
      <c r="K74" s="140"/>
      <c r="L74" s="198"/>
      <c r="M74" s="199">
        <f t="shared" si="18"/>
        <v>1</v>
      </c>
      <c r="N74" s="199"/>
      <c r="O74" s="140"/>
      <c r="P74" s="140"/>
      <c r="Q74" s="142">
        <v>29.5</v>
      </c>
      <c r="R74" s="191">
        <f t="shared" si="9"/>
        <v>2.52</v>
      </c>
      <c r="S74" s="185">
        <f t="shared" si="10"/>
        <v>1</v>
      </c>
      <c r="T74" s="185">
        <f t="shared" si="11"/>
        <v>2.52</v>
      </c>
      <c r="U74" s="193">
        <f t="shared" si="12"/>
        <v>145.661796</v>
      </c>
      <c r="V74" s="191">
        <f t="shared" ref="V74:W74" si="69">C74/100</f>
        <v>0.97</v>
      </c>
      <c r="W74" s="191">
        <f t="shared" si="69"/>
        <v>2.02</v>
      </c>
      <c r="X74" s="191">
        <f t="shared" si="14"/>
        <v>2.52</v>
      </c>
      <c r="Y74" s="194">
        <f t="shared" si="15"/>
        <v>4.937688</v>
      </c>
      <c r="Z74" s="140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</row>
    <row r="75" ht="27.0" customHeight="1">
      <c r="A75" s="185">
        <v>151.0</v>
      </c>
      <c r="B75" s="195" t="s">
        <v>56</v>
      </c>
      <c r="C75" s="195">
        <v>101.0</v>
      </c>
      <c r="D75" s="195">
        <v>202.0</v>
      </c>
      <c r="E75" s="195">
        <v>256.0</v>
      </c>
      <c r="F75" s="195">
        <f t="shared" si="5"/>
        <v>0</v>
      </c>
      <c r="G75" s="195">
        <f t="shared" si="6"/>
        <v>154.075904</v>
      </c>
      <c r="H75" s="196">
        <f t="shared" si="7"/>
        <v>154.075904</v>
      </c>
      <c r="I75" s="195">
        <v>1.0</v>
      </c>
      <c r="J75" s="189">
        <f t="shared" si="8"/>
        <v>154.075904</v>
      </c>
      <c r="K75" s="140"/>
      <c r="L75" s="198"/>
      <c r="M75" s="199">
        <f t="shared" si="18"/>
        <v>1</v>
      </c>
      <c r="N75" s="199"/>
      <c r="O75" s="140"/>
      <c r="P75" s="140"/>
      <c r="Q75" s="142">
        <v>29.5</v>
      </c>
      <c r="R75" s="191">
        <f t="shared" si="9"/>
        <v>2.56</v>
      </c>
      <c r="S75" s="185">
        <f t="shared" si="10"/>
        <v>1</v>
      </c>
      <c r="T75" s="185">
        <f t="shared" si="11"/>
        <v>2.56</v>
      </c>
      <c r="U75" s="193">
        <f t="shared" si="12"/>
        <v>154.075904</v>
      </c>
      <c r="V75" s="191">
        <f t="shared" ref="V75:W75" si="70">C75/100</f>
        <v>1.01</v>
      </c>
      <c r="W75" s="191">
        <f t="shared" si="70"/>
        <v>2.02</v>
      </c>
      <c r="X75" s="191">
        <f t="shared" si="14"/>
        <v>2.56</v>
      </c>
      <c r="Y75" s="194">
        <f t="shared" si="15"/>
        <v>5.222912</v>
      </c>
      <c r="Z75" s="140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</row>
    <row r="76" ht="27.0" customHeight="1">
      <c r="A76" s="185">
        <v>153.0</v>
      </c>
      <c r="B76" s="195" t="s">
        <v>56</v>
      </c>
      <c r="C76" s="195">
        <v>79.0</v>
      </c>
      <c r="D76" s="195">
        <v>202.0</v>
      </c>
      <c r="E76" s="195">
        <v>300.0</v>
      </c>
      <c r="F76" s="195">
        <f t="shared" si="5"/>
        <v>0</v>
      </c>
      <c r="G76" s="195">
        <f t="shared" si="6"/>
        <v>141.2283</v>
      </c>
      <c r="H76" s="196">
        <f t="shared" si="7"/>
        <v>141.2283</v>
      </c>
      <c r="I76" s="195">
        <v>1.0</v>
      </c>
      <c r="J76" s="189">
        <f t="shared" si="8"/>
        <v>141.2283</v>
      </c>
      <c r="K76" s="140"/>
      <c r="L76" s="198"/>
      <c r="M76" s="199">
        <f t="shared" si="18"/>
        <v>1</v>
      </c>
      <c r="N76" s="199"/>
      <c r="O76" s="140"/>
      <c r="P76" s="140"/>
      <c r="Q76" s="142">
        <v>29.5</v>
      </c>
      <c r="R76" s="191">
        <f t="shared" si="9"/>
        <v>3</v>
      </c>
      <c r="S76" s="185">
        <f t="shared" si="10"/>
        <v>1</v>
      </c>
      <c r="T76" s="185">
        <f t="shared" si="11"/>
        <v>3</v>
      </c>
      <c r="U76" s="193">
        <f t="shared" si="12"/>
        <v>141.2283</v>
      </c>
      <c r="V76" s="191">
        <f t="shared" ref="V76:W76" si="71">C76/100</f>
        <v>0.79</v>
      </c>
      <c r="W76" s="191">
        <f t="shared" si="71"/>
        <v>2.02</v>
      </c>
      <c r="X76" s="191">
        <f t="shared" si="14"/>
        <v>3</v>
      </c>
      <c r="Y76" s="194">
        <f t="shared" si="15"/>
        <v>4.7874</v>
      </c>
      <c r="Z76" s="140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</row>
    <row r="77" ht="27.0" customHeight="1">
      <c r="A77" s="185">
        <v>154.0</v>
      </c>
      <c r="B77" s="186" t="s">
        <v>62</v>
      </c>
      <c r="C77" s="187">
        <v>95.0</v>
      </c>
      <c r="D77" s="187">
        <v>194.0</v>
      </c>
      <c r="E77" s="187">
        <v>219.0</v>
      </c>
      <c r="F77" s="187">
        <f t="shared" si="5"/>
        <v>0.8</v>
      </c>
      <c r="G77" s="187">
        <f t="shared" si="6"/>
        <v>119.067015</v>
      </c>
      <c r="H77" s="188">
        <f t="shared" si="7"/>
        <v>95.253612</v>
      </c>
      <c r="I77" s="187">
        <v>1.0</v>
      </c>
      <c r="J77" s="189">
        <f t="shared" si="8"/>
        <v>95.253612</v>
      </c>
      <c r="K77" s="140"/>
      <c r="L77" s="198"/>
      <c r="M77" s="199"/>
      <c r="N77" s="199"/>
      <c r="O77" s="140"/>
      <c r="P77" s="140"/>
      <c r="Q77" s="142">
        <v>29.5</v>
      </c>
      <c r="R77" s="191">
        <f t="shared" si="9"/>
        <v>2.19</v>
      </c>
      <c r="S77" s="185">
        <f t="shared" si="10"/>
        <v>1</v>
      </c>
      <c r="T77" s="185">
        <f t="shared" si="11"/>
        <v>2.19</v>
      </c>
      <c r="U77" s="193">
        <f t="shared" si="12"/>
        <v>119.067015</v>
      </c>
      <c r="V77" s="191">
        <f t="shared" ref="V77:W77" si="72">C77/100</f>
        <v>0.95</v>
      </c>
      <c r="W77" s="191">
        <f t="shared" si="72"/>
        <v>1.94</v>
      </c>
      <c r="X77" s="191">
        <f t="shared" si="14"/>
        <v>2.19</v>
      </c>
      <c r="Y77" s="194">
        <f t="shared" si="15"/>
        <v>4.03617</v>
      </c>
      <c r="Z77" s="140"/>
      <c r="AA77" s="140"/>
      <c r="AB77" s="140"/>
      <c r="AC77" s="140"/>
      <c r="AD77" s="140"/>
      <c r="AE77" s="140"/>
      <c r="AF77" s="140"/>
      <c r="AG77" s="140"/>
      <c r="AH77" s="140"/>
      <c r="AI77" s="140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</row>
    <row r="78" ht="27.0" customHeight="1">
      <c r="A78" s="185">
        <v>159.0</v>
      </c>
      <c r="B78" s="195" t="s">
        <v>56</v>
      </c>
      <c r="C78" s="195">
        <v>101.0</v>
      </c>
      <c r="D78" s="195">
        <v>194.0</v>
      </c>
      <c r="E78" s="195">
        <v>219.0</v>
      </c>
      <c r="F78" s="195">
        <f t="shared" si="5"/>
        <v>0</v>
      </c>
      <c r="G78" s="195">
        <f t="shared" si="6"/>
        <v>126.587037</v>
      </c>
      <c r="H78" s="196">
        <f t="shared" si="7"/>
        <v>126.587037</v>
      </c>
      <c r="I78" s="195">
        <v>1.0</v>
      </c>
      <c r="J78" s="189">
        <f t="shared" si="8"/>
        <v>126.587037</v>
      </c>
      <c r="K78" s="140"/>
      <c r="L78" s="198"/>
      <c r="M78" s="199"/>
      <c r="N78" s="199"/>
      <c r="O78" s="140"/>
      <c r="P78" s="140"/>
      <c r="Q78" s="142">
        <v>29.5</v>
      </c>
      <c r="R78" s="191">
        <f t="shared" si="9"/>
        <v>2.19</v>
      </c>
      <c r="S78" s="185">
        <f t="shared" si="10"/>
        <v>1</v>
      </c>
      <c r="T78" s="185">
        <f t="shared" si="11"/>
        <v>2.19</v>
      </c>
      <c r="U78" s="193">
        <f t="shared" si="12"/>
        <v>126.587037</v>
      </c>
      <c r="V78" s="191">
        <f t="shared" ref="V78:W78" si="73">C78/100</f>
        <v>1.01</v>
      </c>
      <c r="W78" s="191">
        <f t="shared" si="73"/>
        <v>1.94</v>
      </c>
      <c r="X78" s="191">
        <f t="shared" si="14"/>
        <v>2.19</v>
      </c>
      <c r="Y78" s="194">
        <f t="shared" si="15"/>
        <v>4.291086</v>
      </c>
      <c r="Z78" s="140"/>
      <c r="AA78" s="140"/>
      <c r="AB78" s="140"/>
      <c r="AC78" s="140"/>
      <c r="AD78" s="140"/>
      <c r="AE78" s="140"/>
      <c r="AF78" s="140"/>
      <c r="AG78" s="140"/>
      <c r="AH78" s="140"/>
      <c r="AI78" s="140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</row>
    <row r="79" ht="27.0" customHeight="1">
      <c r="A79" s="185">
        <v>160.0</v>
      </c>
      <c r="B79" s="195" t="s">
        <v>56</v>
      </c>
      <c r="C79" s="195">
        <v>104.0</v>
      </c>
      <c r="D79" s="195">
        <v>194.0</v>
      </c>
      <c r="E79" s="195">
        <v>217.0</v>
      </c>
      <c r="F79" s="195">
        <f t="shared" si="5"/>
        <v>0</v>
      </c>
      <c r="G79" s="195">
        <f t="shared" si="6"/>
        <v>129.156664</v>
      </c>
      <c r="H79" s="196">
        <f t="shared" si="7"/>
        <v>129.156664</v>
      </c>
      <c r="I79" s="195">
        <v>1.0</v>
      </c>
      <c r="J79" s="189">
        <f t="shared" si="8"/>
        <v>129.156664</v>
      </c>
      <c r="K79" s="140"/>
      <c r="L79" s="198"/>
      <c r="M79" s="199"/>
      <c r="N79" s="199"/>
      <c r="O79" s="140"/>
      <c r="P79" s="140"/>
      <c r="Q79" s="142">
        <v>29.5</v>
      </c>
      <c r="R79" s="191">
        <f t="shared" si="9"/>
        <v>2.17</v>
      </c>
      <c r="S79" s="185">
        <f t="shared" si="10"/>
        <v>1</v>
      </c>
      <c r="T79" s="185">
        <f t="shared" si="11"/>
        <v>2.17</v>
      </c>
      <c r="U79" s="193">
        <f t="shared" si="12"/>
        <v>129.156664</v>
      </c>
      <c r="V79" s="191">
        <f t="shared" ref="V79:W79" si="74">C79/100</f>
        <v>1.04</v>
      </c>
      <c r="W79" s="191">
        <f t="shared" si="74"/>
        <v>1.94</v>
      </c>
      <c r="X79" s="191">
        <f t="shared" si="14"/>
        <v>2.17</v>
      </c>
      <c r="Y79" s="194">
        <f t="shared" si="15"/>
        <v>4.378192</v>
      </c>
      <c r="Z79" s="140"/>
      <c r="AA79" s="140"/>
      <c r="AB79" s="140"/>
      <c r="AC79" s="140"/>
      <c r="AD79" s="140"/>
      <c r="AE79" s="140"/>
      <c r="AF79" s="140"/>
      <c r="AG79" s="140"/>
      <c r="AH79" s="140"/>
      <c r="AI79" s="140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</row>
    <row r="80" ht="27.0" customHeight="1">
      <c r="A80" s="185">
        <v>161.0</v>
      </c>
      <c r="B80" s="195" t="s">
        <v>56</v>
      </c>
      <c r="C80" s="195">
        <v>103.0</v>
      </c>
      <c r="D80" s="195">
        <v>194.0</v>
      </c>
      <c r="E80" s="195">
        <v>219.0</v>
      </c>
      <c r="F80" s="195">
        <f t="shared" si="5"/>
        <v>0</v>
      </c>
      <c r="G80" s="195">
        <f t="shared" si="6"/>
        <v>129.093711</v>
      </c>
      <c r="H80" s="196">
        <f t="shared" si="7"/>
        <v>129.093711</v>
      </c>
      <c r="I80" s="195">
        <v>1.0</v>
      </c>
      <c r="J80" s="189">
        <f t="shared" si="8"/>
        <v>129.093711</v>
      </c>
      <c r="K80" s="140"/>
      <c r="L80" s="198"/>
      <c r="M80" s="199"/>
      <c r="N80" s="199"/>
      <c r="O80" s="140"/>
      <c r="P80" s="140"/>
      <c r="Q80" s="142">
        <v>29.5</v>
      </c>
      <c r="R80" s="191">
        <f t="shared" si="9"/>
        <v>2.19</v>
      </c>
      <c r="S80" s="185">
        <f t="shared" si="10"/>
        <v>1</v>
      </c>
      <c r="T80" s="185">
        <f t="shared" si="11"/>
        <v>2.19</v>
      </c>
      <c r="U80" s="193">
        <f t="shared" si="12"/>
        <v>129.093711</v>
      </c>
      <c r="V80" s="191">
        <f t="shared" ref="V80:W80" si="75">C80/100</f>
        <v>1.03</v>
      </c>
      <c r="W80" s="191">
        <f t="shared" si="75"/>
        <v>1.94</v>
      </c>
      <c r="X80" s="191">
        <f t="shared" si="14"/>
        <v>2.19</v>
      </c>
      <c r="Y80" s="194">
        <f t="shared" si="15"/>
        <v>4.376058</v>
      </c>
      <c r="Z80" s="140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</row>
    <row r="81" ht="27.0" customHeight="1">
      <c r="A81" s="185">
        <v>162.0</v>
      </c>
      <c r="B81" s="195" t="s">
        <v>56</v>
      </c>
      <c r="C81" s="195">
        <v>103.0</v>
      </c>
      <c r="D81" s="195">
        <v>194.0</v>
      </c>
      <c r="E81" s="195">
        <v>217.0</v>
      </c>
      <c r="F81" s="195">
        <f t="shared" si="5"/>
        <v>0</v>
      </c>
      <c r="G81" s="195">
        <f t="shared" si="6"/>
        <v>127.914773</v>
      </c>
      <c r="H81" s="196">
        <f t="shared" si="7"/>
        <v>127.914773</v>
      </c>
      <c r="I81" s="195">
        <v>1.0</v>
      </c>
      <c r="J81" s="189">
        <f t="shared" si="8"/>
        <v>127.914773</v>
      </c>
      <c r="K81" s="140"/>
      <c r="L81" s="198"/>
      <c r="M81" s="199"/>
      <c r="N81" s="199"/>
      <c r="O81" s="140"/>
      <c r="P81" s="140"/>
      <c r="Q81" s="142">
        <v>29.5</v>
      </c>
      <c r="R81" s="191">
        <f t="shared" si="9"/>
        <v>2.17</v>
      </c>
      <c r="S81" s="185">
        <f t="shared" si="10"/>
        <v>1</v>
      </c>
      <c r="T81" s="185">
        <f t="shared" si="11"/>
        <v>2.17</v>
      </c>
      <c r="U81" s="193">
        <f t="shared" si="12"/>
        <v>127.914773</v>
      </c>
      <c r="V81" s="191">
        <f t="shared" ref="V81:W81" si="76">C81/100</f>
        <v>1.03</v>
      </c>
      <c r="W81" s="191">
        <f t="shared" si="76"/>
        <v>1.94</v>
      </c>
      <c r="X81" s="191">
        <f t="shared" si="14"/>
        <v>2.17</v>
      </c>
      <c r="Y81" s="194">
        <f t="shared" si="15"/>
        <v>4.336094</v>
      </c>
      <c r="Z81" s="140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</row>
    <row r="82" ht="27.0" customHeight="1">
      <c r="A82" s="185">
        <v>164.0</v>
      </c>
      <c r="B82" s="195" t="s">
        <v>56</v>
      </c>
      <c r="C82" s="195">
        <v>102.0</v>
      </c>
      <c r="D82" s="195">
        <v>194.0</v>
      </c>
      <c r="E82" s="195">
        <v>219.0</v>
      </c>
      <c r="F82" s="195">
        <f t="shared" si="5"/>
        <v>0</v>
      </c>
      <c r="G82" s="195">
        <f t="shared" si="6"/>
        <v>127.840374</v>
      </c>
      <c r="H82" s="196">
        <f t="shared" si="7"/>
        <v>127.840374</v>
      </c>
      <c r="I82" s="195">
        <v>1.0</v>
      </c>
      <c r="J82" s="189">
        <f t="shared" si="8"/>
        <v>127.840374</v>
      </c>
      <c r="K82" s="140"/>
      <c r="L82" s="198"/>
      <c r="M82" s="199"/>
      <c r="N82" s="199"/>
      <c r="O82" s="140"/>
      <c r="P82" s="140"/>
      <c r="Q82" s="142">
        <v>29.5</v>
      </c>
      <c r="R82" s="191">
        <f t="shared" si="9"/>
        <v>2.19</v>
      </c>
      <c r="S82" s="185">
        <f t="shared" si="10"/>
        <v>1</v>
      </c>
      <c r="T82" s="185">
        <f t="shared" si="11"/>
        <v>2.19</v>
      </c>
      <c r="U82" s="193">
        <f t="shared" si="12"/>
        <v>127.840374</v>
      </c>
      <c r="V82" s="191">
        <f t="shared" ref="V82:W82" si="77">C82/100</f>
        <v>1.02</v>
      </c>
      <c r="W82" s="191">
        <f t="shared" si="77"/>
        <v>1.94</v>
      </c>
      <c r="X82" s="191">
        <f t="shared" si="14"/>
        <v>2.19</v>
      </c>
      <c r="Y82" s="194">
        <f t="shared" si="15"/>
        <v>4.333572</v>
      </c>
      <c r="Z82" s="140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</row>
    <row r="83" ht="27.0" customHeight="1">
      <c r="A83" s="185">
        <v>165.0</v>
      </c>
      <c r="B83" s="195" t="s">
        <v>56</v>
      </c>
      <c r="C83" s="195">
        <v>101.0</v>
      </c>
      <c r="D83" s="195">
        <v>194.0</v>
      </c>
      <c r="E83" s="195">
        <v>214.0</v>
      </c>
      <c r="F83" s="195">
        <f t="shared" si="5"/>
        <v>0</v>
      </c>
      <c r="G83" s="195">
        <f t="shared" si="6"/>
        <v>123.696922</v>
      </c>
      <c r="H83" s="196">
        <f t="shared" si="7"/>
        <v>123.696922</v>
      </c>
      <c r="I83" s="195">
        <v>1.0</v>
      </c>
      <c r="J83" s="189">
        <f t="shared" si="8"/>
        <v>123.696922</v>
      </c>
      <c r="K83" s="140"/>
      <c r="L83" s="198"/>
      <c r="M83" s="199"/>
      <c r="N83" s="199"/>
      <c r="O83" s="140"/>
      <c r="P83" s="140"/>
      <c r="Q83" s="142">
        <v>29.5</v>
      </c>
      <c r="R83" s="191">
        <f t="shared" si="9"/>
        <v>2.14</v>
      </c>
      <c r="S83" s="185">
        <f t="shared" si="10"/>
        <v>1</v>
      </c>
      <c r="T83" s="185">
        <f t="shared" si="11"/>
        <v>2.14</v>
      </c>
      <c r="U83" s="193">
        <f t="shared" si="12"/>
        <v>123.696922</v>
      </c>
      <c r="V83" s="191">
        <f t="shared" ref="V83:W83" si="78">C83/100</f>
        <v>1.01</v>
      </c>
      <c r="W83" s="191">
        <f t="shared" si="78"/>
        <v>1.94</v>
      </c>
      <c r="X83" s="191">
        <f t="shared" si="14"/>
        <v>2.14</v>
      </c>
      <c r="Y83" s="194">
        <f t="shared" si="15"/>
        <v>4.193116</v>
      </c>
      <c r="Z83" s="140"/>
      <c r="AA83" s="140"/>
      <c r="AB83" s="140"/>
      <c r="AC83" s="140"/>
      <c r="AD83" s="140"/>
      <c r="AE83" s="140"/>
      <c r="AF83" s="140"/>
      <c r="AG83" s="140"/>
      <c r="AH83" s="140"/>
      <c r="AI83" s="140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</row>
    <row r="84" ht="27.0" customHeight="1">
      <c r="A84" s="185">
        <v>167.0</v>
      </c>
      <c r="B84" s="195" t="s">
        <v>56</v>
      </c>
      <c r="C84" s="195">
        <v>101.0</v>
      </c>
      <c r="D84" s="195">
        <v>194.0</v>
      </c>
      <c r="E84" s="195">
        <v>247.0</v>
      </c>
      <c r="F84" s="195">
        <f t="shared" si="5"/>
        <v>0</v>
      </c>
      <c r="G84" s="195">
        <f t="shared" si="6"/>
        <v>142.771681</v>
      </c>
      <c r="H84" s="196">
        <f t="shared" si="7"/>
        <v>142.771681</v>
      </c>
      <c r="I84" s="195">
        <v>1.0</v>
      </c>
      <c r="J84" s="189">
        <f t="shared" si="8"/>
        <v>142.771681</v>
      </c>
      <c r="K84" s="140"/>
      <c r="L84" s="198"/>
      <c r="M84" s="199"/>
      <c r="N84" s="199"/>
      <c r="O84" s="140"/>
      <c r="P84" s="140"/>
      <c r="Q84" s="142">
        <v>29.5</v>
      </c>
      <c r="R84" s="191">
        <f t="shared" si="9"/>
        <v>2.47</v>
      </c>
      <c r="S84" s="185">
        <f t="shared" si="10"/>
        <v>1</v>
      </c>
      <c r="T84" s="185">
        <f t="shared" si="11"/>
        <v>2.47</v>
      </c>
      <c r="U84" s="193">
        <f t="shared" si="12"/>
        <v>142.771681</v>
      </c>
      <c r="V84" s="191">
        <f t="shared" ref="V84:W84" si="79">C84/100</f>
        <v>1.01</v>
      </c>
      <c r="W84" s="191">
        <f t="shared" si="79"/>
        <v>1.94</v>
      </c>
      <c r="X84" s="191">
        <f t="shared" si="14"/>
        <v>2.47</v>
      </c>
      <c r="Y84" s="194">
        <f t="shared" si="15"/>
        <v>4.839718</v>
      </c>
      <c r="Z84" s="140"/>
      <c r="AA84" s="140"/>
      <c r="AB84" s="140"/>
      <c r="AC84" s="140"/>
      <c r="AD84" s="140"/>
      <c r="AE84" s="140"/>
      <c r="AF84" s="140"/>
      <c r="AG84" s="140"/>
      <c r="AH84" s="140"/>
      <c r="AI84" s="140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</row>
    <row r="85" ht="27.0" customHeight="1">
      <c r="A85" s="185">
        <v>168.0</v>
      </c>
      <c r="B85" s="195" t="s">
        <v>56</v>
      </c>
      <c r="C85" s="195">
        <v>101.0</v>
      </c>
      <c r="D85" s="195">
        <v>194.0</v>
      </c>
      <c r="E85" s="195">
        <v>246.0</v>
      </c>
      <c r="F85" s="195">
        <f t="shared" si="5"/>
        <v>0</v>
      </c>
      <c r="G85" s="195">
        <f t="shared" si="6"/>
        <v>142.193658</v>
      </c>
      <c r="H85" s="196">
        <f t="shared" si="7"/>
        <v>142.193658</v>
      </c>
      <c r="I85" s="195">
        <v>2.0</v>
      </c>
      <c r="J85" s="189">
        <f t="shared" si="8"/>
        <v>284.387316</v>
      </c>
      <c r="K85" s="140"/>
      <c r="L85" s="198"/>
      <c r="M85" s="199"/>
      <c r="N85" s="199"/>
      <c r="O85" s="140"/>
      <c r="P85" s="140"/>
      <c r="Q85" s="142">
        <v>29.5</v>
      </c>
      <c r="R85" s="191">
        <f t="shared" si="9"/>
        <v>2.46</v>
      </c>
      <c r="S85" s="185">
        <f t="shared" si="10"/>
        <v>2</v>
      </c>
      <c r="T85" s="185">
        <f t="shared" si="11"/>
        <v>4.92</v>
      </c>
      <c r="U85" s="193">
        <f t="shared" si="12"/>
        <v>142.193658</v>
      </c>
      <c r="V85" s="191">
        <f t="shared" ref="V85:W85" si="80">C85/100</f>
        <v>1.01</v>
      </c>
      <c r="W85" s="191">
        <f t="shared" si="80"/>
        <v>1.94</v>
      </c>
      <c r="X85" s="191">
        <f t="shared" si="14"/>
        <v>4.92</v>
      </c>
      <c r="Y85" s="194">
        <f t="shared" si="15"/>
        <v>9.640248</v>
      </c>
      <c r="Z85" s="140"/>
      <c r="AA85" s="140"/>
      <c r="AB85" s="140"/>
      <c r="AC85" s="140"/>
      <c r="AD85" s="140"/>
      <c r="AE85" s="140"/>
      <c r="AF85" s="140"/>
      <c r="AG85" s="140"/>
      <c r="AH85" s="140"/>
      <c r="AI85" s="140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</row>
    <row r="86" ht="27.0" customHeight="1">
      <c r="A86" s="185">
        <v>170.0</v>
      </c>
      <c r="B86" s="195" t="s">
        <v>56</v>
      </c>
      <c r="C86" s="195">
        <v>101.0</v>
      </c>
      <c r="D86" s="195">
        <v>194.0</v>
      </c>
      <c r="E86" s="195">
        <v>248.0</v>
      </c>
      <c r="F86" s="195">
        <f t="shared" si="5"/>
        <v>0</v>
      </c>
      <c r="G86" s="195">
        <f t="shared" si="6"/>
        <v>143.349704</v>
      </c>
      <c r="H86" s="196">
        <f t="shared" si="7"/>
        <v>143.349704</v>
      </c>
      <c r="I86" s="201">
        <v>1.0</v>
      </c>
      <c r="J86" s="189">
        <f t="shared" si="8"/>
        <v>143.349704</v>
      </c>
      <c r="K86" s="140"/>
      <c r="L86" s="198"/>
      <c r="M86" s="199"/>
      <c r="N86" s="199"/>
      <c r="O86" s="140"/>
      <c r="P86" s="140"/>
      <c r="Q86" s="142">
        <v>29.5</v>
      </c>
      <c r="R86" s="191">
        <f t="shared" si="9"/>
        <v>2.48</v>
      </c>
      <c r="S86" s="185">
        <f t="shared" si="10"/>
        <v>1</v>
      </c>
      <c r="T86" s="185">
        <f t="shared" si="11"/>
        <v>2.48</v>
      </c>
      <c r="U86" s="193">
        <f t="shared" si="12"/>
        <v>143.349704</v>
      </c>
      <c r="V86" s="191">
        <f t="shared" ref="V86:W86" si="81">C86/100</f>
        <v>1.01</v>
      </c>
      <c r="W86" s="191">
        <f t="shared" si="81"/>
        <v>1.94</v>
      </c>
      <c r="X86" s="191">
        <f t="shared" si="14"/>
        <v>2.48</v>
      </c>
      <c r="Y86" s="194">
        <f t="shared" si="15"/>
        <v>4.859312</v>
      </c>
      <c r="Z86" s="140"/>
      <c r="AA86" s="140"/>
      <c r="AB86" s="140"/>
      <c r="AC86" s="140"/>
      <c r="AD86" s="140"/>
      <c r="AE86" s="140"/>
      <c r="AF86" s="140"/>
      <c r="AG86" s="140"/>
      <c r="AH86" s="140"/>
      <c r="AI86" s="140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</row>
    <row r="87" ht="27.0" customHeight="1">
      <c r="A87" s="185">
        <v>171.0</v>
      </c>
      <c r="B87" s="195" t="s">
        <v>56</v>
      </c>
      <c r="C87" s="195">
        <v>100.0</v>
      </c>
      <c r="D87" s="195">
        <v>194.0</v>
      </c>
      <c r="E87" s="195">
        <v>246.0</v>
      </c>
      <c r="F87" s="195">
        <f t="shared" si="5"/>
        <v>0</v>
      </c>
      <c r="G87" s="195">
        <f t="shared" si="6"/>
        <v>140.7858</v>
      </c>
      <c r="H87" s="196">
        <f t="shared" si="7"/>
        <v>140.7858</v>
      </c>
      <c r="I87" s="195">
        <v>1.0</v>
      </c>
      <c r="J87" s="189">
        <f t="shared" si="8"/>
        <v>140.7858</v>
      </c>
      <c r="K87" s="140"/>
      <c r="L87" s="198"/>
      <c r="M87" s="199"/>
      <c r="N87" s="199"/>
      <c r="O87" s="140"/>
      <c r="P87" s="140"/>
      <c r="Q87" s="142">
        <v>29.5</v>
      </c>
      <c r="R87" s="191">
        <f t="shared" si="9"/>
        <v>2.46</v>
      </c>
      <c r="S87" s="185">
        <f t="shared" si="10"/>
        <v>1</v>
      </c>
      <c r="T87" s="185">
        <f t="shared" si="11"/>
        <v>2.46</v>
      </c>
      <c r="U87" s="193">
        <f t="shared" si="12"/>
        <v>140.7858</v>
      </c>
      <c r="V87" s="191">
        <f t="shared" ref="V87:W87" si="82">C87/100</f>
        <v>1</v>
      </c>
      <c r="W87" s="191">
        <f t="shared" si="82"/>
        <v>1.94</v>
      </c>
      <c r="X87" s="191">
        <f t="shared" si="14"/>
        <v>2.46</v>
      </c>
      <c r="Y87" s="194">
        <f t="shared" si="15"/>
        <v>4.7724</v>
      </c>
      <c r="Z87" s="140"/>
      <c r="AA87" s="140"/>
      <c r="AB87" s="140"/>
      <c r="AC87" s="140"/>
      <c r="AD87" s="140"/>
      <c r="AE87" s="140"/>
      <c r="AF87" s="140"/>
      <c r="AG87" s="140"/>
      <c r="AH87" s="140"/>
      <c r="AI87" s="140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</row>
    <row r="88" ht="27.0" customHeight="1">
      <c r="A88" s="185">
        <v>172.0</v>
      </c>
      <c r="B88" s="195" t="s">
        <v>56</v>
      </c>
      <c r="C88" s="195">
        <v>100.0</v>
      </c>
      <c r="D88" s="195">
        <v>194.0</v>
      </c>
      <c r="E88" s="195">
        <v>247.0</v>
      </c>
      <c r="F88" s="195">
        <f t="shared" si="5"/>
        <v>0</v>
      </c>
      <c r="G88" s="195">
        <f t="shared" si="6"/>
        <v>141.3581</v>
      </c>
      <c r="H88" s="196">
        <f t="shared" si="7"/>
        <v>141.3581</v>
      </c>
      <c r="I88" s="195">
        <v>1.0</v>
      </c>
      <c r="J88" s="189">
        <f t="shared" si="8"/>
        <v>141.3581</v>
      </c>
      <c r="K88" s="140"/>
      <c r="L88" s="198"/>
      <c r="M88" s="199"/>
      <c r="N88" s="199"/>
      <c r="O88" s="140"/>
      <c r="P88" s="140"/>
      <c r="Q88" s="142">
        <v>29.5</v>
      </c>
      <c r="R88" s="191">
        <f t="shared" si="9"/>
        <v>2.47</v>
      </c>
      <c r="S88" s="185">
        <f t="shared" si="10"/>
        <v>1</v>
      </c>
      <c r="T88" s="185">
        <f t="shared" si="11"/>
        <v>2.47</v>
      </c>
      <c r="U88" s="193">
        <f t="shared" si="12"/>
        <v>141.3581</v>
      </c>
      <c r="V88" s="191">
        <f t="shared" ref="V88:W88" si="83">C88/100</f>
        <v>1</v>
      </c>
      <c r="W88" s="191">
        <f t="shared" si="83"/>
        <v>1.94</v>
      </c>
      <c r="X88" s="191">
        <f t="shared" si="14"/>
        <v>2.47</v>
      </c>
      <c r="Y88" s="194">
        <f t="shared" si="15"/>
        <v>4.7918</v>
      </c>
      <c r="Z88" s="140"/>
      <c r="AA88" s="140"/>
      <c r="AB88" s="140"/>
      <c r="AC88" s="140"/>
      <c r="AD88" s="140"/>
      <c r="AE88" s="140"/>
      <c r="AF88" s="140"/>
      <c r="AG88" s="140"/>
      <c r="AH88" s="140"/>
      <c r="AI88" s="140"/>
      <c r="AJ88" s="140"/>
      <c r="AK88" s="140"/>
      <c r="AL88" s="140"/>
      <c r="AM88" s="140"/>
      <c r="AN88" s="140"/>
      <c r="AO88" s="140"/>
      <c r="AP88" s="140"/>
      <c r="AQ88" s="140"/>
      <c r="AR88" s="140"/>
      <c r="AS88" s="140"/>
    </row>
    <row r="89" ht="27.0" customHeight="1">
      <c r="A89" s="185">
        <v>173.0</v>
      </c>
      <c r="B89" s="195" t="s">
        <v>56</v>
      </c>
      <c r="C89" s="195">
        <v>101.0</v>
      </c>
      <c r="D89" s="195">
        <v>194.0</v>
      </c>
      <c r="E89" s="195">
        <v>229.0</v>
      </c>
      <c r="F89" s="195">
        <f t="shared" si="5"/>
        <v>0</v>
      </c>
      <c r="G89" s="195">
        <f t="shared" si="6"/>
        <v>132.367267</v>
      </c>
      <c r="H89" s="196">
        <f t="shared" si="7"/>
        <v>132.367267</v>
      </c>
      <c r="I89" s="195">
        <v>1.0</v>
      </c>
      <c r="J89" s="189">
        <f t="shared" si="8"/>
        <v>132.367267</v>
      </c>
      <c r="K89" s="140"/>
      <c r="L89" s="198"/>
      <c r="M89" s="199"/>
      <c r="N89" s="199"/>
      <c r="O89" s="140"/>
      <c r="P89" s="140"/>
      <c r="Q89" s="142">
        <v>29.5</v>
      </c>
      <c r="R89" s="191">
        <f t="shared" si="9"/>
        <v>2.29</v>
      </c>
      <c r="S89" s="185">
        <f t="shared" si="10"/>
        <v>1</v>
      </c>
      <c r="T89" s="185">
        <f t="shared" si="11"/>
        <v>2.29</v>
      </c>
      <c r="U89" s="193">
        <f t="shared" si="12"/>
        <v>132.367267</v>
      </c>
      <c r="V89" s="191">
        <f t="shared" ref="V89:W89" si="84">C89/100</f>
        <v>1.01</v>
      </c>
      <c r="W89" s="191">
        <f t="shared" si="84"/>
        <v>1.94</v>
      </c>
      <c r="X89" s="191">
        <f t="shared" si="14"/>
        <v>2.29</v>
      </c>
      <c r="Y89" s="194">
        <f t="shared" si="15"/>
        <v>4.487026</v>
      </c>
      <c r="Z89" s="140"/>
      <c r="AA89" s="140"/>
      <c r="AB89" s="140"/>
      <c r="AC89" s="140"/>
      <c r="AD89" s="140"/>
      <c r="AE89" s="140"/>
      <c r="AF89" s="140"/>
      <c r="AG89" s="140"/>
      <c r="AH89" s="140"/>
      <c r="AI89" s="140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</row>
    <row r="90" ht="27.0" customHeight="1">
      <c r="A90" s="185">
        <v>174.0</v>
      </c>
      <c r="B90" s="195" t="s">
        <v>56</v>
      </c>
      <c r="C90" s="195">
        <v>101.0</v>
      </c>
      <c r="D90" s="195">
        <v>194.0</v>
      </c>
      <c r="E90" s="195">
        <v>245.0</v>
      </c>
      <c r="F90" s="195">
        <f t="shared" si="5"/>
        <v>0</v>
      </c>
      <c r="G90" s="195">
        <f t="shared" si="6"/>
        <v>141.615635</v>
      </c>
      <c r="H90" s="196">
        <f t="shared" si="7"/>
        <v>141.615635</v>
      </c>
      <c r="I90" s="195">
        <v>1.0</v>
      </c>
      <c r="J90" s="189">
        <f t="shared" si="8"/>
        <v>141.615635</v>
      </c>
      <c r="K90" s="140"/>
      <c r="L90" s="198"/>
      <c r="M90" s="199"/>
      <c r="N90" s="199"/>
      <c r="O90" s="140"/>
      <c r="P90" s="140"/>
      <c r="Q90" s="142">
        <v>29.5</v>
      </c>
      <c r="R90" s="191">
        <f t="shared" si="9"/>
        <v>2.45</v>
      </c>
      <c r="S90" s="185">
        <f t="shared" si="10"/>
        <v>1</v>
      </c>
      <c r="T90" s="185">
        <f t="shared" si="11"/>
        <v>2.45</v>
      </c>
      <c r="U90" s="193">
        <f t="shared" si="12"/>
        <v>141.615635</v>
      </c>
      <c r="V90" s="191">
        <f t="shared" ref="V90:W90" si="85">C90/100</f>
        <v>1.01</v>
      </c>
      <c r="W90" s="191">
        <f t="shared" si="85"/>
        <v>1.94</v>
      </c>
      <c r="X90" s="191">
        <f t="shared" si="14"/>
        <v>2.45</v>
      </c>
      <c r="Y90" s="194">
        <f t="shared" si="15"/>
        <v>4.80053</v>
      </c>
      <c r="Z90" s="140"/>
      <c r="AA90" s="140"/>
      <c r="AB90" s="140"/>
      <c r="AC90" s="140"/>
      <c r="AD90" s="140"/>
      <c r="AE90" s="140"/>
      <c r="AF90" s="140"/>
      <c r="AG90" s="140"/>
      <c r="AH90" s="140"/>
      <c r="AI90" s="140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</row>
    <row r="91" ht="27.0" customHeight="1">
      <c r="A91" s="185">
        <v>175.0</v>
      </c>
      <c r="B91" s="195" t="s">
        <v>56</v>
      </c>
      <c r="C91" s="195">
        <v>100.0</v>
      </c>
      <c r="D91" s="195">
        <v>194.0</v>
      </c>
      <c r="E91" s="195">
        <v>209.0</v>
      </c>
      <c r="F91" s="195">
        <f t="shared" si="5"/>
        <v>0</v>
      </c>
      <c r="G91" s="195">
        <f t="shared" si="6"/>
        <v>119.6107</v>
      </c>
      <c r="H91" s="196">
        <f t="shared" si="7"/>
        <v>119.6107</v>
      </c>
      <c r="I91" s="195">
        <v>1.0</v>
      </c>
      <c r="J91" s="189">
        <f t="shared" si="8"/>
        <v>119.6107</v>
      </c>
      <c r="K91" s="140"/>
      <c r="L91" s="198"/>
      <c r="M91" s="199"/>
      <c r="N91" s="199"/>
      <c r="O91" s="140"/>
      <c r="P91" s="140"/>
      <c r="Q91" s="142">
        <v>29.5</v>
      </c>
      <c r="R91" s="191">
        <f t="shared" si="9"/>
        <v>2.09</v>
      </c>
      <c r="S91" s="185">
        <f t="shared" si="10"/>
        <v>1</v>
      </c>
      <c r="T91" s="185">
        <f t="shared" si="11"/>
        <v>2.09</v>
      </c>
      <c r="U91" s="193">
        <f t="shared" si="12"/>
        <v>119.6107</v>
      </c>
      <c r="V91" s="191">
        <f t="shared" ref="V91:W91" si="86">C91/100</f>
        <v>1</v>
      </c>
      <c r="W91" s="191">
        <f t="shared" si="86"/>
        <v>1.94</v>
      </c>
      <c r="X91" s="191">
        <f t="shared" si="14"/>
        <v>2.09</v>
      </c>
      <c r="Y91" s="194">
        <f t="shared" si="15"/>
        <v>4.0546</v>
      </c>
      <c r="Z91" s="140"/>
      <c r="AA91" s="140"/>
      <c r="AB91" s="140"/>
      <c r="AC91" s="140"/>
      <c r="AD91" s="140"/>
      <c r="AE91" s="140"/>
      <c r="AF91" s="140"/>
      <c r="AG91" s="140"/>
      <c r="AH91" s="140"/>
      <c r="AI91" s="140"/>
      <c r="AJ91" s="140"/>
      <c r="AK91" s="140"/>
      <c r="AL91" s="140"/>
      <c r="AM91" s="140"/>
      <c r="AN91" s="140"/>
      <c r="AO91" s="140"/>
      <c r="AP91" s="140"/>
      <c r="AQ91" s="140"/>
      <c r="AR91" s="140"/>
      <c r="AS91" s="140"/>
    </row>
    <row r="92" ht="27.0" customHeight="1">
      <c r="A92" s="185">
        <v>180.0</v>
      </c>
      <c r="B92" s="195" t="s">
        <v>56</v>
      </c>
      <c r="C92" s="195">
        <v>101.0</v>
      </c>
      <c r="D92" s="195">
        <v>194.0</v>
      </c>
      <c r="E92" s="195">
        <v>206.0</v>
      </c>
      <c r="F92" s="195">
        <f t="shared" si="5"/>
        <v>0</v>
      </c>
      <c r="G92" s="195">
        <f t="shared" si="6"/>
        <v>119.072738</v>
      </c>
      <c r="H92" s="196">
        <f t="shared" si="7"/>
        <v>119.072738</v>
      </c>
      <c r="I92" s="195">
        <v>1.0</v>
      </c>
      <c r="J92" s="189">
        <f t="shared" si="8"/>
        <v>119.072738</v>
      </c>
      <c r="K92" s="140"/>
      <c r="L92" s="198"/>
      <c r="M92" s="199"/>
      <c r="N92" s="199"/>
      <c r="O92" s="140"/>
      <c r="P92" s="140"/>
      <c r="Q92" s="142">
        <v>29.5</v>
      </c>
      <c r="R92" s="191">
        <f t="shared" si="9"/>
        <v>2.06</v>
      </c>
      <c r="S92" s="185">
        <f t="shared" si="10"/>
        <v>1</v>
      </c>
      <c r="T92" s="185">
        <f t="shared" si="11"/>
        <v>2.06</v>
      </c>
      <c r="U92" s="193">
        <f t="shared" si="12"/>
        <v>119.072738</v>
      </c>
      <c r="V92" s="191">
        <f t="shared" ref="V92:W92" si="87">C92/100</f>
        <v>1.01</v>
      </c>
      <c r="W92" s="191">
        <f t="shared" si="87"/>
        <v>1.94</v>
      </c>
      <c r="X92" s="191">
        <f t="shared" si="14"/>
        <v>2.06</v>
      </c>
      <c r="Y92" s="194">
        <f t="shared" si="15"/>
        <v>4.036364</v>
      </c>
      <c r="Z92" s="140"/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140"/>
      <c r="AL92" s="140"/>
      <c r="AM92" s="140"/>
      <c r="AN92" s="140"/>
      <c r="AO92" s="140"/>
      <c r="AP92" s="140"/>
      <c r="AQ92" s="140"/>
      <c r="AR92" s="140"/>
      <c r="AS92" s="140"/>
    </row>
    <row r="93" ht="27.0" customHeight="1">
      <c r="A93" s="185">
        <v>181.0</v>
      </c>
      <c r="B93" s="195" t="s">
        <v>56</v>
      </c>
      <c r="C93" s="195">
        <v>97.0</v>
      </c>
      <c r="D93" s="195">
        <v>194.0</v>
      </c>
      <c r="E93" s="195">
        <v>251.0</v>
      </c>
      <c r="F93" s="195">
        <f t="shared" si="5"/>
        <v>0</v>
      </c>
      <c r="G93" s="195">
        <f t="shared" si="6"/>
        <v>139.337881</v>
      </c>
      <c r="H93" s="196">
        <f t="shared" si="7"/>
        <v>139.337881</v>
      </c>
      <c r="I93" s="195">
        <v>1.0</v>
      </c>
      <c r="J93" s="189">
        <f t="shared" si="8"/>
        <v>139.337881</v>
      </c>
      <c r="K93" s="140"/>
      <c r="L93" s="198"/>
      <c r="M93" s="199"/>
      <c r="N93" s="199"/>
      <c r="O93" s="140"/>
      <c r="P93" s="140"/>
      <c r="Q93" s="142">
        <v>29.5</v>
      </c>
      <c r="R93" s="191">
        <f t="shared" si="9"/>
        <v>2.51</v>
      </c>
      <c r="S93" s="185">
        <f t="shared" si="10"/>
        <v>1</v>
      </c>
      <c r="T93" s="185">
        <f t="shared" si="11"/>
        <v>2.51</v>
      </c>
      <c r="U93" s="193">
        <f t="shared" si="12"/>
        <v>139.337881</v>
      </c>
      <c r="V93" s="191">
        <f t="shared" ref="V93:W93" si="88">C93/100</f>
        <v>0.97</v>
      </c>
      <c r="W93" s="191">
        <f t="shared" si="88"/>
        <v>1.94</v>
      </c>
      <c r="X93" s="191">
        <f t="shared" si="14"/>
        <v>2.51</v>
      </c>
      <c r="Y93" s="194">
        <f t="shared" si="15"/>
        <v>4.723318</v>
      </c>
      <c r="Z93" s="140"/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140"/>
      <c r="AL93" s="140"/>
      <c r="AM93" s="140"/>
      <c r="AN93" s="140"/>
      <c r="AO93" s="140"/>
      <c r="AP93" s="140"/>
      <c r="AQ93" s="140"/>
      <c r="AR93" s="140"/>
      <c r="AS93" s="140"/>
    </row>
    <row r="94" ht="27.0" customHeight="1">
      <c r="A94" s="164"/>
      <c r="B94" s="180"/>
      <c r="C94" s="180"/>
      <c r="D94" s="180"/>
      <c r="E94" s="180"/>
      <c r="F94" s="180"/>
      <c r="G94" s="180"/>
      <c r="H94" s="183"/>
      <c r="I94" s="164"/>
      <c r="J94" s="202">
        <f>+Q125</f>
        <v>102.8</v>
      </c>
      <c r="K94" s="140"/>
      <c r="L94" s="140"/>
      <c r="M94" s="140"/>
      <c r="N94" s="140"/>
      <c r="O94" s="140"/>
      <c r="P94" s="140"/>
      <c r="Q94" s="203"/>
      <c r="R94" s="191">
        <f t="shared" si="9"/>
        <v>0</v>
      </c>
      <c r="S94" s="185" t="str">
        <f t="shared" si="10"/>
        <v/>
      </c>
      <c r="T94" s="185">
        <f t="shared" si="11"/>
        <v>0</v>
      </c>
      <c r="U94" s="193"/>
      <c r="V94" s="191">
        <f t="shared" ref="V94:W94" si="89">C94/100</f>
        <v>0</v>
      </c>
      <c r="W94" s="191">
        <f t="shared" si="89"/>
        <v>0</v>
      </c>
      <c r="X94" s="191">
        <f t="shared" si="14"/>
        <v>0</v>
      </c>
      <c r="Y94" s="194">
        <f t="shared" si="15"/>
        <v>0</v>
      </c>
      <c r="Z94" s="140"/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140"/>
      <c r="AL94" s="140"/>
      <c r="AM94" s="140"/>
      <c r="AN94" s="140"/>
      <c r="AO94" s="140"/>
      <c r="AP94" s="140"/>
      <c r="AQ94" s="140"/>
      <c r="AR94" s="140"/>
      <c r="AS94" s="140"/>
    </row>
    <row r="95" ht="27.0" customHeight="1">
      <c r="A95" s="164"/>
      <c r="B95" s="204"/>
      <c r="C95" s="204"/>
      <c r="D95" s="204"/>
      <c r="E95" s="204"/>
      <c r="F95" s="204"/>
      <c r="G95" s="204"/>
      <c r="H95" s="205"/>
      <c r="I95" s="206">
        <f>SUM(I22:I93)</f>
        <v>144</v>
      </c>
      <c r="J95" s="207">
        <f>SUM(J22:J94)</f>
        <v>17898.91454</v>
      </c>
      <c r="K95" s="208"/>
      <c r="L95" s="208"/>
      <c r="M95" s="208"/>
      <c r="N95" s="208"/>
      <c r="O95" s="208"/>
      <c r="P95" s="208"/>
      <c r="Q95" s="142"/>
      <c r="R95" s="208">
        <f>SUMIFS($S$22:$S$93,$R$22:$R$93,"&gt;=3")</f>
        <v>1</v>
      </c>
      <c r="S95" s="208">
        <f t="shared" ref="S95:T95" si="90">SUM(S22:S93)</f>
        <v>144</v>
      </c>
      <c r="T95" s="208">
        <f t="shared" si="90"/>
        <v>335.86</v>
      </c>
      <c r="U95" s="209"/>
      <c r="V95" s="208"/>
      <c r="W95" s="208"/>
      <c r="X95" s="208"/>
      <c r="Y95" s="210">
        <f>SUM(Y22:Y94)</f>
        <v>662.659089</v>
      </c>
      <c r="Z95" s="208"/>
      <c r="AA95" s="208"/>
      <c r="AB95" s="208"/>
      <c r="AC95" s="208"/>
      <c r="AD95" s="208"/>
      <c r="AE95" s="208"/>
      <c r="AF95" s="208"/>
      <c r="AG95" s="208"/>
      <c r="AH95" s="208"/>
      <c r="AI95" s="208"/>
      <c r="AJ95" s="208"/>
      <c r="AK95" s="208"/>
      <c r="AL95" s="208"/>
      <c r="AM95" s="208"/>
      <c r="AN95" s="208"/>
      <c r="AO95" s="208"/>
      <c r="AP95" s="208"/>
      <c r="AQ95" s="208"/>
      <c r="AR95" s="208"/>
      <c r="AS95" s="208"/>
    </row>
    <row r="96" ht="29.25" customHeight="1">
      <c r="A96" s="140"/>
      <c r="B96" s="140"/>
      <c r="C96" s="140"/>
      <c r="D96" s="140"/>
      <c r="E96" s="140"/>
      <c r="F96" s="140"/>
      <c r="G96" s="140"/>
      <c r="H96" s="141"/>
      <c r="I96" s="140"/>
      <c r="J96" s="140"/>
      <c r="K96" s="140"/>
      <c r="L96" s="140"/>
      <c r="M96" s="140"/>
      <c r="N96" s="140"/>
      <c r="O96" s="140"/>
      <c r="P96" s="140"/>
      <c r="Q96" s="142"/>
      <c r="R96" s="190"/>
      <c r="S96" s="140"/>
      <c r="T96" s="140"/>
      <c r="U96" s="143"/>
      <c r="V96" s="140"/>
      <c r="W96" s="140"/>
      <c r="X96" s="140"/>
      <c r="Y96" s="140"/>
      <c r="Z96" s="140"/>
      <c r="AA96" s="140"/>
      <c r="AB96" s="140"/>
      <c r="AC96" s="140"/>
      <c r="AD96" s="140"/>
      <c r="AE96" s="140"/>
      <c r="AF96" s="140"/>
      <c r="AG96" s="140"/>
      <c r="AH96" s="140"/>
      <c r="AI96" s="140"/>
      <c r="AJ96" s="140"/>
      <c r="AK96" s="140"/>
      <c r="AL96" s="140"/>
      <c r="AM96" s="140"/>
      <c r="AN96" s="140"/>
      <c r="AO96" s="140"/>
      <c r="AP96" s="140"/>
      <c r="AQ96" s="140"/>
      <c r="AR96" s="140"/>
      <c r="AS96" s="140"/>
    </row>
    <row r="97" ht="29.25" customHeight="1">
      <c r="A97" s="140"/>
      <c r="B97" s="140"/>
      <c r="C97" s="140"/>
      <c r="D97" s="140"/>
      <c r="E97" s="140"/>
      <c r="F97" s="140"/>
      <c r="G97" s="140"/>
      <c r="H97" s="141"/>
      <c r="I97" s="140"/>
      <c r="J97" s="140"/>
      <c r="K97" s="140"/>
      <c r="L97" s="140"/>
      <c r="M97" s="140"/>
      <c r="N97" s="140"/>
      <c r="O97" s="140"/>
      <c r="P97" s="140"/>
      <c r="Q97" s="203"/>
      <c r="R97" s="140"/>
      <c r="S97" s="140" t="s">
        <v>48</v>
      </c>
      <c r="T97" s="140" t="s">
        <v>64</v>
      </c>
      <c r="U97" s="143"/>
      <c r="V97" s="140"/>
      <c r="W97" s="140"/>
      <c r="X97" s="140"/>
      <c r="Y97" s="140"/>
      <c r="Z97" s="140"/>
      <c r="AA97" s="140"/>
      <c r="AB97" s="140"/>
      <c r="AC97" s="140"/>
      <c r="AD97" s="140"/>
      <c r="AE97" s="140"/>
      <c r="AF97" s="140"/>
      <c r="AG97" s="140"/>
      <c r="AH97" s="140"/>
      <c r="AI97" s="140"/>
      <c r="AJ97" s="140"/>
      <c r="AK97" s="140"/>
      <c r="AL97" s="140"/>
      <c r="AM97" s="140"/>
      <c r="AN97" s="140"/>
      <c r="AO97" s="140"/>
      <c r="AP97" s="140"/>
      <c r="AQ97" s="140"/>
      <c r="AR97" s="140"/>
      <c r="AS97" s="140"/>
    </row>
    <row r="98" ht="29.25" customHeight="1">
      <c r="A98" s="140"/>
      <c r="B98" s="140"/>
      <c r="C98" s="140"/>
      <c r="D98" s="140"/>
      <c r="E98" s="140"/>
      <c r="F98" s="140"/>
      <c r="G98" s="140"/>
      <c r="H98" s="141"/>
      <c r="I98" s="140"/>
      <c r="J98" s="140"/>
      <c r="K98" s="140"/>
      <c r="L98" s="140"/>
      <c r="M98" s="140"/>
      <c r="N98" s="140"/>
      <c r="O98" s="140"/>
      <c r="P98" s="140"/>
      <c r="Q98" s="142"/>
      <c r="R98" s="140" t="s">
        <v>31</v>
      </c>
      <c r="S98" s="211">
        <f>SUMIFS($J$22:$J$93,$R$22:$R$93,"&gt;=3")</f>
        <v>141.2283</v>
      </c>
      <c r="T98" s="212"/>
      <c r="U98" s="143"/>
      <c r="V98" s="140"/>
      <c r="W98" s="140"/>
      <c r="X98" s="140"/>
      <c r="Y98" s="140"/>
      <c r="Z98" s="140"/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140"/>
      <c r="AL98" s="140"/>
      <c r="AM98" s="140"/>
      <c r="AN98" s="140"/>
      <c r="AO98" s="140"/>
      <c r="AP98" s="140"/>
      <c r="AQ98" s="140"/>
      <c r="AR98" s="140"/>
      <c r="AS98" s="140"/>
    </row>
    <row r="99" ht="29.25" customHeight="1">
      <c r="A99" s="140" t="s">
        <v>32</v>
      </c>
      <c r="B99" s="140"/>
      <c r="C99" s="140"/>
      <c r="D99" s="140" t="s">
        <v>33</v>
      </c>
      <c r="E99" s="140"/>
      <c r="F99" s="140"/>
      <c r="G99" s="140"/>
      <c r="H99" s="141"/>
      <c r="I99" s="140"/>
      <c r="J99" s="140"/>
      <c r="K99" s="140"/>
      <c r="L99" s="140"/>
      <c r="M99" s="140"/>
      <c r="N99" s="140"/>
      <c r="O99" s="140"/>
      <c r="P99" s="140"/>
      <c r="Q99" s="142"/>
      <c r="R99" s="140" t="s">
        <v>34</v>
      </c>
      <c r="S99" s="213">
        <f>J95-S98</f>
        <v>17757.68624</v>
      </c>
      <c r="T99" s="212">
        <f>+SUMIFS($T$22:$T$93,$R$22:$R$93,"&gt;=3")</f>
        <v>3</v>
      </c>
      <c r="U99" s="143"/>
      <c r="V99" s="140"/>
      <c r="W99" s="140"/>
      <c r="X99" s="140"/>
      <c r="Y99" s="140"/>
      <c r="Z99" s="140"/>
      <c r="AA99" s="140"/>
      <c r="AB99" s="140"/>
      <c r="AC99" s="140"/>
      <c r="AD99" s="140"/>
      <c r="AE99" s="140"/>
      <c r="AF99" s="140"/>
      <c r="AG99" s="140"/>
      <c r="AH99" s="140"/>
      <c r="AI99" s="140"/>
      <c r="AJ99" s="140"/>
      <c r="AK99" s="140"/>
      <c r="AL99" s="140"/>
      <c r="AM99" s="140"/>
      <c r="AN99" s="140"/>
      <c r="AO99" s="140"/>
      <c r="AP99" s="140"/>
      <c r="AQ99" s="140"/>
      <c r="AR99" s="140"/>
      <c r="AS99" s="140"/>
    </row>
    <row r="100" ht="29.25" customHeight="1">
      <c r="A100" s="140"/>
      <c r="B100" s="140"/>
      <c r="C100" s="140"/>
      <c r="D100" s="140"/>
      <c r="E100" s="140"/>
      <c r="F100" s="140"/>
      <c r="G100" s="140"/>
      <c r="H100" s="141"/>
      <c r="I100" s="140"/>
      <c r="J100" s="140"/>
      <c r="K100" s="140"/>
      <c r="L100" s="140"/>
      <c r="M100" s="140"/>
      <c r="N100" s="140"/>
      <c r="O100" s="140"/>
      <c r="P100" s="140"/>
      <c r="Q100" s="203"/>
      <c r="R100" s="140"/>
      <c r="S100" s="214">
        <f>+I95</f>
        <v>144</v>
      </c>
      <c r="T100" s="140"/>
      <c r="U100" s="143"/>
      <c r="V100" s="140"/>
      <c r="W100" s="140"/>
      <c r="X100" s="140"/>
      <c r="Y100" s="140"/>
      <c r="Z100" s="140"/>
      <c r="AA100" s="140"/>
      <c r="AB100" s="140"/>
      <c r="AC100" s="140"/>
      <c r="AD100" s="140"/>
      <c r="AE100" s="140"/>
      <c r="AF100" s="140"/>
      <c r="AG100" s="140"/>
      <c r="AH100" s="140"/>
      <c r="AI100" s="140"/>
      <c r="AJ100" s="140"/>
      <c r="AK100" s="140"/>
      <c r="AL100" s="140"/>
      <c r="AM100" s="140"/>
      <c r="AN100" s="140"/>
      <c r="AO100" s="140"/>
      <c r="AP100" s="140"/>
      <c r="AQ100" s="140"/>
      <c r="AR100" s="140"/>
      <c r="AS100" s="140"/>
    </row>
    <row r="101" ht="39.0" customHeight="1">
      <c r="A101" s="180"/>
      <c r="B101" s="164" t="s">
        <v>12</v>
      </c>
      <c r="C101" s="181" t="s">
        <v>65</v>
      </c>
      <c r="D101" s="52"/>
      <c r="E101" s="53"/>
      <c r="F101" s="182"/>
      <c r="G101" s="182"/>
      <c r="H101" s="183" t="s">
        <v>14</v>
      </c>
      <c r="I101" s="164" t="s">
        <v>15</v>
      </c>
      <c r="J101" s="164" t="s">
        <v>16</v>
      </c>
      <c r="K101" s="140"/>
      <c r="L101" s="140"/>
      <c r="M101" s="140"/>
      <c r="N101" s="140"/>
      <c r="O101" s="140"/>
      <c r="P101" s="140"/>
      <c r="Q101" s="142"/>
      <c r="R101" s="140"/>
      <c r="S101" s="140"/>
      <c r="T101" s="140"/>
      <c r="U101" s="143"/>
      <c r="V101" s="140"/>
      <c r="W101" s="140"/>
      <c r="X101" s="140"/>
      <c r="Y101" s="140"/>
      <c r="Z101" s="140"/>
      <c r="AA101" s="140"/>
      <c r="AB101" s="140"/>
      <c r="AC101" s="140"/>
      <c r="AD101" s="140"/>
      <c r="AE101" s="140"/>
      <c r="AF101" s="140"/>
      <c r="AG101" s="140"/>
      <c r="AH101" s="140"/>
      <c r="AI101" s="140"/>
      <c r="AJ101" s="140"/>
      <c r="AK101" s="140"/>
      <c r="AL101" s="140"/>
      <c r="AM101" s="140"/>
      <c r="AN101" s="140"/>
      <c r="AO101" s="140"/>
      <c r="AP101" s="140"/>
      <c r="AQ101" s="140"/>
      <c r="AR101" s="140"/>
      <c r="AS101" s="140"/>
    </row>
    <row r="102" ht="27.0" customHeight="1">
      <c r="A102" s="157">
        <v>1.0</v>
      </c>
      <c r="B102" s="215" t="s">
        <v>74</v>
      </c>
      <c r="C102" s="215">
        <v>58.0</v>
      </c>
      <c r="D102" s="215">
        <v>203.0</v>
      </c>
      <c r="E102" s="215">
        <v>216.0</v>
      </c>
      <c r="F102" s="215">
        <f t="shared" ref="F102:F106" si="91">1-VALUE(IF(RIGHT(B102, 1)="%", RIGHT(B102, 3), 0))</f>
        <v>0.2</v>
      </c>
      <c r="G102" s="215">
        <f t="shared" ref="G102:G106" si="92">+Q102*C102/100*D102/100*E102/100</f>
        <v>52.135272</v>
      </c>
      <c r="H102" s="216">
        <f t="shared" ref="H102:H106" si="93">IF(F102=0, G102, F102*G102)</f>
        <v>10.4270544</v>
      </c>
      <c r="I102" s="215">
        <v>1.0</v>
      </c>
      <c r="J102" s="217">
        <f t="shared" ref="J102:J106" si="94">+I102*H102</f>
        <v>10.4270544</v>
      </c>
      <c r="K102" s="140"/>
      <c r="L102" s="180">
        <f t="shared" ref="L102:L106" si="95">D102*25.4/1000</f>
        <v>5.1562</v>
      </c>
      <c r="M102" s="164">
        <f t="shared" ref="M102:M105" si="96">+I102</f>
        <v>1</v>
      </c>
      <c r="N102" s="164">
        <f t="shared" ref="N102:N105" si="97">M102*L102</f>
        <v>5.1562</v>
      </c>
      <c r="O102" s="140"/>
      <c r="P102" s="140"/>
      <c r="Q102" s="142">
        <v>20.5</v>
      </c>
      <c r="R102" s="140"/>
      <c r="S102" s="140"/>
      <c r="T102" s="140"/>
      <c r="U102" s="143"/>
      <c r="V102" s="140"/>
      <c r="W102" s="140"/>
      <c r="X102" s="140"/>
      <c r="Y102" s="140"/>
      <c r="Z102" s="140"/>
      <c r="AA102" s="140"/>
      <c r="AB102" s="140"/>
      <c r="AC102" s="140"/>
      <c r="AD102" s="140"/>
      <c r="AE102" s="140"/>
      <c r="AF102" s="140"/>
      <c r="AG102" s="140"/>
      <c r="AH102" s="140"/>
      <c r="AI102" s="140"/>
      <c r="AJ102" s="140"/>
      <c r="AK102" s="140"/>
      <c r="AL102" s="140"/>
      <c r="AM102" s="140"/>
      <c r="AN102" s="140"/>
      <c r="AO102" s="140"/>
      <c r="AP102" s="140"/>
      <c r="AQ102" s="140"/>
      <c r="AR102" s="140"/>
      <c r="AS102" s="140"/>
    </row>
    <row r="103" ht="27.0" customHeight="1">
      <c r="A103" s="164">
        <v>2.0</v>
      </c>
      <c r="B103" s="201" t="s">
        <v>74</v>
      </c>
      <c r="C103" s="201">
        <v>75.0</v>
      </c>
      <c r="D103" s="201">
        <v>206.0</v>
      </c>
      <c r="E103" s="201">
        <v>208.0</v>
      </c>
      <c r="F103" s="201">
        <f t="shared" si="91"/>
        <v>0.2</v>
      </c>
      <c r="G103" s="201">
        <f t="shared" si="92"/>
        <v>65.8788</v>
      </c>
      <c r="H103" s="218">
        <f t="shared" si="93"/>
        <v>13.17576</v>
      </c>
      <c r="I103" s="215">
        <v>1.0</v>
      </c>
      <c r="J103" s="219">
        <f t="shared" si="94"/>
        <v>13.17576</v>
      </c>
      <c r="K103" s="140"/>
      <c r="L103" s="180">
        <f t="shared" si="95"/>
        <v>5.2324</v>
      </c>
      <c r="M103" s="164">
        <f t="shared" si="96"/>
        <v>1</v>
      </c>
      <c r="N103" s="164">
        <f t="shared" si="97"/>
        <v>5.2324</v>
      </c>
      <c r="O103" s="140"/>
      <c r="P103" s="140"/>
      <c r="Q103" s="142">
        <v>20.5</v>
      </c>
      <c r="R103" s="140"/>
      <c r="S103" s="220"/>
      <c r="T103" s="140"/>
      <c r="U103" s="143"/>
      <c r="V103" s="140"/>
      <c r="W103" s="140"/>
      <c r="X103" s="140"/>
      <c r="Y103" s="140"/>
      <c r="Z103" s="140"/>
      <c r="AA103" s="140"/>
      <c r="AB103" s="140"/>
      <c r="AC103" s="140"/>
      <c r="AD103" s="140"/>
      <c r="AE103" s="140"/>
      <c r="AF103" s="140"/>
      <c r="AG103" s="140"/>
      <c r="AH103" s="140"/>
      <c r="AI103" s="140"/>
      <c r="AJ103" s="140"/>
      <c r="AK103" s="140"/>
      <c r="AL103" s="140"/>
      <c r="AM103" s="140"/>
      <c r="AN103" s="140"/>
      <c r="AO103" s="140"/>
      <c r="AP103" s="140"/>
      <c r="AQ103" s="140"/>
      <c r="AR103" s="140"/>
      <c r="AS103" s="140"/>
    </row>
    <row r="104" ht="27.0" customHeight="1">
      <c r="A104" s="164">
        <v>3.0</v>
      </c>
      <c r="B104" s="201" t="s">
        <v>63</v>
      </c>
      <c r="C104" s="201">
        <v>65.0</v>
      </c>
      <c r="D104" s="201">
        <v>202.0</v>
      </c>
      <c r="E104" s="201">
        <v>233.0</v>
      </c>
      <c r="F104" s="201">
        <f t="shared" si="91"/>
        <v>0.2</v>
      </c>
      <c r="G104" s="201">
        <f t="shared" si="92"/>
        <v>90.249055</v>
      </c>
      <c r="H104" s="218">
        <f t="shared" si="93"/>
        <v>18.049811</v>
      </c>
      <c r="I104" s="215">
        <v>1.0</v>
      </c>
      <c r="J104" s="219">
        <f t="shared" si="94"/>
        <v>18.049811</v>
      </c>
      <c r="K104" s="140"/>
      <c r="L104" s="180">
        <f t="shared" si="95"/>
        <v>5.1308</v>
      </c>
      <c r="M104" s="164">
        <f t="shared" si="96"/>
        <v>1</v>
      </c>
      <c r="N104" s="164">
        <f t="shared" si="97"/>
        <v>5.1308</v>
      </c>
      <c r="O104" s="140"/>
      <c r="P104" s="140"/>
      <c r="Q104" s="142">
        <v>29.5</v>
      </c>
      <c r="R104" s="140"/>
      <c r="S104" s="140"/>
      <c r="T104" s="140"/>
      <c r="U104" s="143"/>
      <c r="V104" s="140"/>
      <c r="W104" s="140"/>
      <c r="X104" s="140"/>
      <c r="Y104" s="140"/>
      <c r="Z104" s="140"/>
      <c r="AA104" s="140"/>
      <c r="AB104" s="140"/>
      <c r="AC104" s="140"/>
      <c r="AD104" s="140"/>
      <c r="AE104" s="140"/>
      <c r="AF104" s="140"/>
      <c r="AG104" s="140"/>
      <c r="AH104" s="140"/>
      <c r="AI104" s="140"/>
      <c r="AJ104" s="140"/>
      <c r="AK104" s="140"/>
      <c r="AL104" s="140"/>
      <c r="AM104" s="140"/>
      <c r="AN104" s="140"/>
      <c r="AO104" s="140"/>
      <c r="AP104" s="140"/>
      <c r="AQ104" s="140"/>
      <c r="AR104" s="140"/>
      <c r="AS104" s="140"/>
    </row>
    <row r="105" ht="27.0" customHeight="1">
      <c r="A105" s="164">
        <v>4.0</v>
      </c>
      <c r="B105" s="201" t="s">
        <v>62</v>
      </c>
      <c r="C105" s="201">
        <v>92.0</v>
      </c>
      <c r="D105" s="201">
        <v>202.0</v>
      </c>
      <c r="E105" s="201">
        <v>258.0</v>
      </c>
      <c r="F105" s="201">
        <f t="shared" si="91"/>
        <v>0.2</v>
      </c>
      <c r="G105" s="201">
        <f t="shared" si="92"/>
        <v>141.442824</v>
      </c>
      <c r="H105" s="218">
        <f t="shared" si="93"/>
        <v>28.2885648</v>
      </c>
      <c r="I105" s="215">
        <v>1.0</v>
      </c>
      <c r="J105" s="219">
        <f t="shared" si="94"/>
        <v>28.2885648</v>
      </c>
      <c r="K105" s="140"/>
      <c r="L105" s="180">
        <f t="shared" si="95"/>
        <v>5.1308</v>
      </c>
      <c r="M105" s="164">
        <f t="shared" si="96"/>
        <v>1</v>
      </c>
      <c r="N105" s="164">
        <f t="shared" si="97"/>
        <v>5.1308</v>
      </c>
      <c r="O105" s="140"/>
      <c r="P105" s="140"/>
      <c r="Q105" s="142">
        <v>29.5</v>
      </c>
      <c r="R105" s="140"/>
      <c r="S105" s="140"/>
      <c r="T105" s="140"/>
      <c r="U105" s="143"/>
      <c r="V105" s="140"/>
      <c r="W105" s="140"/>
      <c r="X105" s="140"/>
      <c r="Y105" s="140"/>
      <c r="Z105" s="140"/>
      <c r="AA105" s="140"/>
      <c r="AB105" s="140"/>
      <c r="AC105" s="140"/>
      <c r="AD105" s="140"/>
      <c r="AE105" s="140"/>
      <c r="AF105" s="140"/>
      <c r="AG105" s="140"/>
      <c r="AH105" s="140"/>
      <c r="AI105" s="140"/>
      <c r="AJ105" s="140"/>
      <c r="AK105" s="140"/>
      <c r="AL105" s="140"/>
      <c r="AM105" s="140"/>
      <c r="AN105" s="140"/>
      <c r="AO105" s="140"/>
      <c r="AP105" s="140"/>
      <c r="AQ105" s="140"/>
      <c r="AR105" s="140"/>
      <c r="AS105" s="140"/>
    </row>
    <row r="106" ht="27.0" customHeight="1">
      <c r="A106" s="164">
        <v>5.0</v>
      </c>
      <c r="B106" s="201" t="s">
        <v>62</v>
      </c>
      <c r="C106" s="201">
        <v>95.0</v>
      </c>
      <c r="D106" s="201">
        <v>194.0</v>
      </c>
      <c r="E106" s="201">
        <v>219.0</v>
      </c>
      <c r="F106" s="201">
        <f t="shared" si="91"/>
        <v>0.2</v>
      </c>
      <c r="G106" s="201">
        <f t="shared" si="92"/>
        <v>119.067015</v>
      </c>
      <c r="H106" s="218">
        <f t="shared" si="93"/>
        <v>23.813403</v>
      </c>
      <c r="I106" s="215">
        <v>1.0</v>
      </c>
      <c r="J106" s="219">
        <f t="shared" si="94"/>
        <v>23.813403</v>
      </c>
      <c r="K106" s="140"/>
      <c r="L106" s="140">
        <f t="shared" si="95"/>
        <v>4.9276</v>
      </c>
      <c r="M106" s="221"/>
      <c r="N106" s="221"/>
      <c r="O106" s="140"/>
      <c r="P106" s="140"/>
      <c r="Q106" s="142">
        <v>29.5</v>
      </c>
      <c r="R106" s="140"/>
      <c r="S106" s="140"/>
      <c r="T106" s="140"/>
      <c r="U106" s="143"/>
      <c r="V106" s="140"/>
      <c r="W106" s="140"/>
      <c r="X106" s="140"/>
      <c r="Y106" s="140"/>
      <c r="Z106" s="140"/>
      <c r="AA106" s="140"/>
      <c r="AB106" s="140"/>
      <c r="AC106" s="140"/>
      <c r="AD106" s="140"/>
      <c r="AE106" s="140"/>
      <c r="AF106" s="140"/>
      <c r="AG106" s="140"/>
      <c r="AH106" s="140"/>
      <c r="AI106" s="140"/>
      <c r="AJ106" s="140"/>
      <c r="AK106" s="140"/>
      <c r="AL106" s="140"/>
      <c r="AM106" s="140"/>
      <c r="AN106" s="140"/>
      <c r="AO106" s="140"/>
      <c r="AP106" s="140"/>
      <c r="AQ106" s="140"/>
      <c r="AR106" s="140"/>
      <c r="AS106" s="140"/>
    </row>
    <row r="107" ht="24.75" customHeight="1">
      <c r="A107" s="164"/>
      <c r="B107" s="198"/>
      <c r="C107" s="198"/>
      <c r="D107" s="198"/>
      <c r="E107" s="198"/>
      <c r="F107" s="198"/>
      <c r="G107" s="198"/>
      <c r="H107" s="222" t="s">
        <v>38</v>
      </c>
      <c r="I107" s="198"/>
      <c r="J107" s="223">
        <f>SUM(J102:J106)</f>
        <v>93.7545932</v>
      </c>
      <c r="K107" s="140"/>
      <c r="L107" s="140"/>
      <c r="M107" s="140"/>
      <c r="N107" s="140"/>
      <c r="O107" s="140"/>
      <c r="P107" s="140"/>
      <c r="Q107" s="142"/>
      <c r="R107" s="224"/>
      <c r="S107" s="140"/>
      <c r="T107" s="140"/>
      <c r="U107" s="143"/>
      <c r="V107" s="140"/>
      <c r="W107" s="140"/>
      <c r="X107" s="140"/>
      <c r="Y107" s="140"/>
      <c r="Z107" s="140"/>
      <c r="AA107" s="140"/>
      <c r="AB107" s="140"/>
      <c r="AC107" s="140"/>
      <c r="AD107" s="140"/>
      <c r="AE107" s="140"/>
      <c r="AF107" s="140"/>
      <c r="AG107" s="140"/>
      <c r="AH107" s="140"/>
      <c r="AI107" s="140"/>
      <c r="AJ107" s="140"/>
      <c r="AK107" s="140"/>
      <c r="AL107" s="140"/>
      <c r="AM107" s="140"/>
      <c r="AN107" s="140"/>
      <c r="AO107" s="140"/>
      <c r="AP107" s="140"/>
      <c r="AQ107" s="140"/>
      <c r="AR107" s="140"/>
      <c r="AS107" s="140"/>
    </row>
    <row r="108" ht="18.0" customHeight="1">
      <c r="A108" s="178"/>
      <c r="B108" s="146"/>
      <c r="C108" s="146"/>
      <c r="D108" s="146"/>
      <c r="E108" s="146"/>
      <c r="F108" s="146"/>
      <c r="G108" s="146"/>
      <c r="H108" s="147"/>
      <c r="I108" s="146"/>
      <c r="J108" s="179"/>
      <c r="K108" s="140"/>
      <c r="L108" s="140"/>
      <c r="M108" s="140"/>
      <c r="N108" s="140"/>
      <c r="O108" s="140"/>
      <c r="P108" s="140"/>
      <c r="Q108" s="142"/>
      <c r="R108" s="224"/>
      <c r="S108" s="140"/>
      <c r="T108" s="140"/>
      <c r="U108" s="143"/>
      <c r="V108" s="140"/>
      <c r="W108" s="140"/>
      <c r="X108" s="140"/>
      <c r="Y108" s="140"/>
      <c r="Z108" s="140"/>
      <c r="AA108" s="140"/>
      <c r="AB108" s="140"/>
      <c r="AC108" s="140"/>
      <c r="AD108" s="140"/>
      <c r="AE108" s="140"/>
      <c r="AF108" s="140"/>
      <c r="AG108" s="140"/>
      <c r="AH108" s="140"/>
      <c r="AI108" s="140"/>
      <c r="AJ108" s="140"/>
      <c r="AK108" s="140"/>
      <c r="AL108" s="140"/>
      <c r="AM108" s="140"/>
      <c r="AN108" s="140"/>
      <c r="AO108" s="140"/>
      <c r="AP108" s="140"/>
      <c r="AQ108" s="140"/>
      <c r="AR108" s="140"/>
      <c r="AS108" s="140"/>
    </row>
    <row r="109" ht="18.0" customHeight="1">
      <c r="A109" s="140"/>
      <c r="B109" s="140"/>
      <c r="C109" s="140"/>
      <c r="D109" s="140"/>
      <c r="E109" s="140"/>
      <c r="F109" s="140"/>
      <c r="G109" s="140"/>
      <c r="H109" s="141"/>
      <c r="I109" s="140"/>
      <c r="J109" s="140"/>
      <c r="K109" s="140"/>
      <c r="L109" s="140"/>
      <c r="M109" s="140"/>
      <c r="N109" s="140"/>
      <c r="O109" s="140"/>
      <c r="P109" s="140"/>
      <c r="Q109" s="142"/>
      <c r="R109" s="224"/>
      <c r="S109" s="140"/>
      <c r="T109" s="140"/>
      <c r="U109" s="143"/>
      <c r="V109" s="140"/>
      <c r="W109" s="140"/>
      <c r="X109" s="140"/>
      <c r="Y109" s="140"/>
      <c r="Z109" s="140"/>
      <c r="AA109" s="140"/>
      <c r="AB109" s="140"/>
      <c r="AC109" s="140"/>
      <c r="AD109" s="140"/>
      <c r="AE109" s="140"/>
      <c r="AF109" s="140"/>
      <c r="AG109" s="140"/>
      <c r="AH109" s="140"/>
      <c r="AI109" s="140"/>
      <c r="AJ109" s="140"/>
      <c r="AK109" s="140"/>
      <c r="AL109" s="140"/>
      <c r="AM109" s="140"/>
      <c r="AN109" s="140"/>
      <c r="AO109" s="140"/>
      <c r="AP109" s="140"/>
      <c r="AQ109" s="140"/>
      <c r="AR109" s="140"/>
      <c r="AS109" s="140"/>
    </row>
    <row r="110" ht="18.0" customHeight="1">
      <c r="A110" s="140"/>
      <c r="B110" s="140"/>
      <c r="C110" s="140"/>
      <c r="D110" s="140"/>
      <c r="E110" s="140"/>
      <c r="F110" s="140"/>
      <c r="G110" s="140"/>
      <c r="H110" s="141"/>
      <c r="I110" s="140"/>
      <c r="J110" s="140"/>
      <c r="K110" s="140"/>
      <c r="L110" s="140"/>
      <c r="M110" s="140"/>
      <c r="N110" s="140"/>
      <c r="O110" s="140"/>
      <c r="P110" s="140"/>
      <c r="Q110" s="142"/>
      <c r="R110" s="224"/>
      <c r="S110" s="140"/>
      <c r="T110" s="140"/>
      <c r="U110" s="143"/>
      <c r="V110" s="140"/>
      <c r="W110" s="140"/>
      <c r="X110" s="140"/>
      <c r="Y110" s="140"/>
      <c r="Z110" s="140"/>
      <c r="AA110" s="140"/>
      <c r="AB110" s="140"/>
      <c r="AC110" s="140"/>
      <c r="AD110" s="140"/>
      <c r="AE110" s="140"/>
      <c r="AF110" s="140"/>
      <c r="AG110" s="140"/>
      <c r="AH110" s="140"/>
      <c r="AI110" s="140"/>
      <c r="AJ110" s="140"/>
      <c r="AK110" s="140"/>
      <c r="AL110" s="140"/>
      <c r="AM110" s="140"/>
      <c r="AN110" s="140"/>
      <c r="AO110" s="140"/>
      <c r="AP110" s="140"/>
      <c r="AQ110" s="140"/>
      <c r="AR110" s="140"/>
      <c r="AS110" s="140"/>
    </row>
    <row r="111" ht="18.0" customHeight="1">
      <c r="A111" s="140" t="s">
        <v>39</v>
      </c>
      <c r="B111" s="140"/>
      <c r="C111" s="140"/>
      <c r="D111" s="140"/>
      <c r="E111" s="140"/>
      <c r="F111" s="140"/>
      <c r="G111" s="140"/>
      <c r="H111" s="141"/>
      <c r="I111" s="140"/>
      <c r="J111" s="140"/>
      <c r="K111" s="140"/>
      <c r="L111" s="140"/>
      <c r="M111" s="140"/>
      <c r="N111" s="140"/>
      <c r="O111" s="140"/>
      <c r="P111" s="140"/>
      <c r="Q111" s="142"/>
      <c r="R111" s="224"/>
      <c r="S111" s="140"/>
      <c r="T111" s="140"/>
      <c r="U111" s="143"/>
      <c r="V111" s="140"/>
      <c r="W111" s="140"/>
      <c r="X111" s="140"/>
      <c r="Y111" s="140"/>
      <c r="Z111" s="140"/>
      <c r="AA111" s="140"/>
      <c r="AB111" s="140"/>
      <c r="AC111" s="140"/>
      <c r="AD111" s="140"/>
      <c r="AE111" s="140"/>
      <c r="AF111" s="140"/>
      <c r="AG111" s="140"/>
      <c r="AH111" s="140"/>
      <c r="AI111" s="140"/>
      <c r="AJ111" s="140"/>
      <c r="AK111" s="140"/>
      <c r="AL111" s="140"/>
      <c r="AM111" s="140"/>
      <c r="AN111" s="140"/>
      <c r="AO111" s="140"/>
      <c r="AP111" s="140"/>
      <c r="AQ111" s="140"/>
      <c r="AR111" s="140"/>
      <c r="AS111" s="140"/>
    </row>
    <row r="112" ht="18.0" customHeight="1">
      <c r="A112" s="140"/>
      <c r="B112" s="140"/>
      <c r="C112" s="140"/>
      <c r="D112" s="140"/>
      <c r="E112" s="140"/>
      <c r="F112" s="140"/>
      <c r="G112" s="140"/>
      <c r="H112" s="141"/>
      <c r="I112" s="140"/>
      <c r="J112" s="140"/>
      <c r="K112" s="140"/>
      <c r="L112" s="140"/>
      <c r="M112" s="140"/>
      <c r="N112" s="140"/>
      <c r="O112" s="140"/>
      <c r="P112" s="140"/>
      <c r="Q112" s="142"/>
      <c r="R112" s="224"/>
      <c r="S112" s="140"/>
      <c r="T112" s="140"/>
      <c r="U112" s="143"/>
      <c r="V112" s="140"/>
      <c r="W112" s="140"/>
      <c r="X112" s="140"/>
      <c r="Y112" s="140"/>
      <c r="Z112" s="140"/>
      <c r="AA112" s="140"/>
      <c r="AB112" s="140"/>
      <c r="AC112" s="140"/>
      <c r="AD112" s="140"/>
      <c r="AE112" s="140"/>
      <c r="AF112" s="140"/>
      <c r="AG112" s="140"/>
      <c r="AH112" s="140"/>
      <c r="AI112" s="140"/>
      <c r="AJ112" s="140"/>
      <c r="AK112" s="140"/>
      <c r="AL112" s="140"/>
      <c r="AM112" s="140"/>
      <c r="AN112" s="140"/>
      <c r="AO112" s="140"/>
      <c r="AP112" s="140"/>
      <c r="AQ112" s="140"/>
      <c r="AR112" s="140"/>
      <c r="AS112" s="140"/>
    </row>
    <row r="113" ht="42.0" customHeight="1">
      <c r="A113" s="180"/>
      <c r="B113" s="164" t="s">
        <v>12</v>
      </c>
      <c r="C113" s="181" t="s">
        <v>66</v>
      </c>
      <c r="D113" s="52"/>
      <c r="E113" s="53"/>
      <c r="F113" s="225"/>
      <c r="G113" s="225"/>
      <c r="H113" s="183" t="s">
        <v>14</v>
      </c>
      <c r="I113" s="226" t="s">
        <v>15</v>
      </c>
      <c r="J113" s="164" t="s">
        <v>16</v>
      </c>
      <c r="K113" s="140"/>
      <c r="L113" s="140"/>
      <c r="M113" s="140"/>
      <c r="N113" s="140"/>
      <c r="O113" s="140"/>
      <c r="P113" s="140"/>
      <c r="Q113" s="142"/>
      <c r="R113" s="224"/>
      <c r="S113" s="140"/>
      <c r="T113" s="140"/>
      <c r="U113" s="143"/>
      <c r="V113" s="140"/>
      <c r="W113" s="140"/>
      <c r="X113" s="140"/>
      <c r="Y113" s="140"/>
      <c r="Z113" s="140"/>
      <c r="AA113" s="140"/>
      <c r="AB113" s="140"/>
      <c r="AC113" s="140"/>
      <c r="AD113" s="140"/>
      <c r="AE113" s="140"/>
      <c r="AF113" s="140"/>
      <c r="AG113" s="140"/>
      <c r="AH113" s="140"/>
      <c r="AI113" s="140"/>
      <c r="AJ113" s="140"/>
      <c r="AK113" s="140"/>
      <c r="AL113" s="140"/>
      <c r="AM113" s="140"/>
      <c r="AN113" s="140"/>
      <c r="AO113" s="140"/>
      <c r="AP113" s="140"/>
      <c r="AQ113" s="140"/>
      <c r="AR113" s="140"/>
      <c r="AS113" s="140"/>
    </row>
    <row r="114" ht="24.75" customHeight="1">
      <c r="A114" s="164">
        <v>1.0</v>
      </c>
      <c r="B114" s="186" t="s">
        <v>56</v>
      </c>
      <c r="C114" s="164"/>
      <c r="D114" s="164"/>
      <c r="E114" s="164"/>
      <c r="F114" s="164"/>
      <c r="G114" s="164"/>
      <c r="H114" s="227">
        <v>20.0</v>
      </c>
      <c r="I114" s="185">
        <v>1.0</v>
      </c>
      <c r="J114" s="219">
        <f t="shared" ref="J114:J123" si="98">+I114*H114</f>
        <v>20</v>
      </c>
      <c r="K114" s="180"/>
      <c r="L114" s="180"/>
      <c r="M114" s="180"/>
      <c r="N114" s="180"/>
      <c r="O114" s="180"/>
      <c r="P114" s="180"/>
      <c r="Q114" s="228"/>
      <c r="R114" s="224"/>
      <c r="S114" s="140"/>
      <c r="T114" s="140"/>
      <c r="U114" s="143"/>
      <c r="V114" s="140"/>
      <c r="W114" s="140"/>
      <c r="X114" s="140"/>
      <c r="Y114" s="140"/>
      <c r="Z114" s="140"/>
      <c r="AA114" s="140"/>
      <c r="AB114" s="140"/>
      <c r="AC114" s="140"/>
      <c r="AD114" s="140"/>
      <c r="AE114" s="140"/>
      <c r="AF114" s="140"/>
      <c r="AG114" s="140"/>
      <c r="AH114" s="140"/>
      <c r="AI114" s="140"/>
      <c r="AJ114" s="140"/>
      <c r="AK114" s="140"/>
      <c r="AL114" s="140"/>
      <c r="AM114" s="140"/>
      <c r="AN114" s="140"/>
      <c r="AO114" s="140"/>
      <c r="AP114" s="140"/>
      <c r="AQ114" s="140"/>
      <c r="AR114" s="140"/>
      <c r="AS114" s="140"/>
    </row>
    <row r="115" ht="24.75" customHeight="1">
      <c r="A115" s="164">
        <v>2.0</v>
      </c>
      <c r="B115" s="195" t="s">
        <v>56</v>
      </c>
      <c r="C115" s="164"/>
      <c r="D115" s="164"/>
      <c r="E115" s="164"/>
      <c r="F115" s="164"/>
      <c r="G115" s="164"/>
      <c r="H115" s="227">
        <v>19.0</v>
      </c>
      <c r="I115" s="185">
        <v>1.0</v>
      </c>
      <c r="J115" s="219">
        <f t="shared" si="98"/>
        <v>19</v>
      </c>
      <c r="K115" s="180"/>
      <c r="L115" s="180"/>
      <c r="M115" s="180"/>
      <c r="N115" s="180"/>
      <c r="O115" s="180"/>
      <c r="P115" s="180"/>
      <c r="Q115" s="228"/>
      <c r="R115" s="224"/>
      <c r="S115" s="140"/>
      <c r="T115" s="140"/>
      <c r="U115" s="143"/>
      <c r="V115" s="140"/>
      <c r="W115" s="140"/>
      <c r="X115" s="140"/>
      <c r="Y115" s="140"/>
      <c r="Z115" s="140"/>
      <c r="AA115" s="140"/>
      <c r="AB115" s="140"/>
      <c r="AC115" s="140"/>
      <c r="AD115" s="140"/>
      <c r="AE115" s="140"/>
      <c r="AF115" s="140"/>
      <c r="AG115" s="140"/>
      <c r="AH115" s="140"/>
      <c r="AI115" s="140"/>
      <c r="AJ115" s="140"/>
      <c r="AK115" s="140"/>
      <c r="AL115" s="140"/>
      <c r="AM115" s="140"/>
      <c r="AN115" s="140"/>
      <c r="AO115" s="140"/>
      <c r="AP115" s="140"/>
      <c r="AQ115" s="140"/>
      <c r="AR115" s="140"/>
      <c r="AS115" s="140"/>
    </row>
    <row r="116" ht="24.75" customHeight="1">
      <c r="A116" s="164">
        <v>3.0</v>
      </c>
      <c r="B116" s="186" t="s">
        <v>57</v>
      </c>
      <c r="C116" s="164"/>
      <c r="D116" s="164"/>
      <c r="E116" s="164"/>
      <c r="F116" s="164"/>
      <c r="G116" s="164"/>
      <c r="H116" s="227">
        <v>40.0</v>
      </c>
      <c r="I116" s="185">
        <v>1.0</v>
      </c>
      <c r="J116" s="219">
        <f t="shared" si="98"/>
        <v>40</v>
      </c>
      <c r="K116" s="180"/>
      <c r="L116" s="180"/>
      <c r="M116" s="180"/>
      <c r="N116" s="180"/>
      <c r="O116" s="180"/>
      <c r="P116" s="180"/>
      <c r="Q116" s="228"/>
      <c r="R116" s="224"/>
      <c r="S116" s="140"/>
      <c r="T116" s="140"/>
      <c r="U116" s="143"/>
      <c r="V116" s="140"/>
      <c r="W116" s="140"/>
      <c r="X116" s="140"/>
      <c r="Y116" s="140"/>
      <c r="Z116" s="140"/>
      <c r="AA116" s="140"/>
      <c r="AB116" s="140"/>
      <c r="AC116" s="140"/>
      <c r="AD116" s="140"/>
      <c r="AE116" s="140"/>
      <c r="AF116" s="140"/>
      <c r="AG116" s="140"/>
      <c r="AH116" s="140"/>
      <c r="AI116" s="140"/>
      <c r="AJ116" s="140"/>
      <c r="AK116" s="140"/>
      <c r="AL116" s="140"/>
      <c r="AM116" s="140"/>
      <c r="AN116" s="140"/>
      <c r="AO116" s="140"/>
      <c r="AP116" s="140"/>
      <c r="AQ116" s="140"/>
      <c r="AR116" s="140"/>
      <c r="AS116" s="140"/>
    </row>
    <row r="117" ht="24.75" customHeight="1">
      <c r="A117" s="164">
        <v>4.0</v>
      </c>
      <c r="B117" s="195" t="s">
        <v>57</v>
      </c>
      <c r="C117" s="164"/>
      <c r="D117" s="164"/>
      <c r="E117" s="164"/>
      <c r="F117" s="164"/>
      <c r="G117" s="164"/>
      <c r="H117" s="227">
        <v>36.0</v>
      </c>
      <c r="I117" s="185">
        <v>1.0</v>
      </c>
      <c r="J117" s="219">
        <f t="shared" si="98"/>
        <v>36</v>
      </c>
      <c r="K117" s="180"/>
      <c r="L117" s="180"/>
      <c r="M117" s="180"/>
      <c r="N117" s="180"/>
      <c r="O117" s="180"/>
      <c r="P117" s="180"/>
      <c r="Q117" s="228"/>
      <c r="R117" s="224"/>
      <c r="S117" s="140"/>
      <c r="T117" s="140"/>
      <c r="U117" s="143"/>
      <c r="V117" s="140"/>
      <c r="W117" s="140"/>
      <c r="X117" s="140"/>
      <c r="Y117" s="140"/>
      <c r="Z117" s="140"/>
      <c r="AA117" s="140"/>
      <c r="AB117" s="140"/>
      <c r="AC117" s="140"/>
      <c r="AD117" s="140"/>
      <c r="AE117" s="140"/>
      <c r="AF117" s="140"/>
      <c r="AG117" s="140"/>
      <c r="AH117" s="140"/>
      <c r="AI117" s="140"/>
      <c r="AJ117" s="140"/>
      <c r="AK117" s="140"/>
      <c r="AL117" s="140"/>
      <c r="AM117" s="140"/>
      <c r="AN117" s="140"/>
      <c r="AO117" s="140"/>
      <c r="AP117" s="140"/>
      <c r="AQ117" s="140"/>
      <c r="AR117" s="140"/>
      <c r="AS117" s="140"/>
    </row>
    <row r="118" ht="24.75" customHeight="1">
      <c r="A118" s="164">
        <v>5.0</v>
      </c>
      <c r="B118" s="186" t="s">
        <v>72</v>
      </c>
      <c r="C118" s="164"/>
      <c r="D118" s="164"/>
      <c r="E118" s="164"/>
      <c r="F118" s="164"/>
      <c r="G118" s="164"/>
      <c r="H118" s="227">
        <v>12.0</v>
      </c>
      <c r="I118" s="185">
        <v>1.0</v>
      </c>
      <c r="J118" s="219">
        <f t="shared" si="98"/>
        <v>12</v>
      </c>
      <c r="K118" s="180"/>
      <c r="L118" s="180"/>
      <c r="M118" s="180"/>
      <c r="N118" s="180"/>
      <c r="O118" s="180"/>
      <c r="P118" s="180"/>
      <c r="Q118" s="228"/>
      <c r="R118" s="224"/>
      <c r="S118" s="140"/>
      <c r="T118" s="140"/>
      <c r="U118" s="143"/>
      <c r="V118" s="140"/>
      <c r="W118" s="140"/>
      <c r="X118" s="140"/>
      <c r="Y118" s="140"/>
      <c r="Z118" s="140"/>
      <c r="AA118" s="140"/>
      <c r="AB118" s="140"/>
      <c r="AC118" s="140"/>
      <c r="AD118" s="140"/>
      <c r="AE118" s="140"/>
      <c r="AF118" s="140"/>
      <c r="AG118" s="140"/>
      <c r="AH118" s="140"/>
      <c r="AI118" s="140"/>
      <c r="AJ118" s="140"/>
      <c r="AK118" s="140"/>
      <c r="AL118" s="140"/>
      <c r="AM118" s="140"/>
      <c r="AN118" s="140"/>
      <c r="AO118" s="140"/>
      <c r="AP118" s="140"/>
      <c r="AQ118" s="140"/>
      <c r="AR118" s="140"/>
      <c r="AS118" s="140"/>
    </row>
    <row r="119" ht="24.75" customHeight="1">
      <c r="A119" s="164">
        <v>6.0</v>
      </c>
      <c r="B119" s="195" t="s">
        <v>72</v>
      </c>
      <c r="C119" s="164"/>
      <c r="D119" s="164"/>
      <c r="E119" s="164"/>
      <c r="F119" s="164"/>
      <c r="G119" s="164"/>
      <c r="H119" s="227">
        <v>13.0</v>
      </c>
      <c r="I119" s="185">
        <v>1.0</v>
      </c>
      <c r="J119" s="219">
        <f t="shared" si="98"/>
        <v>13</v>
      </c>
      <c r="K119" s="180"/>
      <c r="L119" s="180"/>
      <c r="M119" s="180"/>
      <c r="N119" s="180"/>
      <c r="O119" s="180"/>
      <c r="P119" s="180"/>
      <c r="Q119" s="228"/>
      <c r="R119" s="224"/>
      <c r="S119" s="140"/>
      <c r="T119" s="140"/>
      <c r="U119" s="143"/>
      <c r="V119" s="140"/>
      <c r="W119" s="140"/>
      <c r="X119" s="140"/>
      <c r="Y119" s="140"/>
      <c r="Z119" s="140"/>
      <c r="AA119" s="140"/>
      <c r="AB119" s="140"/>
      <c r="AC119" s="140"/>
      <c r="AD119" s="140"/>
      <c r="AE119" s="140"/>
      <c r="AF119" s="140"/>
      <c r="AG119" s="140"/>
      <c r="AH119" s="140"/>
      <c r="AI119" s="140"/>
      <c r="AJ119" s="140"/>
      <c r="AK119" s="140"/>
      <c r="AL119" s="140"/>
      <c r="AM119" s="140"/>
      <c r="AN119" s="140"/>
      <c r="AO119" s="140"/>
      <c r="AP119" s="140"/>
      <c r="AQ119" s="140"/>
      <c r="AR119" s="140"/>
      <c r="AS119" s="140"/>
    </row>
    <row r="120" ht="24.75" customHeight="1">
      <c r="A120" s="164">
        <v>7.0</v>
      </c>
      <c r="B120" s="186" t="s">
        <v>56</v>
      </c>
      <c r="C120" s="164"/>
      <c r="D120" s="164"/>
      <c r="E120" s="164"/>
      <c r="F120" s="164"/>
      <c r="G120" s="164"/>
      <c r="H120" s="227">
        <v>45.0</v>
      </c>
      <c r="I120" s="185">
        <v>1.0</v>
      </c>
      <c r="J120" s="219">
        <f t="shared" si="98"/>
        <v>45</v>
      </c>
      <c r="K120" s="180"/>
      <c r="L120" s="180"/>
      <c r="M120" s="180"/>
      <c r="N120" s="180"/>
      <c r="O120" s="180"/>
      <c r="P120" s="180"/>
      <c r="Q120" s="228"/>
      <c r="R120" s="224"/>
      <c r="S120" s="140"/>
      <c r="T120" s="140"/>
      <c r="U120" s="143"/>
      <c r="V120" s="140"/>
      <c r="W120" s="140"/>
      <c r="X120" s="140"/>
      <c r="Y120" s="140"/>
      <c r="Z120" s="140"/>
      <c r="AA120" s="140"/>
      <c r="AB120" s="140"/>
      <c r="AC120" s="140"/>
      <c r="AD120" s="140"/>
      <c r="AE120" s="140"/>
      <c r="AF120" s="140"/>
      <c r="AG120" s="140"/>
      <c r="AH120" s="140"/>
      <c r="AI120" s="140"/>
      <c r="AJ120" s="140"/>
      <c r="AK120" s="140"/>
      <c r="AL120" s="140"/>
      <c r="AM120" s="140"/>
      <c r="AN120" s="140"/>
      <c r="AO120" s="140"/>
      <c r="AP120" s="140"/>
      <c r="AQ120" s="140"/>
      <c r="AR120" s="140"/>
      <c r="AS120" s="140"/>
    </row>
    <row r="121" ht="24.75" customHeight="1">
      <c r="A121" s="164">
        <v>8.0</v>
      </c>
      <c r="B121" s="195" t="s">
        <v>56</v>
      </c>
      <c r="C121" s="164"/>
      <c r="D121" s="164"/>
      <c r="E121" s="164"/>
      <c r="F121" s="164"/>
      <c r="G121" s="164"/>
      <c r="H121" s="227">
        <v>40.0</v>
      </c>
      <c r="I121" s="185">
        <v>1.0</v>
      </c>
      <c r="J121" s="219">
        <f t="shared" si="98"/>
        <v>40</v>
      </c>
      <c r="K121" s="180"/>
      <c r="L121" s="180"/>
      <c r="M121" s="180"/>
      <c r="N121" s="180"/>
      <c r="O121" s="180"/>
      <c r="P121" s="180"/>
      <c r="Q121" s="228"/>
      <c r="R121" s="224"/>
      <c r="S121" s="140"/>
      <c r="T121" s="140"/>
      <c r="U121" s="143"/>
      <c r="V121" s="140"/>
      <c r="W121" s="140"/>
      <c r="X121" s="140"/>
      <c r="Y121" s="140"/>
      <c r="Z121" s="140"/>
      <c r="AA121" s="140"/>
      <c r="AB121" s="140"/>
      <c r="AC121" s="140"/>
      <c r="AD121" s="140"/>
      <c r="AE121" s="140"/>
      <c r="AF121" s="140"/>
      <c r="AG121" s="140"/>
      <c r="AH121" s="140"/>
      <c r="AI121" s="140"/>
      <c r="AJ121" s="140"/>
      <c r="AK121" s="140"/>
      <c r="AL121" s="140"/>
      <c r="AM121" s="140"/>
      <c r="AN121" s="140"/>
      <c r="AO121" s="140"/>
      <c r="AP121" s="140"/>
      <c r="AQ121" s="140"/>
      <c r="AR121" s="140"/>
      <c r="AS121" s="140"/>
    </row>
    <row r="122" ht="24.75" customHeight="1">
      <c r="A122" s="164">
        <v>9.0</v>
      </c>
      <c r="B122" s="186" t="s">
        <v>72</v>
      </c>
      <c r="C122" s="164"/>
      <c r="D122" s="164"/>
      <c r="E122" s="164"/>
      <c r="F122" s="164"/>
      <c r="G122" s="164"/>
      <c r="H122" s="227">
        <v>15.0</v>
      </c>
      <c r="I122" s="185">
        <v>1.0</v>
      </c>
      <c r="J122" s="219">
        <f t="shared" si="98"/>
        <v>15</v>
      </c>
      <c r="K122" s="180"/>
      <c r="L122" s="180"/>
      <c r="M122" s="180"/>
      <c r="N122" s="180"/>
      <c r="O122" s="180"/>
      <c r="P122" s="180"/>
      <c r="Q122" s="228"/>
      <c r="R122" s="224"/>
      <c r="S122" s="140"/>
      <c r="T122" s="140"/>
      <c r="U122" s="143"/>
      <c r="V122" s="140"/>
      <c r="W122" s="140"/>
      <c r="X122" s="140"/>
      <c r="Y122" s="140"/>
      <c r="Z122" s="140"/>
      <c r="AA122" s="140"/>
      <c r="AB122" s="140"/>
      <c r="AC122" s="140"/>
      <c r="AD122" s="140"/>
      <c r="AE122" s="140"/>
      <c r="AF122" s="140"/>
      <c r="AG122" s="140"/>
      <c r="AH122" s="140"/>
      <c r="AI122" s="140"/>
      <c r="AJ122" s="140"/>
      <c r="AK122" s="140"/>
      <c r="AL122" s="140"/>
      <c r="AM122" s="140"/>
      <c r="AN122" s="140"/>
      <c r="AO122" s="140"/>
      <c r="AP122" s="140"/>
      <c r="AQ122" s="140"/>
      <c r="AR122" s="140"/>
      <c r="AS122" s="140"/>
    </row>
    <row r="123" ht="24.75" customHeight="1">
      <c r="A123" s="164">
        <v>10.0</v>
      </c>
      <c r="B123" s="195" t="s">
        <v>72</v>
      </c>
      <c r="C123" s="164"/>
      <c r="D123" s="164"/>
      <c r="E123" s="164"/>
      <c r="F123" s="164"/>
      <c r="G123" s="164"/>
      <c r="H123" s="227">
        <v>17.0</v>
      </c>
      <c r="I123" s="185">
        <v>1.0</v>
      </c>
      <c r="J123" s="219">
        <f t="shared" si="98"/>
        <v>17</v>
      </c>
      <c r="K123" s="180"/>
      <c r="L123" s="180"/>
      <c r="M123" s="180"/>
      <c r="N123" s="180"/>
      <c r="O123" s="180"/>
      <c r="P123" s="180"/>
      <c r="Q123" s="228"/>
      <c r="R123" s="224"/>
      <c r="S123" s="140"/>
      <c r="T123" s="140"/>
      <c r="U123" s="143"/>
      <c r="V123" s="140"/>
      <c r="W123" s="140"/>
      <c r="X123" s="140"/>
      <c r="Y123" s="140"/>
      <c r="Z123" s="140"/>
      <c r="AA123" s="140"/>
      <c r="AB123" s="140"/>
      <c r="AC123" s="140"/>
      <c r="AD123" s="140"/>
      <c r="AE123" s="140"/>
      <c r="AF123" s="140"/>
      <c r="AG123" s="140"/>
      <c r="AH123" s="140"/>
      <c r="AI123" s="140"/>
      <c r="AJ123" s="140"/>
      <c r="AK123" s="140"/>
      <c r="AL123" s="140"/>
      <c r="AM123" s="140"/>
      <c r="AN123" s="140"/>
      <c r="AO123" s="140"/>
      <c r="AP123" s="140"/>
      <c r="AQ123" s="140"/>
      <c r="AR123" s="140"/>
      <c r="AS123" s="140"/>
    </row>
    <row r="124" ht="18.0" customHeight="1">
      <c r="A124" s="140"/>
      <c r="B124" s="140"/>
      <c r="C124" s="140"/>
      <c r="D124" s="140"/>
      <c r="E124" s="140"/>
      <c r="F124" s="140"/>
      <c r="G124" s="140"/>
      <c r="H124" s="141" t="s">
        <v>38</v>
      </c>
      <c r="I124" s="140"/>
      <c r="J124" s="232">
        <f>SUM(J114:J123)</f>
        <v>257</v>
      </c>
      <c r="K124" s="233"/>
      <c r="L124" s="233"/>
      <c r="M124" s="233"/>
      <c r="N124" s="233"/>
      <c r="O124" s="233"/>
      <c r="P124" s="233"/>
      <c r="Q124" s="234"/>
      <c r="R124" s="224"/>
      <c r="S124" s="140"/>
      <c r="T124" s="140"/>
      <c r="U124" s="143"/>
      <c r="V124" s="140"/>
      <c r="W124" s="140"/>
      <c r="X124" s="140"/>
      <c r="Y124" s="140"/>
      <c r="Z124" s="140"/>
      <c r="AA124" s="140"/>
      <c r="AB124" s="140"/>
      <c r="AC124" s="140"/>
      <c r="AD124" s="140"/>
      <c r="AE124" s="140"/>
      <c r="AF124" s="140"/>
      <c r="AG124" s="140"/>
      <c r="AH124" s="140"/>
      <c r="AI124" s="140"/>
      <c r="AJ124" s="140"/>
      <c r="AK124" s="140"/>
      <c r="AL124" s="140"/>
      <c r="AM124" s="140"/>
      <c r="AN124" s="140"/>
      <c r="AO124" s="140"/>
      <c r="AP124" s="140"/>
      <c r="AQ124" s="140"/>
      <c r="AR124" s="140"/>
      <c r="AS124" s="140"/>
    </row>
    <row r="125" ht="18.0" customHeight="1">
      <c r="A125" s="146"/>
      <c r="B125" s="146"/>
      <c r="C125" s="146"/>
      <c r="D125" s="146"/>
      <c r="E125" s="146"/>
      <c r="F125" s="146"/>
      <c r="G125" s="146"/>
      <c r="H125" s="147"/>
      <c r="I125" s="177"/>
      <c r="J125" s="204">
        <f>+J124*60%</f>
        <v>154.2</v>
      </c>
      <c r="K125" s="204"/>
      <c r="L125" s="204"/>
      <c r="M125" s="204"/>
      <c r="N125" s="204"/>
      <c r="O125" s="204"/>
      <c r="P125" s="204"/>
      <c r="Q125" s="206">
        <f>+J124*40%</f>
        <v>102.8</v>
      </c>
      <c r="R125" s="224"/>
      <c r="S125" s="140"/>
      <c r="T125" s="140"/>
      <c r="U125" s="143"/>
      <c r="V125" s="140"/>
      <c r="W125" s="140"/>
      <c r="X125" s="140"/>
      <c r="Y125" s="140"/>
      <c r="Z125" s="140"/>
      <c r="AA125" s="140"/>
      <c r="AB125" s="140"/>
      <c r="AC125" s="140"/>
      <c r="AD125" s="140"/>
      <c r="AE125" s="140"/>
      <c r="AF125" s="140"/>
      <c r="AG125" s="140"/>
      <c r="AH125" s="140"/>
      <c r="AI125" s="140"/>
      <c r="AJ125" s="140"/>
      <c r="AK125" s="140"/>
      <c r="AL125" s="140"/>
      <c r="AM125" s="140"/>
      <c r="AN125" s="140"/>
      <c r="AO125" s="140"/>
      <c r="AP125" s="140"/>
      <c r="AQ125" s="140"/>
      <c r="AR125" s="140"/>
      <c r="AS125" s="140"/>
    </row>
    <row r="126" ht="18.0" customHeight="1">
      <c r="A126" s="140"/>
      <c r="B126" s="140"/>
      <c r="C126" s="140"/>
      <c r="D126" s="140"/>
      <c r="E126" s="140"/>
      <c r="F126" s="140"/>
      <c r="G126" s="140"/>
      <c r="H126" s="141"/>
      <c r="I126" s="140"/>
      <c r="J126" s="140"/>
      <c r="K126" s="140"/>
      <c r="L126" s="140"/>
      <c r="M126" s="140"/>
      <c r="N126" s="140"/>
      <c r="O126" s="140"/>
      <c r="P126" s="140"/>
      <c r="Q126" s="142"/>
      <c r="R126" s="224"/>
      <c r="S126" s="140"/>
      <c r="T126" s="140"/>
      <c r="U126" s="143"/>
      <c r="V126" s="140"/>
      <c r="W126" s="140"/>
      <c r="X126" s="140"/>
      <c r="Y126" s="140"/>
      <c r="Z126" s="140"/>
      <c r="AA126" s="140"/>
      <c r="AB126" s="140"/>
      <c r="AC126" s="140"/>
      <c r="AD126" s="140"/>
      <c r="AE126" s="140"/>
      <c r="AF126" s="140"/>
      <c r="AG126" s="140"/>
      <c r="AH126" s="140"/>
      <c r="AI126" s="140"/>
      <c r="AJ126" s="140"/>
      <c r="AK126" s="140"/>
      <c r="AL126" s="140"/>
      <c r="AM126" s="140"/>
      <c r="AN126" s="140"/>
      <c r="AO126" s="140"/>
      <c r="AP126" s="140"/>
      <c r="AQ126" s="140"/>
      <c r="AR126" s="140"/>
      <c r="AS126" s="140"/>
    </row>
    <row r="127" ht="18.0" customHeight="1">
      <c r="A127" s="140"/>
      <c r="B127" s="140"/>
      <c r="C127" s="140"/>
      <c r="D127" s="140"/>
      <c r="E127" s="140"/>
      <c r="F127" s="140"/>
      <c r="G127" s="140"/>
      <c r="H127" s="141"/>
      <c r="I127" s="140"/>
      <c r="J127" s="140"/>
      <c r="K127" s="140"/>
      <c r="L127" s="140"/>
      <c r="M127" s="140"/>
      <c r="N127" s="140"/>
      <c r="O127" s="140"/>
      <c r="P127" s="140"/>
      <c r="Q127" s="142"/>
      <c r="R127" s="224"/>
      <c r="S127" s="140"/>
      <c r="T127" s="140"/>
      <c r="U127" s="143"/>
      <c r="V127" s="140"/>
      <c r="W127" s="140"/>
      <c r="X127" s="140"/>
      <c r="Y127" s="140"/>
      <c r="Z127" s="140"/>
      <c r="AA127" s="140"/>
      <c r="AB127" s="140"/>
      <c r="AC127" s="140"/>
      <c r="AD127" s="140"/>
      <c r="AE127" s="140"/>
      <c r="AF127" s="140"/>
      <c r="AG127" s="140"/>
      <c r="AH127" s="140"/>
      <c r="AI127" s="140"/>
      <c r="AJ127" s="140"/>
      <c r="AK127" s="140"/>
      <c r="AL127" s="140"/>
      <c r="AM127" s="140"/>
      <c r="AN127" s="140"/>
      <c r="AO127" s="140"/>
      <c r="AP127" s="140"/>
      <c r="AQ127" s="140"/>
      <c r="AR127" s="140"/>
      <c r="AS127" s="140"/>
    </row>
    <row r="128" ht="18.0" customHeight="1">
      <c r="A128" s="235" t="s">
        <v>41</v>
      </c>
      <c r="B128" s="140"/>
      <c r="C128" s="140"/>
      <c r="D128" s="140"/>
      <c r="E128" s="140"/>
      <c r="F128" s="140"/>
      <c r="G128" s="140"/>
      <c r="H128" s="141"/>
      <c r="I128" s="140"/>
      <c r="J128" s="140"/>
      <c r="K128" s="140"/>
      <c r="L128" s="140"/>
      <c r="M128" s="140"/>
      <c r="N128" s="140"/>
      <c r="O128" s="140"/>
      <c r="P128" s="140"/>
      <c r="Q128" s="142"/>
      <c r="R128" s="224"/>
      <c r="S128" s="140"/>
      <c r="T128" s="140"/>
      <c r="U128" s="143"/>
      <c r="V128" s="140"/>
      <c r="W128" s="140"/>
      <c r="X128" s="140"/>
      <c r="Y128" s="140"/>
      <c r="Z128" s="140"/>
      <c r="AA128" s="140"/>
      <c r="AB128" s="140"/>
      <c r="AC128" s="140"/>
      <c r="AD128" s="140"/>
      <c r="AE128" s="140"/>
      <c r="AF128" s="140"/>
      <c r="AG128" s="140"/>
      <c r="AH128" s="140"/>
      <c r="AI128" s="140"/>
      <c r="AJ128" s="140"/>
      <c r="AK128" s="140"/>
      <c r="AL128" s="140"/>
      <c r="AM128" s="140"/>
      <c r="AN128" s="140"/>
      <c r="AO128" s="140"/>
      <c r="AP128" s="140"/>
      <c r="AQ128" s="140"/>
      <c r="AR128" s="140"/>
      <c r="AS128" s="140"/>
    </row>
    <row r="129" ht="18.0" customHeight="1">
      <c r="A129" s="236"/>
      <c r="B129" s="237" t="s">
        <v>42</v>
      </c>
      <c r="C129" s="237" t="s">
        <v>43</v>
      </c>
      <c r="D129" s="237" t="s">
        <v>44</v>
      </c>
      <c r="E129" s="237" t="s">
        <v>45</v>
      </c>
      <c r="F129" s="237"/>
      <c r="G129" s="237"/>
      <c r="H129" s="238" t="s">
        <v>46</v>
      </c>
      <c r="I129" s="239" t="s">
        <v>47</v>
      </c>
      <c r="J129" s="140"/>
      <c r="K129" s="140"/>
      <c r="L129" s="140"/>
      <c r="M129" s="140"/>
      <c r="N129" s="140"/>
      <c r="O129" s="140"/>
      <c r="P129" s="140"/>
      <c r="Q129" s="142"/>
      <c r="R129" s="224"/>
      <c r="S129" s="140"/>
      <c r="T129" s="140"/>
      <c r="U129" s="143"/>
      <c r="V129" s="140"/>
      <c r="W129" s="140"/>
      <c r="X129" s="140"/>
      <c r="Y129" s="140"/>
      <c r="Z129" s="140"/>
      <c r="AA129" s="140"/>
      <c r="AB129" s="140"/>
      <c r="AC129" s="140"/>
      <c r="AD129" s="140"/>
      <c r="AE129" s="140"/>
      <c r="AF129" s="140"/>
      <c r="AG129" s="140"/>
      <c r="AH129" s="140"/>
      <c r="AI129" s="140"/>
      <c r="AJ129" s="140"/>
      <c r="AK129" s="140"/>
      <c r="AL129" s="140"/>
      <c r="AM129" s="140"/>
      <c r="AN129" s="140"/>
      <c r="AO129" s="140"/>
      <c r="AP129" s="140"/>
      <c r="AQ129" s="140"/>
      <c r="AR129" s="140"/>
      <c r="AS129" s="140"/>
    </row>
    <row r="130" ht="18.0" customHeight="1">
      <c r="A130" s="240" t="s">
        <v>48</v>
      </c>
      <c r="B130" s="241">
        <f>+E15</f>
        <v>18795.6</v>
      </c>
      <c r="C130" s="242">
        <f>+J95</f>
        <v>17898.91454</v>
      </c>
      <c r="D130" s="242">
        <f>+J107</f>
        <v>93.7545932</v>
      </c>
      <c r="E130" s="243">
        <f>J125</f>
        <v>154.2</v>
      </c>
      <c r="F130" s="243"/>
      <c r="G130" s="243"/>
      <c r="H130" s="244">
        <f>+I15</f>
        <v>566.986266</v>
      </c>
      <c r="I130" s="245">
        <f>+B130-C130-D130-E130-H130</f>
        <v>81.7445995</v>
      </c>
      <c r="J130" s="140"/>
      <c r="K130" s="140"/>
      <c r="L130" s="140"/>
      <c r="M130" s="140"/>
      <c r="N130" s="140"/>
      <c r="O130" s="140"/>
      <c r="P130" s="140"/>
      <c r="Q130" s="142"/>
      <c r="R130" s="224"/>
      <c r="S130" s="140"/>
      <c r="T130" s="140"/>
      <c r="U130" s="143"/>
      <c r="V130" s="140"/>
      <c r="W130" s="140"/>
      <c r="X130" s="140"/>
      <c r="Y130" s="140"/>
      <c r="Z130" s="140"/>
      <c r="AA130" s="140"/>
      <c r="AB130" s="140"/>
      <c r="AC130" s="140"/>
      <c r="AD130" s="140"/>
      <c r="AE130" s="140"/>
      <c r="AF130" s="140"/>
      <c r="AG130" s="140"/>
      <c r="AH130" s="140"/>
      <c r="AI130" s="140"/>
      <c r="AJ130" s="140"/>
      <c r="AK130" s="140"/>
      <c r="AL130" s="140"/>
      <c r="AM130" s="140"/>
      <c r="AN130" s="140"/>
      <c r="AO130" s="140"/>
      <c r="AP130" s="140"/>
      <c r="AQ130" s="140"/>
      <c r="AR130" s="140"/>
      <c r="AS130" s="140"/>
    </row>
    <row r="131" ht="18.0" customHeight="1">
      <c r="A131" s="246" t="s">
        <v>49</v>
      </c>
      <c r="B131" s="247"/>
      <c r="C131" s="248">
        <f>+C130/B130</f>
        <v>0.9522927994</v>
      </c>
      <c r="D131" s="248">
        <f>+D130/B130</f>
        <v>0.004988113878</v>
      </c>
      <c r="E131" s="248">
        <f>+E130/B130</f>
        <v>0.008204047756</v>
      </c>
      <c r="F131" s="248"/>
      <c r="G131" s="248"/>
      <c r="H131" s="249">
        <f>+H130/B130</f>
        <v>0.03016590404</v>
      </c>
      <c r="I131" s="250">
        <f>+I130/B130</f>
        <v>0.004349134877</v>
      </c>
      <c r="J131" s="140"/>
      <c r="K131" s="140"/>
      <c r="L131" s="140"/>
      <c r="M131" s="140"/>
      <c r="N131" s="140"/>
      <c r="O131" s="140"/>
      <c r="P131" s="140"/>
      <c r="Q131" s="142"/>
      <c r="R131" s="224"/>
      <c r="S131" s="140"/>
      <c r="T131" s="140"/>
      <c r="U131" s="143"/>
      <c r="V131" s="140"/>
      <c r="W131" s="140"/>
      <c r="X131" s="140"/>
      <c r="Y131" s="140"/>
      <c r="Z131" s="140"/>
      <c r="AA131" s="140"/>
      <c r="AB131" s="140"/>
      <c r="AC131" s="140"/>
      <c r="AD131" s="140"/>
      <c r="AE131" s="140"/>
      <c r="AF131" s="140"/>
      <c r="AG131" s="140"/>
      <c r="AH131" s="140"/>
      <c r="AI131" s="140"/>
      <c r="AJ131" s="140"/>
      <c r="AK131" s="140"/>
      <c r="AL131" s="140"/>
      <c r="AM131" s="140"/>
      <c r="AN131" s="140"/>
      <c r="AO131" s="140"/>
      <c r="AP131" s="140"/>
      <c r="AQ131" s="140"/>
      <c r="AR131" s="140"/>
      <c r="AS131" s="140"/>
    </row>
    <row r="132" ht="18.0" customHeight="1">
      <c r="A132" s="167"/>
      <c r="B132" s="221"/>
      <c r="C132" s="251"/>
      <c r="D132" s="251"/>
      <c r="E132" s="251"/>
      <c r="F132" s="251"/>
      <c r="G132" s="251"/>
      <c r="H132" s="252"/>
      <c r="I132" s="253"/>
      <c r="J132" s="140"/>
      <c r="K132" s="140"/>
      <c r="L132" s="140"/>
      <c r="M132" s="140"/>
      <c r="N132" s="140"/>
      <c r="O132" s="140"/>
      <c r="P132" s="140"/>
      <c r="Q132" s="142"/>
      <c r="R132" s="224"/>
      <c r="S132" s="140"/>
      <c r="T132" s="140"/>
      <c r="U132" s="143"/>
      <c r="V132" s="140"/>
      <c r="W132" s="140"/>
      <c r="X132" s="140"/>
      <c r="Y132" s="140"/>
      <c r="Z132" s="140"/>
      <c r="AA132" s="140"/>
      <c r="AB132" s="140"/>
      <c r="AC132" s="140"/>
      <c r="AD132" s="140"/>
      <c r="AE132" s="140"/>
      <c r="AF132" s="140"/>
      <c r="AG132" s="140"/>
      <c r="AH132" s="140"/>
      <c r="AI132" s="140"/>
      <c r="AJ132" s="140"/>
      <c r="AK132" s="140"/>
      <c r="AL132" s="140"/>
      <c r="AM132" s="140"/>
      <c r="AN132" s="140"/>
      <c r="AO132" s="140"/>
      <c r="AP132" s="140"/>
      <c r="AQ132" s="140"/>
      <c r="AR132" s="140"/>
      <c r="AS132" s="140"/>
    </row>
    <row r="133" ht="18.0" customHeight="1">
      <c r="A133" s="254"/>
      <c r="B133" s="255"/>
      <c r="C133" s="255"/>
      <c r="D133" s="255" t="s">
        <v>50</v>
      </c>
      <c r="E133" s="255" t="s">
        <v>48</v>
      </c>
      <c r="F133" s="255"/>
      <c r="G133" s="255"/>
      <c r="H133" s="256">
        <f>+D130+E130+H130+I130</f>
        <v>896.6854587</v>
      </c>
      <c r="I133" s="257"/>
      <c r="J133" s="140"/>
      <c r="K133" s="140"/>
      <c r="L133" s="140"/>
      <c r="M133" s="140"/>
      <c r="N133" s="140"/>
      <c r="O133" s="140"/>
      <c r="P133" s="140"/>
      <c r="Q133" s="142"/>
      <c r="R133" s="141"/>
      <c r="S133" s="140"/>
      <c r="T133" s="140"/>
      <c r="U133" s="143"/>
      <c r="V133" s="140"/>
      <c r="W133" s="140"/>
      <c r="X133" s="140"/>
      <c r="Y133" s="140"/>
      <c r="Z133" s="140"/>
      <c r="AA133" s="140"/>
      <c r="AB133" s="140"/>
      <c r="AC133" s="140"/>
      <c r="AD133" s="140"/>
      <c r="AE133" s="140"/>
      <c r="AF133" s="140"/>
      <c r="AG133" s="140"/>
      <c r="AH133" s="140"/>
      <c r="AI133" s="140"/>
      <c r="AJ133" s="140"/>
      <c r="AK133" s="140"/>
      <c r="AL133" s="140"/>
      <c r="AM133" s="140"/>
      <c r="AN133" s="140"/>
      <c r="AO133" s="140"/>
      <c r="AP133" s="140"/>
      <c r="AQ133" s="140"/>
      <c r="AR133" s="140"/>
      <c r="AS133" s="140"/>
    </row>
    <row r="134" ht="18.0" customHeight="1">
      <c r="A134" s="258"/>
      <c r="B134" s="140"/>
      <c r="C134" s="140"/>
      <c r="D134" s="140"/>
      <c r="E134" s="140" t="s">
        <v>49</v>
      </c>
      <c r="F134" s="140"/>
      <c r="G134" s="140"/>
      <c r="H134" s="252">
        <f>+H133/B130</f>
        <v>0.04770720055</v>
      </c>
      <c r="I134" s="259"/>
      <c r="J134" s="140"/>
      <c r="K134" s="140"/>
      <c r="L134" s="140"/>
      <c r="M134" s="140"/>
      <c r="N134" s="140"/>
      <c r="O134" s="140"/>
      <c r="P134" s="140"/>
      <c r="Q134" s="142"/>
      <c r="R134" s="141"/>
      <c r="S134" s="140"/>
      <c r="T134" s="140"/>
      <c r="U134" s="143"/>
      <c r="V134" s="140"/>
      <c r="W134" s="140"/>
      <c r="X134" s="140"/>
      <c r="Y134" s="140"/>
      <c r="Z134" s="140"/>
      <c r="AA134" s="140"/>
      <c r="AB134" s="140"/>
      <c r="AC134" s="140"/>
      <c r="AD134" s="140"/>
      <c r="AE134" s="140"/>
      <c r="AF134" s="140"/>
      <c r="AG134" s="140"/>
      <c r="AH134" s="140"/>
      <c r="AI134" s="140"/>
      <c r="AJ134" s="140"/>
      <c r="AK134" s="140"/>
      <c r="AL134" s="140"/>
      <c r="AM134" s="140"/>
      <c r="AN134" s="140"/>
      <c r="AO134" s="140"/>
      <c r="AP134" s="140"/>
      <c r="AQ134" s="140"/>
      <c r="AR134" s="140"/>
      <c r="AS134" s="140"/>
    </row>
    <row r="135" ht="18.0" customHeight="1">
      <c r="A135" s="258"/>
      <c r="B135" s="140"/>
      <c r="C135" s="140" t="s">
        <v>51</v>
      </c>
      <c r="D135" s="140"/>
      <c r="E135" s="140"/>
      <c r="F135" s="140"/>
      <c r="G135" s="140"/>
      <c r="H135" s="141"/>
      <c r="I135" s="259"/>
      <c r="J135" s="140"/>
      <c r="K135" s="140"/>
      <c r="L135" s="140"/>
      <c r="M135" s="140"/>
      <c r="N135" s="140"/>
      <c r="O135" s="140"/>
      <c r="P135" s="140"/>
      <c r="Q135" s="142"/>
      <c r="R135" s="141"/>
      <c r="S135" s="140"/>
      <c r="T135" s="140"/>
      <c r="U135" s="143"/>
      <c r="V135" s="140"/>
      <c r="W135" s="140"/>
      <c r="X135" s="140"/>
      <c r="Y135" s="140"/>
      <c r="Z135" s="140"/>
      <c r="AA135" s="140"/>
      <c r="AB135" s="140"/>
      <c r="AC135" s="140"/>
      <c r="AD135" s="140"/>
      <c r="AE135" s="140"/>
      <c r="AF135" s="140"/>
      <c r="AG135" s="140"/>
      <c r="AH135" s="140"/>
      <c r="AI135" s="140"/>
      <c r="AJ135" s="140"/>
      <c r="AK135" s="140"/>
      <c r="AL135" s="140"/>
      <c r="AM135" s="140"/>
      <c r="AN135" s="140"/>
      <c r="AO135" s="140"/>
      <c r="AP135" s="140"/>
      <c r="AQ135" s="140"/>
      <c r="AR135" s="140"/>
      <c r="AS135" s="140"/>
    </row>
    <row r="136" ht="18.0" customHeight="1">
      <c r="A136" s="258"/>
      <c r="B136" s="140"/>
      <c r="C136" s="140"/>
      <c r="D136" s="140" t="s">
        <v>52</v>
      </c>
      <c r="E136" s="140"/>
      <c r="F136" s="140"/>
      <c r="G136" s="140"/>
      <c r="H136" s="141">
        <f>+H135*(H133-H130)</f>
        <v>0</v>
      </c>
      <c r="I136" s="259"/>
      <c r="J136" s="140"/>
      <c r="K136" s="140"/>
      <c r="L136" s="140"/>
      <c r="M136" s="140"/>
      <c r="N136" s="140"/>
      <c r="O136" s="140"/>
      <c r="P136" s="140"/>
      <c r="Q136" s="142"/>
      <c r="R136" s="140"/>
      <c r="S136" s="140"/>
      <c r="T136" s="140"/>
      <c r="U136" s="143"/>
      <c r="V136" s="140"/>
      <c r="W136" s="140"/>
      <c r="X136" s="140"/>
      <c r="Y136" s="140"/>
      <c r="Z136" s="140"/>
      <c r="AA136" s="140"/>
      <c r="AB136" s="140"/>
      <c r="AC136" s="140"/>
      <c r="AD136" s="140"/>
      <c r="AE136" s="140"/>
      <c r="AF136" s="140"/>
      <c r="AG136" s="140"/>
      <c r="AH136" s="140"/>
      <c r="AI136" s="140"/>
      <c r="AJ136" s="140"/>
      <c r="AK136" s="140"/>
      <c r="AL136" s="140"/>
      <c r="AM136" s="140"/>
      <c r="AN136" s="140"/>
      <c r="AO136" s="140"/>
      <c r="AP136" s="140"/>
      <c r="AQ136" s="140"/>
      <c r="AR136" s="140"/>
      <c r="AS136" s="140"/>
    </row>
    <row r="137" ht="18.0" customHeight="1">
      <c r="A137" s="260"/>
      <c r="B137" s="261"/>
      <c r="C137" s="261"/>
      <c r="D137" s="261"/>
      <c r="E137" s="261"/>
      <c r="F137" s="261"/>
      <c r="G137" s="261"/>
      <c r="H137" s="262"/>
      <c r="I137" s="263"/>
      <c r="J137" s="140"/>
      <c r="K137" s="140"/>
      <c r="L137" s="140"/>
      <c r="M137" s="140"/>
      <c r="N137" s="140"/>
      <c r="O137" s="140"/>
      <c r="P137" s="140"/>
      <c r="Q137" s="142"/>
      <c r="R137" s="140"/>
      <c r="S137" s="140"/>
      <c r="T137" s="140"/>
      <c r="U137" s="143"/>
      <c r="V137" s="140"/>
      <c r="W137" s="140"/>
      <c r="X137" s="140"/>
      <c r="Y137" s="140"/>
      <c r="Z137" s="140"/>
      <c r="AA137" s="140"/>
      <c r="AB137" s="140"/>
      <c r="AC137" s="140"/>
      <c r="AD137" s="140"/>
      <c r="AE137" s="140"/>
      <c r="AF137" s="140"/>
      <c r="AG137" s="140"/>
      <c r="AH137" s="140"/>
      <c r="AI137" s="140"/>
      <c r="AJ137" s="140"/>
      <c r="AK137" s="140"/>
      <c r="AL137" s="140"/>
      <c r="AM137" s="140"/>
      <c r="AN137" s="140"/>
      <c r="AO137" s="140"/>
      <c r="AP137" s="140"/>
      <c r="AQ137" s="140"/>
      <c r="AR137" s="140"/>
      <c r="AS137" s="140"/>
    </row>
    <row r="138" ht="18.0" customHeight="1">
      <c r="A138" s="140"/>
      <c r="B138" s="140"/>
      <c r="C138" s="140"/>
      <c r="D138" s="140"/>
      <c r="E138" s="140"/>
      <c r="F138" s="140"/>
      <c r="G138" s="140"/>
      <c r="H138" s="141"/>
      <c r="I138" s="140"/>
      <c r="J138" s="140"/>
      <c r="K138" s="140"/>
      <c r="L138" s="140"/>
      <c r="M138" s="140"/>
      <c r="N138" s="140"/>
      <c r="O138" s="140"/>
      <c r="P138" s="140"/>
      <c r="Q138" s="142"/>
      <c r="R138" s="140"/>
      <c r="S138" s="140"/>
      <c r="T138" s="140"/>
      <c r="U138" s="143"/>
      <c r="V138" s="140"/>
      <c r="W138" s="140"/>
      <c r="X138" s="140"/>
      <c r="Y138" s="140"/>
      <c r="Z138" s="140"/>
      <c r="AA138" s="140"/>
      <c r="AB138" s="140"/>
      <c r="AC138" s="140"/>
      <c r="AD138" s="140"/>
      <c r="AE138" s="140"/>
      <c r="AF138" s="140"/>
      <c r="AG138" s="140"/>
      <c r="AH138" s="140"/>
      <c r="AI138" s="140"/>
      <c r="AJ138" s="140"/>
      <c r="AK138" s="140"/>
      <c r="AL138" s="140"/>
      <c r="AM138" s="140"/>
      <c r="AN138" s="140"/>
      <c r="AO138" s="140"/>
      <c r="AP138" s="140"/>
      <c r="AQ138" s="140"/>
      <c r="AR138" s="140"/>
      <c r="AS138" s="140"/>
    </row>
    <row r="139" ht="18.0" customHeight="1">
      <c r="A139" s="140"/>
      <c r="B139" s="140"/>
      <c r="C139" s="140"/>
      <c r="D139" s="140"/>
      <c r="E139" s="140"/>
      <c r="F139" s="140"/>
      <c r="G139" s="140"/>
      <c r="H139" s="141"/>
      <c r="I139" s="140"/>
      <c r="J139" s="140"/>
      <c r="K139" s="140"/>
      <c r="L139" s="140"/>
      <c r="M139" s="140"/>
      <c r="N139" s="140"/>
      <c r="O139" s="140"/>
      <c r="P139" s="140"/>
      <c r="Q139" s="142"/>
      <c r="R139" s="140"/>
      <c r="S139" s="140"/>
      <c r="T139" s="140"/>
      <c r="U139" s="143"/>
      <c r="V139" s="140"/>
      <c r="W139" s="140"/>
      <c r="X139" s="140"/>
      <c r="Y139" s="140"/>
      <c r="Z139" s="140"/>
      <c r="AA139" s="140"/>
      <c r="AB139" s="140"/>
      <c r="AC139" s="140"/>
      <c r="AD139" s="140"/>
      <c r="AE139" s="140"/>
      <c r="AF139" s="140"/>
      <c r="AG139" s="140"/>
      <c r="AH139" s="140"/>
      <c r="AI139" s="140"/>
      <c r="AJ139" s="140"/>
      <c r="AK139" s="140"/>
      <c r="AL139" s="140"/>
      <c r="AM139" s="140"/>
      <c r="AN139" s="140"/>
      <c r="AO139" s="140"/>
      <c r="AP139" s="140"/>
      <c r="AQ139" s="140"/>
      <c r="AR139" s="140"/>
      <c r="AS139" s="140"/>
    </row>
    <row r="140" ht="18.0" customHeight="1">
      <c r="A140" s="140"/>
      <c r="B140" s="140"/>
      <c r="C140" s="140"/>
      <c r="D140" s="140"/>
      <c r="E140" s="140"/>
      <c r="F140" s="140"/>
      <c r="G140" s="140"/>
      <c r="H140" s="141"/>
      <c r="I140" s="140"/>
      <c r="J140" s="140"/>
      <c r="K140" s="140"/>
      <c r="L140" s="140"/>
      <c r="M140" s="140"/>
      <c r="N140" s="140"/>
      <c r="O140" s="140"/>
      <c r="P140" s="140"/>
      <c r="Q140" s="142"/>
      <c r="R140" s="140"/>
      <c r="S140" s="140"/>
      <c r="T140" s="140"/>
      <c r="U140" s="143"/>
      <c r="V140" s="140"/>
      <c r="W140" s="140"/>
      <c r="X140" s="140"/>
      <c r="Y140" s="140"/>
      <c r="Z140" s="140"/>
      <c r="AA140" s="140"/>
      <c r="AB140" s="140"/>
      <c r="AC140" s="140"/>
      <c r="AD140" s="140"/>
      <c r="AE140" s="140"/>
      <c r="AF140" s="140"/>
      <c r="AG140" s="140"/>
      <c r="AH140" s="140"/>
      <c r="AI140" s="140"/>
      <c r="AJ140" s="140"/>
      <c r="AK140" s="140"/>
      <c r="AL140" s="140"/>
      <c r="AM140" s="140"/>
      <c r="AN140" s="140"/>
      <c r="AO140" s="140"/>
      <c r="AP140" s="140"/>
      <c r="AQ140" s="140"/>
      <c r="AR140" s="140"/>
      <c r="AS140" s="140"/>
    </row>
    <row r="141" ht="18.0" customHeight="1">
      <c r="A141" s="7"/>
      <c r="B141" s="7"/>
      <c r="C141" s="7"/>
      <c r="D141" s="7"/>
      <c r="E141" s="7"/>
      <c r="F141" s="7"/>
      <c r="G141" s="7"/>
      <c r="H141" s="264"/>
      <c r="I141" s="7"/>
      <c r="J141" s="7"/>
      <c r="K141" s="7"/>
      <c r="L141" s="7"/>
      <c r="M141" s="7"/>
      <c r="N141" s="7"/>
      <c r="O141" s="7"/>
      <c r="P141" s="7"/>
      <c r="Q141" s="265"/>
      <c r="R141" s="7"/>
      <c r="S141" s="7"/>
      <c r="T141" s="7"/>
      <c r="U141" s="266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</row>
    <row r="142" ht="18.0" customHeight="1">
      <c r="A142" s="7"/>
      <c r="B142" s="7"/>
      <c r="C142" s="7"/>
      <c r="D142" s="7"/>
      <c r="E142" s="7"/>
      <c r="F142" s="7"/>
      <c r="G142" s="7"/>
      <c r="H142" s="264"/>
      <c r="I142" s="7"/>
      <c r="J142" s="7"/>
      <c r="K142" s="7"/>
      <c r="L142" s="7"/>
      <c r="M142" s="7"/>
      <c r="N142" s="7"/>
      <c r="O142" s="7"/>
      <c r="P142" s="7"/>
      <c r="Q142" s="265"/>
      <c r="R142" s="7"/>
      <c r="S142" s="7"/>
      <c r="T142" s="7"/>
      <c r="U142" s="266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</row>
    <row r="143" ht="18.0" customHeight="1">
      <c r="A143" s="7"/>
      <c r="B143" s="7"/>
      <c r="C143" s="7"/>
      <c r="D143" s="7"/>
      <c r="E143" s="7"/>
      <c r="F143" s="7"/>
      <c r="G143" s="7"/>
      <c r="H143" s="264"/>
      <c r="I143" s="7"/>
      <c r="J143" s="7"/>
      <c r="K143" s="7"/>
      <c r="L143" s="7"/>
      <c r="M143" s="7"/>
      <c r="N143" s="7"/>
      <c r="O143" s="7"/>
      <c r="P143" s="7"/>
      <c r="Q143" s="265"/>
      <c r="R143" s="7"/>
      <c r="S143" s="7"/>
      <c r="T143" s="7"/>
      <c r="U143" s="266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</row>
    <row r="144" ht="18.0" customHeight="1">
      <c r="A144" s="7"/>
      <c r="B144" s="7"/>
      <c r="C144" s="7"/>
      <c r="D144" s="7"/>
      <c r="E144" s="7"/>
      <c r="F144" s="7"/>
      <c r="G144" s="7"/>
      <c r="H144" s="264"/>
      <c r="I144" s="7"/>
      <c r="J144" s="7"/>
      <c r="K144" s="7"/>
      <c r="L144" s="7"/>
      <c r="M144" s="7"/>
      <c r="N144" s="7"/>
      <c r="O144" s="7"/>
      <c r="P144" s="7"/>
      <c r="Q144" s="265"/>
      <c r="R144" s="7"/>
      <c r="S144" s="7"/>
      <c r="T144" s="7"/>
      <c r="U144" s="266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</row>
    <row r="145" ht="18.0" customHeight="1">
      <c r="A145" s="7"/>
      <c r="B145" s="7"/>
      <c r="C145" s="7"/>
      <c r="D145" s="7"/>
      <c r="E145" s="7"/>
      <c r="F145" s="7"/>
      <c r="G145" s="7"/>
      <c r="H145" s="264"/>
      <c r="I145" s="7"/>
      <c r="J145" s="7"/>
      <c r="K145" s="7"/>
      <c r="L145" s="7"/>
      <c r="M145" s="7"/>
      <c r="N145" s="7"/>
      <c r="O145" s="7"/>
      <c r="P145" s="7"/>
      <c r="Q145" s="265"/>
      <c r="R145" s="7"/>
      <c r="S145" s="7"/>
      <c r="T145" s="7"/>
      <c r="U145" s="266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</row>
    <row r="146" ht="18.0" customHeight="1">
      <c r="A146" s="7"/>
      <c r="B146" s="7"/>
      <c r="C146" s="7"/>
      <c r="D146" s="7"/>
      <c r="E146" s="7"/>
      <c r="F146" s="7"/>
      <c r="G146" s="7"/>
      <c r="H146" s="264"/>
      <c r="I146" s="7"/>
      <c r="J146" s="7"/>
      <c r="K146" s="7"/>
      <c r="L146" s="7"/>
      <c r="M146" s="7"/>
      <c r="N146" s="7"/>
      <c r="O146" s="7"/>
      <c r="P146" s="7"/>
      <c r="Q146" s="265"/>
      <c r="R146" s="7"/>
      <c r="S146" s="7"/>
      <c r="T146" s="7"/>
      <c r="U146" s="266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</row>
    <row r="147" ht="18.0" customHeight="1">
      <c r="A147" s="7"/>
      <c r="B147" s="7"/>
      <c r="C147" s="7"/>
      <c r="D147" s="7"/>
      <c r="E147" s="7"/>
      <c r="F147" s="7"/>
      <c r="G147" s="7"/>
      <c r="H147" s="264"/>
      <c r="I147" s="7"/>
      <c r="J147" s="7"/>
      <c r="K147" s="7"/>
      <c r="L147" s="7"/>
      <c r="M147" s="7"/>
      <c r="N147" s="7"/>
      <c r="O147" s="7"/>
      <c r="P147" s="7"/>
      <c r="Q147" s="265"/>
      <c r="R147" s="7"/>
      <c r="S147" s="7"/>
      <c r="T147" s="7"/>
      <c r="U147" s="266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</row>
    <row r="148" ht="18.0" customHeight="1">
      <c r="A148" s="7"/>
      <c r="B148" s="7"/>
      <c r="C148" s="7"/>
      <c r="D148" s="7"/>
      <c r="E148" s="7"/>
      <c r="F148" s="7"/>
      <c r="G148" s="7"/>
      <c r="H148" s="264"/>
      <c r="I148" s="7"/>
      <c r="J148" s="7"/>
      <c r="K148" s="7"/>
      <c r="L148" s="7"/>
      <c r="M148" s="7"/>
      <c r="N148" s="7"/>
      <c r="O148" s="7"/>
      <c r="P148" s="7"/>
      <c r="Q148" s="265"/>
      <c r="R148" s="7"/>
      <c r="S148" s="7"/>
      <c r="T148" s="7"/>
      <c r="U148" s="266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</row>
    <row r="149" ht="18.0" customHeight="1">
      <c r="A149" s="7"/>
      <c r="B149" s="7"/>
      <c r="C149" s="7"/>
      <c r="D149" s="7"/>
      <c r="E149" s="7"/>
      <c r="F149" s="7"/>
      <c r="G149" s="7"/>
      <c r="H149" s="264"/>
      <c r="I149" s="7"/>
      <c r="J149" s="7"/>
      <c r="K149" s="7"/>
      <c r="L149" s="7"/>
      <c r="M149" s="7"/>
      <c r="N149" s="7"/>
      <c r="O149" s="7"/>
      <c r="P149" s="7"/>
      <c r="Q149" s="265"/>
      <c r="R149" s="7"/>
      <c r="S149" s="7"/>
      <c r="T149" s="7"/>
      <c r="U149" s="266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</row>
    <row r="150" ht="18.0" customHeight="1">
      <c r="A150" s="7"/>
      <c r="B150" s="7"/>
      <c r="C150" s="7"/>
      <c r="D150" s="7"/>
      <c r="E150" s="7"/>
      <c r="F150" s="7"/>
      <c r="G150" s="7"/>
      <c r="H150" s="264"/>
      <c r="I150" s="7"/>
      <c r="J150" s="7"/>
      <c r="K150" s="7"/>
      <c r="L150" s="7"/>
      <c r="M150" s="7"/>
      <c r="N150" s="7"/>
      <c r="O150" s="7"/>
      <c r="P150" s="7"/>
      <c r="Q150" s="265"/>
      <c r="R150" s="7"/>
      <c r="S150" s="7"/>
      <c r="T150" s="7"/>
      <c r="U150" s="266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</row>
    <row r="151" ht="18.0" customHeight="1">
      <c r="A151" s="7"/>
      <c r="B151" s="7"/>
      <c r="C151" s="7"/>
      <c r="D151" s="7"/>
      <c r="E151" s="7"/>
      <c r="F151" s="7"/>
      <c r="G151" s="7"/>
      <c r="H151" s="264"/>
      <c r="I151" s="7"/>
      <c r="J151" s="7"/>
      <c r="K151" s="7"/>
      <c r="L151" s="7"/>
      <c r="M151" s="7"/>
      <c r="N151" s="7"/>
      <c r="O151" s="7"/>
      <c r="P151" s="7"/>
      <c r="Q151" s="265"/>
      <c r="R151" s="7"/>
      <c r="S151" s="7"/>
      <c r="T151" s="7"/>
      <c r="U151" s="266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</row>
    <row r="152" ht="18.0" customHeight="1">
      <c r="A152" s="7"/>
      <c r="B152" s="7"/>
      <c r="C152" s="7"/>
      <c r="D152" s="7"/>
      <c r="E152" s="7"/>
      <c r="F152" s="7"/>
      <c r="G152" s="7"/>
      <c r="H152" s="264"/>
      <c r="I152" s="7"/>
      <c r="J152" s="7"/>
      <c r="K152" s="7"/>
      <c r="L152" s="7"/>
      <c r="M152" s="7"/>
      <c r="N152" s="7"/>
      <c r="O152" s="7"/>
      <c r="P152" s="7"/>
      <c r="Q152" s="265"/>
      <c r="R152" s="7"/>
      <c r="S152" s="7"/>
      <c r="T152" s="7"/>
      <c r="U152" s="266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</row>
    <row r="153" ht="18.0" customHeight="1">
      <c r="A153" s="7"/>
      <c r="B153" s="7"/>
      <c r="C153" s="7"/>
      <c r="D153" s="7"/>
      <c r="E153" s="7"/>
      <c r="F153" s="7"/>
      <c r="G153" s="7"/>
      <c r="H153" s="264"/>
      <c r="I153" s="7"/>
      <c r="J153" s="7"/>
      <c r="K153" s="7"/>
      <c r="L153" s="7"/>
      <c r="M153" s="7"/>
      <c r="N153" s="7"/>
      <c r="O153" s="7"/>
      <c r="P153" s="7"/>
      <c r="Q153" s="265"/>
      <c r="R153" s="7"/>
      <c r="S153" s="7"/>
      <c r="T153" s="7"/>
      <c r="U153" s="266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</row>
    <row r="154" ht="18.0" customHeight="1">
      <c r="A154" s="7"/>
      <c r="B154" s="7"/>
      <c r="C154" s="7"/>
      <c r="D154" s="7"/>
      <c r="E154" s="7"/>
      <c r="F154" s="7"/>
      <c r="G154" s="7"/>
      <c r="H154" s="264"/>
      <c r="I154" s="7"/>
      <c r="J154" s="7"/>
      <c r="K154" s="7"/>
      <c r="L154" s="7"/>
      <c r="M154" s="7"/>
      <c r="N154" s="7"/>
      <c r="O154" s="7"/>
      <c r="P154" s="7"/>
      <c r="Q154" s="265"/>
      <c r="R154" s="7"/>
      <c r="S154" s="7"/>
      <c r="T154" s="7"/>
      <c r="U154" s="266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</row>
    <row r="155" ht="18.0" customHeight="1">
      <c r="A155" s="7"/>
      <c r="B155" s="7"/>
      <c r="C155" s="7"/>
      <c r="D155" s="7"/>
      <c r="E155" s="7"/>
      <c r="F155" s="7"/>
      <c r="G155" s="7"/>
      <c r="H155" s="264"/>
      <c r="I155" s="7"/>
      <c r="J155" s="7"/>
      <c r="K155" s="7"/>
      <c r="L155" s="7"/>
      <c r="M155" s="7"/>
      <c r="N155" s="7"/>
      <c r="O155" s="7"/>
      <c r="P155" s="7"/>
      <c r="Q155" s="265"/>
      <c r="R155" s="7"/>
      <c r="S155" s="7"/>
      <c r="T155" s="7"/>
      <c r="U155" s="266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</row>
    <row r="156" ht="18.0" customHeight="1">
      <c r="A156" s="7"/>
      <c r="B156" s="7"/>
      <c r="C156" s="7"/>
      <c r="D156" s="7"/>
      <c r="E156" s="7"/>
      <c r="F156" s="7"/>
      <c r="G156" s="7"/>
      <c r="H156" s="264"/>
      <c r="I156" s="7"/>
      <c r="J156" s="7"/>
      <c r="K156" s="7"/>
      <c r="L156" s="7"/>
      <c r="M156" s="7"/>
      <c r="N156" s="7"/>
      <c r="O156" s="7"/>
      <c r="P156" s="7"/>
      <c r="Q156" s="265"/>
      <c r="R156" s="7"/>
      <c r="S156" s="7"/>
      <c r="T156" s="7"/>
      <c r="U156" s="266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</row>
    <row r="157" ht="18.0" customHeight="1">
      <c r="A157" s="7"/>
      <c r="B157" s="7"/>
      <c r="C157" s="7"/>
      <c r="D157" s="7"/>
      <c r="E157" s="7"/>
      <c r="F157" s="7"/>
      <c r="G157" s="7"/>
      <c r="H157" s="264"/>
      <c r="I157" s="7"/>
      <c r="J157" s="7"/>
      <c r="K157" s="7"/>
      <c r="L157" s="7"/>
      <c r="M157" s="7"/>
      <c r="N157" s="7"/>
      <c r="O157" s="7"/>
      <c r="P157" s="7"/>
      <c r="Q157" s="265"/>
      <c r="R157" s="7"/>
      <c r="S157" s="7"/>
      <c r="T157" s="7"/>
      <c r="U157" s="266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</row>
    <row r="158" ht="18.0" customHeight="1">
      <c r="A158" s="7"/>
      <c r="B158" s="7"/>
      <c r="C158" s="7"/>
      <c r="D158" s="7"/>
      <c r="E158" s="7"/>
      <c r="F158" s="7"/>
      <c r="G158" s="7"/>
      <c r="H158" s="264"/>
      <c r="I158" s="7"/>
      <c r="J158" s="7"/>
      <c r="K158" s="7"/>
      <c r="L158" s="7"/>
      <c r="M158" s="7"/>
      <c r="N158" s="7"/>
      <c r="O158" s="7"/>
      <c r="P158" s="7"/>
      <c r="Q158" s="265"/>
      <c r="R158" s="7"/>
      <c r="S158" s="7"/>
      <c r="T158" s="7"/>
      <c r="U158" s="266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</row>
    <row r="159" ht="18.0" customHeight="1">
      <c r="A159" s="7"/>
      <c r="B159" s="7"/>
      <c r="C159" s="7"/>
      <c r="D159" s="7"/>
      <c r="E159" s="7"/>
      <c r="F159" s="7"/>
      <c r="G159" s="7"/>
      <c r="H159" s="264"/>
      <c r="I159" s="7"/>
      <c r="J159" s="7"/>
      <c r="K159" s="7"/>
      <c r="L159" s="7"/>
      <c r="M159" s="7"/>
      <c r="N159" s="7"/>
      <c r="O159" s="7"/>
      <c r="P159" s="7"/>
      <c r="Q159" s="265"/>
      <c r="R159" s="7"/>
      <c r="S159" s="7"/>
      <c r="T159" s="7"/>
      <c r="U159" s="266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</row>
    <row r="160" ht="18.0" customHeight="1">
      <c r="A160" s="7"/>
      <c r="B160" s="7"/>
      <c r="C160" s="7"/>
      <c r="D160" s="7"/>
      <c r="E160" s="7"/>
      <c r="F160" s="7"/>
      <c r="G160" s="7"/>
      <c r="H160" s="264"/>
      <c r="I160" s="7"/>
      <c r="J160" s="7"/>
      <c r="K160" s="7"/>
      <c r="L160" s="7"/>
      <c r="M160" s="7"/>
      <c r="N160" s="7"/>
      <c r="O160" s="7"/>
      <c r="P160" s="7"/>
      <c r="Q160" s="265"/>
      <c r="R160" s="7"/>
      <c r="S160" s="7"/>
      <c r="T160" s="7"/>
      <c r="U160" s="266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</row>
    <row r="161" ht="18.0" customHeight="1">
      <c r="A161" s="7"/>
      <c r="B161" s="7"/>
      <c r="C161" s="7"/>
      <c r="D161" s="7"/>
      <c r="E161" s="7"/>
      <c r="F161" s="7"/>
      <c r="G161" s="7"/>
      <c r="H161" s="264"/>
      <c r="I161" s="7"/>
      <c r="J161" s="7"/>
      <c r="K161" s="7"/>
      <c r="L161" s="7"/>
      <c r="M161" s="7"/>
      <c r="N161" s="7"/>
      <c r="O161" s="7"/>
      <c r="P161" s="7"/>
      <c r="Q161" s="265"/>
      <c r="R161" s="7"/>
      <c r="S161" s="7"/>
      <c r="T161" s="7"/>
      <c r="U161" s="266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</row>
    <row r="162" ht="18.0" customHeight="1">
      <c r="A162" s="7"/>
      <c r="B162" s="7"/>
      <c r="C162" s="7"/>
      <c r="D162" s="7"/>
      <c r="E162" s="7"/>
      <c r="F162" s="7"/>
      <c r="G162" s="7"/>
      <c r="H162" s="264"/>
      <c r="I162" s="7"/>
      <c r="J162" s="7"/>
      <c r="K162" s="7"/>
      <c r="L162" s="7"/>
      <c r="M162" s="7"/>
      <c r="N162" s="7"/>
      <c r="O162" s="7"/>
      <c r="P162" s="7"/>
      <c r="Q162" s="265"/>
      <c r="R162" s="7"/>
      <c r="S162" s="7"/>
      <c r="T162" s="7"/>
      <c r="U162" s="266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</row>
    <row r="163" ht="18.0" customHeight="1">
      <c r="A163" s="7"/>
      <c r="B163" s="7"/>
      <c r="C163" s="7"/>
      <c r="D163" s="7"/>
      <c r="E163" s="7"/>
      <c r="F163" s="7"/>
      <c r="G163" s="7"/>
      <c r="H163" s="264"/>
      <c r="I163" s="7"/>
      <c r="J163" s="7"/>
      <c r="K163" s="7"/>
      <c r="L163" s="7"/>
      <c r="M163" s="7"/>
      <c r="N163" s="7"/>
      <c r="O163" s="7"/>
      <c r="P163" s="7"/>
      <c r="Q163" s="265"/>
      <c r="R163" s="7"/>
      <c r="S163" s="7"/>
      <c r="T163" s="7"/>
      <c r="U163" s="266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</row>
    <row r="164" ht="18.0" customHeight="1">
      <c r="A164" s="7"/>
      <c r="B164" s="7"/>
      <c r="C164" s="7"/>
      <c r="D164" s="7"/>
      <c r="E164" s="7"/>
      <c r="F164" s="7"/>
      <c r="G164" s="7"/>
      <c r="H164" s="264"/>
      <c r="I164" s="7"/>
      <c r="J164" s="7"/>
      <c r="K164" s="7"/>
      <c r="L164" s="7"/>
      <c r="M164" s="7"/>
      <c r="N164" s="7"/>
      <c r="O164" s="7"/>
      <c r="P164" s="7"/>
      <c r="Q164" s="265"/>
      <c r="R164" s="7"/>
      <c r="S164" s="7"/>
      <c r="T164" s="7"/>
      <c r="U164" s="266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</row>
    <row r="165" ht="18.0" customHeight="1">
      <c r="A165" s="7"/>
      <c r="B165" s="7"/>
      <c r="C165" s="7"/>
      <c r="D165" s="7"/>
      <c r="E165" s="7"/>
      <c r="F165" s="7"/>
      <c r="G165" s="7"/>
      <c r="H165" s="264"/>
      <c r="I165" s="7"/>
      <c r="J165" s="7"/>
      <c r="K165" s="7"/>
      <c r="L165" s="7"/>
      <c r="M165" s="7"/>
      <c r="N165" s="7"/>
      <c r="O165" s="7"/>
      <c r="P165" s="7"/>
      <c r="Q165" s="265"/>
      <c r="R165" s="7"/>
      <c r="S165" s="7"/>
      <c r="T165" s="7"/>
      <c r="U165" s="266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</row>
    <row r="166" ht="18.0" customHeight="1">
      <c r="A166" s="7"/>
      <c r="B166" s="7"/>
      <c r="C166" s="7"/>
      <c r="D166" s="7"/>
      <c r="E166" s="7"/>
      <c r="F166" s="7"/>
      <c r="G166" s="7"/>
      <c r="H166" s="264"/>
      <c r="I166" s="7"/>
      <c r="J166" s="7"/>
      <c r="K166" s="7"/>
      <c r="L166" s="7"/>
      <c r="M166" s="7"/>
      <c r="N166" s="7"/>
      <c r="O166" s="7"/>
      <c r="P166" s="7"/>
      <c r="Q166" s="265"/>
      <c r="R166" s="7"/>
      <c r="S166" s="7"/>
      <c r="T166" s="7"/>
      <c r="U166" s="266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</row>
    <row r="167" ht="18.0" customHeight="1">
      <c r="A167" s="7"/>
      <c r="B167" s="7"/>
      <c r="C167" s="7"/>
      <c r="D167" s="7"/>
      <c r="E167" s="7"/>
      <c r="F167" s="7"/>
      <c r="G167" s="7"/>
      <c r="H167" s="264"/>
      <c r="I167" s="7"/>
      <c r="J167" s="7"/>
      <c r="K167" s="7"/>
      <c r="L167" s="7"/>
      <c r="M167" s="7"/>
      <c r="N167" s="7"/>
      <c r="O167" s="7"/>
      <c r="P167" s="7"/>
      <c r="Q167" s="265"/>
      <c r="R167" s="7"/>
      <c r="S167" s="7"/>
      <c r="T167" s="7"/>
      <c r="U167" s="266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</row>
    <row r="168" ht="18.0" customHeight="1">
      <c r="A168" s="7"/>
      <c r="B168" s="7"/>
      <c r="C168" s="7"/>
      <c r="D168" s="7"/>
      <c r="E168" s="7"/>
      <c r="F168" s="7"/>
      <c r="G168" s="7"/>
      <c r="H168" s="264"/>
      <c r="I168" s="7"/>
      <c r="J168" s="7"/>
      <c r="K168" s="7"/>
      <c r="L168" s="7"/>
      <c r="M168" s="7"/>
      <c r="N168" s="7"/>
      <c r="O168" s="7"/>
      <c r="P168" s="7"/>
      <c r="Q168" s="265"/>
      <c r="R168" s="7"/>
      <c r="S168" s="7"/>
      <c r="T168" s="7"/>
      <c r="U168" s="266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</row>
    <row r="169" ht="18.0" customHeight="1">
      <c r="A169" s="7"/>
      <c r="B169" s="7"/>
      <c r="C169" s="7"/>
      <c r="D169" s="7"/>
      <c r="E169" s="7"/>
      <c r="F169" s="7"/>
      <c r="G169" s="7"/>
      <c r="H169" s="264"/>
      <c r="I169" s="7"/>
      <c r="J169" s="7"/>
      <c r="K169" s="7"/>
      <c r="L169" s="7"/>
      <c r="M169" s="7"/>
      <c r="N169" s="7"/>
      <c r="O169" s="7"/>
      <c r="P169" s="7"/>
      <c r="Q169" s="265"/>
      <c r="R169" s="7"/>
      <c r="S169" s="7"/>
      <c r="T169" s="7"/>
      <c r="U169" s="266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</row>
    <row r="170" ht="18.0" customHeight="1">
      <c r="A170" s="7"/>
      <c r="B170" s="7"/>
      <c r="C170" s="7"/>
      <c r="D170" s="7"/>
      <c r="E170" s="7"/>
      <c r="F170" s="7"/>
      <c r="G170" s="7"/>
      <c r="H170" s="264"/>
      <c r="I170" s="7"/>
      <c r="J170" s="7"/>
      <c r="K170" s="7"/>
      <c r="L170" s="7"/>
      <c r="M170" s="7"/>
      <c r="N170" s="7"/>
      <c r="O170" s="7"/>
      <c r="P170" s="7"/>
      <c r="Q170" s="265"/>
      <c r="R170" s="7"/>
      <c r="S170" s="7"/>
      <c r="T170" s="7"/>
      <c r="U170" s="266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</row>
    <row r="171" ht="18.0" customHeight="1">
      <c r="A171" s="7"/>
      <c r="B171" s="7"/>
      <c r="C171" s="7"/>
      <c r="D171" s="7"/>
      <c r="E171" s="7"/>
      <c r="F171" s="7"/>
      <c r="G171" s="7"/>
      <c r="H171" s="264"/>
      <c r="I171" s="7"/>
      <c r="J171" s="7"/>
      <c r="K171" s="7"/>
      <c r="L171" s="7"/>
      <c r="M171" s="7"/>
      <c r="N171" s="7"/>
      <c r="O171" s="7"/>
      <c r="P171" s="7"/>
      <c r="Q171" s="265"/>
      <c r="R171" s="7"/>
      <c r="S171" s="7"/>
      <c r="T171" s="7"/>
      <c r="U171" s="266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</row>
    <row r="172" ht="18.0" customHeight="1">
      <c r="A172" s="7"/>
      <c r="B172" s="7"/>
      <c r="C172" s="7"/>
      <c r="D172" s="7"/>
      <c r="E172" s="7"/>
      <c r="F172" s="7"/>
      <c r="G172" s="7"/>
      <c r="H172" s="264"/>
      <c r="I172" s="7"/>
      <c r="J172" s="7"/>
      <c r="K172" s="7"/>
      <c r="L172" s="7"/>
      <c r="M172" s="7"/>
      <c r="N172" s="7"/>
      <c r="O172" s="7"/>
      <c r="P172" s="7"/>
      <c r="Q172" s="265"/>
      <c r="R172" s="7"/>
      <c r="S172" s="7"/>
      <c r="T172" s="7"/>
      <c r="U172" s="266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</row>
    <row r="173" ht="18.0" customHeight="1">
      <c r="A173" s="7"/>
      <c r="B173" s="7"/>
      <c r="C173" s="7"/>
      <c r="D173" s="7"/>
      <c r="E173" s="7"/>
      <c r="F173" s="7"/>
      <c r="G173" s="7"/>
      <c r="H173" s="264"/>
      <c r="I173" s="7"/>
      <c r="J173" s="7"/>
      <c r="K173" s="7"/>
      <c r="L173" s="7"/>
      <c r="M173" s="7"/>
      <c r="N173" s="7"/>
      <c r="O173" s="7"/>
      <c r="P173" s="7"/>
      <c r="Q173" s="265"/>
      <c r="R173" s="7"/>
      <c r="S173" s="7"/>
      <c r="T173" s="7"/>
      <c r="U173" s="266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</row>
    <row r="174" ht="18.0" customHeight="1">
      <c r="A174" s="7"/>
      <c r="B174" s="7"/>
      <c r="C174" s="7"/>
      <c r="D174" s="7"/>
      <c r="E174" s="7"/>
      <c r="F174" s="7"/>
      <c r="G174" s="7"/>
      <c r="H174" s="264"/>
      <c r="I174" s="7"/>
      <c r="J174" s="7"/>
      <c r="K174" s="7"/>
      <c r="L174" s="7"/>
      <c r="M174" s="7"/>
      <c r="N174" s="7"/>
      <c r="O174" s="7"/>
      <c r="P174" s="7"/>
      <c r="Q174" s="265"/>
      <c r="R174" s="7"/>
      <c r="S174" s="7"/>
      <c r="T174" s="7"/>
      <c r="U174" s="266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</row>
    <row r="175" ht="18.0" customHeight="1">
      <c r="A175" s="7"/>
      <c r="B175" s="7"/>
      <c r="C175" s="7"/>
      <c r="D175" s="7"/>
      <c r="E175" s="7"/>
      <c r="F175" s="7"/>
      <c r="G175" s="7"/>
      <c r="H175" s="264"/>
      <c r="I175" s="7"/>
      <c r="J175" s="7"/>
      <c r="K175" s="7"/>
      <c r="L175" s="7"/>
      <c r="M175" s="7"/>
      <c r="N175" s="7"/>
      <c r="O175" s="7"/>
      <c r="P175" s="7"/>
      <c r="Q175" s="265"/>
      <c r="R175" s="7"/>
      <c r="S175" s="7"/>
      <c r="T175" s="7"/>
      <c r="U175" s="266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</row>
    <row r="176" ht="18.0" customHeight="1">
      <c r="A176" s="7"/>
      <c r="B176" s="7"/>
      <c r="C176" s="7"/>
      <c r="D176" s="7"/>
      <c r="E176" s="7"/>
      <c r="F176" s="7"/>
      <c r="G176" s="7"/>
      <c r="H176" s="264"/>
      <c r="I176" s="7"/>
      <c r="J176" s="7"/>
      <c r="K176" s="7"/>
      <c r="L176" s="7"/>
      <c r="M176" s="7"/>
      <c r="N176" s="7"/>
      <c r="O176" s="7"/>
      <c r="P176" s="7"/>
      <c r="Q176" s="265"/>
      <c r="R176" s="7"/>
      <c r="S176" s="7"/>
      <c r="T176" s="7"/>
      <c r="U176" s="266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</row>
    <row r="177" ht="18.0" customHeight="1">
      <c r="A177" s="7"/>
      <c r="B177" s="7"/>
      <c r="C177" s="7"/>
      <c r="D177" s="7"/>
      <c r="E177" s="7"/>
      <c r="F177" s="7"/>
      <c r="G177" s="7"/>
      <c r="H177" s="264"/>
      <c r="I177" s="7"/>
      <c r="J177" s="7"/>
      <c r="K177" s="7"/>
      <c r="L177" s="7"/>
      <c r="M177" s="7"/>
      <c r="N177" s="7"/>
      <c r="O177" s="7"/>
      <c r="P177" s="7"/>
      <c r="Q177" s="265"/>
      <c r="R177" s="7"/>
      <c r="S177" s="7"/>
      <c r="T177" s="7"/>
      <c r="U177" s="266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</row>
    <row r="178" ht="18.0" customHeight="1">
      <c r="A178" s="7"/>
      <c r="B178" s="7"/>
      <c r="C178" s="7"/>
      <c r="D178" s="7"/>
      <c r="E178" s="7"/>
      <c r="F178" s="7"/>
      <c r="G178" s="7"/>
      <c r="H178" s="264"/>
      <c r="I178" s="7"/>
      <c r="J178" s="7"/>
      <c r="K178" s="7"/>
      <c r="L178" s="7"/>
      <c r="M178" s="7"/>
      <c r="N178" s="7"/>
      <c r="O178" s="7"/>
      <c r="P178" s="7"/>
      <c r="Q178" s="265"/>
      <c r="R178" s="7"/>
      <c r="S178" s="7"/>
      <c r="T178" s="7"/>
      <c r="U178" s="266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</row>
    <row r="179" ht="18.0" customHeight="1">
      <c r="A179" s="7"/>
      <c r="B179" s="7"/>
      <c r="C179" s="7"/>
      <c r="D179" s="7"/>
      <c r="E179" s="7"/>
      <c r="F179" s="7"/>
      <c r="G179" s="7"/>
      <c r="H179" s="264"/>
      <c r="I179" s="7"/>
      <c r="J179" s="7"/>
      <c r="K179" s="7"/>
      <c r="L179" s="7"/>
      <c r="M179" s="7"/>
      <c r="N179" s="7"/>
      <c r="O179" s="7"/>
      <c r="P179" s="7"/>
      <c r="Q179" s="265"/>
      <c r="R179" s="7"/>
      <c r="S179" s="7"/>
      <c r="T179" s="7"/>
      <c r="U179" s="266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</row>
    <row r="180" ht="18.0" customHeight="1">
      <c r="A180" s="7"/>
      <c r="B180" s="7"/>
      <c r="C180" s="7"/>
      <c r="D180" s="7"/>
      <c r="E180" s="7"/>
      <c r="F180" s="7"/>
      <c r="G180" s="7"/>
      <c r="H180" s="264"/>
      <c r="I180" s="7"/>
      <c r="J180" s="7"/>
      <c r="K180" s="7"/>
      <c r="L180" s="7"/>
      <c r="M180" s="7"/>
      <c r="N180" s="7"/>
      <c r="O180" s="7"/>
      <c r="P180" s="7"/>
      <c r="Q180" s="265"/>
      <c r="R180" s="7"/>
      <c r="S180" s="7"/>
      <c r="T180" s="7"/>
      <c r="U180" s="266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</row>
    <row r="181" ht="18.0" customHeight="1">
      <c r="A181" s="7"/>
      <c r="B181" s="7"/>
      <c r="C181" s="7"/>
      <c r="D181" s="7"/>
      <c r="E181" s="7"/>
      <c r="F181" s="7"/>
      <c r="G181" s="7"/>
      <c r="H181" s="264"/>
      <c r="I181" s="7"/>
      <c r="J181" s="7"/>
      <c r="K181" s="7"/>
      <c r="L181" s="7"/>
      <c r="M181" s="7"/>
      <c r="N181" s="7"/>
      <c r="O181" s="7"/>
      <c r="P181" s="7"/>
      <c r="Q181" s="265"/>
      <c r="R181" s="7"/>
      <c r="S181" s="7"/>
      <c r="T181" s="7"/>
      <c r="U181" s="266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</row>
    <row r="182" ht="18.0" customHeight="1">
      <c r="A182" s="7"/>
      <c r="B182" s="7"/>
      <c r="C182" s="7"/>
      <c r="D182" s="7"/>
      <c r="E182" s="7"/>
      <c r="F182" s="7"/>
      <c r="G182" s="7"/>
      <c r="H182" s="264"/>
      <c r="I182" s="7"/>
      <c r="J182" s="7"/>
      <c r="K182" s="7"/>
      <c r="L182" s="7"/>
      <c r="M182" s="7"/>
      <c r="N182" s="7"/>
      <c r="O182" s="7"/>
      <c r="P182" s="7"/>
      <c r="Q182" s="265"/>
      <c r="R182" s="7"/>
      <c r="S182" s="7"/>
      <c r="T182" s="7"/>
      <c r="U182" s="266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</row>
    <row r="183" ht="18.0" customHeight="1">
      <c r="A183" s="7"/>
      <c r="B183" s="7"/>
      <c r="C183" s="7"/>
      <c r="D183" s="7"/>
      <c r="E183" s="7"/>
      <c r="F183" s="7"/>
      <c r="G183" s="7"/>
      <c r="H183" s="264"/>
      <c r="I183" s="7"/>
      <c r="J183" s="7"/>
      <c r="K183" s="7"/>
      <c r="L183" s="7"/>
      <c r="M183" s="7"/>
      <c r="N183" s="7"/>
      <c r="O183" s="7"/>
      <c r="P183" s="7"/>
      <c r="Q183" s="265"/>
      <c r="R183" s="7"/>
      <c r="S183" s="7"/>
      <c r="T183" s="7"/>
      <c r="U183" s="266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</row>
    <row r="184" ht="18.0" customHeight="1">
      <c r="A184" s="7"/>
      <c r="B184" s="7"/>
      <c r="C184" s="7"/>
      <c r="D184" s="7"/>
      <c r="E184" s="7"/>
      <c r="F184" s="7"/>
      <c r="G184" s="7"/>
      <c r="H184" s="264"/>
      <c r="I184" s="7"/>
      <c r="J184" s="7"/>
      <c r="K184" s="7"/>
      <c r="L184" s="7"/>
      <c r="M184" s="7"/>
      <c r="N184" s="7"/>
      <c r="O184" s="7"/>
      <c r="P184" s="7"/>
      <c r="Q184" s="265"/>
      <c r="R184" s="7"/>
      <c r="S184" s="7"/>
      <c r="T184" s="7"/>
      <c r="U184" s="266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</row>
    <row r="185" ht="18.0" customHeight="1">
      <c r="A185" s="7"/>
      <c r="B185" s="7"/>
      <c r="C185" s="7"/>
      <c r="D185" s="7"/>
      <c r="E185" s="7"/>
      <c r="F185" s="7"/>
      <c r="G185" s="7"/>
      <c r="H185" s="264"/>
      <c r="I185" s="7"/>
      <c r="J185" s="7"/>
      <c r="K185" s="7"/>
      <c r="L185" s="7"/>
      <c r="M185" s="7"/>
      <c r="N185" s="7"/>
      <c r="O185" s="7"/>
      <c r="P185" s="7"/>
      <c r="Q185" s="265"/>
      <c r="R185" s="7"/>
      <c r="S185" s="7"/>
      <c r="T185" s="7"/>
      <c r="U185" s="266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</row>
    <row r="186" ht="18.0" customHeight="1">
      <c r="A186" s="7"/>
      <c r="B186" s="7"/>
      <c r="C186" s="7"/>
      <c r="D186" s="7"/>
      <c r="E186" s="7"/>
      <c r="F186" s="7"/>
      <c r="G186" s="7"/>
      <c r="H186" s="264"/>
      <c r="I186" s="7"/>
      <c r="J186" s="7"/>
      <c r="K186" s="7"/>
      <c r="L186" s="7"/>
      <c r="M186" s="7"/>
      <c r="N186" s="7"/>
      <c r="O186" s="7"/>
      <c r="P186" s="7"/>
      <c r="Q186" s="265"/>
      <c r="R186" s="7"/>
      <c r="S186" s="7"/>
      <c r="T186" s="7"/>
      <c r="U186" s="266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</row>
    <row r="187" ht="18.0" customHeight="1">
      <c r="A187" s="7"/>
      <c r="B187" s="7"/>
      <c r="C187" s="7"/>
      <c r="D187" s="7"/>
      <c r="E187" s="7"/>
      <c r="F187" s="7"/>
      <c r="G187" s="7"/>
      <c r="H187" s="264"/>
      <c r="I187" s="7"/>
      <c r="J187" s="7"/>
      <c r="K187" s="7"/>
      <c r="L187" s="7"/>
      <c r="M187" s="7"/>
      <c r="N187" s="7"/>
      <c r="O187" s="7"/>
      <c r="P187" s="7"/>
      <c r="Q187" s="265"/>
      <c r="R187" s="7"/>
      <c r="S187" s="7"/>
      <c r="T187" s="7"/>
      <c r="U187" s="266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</row>
    <row r="188" ht="18.0" customHeight="1">
      <c r="A188" s="7"/>
      <c r="B188" s="7"/>
      <c r="C188" s="7"/>
      <c r="D188" s="7"/>
      <c r="E188" s="7"/>
      <c r="F188" s="7"/>
      <c r="G188" s="7"/>
      <c r="H188" s="264"/>
      <c r="I188" s="7"/>
      <c r="J188" s="7"/>
      <c r="K188" s="7"/>
      <c r="L188" s="7"/>
      <c r="M188" s="7"/>
      <c r="N188" s="7"/>
      <c r="O188" s="7"/>
      <c r="P188" s="7"/>
      <c r="Q188" s="265"/>
      <c r="R188" s="7"/>
      <c r="S188" s="7"/>
      <c r="T188" s="7"/>
      <c r="U188" s="266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</row>
    <row r="189" ht="18.0" customHeight="1">
      <c r="A189" s="7"/>
      <c r="B189" s="7"/>
      <c r="C189" s="7"/>
      <c r="D189" s="7"/>
      <c r="E189" s="7"/>
      <c r="F189" s="7"/>
      <c r="G189" s="7"/>
      <c r="H189" s="264"/>
      <c r="I189" s="7"/>
      <c r="J189" s="7"/>
      <c r="K189" s="7"/>
      <c r="L189" s="7"/>
      <c r="M189" s="7"/>
      <c r="N189" s="7"/>
      <c r="O189" s="7"/>
      <c r="P189" s="7"/>
      <c r="Q189" s="265"/>
      <c r="R189" s="7"/>
      <c r="S189" s="7"/>
      <c r="T189" s="7"/>
      <c r="U189" s="266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</row>
    <row r="190" ht="18.0" customHeight="1">
      <c r="A190" s="7"/>
      <c r="B190" s="7"/>
      <c r="C190" s="7"/>
      <c r="D190" s="7"/>
      <c r="E190" s="7"/>
      <c r="F190" s="7"/>
      <c r="G190" s="7"/>
      <c r="H190" s="264"/>
      <c r="I190" s="7"/>
      <c r="J190" s="7"/>
      <c r="K190" s="7"/>
      <c r="L190" s="7"/>
      <c r="M190" s="7"/>
      <c r="N190" s="7"/>
      <c r="O190" s="7"/>
      <c r="P190" s="7"/>
      <c r="Q190" s="265"/>
      <c r="R190" s="7"/>
      <c r="S190" s="7"/>
      <c r="T190" s="7"/>
      <c r="U190" s="266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</row>
    <row r="191" ht="18.0" customHeight="1">
      <c r="A191" s="7"/>
      <c r="B191" s="7"/>
      <c r="C191" s="7"/>
      <c r="D191" s="7"/>
      <c r="E191" s="7"/>
      <c r="F191" s="7"/>
      <c r="G191" s="7"/>
      <c r="H191" s="264"/>
      <c r="I191" s="7"/>
      <c r="J191" s="7"/>
      <c r="K191" s="7"/>
      <c r="L191" s="7"/>
      <c r="M191" s="7"/>
      <c r="N191" s="7"/>
      <c r="O191" s="7"/>
      <c r="P191" s="7"/>
      <c r="Q191" s="265"/>
      <c r="R191" s="7"/>
      <c r="S191" s="7"/>
      <c r="T191" s="7"/>
      <c r="U191" s="266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</row>
    <row r="192" ht="18.0" customHeight="1">
      <c r="A192" s="7"/>
      <c r="B192" s="7"/>
      <c r="C192" s="7"/>
      <c r="D192" s="7"/>
      <c r="E192" s="7"/>
      <c r="F192" s="7"/>
      <c r="G192" s="7"/>
      <c r="H192" s="264"/>
      <c r="I192" s="7"/>
      <c r="J192" s="7"/>
      <c r="K192" s="7"/>
      <c r="L192" s="7"/>
      <c r="M192" s="7"/>
      <c r="N192" s="7"/>
      <c r="O192" s="7"/>
      <c r="P192" s="7"/>
      <c r="Q192" s="265"/>
      <c r="R192" s="7"/>
      <c r="S192" s="7"/>
      <c r="T192" s="7"/>
      <c r="U192" s="266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</row>
    <row r="193" ht="18.0" customHeight="1">
      <c r="A193" s="7"/>
      <c r="B193" s="7"/>
      <c r="C193" s="7"/>
      <c r="D193" s="7"/>
      <c r="E193" s="7"/>
      <c r="F193" s="7"/>
      <c r="G193" s="7"/>
      <c r="H193" s="264"/>
      <c r="I193" s="7"/>
      <c r="J193" s="7"/>
      <c r="K193" s="7"/>
      <c r="L193" s="7"/>
      <c r="M193" s="7"/>
      <c r="N193" s="7"/>
      <c r="O193" s="7"/>
      <c r="P193" s="7"/>
      <c r="Q193" s="265"/>
      <c r="R193" s="7"/>
      <c r="S193" s="7"/>
      <c r="T193" s="7"/>
      <c r="U193" s="266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</row>
    <row r="194" ht="18.0" customHeight="1">
      <c r="A194" s="7"/>
      <c r="B194" s="7"/>
      <c r="C194" s="7"/>
      <c r="D194" s="7"/>
      <c r="E194" s="7"/>
      <c r="F194" s="7"/>
      <c r="G194" s="7"/>
      <c r="H194" s="264"/>
      <c r="I194" s="7"/>
      <c r="J194" s="7"/>
      <c r="K194" s="7"/>
      <c r="L194" s="7"/>
      <c r="M194" s="7"/>
      <c r="N194" s="7"/>
      <c r="O194" s="7"/>
      <c r="P194" s="7"/>
      <c r="Q194" s="265"/>
      <c r="R194" s="7"/>
      <c r="S194" s="7"/>
      <c r="T194" s="7"/>
      <c r="U194" s="266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</row>
    <row r="195" ht="18.0" customHeight="1">
      <c r="A195" s="7"/>
      <c r="B195" s="7"/>
      <c r="C195" s="7"/>
      <c r="D195" s="7"/>
      <c r="E195" s="7"/>
      <c r="F195" s="7"/>
      <c r="G195" s="7"/>
      <c r="H195" s="264"/>
      <c r="I195" s="7"/>
      <c r="J195" s="7"/>
      <c r="K195" s="7"/>
      <c r="L195" s="7"/>
      <c r="M195" s="7"/>
      <c r="N195" s="7"/>
      <c r="O195" s="7"/>
      <c r="P195" s="7"/>
      <c r="Q195" s="265"/>
      <c r="R195" s="7"/>
      <c r="S195" s="7"/>
      <c r="T195" s="7"/>
      <c r="U195" s="266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</row>
    <row r="196" ht="18.0" customHeight="1">
      <c r="A196" s="7"/>
      <c r="B196" s="7"/>
      <c r="C196" s="7"/>
      <c r="D196" s="7"/>
      <c r="E196" s="7"/>
      <c r="F196" s="7"/>
      <c r="G196" s="7"/>
      <c r="H196" s="264"/>
      <c r="I196" s="7"/>
      <c r="J196" s="7"/>
      <c r="K196" s="7"/>
      <c r="L196" s="7"/>
      <c r="M196" s="7"/>
      <c r="N196" s="7"/>
      <c r="O196" s="7"/>
      <c r="P196" s="7"/>
      <c r="Q196" s="265"/>
      <c r="R196" s="7"/>
      <c r="S196" s="7"/>
      <c r="T196" s="7"/>
      <c r="U196" s="266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</row>
    <row r="197" ht="18.0" customHeight="1">
      <c r="A197" s="7"/>
      <c r="B197" s="7"/>
      <c r="C197" s="7"/>
      <c r="D197" s="7"/>
      <c r="E197" s="7"/>
      <c r="F197" s="7"/>
      <c r="G197" s="7"/>
      <c r="H197" s="264"/>
      <c r="I197" s="7"/>
      <c r="J197" s="7"/>
      <c r="K197" s="7"/>
      <c r="L197" s="7"/>
      <c r="M197" s="7"/>
      <c r="N197" s="7"/>
      <c r="O197" s="7"/>
      <c r="P197" s="7"/>
      <c r="Q197" s="265"/>
      <c r="R197" s="7"/>
      <c r="S197" s="7"/>
      <c r="T197" s="7"/>
      <c r="U197" s="266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</row>
    <row r="198" ht="18.0" customHeight="1">
      <c r="A198" s="7"/>
      <c r="B198" s="7"/>
      <c r="C198" s="7"/>
      <c r="D198" s="7"/>
      <c r="E198" s="7"/>
      <c r="F198" s="7"/>
      <c r="G198" s="7"/>
      <c r="H198" s="264"/>
      <c r="I198" s="7"/>
      <c r="J198" s="7"/>
      <c r="K198" s="7"/>
      <c r="L198" s="7"/>
      <c r="M198" s="7"/>
      <c r="N198" s="7"/>
      <c r="O198" s="7"/>
      <c r="P198" s="7"/>
      <c r="Q198" s="265"/>
      <c r="R198" s="7"/>
      <c r="S198" s="7"/>
      <c r="T198" s="7"/>
      <c r="U198" s="266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</row>
    <row r="199" ht="18.0" customHeight="1">
      <c r="A199" s="7"/>
      <c r="B199" s="7"/>
      <c r="C199" s="7"/>
      <c r="D199" s="7"/>
      <c r="E199" s="7"/>
      <c r="F199" s="7"/>
      <c r="G199" s="7"/>
      <c r="H199" s="264"/>
      <c r="I199" s="7"/>
      <c r="J199" s="7"/>
      <c r="K199" s="7"/>
      <c r="L199" s="7"/>
      <c r="M199" s="7"/>
      <c r="N199" s="7"/>
      <c r="O199" s="7"/>
      <c r="P199" s="7"/>
      <c r="Q199" s="265"/>
      <c r="R199" s="7"/>
      <c r="S199" s="7"/>
      <c r="T199" s="7"/>
      <c r="U199" s="266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</row>
    <row r="200" ht="18.0" customHeight="1">
      <c r="A200" s="7"/>
      <c r="B200" s="7"/>
      <c r="C200" s="7"/>
      <c r="D200" s="7"/>
      <c r="E200" s="7"/>
      <c r="F200" s="7"/>
      <c r="G200" s="7"/>
      <c r="H200" s="264"/>
      <c r="I200" s="7"/>
      <c r="J200" s="7"/>
      <c r="K200" s="7"/>
      <c r="L200" s="7"/>
      <c r="M200" s="7"/>
      <c r="N200" s="7"/>
      <c r="O200" s="7"/>
      <c r="P200" s="7"/>
      <c r="Q200" s="265"/>
      <c r="R200" s="7"/>
      <c r="S200" s="7"/>
      <c r="T200" s="7"/>
      <c r="U200" s="266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</row>
    <row r="201" ht="18.0" customHeight="1">
      <c r="A201" s="7"/>
      <c r="B201" s="7"/>
      <c r="C201" s="7"/>
      <c r="D201" s="7"/>
      <c r="E201" s="7"/>
      <c r="F201" s="7"/>
      <c r="G201" s="7"/>
      <c r="H201" s="264"/>
      <c r="I201" s="7"/>
      <c r="J201" s="7"/>
      <c r="K201" s="7"/>
      <c r="L201" s="7"/>
      <c r="M201" s="7"/>
      <c r="N201" s="7"/>
      <c r="O201" s="7"/>
      <c r="P201" s="7"/>
      <c r="Q201" s="265"/>
      <c r="R201" s="7"/>
      <c r="S201" s="7"/>
      <c r="T201" s="7"/>
      <c r="U201" s="266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</row>
    <row r="202" ht="18.0" customHeight="1">
      <c r="A202" s="7"/>
      <c r="B202" s="7"/>
      <c r="C202" s="7"/>
      <c r="D202" s="7"/>
      <c r="E202" s="7"/>
      <c r="F202" s="7"/>
      <c r="G202" s="7"/>
      <c r="H202" s="264"/>
      <c r="I202" s="7"/>
      <c r="J202" s="7"/>
      <c r="K202" s="7"/>
      <c r="L202" s="7"/>
      <c r="M202" s="7"/>
      <c r="N202" s="7"/>
      <c r="O202" s="7"/>
      <c r="P202" s="7"/>
      <c r="Q202" s="265"/>
      <c r="R202" s="7"/>
      <c r="S202" s="7"/>
      <c r="T202" s="7"/>
      <c r="U202" s="266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</row>
    <row r="203" ht="18.0" customHeight="1">
      <c r="A203" s="7"/>
      <c r="B203" s="7"/>
      <c r="C203" s="7"/>
      <c r="D203" s="7"/>
      <c r="E203" s="7"/>
      <c r="F203" s="7"/>
      <c r="G203" s="7"/>
      <c r="H203" s="264"/>
      <c r="I203" s="7"/>
      <c r="J203" s="7"/>
      <c r="K203" s="7"/>
      <c r="L203" s="7"/>
      <c r="M203" s="7"/>
      <c r="N203" s="7"/>
      <c r="O203" s="7"/>
      <c r="P203" s="7"/>
      <c r="Q203" s="265"/>
      <c r="R203" s="7"/>
      <c r="S203" s="7"/>
      <c r="T203" s="7"/>
      <c r="U203" s="266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</row>
    <row r="204" ht="18.0" customHeight="1">
      <c r="A204" s="7"/>
      <c r="B204" s="7"/>
      <c r="C204" s="7"/>
      <c r="D204" s="7"/>
      <c r="E204" s="7"/>
      <c r="F204" s="7"/>
      <c r="G204" s="7"/>
      <c r="H204" s="264"/>
      <c r="I204" s="7"/>
      <c r="J204" s="7"/>
      <c r="K204" s="7"/>
      <c r="L204" s="7"/>
      <c r="M204" s="7"/>
      <c r="N204" s="7"/>
      <c r="O204" s="7"/>
      <c r="P204" s="7"/>
      <c r="Q204" s="265"/>
      <c r="R204" s="7"/>
      <c r="S204" s="7"/>
      <c r="T204" s="7"/>
      <c r="U204" s="266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</row>
    <row r="205" ht="18.0" customHeight="1">
      <c r="A205" s="7"/>
      <c r="B205" s="7"/>
      <c r="C205" s="7"/>
      <c r="D205" s="7"/>
      <c r="E205" s="7"/>
      <c r="F205" s="7"/>
      <c r="G205" s="7"/>
      <c r="H205" s="264"/>
      <c r="I205" s="7"/>
      <c r="J205" s="7"/>
      <c r="K205" s="7"/>
      <c r="L205" s="7"/>
      <c r="M205" s="7"/>
      <c r="N205" s="7"/>
      <c r="O205" s="7"/>
      <c r="P205" s="7"/>
      <c r="Q205" s="265"/>
      <c r="R205" s="7"/>
      <c r="S205" s="7"/>
      <c r="T205" s="7"/>
      <c r="U205" s="266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</row>
    <row r="206" ht="18.0" customHeight="1">
      <c r="A206" s="7"/>
      <c r="B206" s="7"/>
      <c r="C206" s="7"/>
      <c r="D206" s="7"/>
      <c r="E206" s="7"/>
      <c r="F206" s="7"/>
      <c r="G206" s="7"/>
      <c r="H206" s="264"/>
      <c r="I206" s="7"/>
      <c r="J206" s="7"/>
      <c r="K206" s="7"/>
      <c r="L206" s="7"/>
      <c r="M206" s="7"/>
      <c r="N206" s="7"/>
      <c r="O206" s="7"/>
      <c r="P206" s="7"/>
      <c r="Q206" s="265"/>
      <c r="R206" s="7"/>
      <c r="S206" s="7"/>
      <c r="T206" s="7"/>
      <c r="U206" s="266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</row>
    <row r="207" ht="18.0" customHeight="1">
      <c r="A207" s="7"/>
      <c r="B207" s="7"/>
      <c r="C207" s="7"/>
      <c r="D207" s="7"/>
      <c r="E207" s="7"/>
      <c r="F207" s="7"/>
      <c r="G207" s="7"/>
      <c r="H207" s="264"/>
      <c r="I207" s="7"/>
      <c r="J207" s="7"/>
      <c r="K207" s="7"/>
      <c r="L207" s="7"/>
      <c r="M207" s="7"/>
      <c r="N207" s="7"/>
      <c r="O207" s="7"/>
      <c r="P207" s="7"/>
      <c r="Q207" s="265"/>
      <c r="R207" s="7"/>
      <c r="S207" s="7"/>
      <c r="T207" s="7"/>
      <c r="U207" s="266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</row>
    <row r="208" ht="18.0" customHeight="1">
      <c r="A208" s="7"/>
      <c r="B208" s="7"/>
      <c r="C208" s="7"/>
      <c r="D208" s="7"/>
      <c r="E208" s="7"/>
      <c r="F208" s="7"/>
      <c r="G208" s="7"/>
      <c r="H208" s="264"/>
      <c r="I208" s="7"/>
      <c r="J208" s="7"/>
      <c r="K208" s="7"/>
      <c r="L208" s="7"/>
      <c r="M208" s="7"/>
      <c r="N208" s="7"/>
      <c r="O208" s="7"/>
      <c r="P208" s="7"/>
      <c r="Q208" s="265"/>
      <c r="R208" s="7"/>
      <c r="S208" s="7"/>
      <c r="T208" s="7"/>
      <c r="U208" s="266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</row>
    <row r="209" ht="18.0" customHeight="1">
      <c r="A209" s="7"/>
      <c r="B209" s="7"/>
      <c r="C209" s="7"/>
      <c r="D209" s="7"/>
      <c r="E209" s="7"/>
      <c r="F209" s="7"/>
      <c r="G209" s="7"/>
      <c r="H209" s="264"/>
      <c r="I209" s="7"/>
      <c r="J209" s="7"/>
      <c r="K209" s="7"/>
      <c r="L209" s="7"/>
      <c r="M209" s="7"/>
      <c r="N209" s="7"/>
      <c r="O209" s="7"/>
      <c r="P209" s="7"/>
      <c r="Q209" s="265"/>
      <c r="R209" s="7"/>
      <c r="S209" s="7"/>
      <c r="T209" s="7"/>
      <c r="U209" s="266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</row>
    <row r="210" ht="18.0" customHeight="1">
      <c r="A210" s="7"/>
      <c r="B210" s="7"/>
      <c r="C210" s="7"/>
      <c r="D210" s="7"/>
      <c r="E210" s="7"/>
      <c r="F210" s="7"/>
      <c r="G210" s="7"/>
      <c r="H210" s="264"/>
      <c r="I210" s="7"/>
      <c r="J210" s="7"/>
      <c r="K210" s="7"/>
      <c r="L210" s="7"/>
      <c r="M210" s="7"/>
      <c r="N210" s="7"/>
      <c r="O210" s="7"/>
      <c r="P210" s="7"/>
      <c r="Q210" s="265"/>
      <c r="R210" s="7"/>
      <c r="S210" s="7"/>
      <c r="T210" s="7"/>
      <c r="U210" s="266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</row>
    <row r="211" ht="18.0" customHeight="1">
      <c r="A211" s="7"/>
      <c r="B211" s="7"/>
      <c r="C211" s="7"/>
      <c r="D211" s="7"/>
      <c r="E211" s="7"/>
      <c r="F211" s="7"/>
      <c r="G211" s="7"/>
      <c r="H211" s="264"/>
      <c r="I211" s="7"/>
      <c r="J211" s="7"/>
      <c r="K211" s="7"/>
      <c r="L211" s="7"/>
      <c r="M211" s="7"/>
      <c r="N211" s="7"/>
      <c r="O211" s="7"/>
      <c r="P211" s="7"/>
      <c r="Q211" s="265"/>
      <c r="R211" s="7"/>
      <c r="S211" s="7"/>
      <c r="T211" s="7"/>
      <c r="U211" s="266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</row>
    <row r="212" ht="18.0" customHeight="1">
      <c r="A212" s="7"/>
      <c r="B212" s="7"/>
      <c r="C212" s="7"/>
      <c r="D212" s="7"/>
      <c r="E212" s="7"/>
      <c r="F212" s="7"/>
      <c r="G212" s="7"/>
      <c r="H212" s="264"/>
      <c r="I212" s="7"/>
      <c r="J212" s="7"/>
      <c r="K212" s="7"/>
      <c r="L212" s="7"/>
      <c r="M212" s="7"/>
      <c r="N212" s="7"/>
      <c r="O212" s="7"/>
      <c r="P212" s="7"/>
      <c r="Q212" s="265"/>
      <c r="R212" s="7"/>
      <c r="S212" s="7"/>
      <c r="T212" s="7"/>
      <c r="U212" s="266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</row>
    <row r="213" ht="18.0" customHeight="1">
      <c r="A213" s="7"/>
      <c r="B213" s="7"/>
      <c r="C213" s="7"/>
      <c r="D213" s="7"/>
      <c r="E213" s="7"/>
      <c r="F213" s="7"/>
      <c r="G213" s="7"/>
      <c r="H213" s="264"/>
      <c r="I213" s="7"/>
      <c r="J213" s="7"/>
      <c r="K213" s="7"/>
      <c r="L213" s="7"/>
      <c r="M213" s="7"/>
      <c r="N213" s="7"/>
      <c r="O213" s="7"/>
      <c r="P213" s="7"/>
      <c r="Q213" s="265"/>
      <c r="R213" s="7"/>
      <c r="S213" s="7"/>
      <c r="T213" s="7"/>
      <c r="U213" s="266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</row>
    <row r="214" ht="18.0" customHeight="1">
      <c r="A214" s="7"/>
      <c r="B214" s="7"/>
      <c r="C214" s="7"/>
      <c r="D214" s="7"/>
      <c r="E214" s="7"/>
      <c r="F214" s="7"/>
      <c r="G214" s="7"/>
      <c r="H214" s="264"/>
      <c r="I214" s="7"/>
      <c r="J214" s="7"/>
      <c r="K214" s="7"/>
      <c r="L214" s="7"/>
      <c r="M214" s="7"/>
      <c r="N214" s="7"/>
      <c r="O214" s="7"/>
      <c r="P214" s="7"/>
      <c r="Q214" s="265"/>
      <c r="R214" s="7"/>
      <c r="S214" s="7"/>
      <c r="T214" s="7"/>
      <c r="U214" s="266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</row>
    <row r="215" ht="18.0" customHeight="1">
      <c r="A215" s="7"/>
      <c r="B215" s="7"/>
      <c r="C215" s="7"/>
      <c r="D215" s="7"/>
      <c r="E215" s="7"/>
      <c r="F215" s="7"/>
      <c r="G215" s="7"/>
      <c r="H215" s="264"/>
      <c r="I215" s="7"/>
      <c r="J215" s="7"/>
      <c r="K215" s="7"/>
      <c r="L215" s="7"/>
      <c r="M215" s="7"/>
      <c r="N215" s="7"/>
      <c r="O215" s="7"/>
      <c r="P215" s="7"/>
      <c r="Q215" s="265"/>
      <c r="R215" s="7"/>
      <c r="S215" s="7"/>
      <c r="T215" s="7"/>
      <c r="U215" s="266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</row>
    <row r="216" ht="18.0" customHeight="1">
      <c r="A216" s="7"/>
      <c r="B216" s="7"/>
      <c r="C216" s="7"/>
      <c r="D216" s="7"/>
      <c r="E216" s="7"/>
      <c r="F216" s="7"/>
      <c r="G216" s="7"/>
      <c r="H216" s="264"/>
      <c r="I216" s="7"/>
      <c r="J216" s="7"/>
      <c r="K216" s="7"/>
      <c r="L216" s="7"/>
      <c r="M216" s="7"/>
      <c r="N216" s="7"/>
      <c r="O216" s="7"/>
      <c r="P216" s="7"/>
      <c r="Q216" s="265"/>
      <c r="R216" s="7"/>
      <c r="S216" s="7"/>
      <c r="T216" s="7"/>
      <c r="U216" s="266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</row>
    <row r="217" ht="18.0" customHeight="1">
      <c r="A217" s="7"/>
      <c r="B217" s="7"/>
      <c r="C217" s="7"/>
      <c r="D217" s="7"/>
      <c r="E217" s="7"/>
      <c r="F217" s="7"/>
      <c r="G217" s="7"/>
      <c r="H217" s="264"/>
      <c r="I217" s="7"/>
      <c r="J217" s="7"/>
      <c r="K217" s="7"/>
      <c r="L217" s="7"/>
      <c r="M217" s="7"/>
      <c r="N217" s="7"/>
      <c r="O217" s="7"/>
      <c r="P217" s="7"/>
      <c r="Q217" s="265"/>
      <c r="R217" s="7"/>
      <c r="S217" s="7"/>
      <c r="T217" s="7"/>
      <c r="U217" s="266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</row>
    <row r="218" ht="18.0" customHeight="1">
      <c r="A218" s="7"/>
      <c r="B218" s="7"/>
      <c r="C218" s="7"/>
      <c r="D218" s="7"/>
      <c r="E218" s="7"/>
      <c r="F218" s="7"/>
      <c r="G218" s="7"/>
      <c r="H218" s="264"/>
      <c r="I218" s="7"/>
      <c r="J218" s="7"/>
      <c r="K218" s="7"/>
      <c r="L218" s="7"/>
      <c r="M218" s="7"/>
      <c r="N218" s="7"/>
      <c r="O218" s="7"/>
      <c r="P218" s="7"/>
      <c r="Q218" s="265"/>
      <c r="R218" s="7"/>
      <c r="S218" s="7"/>
      <c r="T218" s="7"/>
      <c r="U218" s="266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</row>
    <row r="219" ht="18.0" customHeight="1">
      <c r="A219" s="7"/>
      <c r="B219" s="7"/>
      <c r="C219" s="7"/>
      <c r="D219" s="7"/>
      <c r="E219" s="7"/>
      <c r="F219" s="7"/>
      <c r="G219" s="7"/>
      <c r="H219" s="264"/>
      <c r="I219" s="7"/>
      <c r="J219" s="7"/>
      <c r="K219" s="7"/>
      <c r="L219" s="7"/>
      <c r="M219" s="7"/>
      <c r="N219" s="7"/>
      <c r="O219" s="7"/>
      <c r="P219" s="7"/>
      <c r="Q219" s="265"/>
      <c r="R219" s="7"/>
      <c r="S219" s="7"/>
      <c r="T219" s="7"/>
      <c r="U219" s="266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</row>
    <row r="220" ht="18.0" customHeight="1">
      <c r="A220" s="7"/>
      <c r="B220" s="7"/>
      <c r="C220" s="7"/>
      <c r="D220" s="7"/>
      <c r="E220" s="7"/>
      <c r="F220" s="7"/>
      <c r="G220" s="7"/>
      <c r="H220" s="264"/>
      <c r="I220" s="7"/>
      <c r="J220" s="7"/>
      <c r="K220" s="7"/>
      <c r="L220" s="7"/>
      <c r="M220" s="7"/>
      <c r="N220" s="7"/>
      <c r="O220" s="7"/>
      <c r="P220" s="7"/>
      <c r="Q220" s="265"/>
      <c r="R220" s="7"/>
      <c r="S220" s="7"/>
      <c r="T220" s="7"/>
      <c r="U220" s="266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</row>
    <row r="221" ht="18.0" customHeight="1">
      <c r="A221" s="7"/>
      <c r="B221" s="7"/>
      <c r="C221" s="7"/>
      <c r="D221" s="7"/>
      <c r="E221" s="7"/>
      <c r="F221" s="7"/>
      <c r="G221" s="7"/>
      <c r="H221" s="264"/>
      <c r="I221" s="7"/>
      <c r="J221" s="7"/>
      <c r="K221" s="7"/>
      <c r="L221" s="7"/>
      <c r="M221" s="7"/>
      <c r="N221" s="7"/>
      <c r="O221" s="7"/>
      <c r="P221" s="7"/>
      <c r="Q221" s="265"/>
      <c r="R221" s="7"/>
      <c r="S221" s="7"/>
      <c r="T221" s="7"/>
      <c r="U221" s="266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</row>
    <row r="222" ht="18.0" customHeight="1">
      <c r="A222" s="7"/>
      <c r="B222" s="7"/>
      <c r="C222" s="7"/>
      <c r="D222" s="7"/>
      <c r="E222" s="7"/>
      <c r="F222" s="7"/>
      <c r="G222" s="7"/>
      <c r="H222" s="264"/>
      <c r="I222" s="7"/>
      <c r="J222" s="7"/>
      <c r="K222" s="7"/>
      <c r="L222" s="7"/>
      <c r="M222" s="7"/>
      <c r="N222" s="7"/>
      <c r="O222" s="7"/>
      <c r="P222" s="7"/>
      <c r="Q222" s="265"/>
      <c r="R222" s="7"/>
      <c r="S222" s="7"/>
      <c r="T222" s="7"/>
      <c r="U222" s="266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</row>
    <row r="223" ht="18.0" customHeight="1">
      <c r="A223" s="7"/>
      <c r="B223" s="7"/>
      <c r="C223" s="7"/>
      <c r="D223" s="7"/>
      <c r="E223" s="7"/>
      <c r="F223" s="7"/>
      <c r="G223" s="7"/>
      <c r="H223" s="264"/>
      <c r="I223" s="7"/>
      <c r="J223" s="7"/>
      <c r="K223" s="7"/>
      <c r="L223" s="7"/>
      <c r="M223" s="7"/>
      <c r="N223" s="7"/>
      <c r="O223" s="7"/>
      <c r="P223" s="7"/>
      <c r="Q223" s="265"/>
      <c r="R223" s="7"/>
      <c r="S223" s="7"/>
      <c r="T223" s="7"/>
      <c r="U223" s="266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</row>
    <row r="224" ht="18.0" customHeight="1">
      <c r="A224" s="7"/>
      <c r="B224" s="7"/>
      <c r="C224" s="7"/>
      <c r="D224" s="7"/>
      <c r="E224" s="7"/>
      <c r="F224" s="7"/>
      <c r="G224" s="7"/>
      <c r="H224" s="264"/>
      <c r="I224" s="7"/>
      <c r="J224" s="7"/>
      <c r="K224" s="7"/>
      <c r="L224" s="7"/>
      <c r="M224" s="7"/>
      <c r="N224" s="7"/>
      <c r="O224" s="7"/>
      <c r="P224" s="7"/>
      <c r="Q224" s="265"/>
      <c r="R224" s="7"/>
      <c r="S224" s="7"/>
      <c r="T224" s="7"/>
      <c r="U224" s="266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</row>
    <row r="225" ht="18.0" customHeight="1">
      <c r="A225" s="7"/>
      <c r="B225" s="7"/>
      <c r="C225" s="7"/>
      <c r="D225" s="7"/>
      <c r="E225" s="7"/>
      <c r="F225" s="7"/>
      <c r="G225" s="7"/>
      <c r="H225" s="264"/>
      <c r="I225" s="7"/>
      <c r="J225" s="7"/>
      <c r="K225" s="7"/>
      <c r="L225" s="7"/>
      <c r="M225" s="7"/>
      <c r="N225" s="7"/>
      <c r="O225" s="7"/>
      <c r="P225" s="7"/>
      <c r="Q225" s="265"/>
      <c r="R225" s="7"/>
      <c r="S225" s="7"/>
      <c r="T225" s="7"/>
      <c r="U225" s="266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</row>
    <row r="226" ht="18.0" customHeight="1">
      <c r="A226" s="7"/>
      <c r="B226" s="7"/>
      <c r="C226" s="7"/>
      <c r="D226" s="7"/>
      <c r="E226" s="7"/>
      <c r="F226" s="7"/>
      <c r="G226" s="7"/>
      <c r="H226" s="264"/>
      <c r="I226" s="7"/>
      <c r="J226" s="7"/>
      <c r="K226" s="7"/>
      <c r="L226" s="7"/>
      <c r="M226" s="7"/>
      <c r="N226" s="7"/>
      <c r="O226" s="7"/>
      <c r="P226" s="7"/>
      <c r="Q226" s="265"/>
      <c r="R226" s="7"/>
      <c r="S226" s="7"/>
      <c r="T226" s="7"/>
      <c r="U226" s="266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</row>
    <row r="227" ht="18.0" customHeight="1">
      <c r="A227" s="7"/>
      <c r="B227" s="7"/>
      <c r="C227" s="7"/>
      <c r="D227" s="7"/>
      <c r="E227" s="7"/>
      <c r="F227" s="7"/>
      <c r="G227" s="7"/>
      <c r="H227" s="264"/>
      <c r="I227" s="7"/>
      <c r="J227" s="7"/>
      <c r="K227" s="7"/>
      <c r="L227" s="7"/>
      <c r="M227" s="7"/>
      <c r="N227" s="7"/>
      <c r="O227" s="7"/>
      <c r="P227" s="7"/>
      <c r="Q227" s="265"/>
      <c r="R227" s="7"/>
      <c r="S227" s="7"/>
      <c r="T227" s="7"/>
      <c r="U227" s="266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</row>
    <row r="228" ht="18.0" customHeight="1">
      <c r="A228" s="7"/>
      <c r="B228" s="7"/>
      <c r="C228" s="7"/>
      <c r="D228" s="7"/>
      <c r="E228" s="7"/>
      <c r="F228" s="7"/>
      <c r="G228" s="7"/>
      <c r="H228" s="264"/>
      <c r="I228" s="7"/>
      <c r="J228" s="7"/>
      <c r="K228" s="7"/>
      <c r="L228" s="7"/>
      <c r="M228" s="7"/>
      <c r="N228" s="7"/>
      <c r="O228" s="7"/>
      <c r="P228" s="7"/>
      <c r="Q228" s="265"/>
      <c r="R228" s="7"/>
      <c r="S228" s="7"/>
      <c r="T228" s="7"/>
      <c r="U228" s="266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</row>
    <row r="229" ht="18.0" customHeight="1">
      <c r="A229" s="7"/>
      <c r="B229" s="7"/>
      <c r="C229" s="7"/>
      <c r="D229" s="7"/>
      <c r="E229" s="7"/>
      <c r="F229" s="7"/>
      <c r="G229" s="7"/>
      <c r="H229" s="264"/>
      <c r="I229" s="7"/>
      <c r="J229" s="7"/>
      <c r="K229" s="7"/>
      <c r="L229" s="7"/>
      <c r="M229" s="7"/>
      <c r="N229" s="7"/>
      <c r="O229" s="7"/>
      <c r="P229" s="7"/>
      <c r="Q229" s="265"/>
      <c r="R229" s="7"/>
      <c r="S229" s="7"/>
      <c r="T229" s="7"/>
      <c r="U229" s="266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</row>
    <row r="230" ht="18.0" customHeight="1">
      <c r="A230" s="7"/>
      <c r="B230" s="7"/>
      <c r="C230" s="7"/>
      <c r="D230" s="7"/>
      <c r="E230" s="7"/>
      <c r="F230" s="7"/>
      <c r="G230" s="7"/>
      <c r="H230" s="264"/>
      <c r="I230" s="7"/>
      <c r="J230" s="7"/>
      <c r="K230" s="7"/>
      <c r="L230" s="7"/>
      <c r="M230" s="7"/>
      <c r="N230" s="7"/>
      <c r="O230" s="7"/>
      <c r="P230" s="7"/>
      <c r="Q230" s="265"/>
      <c r="R230" s="7"/>
      <c r="S230" s="7"/>
      <c r="T230" s="7"/>
      <c r="U230" s="266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</row>
    <row r="231" ht="18.0" customHeight="1">
      <c r="A231" s="7"/>
      <c r="B231" s="7"/>
      <c r="C231" s="7"/>
      <c r="D231" s="7"/>
      <c r="E231" s="7"/>
      <c r="F231" s="7"/>
      <c r="G231" s="7"/>
      <c r="H231" s="264"/>
      <c r="I231" s="7"/>
      <c r="J231" s="7"/>
      <c r="K231" s="7"/>
      <c r="L231" s="7"/>
      <c r="M231" s="7"/>
      <c r="N231" s="7"/>
      <c r="O231" s="7"/>
      <c r="P231" s="7"/>
      <c r="Q231" s="265"/>
      <c r="R231" s="7"/>
      <c r="S231" s="7"/>
      <c r="T231" s="7"/>
      <c r="U231" s="266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</row>
    <row r="232" ht="18.0" customHeight="1">
      <c r="A232" s="7"/>
      <c r="B232" s="7"/>
      <c r="C232" s="7"/>
      <c r="D232" s="7"/>
      <c r="E232" s="7"/>
      <c r="F232" s="7"/>
      <c r="G232" s="7"/>
      <c r="H232" s="264"/>
      <c r="I232" s="7"/>
      <c r="J232" s="7"/>
      <c r="K232" s="7"/>
      <c r="L232" s="7"/>
      <c r="M232" s="7"/>
      <c r="N232" s="7"/>
      <c r="O232" s="7"/>
      <c r="P232" s="7"/>
      <c r="Q232" s="265"/>
      <c r="R232" s="7"/>
      <c r="S232" s="7"/>
      <c r="T232" s="7"/>
      <c r="U232" s="266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</row>
    <row r="233" ht="18.0" customHeight="1">
      <c r="A233" s="7"/>
      <c r="B233" s="7"/>
      <c r="C233" s="7"/>
      <c r="D233" s="7"/>
      <c r="E233" s="7"/>
      <c r="F233" s="7"/>
      <c r="G233" s="7"/>
      <c r="H233" s="264"/>
      <c r="I233" s="7"/>
      <c r="J233" s="7"/>
      <c r="K233" s="7"/>
      <c r="L233" s="7"/>
      <c r="M233" s="7"/>
      <c r="N233" s="7"/>
      <c r="O233" s="7"/>
      <c r="P233" s="7"/>
      <c r="Q233" s="265"/>
      <c r="R233" s="7"/>
      <c r="S233" s="7"/>
      <c r="T233" s="7"/>
      <c r="U233" s="266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</row>
    <row r="234" ht="18.0" customHeight="1">
      <c r="A234" s="7"/>
      <c r="B234" s="7"/>
      <c r="C234" s="7"/>
      <c r="D234" s="7"/>
      <c r="E234" s="7"/>
      <c r="F234" s="7"/>
      <c r="G234" s="7"/>
      <c r="H234" s="264"/>
      <c r="I234" s="7"/>
      <c r="J234" s="7"/>
      <c r="K234" s="7"/>
      <c r="L234" s="7"/>
      <c r="M234" s="7"/>
      <c r="N234" s="7"/>
      <c r="O234" s="7"/>
      <c r="P234" s="7"/>
      <c r="Q234" s="265"/>
      <c r="R234" s="7"/>
      <c r="S234" s="7"/>
      <c r="T234" s="7"/>
      <c r="U234" s="266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</row>
    <row r="235" ht="18.0" customHeight="1">
      <c r="A235" s="7"/>
      <c r="B235" s="7"/>
      <c r="C235" s="7"/>
      <c r="D235" s="7"/>
      <c r="E235" s="7"/>
      <c r="F235" s="7"/>
      <c r="G235" s="7"/>
      <c r="H235" s="264"/>
      <c r="I235" s="7"/>
      <c r="J235" s="7"/>
      <c r="K235" s="7"/>
      <c r="L235" s="7"/>
      <c r="M235" s="7"/>
      <c r="N235" s="7"/>
      <c r="O235" s="7"/>
      <c r="P235" s="7"/>
      <c r="Q235" s="265"/>
      <c r="R235" s="7"/>
      <c r="S235" s="7"/>
      <c r="T235" s="7"/>
      <c r="U235" s="266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</row>
    <row r="236" ht="18.0" customHeight="1">
      <c r="A236" s="7"/>
      <c r="B236" s="7"/>
      <c r="C236" s="7"/>
      <c r="D236" s="7"/>
      <c r="E236" s="7"/>
      <c r="F236" s="7"/>
      <c r="G236" s="7"/>
      <c r="H236" s="264"/>
      <c r="I236" s="7"/>
      <c r="J236" s="7"/>
      <c r="K236" s="7"/>
      <c r="L236" s="7"/>
      <c r="M236" s="7"/>
      <c r="N236" s="7"/>
      <c r="O236" s="7"/>
      <c r="P236" s="7"/>
      <c r="Q236" s="265"/>
      <c r="R236" s="7"/>
      <c r="S236" s="7"/>
      <c r="T236" s="7"/>
      <c r="U236" s="266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</row>
    <row r="237" ht="18.0" customHeight="1">
      <c r="A237" s="7"/>
      <c r="B237" s="7"/>
      <c r="C237" s="7"/>
      <c r="D237" s="7"/>
      <c r="E237" s="7"/>
      <c r="F237" s="7"/>
      <c r="G237" s="7"/>
      <c r="H237" s="264"/>
      <c r="I237" s="7"/>
      <c r="J237" s="7"/>
      <c r="K237" s="7"/>
      <c r="L237" s="7"/>
      <c r="M237" s="7"/>
      <c r="N237" s="7"/>
      <c r="O237" s="7"/>
      <c r="P237" s="7"/>
      <c r="Q237" s="265"/>
      <c r="R237" s="7"/>
      <c r="S237" s="7"/>
      <c r="T237" s="7"/>
      <c r="U237" s="266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</row>
    <row r="238" ht="18.0" customHeight="1">
      <c r="A238" s="7"/>
      <c r="B238" s="7"/>
      <c r="C238" s="7"/>
      <c r="D238" s="7"/>
      <c r="E238" s="7"/>
      <c r="F238" s="7"/>
      <c r="G238" s="7"/>
      <c r="H238" s="264"/>
      <c r="I238" s="7"/>
      <c r="J238" s="7"/>
      <c r="K238" s="7"/>
      <c r="L238" s="7"/>
      <c r="M238" s="7"/>
      <c r="N238" s="7"/>
      <c r="O238" s="7"/>
      <c r="P238" s="7"/>
      <c r="Q238" s="265"/>
      <c r="R238" s="7"/>
      <c r="S238" s="7"/>
      <c r="T238" s="7"/>
      <c r="U238" s="266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</row>
    <row r="239" ht="18.0" customHeight="1">
      <c r="A239" s="7"/>
      <c r="B239" s="7"/>
      <c r="C239" s="7"/>
      <c r="D239" s="7"/>
      <c r="E239" s="7"/>
      <c r="F239" s="7"/>
      <c r="G239" s="7"/>
      <c r="H239" s="264"/>
      <c r="I239" s="7"/>
      <c r="J239" s="7"/>
      <c r="K239" s="7"/>
      <c r="L239" s="7"/>
      <c r="M239" s="7"/>
      <c r="N239" s="7"/>
      <c r="O239" s="7"/>
      <c r="P239" s="7"/>
      <c r="Q239" s="265"/>
      <c r="R239" s="7"/>
      <c r="S239" s="7"/>
      <c r="T239" s="7"/>
      <c r="U239" s="266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</row>
    <row r="240" ht="18.0" customHeight="1">
      <c r="A240" s="7"/>
      <c r="B240" s="7"/>
      <c r="C240" s="7"/>
      <c r="D240" s="7"/>
      <c r="E240" s="7"/>
      <c r="F240" s="7"/>
      <c r="G240" s="7"/>
      <c r="H240" s="264"/>
      <c r="I240" s="7"/>
      <c r="J240" s="7"/>
      <c r="K240" s="7"/>
      <c r="L240" s="7"/>
      <c r="M240" s="7"/>
      <c r="N240" s="7"/>
      <c r="O240" s="7"/>
      <c r="P240" s="7"/>
      <c r="Q240" s="265"/>
      <c r="R240" s="7"/>
      <c r="S240" s="7"/>
      <c r="T240" s="7"/>
      <c r="U240" s="266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</row>
    <row r="241" ht="18.0" customHeight="1">
      <c r="A241" s="7"/>
      <c r="B241" s="7"/>
      <c r="C241" s="7"/>
      <c r="D241" s="7"/>
      <c r="E241" s="7"/>
      <c r="F241" s="7"/>
      <c r="G241" s="7"/>
      <c r="H241" s="264"/>
      <c r="I241" s="7"/>
      <c r="J241" s="7"/>
      <c r="K241" s="7"/>
      <c r="L241" s="7"/>
      <c r="M241" s="7"/>
      <c r="N241" s="7"/>
      <c r="O241" s="7"/>
      <c r="P241" s="7"/>
      <c r="Q241" s="265"/>
      <c r="R241" s="7"/>
      <c r="S241" s="7"/>
      <c r="T241" s="7"/>
      <c r="U241" s="266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</row>
    <row r="242" ht="18.0" customHeight="1">
      <c r="A242" s="7"/>
      <c r="B242" s="7"/>
      <c r="C242" s="7"/>
      <c r="D242" s="7"/>
      <c r="E242" s="7"/>
      <c r="F242" s="7"/>
      <c r="G242" s="7"/>
      <c r="H242" s="264"/>
      <c r="I242" s="7"/>
      <c r="J242" s="7"/>
      <c r="K242" s="7"/>
      <c r="L242" s="7"/>
      <c r="M242" s="7"/>
      <c r="N242" s="7"/>
      <c r="O242" s="7"/>
      <c r="P242" s="7"/>
      <c r="Q242" s="265"/>
      <c r="R242" s="7"/>
      <c r="S242" s="7"/>
      <c r="T242" s="7"/>
      <c r="U242" s="266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</row>
    <row r="243" ht="18.0" customHeight="1">
      <c r="A243" s="7"/>
      <c r="B243" s="7"/>
      <c r="C243" s="7"/>
      <c r="D243" s="7"/>
      <c r="E243" s="7"/>
      <c r="F243" s="7"/>
      <c r="G243" s="7"/>
      <c r="H243" s="264"/>
      <c r="I243" s="7"/>
      <c r="J243" s="7"/>
      <c r="K243" s="7"/>
      <c r="L243" s="7"/>
      <c r="M243" s="7"/>
      <c r="N243" s="7"/>
      <c r="O243" s="7"/>
      <c r="P243" s="7"/>
      <c r="Q243" s="265"/>
      <c r="R243" s="7"/>
      <c r="S243" s="7"/>
      <c r="T243" s="7"/>
      <c r="U243" s="266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</row>
    <row r="244" ht="18.0" customHeight="1">
      <c r="A244" s="7"/>
      <c r="B244" s="7"/>
      <c r="C244" s="7"/>
      <c r="D244" s="7"/>
      <c r="E244" s="7"/>
      <c r="F244" s="7"/>
      <c r="G244" s="7"/>
      <c r="H244" s="264"/>
      <c r="I244" s="7"/>
      <c r="J244" s="7"/>
      <c r="K244" s="7"/>
      <c r="L244" s="7"/>
      <c r="M244" s="7"/>
      <c r="N244" s="7"/>
      <c r="O244" s="7"/>
      <c r="P244" s="7"/>
      <c r="Q244" s="265"/>
      <c r="R244" s="7"/>
      <c r="S244" s="7"/>
      <c r="T244" s="7"/>
      <c r="U244" s="266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</row>
    <row r="245" ht="18.0" customHeight="1">
      <c r="A245" s="7"/>
      <c r="B245" s="7"/>
      <c r="C245" s="7"/>
      <c r="D245" s="7"/>
      <c r="E245" s="7"/>
      <c r="F245" s="7"/>
      <c r="G245" s="7"/>
      <c r="H245" s="264"/>
      <c r="I245" s="7"/>
      <c r="J245" s="7"/>
      <c r="K245" s="7"/>
      <c r="L245" s="7"/>
      <c r="M245" s="7"/>
      <c r="N245" s="7"/>
      <c r="O245" s="7"/>
      <c r="P245" s="7"/>
      <c r="Q245" s="265"/>
      <c r="R245" s="7"/>
      <c r="S245" s="7"/>
      <c r="T245" s="7"/>
      <c r="U245" s="266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</row>
    <row r="246" ht="18.0" customHeight="1">
      <c r="A246" s="7"/>
      <c r="B246" s="7"/>
      <c r="C246" s="7"/>
      <c r="D246" s="7"/>
      <c r="E246" s="7"/>
      <c r="F246" s="7"/>
      <c r="G246" s="7"/>
      <c r="H246" s="264"/>
      <c r="I246" s="7"/>
      <c r="J246" s="7"/>
      <c r="K246" s="7"/>
      <c r="L246" s="7"/>
      <c r="M246" s="7"/>
      <c r="N246" s="7"/>
      <c r="O246" s="7"/>
      <c r="P246" s="7"/>
      <c r="Q246" s="265"/>
      <c r="R246" s="7"/>
      <c r="S246" s="7"/>
      <c r="T246" s="7"/>
      <c r="U246" s="266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</row>
    <row r="247" ht="18.0" customHeight="1">
      <c r="A247" s="7"/>
      <c r="B247" s="7"/>
      <c r="C247" s="7"/>
      <c r="D247" s="7"/>
      <c r="E247" s="7"/>
      <c r="F247" s="7"/>
      <c r="G247" s="7"/>
      <c r="H247" s="264"/>
      <c r="I247" s="7"/>
      <c r="J247" s="7"/>
      <c r="K247" s="7"/>
      <c r="L247" s="7"/>
      <c r="M247" s="7"/>
      <c r="N247" s="7"/>
      <c r="O247" s="7"/>
      <c r="P247" s="7"/>
      <c r="Q247" s="265"/>
      <c r="R247" s="7"/>
      <c r="S247" s="7"/>
      <c r="T247" s="7"/>
      <c r="U247" s="266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</row>
    <row r="248" ht="18.0" customHeight="1">
      <c r="A248" s="7"/>
      <c r="B248" s="7"/>
      <c r="C248" s="7"/>
      <c r="D248" s="7"/>
      <c r="E248" s="7"/>
      <c r="F248" s="7"/>
      <c r="G248" s="7"/>
      <c r="H248" s="264"/>
      <c r="I248" s="7"/>
      <c r="J248" s="7"/>
      <c r="K248" s="7"/>
      <c r="L248" s="7"/>
      <c r="M248" s="7"/>
      <c r="N248" s="7"/>
      <c r="O248" s="7"/>
      <c r="P248" s="7"/>
      <c r="Q248" s="265"/>
      <c r="R248" s="7"/>
      <c r="S248" s="7"/>
      <c r="T248" s="7"/>
      <c r="U248" s="266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</row>
    <row r="249" ht="18.0" customHeight="1">
      <c r="A249" s="7"/>
      <c r="B249" s="7"/>
      <c r="C249" s="7"/>
      <c r="D249" s="7"/>
      <c r="E249" s="7"/>
      <c r="F249" s="7"/>
      <c r="G249" s="7"/>
      <c r="H249" s="264"/>
      <c r="I249" s="7"/>
      <c r="J249" s="7"/>
      <c r="K249" s="7"/>
      <c r="L249" s="7"/>
      <c r="M249" s="7"/>
      <c r="N249" s="7"/>
      <c r="O249" s="7"/>
      <c r="P249" s="7"/>
      <c r="Q249" s="265"/>
      <c r="R249" s="7"/>
      <c r="S249" s="7"/>
      <c r="T249" s="7"/>
      <c r="U249" s="266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</row>
    <row r="250" ht="18.0" customHeight="1">
      <c r="A250" s="7"/>
      <c r="B250" s="7"/>
      <c r="C250" s="7"/>
      <c r="D250" s="7"/>
      <c r="E250" s="7"/>
      <c r="F250" s="7"/>
      <c r="G250" s="7"/>
      <c r="H250" s="264"/>
      <c r="I250" s="7"/>
      <c r="J250" s="7"/>
      <c r="K250" s="7"/>
      <c r="L250" s="7"/>
      <c r="M250" s="7"/>
      <c r="N250" s="7"/>
      <c r="O250" s="7"/>
      <c r="P250" s="7"/>
      <c r="Q250" s="265"/>
      <c r="R250" s="7"/>
      <c r="S250" s="7"/>
      <c r="T250" s="7"/>
      <c r="U250" s="266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</row>
    <row r="251" ht="18.0" customHeight="1">
      <c r="A251" s="7"/>
      <c r="B251" s="7"/>
      <c r="C251" s="7"/>
      <c r="D251" s="7"/>
      <c r="E251" s="7"/>
      <c r="F251" s="7"/>
      <c r="G251" s="7"/>
      <c r="H251" s="264"/>
      <c r="I251" s="7"/>
      <c r="J251" s="7"/>
      <c r="K251" s="7"/>
      <c r="L251" s="7"/>
      <c r="M251" s="7"/>
      <c r="N251" s="7"/>
      <c r="O251" s="7"/>
      <c r="P251" s="7"/>
      <c r="Q251" s="265"/>
      <c r="R251" s="7"/>
      <c r="S251" s="7"/>
      <c r="T251" s="7"/>
      <c r="U251" s="266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</row>
    <row r="252" ht="18.0" customHeight="1">
      <c r="A252" s="7"/>
      <c r="B252" s="7"/>
      <c r="C252" s="7"/>
      <c r="D252" s="7"/>
      <c r="E252" s="7"/>
      <c r="F252" s="7"/>
      <c r="G252" s="7"/>
      <c r="H252" s="264"/>
      <c r="I252" s="7"/>
      <c r="J252" s="7"/>
      <c r="K252" s="7"/>
      <c r="L252" s="7"/>
      <c r="M252" s="7"/>
      <c r="N252" s="7"/>
      <c r="O252" s="7"/>
      <c r="P252" s="7"/>
      <c r="Q252" s="265"/>
      <c r="R252" s="7"/>
      <c r="S252" s="7"/>
      <c r="T252" s="7"/>
      <c r="U252" s="266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</row>
    <row r="253" ht="18.0" customHeight="1">
      <c r="A253" s="7"/>
      <c r="B253" s="7"/>
      <c r="C253" s="7"/>
      <c r="D253" s="7"/>
      <c r="E253" s="7"/>
      <c r="F253" s="7"/>
      <c r="G253" s="7"/>
      <c r="H253" s="264"/>
      <c r="I253" s="7"/>
      <c r="J253" s="7"/>
      <c r="K253" s="7"/>
      <c r="L253" s="7"/>
      <c r="M253" s="7"/>
      <c r="N253" s="7"/>
      <c r="O253" s="7"/>
      <c r="P253" s="7"/>
      <c r="Q253" s="265"/>
      <c r="R253" s="7"/>
      <c r="S253" s="7"/>
      <c r="T253" s="7"/>
      <c r="U253" s="266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</row>
    <row r="254" ht="18.0" customHeight="1">
      <c r="A254" s="7"/>
      <c r="B254" s="7"/>
      <c r="C254" s="7"/>
      <c r="D254" s="7"/>
      <c r="E254" s="7"/>
      <c r="F254" s="7"/>
      <c r="G254" s="7"/>
      <c r="H254" s="264"/>
      <c r="I254" s="7"/>
      <c r="J254" s="7"/>
      <c r="K254" s="7"/>
      <c r="L254" s="7"/>
      <c r="M254" s="7"/>
      <c r="N254" s="7"/>
      <c r="O254" s="7"/>
      <c r="P254" s="7"/>
      <c r="Q254" s="265"/>
      <c r="R254" s="7"/>
      <c r="S254" s="7"/>
      <c r="T254" s="7"/>
      <c r="U254" s="266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</row>
    <row r="255" ht="18.0" customHeight="1">
      <c r="A255" s="7"/>
      <c r="B255" s="7"/>
      <c r="C255" s="7"/>
      <c r="D255" s="7"/>
      <c r="E255" s="7"/>
      <c r="F255" s="7"/>
      <c r="G255" s="7"/>
      <c r="H255" s="264"/>
      <c r="I255" s="7"/>
      <c r="J255" s="7"/>
      <c r="K255" s="7"/>
      <c r="L255" s="7"/>
      <c r="M255" s="7"/>
      <c r="N255" s="7"/>
      <c r="O255" s="7"/>
      <c r="P255" s="7"/>
      <c r="Q255" s="265"/>
      <c r="R255" s="7"/>
      <c r="S255" s="7"/>
      <c r="T255" s="7"/>
      <c r="U255" s="266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</row>
    <row r="256" ht="18.0" customHeight="1">
      <c r="A256" s="7"/>
      <c r="B256" s="7"/>
      <c r="C256" s="7"/>
      <c r="D256" s="7"/>
      <c r="E256" s="7"/>
      <c r="F256" s="7"/>
      <c r="G256" s="7"/>
      <c r="H256" s="264"/>
      <c r="I256" s="7"/>
      <c r="J256" s="7"/>
      <c r="K256" s="7"/>
      <c r="L256" s="7"/>
      <c r="M256" s="7"/>
      <c r="N256" s="7"/>
      <c r="O256" s="7"/>
      <c r="P256" s="7"/>
      <c r="Q256" s="265"/>
      <c r="R256" s="7"/>
      <c r="S256" s="7"/>
      <c r="T256" s="7"/>
      <c r="U256" s="266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</row>
    <row r="257" ht="18.0" customHeight="1">
      <c r="A257" s="7"/>
      <c r="B257" s="7"/>
      <c r="C257" s="7"/>
      <c r="D257" s="7"/>
      <c r="E257" s="7"/>
      <c r="F257" s="7"/>
      <c r="G257" s="7"/>
      <c r="H257" s="264"/>
      <c r="I257" s="7"/>
      <c r="J257" s="7"/>
      <c r="K257" s="7"/>
      <c r="L257" s="7"/>
      <c r="M257" s="7"/>
      <c r="N257" s="7"/>
      <c r="O257" s="7"/>
      <c r="P257" s="7"/>
      <c r="Q257" s="265"/>
      <c r="R257" s="7"/>
      <c r="S257" s="7"/>
      <c r="T257" s="7"/>
      <c r="U257" s="266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</row>
    <row r="258" ht="18.0" customHeight="1">
      <c r="A258" s="7"/>
      <c r="B258" s="7"/>
      <c r="C258" s="7"/>
      <c r="D258" s="7"/>
      <c r="E258" s="7"/>
      <c r="F258" s="7"/>
      <c r="G258" s="7"/>
      <c r="H258" s="264"/>
      <c r="I258" s="7"/>
      <c r="J258" s="7"/>
      <c r="K258" s="7"/>
      <c r="L258" s="7"/>
      <c r="M258" s="7"/>
      <c r="N258" s="7"/>
      <c r="O258" s="7"/>
      <c r="P258" s="7"/>
      <c r="Q258" s="265"/>
      <c r="R258" s="7"/>
      <c r="S258" s="7"/>
      <c r="T258" s="7"/>
      <c r="U258" s="266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</row>
    <row r="259" ht="18.0" customHeight="1">
      <c r="A259" s="7"/>
      <c r="B259" s="7"/>
      <c r="C259" s="7"/>
      <c r="D259" s="7"/>
      <c r="E259" s="7"/>
      <c r="F259" s="7"/>
      <c r="G259" s="7"/>
      <c r="H259" s="264"/>
      <c r="I259" s="7"/>
      <c r="J259" s="7"/>
      <c r="K259" s="7"/>
      <c r="L259" s="7"/>
      <c r="M259" s="7"/>
      <c r="N259" s="7"/>
      <c r="O259" s="7"/>
      <c r="P259" s="7"/>
      <c r="Q259" s="265"/>
      <c r="R259" s="7"/>
      <c r="S259" s="7"/>
      <c r="T259" s="7"/>
      <c r="U259" s="266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</row>
    <row r="260" ht="18.0" customHeight="1">
      <c r="A260" s="7"/>
      <c r="B260" s="7"/>
      <c r="C260" s="7"/>
      <c r="D260" s="7"/>
      <c r="E260" s="7"/>
      <c r="F260" s="7"/>
      <c r="G260" s="7"/>
      <c r="H260" s="264"/>
      <c r="I260" s="7"/>
      <c r="J260" s="7"/>
      <c r="K260" s="7"/>
      <c r="L260" s="7"/>
      <c r="M260" s="7"/>
      <c r="N260" s="7"/>
      <c r="O260" s="7"/>
      <c r="P260" s="7"/>
      <c r="Q260" s="265"/>
      <c r="R260" s="7"/>
      <c r="S260" s="7"/>
      <c r="T260" s="7"/>
      <c r="U260" s="266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</row>
    <row r="261" ht="18.0" customHeight="1">
      <c r="A261" s="7"/>
      <c r="B261" s="7"/>
      <c r="C261" s="7"/>
      <c r="D261" s="7"/>
      <c r="E261" s="7"/>
      <c r="F261" s="7"/>
      <c r="G261" s="7"/>
      <c r="H261" s="264"/>
      <c r="I261" s="7"/>
      <c r="J261" s="7"/>
      <c r="K261" s="7"/>
      <c r="L261" s="7"/>
      <c r="M261" s="7"/>
      <c r="N261" s="7"/>
      <c r="O261" s="7"/>
      <c r="P261" s="7"/>
      <c r="Q261" s="265"/>
      <c r="R261" s="7"/>
      <c r="S261" s="7"/>
      <c r="T261" s="7"/>
      <c r="U261" s="266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</row>
    <row r="262" ht="18.0" customHeight="1">
      <c r="A262" s="7"/>
      <c r="B262" s="7"/>
      <c r="C262" s="7"/>
      <c r="D262" s="7"/>
      <c r="E262" s="7"/>
      <c r="F262" s="7"/>
      <c r="G262" s="7"/>
      <c r="H262" s="264"/>
      <c r="I262" s="7"/>
      <c r="J262" s="7"/>
      <c r="K262" s="7"/>
      <c r="L262" s="7"/>
      <c r="M262" s="7"/>
      <c r="N262" s="7"/>
      <c r="O262" s="7"/>
      <c r="P262" s="7"/>
      <c r="Q262" s="265"/>
      <c r="R262" s="7"/>
      <c r="S262" s="7"/>
      <c r="T262" s="7"/>
      <c r="U262" s="266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</row>
    <row r="263" ht="18.0" customHeight="1">
      <c r="A263" s="7"/>
      <c r="B263" s="7"/>
      <c r="C263" s="7"/>
      <c r="D263" s="7"/>
      <c r="E263" s="7"/>
      <c r="F263" s="7"/>
      <c r="G263" s="7"/>
      <c r="H263" s="264"/>
      <c r="I263" s="7"/>
      <c r="J263" s="7"/>
      <c r="K263" s="7"/>
      <c r="L263" s="7"/>
      <c r="M263" s="7"/>
      <c r="N263" s="7"/>
      <c r="O263" s="7"/>
      <c r="P263" s="7"/>
      <c r="Q263" s="265"/>
      <c r="R263" s="7"/>
      <c r="S263" s="7"/>
      <c r="T263" s="7"/>
      <c r="U263" s="266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</row>
    <row r="264" ht="18.0" customHeight="1">
      <c r="A264" s="7"/>
      <c r="B264" s="7"/>
      <c r="C264" s="7"/>
      <c r="D264" s="7"/>
      <c r="E264" s="7"/>
      <c r="F264" s="7"/>
      <c r="G264" s="7"/>
      <c r="H264" s="264"/>
      <c r="I264" s="7"/>
      <c r="J264" s="7"/>
      <c r="K264" s="7"/>
      <c r="L264" s="7"/>
      <c r="M264" s="7"/>
      <c r="N264" s="7"/>
      <c r="O264" s="7"/>
      <c r="P264" s="7"/>
      <c r="Q264" s="265"/>
      <c r="R264" s="7"/>
      <c r="S264" s="7"/>
      <c r="T264" s="7"/>
      <c r="U264" s="266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</row>
    <row r="265" ht="18.0" customHeight="1">
      <c r="A265" s="7"/>
      <c r="B265" s="7"/>
      <c r="C265" s="7"/>
      <c r="D265" s="7"/>
      <c r="E265" s="7"/>
      <c r="F265" s="7"/>
      <c r="G265" s="7"/>
      <c r="H265" s="264"/>
      <c r="I265" s="7"/>
      <c r="J265" s="7"/>
      <c r="K265" s="7"/>
      <c r="L265" s="7"/>
      <c r="M265" s="7"/>
      <c r="N265" s="7"/>
      <c r="O265" s="7"/>
      <c r="P265" s="7"/>
      <c r="Q265" s="265"/>
      <c r="R265" s="7"/>
      <c r="S265" s="7"/>
      <c r="T265" s="7"/>
      <c r="U265" s="266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</row>
    <row r="266" ht="18.0" customHeight="1">
      <c r="A266" s="7"/>
      <c r="B266" s="7"/>
      <c r="C266" s="7"/>
      <c r="D266" s="7"/>
      <c r="E266" s="7"/>
      <c r="F266" s="7"/>
      <c r="G266" s="7"/>
      <c r="H266" s="264"/>
      <c r="I266" s="7"/>
      <c r="J266" s="7"/>
      <c r="K266" s="7"/>
      <c r="L266" s="7"/>
      <c r="M266" s="7"/>
      <c r="N266" s="7"/>
      <c r="O266" s="7"/>
      <c r="P266" s="7"/>
      <c r="Q266" s="265"/>
      <c r="R266" s="7"/>
      <c r="S266" s="7"/>
      <c r="T266" s="7"/>
      <c r="U266" s="266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</row>
    <row r="267" ht="18.0" customHeight="1">
      <c r="A267" s="7"/>
      <c r="B267" s="7"/>
      <c r="C267" s="7"/>
      <c r="D267" s="7"/>
      <c r="E267" s="7"/>
      <c r="F267" s="7"/>
      <c r="G267" s="7"/>
      <c r="H267" s="264"/>
      <c r="I267" s="7"/>
      <c r="J267" s="7"/>
      <c r="K267" s="7"/>
      <c r="L267" s="7"/>
      <c r="M267" s="7"/>
      <c r="N267" s="7"/>
      <c r="O267" s="7"/>
      <c r="P267" s="7"/>
      <c r="Q267" s="265"/>
      <c r="R267" s="7"/>
      <c r="S267" s="7"/>
      <c r="T267" s="7"/>
      <c r="U267" s="266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</row>
    <row r="268" ht="18.0" customHeight="1">
      <c r="A268" s="7"/>
      <c r="B268" s="7"/>
      <c r="C268" s="7"/>
      <c r="D268" s="7"/>
      <c r="E268" s="7"/>
      <c r="F268" s="7"/>
      <c r="G268" s="7"/>
      <c r="H268" s="264"/>
      <c r="I268" s="7"/>
      <c r="J268" s="7"/>
      <c r="K268" s="7"/>
      <c r="L268" s="7"/>
      <c r="M268" s="7"/>
      <c r="N268" s="7"/>
      <c r="O268" s="7"/>
      <c r="P268" s="7"/>
      <c r="Q268" s="265"/>
      <c r="R268" s="7"/>
      <c r="S268" s="7"/>
      <c r="T268" s="7"/>
      <c r="U268" s="266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</row>
    <row r="269" ht="18.0" customHeight="1">
      <c r="A269" s="7"/>
      <c r="B269" s="7"/>
      <c r="C269" s="7"/>
      <c r="D269" s="7"/>
      <c r="E269" s="7"/>
      <c r="F269" s="7"/>
      <c r="G269" s="7"/>
      <c r="H269" s="264"/>
      <c r="I269" s="7"/>
      <c r="J269" s="7"/>
      <c r="K269" s="7"/>
      <c r="L269" s="7"/>
      <c r="M269" s="7"/>
      <c r="N269" s="7"/>
      <c r="O269" s="7"/>
      <c r="P269" s="7"/>
      <c r="Q269" s="265"/>
      <c r="R269" s="7"/>
      <c r="S269" s="7"/>
      <c r="T269" s="7"/>
      <c r="U269" s="266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</row>
    <row r="270" ht="18.0" customHeight="1">
      <c r="A270" s="7"/>
      <c r="B270" s="7"/>
      <c r="C270" s="7"/>
      <c r="D270" s="7"/>
      <c r="E270" s="7"/>
      <c r="F270" s="7"/>
      <c r="G270" s="7"/>
      <c r="H270" s="264"/>
      <c r="I270" s="7"/>
      <c r="J270" s="7"/>
      <c r="K270" s="7"/>
      <c r="L270" s="7"/>
      <c r="M270" s="7"/>
      <c r="N270" s="7"/>
      <c r="O270" s="7"/>
      <c r="P270" s="7"/>
      <c r="Q270" s="265"/>
      <c r="R270" s="7"/>
      <c r="S270" s="7"/>
      <c r="T270" s="7"/>
      <c r="U270" s="266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</row>
    <row r="271" ht="18.0" customHeight="1">
      <c r="A271" s="7"/>
      <c r="B271" s="7"/>
      <c r="C271" s="7"/>
      <c r="D271" s="7"/>
      <c r="E271" s="7"/>
      <c r="F271" s="7"/>
      <c r="G271" s="7"/>
      <c r="H271" s="264"/>
      <c r="I271" s="7"/>
      <c r="J271" s="7"/>
      <c r="K271" s="7"/>
      <c r="L271" s="7"/>
      <c r="M271" s="7"/>
      <c r="N271" s="7"/>
      <c r="O271" s="7"/>
      <c r="P271" s="7"/>
      <c r="Q271" s="265"/>
      <c r="R271" s="7"/>
      <c r="S271" s="7"/>
      <c r="T271" s="7"/>
      <c r="U271" s="266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</row>
    <row r="272" ht="18.0" customHeight="1">
      <c r="A272" s="7"/>
      <c r="B272" s="7"/>
      <c r="C272" s="7"/>
      <c r="D272" s="7"/>
      <c r="E272" s="7"/>
      <c r="F272" s="7"/>
      <c r="G272" s="7"/>
      <c r="H272" s="264"/>
      <c r="I272" s="7"/>
      <c r="J272" s="7"/>
      <c r="K272" s="7"/>
      <c r="L272" s="7"/>
      <c r="M272" s="7"/>
      <c r="N272" s="7"/>
      <c r="O272" s="7"/>
      <c r="P272" s="7"/>
      <c r="Q272" s="265"/>
      <c r="R272" s="7"/>
      <c r="S272" s="7"/>
      <c r="T272" s="7"/>
      <c r="U272" s="266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</row>
    <row r="273" ht="18.0" customHeight="1">
      <c r="A273" s="7"/>
      <c r="B273" s="7"/>
      <c r="C273" s="7"/>
      <c r="D273" s="7"/>
      <c r="E273" s="7"/>
      <c r="F273" s="7"/>
      <c r="G273" s="7"/>
      <c r="H273" s="264"/>
      <c r="I273" s="7"/>
      <c r="J273" s="7"/>
      <c r="K273" s="7"/>
      <c r="L273" s="7"/>
      <c r="M273" s="7"/>
      <c r="N273" s="7"/>
      <c r="O273" s="7"/>
      <c r="P273" s="7"/>
      <c r="Q273" s="265"/>
      <c r="R273" s="7"/>
      <c r="S273" s="7"/>
      <c r="T273" s="7"/>
      <c r="U273" s="266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</row>
    <row r="274" ht="18.0" customHeight="1">
      <c r="A274" s="7"/>
      <c r="B274" s="7"/>
      <c r="C274" s="7"/>
      <c r="D274" s="7"/>
      <c r="E274" s="7"/>
      <c r="F274" s="7"/>
      <c r="G274" s="7"/>
      <c r="H274" s="264"/>
      <c r="I274" s="7"/>
      <c r="J274" s="7"/>
      <c r="K274" s="7"/>
      <c r="L274" s="7"/>
      <c r="M274" s="7"/>
      <c r="N274" s="7"/>
      <c r="O274" s="7"/>
      <c r="P274" s="7"/>
      <c r="Q274" s="265"/>
      <c r="R274" s="7"/>
      <c r="S274" s="7"/>
      <c r="T274" s="7"/>
      <c r="U274" s="266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</row>
    <row r="275" ht="18.0" customHeight="1">
      <c r="A275" s="7"/>
      <c r="B275" s="7"/>
      <c r="C275" s="7"/>
      <c r="D275" s="7"/>
      <c r="E275" s="7"/>
      <c r="F275" s="7"/>
      <c r="G275" s="7"/>
      <c r="H275" s="264"/>
      <c r="I275" s="7"/>
      <c r="J275" s="7"/>
      <c r="K275" s="7"/>
      <c r="L275" s="7"/>
      <c r="M275" s="7"/>
      <c r="N275" s="7"/>
      <c r="O275" s="7"/>
      <c r="P275" s="7"/>
      <c r="Q275" s="265"/>
      <c r="R275" s="7"/>
      <c r="S275" s="7"/>
      <c r="T275" s="7"/>
      <c r="U275" s="266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</row>
    <row r="276" ht="18.0" customHeight="1">
      <c r="A276" s="7"/>
      <c r="B276" s="7"/>
      <c r="C276" s="7"/>
      <c r="D276" s="7"/>
      <c r="E276" s="7"/>
      <c r="F276" s="7"/>
      <c r="G276" s="7"/>
      <c r="H276" s="264"/>
      <c r="I276" s="7"/>
      <c r="J276" s="7"/>
      <c r="K276" s="7"/>
      <c r="L276" s="7"/>
      <c r="M276" s="7"/>
      <c r="N276" s="7"/>
      <c r="O276" s="7"/>
      <c r="P276" s="7"/>
      <c r="Q276" s="265"/>
      <c r="R276" s="7"/>
      <c r="S276" s="7"/>
      <c r="T276" s="7"/>
      <c r="U276" s="266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</row>
    <row r="277" ht="18.0" customHeight="1">
      <c r="A277" s="7"/>
      <c r="B277" s="7"/>
      <c r="C277" s="7"/>
      <c r="D277" s="7"/>
      <c r="E277" s="7"/>
      <c r="F277" s="7"/>
      <c r="G277" s="7"/>
      <c r="H277" s="264"/>
      <c r="I277" s="7"/>
      <c r="J277" s="7"/>
      <c r="K277" s="7"/>
      <c r="L277" s="7"/>
      <c r="M277" s="7"/>
      <c r="N277" s="7"/>
      <c r="O277" s="7"/>
      <c r="P277" s="7"/>
      <c r="Q277" s="265"/>
      <c r="R277" s="7"/>
      <c r="S277" s="7"/>
      <c r="T277" s="7"/>
      <c r="U277" s="266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</row>
    <row r="278" ht="18.0" customHeight="1">
      <c r="A278" s="7"/>
      <c r="B278" s="7"/>
      <c r="C278" s="7"/>
      <c r="D278" s="7"/>
      <c r="E278" s="7"/>
      <c r="F278" s="7"/>
      <c r="G278" s="7"/>
      <c r="H278" s="264"/>
      <c r="I278" s="7"/>
      <c r="J278" s="7"/>
      <c r="K278" s="7"/>
      <c r="L278" s="7"/>
      <c r="M278" s="7"/>
      <c r="N278" s="7"/>
      <c r="O278" s="7"/>
      <c r="P278" s="7"/>
      <c r="Q278" s="265"/>
      <c r="R278" s="7"/>
      <c r="S278" s="7"/>
      <c r="T278" s="7"/>
      <c r="U278" s="266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</row>
    <row r="279" ht="18.0" customHeight="1">
      <c r="A279" s="7"/>
      <c r="B279" s="7"/>
      <c r="C279" s="7"/>
      <c r="D279" s="7"/>
      <c r="E279" s="7"/>
      <c r="F279" s="7"/>
      <c r="G279" s="7"/>
      <c r="H279" s="264"/>
      <c r="I279" s="7"/>
      <c r="J279" s="7"/>
      <c r="K279" s="7"/>
      <c r="L279" s="7"/>
      <c r="M279" s="7"/>
      <c r="N279" s="7"/>
      <c r="O279" s="7"/>
      <c r="P279" s="7"/>
      <c r="Q279" s="265"/>
      <c r="R279" s="7"/>
      <c r="S279" s="7"/>
      <c r="T279" s="7"/>
      <c r="U279" s="266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</row>
    <row r="280" ht="18.0" customHeight="1">
      <c r="A280" s="7"/>
      <c r="B280" s="7"/>
      <c r="C280" s="7"/>
      <c r="D280" s="7"/>
      <c r="E280" s="7"/>
      <c r="F280" s="7"/>
      <c r="G280" s="7"/>
      <c r="H280" s="264"/>
      <c r="I280" s="7"/>
      <c r="J280" s="7"/>
      <c r="K280" s="7"/>
      <c r="L280" s="7"/>
      <c r="M280" s="7"/>
      <c r="N280" s="7"/>
      <c r="O280" s="7"/>
      <c r="P280" s="7"/>
      <c r="Q280" s="265"/>
      <c r="R280" s="7"/>
      <c r="S280" s="7"/>
      <c r="T280" s="7"/>
      <c r="U280" s="266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</row>
    <row r="281" ht="18.0" customHeight="1">
      <c r="A281" s="7"/>
      <c r="B281" s="7"/>
      <c r="C281" s="7"/>
      <c r="D281" s="7"/>
      <c r="E281" s="7"/>
      <c r="F281" s="7"/>
      <c r="G281" s="7"/>
      <c r="H281" s="264"/>
      <c r="I281" s="7"/>
      <c r="J281" s="7"/>
      <c r="K281" s="7"/>
      <c r="L281" s="7"/>
      <c r="M281" s="7"/>
      <c r="N281" s="7"/>
      <c r="O281" s="7"/>
      <c r="P281" s="7"/>
      <c r="Q281" s="265"/>
      <c r="R281" s="7"/>
      <c r="S281" s="7"/>
      <c r="T281" s="7"/>
      <c r="U281" s="266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</row>
    <row r="282" ht="18.0" customHeight="1">
      <c r="A282" s="7"/>
      <c r="B282" s="7"/>
      <c r="C282" s="7"/>
      <c r="D282" s="7"/>
      <c r="E282" s="7"/>
      <c r="F282" s="7"/>
      <c r="G282" s="7"/>
      <c r="H282" s="264"/>
      <c r="I282" s="7"/>
      <c r="J282" s="7"/>
      <c r="K282" s="7"/>
      <c r="L282" s="7"/>
      <c r="M282" s="7"/>
      <c r="N282" s="7"/>
      <c r="O282" s="7"/>
      <c r="P282" s="7"/>
      <c r="Q282" s="265"/>
      <c r="R282" s="7"/>
      <c r="S282" s="7"/>
      <c r="T282" s="7"/>
      <c r="U282" s="266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</row>
    <row r="283" ht="18.0" customHeight="1">
      <c r="A283" s="7"/>
      <c r="B283" s="7"/>
      <c r="C283" s="7"/>
      <c r="D283" s="7"/>
      <c r="E283" s="7"/>
      <c r="F283" s="7"/>
      <c r="G283" s="7"/>
      <c r="H283" s="264"/>
      <c r="I283" s="7"/>
      <c r="J283" s="7"/>
      <c r="K283" s="7"/>
      <c r="L283" s="7"/>
      <c r="M283" s="7"/>
      <c r="N283" s="7"/>
      <c r="O283" s="7"/>
      <c r="P283" s="7"/>
      <c r="Q283" s="265"/>
      <c r="R283" s="7"/>
      <c r="S283" s="7"/>
      <c r="T283" s="7"/>
      <c r="U283" s="266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</row>
    <row r="284" ht="18.0" customHeight="1">
      <c r="A284" s="7"/>
      <c r="B284" s="7"/>
      <c r="C284" s="7"/>
      <c r="D284" s="7"/>
      <c r="E284" s="7"/>
      <c r="F284" s="7"/>
      <c r="G284" s="7"/>
      <c r="H284" s="264"/>
      <c r="I284" s="7"/>
      <c r="J284" s="7"/>
      <c r="K284" s="7"/>
      <c r="L284" s="7"/>
      <c r="M284" s="7"/>
      <c r="N284" s="7"/>
      <c r="O284" s="7"/>
      <c r="P284" s="7"/>
      <c r="Q284" s="265"/>
      <c r="R284" s="7"/>
      <c r="S284" s="7"/>
      <c r="T284" s="7"/>
      <c r="U284" s="266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</row>
    <row r="285" ht="18.0" customHeight="1">
      <c r="A285" s="7"/>
      <c r="B285" s="7"/>
      <c r="C285" s="7"/>
      <c r="D285" s="7"/>
      <c r="E285" s="7"/>
      <c r="F285" s="7"/>
      <c r="G285" s="7"/>
      <c r="H285" s="264"/>
      <c r="I285" s="7"/>
      <c r="J285" s="7"/>
      <c r="K285" s="7"/>
      <c r="L285" s="7"/>
      <c r="M285" s="7"/>
      <c r="N285" s="7"/>
      <c r="O285" s="7"/>
      <c r="P285" s="7"/>
      <c r="Q285" s="265"/>
      <c r="R285" s="7"/>
      <c r="S285" s="7"/>
      <c r="T285" s="7"/>
      <c r="U285" s="266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</row>
    <row r="286" ht="18.0" customHeight="1">
      <c r="A286" s="7"/>
      <c r="B286" s="7"/>
      <c r="C286" s="7"/>
      <c r="D286" s="7"/>
      <c r="E286" s="7"/>
      <c r="F286" s="7"/>
      <c r="G286" s="7"/>
      <c r="H286" s="264"/>
      <c r="I286" s="7"/>
      <c r="J286" s="7"/>
      <c r="K286" s="7"/>
      <c r="L286" s="7"/>
      <c r="M286" s="7"/>
      <c r="N286" s="7"/>
      <c r="O286" s="7"/>
      <c r="P286" s="7"/>
      <c r="Q286" s="265"/>
      <c r="R286" s="7"/>
      <c r="S286" s="7"/>
      <c r="T286" s="7"/>
      <c r="U286" s="266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</row>
    <row r="287" ht="18.0" customHeight="1">
      <c r="A287" s="7"/>
      <c r="B287" s="7"/>
      <c r="C287" s="7"/>
      <c r="D287" s="7"/>
      <c r="E287" s="7"/>
      <c r="F287" s="7"/>
      <c r="G287" s="7"/>
      <c r="H287" s="264"/>
      <c r="I287" s="7"/>
      <c r="J287" s="7"/>
      <c r="K287" s="7"/>
      <c r="L287" s="7"/>
      <c r="M287" s="7"/>
      <c r="N287" s="7"/>
      <c r="O287" s="7"/>
      <c r="P287" s="7"/>
      <c r="Q287" s="265"/>
      <c r="R287" s="7"/>
      <c r="S287" s="7"/>
      <c r="T287" s="7"/>
      <c r="U287" s="266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</row>
    <row r="288" ht="18.0" customHeight="1">
      <c r="A288" s="7"/>
      <c r="B288" s="7"/>
      <c r="C288" s="7"/>
      <c r="D288" s="7"/>
      <c r="E288" s="7"/>
      <c r="F288" s="7"/>
      <c r="G288" s="7"/>
      <c r="H288" s="264"/>
      <c r="I288" s="7"/>
      <c r="J288" s="7"/>
      <c r="K288" s="7"/>
      <c r="L288" s="7"/>
      <c r="M288" s="7"/>
      <c r="N288" s="7"/>
      <c r="O288" s="7"/>
      <c r="P288" s="7"/>
      <c r="Q288" s="265"/>
      <c r="R288" s="7"/>
      <c r="S288" s="7"/>
      <c r="T288" s="7"/>
      <c r="U288" s="266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</row>
    <row r="289" ht="18.0" customHeight="1">
      <c r="A289" s="7"/>
      <c r="B289" s="7"/>
      <c r="C289" s="7"/>
      <c r="D289" s="7"/>
      <c r="E289" s="7"/>
      <c r="F289" s="7"/>
      <c r="G289" s="7"/>
      <c r="H289" s="264"/>
      <c r="I289" s="7"/>
      <c r="J289" s="7"/>
      <c r="K289" s="7"/>
      <c r="L289" s="7"/>
      <c r="M289" s="7"/>
      <c r="N289" s="7"/>
      <c r="O289" s="7"/>
      <c r="P289" s="7"/>
      <c r="Q289" s="265"/>
      <c r="R289" s="7"/>
      <c r="S289" s="7"/>
      <c r="T289" s="7"/>
      <c r="U289" s="266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</row>
    <row r="290" ht="18.0" customHeight="1">
      <c r="A290" s="7"/>
      <c r="B290" s="7"/>
      <c r="C290" s="7"/>
      <c r="D290" s="7"/>
      <c r="E290" s="7"/>
      <c r="F290" s="7"/>
      <c r="G290" s="7"/>
      <c r="H290" s="264"/>
      <c r="I290" s="7"/>
      <c r="J290" s="7"/>
      <c r="K290" s="7"/>
      <c r="L290" s="7"/>
      <c r="M290" s="7"/>
      <c r="N290" s="7"/>
      <c r="O290" s="7"/>
      <c r="P290" s="7"/>
      <c r="Q290" s="265"/>
      <c r="R290" s="7"/>
      <c r="S290" s="7"/>
      <c r="T290" s="7"/>
      <c r="U290" s="266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</row>
    <row r="291" ht="18.0" customHeight="1">
      <c r="A291" s="7"/>
      <c r="B291" s="7"/>
      <c r="C291" s="7"/>
      <c r="D291" s="7"/>
      <c r="E291" s="7"/>
      <c r="F291" s="7"/>
      <c r="G291" s="7"/>
      <c r="H291" s="264"/>
      <c r="I291" s="7"/>
      <c r="J291" s="7"/>
      <c r="K291" s="7"/>
      <c r="L291" s="7"/>
      <c r="M291" s="7"/>
      <c r="N291" s="7"/>
      <c r="O291" s="7"/>
      <c r="P291" s="7"/>
      <c r="Q291" s="265"/>
      <c r="R291" s="7"/>
      <c r="S291" s="7"/>
      <c r="T291" s="7"/>
      <c r="U291" s="266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</row>
    <row r="292" ht="18.0" customHeight="1">
      <c r="A292" s="7"/>
      <c r="B292" s="7"/>
      <c r="C292" s="7"/>
      <c r="D292" s="7"/>
      <c r="E292" s="7"/>
      <c r="F292" s="7"/>
      <c r="G292" s="7"/>
      <c r="H292" s="264"/>
      <c r="I292" s="7"/>
      <c r="J292" s="7"/>
      <c r="K292" s="7"/>
      <c r="L292" s="7"/>
      <c r="M292" s="7"/>
      <c r="N292" s="7"/>
      <c r="O292" s="7"/>
      <c r="P292" s="7"/>
      <c r="Q292" s="265"/>
      <c r="R292" s="7"/>
      <c r="S292" s="7"/>
      <c r="T292" s="7"/>
      <c r="U292" s="266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</row>
    <row r="293" ht="18.0" customHeight="1">
      <c r="A293" s="7"/>
      <c r="B293" s="7"/>
      <c r="C293" s="7"/>
      <c r="D293" s="7"/>
      <c r="E293" s="7"/>
      <c r="F293" s="7"/>
      <c r="G293" s="7"/>
      <c r="H293" s="264"/>
      <c r="I293" s="7"/>
      <c r="J293" s="7"/>
      <c r="K293" s="7"/>
      <c r="L293" s="7"/>
      <c r="M293" s="7"/>
      <c r="N293" s="7"/>
      <c r="O293" s="7"/>
      <c r="P293" s="7"/>
      <c r="Q293" s="265"/>
      <c r="R293" s="7"/>
      <c r="S293" s="7"/>
      <c r="T293" s="7"/>
      <c r="U293" s="266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</row>
    <row r="294" ht="18.0" customHeight="1">
      <c r="A294" s="7"/>
      <c r="B294" s="7"/>
      <c r="C294" s="7"/>
      <c r="D294" s="7"/>
      <c r="E294" s="7"/>
      <c r="F294" s="7"/>
      <c r="G294" s="7"/>
      <c r="H294" s="264"/>
      <c r="I294" s="7"/>
      <c r="J294" s="7"/>
      <c r="K294" s="7"/>
      <c r="L294" s="7"/>
      <c r="M294" s="7"/>
      <c r="N294" s="7"/>
      <c r="O294" s="7"/>
      <c r="P294" s="7"/>
      <c r="Q294" s="265"/>
      <c r="R294" s="7"/>
      <c r="S294" s="7"/>
      <c r="T294" s="7"/>
      <c r="U294" s="266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</row>
    <row r="295" ht="18.0" customHeight="1">
      <c r="A295" s="7"/>
      <c r="B295" s="7"/>
      <c r="C295" s="7"/>
      <c r="D295" s="7"/>
      <c r="E295" s="7"/>
      <c r="F295" s="7"/>
      <c r="G295" s="7"/>
      <c r="H295" s="264"/>
      <c r="I295" s="7"/>
      <c r="J295" s="7"/>
      <c r="K295" s="7"/>
      <c r="L295" s="7"/>
      <c r="M295" s="7"/>
      <c r="N295" s="7"/>
      <c r="O295" s="7"/>
      <c r="P295" s="7"/>
      <c r="Q295" s="265"/>
      <c r="R295" s="7"/>
      <c r="S295" s="7"/>
      <c r="T295" s="7"/>
      <c r="U295" s="266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</row>
    <row r="296" ht="18.0" customHeight="1">
      <c r="A296" s="7"/>
      <c r="B296" s="7"/>
      <c r="C296" s="7"/>
      <c r="D296" s="7"/>
      <c r="E296" s="7"/>
      <c r="F296" s="7"/>
      <c r="G296" s="7"/>
      <c r="H296" s="264"/>
      <c r="I296" s="7"/>
      <c r="J296" s="7"/>
      <c r="K296" s="7"/>
      <c r="L296" s="7"/>
      <c r="M296" s="7"/>
      <c r="N296" s="7"/>
      <c r="O296" s="7"/>
      <c r="P296" s="7"/>
      <c r="Q296" s="265"/>
      <c r="R296" s="7"/>
      <c r="S296" s="7"/>
      <c r="T296" s="7"/>
      <c r="U296" s="266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</row>
    <row r="297" ht="18.0" customHeight="1">
      <c r="A297" s="7"/>
      <c r="B297" s="7"/>
      <c r="C297" s="7"/>
      <c r="D297" s="7"/>
      <c r="E297" s="7"/>
      <c r="F297" s="7"/>
      <c r="G297" s="7"/>
      <c r="H297" s="264"/>
      <c r="I297" s="7"/>
      <c r="J297" s="7"/>
      <c r="K297" s="7"/>
      <c r="L297" s="7"/>
      <c r="M297" s="7"/>
      <c r="N297" s="7"/>
      <c r="O297" s="7"/>
      <c r="P297" s="7"/>
      <c r="Q297" s="265"/>
      <c r="R297" s="7"/>
      <c r="S297" s="7"/>
      <c r="T297" s="7"/>
      <c r="U297" s="266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</row>
    <row r="298" ht="18.0" customHeight="1">
      <c r="A298" s="7"/>
      <c r="B298" s="7"/>
      <c r="C298" s="7"/>
      <c r="D298" s="7"/>
      <c r="E298" s="7"/>
      <c r="F298" s="7"/>
      <c r="G298" s="7"/>
      <c r="H298" s="264"/>
      <c r="I298" s="7"/>
      <c r="J298" s="7"/>
      <c r="K298" s="7"/>
      <c r="L298" s="7"/>
      <c r="M298" s="7"/>
      <c r="N298" s="7"/>
      <c r="O298" s="7"/>
      <c r="P298" s="7"/>
      <c r="Q298" s="265"/>
      <c r="R298" s="7"/>
      <c r="S298" s="7"/>
      <c r="T298" s="7"/>
      <c r="U298" s="266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</row>
    <row r="299" ht="18.0" customHeight="1">
      <c r="A299" s="7"/>
      <c r="B299" s="7"/>
      <c r="C299" s="7"/>
      <c r="D299" s="7"/>
      <c r="E299" s="7"/>
      <c r="F299" s="7"/>
      <c r="G299" s="7"/>
      <c r="H299" s="264"/>
      <c r="I299" s="7"/>
      <c r="J299" s="7"/>
      <c r="K299" s="7"/>
      <c r="L299" s="7"/>
      <c r="M299" s="7"/>
      <c r="N299" s="7"/>
      <c r="O299" s="7"/>
      <c r="P299" s="7"/>
      <c r="Q299" s="265"/>
      <c r="R299" s="7"/>
      <c r="S299" s="7"/>
      <c r="T299" s="7"/>
      <c r="U299" s="266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</row>
    <row r="300" ht="18.0" customHeight="1">
      <c r="A300" s="7"/>
      <c r="B300" s="7"/>
      <c r="C300" s="7"/>
      <c r="D300" s="7"/>
      <c r="E300" s="7"/>
      <c r="F300" s="7"/>
      <c r="G300" s="7"/>
      <c r="H300" s="264"/>
      <c r="I300" s="7"/>
      <c r="J300" s="7"/>
      <c r="K300" s="7"/>
      <c r="L300" s="7"/>
      <c r="M300" s="7"/>
      <c r="N300" s="7"/>
      <c r="O300" s="7"/>
      <c r="P300" s="7"/>
      <c r="Q300" s="265"/>
      <c r="R300" s="7"/>
      <c r="S300" s="7"/>
      <c r="T300" s="7"/>
      <c r="U300" s="266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</row>
    <row r="301" ht="18.0" customHeight="1">
      <c r="A301" s="7"/>
      <c r="B301" s="7"/>
      <c r="C301" s="7"/>
      <c r="D301" s="7"/>
      <c r="E301" s="7"/>
      <c r="F301" s="7"/>
      <c r="G301" s="7"/>
      <c r="H301" s="264"/>
      <c r="I301" s="7"/>
      <c r="J301" s="7"/>
      <c r="K301" s="7"/>
      <c r="L301" s="7"/>
      <c r="M301" s="7"/>
      <c r="N301" s="7"/>
      <c r="O301" s="7"/>
      <c r="P301" s="7"/>
      <c r="Q301" s="265"/>
      <c r="R301" s="7"/>
      <c r="S301" s="7"/>
      <c r="T301" s="7"/>
      <c r="U301" s="266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</row>
    <row r="302" ht="18.0" customHeight="1">
      <c r="A302" s="7"/>
      <c r="B302" s="7"/>
      <c r="C302" s="7"/>
      <c r="D302" s="7"/>
      <c r="E302" s="7"/>
      <c r="F302" s="7"/>
      <c r="G302" s="7"/>
      <c r="H302" s="264"/>
      <c r="I302" s="7"/>
      <c r="J302" s="7"/>
      <c r="K302" s="7"/>
      <c r="L302" s="7"/>
      <c r="M302" s="7"/>
      <c r="N302" s="7"/>
      <c r="O302" s="7"/>
      <c r="P302" s="7"/>
      <c r="Q302" s="265"/>
      <c r="R302" s="7"/>
      <c r="S302" s="7"/>
      <c r="T302" s="7"/>
      <c r="U302" s="266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</row>
    <row r="303" ht="18.0" customHeight="1">
      <c r="A303" s="7"/>
      <c r="B303" s="7"/>
      <c r="C303" s="7"/>
      <c r="D303" s="7"/>
      <c r="E303" s="7"/>
      <c r="F303" s="7"/>
      <c r="G303" s="7"/>
      <c r="H303" s="264"/>
      <c r="I303" s="7"/>
      <c r="J303" s="7"/>
      <c r="K303" s="7"/>
      <c r="L303" s="7"/>
      <c r="M303" s="7"/>
      <c r="N303" s="7"/>
      <c r="O303" s="7"/>
      <c r="P303" s="7"/>
      <c r="Q303" s="265"/>
      <c r="R303" s="7"/>
      <c r="S303" s="7"/>
      <c r="T303" s="7"/>
      <c r="U303" s="266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</row>
    <row r="304" ht="18.0" customHeight="1">
      <c r="A304" s="7"/>
      <c r="B304" s="7"/>
      <c r="C304" s="7"/>
      <c r="D304" s="7"/>
      <c r="E304" s="7"/>
      <c r="F304" s="7"/>
      <c r="G304" s="7"/>
      <c r="H304" s="264"/>
      <c r="I304" s="7"/>
      <c r="J304" s="7"/>
      <c r="K304" s="7"/>
      <c r="L304" s="7"/>
      <c r="M304" s="7"/>
      <c r="N304" s="7"/>
      <c r="O304" s="7"/>
      <c r="P304" s="7"/>
      <c r="Q304" s="265"/>
      <c r="R304" s="7"/>
      <c r="S304" s="7"/>
      <c r="T304" s="7"/>
      <c r="U304" s="266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</row>
    <row r="305" ht="18.0" customHeight="1">
      <c r="A305" s="7"/>
      <c r="B305" s="7"/>
      <c r="C305" s="7"/>
      <c r="D305" s="7"/>
      <c r="E305" s="7"/>
      <c r="F305" s="7"/>
      <c r="G305" s="7"/>
      <c r="H305" s="264"/>
      <c r="I305" s="7"/>
      <c r="J305" s="7"/>
      <c r="K305" s="7"/>
      <c r="L305" s="7"/>
      <c r="M305" s="7"/>
      <c r="N305" s="7"/>
      <c r="O305" s="7"/>
      <c r="P305" s="7"/>
      <c r="Q305" s="265"/>
      <c r="R305" s="7"/>
      <c r="S305" s="7"/>
      <c r="T305" s="7"/>
      <c r="U305" s="266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</row>
    <row r="306" ht="18.0" customHeight="1">
      <c r="A306" s="7"/>
      <c r="B306" s="7"/>
      <c r="C306" s="7"/>
      <c r="D306" s="7"/>
      <c r="E306" s="7"/>
      <c r="F306" s="7"/>
      <c r="G306" s="7"/>
      <c r="H306" s="264"/>
      <c r="I306" s="7"/>
      <c r="J306" s="7"/>
      <c r="K306" s="7"/>
      <c r="L306" s="7"/>
      <c r="M306" s="7"/>
      <c r="N306" s="7"/>
      <c r="O306" s="7"/>
      <c r="P306" s="7"/>
      <c r="Q306" s="265"/>
      <c r="R306" s="7"/>
      <c r="S306" s="7"/>
      <c r="T306" s="7"/>
      <c r="U306" s="266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</row>
    <row r="307" ht="18.0" customHeight="1">
      <c r="A307" s="7"/>
      <c r="B307" s="7"/>
      <c r="C307" s="7"/>
      <c r="D307" s="7"/>
      <c r="E307" s="7"/>
      <c r="F307" s="7"/>
      <c r="G307" s="7"/>
      <c r="H307" s="264"/>
      <c r="I307" s="7"/>
      <c r="J307" s="7"/>
      <c r="K307" s="7"/>
      <c r="L307" s="7"/>
      <c r="M307" s="7"/>
      <c r="N307" s="7"/>
      <c r="O307" s="7"/>
      <c r="P307" s="7"/>
      <c r="Q307" s="265"/>
      <c r="R307" s="7"/>
      <c r="S307" s="7"/>
      <c r="T307" s="7"/>
      <c r="U307" s="266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</row>
    <row r="308" ht="18.0" customHeight="1">
      <c r="A308" s="7"/>
      <c r="B308" s="7"/>
      <c r="C308" s="7"/>
      <c r="D308" s="7"/>
      <c r="E308" s="7"/>
      <c r="F308" s="7"/>
      <c r="G308" s="7"/>
      <c r="H308" s="264"/>
      <c r="I308" s="7"/>
      <c r="J308" s="7"/>
      <c r="K308" s="7"/>
      <c r="L308" s="7"/>
      <c r="M308" s="7"/>
      <c r="N308" s="7"/>
      <c r="O308" s="7"/>
      <c r="P308" s="7"/>
      <c r="Q308" s="265"/>
      <c r="R308" s="7"/>
      <c r="S308" s="7"/>
      <c r="T308" s="7"/>
      <c r="U308" s="266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</row>
    <row r="309" ht="18.0" customHeight="1">
      <c r="A309" s="7"/>
      <c r="B309" s="7"/>
      <c r="C309" s="7"/>
      <c r="D309" s="7"/>
      <c r="E309" s="7"/>
      <c r="F309" s="7"/>
      <c r="G309" s="7"/>
      <c r="H309" s="264"/>
      <c r="I309" s="7"/>
      <c r="J309" s="7"/>
      <c r="K309" s="7"/>
      <c r="L309" s="7"/>
      <c r="M309" s="7"/>
      <c r="N309" s="7"/>
      <c r="O309" s="7"/>
      <c r="P309" s="7"/>
      <c r="Q309" s="265"/>
      <c r="R309" s="7"/>
      <c r="S309" s="7"/>
      <c r="T309" s="7"/>
      <c r="U309" s="266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</row>
    <row r="310" ht="18.0" customHeight="1">
      <c r="A310" s="7"/>
      <c r="B310" s="7"/>
      <c r="C310" s="7"/>
      <c r="D310" s="7"/>
      <c r="E310" s="7"/>
      <c r="F310" s="7"/>
      <c r="G310" s="7"/>
      <c r="H310" s="264"/>
      <c r="I310" s="7"/>
      <c r="J310" s="7"/>
      <c r="K310" s="7"/>
      <c r="L310" s="7"/>
      <c r="M310" s="7"/>
      <c r="N310" s="7"/>
      <c r="O310" s="7"/>
      <c r="P310" s="7"/>
      <c r="Q310" s="265"/>
      <c r="R310" s="7"/>
      <c r="S310" s="7"/>
      <c r="T310" s="7"/>
      <c r="U310" s="266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</row>
    <row r="311" ht="18.0" customHeight="1">
      <c r="A311" s="7"/>
      <c r="B311" s="7"/>
      <c r="C311" s="7"/>
      <c r="D311" s="7"/>
      <c r="E311" s="7"/>
      <c r="F311" s="7"/>
      <c r="G311" s="7"/>
      <c r="H311" s="264"/>
      <c r="I311" s="7"/>
      <c r="J311" s="7"/>
      <c r="K311" s="7"/>
      <c r="L311" s="7"/>
      <c r="M311" s="7"/>
      <c r="N311" s="7"/>
      <c r="O311" s="7"/>
      <c r="P311" s="7"/>
      <c r="Q311" s="265"/>
      <c r="R311" s="7"/>
      <c r="S311" s="7"/>
      <c r="T311" s="7"/>
      <c r="U311" s="266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</row>
    <row r="312" ht="18.0" customHeight="1">
      <c r="A312" s="7"/>
      <c r="B312" s="7"/>
      <c r="C312" s="7"/>
      <c r="D312" s="7"/>
      <c r="E312" s="7"/>
      <c r="F312" s="7"/>
      <c r="G312" s="7"/>
      <c r="H312" s="264"/>
      <c r="I312" s="7"/>
      <c r="J312" s="7"/>
      <c r="K312" s="7"/>
      <c r="L312" s="7"/>
      <c r="M312" s="7"/>
      <c r="N312" s="7"/>
      <c r="O312" s="7"/>
      <c r="P312" s="7"/>
      <c r="Q312" s="265"/>
      <c r="R312" s="7"/>
      <c r="S312" s="7"/>
      <c r="T312" s="7"/>
      <c r="U312" s="266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</row>
    <row r="313" ht="18.0" customHeight="1">
      <c r="A313" s="7"/>
      <c r="B313" s="7"/>
      <c r="C313" s="7"/>
      <c r="D313" s="7"/>
      <c r="E313" s="7"/>
      <c r="F313" s="7"/>
      <c r="G313" s="7"/>
      <c r="H313" s="264"/>
      <c r="I313" s="7"/>
      <c r="J313" s="7"/>
      <c r="K313" s="7"/>
      <c r="L313" s="7"/>
      <c r="M313" s="7"/>
      <c r="N313" s="7"/>
      <c r="O313" s="7"/>
      <c r="P313" s="7"/>
      <c r="Q313" s="265"/>
      <c r="R313" s="7"/>
      <c r="S313" s="7"/>
      <c r="T313" s="7"/>
      <c r="U313" s="266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</row>
    <row r="314" ht="18.0" customHeight="1">
      <c r="A314" s="7"/>
      <c r="B314" s="7"/>
      <c r="C314" s="7"/>
      <c r="D314" s="7"/>
      <c r="E314" s="7"/>
      <c r="F314" s="7"/>
      <c r="G314" s="7"/>
      <c r="H314" s="264"/>
      <c r="I314" s="7"/>
      <c r="J314" s="7"/>
      <c r="K314" s="7"/>
      <c r="L314" s="7"/>
      <c r="M314" s="7"/>
      <c r="N314" s="7"/>
      <c r="O314" s="7"/>
      <c r="P314" s="7"/>
      <c r="Q314" s="265"/>
      <c r="R314" s="7"/>
      <c r="S314" s="7"/>
      <c r="T314" s="7"/>
      <c r="U314" s="266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</row>
    <row r="315" ht="18.0" customHeight="1">
      <c r="A315" s="7"/>
      <c r="B315" s="7"/>
      <c r="C315" s="7"/>
      <c r="D315" s="7"/>
      <c r="E315" s="7"/>
      <c r="F315" s="7"/>
      <c r="G315" s="7"/>
      <c r="H315" s="264"/>
      <c r="I315" s="7"/>
      <c r="J315" s="7"/>
      <c r="K315" s="7"/>
      <c r="L315" s="7"/>
      <c r="M315" s="7"/>
      <c r="N315" s="7"/>
      <c r="O315" s="7"/>
      <c r="P315" s="7"/>
      <c r="Q315" s="265"/>
      <c r="R315" s="7"/>
      <c r="S315" s="7"/>
      <c r="T315" s="7"/>
      <c r="U315" s="266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</row>
    <row r="316" ht="18.0" customHeight="1">
      <c r="A316" s="7"/>
      <c r="B316" s="7"/>
      <c r="C316" s="7"/>
      <c r="D316" s="7"/>
      <c r="E316" s="7"/>
      <c r="F316" s="7"/>
      <c r="G316" s="7"/>
      <c r="H316" s="264"/>
      <c r="I316" s="7"/>
      <c r="J316" s="7"/>
      <c r="K316" s="7"/>
      <c r="L316" s="7"/>
      <c r="M316" s="7"/>
      <c r="N316" s="7"/>
      <c r="O316" s="7"/>
      <c r="P316" s="7"/>
      <c r="Q316" s="265"/>
      <c r="R316" s="7"/>
      <c r="S316" s="7"/>
      <c r="T316" s="7"/>
      <c r="U316" s="266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</row>
    <row r="317" ht="18.0" customHeight="1">
      <c r="A317" s="7"/>
      <c r="B317" s="7"/>
      <c r="C317" s="7"/>
      <c r="D317" s="7"/>
      <c r="E317" s="7"/>
      <c r="F317" s="7"/>
      <c r="G317" s="7"/>
      <c r="H317" s="264"/>
      <c r="I317" s="7"/>
      <c r="J317" s="7"/>
      <c r="K317" s="7"/>
      <c r="L317" s="7"/>
      <c r="M317" s="7"/>
      <c r="N317" s="7"/>
      <c r="O317" s="7"/>
      <c r="P317" s="7"/>
      <c r="Q317" s="265"/>
      <c r="R317" s="7"/>
      <c r="S317" s="7"/>
      <c r="T317" s="7"/>
      <c r="U317" s="266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</row>
    <row r="318" ht="18.0" customHeight="1">
      <c r="A318" s="7"/>
      <c r="B318" s="7"/>
      <c r="C318" s="7"/>
      <c r="D318" s="7"/>
      <c r="E318" s="7"/>
      <c r="F318" s="7"/>
      <c r="G318" s="7"/>
      <c r="H318" s="264"/>
      <c r="I318" s="7"/>
      <c r="J318" s="7"/>
      <c r="K318" s="7"/>
      <c r="L318" s="7"/>
      <c r="M318" s="7"/>
      <c r="N318" s="7"/>
      <c r="O318" s="7"/>
      <c r="P318" s="7"/>
      <c r="Q318" s="265"/>
      <c r="R318" s="7"/>
      <c r="S318" s="7"/>
      <c r="T318" s="7"/>
      <c r="U318" s="266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</row>
    <row r="319" ht="18.0" customHeight="1">
      <c r="A319" s="7"/>
      <c r="B319" s="7"/>
      <c r="C319" s="7"/>
      <c r="D319" s="7"/>
      <c r="E319" s="7"/>
      <c r="F319" s="7"/>
      <c r="G319" s="7"/>
      <c r="H319" s="264"/>
      <c r="I319" s="7"/>
      <c r="J319" s="7"/>
      <c r="K319" s="7"/>
      <c r="L319" s="7"/>
      <c r="M319" s="7"/>
      <c r="N319" s="7"/>
      <c r="O319" s="7"/>
      <c r="P319" s="7"/>
      <c r="Q319" s="265"/>
      <c r="R319" s="7"/>
      <c r="S319" s="7"/>
      <c r="T319" s="7"/>
      <c r="U319" s="266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</row>
    <row r="320" ht="18.0" customHeight="1">
      <c r="A320" s="7"/>
      <c r="B320" s="7"/>
      <c r="C320" s="7"/>
      <c r="D320" s="7"/>
      <c r="E320" s="7"/>
      <c r="F320" s="7"/>
      <c r="G320" s="7"/>
      <c r="H320" s="264"/>
      <c r="I320" s="7"/>
      <c r="J320" s="7"/>
      <c r="K320" s="7"/>
      <c r="L320" s="7"/>
      <c r="M320" s="7"/>
      <c r="N320" s="7"/>
      <c r="O320" s="7"/>
      <c r="P320" s="7"/>
      <c r="Q320" s="265"/>
      <c r="R320" s="7"/>
      <c r="S320" s="7"/>
      <c r="T320" s="7"/>
      <c r="U320" s="266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</row>
    <row r="321" ht="18.0" customHeight="1">
      <c r="A321" s="7"/>
      <c r="B321" s="7"/>
      <c r="C321" s="7"/>
      <c r="D321" s="7"/>
      <c r="E321" s="7"/>
      <c r="F321" s="7"/>
      <c r="G321" s="7"/>
      <c r="H321" s="264"/>
      <c r="I321" s="7"/>
      <c r="J321" s="7"/>
      <c r="K321" s="7"/>
      <c r="L321" s="7"/>
      <c r="M321" s="7"/>
      <c r="N321" s="7"/>
      <c r="O321" s="7"/>
      <c r="P321" s="7"/>
      <c r="Q321" s="265"/>
      <c r="R321" s="7"/>
      <c r="S321" s="7"/>
      <c r="T321" s="7"/>
      <c r="U321" s="266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</row>
    <row r="322" ht="18.0" customHeight="1">
      <c r="A322" s="7"/>
      <c r="B322" s="7"/>
      <c r="C322" s="7"/>
      <c r="D322" s="7"/>
      <c r="E322" s="7"/>
      <c r="F322" s="7"/>
      <c r="G322" s="7"/>
      <c r="H322" s="264"/>
      <c r="I322" s="7"/>
      <c r="J322" s="7"/>
      <c r="K322" s="7"/>
      <c r="L322" s="7"/>
      <c r="M322" s="7"/>
      <c r="N322" s="7"/>
      <c r="O322" s="7"/>
      <c r="P322" s="7"/>
      <c r="Q322" s="265"/>
      <c r="R322" s="7"/>
      <c r="S322" s="7"/>
      <c r="T322" s="7"/>
      <c r="U322" s="266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</row>
    <row r="323" ht="18.0" customHeight="1">
      <c r="A323" s="7"/>
      <c r="B323" s="7"/>
      <c r="C323" s="7"/>
      <c r="D323" s="7"/>
      <c r="E323" s="7"/>
      <c r="F323" s="7"/>
      <c r="G323" s="7"/>
      <c r="H323" s="264"/>
      <c r="I323" s="7"/>
      <c r="J323" s="7"/>
      <c r="K323" s="7"/>
      <c r="L323" s="7"/>
      <c r="M323" s="7"/>
      <c r="N323" s="7"/>
      <c r="O323" s="7"/>
      <c r="P323" s="7"/>
      <c r="Q323" s="265"/>
      <c r="R323" s="7"/>
      <c r="S323" s="7"/>
      <c r="T323" s="7"/>
      <c r="U323" s="266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</row>
    <row r="324" ht="18.0" customHeight="1">
      <c r="A324" s="7"/>
      <c r="B324" s="7"/>
      <c r="C324" s="7"/>
      <c r="D324" s="7"/>
      <c r="E324" s="7"/>
      <c r="F324" s="7"/>
      <c r="G324" s="7"/>
      <c r="H324" s="264"/>
      <c r="I324" s="7"/>
      <c r="J324" s="7"/>
      <c r="K324" s="7"/>
      <c r="L324" s="7"/>
      <c r="M324" s="7"/>
      <c r="N324" s="7"/>
      <c r="O324" s="7"/>
      <c r="P324" s="7"/>
      <c r="Q324" s="265"/>
      <c r="R324" s="7"/>
      <c r="S324" s="7"/>
      <c r="T324" s="7"/>
      <c r="U324" s="266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</row>
    <row r="325" ht="18.0" customHeight="1">
      <c r="A325" s="7"/>
      <c r="B325" s="7"/>
      <c r="C325" s="7"/>
      <c r="D325" s="7"/>
      <c r="E325" s="7"/>
      <c r="F325" s="7"/>
      <c r="G325" s="7"/>
      <c r="H325" s="264"/>
      <c r="I325" s="7"/>
      <c r="J325" s="7"/>
      <c r="K325" s="7"/>
      <c r="L325" s="7"/>
      <c r="M325" s="7"/>
      <c r="N325" s="7"/>
      <c r="O325" s="7"/>
      <c r="P325" s="7"/>
      <c r="Q325" s="265"/>
      <c r="R325" s="7"/>
      <c r="S325" s="7"/>
      <c r="T325" s="7"/>
      <c r="U325" s="266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</row>
    <row r="326" ht="18.0" customHeight="1">
      <c r="A326" s="7"/>
      <c r="B326" s="7"/>
      <c r="C326" s="7"/>
      <c r="D326" s="7"/>
      <c r="E326" s="7"/>
      <c r="F326" s="7"/>
      <c r="G326" s="7"/>
      <c r="H326" s="264"/>
      <c r="I326" s="7"/>
      <c r="J326" s="7"/>
      <c r="K326" s="7"/>
      <c r="L326" s="7"/>
      <c r="M326" s="7"/>
      <c r="N326" s="7"/>
      <c r="O326" s="7"/>
      <c r="P326" s="7"/>
      <c r="Q326" s="265"/>
      <c r="R326" s="7"/>
      <c r="S326" s="7"/>
      <c r="T326" s="7"/>
      <c r="U326" s="266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</row>
    <row r="327" ht="18.0" customHeight="1">
      <c r="A327" s="7"/>
      <c r="B327" s="7"/>
      <c r="C327" s="7"/>
      <c r="D327" s="7"/>
      <c r="E327" s="7"/>
      <c r="F327" s="7"/>
      <c r="G327" s="7"/>
      <c r="H327" s="264"/>
      <c r="I327" s="7"/>
      <c r="J327" s="7"/>
      <c r="K327" s="7"/>
      <c r="L327" s="7"/>
      <c r="M327" s="7"/>
      <c r="N327" s="7"/>
      <c r="O327" s="7"/>
      <c r="P327" s="7"/>
      <c r="Q327" s="265"/>
      <c r="R327" s="7"/>
      <c r="S327" s="7"/>
      <c r="T327" s="7"/>
      <c r="U327" s="266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</row>
    <row r="328" ht="18.0" customHeight="1">
      <c r="A328" s="7"/>
      <c r="B328" s="7"/>
      <c r="C328" s="7"/>
      <c r="D328" s="7"/>
      <c r="E328" s="7"/>
      <c r="F328" s="7"/>
      <c r="G328" s="7"/>
      <c r="H328" s="264"/>
      <c r="I328" s="7"/>
      <c r="J328" s="7"/>
      <c r="K328" s="7"/>
      <c r="L328" s="7"/>
      <c r="M328" s="7"/>
      <c r="N328" s="7"/>
      <c r="O328" s="7"/>
      <c r="P328" s="7"/>
      <c r="Q328" s="265"/>
      <c r="R328" s="7"/>
      <c r="S328" s="7"/>
      <c r="T328" s="7"/>
      <c r="U328" s="266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</row>
    <row r="329" ht="18.0" customHeight="1">
      <c r="A329" s="7"/>
      <c r="B329" s="7"/>
      <c r="C329" s="7"/>
      <c r="D329" s="7"/>
      <c r="E329" s="7"/>
      <c r="F329" s="7"/>
      <c r="G329" s="7"/>
      <c r="H329" s="264"/>
      <c r="I329" s="7"/>
      <c r="J329" s="7"/>
      <c r="K329" s="7"/>
      <c r="L329" s="7"/>
      <c r="M329" s="7"/>
      <c r="N329" s="7"/>
      <c r="O329" s="7"/>
      <c r="P329" s="7"/>
      <c r="Q329" s="265"/>
      <c r="R329" s="7"/>
      <c r="S329" s="7"/>
      <c r="T329" s="7"/>
      <c r="U329" s="266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</row>
    <row r="330" ht="18.0" customHeight="1">
      <c r="A330" s="7"/>
      <c r="B330" s="7"/>
      <c r="C330" s="7"/>
      <c r="D330" s="7"/>
      <c r="E330" s="7"/>
      <c r="F330" s="7"/>
      <c r="G330" s="7"/>
      <c r="H330" s="264"/>
      <c r="I330" s="7"/>
      <c r="J330" s="7"/>
      <c r="K330" s="7"/>
      <c r="L330" s="7"/>
      <c r="M330" s="7"/>
      <c r="N330" s="7"/>
      <c r="O330" s="7"/>
      <c r="P330" s="7"/>
      <c r="Q330" s="265"/>
      <c r="R330" s="7"/>
      <c r="S330" s="7"/>
      <c r="T330" s="7"/>
      <c r="U330" s="266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</row>
    <row r="331" ht="18.0" customHeight="1">
      <c r="A331" s="7"/>
      <c r="B331" s="7"/>
      <c r="C331" s="7"/>
      <c r="D331" s="7"/>
      <c r="E331" s="7"/>
      <c r="F331" s="7"/>
      <c r="G331" s="7"/>
      <c r="H331" s="264"/>
      <c r="I331" s="7"/>
      <c r="J331" s="7"/>
      <c r="K331" s="7"/>
      <c r="L331" s="7"/>
      <c r="M331" s="7"/>
      <c r="N331" s="7"/>
      <c r="O331" s="7"/>
      <c r="P331" s="7"/>
      <c r="Q331" s="265"/>
      <c r="R331" s="7"/>
      <c r="S331" s="7"/>
      <c r="T331" s="7"/>
      <c r="U331" s="266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</row>
    <row r="332" ht="18.0" customHeight="1">
      <c r="A332" s="7"/>
      <c r="B332" s="7"/>
      <c r="C332" s="7"/>
      <c r="D332" s="7"/>
      <c r="E332" s="7"/>
      <c r="F332" s="7"/>
      <c r="G332" s="7"/>
      <c r="H332" s="264"/>
      <c r="I332" s="7"/>
      <c r="J332" s="7"/>
      <c r="K332" s="7"/>
      <c r="L332" s="7"/>
      <c r="M332" s="7"/>
      <c r="N332" s="7"/>
      <c r="O332" s="7"/>
      <c r="P332" s="7"/>
      <c r="Q332" s="265"/>
      <c r="R332" s="7"/>
      <c r="S332" s="7"/>
      <c r="T332" s="7"/>
      <c r="U332" s="266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</row>
    <row r="333" ht="18.0" customHeight="1">
      <c r="A333" s="7"/>
      <c r="B333" s="7"/>
      <c r="C333" s="7"/>
      <c r="D333" s="7"/>
      <c r="E333" s="7"/>
      <c r="F333" s="7"/>
      <c r="G333" s="7"/>
      <c r="H333" s="264"/>
      <c r="I333" s="7"/>
      <c r="J333" s="7"/>
      <c r="K333" s="7"/>
      <c r="L333" s="7"/>
      <c r="M333" s="7"/>
      <c r="N333" s="7"/>
      <c r="O333" s="7"/>
      <c r="P333" s="7"/>
      <c r="Q333" s="265"/>
      <c r="R333" s="7"/>
      <c r="S333" s="7"/>
      <c r="T333" s="7"/>
      <c r="U333" s="266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</row>
    <row r="334" ht="18.0" customHeight="1">
      <c r="A334" s="7"/>
      <c r="B334" s="7"/>
      <c r="C334" s="7"/>
      <c r="D334" s="7"/>
      <c r="E334" s="7"/>
      <c r="F334" s="7"/>
      <c r="G334" s="7"/>
      <c r="H334" s="264"/>
      <c r="I334" s="7"/>
      <c r="J334" s="7"/>
      <c r="K334" s="7"/>
      <c r="L334" s="7"/>
      <c r="M334" s="7"/>
      <c r="N334" s="7"/>
      <c r="O334" s="7"/>
      <c r="P334" s="7"/>
      <c r="Q334" s="265"/>
      <c r="R334" s="7"/>
      <c r="S334" s="7"/>
      <c r="T334" s="7"/>
      <c r="U334" s="266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</row>
    <row r="335" ht="18.0" customHeight="1">
      <c r="A335" s="7"/>
      <c r="B335" s="7"/>
      <c r="C335" s="7"/>
      <c r="D335" s="7"/>
      <c r="E335" s="7"/>
      <c r="F335" s="7"/>
      <c r="G335" s="7"/>
      <c r="H335" s="264"/>
      <c r="I335" s="7"/>
      <c r="J335" s="7"/>
      <c r="K335" s="7"/>
      <c r="L335" s="7"/>
      <c r="M335" s="7"/>
      <c r="N335" s="7"/>
      <c r="O335" s="7"/>
      <c r="P335" s="7"/>
      <c r="Q335" s="265"/>
      <c r="R335" s="7"/>
      <c r="S335" s="7"/>
      <c r="T335" s="7"/>
      <c r="U335" s="266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</row>
    <row r="336" ht="18.0" customHeight="1">
      <c r="A336" s="7"/>
      <c r="B336" s="7"/>
      <c r="C336" s="7"/>
      <c r="D336" s="7"/>
      <c r="E336" s="7"/>
      <c r="F336" s="7"/>
      <c r="G336" s="7"/>
      <c r="H336" s="264"/>
      <c r="I336" s="7"/>
      <c r="J336" s="7"/>
      <c r="K336" s="7"/>
      <c r="L336" s="7"/>
      <c r="M336" s="7"/>
      <c r="N336" s="7"/>
      <c r="O336" s="7"/>
      <c r="P336" s="7"/>
      <c r="Q336" s="265"/>
      <c r="R336" s="7"/>
      <c r="S336" s="7"/>
      <c r="T336" s="7"/>
      <c r="U336" s="266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</row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5:D15"/>
    <mergeCell ref="E16:H16"/>
    <mergeCell ref="C21:E21"/>
    <mergeCell ref="C101:E101"/>
    <mergeCell ref="C113:E113"/>
  </mergeCells>
  <printOptions/>
  <pageMargins bottom="0.78" footer="0.0" header="0.0" left="0.75" right="0.75" top="0.66"/>
  <pageSetup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71"/>
    <col customWidth="1" hidden="1" min="14" max="14" width="13.14"/>
    <col customWidth="1" hidden="1" min="15" max="16" width="8.71"/>
    <col customWidth="1" min="17" max="17" width="19.57"/>
    <col customWidth="1" min="18" max="18" width="17.43"/>
    <col customWidth="1" min="19" max="19" width="17.86"/>
    <col customWidth="1" min="20" max="20" width="17.0"/>
    <col customWidth="1" min="21" max="21" width="15.14"/>
    <col customWidth="1" min="22" max="22" width="13.86"/>
    <col customWidth="1" min="23" max="24" width="9.14"/>
    <col customWidth="1" min="25" max="25" width="16.0"/>
    <col customWidth="1" min="26" max="45" width="9.14"/>
  </cols>
  <sheetData>
    <row r="1" ht="18.0" customHeight="1">
      <c r="A1" s="140" t="s">
        <v>53</v>
      </c>
      <c r="B1" s="140"/>
      <c r="C1" s="140"/>
      <c r="D1" s="140"/>
      <c r="E1" s="140"/>
      <c r="F1" s="140"/>
      <c r="G1" s="140"/>
      <c r="H1" s="141"/>
      <c r="I1" s="140"/>
      <c r="J1" s="140"/>
      <c r="K1" s="140"/>
      <c r="L1" s="140"/>
      <c r="M1" s="140"/>
      <c r="N1" s="140"/>
      <c r="O1" s="140"/>
      <c r="P1" s="140"/>
      <c r="Q1" s="142"/>
      <c r="R1" s="140"/>
      <c r="S1" s="140"/>
      <c r="T1" s="140"/>
      <c r="U1" s="143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  <c r="AJ1" s="140"/>
      <c r="AK1" s="140"/>
      <c r="AL1" s="140"/>
      <c r="AM1" s="140"/>
      <c r="AN1" s="140"/>
      <c r="AO1" s="140"/>
      <c r="AP1" s="140"/>
      <c r="AQ1" s="140"/>
      <c r="AR1" s="140"/>
      <c r="AS1" s="140"/>
    </row>
    <row r="2" ht="18.0" customHeight="1">
      <c r="A2" s="140"/>
      <c r="B2" s="140"/>
      <c r="C2" s="140"/>
      <c r="D2" s="140"/>
      <c r="E2" s="140"/>
      <c r="F2" s="140"/>
      <c r="G2" s="140"/>
      <c r="H2" s="141"/>
      <c r="I2" s="140"/>
      <c r="J2" s="140"/>
      <c r="K2" s="140"/>
      <c r="L2" s="140"/>
      <c r="M2" s="140"/>
      <c r="N2" s="140"/>
      <c r="O2" s="140"/>
      <c r="P2" s="140"/>
      <c r="Q2" s="142"/>
      <c r="R2" s="140"/>
      <c r="S2" s="140"/>
      <c r="T2" s="140"/>
      <c r="U2" s="143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  <c r="AL2" s="140"/>
      <c r="AM2" s="140"/>
      <c r="AN2" s="140"/>
      <c r="AO2" s="140"/>
      <c r="AP2" s="140"/>
      <c r="AQ2" s="140"/>
      <c r="AR2" s="140"/>
      <c r="AS2" s="140"/>
    </row>
    <row r="3" ht="18.0" customHeight="1">
      <c r="A3" s="144" t="s">
        <v>1</v>
      </c>
      <c r="B3" s="144"/>
      <c r="C3" s="144"/>
      <c r="D3" s="140"/>
      <c r="E3" s="140"/>
      <c r="F3" s="140"/>
      <c r="G3" s="140"/>
      <c r="H3" s="141"/>
      <c r="I3" s="140"/>
      <c r="J3" s="140"/>
      <c r="K3" s="140"/>
      <c r="L3" s="140"/>
      <c r="M3" s="140"/>
      <c r="N3" s="140"/>
      <c r="O3" s="140"/>
      <c r="P3" s="140"/>
      <c r="Q3" s="142"/>
      <c r="R3" s="140"/>
      <c r="S3" s="140"/>
      <c r="T3" s="140"/>
      <c r="U3" s="143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/>
      <c r="AL3" s="140"/>
      <c r="AM3" s="140"/>
      <c r="AN3" s="140"/>
      <c r="AO3" s="140"/>
      <c r="AP3" s="140"/>
      <c r="AQ3" s="140"/>
      <c r="AR3" s="140"/>
      <c r="AS3" s="140"/>
    </row>
    <row r="4" ht="29.25" customHeight="1">
      <c r="A4" s="140"/>
      <c r="B4" s="140"/>
      <c r="C4" s="140"/>
      <c r="D4" s="140"/>
      <c r="E4" s="140"/>
      <c r="F4" s="140"/>
      <c r="G4" s="140"/>
      <c r="H4" s="141" t="s">
        <v>2</v>
      </c>
      <c r="I4" s="145">
        <v>44322.0</v>
      </c>
      <c r="J4" s="140" t="str">
        <f>+B8&amp;"/"&amp;B9&amp;"/"&amp;B10&amp;"/"&amp;B11</f>
        <v>D2450GT/HRD2940/HRD2940/HRD2930</v>
      </c>
      <c r="K4" s="140"/>
      <c r="L4" s="140"/>
      <c r="M4" s="140"/>
      <c r="N4" s="140"/>
      <c r="O4" s="140"/>
      <c r="P4" s="140"/>
      <c r="Q4" s="142"/>
      <c r="R4" s="140"/>
      <c r="S4" s="140"/>
      <c r="T4" s="140"/>
      <c r="U4" s="143"/>
      <c r="V4" s="140"/>
      <c r="W4" s="140"/>
      <c r="X4" s="140"/>
      <c r="Y4" s="140"/>
      <c r="Z4" s="140"/>
      <c r="AA4" s="140"/>
      <c r="AB4" s="140"/>
      <c r="AC4" s="140"/>
      <c r="AD4" s="140"/>
      <c r="AE4" s="140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</row>
    <row r="5" ht="18.0" customHeight="1">
      <c r="A5" s="140" t="s">
        <v>4</v>
      </c>
      <c r="B5" s="140"/>
      <c r="C5" s="140"/>
      <c r="D5" s="140"/>
      <c r="E5" s="140"/>
      <c r="F5" s="140"/>
      <c r="G5" s="140"/>
      <c r="H5" s="141"/>
      <c r="I5" s="140"/>
      <c r="J5" s="140"/>
      <c r="K5" s="140"/>
      <c r="L5" s="140"/>
      <c r="M5" s="140"/>
      <c r="N5" s="140"/>
      <c r="O5" s="140"/>
      <c r="P5" s="140"/>
      <c r="Q5" s="142"/>
      <c r="R5" s="190"/>
      <c r="S5" s="140"/>
      <c r="T5" s="140"/>
      <c r="U5" s="143"/>
      <c r="V5" s="140"/>
      <c r="W5" s="140"/>
      <c r="X5" s="140"/>
      <c r="Y5" s="140"/>
      <c r="Z5" s="140"/>
      <c r="AA5" s="140"/>
      <c r="AB5" s="140"/>
      <c r="AC5" s="140"/>
      <c r="AD5" s="140"/>
      <c r="AE5" s="140"/>
      <c r="AF5" s="140"/>
      <c r="AG5" s="140"/>
      <c r="AH5" s="140"/>
      <c r="AI5" s="140"/>
      <c r="AJ5" s="140"/>
      <c r="AK5" s="140"/>
      <c r="AL5" s="140"/>
      <c r="AM5" s="140"/>
      <c r="AN5" s="140"/>
      <c r="AO5" s="140"/>
      <c r="AP5" s="140"/>
      <c r="AQ5" s="140"/>
      <c r="AR5" s="140"/>
      <c r="AS5" s="140"/>
    </row>
    <row r="6" ht="18.0" customHeight="1">
      <c r="A6" s="146"/>
      <c r="B6" s="146"/>
      <c r="C6" s="146"/>
      <c r="D6" s="146"/>
      <c r="E6" s="146"/>
      <c r="F6" s="146"/>
      <c r="G6" s="146"/>
      <c r="H6" s="147"/>
      <c r="I6" s="146"/>
      <c r="J6" s="140"/>
      <c r="K6" s="140"/>
      <c r="L6" s="140"/>
      <c r="M6" s="140"/>
      <c r="N6" s="140"/>
      <c r="O6" s="140"/>
      <c r="P6" s="140"/>
      <c r="Q6" s="142"/>
      <c r="R6" s="140"/>
      <c r="S6" s="140"/>
      <c r="T6" s="140"/>
      <c r="U6" s="143"/>
      <c r="V6" s="140"/>
      <c r="W6" s="140"/>
      <c r="X6" s="140"/>
      <c r="Y6" s="140"/>
      <c r="Z6" s="140"/>
      <c r="AA6" s="140"/>
      <c r="AB6" s="140"/>
      <c r="AC6" s="140"/>
      <c r="AD6" s="140"/>
      <c r="AE6" s="140"/>
      <c r="AF6" s="140"/>
      <c r="AG6" s="140"/>
      <c r="AH6" s="140"/>
      <c r="AI6" s="140"/>
      <c r="AJ6" s="140"/>
      <c r="AK6" s="140"/>
      <c r="AL6" s="140"/>
      <c r="AM6" s="140"/>
      <c r="AN6" s="140"/>
      <c r="AO6" s="140"/>
      <c r="AP6" s="140"/>
      <c r="AQ6" s="140"/>
      <c r="AR6" s="140"/>
      <c r="AS6" s="140"/>
    </row>
    <row r="7" ht="36.0" customHeight="1">
      <c r="A7" s="148" t="s">
        <v>6</v>
      </c>
      <c r="B7" s="149"/>
      <c r="C7" s="150" t="s">
        <v>75</v>
      </c>
      <c r="D7" s="151" t="s">
        <v>8</v>
      </c>
      <c r="E7" s="152" t="s">
        <v>9</v>
      </c>
      <c r="F7" s="153"/>
      <c r="G7" s="153"/>
      <c r="H7" s="149"/>
      <c r="I7" s="154" t="s">
        <v>10</v>
      </c>
      <c r="J7" s="140"/>
      <c r="K7" s="140"/>
      <c r="L7" s="140"/>
      <c r="M7" s="140"/>
      <c r="N7" s="140"/>
      <c r="O7" s="140"/>
      <c r="P7" s="140"/>
      <c r="Q7" s="155">
        <f>+I122</f>
        <v>0.009867417927</v>
      </c>
      <c r="R7" s="140"/>
      <c r="S7" s="140"/>
      <c r="T7" s="140"/>
      <c r="U7" s="143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</row>
    <row r="8" ht="26.25" customHeight="1">
      <c r="A8" s="156">
        <v>1.0</v>
      </c>
      <c r="B8" s="157" t="s">
        <v>76</v>
      </c>
      <c r="C8" s="157">
        <v>24.5</v>
      </c>
      <c r="D8" s="158">
        <v>0.0575</v>
      </c>
      <c r="E8" s="159">
        <f>247.888*5.5</f>
        <v>1363.384</v>
      </c>
      <c r="F8" s="159"/>
      <c r="G8" s="159"/>
      <c r="H8" s="160">
        <v>5.5</v>
      </c>
      <c r="I8" s="161">
        <f t="shared" ref="I8:I11" si="1">+D8*E8</f>
        <v>78.39458</v>
      </c>
      <c r="J8" s="162">
        <f t="shared" ref="J8:J11" si="2">E8-I8</f>
        <v>1284.98942</v>
      </c>
      <c r="K8" s="140"/>
      <c r="L8" s="140"/>
      <c r="M8" s="140"/>
      <c r="N8" s="140"/>
      <c r="O8" s="140"/>
      <c r="P8" s="140"/>
      <c r="Q8" s="142"/>
      <c r="R8" s="140"/>
      <c r="S8" s="140"/>
      <c r="T8" s="140"/>
      <c r="U8" s="143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</row>
    <row r="9" ht="26.25" customHeight="1">
      <c r="A9" s="156">
        <v>2.0</v>
      </c>
      <c r="B9" s="164" t="s">
        <v>56</v>
      </c>
      <c r="C9" s="164">
        <v>29.5</v>
      </c>
      <c r="D9" s="165">
        <v>0.0147</v>
      </c>
      <c r="E9" s="166">
        <f>252.16*21</f>
        <v>5295.36</v>
      </c>
      <c r="F9" s="166"/>
      <c r="G9" s="166"/>
      <c r="H9" s="160">
        <v>21.0</v>
      </c>
      <c r="I9" s="161">
        <f t="shared" si="1"/>
        <v>77.841792</v>
      </c>
      <c r="J9" s="162">
        <f t="shared" si="2"/>
        <v>5217.518208</v>
      </c>
      <c r="K9" s="140"/>
      <c r="L9" s="140"/>
      <c r="M9" s="140"/>
      <c r="N9" s="140"/>
      <c r="O9" s="140"/>
      <c r="P9" s="140"/>
      <c r="Q9" s="142"/>
      <c r="R9" s="140"/>
      <c r="S9" s="140"/>
      <c r="T9" s="140"/>
      <c r="U9" s="143"/>
      <c r="V9" s="140"/>
      <c r="W9" s="140"/>
      <c r="X9" s="140"/>
      <c r="Y9" s="140"/>
      <c r="Z9" s="140"/>
      <c r="AA9" s="140"/>
      <c r="AB9" s="140"/>
      <c r="AC9" s="140"/>
      <c r="AD9" s="140"/>
      <c r="AE9" s="140"/>
      <c r="AF9" s="140"/>
      <c r="AG9" s="140"/>
      <c r="AH9" s="140"/>
      <c r="AI9" s="140"/>
      <c r="AJ9" s="140"/>
      <c r="AK9" s="140"/>
      <c r="AL9" s="140"/>
      <c r="AM9" s="140"/>
      <c r="AN9" s="140"/>
      <c r="AO9" s="140"/>
      <c r="AP9" s="140"/>
      <c r="AQ9" s="140"/>
      <c r="AR9" s="140"/>
      <c r="AS9" s="140"/>
    </row>
    <row r="10" ht="26.25" customHeight="1">
      <c r="A10" s="156">
        <v>3.0</v>
      </c>
      <c r="B10" s="164" t="s">
        <v>56</v>
      </c>
      <c r="C10" s="164">
        <v>29.5</v>
      </c>
      <c r="D10" s="165">
        <v>0.0147</v>
      </c>
      <c r="E10" s="166">
        <f>252.16*41.5</f>
        <v>10464.64</v>
      </c>
      <c r="F10" s="166"/>
      <c r="G10" s="166"/>
      <c r="H10" s="160">
        <v>41.5</v>
      </c>
      <c r="I10" s="161">
        <f t="shared" si="1"/>
        <v>153.830208</v>
      </c>
      <c r="J10" s="162">
        <f t="shared" si="2"/>
        <v>10310.80979</v>
      </c>
      <c r="K10" s="140"/>
      <c r="L10" s="140"/>
      <c r="M10" s="140"/>
      <c r="N10" s="140"/>
      <c r="O10" s="140"/>
      <c r="P10" s="140"/>
      <c r="Q10" s="142"/>
      <c r="R10" s="140"/>
      <c r="S10" s="140"/>
      <c r="T10" s="140"/>
      <c r="U10" s="143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</row>
    <row r="11" ht="26.25" customHeight="1">
      <c r="A11" s="156">
        <v>4.0</v>
      </c>
      <c r="B11" s="164" t="s">
        <v>57</v>
      </c>
      <c r="C11" s="164">
        <v>29.5</v>
      </c>
      <c r="D11" s="165">
        <v>0.0144</v>
      </c>
      <c r="E11" s="166">
        <f>222.819*11</f>
        <v>2451.009</v>
      </c>
      <c r="F11" s="166"/>
      <c r="G11" s="166"/>
      <c r="H11" s="160">
        <v>11.0</v>
      </c>
      <c r="I11" s="161">
        <f t="shared" si="1"/>
        <v>35.2945296</v>
      </c>
      <c r="J11" s="162">
        <f t="shared" si="2"/>
        <v>2415.71447</v>
      </c>
      <c r="K11" s="140"/>
      <c r="L11" s="140"/>
      <c r="M11" s="140"/>
      <c r="N11" s="140"/>
      <c r="O11" s="140"/>
      <c r="P11" s="140"/>
      <c r="Q11" s="142"/>
      <c r="R11" s="140"/>
      <c r="S11" s="140"/>
      <c r="T11" s="140"/>
      <c r="U11" s="143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</row>
    <row r="12" ht="18.0" customHeight="1">
      <c r="A12" s="167"/>
      <c r="B12" s="168"/>
      <c r="C12" s="169"/>
      <c r="D12" s="170"/>
      <c r="E12" s="171">
        <f>SUM(E8:E11)</f>
        <v>19574.393</v>
      </c>
      <c r="F12" s="172"/>
      <c r="G12" s="172"/>
      <c r="H12" s="173"/>
      <c r="I12" s="174">
        <f t="shared" ref="I12:J12" si="3">SUM(I8:I11)</f>
        <v>345.3611096</v>
      </c>
      <c r="J12" s="175">
        <f t="shared" si="3"/>
        <v>19229.03189</v>
      </c>
      <c r="K12" s="140"/>
      <c r="L12" s="140"/>
      <c r="M12" s="140"/>
      <c r="N12" s="140"/>
      <c r="O12" s="140"/>
      <c r="P12" s="140"/>
      <c r="Q12" s="142"/>
      <c r="R12" s="140"/>
      <c r="S12" s="140"/>
      <c r="T12" s="140"/>
      <c r="U12" s="143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</row>
    <row r="13" ht="18.0" customHeight="1">
      <c r="A13" s="176"/>
      <c r="B13" s="146"/>
      <c r="C13" s="146"/>
      <c r="D13" s="177"/>
      <c r="E13" s="178"/>
      <c r="F13" s="153"/>
      <c r="G13" s="153"/>
      <c r="H13" s="149"/>
      <c r="I13" s="179"/>
      <c r="J13" s="140"/>
      <c r="K13" s="140"/>
      <c r="L13" s="140"/>
      <c r="M13" s="140"/>
      <c r="N13" s="140"/>
      <c r="O13" s="140"/>
      <c r="P13" s="140"/>
      <c r="Q13" s="142"/>
      <c r="R13" s="140"/>
      <c r="S13" s="140"/>
      <c r="T13" s="140"/>
      <c r="U13" s="143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</row>
    <row r="14" ht="18.0" customHeight="1">
      <c r="A14" s="140"/>
      <c r="B14" s="140"/>
      <c r="C14" s="140"/>
      <c r="D14" s="140"/>
      <c r="E14" s="140"/>
      <c r="F14" s="140"/>
      <c r="G14" s="140"/>
      <c r="H14" s="141"/>
      <c r="I14" s="140"/>
      <c r="J14" s="140"/>
      <c r="K14" s="140"/>
      <c r="L14" s="140"/>
      <c r="M14" s="140"/>
      <c r="N14" s="140"/>
      <c r="O14" s="140"/>
      <c r="P14" s="140"/>
      <c r="Q14" s="142"/>
      <c r="R14" s="140"/>
      <c r="S14" s="140"/>
      <c r="T14" s="140"/>
      <c r="U14" s="143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</row>
    <row r="15" ht="18.0" customHeight="1">
      <c r="A15" s="140"/>
      <c r="B15" s="140"/>
      <c r="C15" s="140"/>
      <c r="D15" s="140"/>
      <c r="E15" s="140"/>
      <c r="F15" s="140"/>
      <c r="G15" s="140"/>
      <c r="H15" s="141"/>
      <c r="I15" s="140"/>
      <c r="J15" s="140"/>
      <c r="K15" s="140"/>
      <c r="L15" s="140"/>
      <c r="M15" s="140"/>
      <c r="N15" s="140"/>
      <c r="O15" s="140"/>
      <c r="P15" s="140"/>
      <c r="Q15" s="142"/>
      <c r="R15" s="140"/>
      <c r="S15" s="140"/>
      <c r="T15" s="140"/>
      <c r="U15" s="143"/>
      <c r="V15" s="140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</row>
    <row r="16" ht="18.0" customHeight="1">
      <c r="A16" s="140" t="s">
        <v>11</v>
      </c>
      <c r="B16" s="140"/>
      <c r="C16" s="140"/>
      <c r="D16" s="140"/>
      <c r="E16" s="140"/>
      <c r="F16" s="140"/>
      <c r="G16" s="140"/>
      <c r="H16" s="141"/>
      <c r="I16" s="140"/>
      <c r="J16" s="140"/>
      <c r="K16" s="140"/>
      <c r="L16" s="140"/>
      <c r="M16" s="140"/>
      <c r="N16" s="140"/>
      <c r="O16" s="140"/>
      <c r="P16" s="140"/>
      <c r="Q16" s="142"/>
      <c r="R16" s="140"/>
      <c r="S16" s="140"/>
      <c r="T16" s="140"/>
      <c r="U16" s="143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</row>
    <row r="17" ht="18.0" customHeight="1">
      <c r="A17" s="140"/>
      <c r="B17" s="140"/>
      <c r="C17" s="140"/>
      <c r="D17" s="140"/>
      <c r="E17" s="140"/>
      <c r="F17" s="140"/>
      <c r="G17" s="140"/>
      <c r="H17" s="141"/>
      <c r="I17" s="140"/>
      <c r="J17" s="140"/>
      <c r="K17" s="140"/>
      <c r="L17" s="140"/>
      <c r="M17" s="140"/>
      <c r="N17" s="140"/>
      <c r="O17" s="140"/>
      <c r="P17" s="140"/>
      <c r="Q17" s="142"/>
      <c r="R17" s="140"/>
      <c r="S17" s="140"/>
      <c r="T17" s="140"/>
      <c r="U17" s="143"/>
      <c r="V17" s="140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  <c r="AL17" s="140"/>
      <c r="AM17" s="140"/>
      <c r="AN17" s="140"/>
      <c r="AO17" s="140"/>
      <c r="AP17" s="140"/>
      <c r="AQ17" s="140"/>
      <c r="AR17" s="140"/>
      <c r="AS17" s="140"/>
    </row>
    <row r="18" ht="40.5" customHeight="1">
      <c r="A18" s="180"/>
      <c r="B18" s="164" t="s">
        <v>12</v>
      </c>
      <c r="C18" s="181" t="s">
        <v>58</v>
      </c>
      <c r="D18" s="52"/>
      <c r="E18" s="53"/>
      <c r="F18" s="182"/>
      <c r="G18" s="182"/>
      <c r="H18" s="183" t="s">
        <v>14</v>
      </c>
      <c r="I18" s="164" t="s">
        <v>15</v>
      </c>
      <c r="J18" s="164" t="s">
        <v>16</v>
      </c>
      <c r="K18" s="140"/>
      <c r="L18" s="164" t="s">
        <v>17</v>
      </c>
      <c r="M18" s="164" t="s">
        <v>15</v>
      </c>
      <c r="N18" s="180" t="s">
        <v>18</v>
      </c>
      <c r="O18" s="140"/>
      <c r="P18" s="140"/>
      <c r="Q18" s="184"/>
      <c r="R18" s="164" t="s">
        <v>17</v>
      </c>
      <c r="S18" s="164" t="s">
        <v>15</v>
      </c>
      <c r="T18" s="180" t="s">
        <v>18</v>
      </c>
      <c r="U18" s="143"/>
      <c r="V18" s="180" t="s">
        <v>19</v>
      </c>
      <c r="W18" s="180" t="s">
        <v>20</v>
      </c>
      <c r="X18" s="180" t="s">
        <v>21</v>
      </c>
      <c r="Y18" s="180" t="s">
        <v>77</v>
      </c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  <c r="AL18" s="140"/>
      <c r="AM18" s="140"/>
      <c r="AN18" s="140"/>
      <c r="AO18" s="140"/>
      <c r="AP18" s="140"/>
      <c r="AQ18" s="140"/>
      <c r="AR18" s="140"/>
      <c r="AS18" s="140"/>
    </row>
    <row r="19" ht="27.0" customHeight="1">
      <c r="A19" s="185">
        <v>1.0</v>
      </c>
      <c r="B19" s="186" t="s">
        <v>78</v>
      </c>
      <c r="C19" s="187">
        <v>80.0</v>
      </c>
      <c r="D19" s="187">
        <v>202.0</v>
      </c>
      <c r="E19" s="187">
        <v>151.0</v>
      </c>
      <c r="F19" s="187">
        <f t="shared" ref="F19:F87" si="5">VALUE(IF(RIGHT(B19, 1)="%", RIGHT(B19, 3), 0))</f>
        <v>0.8</v>
      </c>
      <c r="G19" s="187">
        <f t="shared" ref="G19:G87" si="6">+Q19*C19/100*D19/100*E19/100</f>
        <v>61.004</v>
      </c>
      <c r="H19" s="188">
        <f t="shared" ref="H19:H87" si="7">IF(F19=0, G19, F19*G19)</f>
        <v>48.8032</v>
      </c>
      <c r="I19" s="187">
        <v>1.0</v>
      </c>
      <c r="J19" s="189">
        <f t="shared" ref="J19:J87" si="8">H19*I19</f>
        <v>48.8032</v>
      </c>
      <c r="K19" s="190"/>
      <c r="L19" s="191">
        <f>D19*25.4/1000</f>
        <v>5.1308</v>
      </c>
      <c r="M19" s="185">
        <f>+I19</f>
        <v>1</v>
      </c>
      <c r="N19" s="185">
        <f>M19*L19</f>
        <v>5.1308</v>
      </c>
      <c r="O19" s="190"/>
      <c r="P19" s="190"/>
      <c r="Q19" s="192">
        <v>25.0</v>
      </c>
      <c r="R19" s="191">
        <f t="shared" ref="R19:R88" si="9">E19/100</f>
        <v>1.51</v>
      </c>
      <c r="S19" s="185">
        <f t="shared" ref="S19:S88" si="10">I19</f>
        <v>1</v>
      </c>
      <c r="T19" s="185">
        <f t="shared" ref="T19:T88" si="11">S19*R19</f>
        <v>1.51</v>
      </c>
      <c r="U19" s="193">
        <f t="shared" ref="U19:U87" si="12">+Q19*C19/100*D19/100*E19/100</f>
        <v>61.004</v>
      </c>
      <c r="V19" s="191">
        <f t="shared" ref="V19:W19" si="4">C19/100</f>
        <v>0.8</v>
      </c>
      <c r="W19" s="191">
        <f t="shared" si="4"/>
        <v>2.02</v>
      </c>
      <c r="X19" s="191">
        <f t="shared" ref="X19:X88" si="14">T19</f>
        <v>1.51</v>
      </c>
      <c r="Y19" s="194">
        <f t="shared" ref="Y19:Y88" si="15">V19*W19*X19</f>
        <v>2.44016</v>
      </c>
      <c r="Z19" s="190"/>
      <c r="AA19" s="190"/>
      <c r="AB19" s="190"/>
      <c r="AC19" s="190"/>
      <c r="AD19" s="190"/>
      <c r="AE19" s="190"/>
      <c r="AF19" s="190"/>
      <c r="AG19" s="190"/>
      <c r="AH19" s="190"/>
      <c r="AI19" s="190"/>
      <c r="AJ19" s="190"/>
      <c r="AK19" s="190"/>
      <c r="AL19" s="190"/>
      <c r="AM19" s="190"/>
      <c r="AN19" s="190"/>
      <c r="AO19" s="190"/>
      <c r="AP19" s="190"/>
      <c r="AQ19" s="190"/>
      <c r="AR19" s="190"/>
      <c r="AS19" s="190"/>
    </row>
    <row r="20" ht="27.0" customHeight="1">
      <c r="A20" s="185">
        <v>2.0</v>
      </c>
      <c r="B20" s="195" t="s">
        <v>79</v>
      </c>
      <c r="C20" s="195">
        <v>95.0</v>
      </c>
      <c r="D20" s="195">
        <v>202.0</v>
      </c>
      <c r="E20" s="195">
        <v>160.0</v>
      </c>
      <c r="F20" s="195">
        <f t="shared" si="5"/>
        <v>0</v>
      </c>
      <c r="G20" s="195">
        <f t="shared" si="6"/>
        <v>76.76</v>
      </c>
      <c r="H20" s="196">
        <f t="shared" si="7"/>
        <v>76.76</v>
      </c>
      <c r="I20" s="195">
        <v>2.0</v>
      </c>
      <c r="J20" s="189">
        <f t="shared" si="8"/>
        <v>153.52</v>
      </c>
      <c r="K20" s="190"/>
      <c r="L20" s="191"/>
      <c r="M20" s="185"/>
      <c r="N20" s="185"/>
      <c r="O20" s="190"/>
      <c r="P20" s="190"/>
      <c r="Q20" s="192">
        <v>25.0</v>
      </c>
      <c r="R20" s="191">
        <f t="shared" si="9"/>
        <v>1.6</v>
      </c>
      <c r="S20" s="185">
        <f t="shared" si="10"/>
        <v>2</v>
      </c>
      <c r="T20" s="185">
        <f t="shared" si="11"/>
        <v>3.2</v>
      </c>
      <c r="U20" s="193">
        <f t="shared" si="12"/>
        <v>76.76</v>
      </c>
      <c r="V20" s="191">
        <f t="shared" ref="V20:W20" si="13">C20/100</f>
        <v>0.95</v>
      </c>
      <c r="W20" s="191">
        <f t="shared" si="13"/>
        <v>2.02</v>
      </c>
      <c r="X20" s="191">
        <f t="shared" si="14"/>
        <v>3.2</v>
      </c>
      <c r="Y20" s="194">
        <f t="shared" si="15"/>
        <v>6.1408</v>
      </c>
      <c r="Z20" s="190"/>
      <c r="AA20" s="190"/>
      <c r="AB20" s="190"/>
      <c r="AC20" s="190"/>
      <c r="AD20" s="190"/>
      <c r="AE20" s="190"/>
      <c r="AF20" s="190"/>
      <c r="AG20" s="190"/>
      <c r="AH20" s="190"/>
      <c r="AI20" s="190"/>
      <c r="AJ20" s="190"/>
      <c r="AK20" s="190"/>
      <c r="AL20" s="190"/>
      <c r="AM20" s="190"/>
      <c r="AN20" s="190"/>
      <c r="AO20" s="190"/>
      <c r="AP20" s="190"/>
      <c r="AQ20" s="190"/>
      <c r="AR20" s="190"/>
      <c r="AS20" s="190"/>
    </row>
    <row r="21" ht="27.0" customHeight="1">
      <c r="A21" s="185">
        <v>3.0</v>
      </c>
      <c r="B21" s="195" t="s">
        <v>79</v>
      </c>
      <c r="C21" s="195">
        <v>95.0</v>
      </c>
      <c r="D21" s="195">
        <v>202.0</v>
      </c>
      <c r="E21" s="195">
        <v>160.0</v>
      </c>
      <c r="F21" s="195">
        <f t="shared" si="5"/>
        <v>0</v>
      </c>
      <c r="G21" s="195">
        <f t="shared" si="6"/>
        <v>76.76</v>
      </c>
      <c r="H21" s="196">
        <f t="shared" si="7"/>
        <v>76.76</v>
      </c>
      <c r="I21" s="195">
        <v>3.0</v>
      </c>
      <c r="J21" s="189">
        <f t="shared" si="8"/>
        <v>230.28</v>
      </c>
      <c r="K21" s="190"/>
      <c r="L21" s="191">
        <f t="shared" ref="L21:L26" si="17">D21*25.4/1000</f>
        <v>5.1308</v>
      </c>
      <c r="M21" s="185">
        <f t="shared" ref="M21:M87" si="18">+I21</f>
        <v>3</v>
      </c>
      <c r="N21" s="185">
        <f t="shared" ref="N21:N26" si="19">M21*L21</f>
        <v>15.3924</v>
      </c>
      <c r="O21" s="190"/>
      <c r="P21" s="190"/>
      <c r="Q21" s="192">
        <v>25.0</v>
      </c>
      <c r="R21" s="191">
        <f t="shared" si="9"/>
        <v>1.6</v>
      </c>
      <c r="S21" s="185">
        <f t="shared" si="10"/>
        <v>3</v>
      </c>
      <c r="T21" s="185">
        <f t="shared" si="11"/>
        <v>4.8</v>
      </c>
      <c r="U21" s="193">
        <f t="shared" si="12"/>
        <v>76.76</v>
      </c>
      <c r="V21" s="191">
        <f t="shared" ref="V21:W21" si="16">C21/100</f>
        <v>0.95</v>
      </c>
      <c r="W21" s="191">
        <f t="shared" si="16"/>
        <v>2.02</v>
      </c>
      <c r="X21" s="191">
        <f t="shared" si="14"/>
        <v>4.8</v>
      </c>
      <c r="Y21" s="194">
        <f t="shared" si="15"/>
        <v>9.2112</v>
      </c>
      <c r="Z21" s="190"/>
      <c r="AA21" s="190"/>
      <c r="AB21" s="190"/>
      <c r="AC21" s="190"/>
      <c r="AD21" s="190"/>
      <c r="AE21" s="190"/>
      <c r="AF21" s="190"/>
      <c r="AG21" s="190"/>
      <c r="AH21" s="190"/>
      <c r="AI21" s="190"/>
      <c r="AJ21" s="190"/>
      <c r="AK21" s="190"/>
      <c r="AL21" s="190"/>
      <c r="AM21" s="190"/>
      <c r="AN21" s="190"/>
      <c r="AO21" s="190"/>
      <c r="AP21" s="190"/>
      <c r="AQ21" s="190"/>
      <c r="AR21" s="190"/>
      <c r="AS21" s="190"/>
    </row>
    <row r="22" ht="27.0" customHeight="1">
      <c r="A22" s="185">
        <v>11.0</v>
      </c>
      <c r="B22" s="195" t="s">
        <v>79</v>
      </c>
      <c r="C22" s="195">
        <v>95.0</v>
      </c>
      <c r="D22" s="195">
        <v>202.0</v>
      </c>
      <c r="E22" s="195">
        <v>160.0</v>
      </c>
      <c r="F22" s="195">
        <f t="shared" si="5"/>
        <v>0</v>
      </c>
      <c r="G22" s="195">
        <f t="shared" si="6"/>
        <v>76.76</v>
      </c>
      <c r="H22" s="196">
        <f t="shared" si="7"/>
        <v>76.76</v>
      </c>
      <c r="I22" s="195">
        <v>1.0</v>
      </c>
      <c r="J22" s="189">
        <f t="shared" si="8"/>
        <v>76.76</v>
      </c>
      <c r="K22" s="190"/>
      <c r="L22" s="191">
        <f t="shared" si="17"/>
        <v>5.1308</v>
      </c>
      <c r="M22" s="185">
        <f t="shared" si="18"/>
        <v>1</v>
      </c>
      <c r="N22" s="185">
        <f t="shared" si="19"/>
        <v>5.1308</v>
      </c>
      <c r="O22" s="190"/>
      <c r="P22" s="190"/>
      <c r="Q22" s="192">
        <v>25.0</v>
      </c>
      <c r="R22" s="191">
        <f t="shared" si="9"/>
        <v>1.6</v>
      </c>
      <c r="S22" s="185">
        <f t="shared" si="10"/>
        <v>1</v>
      </c>
      <c r="T22" s="185">
        <f t="shared" si="11"/>
        <v>1.6</v>
      </c>
      <c r="U22" s="193">
        <f t="shared" si="12"/>
        <v>76.76</v>
      </c>
      <c r="V22" s="191">
        <f t="shared" ref="V22:W22" si="20">C22/100</f>
        <v>0.95</v>
      </c>
      <c r="W22" s="191">
        <f t="shared" si="20"/>
        <v>2.02</v>
      </c>
      <c r="X22" s="191">
        <f t="shared" si="14"/>
        <v>1.6</v>
      </c>
      <c r="Y22" s="194">
        <f t="shared" si="15"/>
        <v>3.0704</v>
      </c>
      <c r="Z22" s="190"/>
      <c r="AA22" s="190"/>
      <c r="AB22" s="190"/>
      <c r="AC22" s="190"/>
      <c r="AD22" s="190"/>
      <c r="AE22" s="190"/>
      <c r="AF22" s="190"/>
      <c r="AG22" s="190"/>
      <c r="AH22" s="190"/>
      <c r="AI22" s="190"/>
      <c r="AJ22" s="190"/>
      <c r="AK22" s="190"/>
      <c r="AL22" s="190"/>
      <c r="AM22" s="190"/>
      <c r="AN22" s="190"/>
      <c r="AO22" s="190"/>
      <c r="AP22" s="190"/>
      <c r="AQ22" s="190"/>
      <c r="AR22" s="190"/>
      <c r="AS22" s="190"/>
    </row>
    <row r="23" ht="27.0" customHeight="1">
      <c r="A23" s="185">
        <v>14.0</v>
      </c>
      <c r="B23" s="195" t="s">
        <v>79</v>
      </c>
      <c r="C23" s="195">
        <v>95.0</v>
      </c>
      <c r="D23" s="195">
        <v>202.0</v>
      </c>
      <c r="E23" s="195">
        <v>160.0</v>
      </c>
      <c r="F23" s="195">
        <f t="shared" si="5"/>
        <v>0</v>
      </c>
      <c r="G23" s="195">
        <f t="shared" si="6"/>
        <v>76.76</v>
      </c>
      <c r="H23" s="196">
        <f t="shared" si="7"/>
        <v>76.76</v>
      </c>
      <c r="I23" s="195">
        <v>1.0</v>
      </c>
      <c r="J23" s="189">
        <f t="shared" si="8"/>
        <v>76.76</v>
      </c>
      <c r="K23" s="190"/>
      <c r="L23" s="191">
        <f t="shared" si="17"/>
        <v>5.1308</v>
      </c>
      <c r="M23" s="185">
        <f t="shared" si="18"/>
        <v>1</v>
      </c>
      <c r="N23" s="185">
        <f t="shared" si="19"/>
        <v>5.1308</v>
      </c>
      <c r="O23" s="190"/>
      <c r="P23" s="190"/>
      <c r="Q23" s="192">
        <v>25.0</v>
      </c>
      <c r="R23" s="191">
        <f t="shared" si="9"/>
        <v>1.6</v>
      </c>
      <c r="S23" s="185">
        <f t="shared" si="10"/>
        <v>1</v>
      </c>
      <c r="T23" s="185">
        <f t="shared" si="11"/>
        <v>1.6</v>
      </c>
      <c r="U23" s="193">
        <f t="shared" si="12"/>
        <v>76.76</v>
      </c>
      <c r="V23" s="191">
        <f t="shared" ref="V23:W23" si="21">C23/100</f>
        <v>0.95</v>
      </c>
      <c r="W23" s="191">
        <f t="shared" si="21"/>
        <v>2.02</v>
      </c>
      <c r="X23" s="191">
        <f t="shared" si="14"/>
        <v>1.6</v>
      </c>
      <c r="Y23" s="194">
        <f t="shared" si="15"/>
        <v>3.0704</v>
      </c>
      <c r="Z23" s="190"/>
      <c r="AA23" s="190"/>
      <c r="AB23" s="190"/>
      <c r="AC23" s="190"/>
      <c r="AD23" s="190"/>
      <c r="AE23" s="190"/>
      <c r="AF23" s="190"/>
      <c r="AG23" s="190"/>
      <c r="AH23" s="190"/>
      <c r="AI23" s="190"/>
      <c r="AJ23" s="190"/>
      <c r="AK23" s="190"/>
      <c r="AL23" s="190"/>
      <c r="AM23" s="190"/>
      <c r="AN23" s="190"/>
      <c r="AO23" s="190"/>
      <c r="AP23" s="190"/>
      <c r="AQ23" s="190"/>
      <c r="AR23" s="190"/>
      <c r="AS23" s="190"/>
    </row>
    <row r="24" ht="27.0" customHeight="1">
      <c r="A24" s="185">
        <v>15.0</v>
      </c>
      <c r="B24" s="195" t="s">
        <v>79</v>
      </c>
      <c r="C24" s="195">
        <v>95.0</v>
      </c>
      <c r="D24" s="195">
        <v>202.0</v>
      </c>
      <c r="E24" s="195">
        <v>160.0</v>
      </c>
      <c r="F24" s="195">
        <f t="shared" si="5"/>
        <v>0</v>
      </c>
      <c r="G24" s="195">
        <f t="shared" si="6"/>
        <v>76.76</v>
      </c>
      <c r="H24" s="196">
        <f t="shared" si="7"/>
        <v>76.76</v>
      </c>
      <c r="I24" s="195">
        <v>2.0</v>
      </c>
      <c r="J24" s="189">
        <f t="shared" si="8"/>
        <v>153.52</v>
      </c>
      <c r="K24" s="190"/>
      <c r="L24" s="191">
        <f t="shared" si="17"/>
        <v>5.1308</v>
      </c>
      <c r="M24" s="185">
        <f t="shared" si="18"/>
        <v>2</v>
      </c>
      <c r="N24" s="185">
        <f t="shared" si="19"/>
        <v>10.2616</v>
      </c>
      <c r="O24" s="190"/>
      <c r="P24" s="190"/>
      <c r="Q24" s="192">
        <v>25.0</v>
      </c>
      <c r="R24" s="191">
        <f t="shared" si="9"/>
        <v>1.6</v>
      </c>
      <c r="S24" s="185">
        <f t="shared" si="10"/>
        <v>2</v>
      </c>
      <c r="T24" s="185">
        <f t="shared" si="11"/>
        <v>3.2</v>
      </c>
      <c r="U24" s="193">
        <f t="shared" si="12"/>
        <v>76.76</v>
      </c>
      <c r="V24" s="191">
        <f t="shared" ref="V24:W24" si="22">C24/100</f>
        <v>0.95</v>
      </c>
      <c r="W24" s="191">
        <f t="shared" si="22"/>
        <v>2.02</v>
      </c>
      <c r="X24" s="191">
        <f t="shared" si="14"/>
        <v>3.2</v>
      </c>
      <c r="Y24" s="194">
        <f t="shared" si="15"/>
        <v>6.1408</v>
      </c>
      <c r="Z24" s="190"/>
      <c r="AA24" s="190"/>
      <c r="AB24" s="190"/>
      <c r="AC24" s="190"/>
      <c r="AD24" s="190"/>
      <c r="AE24" s="190"/>
      <c r="AF24" s="190"/>
      <c r="AG24" s="190"/>
      <c r="AH24" s="190"/>
      <c r="AI24" s="190"/>
      <c r="AJ24" s="190"/>
      <c r="AK24" s="190"/>
      <c r="AL24" s="190"/>
      <c r="AM24" s="190"/>
      <c r="AN24" s="190"/>
      <c r="AO24" s="190"/>
      <c r="AP24" s="190"/>
      <c r="AQ24" s="190"/>
      <c r="AR24" s="190"/>
      <c r="AS24" s="190"/>
    </row>
    <row r="25" ht="27.0" customHeight="1">
      <c r="A25" s="185">
        <v>16.0</v>
      </c>
      <c r="B25" s="195" t="s">
        <v>79</v>
      </c>
      <c r="C25" s="195">
        <v>95.0</v>
      </c>
      <c r="D25" s="195">
        <v>202.0</v>
      </c>
      <c r="E25" s="195">
        <v>160.0</v>
      </c>
      <c r="F25" s="195">
        <f t="shared" si="5"/>
        <v>0</v>
      </c>
      <c r="G25" s="195">
        <f t="shared" si="6"/>
        <v>76.76</v>
      </c>
      <c r="H25" s="196">
        <f t="shared" si="7"/>
        <v>76.76</v>
      </c>
      <c r="I25" s="195">
        <v>1.0</v>
      </c>
      <c r="J25" s="189">
        <f t="shared" si="8"/>
        <v>76.76</v>
      </c>
      <c r="K25" s="190"/>
      <c r="L25" s="191">
        <f t="shared" si="17"/>
        <v>5.1308</v>
      </c>
      <c r="M25" s="185">
        <f t="shared" si="18"/>
        <v>1</v>
      </c>
      <c r="N25" s="185">
        <f t="shared" si="19"/>
        <v>5.1308</v>
      </c>
      <c r="O25" s="190"/>
      <c r="P25" s="190"/>
      <c r="Q25" s="192">
        <v>25.0</v>
      </c>
      <c r="R25" s="191">
        <f t="shared" si="9"/>
        <v>1.6</v>
      </c>
      <c r="S25" s="185">
        <f t="shared" si="10"/>
        <v>1</v>
      </c>
      <c r="T25" s="185">
        <f t="shared" si="11"/>
        <v>1.6</v>
      </c>
      <c r="U25" s="193">
        <f t="shared" si="12"/>
        <v>76.76</v>
      </c>
      <c r="V25" s="191">
        <f t="shared" ref="V25:W25" si="23">C25/100</f>
        <v>0.95</v>
      </c>
      <c r="W25" s="191">
        <f t="shared" si="23"/>
        <v>2.02</v>
      </c>
      <c r="X25" s="191">
        <f t="shared" si="14"/>
        <v>1.6</v>
      </c>
      <c r="Y25" s="194">
        <f t="shared" si="15"/>
        <v>3.0704</v>
      </c>
      <c r="Z25" s="190"/>
      <c r="AA25" s="190"/>
      <c r="AB25" s="190"/>
      <c r="AC25" s="190"/>
      <c r="AD25" s="190"/>
      <c r="AE25" s="190"/>
      <c r="AF25" s="190"/>
      <c r="AG25" s="190"/>
      <c r="AH25" s="190"/>
      <c r="AI25" s="190"/>
      <c r="AJ25" s="190"/>
      <c r="AK25" s="190"/>
      <c r="AL25" s="190"/>
      <c r="AM25" s="190"/>
      <c r="AN25" s="190"/>
      <c r="AO25" s="190"/>
      <c r="AP25" s="190"/>
      <c r="AQ25" s="190"/>
      <c r="AR25" s="190"/>
      <c r="AS25" s="190"/>
    </row>
    <row r="26" ht="27.0" customHeight="1">
      <c r="A26" s="185">
        <v>18.0</v>
      </c>
      <c r="B26" s="195" t="s">
        <v>79</v>
      </c>
      <c r="C26" s="195">
        <v>95.0</v>
      </c>
      <c r="D26" s="195">
        <v>202.0</v>
      </c>
      <c r="E26" s="195">
        <v>160.0</v>
      </c>
      <c r="F26" s="195">
        <f t="shared" si="5"/>
        <v>0</v>
      </c>
      <c r="G26" s="195">
        <f t="shared" si="6"/>
        <v>76.76</v>
      </c>
      <c r="H26" s="196">
        <f t="shared" si="7"/>
        <v>76.76</v>
      </c>
      <c r="I26" s="195">
        <v>1.0</v>
      </c>
      <c r="J26" s="189">
        <f t="shared" si="8"/>
        <v>76.76</v>
      </c>
      <c r="K26" s="190"/>
      <c r="L26" s="168">
        <f t="shared" si="17"/>
        <v>5.1308</v>
      </c>
      <c r="M26" s="197">
        <f t="shared" si="18"/>
        <v>1</v>
      </c>
      <c r="N26" s="197">
        <f t="shared" si="19"/>
        <v>5.1308</v>
      </c>
      <c r="O26" s="190"/>
      <c r="P26" s="190"/>
      <c r="Q26" s="192">
        <v>25.0</v>
      </c>
      <c r="R26" s="191">
        <f t="shared" si="9"/>
        <v>1.6</v>
      </c>
      <c r="S26" s="185">
        <f t="shared" si="10"/>
        <v>1</v>
      </c>
      <c r="T26" s="185">
        <f t="shared" si="11"/>
        <v>1.6</v>
      </c>
      <c r="U26" s="193">
        <f t="shared" si="12"/>
        <v>76.76</v>
      </c>
      <c r="V26" s="191">
        <f t="shared" ref="V26:W26" si="24">C26/100</f>
        <v>0.95</v>
      </c>
      <c r="W26" s="191">
        <f t="shared" si="24"/>
        <v>2.02</v>
      </c>
      <c r="X26" s="191">
        <f t="shared" si="14"/>
        <v>1.6</v>
      </c>
      <c r="Y26" s="194">
        <f t="shared" si="15"/>
        <v>3.0704</v>
      </c>
      <c r="Z26" s="190"/>
      <c r="AA26" s="190"/>
      <c r="AB26" s="190"/>
      <c r="AC26" s="190"/>
      <c r="AD26" s="190"/>
      <c r="AE26" s="190"/>
      <c r="AF26" s="190"/>
      <c r="AG26" s="190"/>
      <c r="AH26" s="190"/>
      <c r="AI26" s="190"/>
      <c r="AJ26" s="190"/>
      <c r="AK26" s="190"/>
      <c r="AL26" s="190"/>
      <c r="AM26" s="190"/>
      <c r="AN26" s="190"/>
      <c r="AO26" s="190"/>
      <c r="AP26" s="190"/>
      <c r="AQ26" s="190"/>
      <c r="AR26" s="190"/>
      <c r="AS26" s="190"/>
    </row>
    <row r="27" ht="27.0" customHeight="1">
      <c r="A27" s="185">
        <v>19.0</v>
      </c>
      <c r="B27" s="195" t="s">
        <v>79</v>
      </c>
      <c r="C27" s="195">
        <v>95.0</v>
      </c>
      <c r="D27" s="195">
        <v>202.0</v>
      </c>
      <c r="E27" s="195">
        <v>160.0</v>
      </c>
      <c r="F27" s="195">
        <f t="shared" si="5"/>
        <v>0</v>
      </c>
      <c r="G27" s="195">
        <f t="shared" si="6"/>
        <v>76.76</v>
      </c>
      <c r="H27" s="196">
        <f t="shared" si="7"/>
        <v>76.76</v>
      </c>
      <c r="I27" s="195">
        <v>1.0</v>
      </c>
      <c r="J27" s="189">
        <f t="shared" si="8"/>
        <v>76.76</v>
      </c>
      <c r="K27" s="190"/>
      <c r="L27" s="168"/>
      <c r="M27" s="197">
        <f t="shared" si="18"/>
        <v>1</v>
      </c>
      <c r="N27" s="197"/>
      <c r="O27" s="190"/>
      <c r="P27" s="190"/>
      <c r="Q27" s="192">
        <v>25.0</v>
      </c>
      <c r="R27" s="191">
        <f t="shared" si="9"/>
        <v>1.6</v>
      </c>
      <c r="S27" s="185">
        <f t="shared" si="10"/>
        <v>1</v>
      </c>
      <c r="T27" s="185">
        <f t="shared" si="11"/>
        <v>1.6</v>
      </c>
      <c r="U27" s="193">
        <f t="shared" si="12"/>
        <v>76.76</v>
      </c>
      <c r="V27" s="191">
        <f t="shared" ref="V27:W27" si="25">C27/100</f>
        <v>0.95</v>
      </c>
      <c r="W27" s="191">
        <f t="shared" si="25"/>
        <v>2.02</v>
      </c>
      <c r="X27" s="191">
        <f t="shared" si="14"/>
        <v>1.6</v>
      </c>
      <c r="Y27" s="194">
        <f t="shared" si="15"/>
        <v>3.0704</v>
      </c>
      <c r="Z27" s="190"/>
      <c r="AA27" s="190"/>
      <c r="AB27" s="190"/>
      <c r="AC27" s="190"/>
      <c r="AD27" s="190"/>
      <c r="AE27" s="190"/>
      <c r="AF27" s="190"/>
      <c r="AG27" s="190"/>
      <c r="AH27" s="190"/>
      <c r="AI27" s="190"/>
      <c r="AJ27" s="190"/>
      <c r="AK27" s="190"/>
      <c r="AL27" s="190"/>
      <c r="AM27" s="190"/>
      <c r="AN27" s="190"/>
      <c r="AO27" s="190"/>
      <c r="AP27" s="190"/>
      <c r="AQ27" s="190"/>
      <c r="AR27" s="190"/>
      <c r="AS27" s="190"/>
    </row>
    <row r="28" ht="27.0" customHeight="1">
      <c r="A28" s="185">
        <v>20.0</v>
      </c>
      <c r="B28" s="195" t="s">
        <v>79</v>
      </c>
      <c r="C28" s="195">
        <v>95.0</v>
      </c>
      <c r="D28" s="195">
        <v>202.0</v>
      </c>
      <c r="E28" s="195">
        <v>160.0</v>
      </c>
      <c r="F28" s="195">
        <f t="shared" si="5"/>
        <v>0</v>
      </c>
      <c r="G28" s="195">
        <f t="shared" si="6"/>
        <v>76.76</v>
      </c>
      <c r="H28" s="196">
        <f t="shared" si="7"/>
        <v>76.76</v>
      </c>
      <c r="I28" s="195">
        <v>1.0</v>
      </c>
      <c r="J28" s="189">
        <f t="shared" si="8"/>
        <v>76.76</v>
      </c>
      <c r="K28" s="190"/>
      <c r="L28" s="168"/>
      <c r="M28" s="197">
        <f t="shared" si="18"/>
        <v>1</v>
      </c>
      <c r="N28" s="197"/>
      <c r="O28" s="190"/>
      <c r="P28" s="190"/>
      <c r="Q28" s="192">
        <v>25.0</v>
      </c>
      <c r="R28" s="191">
        <f t="shared" si="9"/>
        <v>1.6</v>
      </c>
      <c r="S28" s="185">
        <f t="shared" si="10"/>
        <v>1</v>
      </c>
      <c r="T28" s="185">
        <f t="shared" si="11"/>
        <v>1.6</v>
      </c>
      <c r="U28" s="193">
        <f t="shared" si="12"/>
        <v>76.76</v>
      </c>
      <c r="V28" s="191">
        <f t="shared" ref="V28:W28" si="26">C28/100</f>
        <v>0.95</v>
      </c>
      <c r="W28" s="191">
        <f t="shared" si="26"/>
        <v>2.02</v>
      </c>
      <c r="X28" s="191">
        <f t="shared" si="14"/>
        <v>1.6</v>
      </c>
      <c r="Y28" s="194">
        <f t="shared" si="15"/>
        <v>3.0704</v>
      </c>
      <c r="Z28" s="190"/>
      <c r="AA28" s="190"/>
      <c r="AB28" s="190"/>
      <c r="AC28" s="190"/>
      <c r="AD28" s="190"/>
      <c r="AE28" s="190"/>
      <c r="AF28" s="190"/>
      <c r="AG28" s="190"/>
      <c r="AH28" s="190"/>
      <c r="AI28" s="190"/>
      <c r="AJ28" s="190"/>
      <c r="AK28" s="190"/>
      <c r="AL28" s="190"/>
      <c r="AM28" s="190"/>
      <c r="AN28" s="190"/>
      <c r="AO28" s="190"/>
      <c r="AP28" s="190"/>
      <c r="AQ28" s="190"/>
      <c r="AR28" s="190"/>
      <c r="AS28" s="190"/>
    </row>
    <row r="29" ht="27.0" customHeight="1">
      <c r="A29" s="185">
        <v>21.0</v>
      </c>
      <c r="B29" s="195" t="s">
        <v>79</v>
      </c>
      <c r="C29" s="195">
        <v>95.0</v>
      </c>
      <c r="D29" s="195">
        <v>202.0</v>
      </c>
      <c r="E29" s="195">
        <v>160.0</v>
      </c>
      <c r="F29" s="195">
        <f t="shared" si="5"/>
        <v>0</v>
      </c>
      <c r="G29" s="195">
        <f t="shared" si="6"/>
        <v>76.76</v>
      </c>
      <c r="H29" s="196">
        <f t="shared" si="7"/>
        <v>76.76</v>
      </c>
      <c r="I29" s="195">
        <v>1.0</v>
      </c>
      <c r="J29" s="189">
        <f t="shared" si="8"/>
        <v>76.76</v>
      </c>
      <c r="K29" s="190"/>
      <c r="L29" s="168"/>
      <c r="M29" s="197">
        <f t="shared" si="18"/>
        <v>1</v>
      </c>
      <c r="N29" s="197"/>
      <c r="O29" s="190"/>
      <c r="P29" s="190"/>
      <c r="Q29" s="192">
        <v>25.0</v>
      </c>
      <c r="R29" s="191">
        <f t="shared" si="9"/>
        <v>1.6</v>
      </c>
      <c r="S29" s="185">
        <f t="shared" si="10"/>
        <v>1</v>
      </c>
      <c r="T29" s="185">
        <f t="shared" si="11"/>
        <v>1.6</v>
      </c>
      <c r="U29" s="193">
        <f t="shared" si="12"/>
        <v>76.76</v>
      </c>
      <c r="V29" s="191">
        <f t="shared" ref="V29:W29" si="27">C29/100</f>
        <v>0.95</v>
      </c>
      <c r="W29" s="191">
        <f t="shared" si="27"/>
        <v>2.02</v>
      </c>
      <c r="X29" s="191">
        <f t="shared" si="14"/>
        <v>1.6</v>
      </c>
      <c r="Y29" s="194">
        <f t="shared" si="15"/>
        <v>3.0704</v>
      </c>
      <c r="Z29" s="190"/>
      <c r="AA29" s="190"/>
      <c r="AB29" s="190"/>
      <c r="AC29" s="190"/>
      <c r="AD29" s="190"/>
      <c r="AE29" s="190"/>
      <c r="AF29" s="190"/>
      <c r="AG29" s="190"/>
      <c r="AH29" s="190"/>
      <c r="AI29" s="190"/>
      <c r="AJ29" s="190"/>
      <c r="AK29" s="190"/>
      <c r="AL29" s="190"/>
      <c r="AM29" s="190"/>
      <c r="AN29" s="190"/>
      <c r="AO29" s="190"/>
      <c r="AP29" s="190"/>
      <c r="AQ29" s="190"/>
      <c r="AR29" s="190"/>
      <c r="AS29" s="190"/>
    </row>
    <row r="30" ht="27.0" customHeight="1">
      <c r="A30" s="185">
        <v>22.0</v>
      </c>
      <c r="B30" s="195" t="s">
        <v>79</v>
      </c>
      <c r="C30" s="195">
        <v>95.0</v>
      </c>
      <c r="D30" s="195">
        <v>202.0</v>
      </c>
      <c r="E30" s="195">
        <v>160.0</v>
      </c>
      <c r="F30" s="195">
        <f t="shared" si="5"/>
        <v>0</v>
      </c>
      <c r="G30" s="195">
        <f t="shared" si="6"/>
        <v>76.76</v>
      </c>
      <c r="H30" s="196">
        <f t="shared" si="7"/>
        <v>76.76</v>
      </c>
      <c r="I30" s="195">
        <v>1.0</v>
      </c>
      <c r="J30" s="189">
        <f t="shared" si="8"/>
        <v>76.76</v>
      </c>
      <c r="K30" s="190"/>
      <c r="L30" s="168"/>
      <c r="M30" s="197">
        <f t="shared" si="18"/>
        <v>1</v>
      </c>
      <c r="N30" s="197"/>
      <c r="O30" s="190"/>
      <c r="P30" s="190"/>
      <c r="Q30" s="192">
        <v>25.0</v>
      </c>
      <c r="R30" s="191">
        <f t="shared" si="9"/>
        <v>1.6</v>
      </c>
      <c r="S30" s="185">
        <f t="shared" si="10"/>
        <v>1</v>
      </c>
      <c r="T30" s="185">
        <f t="shared" si="11"/>
        <v>1.6</v>
      </c>
      <c r="U30" s="193">
        <f t="shared" si="12"/>
        <v>76.76</v>
      </c>
      <c r="V30" s="191">
        <f t="shared" ref="V30:W30" si="28">C30/100</f>
        <v>0.95</v>
      </c>
      <c r="W30" s="191">
        <f t="shared" si="28"/>
        <v>2.02</v>
      </c>
      <c r="X30" s="191">
        <f t="shared" si="14"/>
        <v>1.6</v>
      </c>
      <c r="Y30" s="194">
        <f t="shared" si="15"/>
        <v>3.0704</v>
      </c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</row>
    <row r="31" ht="27.0" customHeight="1">
      <c r="A31" s="185">
        <v>23.0</v>
      </c>
      <c r="B31" s="195" t="s">
        <v>79</v>
      </c>
      <c r="C31" s="195">
        <v>95.0</v>
      </c>
      <c r="D31" s="195">
        <v>202.0</v>
      </c>
      <c r="E31" s="195">
        <v>160.0</v>
      </c>
      <c r="F31" s="195">
        <f t="shared" si="5"/>
        <v>0</v>
      </c>
      <c r="G31" s="195">
        <f t="shared" si="6"/>
        <v>76.76</v>
      </c>
      <c r="H31" s="196">
        <f t="shared" si="7"/>
        <v>76.76</v>
      </c>
      <c r="I31" s="195">
        <v>1.0</v>
      </c>
      <c r="J31" s="189">
        <f t="shared" si="8"/>
        <v>76.76</v>
      </c>
      <c r="K31" s="190"/>
      <c r="L31" s="168"/>
      <c r="M31" s="197">
        <f t="shared" si="18"/>
        <v>1</v>
      </c>
      <c r="N31" s="197"/>
      <c r="O31" s="190"/>
      <c r="P31" s="190"/>
      <c r="Q31" s="192">
        <v>25.0</v>
      </c>
      <c r="R31" s="191">
        <f t="shared" si="9"/>
        <v>1.6</v>
      </c>
      <c r="S31" s="185">
        <f t="shared" si="10"/>
        <v>1</v>
      </c>
      <c r="T31" s="185">
        <f t="shared" si="11"/>
        <v>1.6</v>
      </c>
      <c r="U31" s="193">
        <f t="shared" si="12"/>
        <v>76.76</v>
      </c>
      <c r="V31" s="191">
        <f t="shared" ref="V31:W31" si="29">C31/100</f>
        <v>0.95</v>
      </c>
      <c r="W31" s="191">
        <f t="shared" si="29"/>
        <v>2.02</v>
      </c>
      <c r="X31" s="191">
        <f t="shared" si="14"/>
        <v>1.6</v>
      </c>
      <c r="Y31" s="194">
        <f t="shared" si="15"/>
        <v>3.0704</v>
      </c>
      <c r="Z31" s="190"/>
      <c r="AA31" s="190"/>
      <c r="AB31" s="190"/>
      <c r="AC31" s="190"/>
      <c r="AD31" s="190"/>
      <c r="AE31" s="190"/>
      <c r="AF31" s="190"/>
      <c r="AG31" s="190"/>
      <c r="AH31" s="190"/>
      <c r="AI31" s="190"/>
      <c r="AJ31" s="190"/>
      <c r="AK31" s="190"/>
      <c r="AL31" s="190"/>
      <c r="AM31" s="190"/>
      <c r="AN31" s="190"/>
      <c r="AO31" s="190"/>
      <c r="AP31" s="190"/>
      <c r="AQ31" s="190"/>
      <c r="AR31" s="190"/>
      <c r="AS31" s="190"/>
    </row>
    <row r="32" ht="27.0" customHeight="1">
      <c r="A32" s="185">
        <v>25.0</v>
      </c>
      <c r="B32" s="186" t="s">
        <v>62</v>
      </c>
      <c r="C32" s="187">
        <v>84.0</v>
      </c>
      <c r="D32" s="187">
        <v>202.0</v>
      </c>
      <c r="E32" s="187">
        <v>252.0</v>
      </c>
      <c r="F32" s="187">
        <f t="shared" si="5"/>
        <v>0.8</v>
      </c>
      <c r="G32" s="187">
        <f t="shared" si="6"/>
        <v>126.140112</v>
      </c>
      <c r="H32" s="188">
        <f t="shared" si="7"/>
        <v>100.9120896</v>
      </c>
      <c r="I32" s="187">
        <v>1.0</v>
      </c>
      <c r="J32" s="189">
        <f t="shared" si="8"/>
        <v>100.9120896</v>
      </c>
      <c r="K32" s="190"/>
      <c r="L32" s="168"/>
      <c r="M32" s="197">
        <f t="shared" si="18"/>
        <v>1</v>
      </c>
      <c r="N32" s="197"/>
      <c r="O32" s="190"/>
      <c r="P32" s="190"/>
      <c r="Q32" s="192">
        <v>29.5</v>
      </c>
      <c r="R32" s="191">
        <f t="shared" si="9"/>
        <v>2.52</v>
      </c>
      <c r="S32" s="185">
        <f t="shared" si="10"/>
        <v>1</v>
      </c>
      <c r="T32" s="185">
        <f t="shared" si="11"/>
        <v>2.52</v>
      </c>
      <c r="U32" s="193">
        <f t="shared" si="12"/>
        <v>126.140112</v>
      </c>
      <c r="V32" s="191">
        <f t="shared" ref="V32:W32" si="30">C32/100</f>
        <v>0.84</v>
      </c>
      <c r="W32" s="191">
        <f t="shared" si="30"/>
        <v>2.02</v>
      </c>
      <c r="X32" s="191">
        <f t="shared" si="14"/>
        <v>2.52</v>
      </c>
      <c r="Y32" s="194">
        <f t="shared" si="15"/>
        <v>4.275936</v>
      </c>
      <c r="Z32" s="140"/>
      <c r="AA32" s="140"/>
      <c r="AB32" s="140"/>
      <c r="AC32" s="140"/>
      <c r="AD32" s="140"/>
      <c r="AE32" s="140"/>
      <c r="AF32" s="140"/>
      <c r="AG32" s="140"/>
      <c r="AH32" s="140"/>
      <c r="AI32" s="140"/>
      <c r="AJ32" s="140"/>
      <c r="AK32" s="140"/>
      <c r="AL32" s="140"/>
      <c r="AM32" s="140"/>
      <c r="AN32" s="140"/>
      <c r="AO32" s="140"/>
      <c r="AP32" s="140"/>
      <c r="AQ32" s="140"/>
      <c r="AR32" s="140"/>
      <c r="AS32" s="140"/>
    </row>
    <row r="33" ht="27.0" customHeight="1">
      <c r="A33" s="185">
        <v>27.0</v>
      </c>
      <c r="B33" s="195" t="s">
        <v>56</v>
      </c>
      <c r="C33" s="195">
        <v>100.0</v>
      </c>
      <c r="D33" s="195">
        <v>202.0</v>
      </c>
      <c r="E33" s="195">
        <v>252.0</v>
      </c>
      <c r="F33" s="195">
        <f t="shared" si="5"/>
        <v>0</v>
      </c>
      <c r="G33" s="195">
        <f t="shared" si="6"/>
        <v>150.1668</v>
      </c>
      <c r="H33" s="196">
        <f t="shared" si="7"/>
        <v>150.1668</v>
      </c>
      <c r="I33" s="195">
        <v>3.0</v>
      </c>
      <c r="J33" s="189">
        <f t="shared" si="8"/>
        <v>450.5004</v>
      </c>
      <c r="K33" s="190"/>
      <c r="L33" s="168"/>
      <c r="M33" s="197">
        <f t="shared" si="18"/>
        <v>3</v>
      </c>
      <c r="N33" s="197"/>
      <c r="O33" s="190"/>
      <c r="P33" s="190"/>
      <c r="Q33" s="192">
        <v>29.5</v>
      </c>
      <c r="R33" s="191">
        <f t="shared" si="9"/>
        <v>2.52</v>
      </c>
      <c r="S33" s="185">
        <f t="shared" si="10"/>
        <v>3</v>
      </c>
      <c r="T33" s="185">
        <f t="shared" si="11"/>
        <v>7.56</v>
      </c>
      <c r="U33" s="193">
        <f t="shared" si="12"/>
        <v>150.1668</v>
      </c>
      <c r="V33" s="191">
        <f t="shared" ref="V33:W33" si="31">C33/100</f>
        <v>1</v>
      </c>
      <c r="W33" s="191">
        <f t="shared" si="31"/>
        <v>2.02</v>
      </c>
      <c r="X33" s="191">
        <f t="shared" si="14"/>
        <v>7.56</v>
      </c>
      <c r="Y33" s="194">
        <f t="shared" si="15"/>
        <v>15.2712</v>
      </c>
      <c r="Z33" s="140"/>
      <c r="AA33" s="140"/>
      <c r="AB33" s="140"/>
      <c r="AC33" s="140"/>
      <c r="AD33" s="140"/>
      <c r="AE33" s="140"/>
      <c r="AF33" s="140"/>
      <c r="AG33" s="140"/>
      <c r="AH33" s="140"/>
      <c r="AI33" s="140"/>
      <c r="AJ33" s="140"/>
      <c r="AK33" s="140"/>
      <c r="AL33" s="140"/>
      <c r="AM33" s="140"/>
      <c r="AN33" s="140"/>
      <c r="AO33" s="140"/>
      <c r="AP33" s="140"/>
      <c r="AQ33" s="140"/>
      <c r="AR33" s="140"/>
      <c r="AS33" s="140"/>
    </row>
    <row r="34" ht="27.0" customHeight="1">
      <c r="A34" s="185">
        <v>30.0</v>
      </c>
      <c r="B34" s="195" t="s">
        <v>56</v>
      </c>
      <c r="C34" s="195">
        <v>98.0</v>
      </c>
      <c r="D34" s="195">
        <v>202.0</v>
      </c>
      <c r="E34" s="195">
        <v>250.0</v>
      </c>
      <c r="F34" s="195">
        <f t="shared" si="5"/>
        <v>0</v>
      </c>
      <c r="G34" s="195">
        <f t="shared" si="6"/>
        <v>145.9955</v>
      </c>
      <c r="H34" s="196">
        <f t="shared" si="7"/>
        <v>145.9955</v>
      </c>
      <c r="I34" s="195">
        <v>2.0</v>
      </c>
      <c r="J34" s="189">
        <f t="shared" si="8"/>
        <v>291.991</v>
      </c>
      <c r="K34" s="140"/>
      <c r="L34" s="198"/>
      <c r="M34" s="199">
        <f t="shared" si="18"/>
        <v>2</v>
      </c>
      <c r="N34" s="199"/>
      <c r="O34" s="140"/>
      <c r="P34" s="140"/>
      <c r="Q34" s="192">
        <v>29.5</v>
      </c>
      <c r="R34" s="191">
        <f t="shared" si="9"/>
        <v>2.5</v>
      </c>
      <c r="S34" s="185">
        <f t="shared" si="10"/>
        <v>2</v>
      </c>
      <c r="T34" s="185">
        <f t="shared" si="11"/>
        <v>5</v>
      </c>
      <c r="U34" s="193">
        <f t="shared" si="12"/>
        <v>145.9955</v>
      </c>
      <c r="V34" s="191">
        <f t="shared" ref="V34:W34" si="32">C34/100</f>
        <v>0.98</v>
      </c>
      <c r="W34" s="191">
        <f t="shared" si="32"/>
        <v>2.02</v>
      </c>
      <c r="X34" s="191">
        <f t="shared" si="14"/>
        <v>5</v>
      </c>
      <c r="Y34" s="194">
        <f t="shared" si="15"/>
        <v>9.898</v>
      </c>
      <c r="Z34" s="140"/>
      <c r="AA34" s="140"/>
      <c r="AB34" s="140"/>
      <c r="AC34" s="140"/>
      <c r="AD34" s="140"/>
      <c r="AE34" s="140"/>
      <c r="AF34" s="140"/>
      <c r="AG34" s="140"/>
      <c r="AH34" s="140"/>
      <c r="AI34" s="140"/>
      <c r="AJ34" s="140"/>
      <c r="AK34" s="140"/>
      <c r="AL34" s="140"/>
      <c r="AM34" s="140"/>
      <c r="AN34" s="140"/>
      <c r="AO34" s="140"/>
      <c r="AP34" s="140"/>
      <c r="AQ34" s="140"/>
      <c r="AR34" s="140"/>
      <c r="AS34" s="140"/>
    </row>
    <row r="35" ht="27.0" customHeight="1">
      <c r="A35" s="185">
        <v>31.0</v>
      </c>
      <c r="B35" s="195" t="s">
        <v>56</v>
      </c>
      <c r="C35" s="195">
        <v>100.0</v>
      </c>
      <c r="D35" s="195">
        <v>202.0</v>
      </c>
      <c r="E35" s="195">
        <v>250.0</v>
      </c>
      <c r="F35" s="195">
        <f t="shared" si="5"/>
        <v>0</v>
      </c>
      <c r="G35" s="195">
        <f t="shared" si="6"/>
        <v>148.975</v>
      </c>
      <c r="H35" s="196">
        <f t="shared" si="7"/>
        <v>148.975</v>
      </c>
      <c r="I35" s="195">
        <v>12.0</v>
      </c>
      <c r="J35" s="189">
        <f t="shared" si="8"/>
        <v>1787.7</v>
      </c>
      <c r="K35" s="140"/>
      <c r="L35" s="198"/>
      <c r="M35" s="199">
        <f t="shared" si="18"/>
        <v>12</v>
      </c>
      <c r="N35" s="199"/>
      <c r="O35" s="140"/>
      <c r="P35" s="140"/>
      <c r="Q35" s="192">
        <v>29.5</v>
      </c>
      <c r="R35" s="191">
        <f t="shared" si="9"/>
        <v>2.5</v>
      </c>
      <c r="S35" s="185">
        <f t="shared" si="10"/>
        <v>12</v>
      </c>
      <c r="T35" s="185">
        <f t="shared" si="11"/>
        <v>30</v>
      </c>
      <c r="U35" s="193">
        <f t="shared" si="12"/>
        <v>148.975</v>
      </c>
      <c r="V35" s="191">
        <f t="shared" ref="V35:W35" si="33">C35/100</f>
        <v>1</v>
      </c>
      <c r="W35" s="191">
        <f t="shared" si="33"/>
        <v>2.02</v>
      </c>
      <c r="X35" s="191">
        <f t="shared" si="14"/>
        <v>30</v>
      </c>
      <c r="Y35" s="194">
        <f t="shared" si="15"/>
        <v>60.6</v>
      </c>
      <c r="Z35" s="140"/>
      <c r="AA35" s="140"/>
      <c r="AB35" s="140"/>
      <c r="AC35" s="140"/>
      <c r="AD35" s="140"/>
      <c r="AE35" s="140"/>
      <c r="AF35" s="140"/>
      <c r="AG35" s="140"/>
      <c r="AH35" s="140"/>
      <c r="AI35" s="140"/>
      <c r="AJ35" s="140"/>
      <c r="AK35" s="140"/>
      <c r="AL35" s="140"/>
      <c r="AM35" s="140"/>
      <c r="AN35" s="140"/>
      <c r="AO35" s="140"/>
      <c r="AP35" s="140"/>
      <c r="AQ35" s="140"/>
      <c r="AR35" s="140"/>
      <c r="AS35" s="140"/>
    </row>
    <row r="36" ht="27.0" customHeight="1">
      <c r="A36" s="185">
        <v>32.0</v>
      </c>
      <c r="B36" s="195" t="s">
        <v>56</v>
      </c>
      <c r="C36" s="195">
        <v>98.0</v>
      </c>
      <c r="D36" s="195">
        <v>202.0</v>
      </c>
      <c r="E36" s="195">
        <v>250.0</v>
      </c>
      <c r="F36" s="195">
        <f t="shared" si="5"/>
        <v>0</v>
      </c>
      <c r="G36" s="195">
        <f t="shared" si="6"/>
        <v>145.9955</v>
      </c>
      <c r="H36" s="196">
        <f t="shared" si="7"/>
        <v>145.9955</v>
      </c>
      <c r="I36" s="195">
        <v>2.0</v>
      </c>
      <c r="J36" s="189">
        <f t="shared" si="8"/>
        <v>291.991</v>
      </c>
      <c r="K36" s="140"/>
      <c r="L36" s="198"/>
      <c r="M36" s="199">
        <f t="shared" si="18"/>
        <v>2</v>
      </c>
      <c r="N36" s="199"/>
      <c r="O36" s="140"/>
      <c r="P36" s="140"/>
      <c r="Q36" s="192">
        <v>29.5</v>
      </c>
      <c r="R36" s="191">
        <f t="shared" si="9"/>
        <v>2.5</v>
      </c>
      <c r="S36" s="185">
        <f t="shared" si="10"/>
        <v>2</v>
      </c>
      <c r="T36" s="185">
        <f t="shared" si="11"/>
        <v>5</v>
      </c>
      <c r="U36" s="193">
        <f t="shared" si="12"/>
        <v>145.9955</v>
      </c>
      <c r="V36" s="191">
        <f t="shared" ref="V36:W36" si="34">C36/100</f>
        <v>0.98</v>
      </c>
      <c r="W36" s="191">
        <f t="shared" si="34"/>
        <v>2.02</v>
      </c>
      <c r="X36" s="191">
        <f t="shared" si="14"/>
        <v>5</v>
      </c>
      <c r="Y36" s="194">
        <f t="shared" si="15"/>
        <v>9.898</v>
      </c>
      <c r="Z36" s="140"/>
      <c r="AA36" s="140"/>
      <c r="AB36" s="140"/>
      <c r="AC36" s="140"/>
      <c r="AD36" s="140"/>
      <c r="AE36" s="140"/>
      <c r="AF36" s="140"/>
      <c r="AG36" s="140"/>
      <c r="AH36" s="140"/>
      <c r="AI36" s="140"/>
      <c r="AJ36" s="140"/>
      <c r="AK36" s="140"/>
      <c r="AL36" s="140"/>
      <c r="AM36" s="140"/>
      <c r="AN36" s="140"/>
      <c r="AO36" s="140"/>
      <c r="AP36" s="140"/>
      <c r="AQ36" s="140"/>
      <c r="AR36" s="140"/>
      <c r="AS36" s="140"/>
    </row>
    <row r="37" ht="27.0" customHeight="1">
      <c r="A37" s="185">
        <v>35.0</v>
      </c>
      <c r="B37" s="195" t="s">
        <v>56</v>
      </c>
      <c r="C37" s="195">
        <v>100.0</v>
      </c>
      <c r="D37" s="195">
        <v>202.0</v>
      </c>
      <c r="E37" s="195">
        <v>251.0</v>
      </c>
      <c r="F37" s="195">
        <f t="shared" si="5"/>
        <v>0</v>
      </c>
      <c r="G37" s="195">
        <f t="shared" si="6"/>
        <v>149.5709</v>
      </c>
      <c r="H37" s="196">
        <f t="shared" si="7"/>
        <v>149.5709</v>
      </c>
      <c r="I37" s="195">
        <v>4.0</v>
      </c>
      <c r="J37" s="189">
        <f t="shared" si="8"/>
        <v>598.2836</v>
      </c>
      <c r="K37" s="140"/>
      <c r="L37" s="198"/>
      <c r="M37" s="199">
        <f t="shared" si="18"/>
        <v>4</v>
      </c>
      <c r="N37" s="199"/>
      <c r="O37" s="140"/>
      <c r="P37" s="140"/>
      <c r="Q37" s="192">
        <v>29.5</v>
      </c>
      <c r="R37" s="191">
        <f t="shared" si="9"/>
        <v>2.51</v>
      </c>
      <c r="S37" s="185">
        <f t="shared" si="10"/>
        <v>4</v>
      </c>
      <c r="T37" s="185">
        <f t="shared" si="11"/>
        <v>10.04</v>
      </c>
      <c r="U37" s="193">
        <f t="shared" si="12"/>
        <v>149.5709</v>
      </c>
      <c r="V37" s="191">
        <f t="shared" ref="V37:W37" si="35">C37/100</f>
        <v>1</v>
      </c>
      <c r="W37" s="191">
        <f t="shared" si="35"/>
        <v>2.02</v>
      </c>
      <c r="X37" s="191">
        <f t="shared" si="14"/>
        <v>10.04</v>
      </c>
      <c r="Y37" s="194">
        <f t="shared" si="15"/>
        <v>20.2808</v>
      </c>
      <c r="Z37" s="140"/>
      <c r="AA37" s="140"/>
      <c r="AB37" s="140"/>
      <c r="AC37" s="140"/>
      <c r="AD37" s="140"/>
      <c r="AE37" s="140"/>
      <c r="AF37" s="140"/>
      <c r="AG37" s="140"/>
      <c r="AH37" s="140"/>
      <c r="AI37" s="140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</row>
    <row r="38" ht="27.0" customHeight="1">
      <c r="A38" s="185">
        <v>36.0</v>
      </c>
      <c r="B38" s="195" t="s">
        <v>56</v>
      </c>
      <c r="C38" s="195">
        <v>99.0</v>
      </c>
      <c r="D38" s="195">
        <v>202.0</v>
      </c>
      <c r="E38" s="195">
        <v>251.0</v>
      </c>
      <c r="F38" s="195">
        <f t="shared" si="5"/>
        <v>0</v>
      </c>
      <c r="G38" s="195">
        <f t="shared" si="6"/>
        <v>148.075191</v>
      </c>
      <c r="H38" s="196">
        <f t="shared" si="7"/>
        <v>148.075191</v>
      </c>
      <c r="I38" s="195">
        <v>1.0</v>
      </c>
      <c r="J38" s="189">
        <f t="shared" si="8"/>
        <v>148.075191</v>
      </c>
      <c r="K38" s="140"/>
      <c r="L38" s="198"/>
      <c r="M38" s="199">
        <f t="shared" si="18"/>
        <v>1</v>
      </c>
      <c r="N38" s="199"/>
      <c r="O38" s="140"/>
      <c r="P38" s="140"/>
      <c r="Q38" s="192">
        <v>29.5</v>
      </c>
      <c r="R38" s="191">
        <f t="shared" si="9"/>
        <v>2.51</v>
      </c>
      <c r="S38" s="185">
        <f t="shared" si="10"/>
        <v>1</v>
      </c>
      <c r="T38" s="185">
        <f t="shared" si="11"/>
        <v>2.51</v>
      </c>
      <c r="U38" s="193">
        <f t="shared" si="12"/>
        <v>148.075191</v>
      </c>
      <c r="V38" s="191">
        <f t="shared" ref="V38:W38" si="36">C38/100</f>
        <v>0.99</v>
      </c>
      <c r="W38" s="191">
        <f t="shared" si="36"/>
        <v>2.02</v>
      </c>
      <c r="X38" s="191">
        <f t="shared" si="14"/>
        <v>2.51</v>
      </c>
      <c r="Y38" s="194">
        <f t="shared" si="15"/>
        <v>5.019498</v>
      </c>
      <c r="Z38" s="140"/>
      <c r="AA38" s="140"/>
      <c r="AB38" s="140"/>
      <c r="AC38" s="140"/>
      <c r="AD38" s="140"/>
      <c r="AE38" s="140"/>
      <c r="AF38" s="140"/>
      <c r="AG38" s="140"/>
      <c r="AH38" s="140"/>
      <c r="AI38" s="140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</row>
    <row r="39" ht="27.0" customHeight="1">
      <c r="A39" s="185">
        <v>37.0</v>
      </c>
      <c r="B39" s="195" t="s">
        <v>56</v>
      </c>
      <c r="C39" s="195">
        <v>99.0</v>
      </c>
      <c r="D39" s="195">
        <v>202.0</v>
      </c>
      <c r="E39" s="195">
        <v>250.0</v>
      </c>
      <c r="F39" s="195">
        <f t="shared" si="5"/>
        <v>0</v>
      </c>
      <c r="G39" s="195">
        <f t="shared" si="6"/>
        <v>147.48525</v>
      </c>
      <c r="H39" s="196">
        <f t="shared" si="7"/>
        <v>147.48525</v>
      </c>
      <c r="I39" s="195">
        <v>1.0</v>
      </c>
      <c r="J39" s="189">
        <f t="shared" si="8"/>
        <v>147.48525</v>
      </c>
      <c r="K39" s="140"/>
      <c r="L39" s="198"/>
      <c r="M39" s="199">
        <f t="shared" si="18"/>
        <v>1</v>
      </c>
      <c r="N39" s="199"/>
      <c r="O39" s="140"/>
      <c r="P39" s="140"/>
      <c r="Q39" s="192">
        <v>29.5</v>
      </c>
      <c r="R39" s="191">
        <f t="shared" si="9"/>
        <v>2.5</v>
      </c>
      <c r="S39" s="185">
        <f t="shared" si="10"/>
        <v>1</v>
      </c>
      <c r="T39" s="185">
        <f t="shared" si="11"/>
        <v>2.5</v>
      </c>
      <c r="U39" s="193">
        <f t="shared" si="12"/>
        <v>147.48525</v>
      </c>
      <c r="V39" s="191">
        <f t="shared" ref="V39:W39" si="37">C39/100</f>
        <v>0.99</v>
      </c>
      <c r="W39" s="191">
        <f t="shared" si="37"/>
        <v>2.02</v>
      </c>
      <c r="X39" s="191">
        <f t="shared" si="14"/>
        <v>2.5</v>
      </c>
      <c r="Y39" s="194">
        <f t="shared" si="15"/>
        <v>4.9995</v>
      </c>
      <c r="Z39" s="140"/>
      <c r="AA39" s="140"/>
      <c r="AB39" s="140"/>
      <c r="AC39" s="140"/>
      <c r="AD39" s="140"/>
      <c r="AE39" s="140"/>
      <c r="AF39" s="140"/>
      <c r="AG39" s="140"/>
      <c r="AH39" s="140"/>
      <c r="AI39" s="140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</row>
    <row r="40" ht="27.0" customHeight="1">
      <c r="A40" s="185">
        <v>38.0</v>
      </c>
      <c r="B40" s="195" t="s">
        <v>56</v>
      </c>
      <c r="C40" s="195">
        <v>102.0</v>
      </c>
      <c r="D40" s="195">
        <v>202.0</v>
      </c>
      <c r="E40" s="195">
        <v>251.0</v>
      </c>
      <c r="F40" s="195">
        <f t="shared" si="5"/>
        <v>0</v>
      </c>
      <c r="G40" s="195">
        <f t="shared" si="6"/>
        <v>152.562318</v>
      </c>
      <c r="H40" s="196">
        <f t="shared" si="7"/>
        <v>152.562318</v>
      </c>
      <c r="I40" s="195">
        <v>1.0</v>
      </c>
      <c r="J40" s="189">
        <f t="shared" si="8"/>
        <v>152.562318</v>
      </c>
      <c r="K40" s="140"/>
      <c r="L40" s="198"/>
      <c r="M40" s="199">
        <f t="shared" si="18"/>
        <v>1</v>
      </c>
      <c r="N40" s="199"/>
      <c r="O40" s="140"/>
      <c r="P40" s="140"/>
      <c r="Q40" s="192">
        <v>29.5</v>
      </c>
      <c r="R40" s="191">
        <f t="shared" si="9"/>
        <v>2.51</v>
      </c>
      <c r="S40" s="185">
        <f t="shared" si="10"/>
        <v>1</v>
      </c>
      <c r="T40" s="185">
        <f t="shared" si="11"/>
        <v>2.51</v>
      </c>
      <c r="U40" s="193">
        <f t="shared" si="12"/>
        <v>152.562318</v>
      </c>
      <c r="V40" s="191">
        <f t="shared" ref="V40:W40" si="38">C40/100</f>
        <v>1.02</v>
      </c>
      <c r="W40" s="191">
        <f t="shared" si="38"/>
        <v>2.02</v>
      </c>
      <c r="X40" s="191">
        <f t="shared" si="14"/>
        <v>2.51</v>
      </c>
      <c r="Y40" s="194">
        <f t="shared" si="15"/>
        <v>5.171604</v>
      </c>
      <c r="Z40" s="140"/>
      <c r="AA40" s="140"/>
      <c r="AB40" s="140"/>
      <c r="AC40" s="140"/>
      <c r="AD40" s="140"/>
      <c r="AE40" s="140"/>
      <c r="AF40" s="140"/>
      <c r="AG40" s="140"/>
      <c r="AH40" s="140"/>
      <c r="AI40" s="140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</row>
    <row r="41" ht="27.0" customHeight="1">
      <c r="A41" s="185">
        <v>47.0</v>
      </c>
      <c r="B41" s="195" t="s">
        <v>56</v>
      </c>
      <c r="C41" s="195">
        <v>102.0</v>
      </c>
      <c r="D41" s="195">
        <v>202.0</v>
      </c>
      <c r="E41" s="195">
        <v>250.0</v>
      </c>
      <c r="F41" s="195">
        <f t="shared" si="5"/>
        <v>0</v>
      </c>
      <c r="G41" s="195">
        <f t="shared" si="6"/>
        <v>151.9545</v>
      </c>
      <c r="H41" s="196">
        <f t="shared" si="7"/>
        <v>151.9545</v>
      </c>
      <c r="I41" s="195">
        <v>1.0</v>
      </c>
      <c r="J41" s="189">
        <f t="shared" si="8"/>
        <v>151.9545</v>
      </c>
      <c r="K41" s="140"/>
      <c r="L41" s="198"/>
      <c r="M41" s="199">
        <f t="shared" si="18"/>
        <v>1</v>
      </c>
      <c r="N41" s="199"/>
      <c r="O41" s="140"/>
      <c r="P41" s="140"/>
      <c r="Q41" s="192">
        <v>29.5</v>
      </c>
      <c r="R41" s="191">
        <f t="shared" si="9"/>
        <v>2.5</v>
      </c>
      <c r="S41" s="185">
        <f t="shared" si="10"/>
        <v>1</v>
      </c>
      <c r="T41" s="185">
        <f t="shared" si="11"/>
        <v>2.5</v>
      </c>
      <c r="U41" s="193">
        <f t="shared" si="12"/>
        <v>151.9545</v>
      </c>
      <c r="V41" s="191">
        <f t="shared" ref="V41:W41" si="39">C41/100</f>
        <v>1.02</v>
      </c>
      <c r="W41" s="191">
        <f t="shared" si="39"/>
        <v>2.02</v>
      </c>
      <c r="X41" s="191">
        <f t="shared" si="14"/>
        <v>2.5</v>
      </c>
      <c r="Y41" s="194">
        <f t="shared" si="15"/>
        <v>5.151</v>
      </c>
      <c r="Z41" s="140"/>
      <c r="AA41" s="140"/>
      <c r="AB41" s="140"/>
      <c r="AC41" s="140"/>
      <c r="AD41" s="140"/>
      <c r="AE41" s="140"/>
      <c r="AF41" s="140"/>
      <c r="AG41" s="140"/>
      <c r="AH41" s="140"/>
      <c r="AI41" s="140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</row>
    <row r="42" ht="27.0" customHeight="1">
      <c r="A42" s="185">
        <v>55.0</v>
      </c>
      <c r="B42" s="195" t="s">
        <v>56</v>
      </c>
      <c r="C42" s="195">
        <v>101.0</v>
      </c>
      <c r="D42" s="195">
        <v>202.0</v>
      </c>
      <c r="E42" s="195">
        <v>250.0</v>
      </c>
      <c r="F42" s="195">
        <f t="shared" si="5"/>
        <v>0</v>
      </c>
      <c r="G42" s="195">
        <f t="shared" si="6"/>
        <v>150.46475</v>
      </c>
      <c r="H42" s="196">
        <f t="shared" si="7"/>
        <v>150.46475</v>
      </c>
      <c r="I42" s="195">
        <v>1.0</v>
      </c>
      <c r="J42" s="189">
        <f t="shared" si="8"/>
        <v>150.46475</v>
      </c>
      <c r="K42" s="140"/>
      <c r="L42" s="198"/>
      <c r="M42" s="199">
        <f t="shared" si="18"/>
        <v>1</v>
      </c>
      <c r="N42" s="199"/>
      <c r="O42" s="140"/>
      <c r="P42" s="140"/>
      <c r="Q42" s="192">
        <v>29.5</v>
      </c>
      <c r="R42" s="191">
        <f t="shared" si="9"/>
        <v>2.5</v>
      </c>
      <c r="S42" s="185">
        <f t="shared" si="10"/>
        <v>1</v>
      </c>
      <c r="T42" s="185">
        <f t="shared" si="11"/>
        <v>2.5</v>
      </c>
      <c r="U42" s="193">
        <f t="shared" si="12"/>
        <v>150.46475</v>
      </c>
      <c r="V42" s="191">
        <f t="shared" ref="V42:W42" si="40">C42/100</f>
        <v>1.01</v>
      </c>
      <c r="W42" s="191">
        <f t="shared" si="40"/>
        <v>2.02</v>
      </c>
      <c r="X42" s="191">
        <f t="shared" si="14"/>
        <v>2.5</v>
      </c>
      <c r="Y42" s="194">
        <f t="shared" si="15"/>
        <v>5.1005</v>
      </c>
      <c r="Z42" s="140"/>
      <c r="AA42" s="140"/>
      <c r="AB42" s="140"/>
      <c r="AC42" s="140"/>
      <c r="AD42" s="140"/>
      <c r="AE42" s="140"/>
      <c r="AF42" s="140"/>
      <c r="AG42" s="140"/>
      <c r="AH42" s="140"/>
      <c r="AI42" s="140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</row>
    <row r="43" ht="27.0" customHeight="1">
      <c r="A43" s="185">
        <v>61.0</v>
      </c>
      <c r="B43" s="195" t="s">
        <v>56</v>
      </c>
      <c r="C43" s="195">
        <v>96.0</v>
      </c>
      <c r="D43" s="195">
        <v>202.0</v>
      </c>
      <c r="E43" s="195">
        <v>253.0</v>
      </c>
      <c r="F43" s="195">
        <f t="shared" si="5"/>
        <v>0</v>
      </c>
      <c r="G43" s="195">
        <f t="shared" si="6"/>
        <v>144.732192</v>
      </c>
      <c r="H43" s="196">
        <f t="shared" si="7"/>
        <v>144.732192</v>
      </c>
      <c r="I43" s="195">
        <v>1.0</v>
      </c>
      <c r="J43" s="189">
        <f t="shared" si="8"/>
        <v>144.732192</v>
      </c>
      <c r="K43" s="140"/>
      <c r="L43" s="198"/>
      <c r="M43" s="199">
        <f t="shared" si="18"/>
        <v>1</v>
      </c>
      <c r="N43" s="199"/>
      <c r="O43" s="140"/>
      <c r="P43" s="140"/>
      <c r="Q43" s="192">
        <v>29.5</v>
      </c>
      <c r="R43" s="191">
        <f t="shared" si="9"/>
        <v>2.53</v>
      </c>
      <c r="S43" s="185">
        <f t="shared" si="10"/>
        <v>1</v>
      </c>
      <c r="T43" s="185">
        <f t="shared" si="11"/>
        <v>2.53</v>
      </c>
      <c r="U43" s="193">
        <f t="shared" si="12"/>
        <v>144.732192</v>
      </c>
      <c r="V43" s="191">
        <f t="shared" ref="V43:W43" si="41">C43/100</f>
        <v>0.96</v>
      </c>
      <c r="W43" s="191">
        <f t="shared" si="41"/>
        <v>2.02</v>
      </c>
      <c r="X43" s="191">
        <f t="shared" si="14"/>
        <v>2.53</v>
      </c>
      <c r="Y43" s="194">
        <f t="shared" si="15"/>
        <v>4.906176</v>
      </c>
      <c r="Z43" s="140"/>
      <c r="AA43" s="140"/>
      <c r="AB43" s="140"/>
      <c r="AC43" s="140"/>
      <c r="AD43" s="140"/>
      <c r="AE43" s="140"/>
      <c r="AF43" s="140"/>
      <c r="AG43" s="140"/>
      <c r="AH43" s="140"/>
      <c r="AI43" s="140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</row>
    <row r="44" ht="27.0" customHeight="1">
      <c r="A44" s="185">
        <v>67.0</v>
      </c>
      <c r="B44" s="195" t="s">
        <v>56</v>
      </c>
      <c r="C44" s="195">
        <v>99.0</v>
      </c>
      <c r="D44" s="195">
        <v>202.0</v>
      </c>
      <c r="E44" s="195">
        <v>251.0</v>
      </c>
      <c r="F44" s="195">
        <f t="shared" si="5"/>
        <v>0</v>
      </c>
      <c r="G44" s="195">
        <f t="shared" si="6"/>
        <v>148.075191</v>
      </c>
      <c r="H44" s="196">
        <f t="shared" si="7"/>
        <v>148.075191</v>
      </c>
      <c r="I44" s="195">
        <v>2.0</v>
      </c>
      <c r="J44" s="189">
        <f t="shared" si="8"/>
        <v>296.150382</v>
      </c>
      <c r="K44" s="140"/>
      <c r="L44" s="198"/>
      <c r="M44" s="199">
        <f t="shared" si="18"/>
        <v>2</v>
      </c>
      <c r="N44" s="199"/>
      <c r="O44" s="140"/>
      <c r="P44" s="140"/>
      <c r="Q44" s="192">
        <v>29.5</v>
      </c>
      <c r="R44" s="191">
        <f t="shared" si="9"/>
        <v>2.51</v>
      </c>
      <c r="S44" s="185">
        <f t="shared" si="10"/>
        <v>2</v>
      </c>
      <c r="T44" s="185">
        <f t="shared" si="11"/>
        <v>5.02</v>
      </c>
      <c r="U44" s="193">
        <f t="shared" si="12"/>
        <v>148.075191</v>
      </c>
      <c r="V44" s="191">
        <f t="shared" ref="V44:W44" si="42">C44/100</f>
        <v>0.99</v>
      </c>
      <c r="W44" s="191">
        <f t="shared" si="42"/>
        <v>2.02</v>
      </c>
      <c r="X44" s="191">
        <f t="shared" si="14"/>
        <v>5.02</v>
      </c>
      <c r="Y44" s="194">
        <f t="shared" si="15"/>
        <v>10.038996</v>
      </c>
      <c r="Z44" s="140"/>
      <c r="AA44" s="140"/>
      <c r="AB44" s="140"/>
      <c r="AC44" s="140"/>
      <c r="AD44" s="140"/>
      <c r="AE44" s="140"/>
      <c r="AF44" s="140"/>
      <c r="AG44" s="140"/>
      <c r="AH44" s="140"/>
      <c r="AI44" s="140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</row>
    <row r="45" ht="27.0" customHeight="1">
      <c r="A45" s="185">
        <v>70.0</v>
      </c>
      <c r="B45" s="195" t="s">
        <v>56</v>
      </c>
      <c r="C45" s="195">
        <v>100.0</v>
      </c>
      <c r="D45" s="195">
        <v>202.0</v>
      </c>
      <c r="E45" s="195">
        <v>253.0</v>
      </c>
      <c r="F45" s="195">
        <f t="shared" si="5"/>
        <v>0</v>
      </c>
      <c r="G45" s="195">
        <f t="shared" si="6"/>
        <v>150.7627</v>
      </c>
      <c r="H45" s="196">
        <f t="shared" si="7"/>
        <v>150.7627</v>
      </c>
      <c r="I45" s="195">
        <v>1.0</v>
      </c>
      <c r="J45" s="189">
        <f t="shared" si="8"/>
        <v>150.7627</v>
      </c>
      <c r="K45" s="140"/>
      <c r="L45" s="198"/>
      <c r="M45" s="199">
        <f t="shared" si="18"/>
        <v>1</v>
      </c>
      <c r="N45" s="199"/>
      <c r="O45" s="140"/>
      <c r="P45" s="140"/>
      <c r="Q45" s="192">
        <v>29.5</v>
      </c>
      <c r="R45" s="191">
        <f t="shared" si="9"/>
        <v>2.53</v>
      </c>
      <c r="S45" s="185">
        <f t="shared" si="10"/>
        <v>1</v>
      </c>
      <c r="T45" s="185">
        <f t="shared" si="11"/>
        <v>2.53</v>
      </c>
      <c r="U45" s="193">
        <f t="shared" si="12"/>
        <v>150.7627</v>
      </c>
      <c r="V45" s="191">
        <f t="shared" ref="V45:W45" si="43">C45/100</f>
        <v>1</v>
      </c>
      <c r="W45" s="191">
        <f t="shared" si="43"/>
        <v>2.02</v>
      </c>
      <c r="X45" s="191">
        <f t="shared" si="14"/>
        <v>2.53</v>
      </c>
      <c r="Y45" s="194">
        <f t="shared" si="15"/>
        <v>5.1106</v>
      </c>
      <c r="Z45" s="140"/>
      <c r="AA45" s="140"/>
      <c r="AB45" s="140"/>
      <c r="AC45" s="140"/>
      <c r="AD45" s="140"/>
      <c r="AE45" s="140"/>
      <c r="AF45" s="140"/>
      <c r="AG45" s="140"/>
      <c r="AH45" s="140"/>
      <c r="AI45" s="140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</row>
    <row r="46" ht="27.0" customHeight="1">
      <c r="A46" s="185">
        <v>73.0</v>
      </c>
      <c r="B46" s="195" t="s">
        <v>56</v>
      </c>
      <c r="C46" s="195">
        <v>84.0</v>
      </c>
      <c r="D46" s="195">
        <v>202.0</v>
      </c>
      <c r="E46" s="195">
        <v>253.0</v>
      </c>
      <c r="F46" s="195">
        <f t="shared" si="5"/>
        <v>0</v>
      </c>
      <c r="G46" s="195">
        <f t="shared" si="6"/>
        <v>126.640668</v>
      </c>
      <c r="H46" s="196">
        <f t="shared" si="7"/>
        <v>126.640668</v>
      </c>
      <c r="I46" s="195">
        <v>1.0</v>
      </c>
      <c r="J46" s="189">
        <f t="shared" si="8"/>
        <v>126.640668</v>
      </c>
      <c r="K46" s="140"/>
      <c r="L46" s="198"/>
      <c r="M46" s="199">
        <f t="shared" si="18"/>
        <v>1</v>
      </c>
      <c r="N46" s="199"/>
      <c r="O46" s="140"/>
      <c r="P46" s="140"/>
      <c r="Q46" s="192">
        <v>29.5</v>
      </c>
      <c r="R46" s="191">
        <f t="shared" si="9"/>
        <v>2.53</v>
      </c>
      <c r="S46" s="185">
        <f t="shared" si="10"/>
        <v>1</v>
      </c>
      <c r="T46" s="185">
        <f t="shared" si="11"/>
        <v>2.53</v>
      </c>
      <c r="U46" s="193">
        <f t="shared" si="12"/>
        <v>126.640668</v>
      </c>
      <c r="V46" s="191">
        <f t="shared" ref="V46:W46" si="44">C46/100</f>
        <v>0.84</v>
      </c>
      <c r="W46" s="191">
        <f t="shared" si="44"/>
        <v>2.02</v>
      </c>
      <c r="X46" s="191">
        <f t="shared" si="14"/>
        <v>2.53</v>
      </c>
      <c r="Y46" s="194">
        <f t="shared" si="15"/>
        <v>4.292904</v>
      </c>
      <c r="Z46" s="140"/>
      <c r="AA46" s="140"/>
      <c r="AB46" s="140"/>
      <c r="AC46" s="140"/>
      <c r="AD46" s="140"/>
      <c r="AE46" s="140"/>
      <c r="AF46" s="140"/>
      <c r="AG46" s="140"/>
      <c r="AH46" s="140"/>
      <c r="AI46" s="140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</row>
    <row r="47" ht="27.0" customHeight="1">
      <c r="A47" s="185">
        <v>74.0</v>
      </c>
      <c r="B47" s="186" t="s">
        <v>62</v>
      </c>
      <c r="C47" s="187">
        <v>97.0</v>
      </c>
      <c r="D47" s="187">
        <v>184.0</v>
      </c>
      <c r="E47" s="187">
        <v>232.0</v>
      </c>
      <c r="F47" s="187">
        <f t="shared" si="5"/>
        <v>0.8</v>
      </c>
      <c r="G47" s="187">
        <f t="shared" si="6"/>
        <v>122.151712</v>
      </c>
      <c r="H47" s="188">
        <f t="shared" si="7"/>
        <v>97.7213696</v>
      </c>
      <c r="I47" s="187">
        <v>1.0</v>
      </c>
      <c r="J47" s="189">
        <f t="shared" si="8"/>
        <v>97.7213696</v>
      </c>
      <c r="K47" s="140"/>
      <c r="L47" s="198"/>
      <c r="M47" s="199">
        <f t="shared" si="18"/>
        <v>1</v>
      </c>
      <c r="N47" s="199"/>
      <c r="O47" s="140"/>
      <c r="P47" s="140"/>
      <c r="Q47" s="192">
        <v>29.5</v>
      </c>
      <c r="R47" s="191">
        <f t="shared" si="9"/>
        <v>2.32</v>
      </c>
      <c r="S47" s="185">
        <f t="shared" si="10"/>
        <v>1</v>
      </c>
      <c r="T47" s="185">
        <f t="shared" si="11"/>
        <v>2.32</v>
      </c>
      <c r="U47" s="193">
        <f t="shared" si="12"/>
        <v>122.151712</v>
      </c>
      <c r="V47" s="191">
        <f t="shared" ref="V47:W47" si="45">C47/100</f>
        <v>0.97</v>
      </c>
      <c r="W47" s="191">
        <f t="shared" si="45"/>
        <v>1.84</v>
      </c>
      <c r="X47" s="191">
        <f t="shared" si="14"/>
        <v>2.32</v>
      </c>
      <c r="Y47" s="194">
        <f t="shared" si="15"/>
        <v>4.140736</v>
      </c>
      <c r="Z47" s="140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</row>
    <row r="48" ht="27.0" customHeight="1">
      <c r="A48" s="185">
        <v>75.0</v>
      </c>
      <c r="B48" s="195" t="s">
        <v>56</v>
      </c>
      <c r="C48" s="195">
        <v>103.0</v>
      </c>
      <c r="D48" s="195">
        <v>184.0</v>
      </c>
      <c r="E48" s="195">
        <v>244.0</v>
      </c>
      <c r="F48" s="195">
        <f t="shared" si="5"/>
        <v>0</v>
      </c>
      <c r="G48" s="195">
        <f t="shared" si="6"/>
        <v>136.416496</v>
      </c>
      <c r="H48" s="196">
        <f t="shared" si="7"/>
        <v>136.416496</v>
      </c>
      <c r="I48" s="195">
        <v>5.0</v>
      </c>
      <c r="J48" s="189">
        <f t="shared" si="8"/>
        <v>682.08248</v>
      </c>
      <c r="K48" s="140"/>
      <c r="L48" s="198"/>
      <c r="M48" s="199">
        <f t="shared" si="18"/>
        <v>5</v>
      </c>
      <c r="N48" s="199"/>
      <c r="O48" s="140"/>
      <c r="P48" s="140"/>
      <c r="Q48" s="192">
        <v>29.5</v>
      </c>
      <c r="R48" s="191">
        <f t="shared" si="9"/>
        <v>2.44</v>
      </c>
      <c r="S48" s="185">
        <f t="shared" si="10"/>
        <v>5</v>
      </c>
      <c r="T48" s="185">
        <f t="shared" si="11"/>
        <v>12.2</v>
      </c>
      <c r="U48" s="193">
        <f t="shared" si="12"/>
        <v>136.416496</v>
      </c>
      <c r="V48" s="191">
        <f t="shared" ref="V48:W48" si="46">C48/100</f>
        <v>1.03</v>
      </c>
      <c r="W48" s="191">
        <f t="shared" si="46"/>
        <v>1.84</v>
      </c>
      <c r="X48" s="191">
        <f t="shared" si="14"/>
        <v>12.2</v>
      </c>
      <c r="Y48" s="194">
        <f t="shared" si="15"/>
        <v>23.12144</v>
      </c>
      <c r="Z48" s="140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</row>
    <row r="49" ht="27.0" customHeight="1">
      <c r="A49" s="185">
        <v>76.0</v>
      </c>
      <c r="B49" s="195" t="s">
        <v>56</v>
      </c>
      <c r="C49" s="195">
        <v>104.0</v>
      </c>
      <c r="D49" s="195">
        <v>184.0</v>
      </c>
      <c r="E49" s="195">
        <v>242.0</v>
      </c>
      <c r="F49" s="195">
        <f t="shared" si="5"/>
        <v>0</v>
      </c>
      <c r="G49" s="195">
        <f t="shared" si="6"/>
        <v>136.611904</v>
      </c>
      <c r="H49" s="196">
        <f t="shared" si="7"/>
        <v>136.611904</v>
      </c>
      <c r="I49" s="195">
        <v>6.0</v>
      </c>
      <c r="J49" s="189">
        <f t="shared" si="8"/>
        <v>819.671424</v>
      </c>
      <c r="K49" s="140"/>
      <c r="L49" s="198"/>
      <c r="M49" s="199">
        <f t="shared" si="18"/>
        <v>6</v>
      </c>
      <c r="N49" s="199"/>
      <c r="O49" s="140"/>
      <c r="P49" s="140"/>
      <c r="Q49" s="192">
        <v>29.5</v>
      </c>
      <c r="R49" s="191">
        <f t="shared" si="9"/>
        <v>2.42</v>
      </c>
      <c r="S49" s="185">
        <f t="shared" si="10"/>
        <v>6</v>
      </c>
      <c r="T49" s="185">
        <f t="shared" si="11"/>
        <v>14.52</v>
      </c>
      <c r="U49" s="193">
        <f t="shared" si="12"/>
        <v>136.611904</v>
      </c>
      <c r="V49" s="191">
        <f t="shared" ref="V49:W49" si="47">C49/100</f>
        <v>1.04</v>
      </c>
      <c r="W49" s="191">
        <f t="shared" si="47"/>
        <v>1.84</v>
      </c>
      <c r="X49" s="191">
        <f t="shared" si="14"/>
        <v>14.52</v>
      </c>
      <c r="Y49" s="194">
        <f t="shared" si="15"/>
        <v>27.785472</v>
      </c>
      <c r="Z49" s="140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</row>
    <row r="50" ht="27.0" customHeight="1">
      <c r="A50" s="185">
        <v>77.0</v>
      </c>
      <c r="B50" s="195" t="s">
        <v>56</v>
      </c>
      <c r="C50" s="195">
        <v>104.0</v>
      </c>
      <c r="D50" s="195">
        <v>184.0</v>
      </c>
      <c r="E50" s="195">
        <v>244.0</v>
      </c>
      <c r="F50" s="195">
        <f t="shared" si="5"/>
        <v>0</v>
      </c>
      <c r="G50" s="195">
        <f t="shared" si="6"/>
        <v>137.740928</v>
      </c>
      <c r="H50" s="196">
        <f t="shared" si="7"/>
        <v>137.740928</v>
      </c>
      <c r="I50" s="195">
        <v>3.0</v>
      </c>
      <c r="J50" s="189">
        <f t="shared" si="8"/>
        <v>413.222784</v>
      </c>
      <c r="K50" s="140"/>
      <c r="L50" s="198"/>
      <c r="M50" s="199">
        <f t="shared" si="18"/>
        <v>3</v>
      </c>
      <c r="N50" s="199"/>
      <c r="O50" s="140"/>
      <c r="P50" s="140"/>
      <c r="Q50" s="192">
        <v>29.5</v>
      </c>
      <c r="R50" s="191">
        <f t="shared" si="9"/>
        <v>2.44</v>
      </c>
      <c r="S50" s="185">
        <f t="shared" si="10"/>
        <v>3</v>
      </c>
      <c r="T50" s="185">
        <f t="shared" si="11"/>
        <v>7.32</v>
      </c>
      <c r="U50" s="193">
        <f t="shared" si="12"/>
        <v>137.740928</v>
      </c>
      <c r="V50" s="191">
        <f t="shared" ref="V50:W50" si="48">C50/100</f>
        <v>1.04</v>
      </c>
      <c r="W50" s="191">
        <f t="shared" si="48"/>
        <v>1.84</v>
      </c>
      <c r="X50" s="191">
        <f t="shared" si="14"/>
        <v>7.32</v>
      </c>
      <c r="Y50" s="194">
        <f t="shared" si="15"/>
        <v>14.007552</v>
      </c>
      <c r="Z50" s="140"/>
      <c r="AA50" s="140"/>
      <c r="AB50" s="140"/>
      <c r="AC50" s="140"/>
      <c r="AD50" s="140"/>
      <c r="AE50" s="140"/>
      <c r="AF50" s="140"/>
      <c r="AG50" s="140"/>
      <c r="AH50" s="140"/>
      <c r="AI50" s="140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</row>
    <row r="51" ht="27.0" customHeight="1">
      <c r="A51" s="185">
        <v>78.0</v>
      </c>
      <c r="B51" s="195" t="s">
        <v>56</v>
      </c>
      <c r="C51" s="195">
        <v>104.0</v>
      </c>
      <c r="D51" s="195">
        <v>184.0</v>
      </c>
      <c r="E51" s="195">
        <v>243.0</v>
      </c>
      <c r="F51" s="195">
        <f t="shared" si="5"/>
        <v>0</v>
      </c>
      <c r="G51" s="195">
        <f t="shared" si="6"/>
        <v>137.176416</v>
      </c>
      <c r="H51" s="196">
        <f t="shared" si="7"/>
        <v>137.176416</v>
      </c>
      <c r="I51" s="195">
        <v>3.0</v>
      </c>
      <c r="J51" s="189">
        <f t="shared" si="8"/>
        <v>411.529248</v>
      </c>
      <c r="K51" s="140"/>
      <c r="L51" s="198"/>
      <c r="M51" s="199">
        <f t="shared" si="18"/>
        <v>3</v>
      </c>
      <c r="N51" s="199"/>
      <c r="O51" s="140"/>
      <c r="P51" s="140"/>
      <c r="Q51" s="192">
        <v>29.5</v>
      </c>
      <c r="R51" s="191">
        <f t="shared" si="9"/>
        <v>2.43</v>
      </c>
      <c r="S51" s="185">
        <f t="shared" si="10"/>
        <v>3</v>
      </c>
      <c r="T51" s="185">
        <f t="shared" si="11"/>
        <v>7.29</v>
      </c>
      <c r="U51" s="193">
        <f t="shared" si="12"/>
        <v>137.176416</v>
      </c>
      <c r="V51" s="191">
        <f t="shared" ref="V51:W51" si="49">C51/100</f>
        <v>1.04</v>
      </c>
      <c r="W51" s="191">
        <f t="shared" si="49"/>
        <v>1.84</v>
      </c>
      <c r="X51" s="191">
        <f t="shared" si="14"/>
        <v>7.29</v>
      </c>
      <c r="Y51" s="194">
        <f t="shared" si="15"/>
        <v>13.950144</v>
      </c>
      <c r="Z51" s="140"/>
      <c r="AA51" s="140"/>
      <c r="AB51" s="140"/>
      <c r="AC51" s="140"/>
      <c r="AD51" s="140"/>
      <c r="AE51" s="140"/>
      <c r="AF51" s="140"/>
      <c r="AG51" s="140"/>
      <c r="AH51" s="140"/>
      <c r="AI51" s="140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</row>
    <row r="52" ht="27.0" customHeight="1">
      <c r="A52" s="185">
        <v>79.0</v>
      </c>
      <c r="B52" s="195" t="s">
        <v>56</v>
      </c>
      <c r="C52" s="195">
        <v>105.0</v>
      </c>
      <c r="D52" s="195">
        <v>184.0</v>
      </c>
      <c r="E52" s="195">
        <v>244.0</v>
      </c>
      <c r="F52" s="195">
        <f t="shared" si="5"/>
        <v>0</v>
      </c>
      <c r="G52" s="195">
        <f t="shared" si="6"/>
        <v>139.06536</v>
      </c>
      <c r="H52" s="196">
        <f t="shared" si="7"/>
        <v>139.06536</v>
      </c>
      <c r="I52" s="195">
        <v>1.0</v>
      </c>
      <c r="J52" s="189">
        <f t="shared" si="8"/>
        <v>139.06536</v>
      </c>
      <c r="K52" s="140"/>
      <c r="L52" s="198"/>
      <c r="M52" s="199">
        <f t="shared" si="18"/>
        <v>1</v>
      </c>
      <c r="N52" s="199"/>
      <c r="O52" s="140"/>
      <c r="P52" s="140"/>
      <c r="Q52" s="192">
        <v>29.5</v>
      </c>
      <c r="R52" s="191">
        <f t="shared" si="9"/>
        <v>2.44</v>
      </c>
      <c r="S52" s="185">
        <f t="shared" si="10"/>
        <v>1</v>
      </c>
      <c r="T52" s="185">
        <f t="shared" si="11"/>
        <v>2.44</v>
      </c>
      <c r="U52" s="193">
        <f t="shared" si="12"/>
        <v>139.06536</v>
      </c>
      <c r="V52" s="191">
        <f t="shared" ref="V52:W52" si="50">C52/100</f>
        <v>1.05</v>
      </c>
      <c r="W52" s="191">
        <f t="shared" si="50"/>
        <v>1.84</v>
      </c>
      <c r="X52" s="191">
        <f t="shared" si="14"/>
        <v>2.44</v>
      </c>
      <c r="Y52" s="194">
        <f t="shared" si="15"/>
        <v>4.71408</v>
      </c>
      <c r="Z52" s="140"/>
      <c r="AA52" s="140"/>
      <c r="AB52" s="140"/>
      <c r="AC52" s="140"/>
      <c r="AD52" s="140"/>
      <c r="AE52" s="140"/>
      <c r="AF52" s="140"/>
      <c r="AG52" s="140"/>
      <c r="AH52" s="140"/>
      <c r="AI52" s="140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</row>
    <row r="53" ht="27.0" customHeight="1">
      <c r="A53" s="185">
        <v>80.0</v>
      </c>
      <c r="B53" s="195" t="s">
        <v>56</v>
      </c>
      <c r="C53" s="195">
        <v>105.0</v>
      </c>
      <c r="D53" s="195">
        <v>184.0</v>
      </c>
      <c r="E53" s="195">
        <v>242.0</v>
      </c>
      <c r="F53" s="195">
        <f t="shared" si="5"/>
        <v>0</v>
      </c>
      <c r="G53" s="195">
        <f t="shared" si="6"/>
        <v>137.92548</v>
      </c>
      <c r="H53" s="196">
        <f t="shared" si="7"/>
        <v>137.92548</v>
      </c>
      <c r="I53" s="195">
        <v>1.0</v>
      </c>
      <c r="J53" s="189">
        <f t="shared" si="8"/>
        <v>137.92548</v>
      </c>
      <c r="K53" s="140"/>
      <c r="L53" s="198"/>
      <c r="M53" s="199">
        <f t="shared" si="18"/>
        <v>1</v>
      </c>
      <c r="N53" s="199"/>
      <c r="O53" s="140"/>
      <c r="P53" s="140"/>
      <c r="Q53" s="192">
        <v>29.5</v>
      </c>
      <c r="R53" s="191">
        <f t="shared" si="9"/>
        <v>2.42</v>
      </c>
      <c r="S53" s="185">
        <f t="shared" si="10"/>
        <v>1</v>
      </c>
      <c r="T53" s="185">
        <f t="shared" si="11"/>
        <v>2.42</v>
      </c>
      <c r="U53" s="193">
        <f t="shared" si="12"/>
        <v>137.92548</v>
      </c>
      <c r="V53" s="191">
        <f t="shared" ref="V53:W53" si="51">C53/100</f>
        <v>1.05</v>
      </c>
      <c r="W53" s="191">
        <f t="shared" si="51"/>
        <v>1.84</v>
      </c>
      <c r="X53" s="191">
        <f t="shared" si="14"/>
        <v>2.42</v>
      </c>
      <c r="Y53" s="194">
        <f t="shared" si="15"/>
        <v>4.67544</v>
      </c>
      <c r="Z53" s="140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</row>
    <row r="54" ht="27.0" customHeight="1">
      <c r="A54" s="185">
        <v>81.0</v>
      </c>
      <c r="B54" s="195" t="s">
        <v>56</v>
      </c>
      <c r="C54" s="195">
        <v>105.0</v>
      </c>
      <c r="D54" s="195">
        <v>184.0</v>
      </c>
      <c r="E54" s="195">
        <v>243.0</v>
      </c>
      <c r="F54" s="195">
        <f t="shared" si="5"/>
        <v>0</v>
      </c>
      <c r="G54" s="195">
        <f t="shared" si="6"/>
        <v>138.49542</v>
      </c>
      <c r="H54" s="196">
        <f t="shared" si="7"/>
        <v>138.49542</v>
      </c>
      <c r="I54" s="195">
        <v>1.0</v>
      </c>
      <c r="J54" s="189">
        <f t="shared" si="8"/>
        <v>138.49542</v>
      </c>
      <c r="K54" s="140"/>
      <c r="L54" s="198"/>
      <c r="M54" s="199">
        <f t="shared" si="18"/>
        <v>1</v>
      </c>
      <c r="N54" s="199"/>
      <c r="O54" s="140"/>
      <c r="P54" s="140"/>
      <c r="Q54" s="192">
        <v>29.5</v>
      </c>
      <c r="R54" s="191">
        <f t="shared" si="9"/>
        <v>2.43</v>
      </c>
      <c r="S54" s="185">
        <f t="shared" si="10"/>
        <v>1</v>
      </c>
      <c r="T54" s="185">
        <f t="shared" si="11"/>
        <v>2.43</v>
      </c>
      <c r="U54" s="193">
        <f t="shared" si="12"/>
        <v>138.49542</v>
      </c>
      <c r="V54" s="191">
        <f t="shared" ref="V54:W54" si="52">C54/100</f>
        <v>1.05</v>
      </c>
      <c r="W54" s="191">
        <f t="shared" si="52"/>
        <v>1.84</v>
      </c>
      <c r="X54" s="191">
        <f t="shared" si="14"/>
        <v>2.43</v>
      </c>
      <c r="Y54" s="194">
        <f t="shared" si="15"/>
        <v>4.69476</v>
      </c>
      <c r="Z54" s="140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</row>
    <row r="55" ht="27.0" customHeight="1">
      <c r="A55" s="185">
        <v>85.0</v>
      </c>
      <c r="B55" s="195" t="s">
        <v>56</v>
      </c>
      <c r="C55" s="195">
        <v>77.0</v>
      </c>
      <c r="D55" s="195">
        <v>184.0</v>
      </c>
      <c r="E55" s="195">
        <v>248.0</v>
      </c>
      <c r="F55" s="195">
        <f t="shared" si="5"/>
        <v>0</v>
      </c>
      <c r="G55" s="195">
        <f t="shared" si="6"/>
        <v>103.653088</v>
      </c>
      <c r="H55" s="196">
        <f t="shared" si="7"/>
        <v>103.653088</v>
      </c>
      <c r="I55" s="195">
        <v>1.0</v>
      </c>
      <c r="J55" s="189">
        <f t="shared" si="8"/>
        <v>103.653088</v>
      </c>
      <c r="K55" s="140"/>
      <c r="L55" s="198"/>
      <c r="M55" s="199">
        <f t="shared" si="18"/>
        <v>1</v>
      </c>
      <c r="N55" s="199"/>
      <c r="O55" s="140"/>
      <c r="P55" s="140"/>
      <c r="Q55" s="192">
        <v>29.5</v>
      </c>
      <c r="R55" s="191">
        <f t="shared" si="9"/>
        <v>2.48</v>
      </c>
      <c r="S55" s="185">
        <f t="shared" si="10"/>
        <v>1</v>
      </c>
      <c r="T55" s="185">
        <f t="shared" si="11"/>
        <v>2.48</v>
      </c>
      <c r="U55" s="193">
        <f t="shared" si="12"/>
        <v>103.653088</v>
      </c>
      <c r="V55" s="191">
        <f t="shared" ref="V55:W55" si="53">C55/100</f>
        <v>0.77</v>
      </c>
      <c r="W55" s="191">
        <f t="shared" si="53"/>
        <v>1.84</v>
      </c>
      <c r="X55" s="191">
        <f t="shared" si="14"/>
        <v>2.48</v>
      </c>
      <c r="Y55" s="194">
        <f t="shared" si="15"/>
        <v>3.513664</v>
      </c>
      <c r="Z55" s="140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</row>
    <row r="56" ht="27.0" customHeight="1">
      <c r="A56" s="185">
        <v>99.0</v>
      </c>
      <c r="B56" s="195" t="s">
        <v>56</v>
      </c>
      <c r="C56" s="195">
        <v>103.0</v>
      </c>
      <c r="D56" s="195">
        <v>184.0</v>
      </c>
      <c r="E56" s="195">
        <v>233.0</v>
      </c>
      <c r="F56" s="195">
        <f t="shared" si="5"/>
        <v>0</v>
      </c>
      <c r="G56" s="195">
        <f t="shared" si="6"/>
        <v>130.266572</v>
      </c>
      <c r="H56" s="196">
        <f t="shared" si="7"/>
        <v>130.266572</v>
      </c>
      <c r="I56" s="195">
        <v>8.0</v>
      </c>
      <c r="J56" s="189">
        <f t="shared" si="8"/>
        <v>1042.132576</v>
      </c>
      <c r="K56" s="140"/>
      <c r="L56" s="198"/>
      <c r="M56" s="199">
        <f t="shared" si="18"/>
        <v>8</v>
      </c>
      <c r="N56" s="199"/>
      <c r="O56" s="140"/>
      <c r="P56" s="140"/>
      <c r="Q56" s="192">
        <v>29.5</v>
      </c>
      <c r="R56" s="191">
        <f t="shared" si="9"/>
        <v>2.33</v>
      </c>
      <c r="S56" s="185">
        <f t="shared" si="10"/>
        <v>8</v>
      </c>
      <c r="T56" s="185">
        <f t="shared" si="11"/>
        <v>18.64</v>
      </c>
      <c r="U56" s="193">
        <f t="shared" si="12"/>
        <v>130.266572</v>
      </c>
      <c r="V56" s="191">
        <f t="shared" ref="V56:W56" si="54">C56/100</f>
        <v>1.03</v>
      </c>
      <c r="W56" s="191">
        <f t="shared" si="54"/>
        <v>1.84</v>
      </c>
      <c r="X56" s="191">
        <f t="shared" si="14"/>
        <v>18.64</v>
      </c>
      <c r="Y56" s="194">
        <f t="shared" si="15"/>
        <v>35.326528</v>
      </c>
      <c r="Z56" s="140"/>
      <c r="AA56" s="140"/>
      <c r="AB56" s="140"/>
      <c r="AC56" s="140"/>
      <c r="AD56" s="140"/>
      <c r="AE56" s="140"/>
      <c r="AF56" s="140"/>
      <c r="AG56" s="140"/>
      <c r="AH56" s="140"/>
      <c r="AI56" s="140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</row>
    <row r="57" ht="27.0" customHeight="1">
      <c r="A57" s="185">
        <v>100.0</v>
      </c>
      <c r="B57" s="195" t="s">
        <v>56</v>
      </c>
      <c r="C57" s="195">
        <v>103.0</v>
      </c>
      <c r="D57" s="195">
        <v>184.0</v>
      </c>
      <c r="E57" s="195">
        <v>245.0</v>
      </c>
      <c r="F57" s="195">
        <f t="shared" si="5"/>
        <v>0</v>
      </c>
      <c r="G57" s="195">
        <f t="shared" si="6"/>
        <v>136.97558</v>
      </c>
      <c r="H57" s="196">
        <f t="shared" si="7"/>
        <v>136.97558</v>
      </c>
      <c r="I57" s="195">
        <v>1.0</v>
      </c>
      <c r="J57" s="189">
        <f t="shared" si="8"/>
        <v>136.97558</v>
      </c>
      <c r="K57" s="140"/>
      <c r="L57" s="198"/>
      <c r="M57" s="199">
        <f t="shared" si="18"/>
        <v>1</v>
      </c>
      <c r="N57" s="199"/>
      <c r="O57" s="140"/>
      <c r="P57" s="140"/>
      <c r="Q57" s="192">
        <v>29.5</v>
      </c>
      <c r="R57" s="191">
        <f t="shared" si="9"/>
        <v>2.45</v>
      </c>
      <c r="S57" s="185">
        <f t="shared" si="10"/>
        <v>1</v>
      </c>
      <c r="T57" s="185">
        <f t="shared" si="11"/>
        <v>2.45</v>
      </c>
      <c r="U57" s="193">
        <f t="shared" si="12"/>
        <v>136.97558</v>
      </c>
      <c r="V57" s="191">
        <f t="shared" ref="V57:W57" si="55">C57/100</f>
        <v>1.03</v>
      </c>
      <c r="W57" s="191">
        <f t="shared" si="55"/>
        <v>1.84</v>
      </c>
      <c r="X57" s="191">
        <f t="shared" si="14"/>
        <v>2.45</v>
      </c>
      <c r="Y57" s="194">
        <f t="shared" si="15"/>
        <v>4.64324</v>
      </c>
      <c r="Z57" s="140"/>
      <c r="AA57" s="140"/>
      <c r="AB57" s="140"/>
      <c r="AC57" s="140"/>
      <c r="AD57" s="140"/>
      <c r="AE57" s="140"/>
      <c r="AF57" s="140"/>
      <c r="AG57" s="140"/>
      <c r="AH57" s="140"/>
      <c r="AI57" s="140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</row>
    <row r="58" ht="27.0" customHeight="1">
      <c r="A58" s="185">
        <v>102.0</v>
      </c>
      <c r="B58" s="195" t="s">
        <v>56</v>
      </c>
      <c r="C58" s="195">
        <v>104.0</v>
      </c>
      <c r="D58" s="195">
        <v>184.0</v>
      </c>
      <c r="E58" s="195">
        <v>241.0</v>
      </c>
      <c r="F58" s="195">
        <f t="shared" si="5"/>
        <v>0</v>
      </c>
      <c r="G58" s="195">
        <f t="shared" si="6"/>
        <v>136.047392</v>
      </c>
      <c r="H58" s="196">
        <f t="shared" si="7"/>
        <v>136.047392</v>
      </c>
      <c r="I58" s="195">
        <v>1.0</v>
      </c>
      <c r="J58" s="189">
        <f t="shared" si="8"/>
        <v>136.047392</v>
      </c>
      <c r="K58" s="140"/>
      <c r="L58" s="198"/>
      <c r="M58" s="199">
        <f t="shared" si="18"/>
        <v>1</v>
      </c>
      <c r="N58" s="199"/>
      <c r="O58" s="140"/>
      <c r="P58" s="140"/>
      <c r="Q58" s="192">
        <v>29.5</v>
      </c>
      <c r="R58" s="191">
        <f t="shared" si="9"/>
        <v>2.41</v>
      </c>
      <c r="S58" s="185">
        <f t="shared" si="10"/>
        <v>1</v>
      </c>
      <c r="T58" s="185">
        <f t="shared" si="11"/>
        <v>2.41</v>
      </c>
      <c r="U58" s="193">
        <f t="shared" si="12"/>
        <v>136.047392</v>
      </c>
      <c r="V58" s="191">
        <f t="shared" ref="V58:W58" si="56">C58/100</f>
        <v>1.04</v>
      </c>
      <c r="W58" s="191">
        <f t="shared" si="56"/>
        <v>1.84</v>
      </c>
      <c r="X58" s="191">
        <f t="shared" si="14"/>
        <v>2.41</v>
      </c>
      <c r="Y58" s="194">
        <f t="shared" si="15"/>
        <v>4.611776</v>
      </c>
      <c r="Z58" s="140"/>
      <c r="AA58" s="140"/>
      <c r="AB58" s="140"/>
      <c r="AC58" s="140"/>
      <c r="AD58" s="140"/>
      <c r="AE58" s="140"/>
      <c r="AF58" s="140"/>
      <c r="AG58" s="140"/>
      <c r="AH58" s="140"/>
      <c r="AI58" s="140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</row>
    <row r="59" ht="27.0" customHeight="1">
      <c r="A59" s="185">
        <v>103.0</v>
      </c>
      <c r="B59" s="195" t="s">
        <v>56</v>
      </c>
      <c r="C59" s="195">
        <v>98.0</v>
      </c>
      <c r="D59" s="195">
        <v>184.0</v>
      </c>
      <c r="E59" s="195">
        <v>232.0</v>
      </c>
      <c r="F59" s="195">
        <f t="shared" si="5"/>
        <v>0</v>
      </c>
      <c r="G59" s="195">
        <f t="shared" si="6"/>
        <v>123.411008</v>
      </c>
      <c r="H59" s="196">
        <f t="shared" si="7"/>
        <v>123.411008</v>
      </c>
      <c r="I59" s="195">
        <v>1.0</v>
      </c>
      <c r="J59" s="189">
        <f t="shared" si="8"/>
        <v>123.411008</v>
      </c>
      <c r="K59" s="140"/>
      <c r="L59" s="198"/>
      <c r="M59" s="199">
        <f t="shared" si="18"/>
        <v>1</v>
      </c>
      <c r="N59" s="199"/>
      <c r="O59" s="140"/>
      <c r="P59" s="140"/>
      <c r="Q59" s="192">
        <v>29.5</v>
      </c>
      <c r="R59" s="191">
        <f t="shared" si="9"/>
        <v>2.32</v>
      </c>
      <c r="S59" s="185">
        <f t="shared" si="10"/>
        <v>1</v>
      </c>
      <c r="T59" s="185">
        <f t="shared" si="11"/>
        <v>2.32</v>
      </c>
      <c r="U59" s="193">
        <f t="shared" si="12"/>
        <v>123.411008</v>
      </c>
      <c r="V59" s="191">
        <f t="shared" ref="V59:W59" si="57">C59/100</f>
        <v>0.98</v>
      </c>
      <c r="W59" s="191">
        <f t="shared" si="57"/>
        <v>1.84</v>
      </c>
      <c r="X59" s="191">
        <f t="shared" si="14"/>
        <v>2.32</v>
      </c>
      <c r="Y59" s="194">
        <f t="shared" si="15"/>
        <v>4.183424</v>
      </c>
      <c r="Z59" s="140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</row>
    <row r="60" ht="27.0" customHeight="1">
      <c r="A60" s="185">
        <v>104.0</v>
      </c>
      <c r="B60" s="195" t="s">
        <v>56</v>
      </c>
      <c r="C60" s="195">
        <v>104.0</v>
      </c>
      <c r="D60" s="195">
        <v>184.0</v>
      </c>
      <c r="E60" s="195">
        <v>234.0</v>
      </c>
      <c r="F60" s="195">
        <f t="shared" si="5"/>
        <v>0</v>
      </c>
      <c r="G60" s="195">
        <f t="shared" si="6"/>
        <v>132.095808</v>
      </c>
      <c r="H60" s="196">
        <f t="shared" si="7"/>
        <v>132.095808</v>
      </c>
      <c r="I60" s="195">
        <v>4.0</v>
      </c>
      <c r="J60" s="189">
        <f t="shared" si="8"/>
        <v>528.383232</v>
      </c>
      <c r="K60" s="140"/>
      <c r="L60" s="198"/>
      <c r="M60" s="199">
        <f t="shared" si="18"/>
        <v>4</v>
      </c>
      <c r="N60" s="199"/>
      <c r="O60" s="140"/>
      <c r="P60" s="140"/>
      <c r="Q60" s="192">
        <v>29.5</v>
      </c>
      <c r="R60" s="191">
        <f t="shared" si="9"/>
        <v>2.34</v>
      </c>
      <c r="S60" s="185">
        <f t="shared" si="10"/>
        <v>4</v>
      </c>
      <c r="T60" s="185">
        <f t="shared" si="11"/>
        <v>9.36</v>
      </c>
      <c r="U60" s="193">
        <f t="shared" si="12"/>
        <v>132.095808</v>
      </c>
      <c r="V60" s="191">
        <f t="shared" ref="V60:W60" si="58">C60/100</f>
        <v>1.04</v>
      </c>
      <c r="W60" s="191">
        <f t="shared" si="58"/>
        <v>1.84</v>
      </c>
      <c r="X60" s="191">
        <f t="shared" si="14"/>
        <v>9.36</v>
      </c>
      <c r="Y60" s="194">
        <f t="shared" si="15"/>
        <v>17.911296</v>
      </c>
      <c r="Z60" s="140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</row>
    <row r="61" ht="27.0" customHeight="1">
      <c r="A61" s="185">
        <v>105.0</v>
      </c>
      <c r="B61" s="195" t="s">
        <v>56</v>
      </c>
      <c r="C61" s="195">
        <v>104.0</v>
      </c>
      <c r="D61" s="195">
        <v>184.0</v>
      </c>
      <c r="E61" s="195">
        <v>233.0</v>
      </c>
      <c r="F61" s="195">
        <f t="shared" si="5"/>
        <v>0</v>
      </c>
      <c r="G61" s="195">
        <f t="shared" si="6"/>
        <v>131.531296</v>
      </c>
      <c r="H61" s="196">
        <f t="shared" si="7"/>
        <v>131.531296</v>
      </c>
      <c r="I61" s="195">
        <v>10.0</v>
      </c>
      <c r="J61" s="189">
        <f t="shared" si="8"/>
        <v>1315.31296</v>
      </c>
      <c r="K61" s="140"/>
      <c r="L61" s="198"/>
      <c r="M61" s="199">
        <f t="shared" si="18"/>
        <v>10</v>
      </c>
      <c r="N61" s="199"/>
      <c r="O61" s="140"/>
      <c r="P61" s="140"/>
      <c r="Q61" s="192">
        <v>29.5</v>
      </c>
      <c r="R61" s="191">
        <f t="shared" si="9"/>
        <v>2.33</v>
      </c>
      <c r="S61" s="185">
        <f t="shared" si="10"/>
        <v>10</v>
      </c>
      <c r="T61" s="185">
        <f t="shared" si="11"/>
        <v>23.3</v>
      </c>
      <c r="U61" s="193">
        <f t="shared" si="12"/>
        <v>131.531296</v>
      </c>
      <c r="V61" s="191">
        <f t="shared" ref="V61:W61" si="59">C61/100</f>
        <v>1.04</v>
      </c>
      <c r="W61" s="191">
        <f t="shared" si="59"/>
        <v>1.84</v>
      </c>
      <c r="X61" s="191">
        <f t="shared" si="14"/>
        <v>23.3</v>
      </c>
      <c r="Y61" s="194">
        <f t="shared" si="15"/>
        <v>44.58688</v>
      </c>
      <c r="Z61" s="140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</row>
    <row r="62" ht="27.0" customHeight="1">
      <c r="A62" s="185">
        <v>109.0</v>
      </c>
      <c r="B62" s="195" t="s">
        <v>56</v>
      </c>
      <c r="C62" s="195">
        <v>103.0</v>
      </c>
      <c r="D62" s="195">
        <v>184.0</v>
      </c>
      <c r="E62" s="195">
        <v>232.0</v>
      </c>
      <c r="F62" s="195">
        <f t="shared" si="5"/>
        <v>0</v>
      </c>
      <c r="G62" s="195">
        <f t="shared" si="6"/>
        <v>129.707488</v>
      </c>
      <c r="H62" s="196">
        <f t="shared" si="7"/>
        <v>129.707488</v>
      </c>
      <c r="I62" s="195">
        <v>8.0</v>
      </c>
      <c r="J62" s="189">
        <f t="shared" si="8"/>
        <v>1037.659904</v>
      </c>
      <c r="K62" s="140"/>
      <c r="L62" s="198"/>
      <c r="M62" s="199">
        <f t="shared" si="18"/>
        <v>8</v>
      </c>
      <c r="N62" s="199"/>
      <c r="O62" s="140"/>
      <c r="P62" s="140"/>
      <c r="Q62" s="192">
        <v>29.5</v>
      </c>
      <c r="R62" s="191">
        <f t="shared" si="9"/>
        <v>2.32</v>
      </c>
      <c r="S62" s="185">
        <f t="shared" si="10"/>
        <v>8</v>
      </c>
      <c r="T62" s="185">
        <f t="shared" si="11"/>
        <v>18.56</v>
      </c>
      <c r="U62" s="193">
        <f t="shared" si="12"/>
        <v>129.707488</v>
      </c>
      <c r="V62" s="191">
        <f t="shared" ref="V62:W62" si="60">C62/100</f>
        <v>1.03</v>
      </c>
      <c r="W62" s="191">
        <f t="shared" si="60"/>
        <v>1.84</v>
      </c>
      <c r="X62" s="191">
        <f t="shared" si="14"/>
        <v>18.56</v>
      </c>
      <c r="Y62" s="194">
        <f t="shared" si="15"/>
        <v>35.174912</v>
      </c>
      <c r="Z62" s="140"/>
      <c r="AA62" s="140"/>
      <c r="AB62" s="140"/>
      <c r="AC62" s="140"/>
      <c r="AD62" s="140"/>
      <c r="AE62" s="140"/>
      <c r="AF62" s="140"/>
      <c r="AG62" s="140"/>
      <c r="AH62" s="140"/>
      <c r="AI62" s="140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</row>
    <row r="63" ht="27.0" customHeight="1">
      <c r="A63" s="185">
        <v>111.0</v>
      </c>
      <c r="B63" s="195" t="s">
        <v>56</v>
      </c>
      <c r="C63" s="195">
        <v>103.0</v>
      </c>
      <c r="D63" s="195">
        <v>184.0</v>
      </c>
      <c r="E63" s="195">
        <v>234.0</v>
      </c>
      <c r="F63" s="195">
        <f t="shared" si="5"/>
        <v>0</v>
      </c>
      <c r="G63" s="195">
        <f t="shared" si="6"/>
        <v>130.825656</v>
      </c>
      <c r="H63" s="196">
        <f t="shared" si="7"/>
        <v>130.825656</v>
      </c>
      <c r="I63" s="195">
        <v>2.0</v>
      </c>
      <c r="J63" s="189">
        <f t="shared" si="8"/>
        <v>261.651312</v>
      </c>
      <c r="K63" s="140"/>
      <c r="L63" s="198"/>
      <c r="M63" s="199">
        <f t="shared" si="18"/>
        <v>2</v>
      </c>
      <c r="N63" s="199"/>
      <c r="O63" s="140"/>
      <c r="P63" s="140"/>
      <c r="Q63" s="192">
        <v>29.5</v>
      </c>
      <c r="R63" s="191">
        <f t="shared" si="9"/>
        <v>2.34</v>
      </c>
      <c r="S63" s="185">
        <f t="shared" si="10"/>
        <v>2</v>
      </c>
      <c r="T63" s="185">
        <f t="shared" si="11"/>
        <v>4.68</v>
      </c>
      <c r="U63" s="193">
        <f t="shared" si="12"/>
        <v>130.825656</v>
      </c>
      <c r="V63" s="191">
        <f t="shared" ref="V63:W63" si="61">C63/100</f>
        <v>1.03</v>
      </c>
      <c r="W63" s="191">
        <f t="shared" si="61"/>
        <v>1.84</v>
      </c>
      <c r="X63" s="191">
        <f t="shared" si="14"/>
        <v>4.68</v>
      </c>
      <c r="Y63" s="194">
        <f t="shared" si="15"/>
        <v>8.869536</v>
      </c>
      <c r="Z63" s="140"/>
      <c r="AA63" s="140"/>
      <c r="AB63" s="140"/>
      <c r="AC63" s="140"/>
      <c r="AD63" s="140"/>
      <c r="AE63" s="140"/>
      <c r="AF63" s="140"/>
      <c r="AG63" s="140"/>
      <c r="AH63" s="140"/>
      <c r="AI63" s="140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</row>
    <row r="64" ht="27.0" customHeight="1">
      <c r="A64" s="185">
        <v>112.0</v>
      </c>
      <c r="B64" s="195" t="s">
        <v>56</v>
      </c>
      <c r="C64" s="195">
        <v>102.0</v>
      </c>
      <c r="D64" s="195">
        <v>184.0</v>
      </c>
      <c r="E64" s="195">
        <v>234.0</v>
      </c>
      <c r="F64" s="195">
        <f t="shared" si="5"/>
        <v>0</v>
      </c>
      <c r="G64" s="195">
        <f t="shared" si="6"/>
        <v>129.555504</v>
      </c>
      <c r="H64" s="196">
        <f t="shared" si="7"/>
        <v>129.555504</v>
      </c>
      <c r="I64" s="195">
        <v>2.0</v>
      </c>
      <c r="J64" s="189">
        <f t="shared" si="8"/>
        <v>259.111008</v>
      </c>
      <c r="K64" s="140"/>
      <c r="L64" s="198"/>
      <c r="M64" s="199">
        <f t="shared" si="18"/>
        <v>2</v>
      </c>
      <c r="N64" s="199"/>
      <c r="O64" s="140"/>
      <c r="P64" s="140"/>
      <c r="Q64" s="192">
        <v>29.5</v>
      </c>
      <c r="R64" s="191">
        <f t="shared" si="9"/>
        <v>2.34</v>
      </c>
      <c r="S64" s="185">
        <f t="shared" si="10"/>
        <v>2</v>
      </c>
      <c r="T64" s="185">
        <f t="shared" si="11"/>
        <v>4.68</v>
      </c>
      <c r="U64" s="193">
        <f t="shared" si="12"/>
        <v>129.555504</v>
      </c>
      <c r="V64" s="191">
        <f t="shared" ref="V64:W64" si="62">C64/100</f>
        <v>1.02</v>
      </c>
      <c r="W64" s="191">
        <f t="shared" si="62"/>
        <v>1.84</v>
      </c>
      <c r="X64" s="191">
        <f t="shared" si="14"/>
        <v>4.68</v>
      </c>
      <c r="Y64" s="194">
        <f t="shared" si="15"/>
        <v>8.783424</v>
      </c>
      <c r="Z64" s="140"/>
      <c r="AA64" s="140"/>
      <c r="AB64" s="140"/>
      <c r="AC64" s="140"/>
      <c r="AD64" s="140"/>
      <c r="AE64" s="140"/>
      <c r="AF64" s="140"/>
      <c r="AG64" s="140"/>
      <c r="AH64" s="140"/>
      <c r="AI64" s="140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</row>
    <row r="65" ht="27.0" customHeight="1">
      <c r="A65" s="185">
        <v>115.0</v>
      </c>
      <c r="B65" s="195" t="s">
        <v>56</v>
      </c>
      <c r="C65" s="195">
        <v>102.0</v>
      </c>
      <c r="D65" s="195">
        <v>184.0</v>
      </c>
      <c r="E65" s="195">
        <v>233.0</v>
      </c>
      <c r="F65" s="195">
        <f t="shared" si="5"/>
        <v>0</v>
      </c>
      <c r="G65" s="195">
        <f t="shared" si="6"/>
        <v>129.001848</v>
      </c>
      <c r="H65" s="196">
        <f t="shared" si="7"/>
        <v>129.001848</v>
      </c>
      <c r="I65" s="195">
        <v>2.0</v>
      </c>
      <c r="J65" s="189">
        <f t="shared" si="8"/>
        <v>258.003696</v>
      </c>
      <c r="K65" s="140"/>
      <c r="L65" s="198"/>
      <c r="M65" s="199">
        <f t="shared" si="18"/>
        <v>2</v>
      </c>
      <c r="N65" s="199"/>
      <c r="O65" s="140"/>
      <c r="P65" s="140"/>
      <c r="Q65" s="192">
        <v>29.5</v>
      </c>
      <c r="R65" s="191">
        <f t="shared" si="9"/>
        <v>2.33</v>
      </c>
      <c r="S65" s="185">
        <f t="shared" si="10"/>
        <v>2</v>
      </c>
      <c r="T65" s="185">
        <f t="shared" si="11"/>
        <v>4.66</v>
      </c>
      <c r="U65" s="193">
        <f t="shared" si="12"/>
        <v>129.001848</v>
      </c>
      <c r="V65" s="191">
        <f t="shared" ref="V65:W65" si="63">C65/100</f>
        <v>1.02</v>
      </c>
      <c r="W65" s="191">
        <f t="shared" si="63"/>
        <v>1.84</v>
      </c>
      <c r="X65" s="191">
        <f t="shared" si="14"/>
        <v>4.66</v>
      </c>
      <c r="Y65" s="194">
        <f t="shared" si="15"/>
        <v>8.745888</v>
      </c>
      <c r="Z65" s="140"/>
      <c r="AA65" s="140"/>
      <c r="AB65" s="140"/>
      <c r="AC65" s="140"/>
      <c r="AD65" s="140"/>
      <c r="AE65" s="140"/>
      <c r="AF65" s="140"/>
      <c r="AG65" s="140"/>
      <c r="AH65" s="140"/>
      <c r="AI65" s="140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</row>
    <row r="66" ht="27.0" customHeight="1">
      <c r="A66" s="185">
        <v>117.0</v>
      </c>
      <c r="B66" s="195" t="s">
        <v>56</v>
      </c>
      <c r="C66" s="195">
        <v>102.0</v>
      </c>
      <c r="D66" s="195">
        <v>184.0</v>
      </c>
      <c r="E66" s="195">
        <v>232.0</v>
      </c>
      <c r="F66" s="195">
        <f t="shared" si="5"/>
        <v>0</v>
      </c>
      <c r="G66" s="195">
        <f t="shared" si="6"/>
        <v>128.448192</v>
      </c>
      <c r="H66" s="196">
        <f t="shared" si="7"/>
        <v>128.448192</v>
      </c>
      <c r="I66" s="195">
        <v>2.0</v>
      </c>
      <c r="J66" s="189">
        <f t="shared" si="8"/>
        <v>256.896384</v>
      </c>
      <c r="K66" s="140"/>
      <c r="L66" s="198"/>
      <c r="M66" s="199">
        <f t="shared" si="18"/>
        <v>2</v>
      </c>
      <c r="N66" s="199"/>
      <c r="O66" s="140"/>
      <c r="P66" s="140"/>
      <c r="Q66" s="192">
        <v>29.5</v>
      </c>
      <c r="R66" s="191">
        <f t="shared" si="9"/>
        <v>2.32</v>
      </c>
      <c r="S66" s="185">
        <f t="shared" si="10"/>
        <v>2</v>
      </c>
      <c r="T66" s="185">
        <f t="shared" si="11"/>
        <v>4.64</v>
      </c>
      <c r="U66" s="193">
        <f t="shared" si="12"/>
        <v>128.448192</v>
      </c>
      <c r="V66" s="191">
        <f t="shared" ref="V66:W66" si="64">C66/100</f>
        <v>1.02</v>
      </c>
      <c r="W66" s="191">
        <f t="shared" si="64"/>
        <v>1.84</v>
      </c>
      <c r="X66" s="191">
        <f t="shared" si="14"/>
        <v>4.64</v>
      </c>
      <c r="Y66" s="194">
        <f t="shared" si="15"/>
        <v>8.708352</v>
      </c>
      <c r="Z66" s="140"/>
      <c r="AA66" s="140"/>
      <c r="AB66" s="140"/>
      <c r="AC66" s="140"/>
      <c r="AD66" s="140"/>
      <c r="AE66" s="140"/>
      <c r="AF66" s="140"/>
      <c r="AG66" s="140"/>
      <c r="AH66" s="140"/>
      <c r="AI66" s="140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</row>
    <row r="67" ht="27.0" customHeight="1">
      <c r="A67" s="185">
        <v>119.0</v>
      </c>
      <c r="B67" s="195" t="s">
        <v>56</v>
      </c>
      <c r="C67" s="195">
        <v>104.0</v>
      </c>
      <c r="D67" s="195">
        <v>184.0</v>
      </c>
      <c r="E67" s="195">
        <v>231.0</v>
      </c>
      <c r="F67" s="195">
        <f t="shared" si="5"/>
        <v>0</v>
      </c>
      <c r="G67" s="195">
        <f t="shared" si="6"/>
        <v>130.402272</v>
      </c>
      <c r="H67" s="196">
        <f t="shared" si="7"/>
        <v>130.402272</v>
      </c>
      <c r="I67" s="195">
        <v>1.0</v>
      </c>
      <c r="J67" s="189">
        <f t="shared" si="8"/>
        <v>130.402272</v>
      </c>
      <c r="K67" s="140"/>
      <c r="L67" s="198"/>
      <c r="M67" s="199">
        <f t="shared" si="18"/>
        <v>1</v>
      </c>
      <c r="N67" s="199"/>
      <c r="O67" s="140"/>
      <c r="P67" s="140"/>
      <c r="Q67" s="192">
        <v>29.5</v>
      </c>
      <c r="R67" s="191">
        <f t="shared" si="9"/>
        <v>2.31</v>
      </c>
      <c r="S67" s="185">
        <f t="shared" si="10"/>
        <v>1</v>
      </c>
      <c r="T67" s="185">
        <f t="shared" si="11"/>
        <v>2.31</v>
      </c>
      <c r="U67" s="193">
        <f t="shared" si="12"/>
        <v>130.402272</v>
      </c>
      <c r="V67" s="191">
        <f t="shared" ref="V67:W67" si="65">C67/100</f>
        <v>1.04</v>
      </c>
      <c r="W67" s="191">
        <f t="shared" si="65"/>
        <v>1.84</v>
      </c>
      <c r="X67" s="191">
        <f t="shared" si="14"/>
        <v>2.31</v>
      </c>
      <c r="Y67" s="194">
        <f t="shared" si="15"/>
        <v>4.420416</v>
      </c>
      <c r="Z67" s="140"/>
      <c r="AA67" s="140"/>
      <c r="AB67" s="140"/>
      <c r="AC67" s="140"/>
      <c r="AD67" s="140"/>
      <c r="AE67" s="140"/>
      <c r="AF67" s="140"/>
      <c r="AG67" s="140"/>
      <c r="AH67" s="140"/>
      <c r="AI67" s="140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</row>
    <row r="68" ht="27.0" customHeight="1">
      <c r="A68" s="185">
        <v>121.0</v>
      </c>
      <c r="B68" s="195" t="s">
        <v>56</v>
      </c>
      <c r="C68" s="195">
        <v>105.0</v>
      </c>
      <c r="D68" s="195">
        <v>184.0</v>
      </c>
      <c r="E68" s="195">
        <v>232.0</v>
      </c>
      <c r="F68" s="195">
        <f t="shared" si="5"/>
        <v>0</v>
      </c>
      <c r="G68" s="195">
        <f t="shared" si="6"/>
        <v>132.22608</v>
      </c>
      <c r="H68" s="196">
        <f t="shared" si="7"/>
        <v>132.22608</v>
      </c>
      <c r="I68" s="195">
        <v>4.0</v>
      </c>
      <c r="J68" s="189">
        <f t="shared" si="8"/>
        <v>528.90432</v>
      </c>
      <c r="K68" s="140"/>
      <c r="L68" s="198"/>
      <c r="M68" s="199">
        <f t="shared" si="18"/>
        <v>4</v>
      </c>
      <c r="N68" s="199"/>
      <c r="O68" s="140"/>
      <c r="P68" s="140"/>
      <c r="Q68" s="192">
        <v>29.5</v>
      </c>
      <c r="R68" s="191">
        <f t="shared" si="9"/>
        <v>2.32</v>
      </c>
      <c r="S68" s="185">
        <f t="shared" si="10"/>
        <v>4</v>
      </c>
      <c r="T68" s="185">
        <f t="shared" si="11"/>
        <v>9.28</v>
      </c>
      <c r="U68" s="193">
        <f t="shared" si="12"/>
        <v>132.22608</v>
      </c>
      <c r="V68" s="191">
        <f t="shared" ref="V68:W68" si="66">C68/100</f>
        <v>1.05</v>
      </c>
      <c r="W68" s="191">
        <f t="shared" si="66"/>
        <v>1.84</v>
      </c>
      <c r="X68" s="191">
        <f t="shared" si="14"/>
        <v>9.28</v>
      </c>
      <c r="Y68" s="194">
        <f t="shared" si="15"/>
        <v>17.92896</v>
      </c>
      <c r="Z68" s="140"/>
      <c r="AA68" s="140"/>
      <c r="AB68" s="140"/>
      <c r="AC68" s="140"/>
      <c r="AD68" s="140"/>
      <c r="AE68" s="140"/>
      <c r="AF68" s="140"/>
      <c r="AG68" s="140"/>
      <c r="AH68" s="140"/>
      <c r="AI68" s="140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</row>
    <row r="69" ht="27.0" customHeight="1">
      <c r="A69" s="185">
        <v>124.0</v>
      </c>
      <c r="B69" s="195" t="s">
        <v>56</v>
      </c>
      <c r="C69" s="195">
        <v>103.0</v>
      </c>
      <c r="D69" s="195">
        <v>184.0</v>
      </c>
      <c r="E69" s="195">
        <v>231.0</v>
      </c>
      <c r="F69" s="195">
        <f t="shared" si="5"/>
        <v>0</v>
      </c>
      <c r="G69" s="195">
        <f t="shared" si="6"/>
        <v>129.148404</v>
      </c>
      <c r="H69" s="196">
        <f t="shared" si="7"/>
        <v>129.148404</v>
      </c>
      <c r="I69" s="195">
        <v>1.0</v>
      </c>
      <c r="J69" s="189">
        <f t="shared" si="8"/>
        <v>129.148404</v>
      </c>
      <c r="K69" s="140"/>
      <c r="L69" s="198"/>
      <c r="M69" s="199">
        <f t="shared" si="18"/>
        <v>1</v>
      </c>
      <c r="N69" s="199"/>
      <c r="O69" s="140"/>
      <c r="P69" s="140"/>
      <c r="Q69" s="192">
        <v>29.5</v>
      </c>
      <c r="R69" s="191">
        <f t="shared" si="9"/>
        <v>2.31</v>
      </c>
      <c r="S69" s="185">
        <f t="shared" si="10"/>
        <v>1</v>
      </c>
      <c r="T69" s="185">
        <f t="shared" si="11"/>
        <v>2.31</v>
      </c>
      <c r="U69" s="193">
        <f t="shared" si="12"/>
        <v>129.148404</v>
      </c>
      <c r="V69" s="191">
        <f t="shared" ref="V69:W69" si="67">C69/100</f>
        <v>1.03</v>
      </c>
      <c r="W69" s="191">
        <f t="shared" si="67"/>
        <v>1.84</v>
      </c>
      <c r="X69" s="191">
        <f t="shared" si="14"/>
        <v>2.31</v>
      </c>
      <c r="Y69" s="194">
        <f t="shared" si="15"/>
        <v>4.377912</v>
      </c>
      <c r="Z69" s="140"/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</row>
    <row r="70" ht="27.0" customHeight="1">
      <c r="A70" s="185">
        <v>144.0</v>
      </c>
      <c r="B70" s="195" t="s">
        <v>56</v>
      </c>
      <c r="C70" s="195">
        <v>104.0</v>
      </c>
      <c r="D70" s="195">
        <v>184.0</v>
      </c>
      <c r="E70" s="195">
        <v>231.0</v>
      </c>
      <c r="F70" s="195">
        <f t="shared" si="5"/>
        <v>0</v>
      </c>
      <c r="G70" s="195">
        <f t="shared" si="6"/>
        <v>130.402272</v>
      </c>
      <c r="H70" s="196">
        <f t="shared" si="7"/>
        <v>130.402272</v>
      </c>
      <c r="I70" s="195">
        <v>1.0</v>
      </c>
      <c r="J70" s="189">
        <f t="shared" si="8"/>
        <v>130.402272</v>
      </c>
      <c r="K70" s="140"/>
      <c r="L70" s="198"/>
      <c r="M70" s="199">
        <f t="shared" si="18"/>
        <v>1</v>
      </c>
      <c r="N70" s="199"/>
      <c r="O70" s="140"/>
      <c r="P70" s="140"/>
      <c r="Q70" s="192">
        <v>29.5</v>
      </c>
      <c r="R70" s="191">
        <f t="shared" si="9"/>
        <v>2.31</v>
      </c>
      <c r="S70" s="185">
        <f t="shared" si="10"/>
        <v>1</v>
      </c>
      <c r="T70" s="185">
        <f t="shared" si="11"/>
        <v>2.31</v>
      </c>
      <c r="U70" s="193">
        <f t="shared" si="12"/>
        <v>130.402272</v>
      </c>
      <c r="V70" s="191">
        <f t="shared" ref="V70:W70" si="68">C70/100</f>
        <v>1.04</v>
      </c>
      <c r="W70" s="191">
        <f t="shared" si="68"/>
        <v>1.84</v>
      </c>
      <c r="X70" s="191">
        <f t="shared" si="14"/>
        <v>2.31</v>
      </c>
      <c r="Y70" s="194">
        <f t="shared" si="15"/>
        <v>4.420416</v>
      </c>
      <c r="Z70" s="140"/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</row>
    <row r="71" ht="27.0" customHeight="1">
      <c r="A71" s="185">
        <v>150.0</v>
      </c>
      <c r="B71" s="195" t="s">
        <v>56</v>
      </c>
      <c r="C71" s="195">
        <v>105.0</v>
      </c>
      <c r="D71" s="195">
        <v>184.0</v>
      </c>
      <c r="E71" s="195">
        <v>233.0</v>
      </c>
      <c r="F71" s="195">
        <f t="shared" si="5"/>
        <v>0</v>
      </c>
      <c r="G71" s="195">
        <f t="shared" si="6"/>
        <v>132.79602</v>
      </c>
      <c r="H71" s="196">
        <f t="shared" si="7"/>
        <v>132.79602</v>
      </c>
      <c r="I71" s="195">
        <v>2.0</v>
      </c>
      <c r="J71" s="189">
        <f t="shared" si="8"/>
        <v>265.59204</v>
      </c>
      <c r="K71" s="140"/>
      <c r="L71" s="198"/>
      <c r="M71" s="199">
        <f t="shared" si="18"/>
        <v>2</v>
      </c>
      <c r="N71" s="199"/>
      <c r="O71" s="140"/>
      <c r="P71" s="140"/>
      <c r="Q71" s="192">
        <v>29.5</v>
      </c>
      <c r="R71" s="191">
        <f t="shared" si="9"/>
        <v>2.33</v>
      </c>
      <c r="S71" s="185">
        <f t="shared" si="10"/>
        <v>2</v>
      </c>
      <c r="T71" s="185">
        <f t="shared" si="11"/>
        <v>4.66</v>
      </c>
      <c r="U71" s="193">
        <f t="shared" si="12"/>
        <v>132.79602</v>
      </c>
      <c r="V71" s="191">
        <f t="shared" ref="V71:W71" si="69">C71/100</f>
        <v>1.05</v>
      </c>
      <c r="W71" s="191">
        <f t="shared" si="69"/>
        <v>1.84</v>
      </c>
      <c r="X71" s="191">
        <f t="shared" si="14"/>
        <v>4.66</v>
      </c>
      <c r="Y71" s="194">
        <f t="shared" si="15"/>
        <v>9.00312</v>
      </c>
      <c r="Z71" s="140"/>
      <c r="AA71" s="140"/>
      <c r="AB71" s="140"/>
      <c r="AC71" s="140"/>
      <c r="AD71" s="140"/>
      <c r="AE71" s="140"/>
      <c r="AF71" s="140"/>
      <c r="AG71" s="140"/>
      <c r="AH71" s="140"/>
      <c r="AI71" s="140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</row>
    <row r="72" ht="27.0" customHeight="1">
      <c r="A72" s="185">
        <v>151.0</v>
      </c>
      <c r="B72" s="195" t="s">
        <v>56</v>
      </c>
      <c r="C72" s="195">
        <v>104.0</v>
      </c>
      <c r="D72" s="195">
        <v>184.0</v>
      </c>
      <c r="E72" s="195">
        <v>232.0</v>
      </c>
      <c r="F72" s="195">
        <f t="shared" si="5"/>
        <v>0</v>
      </c>
      <c r="G72" s="195">
        <f t="shared" si="6"/>
        <v>130.966784</v>
      </c>
      <c r="H72" s="196">
        <f t="shared" si="7"/>
        <v>130.966784</v>
      </c>
      <c r="I72" s="195">
        <v>4.0</v>
      </c>
      <c r="J72" s="189">
        <f t="shared" si="8"/>
        <v>523.867136</v>
      </c>
      <c r="K72" s="140"/>
      <c r="L72" s="198"/>
      <c r="M72" s="199">
        <f t="shared" si="18"/>
        <v>4</v>
      </c>
      <c r="N72" s="199"/>
      <c r="O72" s="140"/>
      <c r="P72" s="140"/>
      <c r="Q72" s="192">
        <v>29.5</v>
      </c>
      <c r="R72" s="191">
        <f t="shared" si="9"/>
        <v>2.32</v>
      </c>
      <c r="S72" s="185">
        <f t="shared" si="10"/>
        <v>4</v>
      </c>
      <c r="T72" s="185">
        <f t="shared" si="11"/>
        <v>9.28</v>
      </c>
      <c r="U72" s="193">
        <f t="shared" si="12"/>
        <v>130.966784</v>
      </c>
      <c r="V72" s="191">
        <f t="shared" ref="V72:W72" si="70">C72/100</f>
        <v>1.04</v>
      </c>
      <c r="W72" s="191">
        <f t="shared" si="70"/>
        <v>1.84</v>
      </c>
      <c r="X72" s="191">
        <f t="shared" si="14"/>
        <v>9.28</v>
      </c>
      <c r="Y72" s="194">
        <f t="shared" si="15"/>
        <v>17.758208</v>
      </c>
      <c r="Z72" s="140"/>
      <c r="AA72" s="140"/>
      <c r="AB72" s="140"/>
      <c r="AC72" s="140"/>
      <c r="AD72" s="140"/>
      <c r="AE72" s="140"/>
      <c r="AF72" s="140"/>
      <c r="AG72" s="140"/>
      <c r="AH72" s="140"/>
      <c r="AI72" s="140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</row>
    <row r="73" ht="27.0" customHeight="1">
      <c r="A73" s="185">
        <v>153.0</v>
      </c>
      <c r="B73" s="186" t="s">
        <v>63</v>
      </c>
      <c r="C73" s="187">
        <v>85.0</v>
      </c>
      <c r="D73" s="187">
        <v>170.0</v>
      </c>
      <c r="E73" s="187">
        <v>234.0</v>
      </c>
      <c r="F73" s="187">
        <f t="shared" si="5"/>
        <v>0.8</v>
      </c>
      <c r="G73" s="187">
        <f t="shared" si="6"/>
        <v>99.74835</v>
      </c>
      <c r="H73" s="188">
        <f t="shared" si="7"/>
        <v>79.79868</v>
      </c>
      <c r="I73" s="187">
        <v>1.0</v>
      </c>
      <c r="J73" s="189">
        <f t="shared" si="8"/>
        <v>79.79868</v>
      </c>
      <c r="K73" s="140"/>
      <c r="L73" s="198"/>
      <c r="M73" s="199">
        <f t="shared" si="18"/>
        <v>1</v>
      </c>
      <c r="N73" s="199"/>
      <c r="O73" s="140"/>
      <c r="P73" s="140"/>
      <c r="Q73" s="192">
        <v>29.5</v>
      </c>
      <c r="R73" s="191">
        <f t="shared" si="9"/>
        <v>2.34</v>
      </c>
      <c r="S73" s="185">
        <f t="shared" si="10"/>
        <v>1</v>
      </c>
      <c r="T73" s="185">
        <f t="shared" si="11"/>
        <v>2.34</v>
      </c>
      <c r="U73" s="193">
        <f t="shared" si="12"/>
        <v>99.74835</v>
      </c>
      <c r="V73" s="191">
        <f t="shared" ref="V73:W73" si="71">C73/100</f>
        <v>0.85</v>
      </c>
      <c r="W73" s="191">
        <f t="shared" si="71"/>
        <v>1.7</v>
      </c>
      <c r="X73" s="191">
        <f t="shared" si="14"/>
        <v>2.34</v>
      </c>
      <c r="Y73" s="194">
        <f t="shared" si="15"/>
        <v>3.3813</v>
      </c>
      <c r="Z73" s="140"/>
      <c r="AA73" s="140"/>
      <c r="AB73" s="140"/>
      <c r="AC73" s="140"/>
      <c r="AD73" s="140"/>
      <c r="AE73" s="140"/>
      <c r="AF73" s="140"/>
      <c r="AG73" s="140"/>
      <c r="AH73" s="140"/>
      <c r="AI73" s="140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</row>
    <row r="74" ht="27.0" customHeight="1">
      <c r="A74" s="185">
        <v>154.0</v>
      </c>
      <c r="B74" s="195" t="s">
        <v>57</v>
      </c>
      <c r="C74" s="195">
        <v>94.0</v>
      </c>
      <c r="D74" s="195">
        <v>170.0</v>
      </c>
      <c r="E74" s="195">
        <v>234.0</v>
      </c>
      <c r="F74" s="195">
        <f t="shared" si="5"/>
        <v>0</v>
      </c>
      <c r="G74" s="195">
        <f t="shared" si="6"/>
        <v>110.30994</v>
      </c>
      <c r="H74" s="196">
        <f t="shared" si="7"/>
        <v>110.30994</v>
      </c>
      <c r="I74" s="195">
        <v>1.0</v>
      </c>
      <c r="J74" s="189">
        <f t="shared" si="8"/>
        <v>110.30994</v>
      </c>
      <c r="K74" s="140"/>
      <c r="L74" s="198"/>
      <c r="M74" s="199">
        <f t="shared" si="18"/>
        <v>1</v>
      </c>
      <c r="N74" s="199"/>
      <c r="O74" s="140"/>
      <c r="P74" s="140"/>
      <c r="Q74" s="192">
        <v>29.5</v>
      </c>
      <c r="R74" s="191">
        <f t="shared" si="9"/>
        <v>2.34</v>
      </c>
      <c r="S74" s="185">
        <f t="shared" si="10"/>
        <v>1</v>
      </c>
      <c r="T74" s="185">
        <f t="shared" si="11"/>
        <v>2.34</v>
      </c>
      <c r="U74" s="193">
        <f t="shared" si="12"/>
        <v>110.30994</v>
      </c>
      <c r="V74" s="191">
        <f t="shared" ref="V74:W74" si="72">C74/100</f>
        <v>0.94</v>
      </c>
      <c r="W74" s="191">
        <f t="shared" si="72"/>
        <v>1.7</v>
      </c>
      <c r="X74" s="191">
        <f t="shared" si="14"/>
        <v>2.34</v>
      </c>
      <c r="Y74" s="194">
        <f t="shared" si="15"/>
        <v>3.73932</v>
      </c>
      <c r="Z74" s="140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</row>
    <row r="75" ht="27.0" customHeight="1">
      <c r="A75" s="185">
        <v>159.0</v>
      </c>
      <c r="B75" s="195" t="s">
        <v>57</v>
      </c>
      <c r="C75" s="195">
        <v>98.0</v>
      </c>
      <c r="D75" s="195">
        <v>170.0</v>
      </c>
      <c r="E75" s="195">
        <v>234.0</v>
      </c>
      <c r="F75" s="195">
        <f t="shared" si="5"/>
        <v>0</v>
      </c>
      <c r="G75" s="195">
        <f t="shared" si="6"/>
        <v>115.00398</v>
      </c>
      <c r="H75" s="196">
        <f t="shared" si="7"/>
        <v>115.00398</v>
      </c>
      <c r="I75" s="195">
        <v>1.0</v>
      </c>
      <c r="J75" s="189">
        <f t="shared" si="8"/>
        <v>115.00398</v>
      </c>
      <c r="K75" s="140"/>
      <c r="L75" s="198"/>
      <c r="M75" s="199">
        <f t="shared" si="18"/>
        <v>1</v>
      </c>
      <c r="N75" s="199"/>
      <c r="O75" s="140"/>
      <c r="P75" s="140"/>
      <c r="Q75" s="192">
        <v>29.5</v>
      </c>
      <c r="R75" s="191">
        <f t="shared" si="9"/>
        <v>2.34</v>
      </c>
      <c r="S75" s="185">
        <f t="shared" si="10"/>
        <v>1</v>
      </c>
      <c r="T75" s="185">
        <f t="shared" si="11"/>
        <v>2.34</v>
      </c>
      <c r="U75" s="193">
        <f t="shared" si="12"/>
        <v>115.00398</v>
      </c>
      <c r="V75" s="191">
        <f t="shared" ref="V75:W75" si="73">C75/100</f>
        <v>0.98</v>
      </c>
      <c r="W75" s="191">
        <f t="shared" si="73"/>
        <v>1.7</v>
      </c>
      <c r="X75" s="191">
        <f t="shared" si="14"/>
        <v>2.34</v>
      </c>
      <c r="Y75" s="194">
        <f t="shared" si="15"/>
        <v>3.89844</v>
      </c>
      <c r="Z75" s="140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</row>
    <row r="76" ht="27.0" customHeight="1">
      <c r="A76" s="185">
        <v>160.0</v>
      </c>
      <c r="B76" s="195" t="s">
        <v>57</v>
      </c>
      <c r="C76" s="195">
        <v>101.0</v>
      </c>
      <c r="D76" s="195">
        <v>170.0</v>
      </c>
      <c r="E76" s="195">
        <v>233.0</v>
      </c>
      <c r="F76" s="195">
        <f t="shared" si="5"/>
        <v>0</v>
      </c>
      <c r="G76" s="195">
        <f t="shared" si="6"/>
        <v>118.017995</v>
      </c>
      <c r="H76" s="196">
        <f t="shared" si="7"/>
        <v>118.017995</v>
      </c>
      <c r="I76" s="195">
        <v>2.0</v>
      </c>
      <c r="J76" s="189">
        <f t="shared" si="8"/>
        <v>236.03599</v>
      </c>
      <c r="K76" s="140"/>
      <c r="L76" s="198"/>
      <c r="M76" s="199">
        <f t="shared" si="18"/>
        <v>2</v>
      </c>
      <c r="N76" s="199"/>
      <c r="O76" s="140"/>
      <c r="P76" s="140"/>
      <c r="Q76" s="192">
        <v>29.5</v>
      </c>
      <c r="R76" s="191">
        <f t="shared" si="9"/>
        <v>2.33</v>
      </c>
      <c r="S76" s="185">
        <f t="shared" si="10"/>
        <v>2</v>
      </c>
      <c r="T76" s="185">
        <f t="shared" si="11"/>
        <v>4.66</v>
      </c>
      <c r="U76" s="193">
        <f t="shared" si="12"/>
        <v>118.017995</v>
      </c>
      <c r="V76" s="191">
        <f t="shared" ref="V76:W76" si="74">C76/100</f>
        <v>1.01</v>
      </c>
      <c r="W76" s="191">
        <f t="shared" si="74"/>
        <v>1.7</v>
      </c>
      <c r="X76" s="191">
        <f t="shared" si="14"/>
        <v>4.66</v>
      </c>
      <c r="Y76" s="194">
        <f t="shared" si="15"/>
        <v>8.00122</v>
      </c>
      <c r="Z76" s="140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</row>
    <row r="77" ht="27.0" customHeight="1">
      <c r="A77" s="185">
        <v>161.0</v>
      </c>
      <c r="B77" s="195" t="s">
        <v>57</v>
      </c>
      <c r="C77" s="195">
        <v>103.0</v>
      </c>
      <c r="D77" s="195">
        <v>170.0</v>
      </c>
      <c r="E77" s="195">
        <v>234.0</v>
      </c>
      <c r="F77" s="195">
        <f t="shared" si="5"/>
        <v>0</v>
      </c>
      <c r="G77" s="195">
        <f t="shared" si="6"/>
        <v>120.87153</v>
      </c>
      <c r="H77" s="196">
        <f t="shared" si="7"/>
        <v>120.87153</v>
      </c>
      <c r="I77" s="195">
        <v>1.0</v>
      </c>
      <c r="J77" s="189">
        <f t="shared" si="8"/>
        <v>120.87153</v>
      </c>
      <c r="K77" s="140"/>
      <c r="L77" s="198"/>
      <c r="M77" s="199">
        <f t="shared" si="18"/>
        <v>1</v>
      </c>
      <c r="N77" s="199"/>
      <c r="O77" s="140"/>
      <c r="P77" s="140"/>
      <c r="Q77" s="192">
        <v>29.5</v>
      </c>
      <c r="R77" s="191">
        <f t="shared" si="9"/>
        <v>2.34</v>
      </c>
      <c r="S77" s="185">
        <f t="shared" si="10"/>
        <v>1</v>
      </c>
      <c r="T77" s="185">
        <f t="shared" si="11"/>
        <v>2.34</v>
      </c>
      <c r="U77" s="193">
        <f t="shared" si="12"/>
        <v>120.87153</v>
      </c>
      <c r="V77" s="191">
        <f t="shared" ref="V77:W77" si="75">C77/100</f>
        <v>1.03</v>
      </c>
      <c r="W77" s="191">
        <f t="shared" si="75"/>
        <v>1.7</v>
      </c>
      <c r="X77" s="191">
        <f t="shared" si="14"/>
        <v>2.34</v>
      </c>
      <c r="Y77" s="194">
        <f t="shared" si="15"/>
        <v>4.09734</v>
      </c>
      <c r="Z77" s="140"/>
      <c r="AA77" s="140"/>
      <c r="AB77" s="140"/>
      <c r="AC77" s="140"/>
      <c r="AD77" s="140"/>
      <c r="AE77" s="140"/>
      <c r="AF77" s="140"/>
      <c r="AG77" s="140"/>
      <c r="AH77" s="140"/>
      <c r="AI77" s="140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</row>
    <row r="78" ht="27.0" customHeight="1">
      <c r="A78" s="185">
        <v>162.0</v>
      </c>
      <c r="B78" s="195" t="s">
        <v>57</v>
      </c>
      <c r="C78" s="195">
        <v>104.0</v>
      </c>
      <c r="D78" s="195">
        <v>170.0</v>
      </c>
      <c r="E78" s="195">
        <v>233.0</v>
      </c>
      <c r="F78" s="195">
        <f t="shared" si="5"/>
        <v>0</v>
      </c>
      <c r="G78" s="195">
        <f t="shared" si="6"/>
        <v>121.52348</v>
      </c>
      <c r="H78" s="196">
        <f t="shared" si="7"/>
        <v>121.52348</v>
      </c>
      <c r="I78" s="195">
        <v>1.0</v>
      </c>
      <c r="J78" s="189">
        <f t="shared" si="8"/>
        <v>121.52348</v>
      </c>
      <c r="K78" s="140"/>
      <c r="L78" s="198"/>
      <c r="M78" s="199">
        <f t="shared" si="18"/>
        <v>1</v>
      </c>
      <c r="N78" s="199"/>
      <c r="O78" s="140"/>
      <c r="P78" s="140"/>
      <c r="Q78" s="192">
        <v>29.5</v>
      </c>
      <c r="R78" s="191">
        <f t="shared" si="9"/>
        <v>2.33</v>
      </c>
      <c r="S78" s="185">
        <f t="shared" si="10"/>
        <v>1</v>
      </c>
      <c r="T78" s="185">
        <f t="shared" si="11"/>
        <v>2.33</v>
      </c>
      <c r="U78" s="193">
        <f t="shared" si="12"/>
        <v>121.52348</v>
      </c>
      <c r="V78" s="191">
        <f t="shared" ref="V78:W78" si="76">C78/100</f>
        <v>1.04</v>
      </c>
      <c r="W78" s="191">
        <f t="shared" si="76"/>
        <v>1.7</v>
      </c>
      <c r="X78" s="191">
        <f t="shared" si="14"/>
        <v>2.33</v>
      </c>
      <c r="Y78" s="194">
        <f t="shared" si="15"/>
        <v>4.11944</v>
      </c>
      <c r="Z78" s="140"/>
      <c r="AA78" s="140"/>
      <c r="AB78" s="140"/>
      <c r="AC78" s="140"/>
      <c r="AD78" s="140"/>
      <c r="AE78" s="140"/>
      <c r="AF78" s="140"/>
      <c r="AG78" s="140"/>
      <c r="AH78" s="140"/>
      <c r="AI78" s="140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</row>
    <row r="79" ht="27.0" customHeight="1">
      <c r="A79" s="185">
        <v>164.0</v>
      </c>
      <c r="B79" s="195" t="s">
        <v>57</v>
      </c>
      <c r="C79" s="195">
        <v>104.0</v>
      </c>
      <c r="D79" s="195">
        <v>170.0</v>
      </c>
      <c r="E79" s="195">
        <v>234.0</v>
      </c>
      <c r="F79" s="195">
        <f t="shared" si="5"/>
        <v>0</v>
      </c>
      <c r="G79" s="195">
        <f t="shared" si="6"/>
        <v>122.04504</v>
      </c>
      <c r="H79" s="196">
        <f t="shared" si="7"/>
        <v>122.04504</v>
      </c>
      <c r="I79" s="195">
        <v>1.0</v>
      </c>
      <c r="J79" s="189">
        <f t="shared" si="8"/>
        <v>122.04504</v>
      </c>
      <c r="K79" s="140"/>
      <c r="L79" s="198"/>
      <c r="M79" s="199">
        <f t="shared" si="18"/>
        <v>1</v>
      </c>
      <c r="N79" s="199"/>
      <c r="O79" s="140"/>
      <c r="P79" s="140"/>
      <c r="Q79" s="192">
        <v>29.5</v>
      </c>
      <c r="R79" s="191">
        <f t="shared" si="9"/>
        <v>2.34</v>
      </c>
      <c r="S79" s="185">
        <f t="shared" si="10"/>
        <v>1</v>
      </c>
      <c r="T79" s="185">
        <f t="shared" si="11"/>
        <v>2.34</v>
      </c>
      <c r="U79" s="193">
        <f t="shared" si="12"/>
        <v>122.04504</v>
      </c>
      <c r="V79" s="191">
        <f t="shared" ref="V79:W79" si="77">C79/100</f>
        <v>1.04</v>
      </c>
      <c r="W79" s="191">
        <f t="shared" si="77"/>
        <v>1.7</v>
      </c>
      <c r="X79" s="191">
        <f t="shared" si="14"/>
        <v>2.34</v>
      </c>
      <c r="Y79" s="194">
        <f t="shared" si="15"/>
        <v>4.13712</v>
      </c>
      <c r="Z79" s="140"/>
      <c r="AA79" s="140"/>
      <c r="AB79" s="140"/>
      <c r="AC79" s="140"/>
      <c r="AD79" s="140"/>
      <c r="AE79" s="140"/>
      <c r="AF79" s="140"/>
      <c r="AG79" s="140"/>
      <c r="AH79" s="140"/>
      <c r="AI79" s="140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</row>
    <row r="80" ht="27.0" customHeight="1">
      <c r="A80" s="185">
        <v>165.0</v>
      </c>
      <c r="B80" s="195" t="s">
        <v>57</v>
      </c>
      <c r="C80" s="195">
        <v>99.0</v>
      </c>
      <c r="D80" s="195">
        <v>170.0</v>
      </c>
      <c r="E80" s="195">
        <v>235.0</v>
      </c>
      <c r="F80" s="195">
        <f t="shared" si="5"/>
        <v>0</v>
      </c>
      <c r="G80" s="195">
        <f t="shared" si="6"/>
        <v>116.673975</v>
      </c>
      <c r="H80" s="196">
        <f t="shared" si="7"/>
        <v>116.673975</v>
      </c>
      <c r="I80" s="195">
        <v>2.0</v>
      </c>
      <c r="J80" s="189">
        <f t="shared" si="8"/>
        <v>233.34795</v>
      </c>
      <c r="K80" s="140"/>
      <c r="L80" s="198"/>
      <c r="M80" s="199">
        <f t="shared" si="18"/>
        <v>2</v>
      </c>
      <c r="N80" s="199"/>
      <c r="O80" s="140"/>
      <c r="P80" s="140"/>
      <c r="Q80" s="192">
        <v>29.5</v>
      </c>
      <c r="R80" s="191">
        <f t="shared" si="9"/>
        <v>2.35</v>
      </c>
      <c r="S80" s="185">
        <f t="shared" si="10"/>
        <v>2</v>
      </c>
      <c r="T80" s="185">
        <f t="shared" si="11"/>
        <v>4.7</v>
      </c>
      <c r="U80" s="193">
        <f t="shared" si="12"/>
        <v>116.673975</v>
      </c>
      <c r="V80" s="191">
        <f t="shared" ref="V80:W80" si="78">C80/100</f>
        <v>0.99</v>
      </c>
      <c r="W80" s="191">
        <f t="shared" si="78"/>
        <v>1.7</v>
      </c>
      <c r="X80" s="191">
        <f t="shared" si="14"/>
        <v>4.7</v>
      </c>
      <c r="Y80" s="194">
        <f t="shared" si="15"/>
        <v>7.9101</v>
      </c>
      <c r="Z80" s="140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</row>
    <row r="81" ht="27.0" customHeight="1">
      <c r="A81" s="185">
        <v>167.0</v>
      </c>
      <c r="B81" s="195" t="s">
        <v>57</v>
      </c>
      <c r="C81" s="195">
        <v>100.0</v>
      </c>
      <c r="D81" s="195">
        <v>170.0</v>
      </c>
      <c r="E81" s="195">
        <v>233.0</v>
      </c>
      <c r="F81" s="195">
        <f t="shared" si="5"/>
        <v>0</v>
      </c>
      <c r="G81" s="195">
        <f t="shared" si="6"/>
        <v>116.8495</v>
      </c>
      <c r="H81" s="196">
        <f t="shared" si="7"/>
        <v>116.8495</v>
      </c>
      <c r="I81" s="195">
        <v>2.0</v>
      </c>
      <c r="J81" s="189">
        <f t="shared" si="8"/>
        <v>233.699</v>
      </c>
      <c r="K81" s="140"/>
      <c r="L81" s="198"/>
      <c r="M81" s="199">
        <f t="shared" si="18"/>
        <v>2</v>
      </c>
      <c r="N81" s="199"/>
      <c r="O81" s="140"/>
      <c r="P81" s="140"/>
      <c r="Q81" s="192">
        <v>29.5</v>
      </c>
      <c r="R81" s="191">
        <f t="shared" si="9"/>
        <v>2.33</v>
      </c>
      <c r="S81" s="185">
        <f t="shared" si="10"/>
        <v>2</v>
      </c>
      <c r="T81" s="185">
        <f t="shared" si="11"/>
        <v>4.66</v>
      </c>
      <c r="U81" s="193">
        <f t="shared" si="12"/>
        <v>116.8495</v>
      </c>
      <c r="V81" s="191">
        <f t="shared" ref="V81:W81" si="79">C81/100</f>
        <v>1</v>
      </c>
      <c r="W81" s="191">
        <f t="shared" si="79"/>
        <v>1.7</v>
      </c>
      <c r="X81" s="191">
        <f t="shared" si="14"/>
        <v>4.66</v>
      </c>
      <c r="Y81" s="194">
        <f t="shared" si="15"/>
        <v>7.922</v>
      </c>
      <c r="Z81" s="140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</row>
    <row r="82" ht="27.0" customHeight="1">
      <c r="A82" s="185">
        <v>168.0</v>
      </c>
      <c r="B82" s="195" t="s">
        <v>57</v>
      </c>
      <c r="C82" s="195">
        <v>100.0</v>
      </c>
      <c r="D82" s="195">
        <v>170.0</v>
      </c>
      <c r="E82" s="195">
        <v>235.0</v>
      </c>
      <c r="F82" s="195">
        <f t="shared" si="5"/>
        <v>0</v>
      </c>
      <c r="G82" s="195">
        <f t="shared" si="6"/>
        <v>117.8525</v>
      </c>
      <c r="H82" s="196">
        <f t="shared" si="7"/>
        <v>117.8525</v>
      </c>
      <c r="I82" s="195">
        <v>1.0</v>
      </c>
      <c r="J82" s="189">
        <f t="shared" si="8"/>
        <v>117.8525</v>
      </c>
      <c r="K82" s="140"/>
      <c r="L82" s="198"/>
      <c r="M82" s="199">
        <f t="shared" si="18"/>
        <v>1</v>
      </c>
      <c r="N82" s="199"/>
      <c r="O82" s="140"/>
      <c r="P82" s="140"/>
      <c r="Q82" s="192">
        <v>29.5</v>
      </c>
      <c r="R82" s="191">
        <f t="shared" si="9"/>
        <v>2.35</v>
      </c>
      <c r="S82" s="185">
        <f t="shared" si="10"/>
        <v>1</v>
      </c>
      <c r="T82" s="185">
        <f t="shared" si="11"/>
        <v>2.35</v>
      </c>
      <c r="U82" s="193">
        <f t="shared" si="12"/>
        <v>117.8525</v>
      </c>
      <c r="V82" s="191">
        <f t="shared" ref="V82:W82" si="80">C82/100</f>
        <v>1</v>
      </c>
      <c r="W82" s="191">
        <f t="shared" si="80"/>
        <v>1.7</v>
      </c>
      <c r="X82" s="191">
        <f t="shared" si="14"/>
        <v>2.35</v>
      </c>
      <c r="Y82" s="194">
        <f t="shared" si="15"/>
        <v>3.995</v>
      </c>
      <c r="Z82" s="140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</row>
    <row r="83" ht="27.0" customHeight="1">
      <c r="A83" s="185">
        <v>170.0</v>
      </c>
      <c r="B83" s="195" t="s">
        <v>57</v>
      </c>
      <c r="C83" s="195">
        <v>100.0</v>
      </c>
      <c r="D83" s="195">
        <v>170.0</v>
      </c>
      <c r="E83" s="195">
        <v>234.0</v>
      </c>
      <c r="F83" s="195">
        <f t="shared" si="5"/>
        <v>0</v>
      </c>
      <c r="G83" s="195">
        <f t="shared" si="6"/>
        <v>117.351</v>
      </c>
      <c r="H83" s="196">
        <f t="shared" si="7"/>
        <v>117.351</v>
      </c>
      <c r="I83" s="195">
        <v>1.0</v>
      </c>
      <c r="J83" s="189">
        <f t="shared" si="8"/>
        <v>117.351</v>
      </c>
      <c r="K83" s="140"/>
      <c r="L83" s="198"/>
      <c r="M83" s="199">
        <f t="shared" si="18"/>
        <v>1</v>
      </c>
      <c r="N83" s="199"/>
      <c r="O83" s="140"/>
      <c r="P83" s="140"/>
      <c r="Q83" s="192">
        <v>29.5</v>
      </c>
      <c r="R83" s="191">
        <f t="shared" si="9"/>
        <v>2.34</v>
      </c>
      <c r="S83" s="185">
        <f t="shared" si="10"/>
        <v>1</v>
      </c>
      <c r="T83" s="185">
        <f t="shared" si="11"/>
        <v>2.34</v>
      </c>
      <c r="U83" s="193">
        <f t="shared" si="12"/>
        <v>117.351</v>
      </c>
      <c r="V83" s="191">
        <f t="shared" ref="V83:W83" si="81">C83/100</f>
        <v>1</v>
      </c>
      <c r="W83" s="191">
        <f t="shared" si="81"/>
        <v>1.7</v>
      </c>
      <c r="X83" s="191">
        <f t="shared" si="14"/>
        <v>2.34</v>
      </c>
      <c r="Y83" s="194">
        <f t="shared" si="15"/>
        <v>3.978</v>
      </c>
      <c r="Z83" s="140"/>
      <c r="AA83" s="140"/>
      <c r="AB83" s="140"/>
      <c r="AC83" s="140"/>
      <c r="AD83" s="140"/>
      <c r="AE83" s="140"/>
      <c r="AF83" s="140"/>
      <c r="AG83" s="140"/>
      <c r="AH83" s="140"/>
      <c r="AI83" s="140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</row>
    <row r="84" ht="27.0" customHeight="1">
      <c r="A84" s="185">
        <v>171.0</v>
      </c>
      <c r="B84" s="195" t="s">
        <v>57</v>
      </c>
      <c r="C84" s="195">
        <v>101.0</v>
      </c>
      <c r="D84" s="195">
        <v>170.0</v>
      </c>
      <c r="E84" s="195">
        <v>234.0</v>
      </c>
      <c r="F84" s="195">
        <f t="shared" si="5"/>
        <v>0</v>
      </c>
      <c r="G84" s="195">
        <f t="shared" si="6"/>
        <v>118.52451</v>
      </c>
      <c r="H84" s="196">
        <f t="shared" si="7"/>
        <v>118.52451</v>
      </c>
      <c r="I84" s="195">
        <v>1.0</v>
      </c>
      <c r="J84" s="189">
        <f t="shared" si="8"/>
        <v>118.52451</v>
      </c>
      <c r="K84" s="140"/>
      <c r="L84" s="198"/>
      <c r="M84" s="199">
        <f t="shared" si="18"/>
        <v>1</v>
      </c>
      <c r="N84" s="199"/>
      <c r="O84" s="140"/>
      <c r="P84" s="140"/>
      <c r="Q84" s="192">
        <v>29.5</v>
      </c>
      <c r="R84" s="191">
        <f t="shared" si="9"/>
        <v>2.34</v>
      </c>
      <c r="S84" s="185">
        <f t="shared" si="10"/>
        <v>1</v>
      </c>
      <c r="T84" s="185">
        <f t="shared" si="11"/>
        <v>2.34</v>
      </c>
      <c r="U84" s="193">
        <f t="shared" si="12"/>
        <v>118.52451</v>
      </c>
      <c r="V84" s="191">
        <f t="shared" ref="V84:W84" si="82">C84/100</f>
        <v>1.01</v>
      </c>
      <c r="W84" s="191">
        <f t="shared" si="82"/>
        <v>1.7</v>
      </c>
      <c r="X84" s="191">
        <f t="shared" si="14"/>
        <v>2.34</v>
      </c>
      <c r="Y84" s="194">
        <f t="shared" si="15"/>
        <v>4.01778</v>
      </c>
      <c r="Z84" s="140"/>
      <c r="AA84" s="140"/>
      <c r="AB84" s="140"/>
      <c r="AC84" s="140"/>
      <c r="AD84" s="140"/>
      <c r="AE84" s="140"/>
      <c r="AF84" s="140"/>
      <c r="AG84" s="140"/>
      <c r="AH84" s="140"/>
      <c r="AI84" s="140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</row>
    <row r="85" ht="27.0" customHeight="1">
      <c r="A85" s="185">
        <v>172.0</v>
      </c>
      <c r="B85" s="195" t="s">
        <v>57</v>
      </c>
      <c r="C85" s="195">
        <v>99.0</v>
      </c>
      <c r="D85" s="195">
        <v>170.0</v>
      </c>
      <c r="E85" s="195">
        <v>234.0</v>
      </c>
      <c r="F85" s="195">
        <f t="shared" si="5"/>
        <v>0</v>
      </c>
      <c r="G85" s="195">
        <f t="shared" si="6"/>
        <v>116.17749</v>
      </c>
      <c r="H85" s="196">
        <f t="shared" si="7"/>
        <v>116.17749</v>
      </c>
      <c r="I85" s="195">
        <v>3.0</v>
      </c>
      <c r="J85" s="189">
        <f t="shared" si="8"/>
        <v>348.53247</v>
      </c>
      <c r="K85" s="140"/>
      <c r="L85" s="198"/>
      <c r="M85" s="199">
        <f t="shared" si="18"/>
        <v>3</v>
      </c>
      <c r="N85" s="199"/>
      <c r="O85" s="140"/>
      <c r="P85" s="140"/>
      <c r="Q85" s="192">
        <v>29.5</v>
      </c>
      <c r="R85" s="191">
        <f t="shared" si="9"/>
        <v>2.34</v>
      </c>
      <c r="S85" s="185">
        <f t="shared" si="10"/>
        <v>3</v>
      </c>
      <c r="T85" s="185">
        <f t="shared" si="11"/>
        <v>7.02</v>
      </c>
      <c r="U85" s="193">
        <f t="shared" si="12"/>
        <v>116.17749</v>
      </c>
      <c r="V85" s="191">
        <f t="shared" ref="V85:W85" si="83">C85/100</f>
        <v>0.99</v>
      </c>
      <c r="W85" s="191">
        <f t="shared" si="83"/>
        <v>1.7</v>
      </c>
      <c r="X85" s="191">
        <f t="shared" si="14"/>
        <v>7.02</v>
      </c>
      <c r="Y85" s="194">
        <f t="shared" si="15"/>
        <v>11.81466</v>
      </c>
      <c r="Z85" s="140"/>
      <c r="AA85" s="140"/>
      <c r="AB85" s="140"/>
      <c r="AC85" s="140"/>
      <c r="AD85" s="140"/>
      <c r="AE85" s="140"/>
      <c r="AF85" s="140"/>
      <c r="AG85" s="140"/>
      <c r="AH85" s="140"/>
      <c r="AI85" s="140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</row>
    <row r="86" ht="27.0" customHeight="1">
      <c r="A86" s="185">
        <v>173.0</v>
      </c>
      <c r="B86" s="195" t="s">
        <v>57</v>
      </c>
      <c r="C86" s="195">
        <v>98.0</v>
      </c>
      <c r="D86" s="195">
        <v>170.0</v>
      </c>
      <c r="E86" s="195">
        <v>233.0</v>
      </c>
      <c r="F86" s="195">
        <f t="shared" si="5"/>
        <v>0</v>
      </c>
      <c r="G86" s="195">
        <f t="shared" si="6"/>
        <v>114.51251</v>
      </c>
      <c r="H86" s="196">
        <f t="shared" si="7"/>
        <v>114.51251</v>
      </c>
      <c r="I86" s="195">
        <v>2.0</v>
      </c>
      <c r="J86" s="189">
        <f t="shared" si="8"/>
        <v>229.02502</v>
      </c>
      <c r="K86" s="140"/>
      <c r="L86" s="198"/>
      <c r="M86" s="199">
        <f t="shared" si="18"/>
        <v>2</v>
      </c>
      <c r="N86" s="199"/>
      <c r="O86" s="140"/>
      <c r="P86" s="140"/>
      <c r="Q86" s="192">
        <v>29.5</v>
      </c>
      <c r="R86" s="191">
        <f t="shared" si="9"/>
        <v>2.33</v>
      </c>
      <c r="S86" s="185">
        <f t="shared" si="10"/>
        <v>2</v>
      </c>
      <c r="T86" s="185">
        <f t="shared" si="11"/>
        <v>4.66</v>
      </c>
      <c r="U86" s="193">
        <f t="shared" si="12"/>
        <v>114.51251</v>
      </c>
      <c r="V86" s="191">
        <f t="shared" ref="V86:W86" si="84">C86/100</f>
        <v>0.98</v>
      </c>
      <c r="W86" s="191">
        <f t="shared" si="84"/>
        <v>1.7</v>
      </c>
      <c r="X86" s="191">
        <f t="shared" si="14"/>
        <v>4.66</v>
      </c>
      <c r="Y86" s="194">
        <f t="shared" si="15"/>
        <v>7.76356</v>
      </c>
      <c r="Z86" s="140"/>
      <c r="AA86" s="140"/>
      <c r="AB86" s="140"/>
      <c r="AC86" s="140"/>
      <c r="AD86" s="140"/>
      <c r="AE86" s="140"/>
      <c r="AF86" s="140"/>
      <c r="AG86" s="140"/>
      <c r="AH86" s="140"/>
      <c r="AI86" s="140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</row>
    <row r="87" ht="27.0" customHeight="1">
      <c r="A87" s="185">
        <v>174.0</v>
      </c>
      <c r="B87" s="195" t="s">
        <v>57</v>
      </c>
      <c r="C87" s="195">
        <v>95.0</v>
      </c>
      <c r="D87" s="195">
        <v>170.0</v>
      </c>
      <c r="E87" s="195">
        <v>235.0</v>
      </c>
      <c r="F87" s="195">
        <f t="shared" si="5"/>
        <v>0</v>
      </c>
      <c r="G87" s="195">
        <f t="shared" si="6"/>
        <v>111.959875</v>
      </c>
      <c r="H87" s="196">
        <f t="shared" si="7"/>
        <v>111.959875</v>
      </c>
      <c r="I87" s="195">
        <v>1.0</v>
      </c>
      <c r="J87" s="189">
        <f t="shared" si="8"/>
        <v>111.959875</v>
      </c>
      <c r="K87" s="140"/>
      <c r="L87" s="198"/>
      <c r="M87" s="199">
        <f t="shared" si="18"/>
        <v>1</v>
      </c>
      <c r="N87" s="199"/>
      <c r="O87" s="140"/>
      <c r="P87" s="140"/>
      <c r="Q87" s="192">
        <v>29.5</v>
      </c>
      <c r="R87" s="191">
        <f t="shared" si="9"/>
        <v>2.35</v>
      </c>
      <c r="S87" s="185">
        <f t="shared" si="10"/>
        <v>1</v>
      </c>
      <c r="T87" s="185">
        <f t="shared" si="11"/>
        <v>2.35</v>
      </c>
      <c r="U87" s="193">
        <f t="shared" si="12"/>
        <v>111.959875</v>
      </c>
      <c r="V87" s="191">
        <f t="shared" ref="V87:W87" si="85">C87/100</f>
        <v>0.95</v>
      </c>
      <c r="W87" s="191">
        <f t="shared" si="85"/>
        <v>1.7</v>
      </c>
      <c r="X87" s="191">
        <f t="shared" si="14"/>
        <v>2.35</v>
      </c>
      <c r="Y87" s="194">
        <f t="shared" si="15"/>
        <v>3.79525</v>
      </c>
      <c r="Z87" s="140"/>
      <c r="AA87" s="140"/>
      <c r="AB87" s="140"/>
      <c r="AC87" s="140"/>
      <c r="AD87" s="140"/>
      <c r="AE87" s="140"/>
      <c r="AF87" s="140"/>
      <c r="AG87" s="140"/>
      <c r="AH87" s="140"/>
      <c r="AI87" s="140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</row>
    <row r="88" ht="27.0" customHeight="1">
      <c r="A88" s="164"/>
      <c r="B88" s="180"/>
      <c r="C88" s="180"/>
      <c r="D88" s="180"/>
      <c r="E88" s="180"/>
      <c r="F88" s="180"/>
      <c r="G88" s="180"/>
      <c r="H88" s="183"/>
      <c r="I88" s="164"/>
      <c r="J88" s="202">
        <f>+Q116</f>
        <v>105.6</v>
      </c>
      <c r="K88" s="140"/>
      <c r="L88" s="140"/>
      <c r="M88" s="140"/>
      <c r="N88" s="140"/>
      <c r="O88" s="140"/>
      <c r="P88" s="140"/>
      <c r="Q88" s="203"/>
      <c r="R88" s="191">
        <f t="shared" si="9"/>
        <v>0</v>
      </c>
      <c r="S88" s="185" t="str">
        <f t="shared" si="10"/>
        <v/>
      </c>
      <c r="T88" s="185">
        <f t="shared" si="11"/>
        <v>0</v>
      </c>
      <c r="U88" s="193"/>
      <c r="V88" s="191">
        <f t="shared" ref="V88:W88" si="86">C88/100</f>
        <v>0</v>
      </c>
      <c r="W88" s="191">
        <f t="shared" si="86"/>
        <v>0</v>
      </c>
      <c r="X88" s="191">
        <f t="shared" si="14"/>
        <v>0</v>
      </c>
      <c r="Y88" s="194">
        <f t="shared" si="15"/>
        <v>0</v>
      </c>
      <c r="Z88" s="140"/>
      <c r="AA88" s="140"/>
      <c r="AB88" s="140"/>
      <c r="AC88" s="140"/>
      <c r="AD88" s="140"/>
      <c r="AE88" s="140"/>
      <c r="AF88" s="140"/>
      <c r="AG88" s="140"/>
      <c r="AH88" s="140"/>
      <c r="AI88" s="140"/>
      <c r="AJ88" s="140"/>
      <c r="AK88" s="140"/>
      <c r="AL88" s="140"/>
      <c r="AM88" s="140"/>
      <c r="AN88" s="140"/>
      <c r="AO88" s="140"/>
      <c r="AP88" s="140"/>
      <c r="AQ88" s="140"/>
      <c r="AR88" s="140"/>
      <c r="AS88" s="140"/>
    </row>
    <row r="89" ht="27.0" customHeight="1">
      <c r="A89" s="164"/>
      <c r="B89" s="204"/>
      <c r="C89" s="204"/>
      <c r="D89" s="204"/>
      <c r="E89" s="204"/>
      <c r="F89" s="204"/>
      <c r="G89" s="204"/>
      <c r="H89" s="205"/>
      <c r="I89" s="206">
        <f>SUM(I19:I87)</f>
        <v>148</v>
      </c>
      <c r="J89" s="207">
        <f>SUM(J19:J88)</f>
        <v>18795.91836</v>
      </c>
      <c r="K89" s="208"/>
      <c r="L89" s="208"/>
      <c r="M89" s="208"/>
      <c r="N89" s="208"/>
      <c r="O89" s="208"/>
      <c r="P89" s="208"/>
      <c r="Q89" s="142"/>
      <c r="R89" s="208">
        <f>SUMIFS($S$19:$S$87,$R$19:$R$87,"&gt;=3")</f>
        <v>0</v>
      </c>
      <c r="S89" s="208">
        <f t="shared" ref="S89:T89" si="87">SUM(S19:S87)</f>
        <v>148</v>
      </c>
      <c r="T89" s="208">
        <f t="shared" si="87"/>
        <v>340.74</v>
      </c>
      <c r="U89" s="209"/>
      <c r="V89" s="208"/>
      <c r="W89" s="208"/>
      <c r="X89" s="208"/>
      <c r="Y89" s="210">
        <f>SUM(Y19:Y87)</f>
        <v>644.20938</v>
      </c>
      <c r="Z89" s="208"/>
      <c r="AA89" s="208"/>
      <c r="AB89" s="208"/>
      <c r="AC89" s="208"/>
      <c r="AD89" s="208"/>
      <c r="AE89" s="208"/>
      <c r="AF89" s="208"/>
      <c r="AG89" s="208"/>
      <c r="AH89" s="208"/>
      <c r="AI89" s="208"/>
      <c r="AJ89" s="208"/>
      <c r="AK89" s="208"/>
      <c r="AL89" s="208"/>
      <c r="AM89" s="208"/>
      <c r="AN89" s="208"/>
      <c r="AO89" s="208"/>
      <c r="AP89" s="208"/>
      <c r="AQ89" s="208"/>
      <c r="AR89" s="208"/>
      <c r="AS89" s="208"/>
    </row>
    <row r="90" ht="29.25" customHeight="1">
      <c r="A90" s="140"/>
      <c r="B90" s="140"/>
      <c r="C90" s="140"/>
      <c r="D90" s="140"/>
      <c r="E90" s="140"/>
      <c r="F90" s="140"/>
      <c r="G90" s="140"/>
      <c r="H90" s="141"/>
      <c r="I90" s="140"/>
      <c r="J90" s="140"/>
      <c r="K90" s="140"/>
      <c r="L90" s="140"/>
      <c r="M90" s="140"/>
      <c r="N90" s="140"/>
      <c r="O90" s="140"/>
      <c r="P90" s="140"/>
      <c r="Q90" s="142"/>
      <c r="R90" s="190"/>
      <c r="S90" s="140"/>
      <c r="T90" s="140"/>
      <c r="U90" s="143"/>
      <c r="V90" s="140"/>
      <c r="W90" s="140"/>
      <c r="X90" s="140"/>
      <c r="Y90" s="140"/>
      <c r="Z90" s="140"/>
      <c r="AA90" s="140"/>
      <c r="AB90" s="140"/>
      <c r="AC90" s="140"/>
      <c r="AD90" s="140"/>
      <c r="AE90" s="140"/>
      <c r="AF90" s="140"/>
      <c r="AG90" s="140"/>
      <c r="AH90" s="140"/>
      <c r="AI90" s="140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</row>
    <row r="91" ht="29.25" customHeight="1">
      <c r="A91" s="140"/>
      <c r="B91" s="140"/>
      <c r="C91" s="140"/>
      <c r="D91" s="140"/>
      <c r="E91" s="140"/>
      <c r="F91" s="140"/>
      <c r="G91" s="140"/>
      <c r="H91" s="141"/>
      <c r="I91" s="140"/>
      <c r="J91" s="140"/>
      <c r="K91" s="140"/>
      <c r="L91" s="140"/>
      <c r="M91" s="140"/>
      <c r="N91" s="140"/>
      <c r="O91" s="140"/>
      <c r="P91" s="140"/>
      <c r="Q91" s="203"/>
      <c r="R91" s="140"/>
      <c r="S91" s="140" t="s">
        <v>48</v>
      </c>
      <c r="T91" s="140" t="s">
        <v>64</v>
      </c>
      <c r="U91" s="143"/>
      <c r="V91" s="140"/>
      <c r="W91" s="140"/>
      <c r="X91" s="140"/>
      <c r="Y91" s="140"/>
      <c r="Z91" s="140"/>
      <c r="AA91" s="140"/>
      <c r="AB91" s="140"/>
      <c r="AC91" s="140"/>
      <c r="AD91" s="140"/>
      <c r="AE91" s="140"/>
      <c r="AF91" s="140"/>
      <c r="AG91" s="140"/>
      <c r="AH91" s="140"/>
      <c r="AI91" s="140"/>
      <c r="AJ91" s="140"/>
      <c r="AK91" s="140"/>
      <c r="AL91" s="140"/>
      <c r="AM91" s="140"/>
      <c r="AN91" s="140"/>
      <c r="AO91" s="140"/>
      <c r="AP91" s="140"/>
      <c r="AQ91" s="140"/>
      <c r="AR91" s="140"/>
      <c r="AS91" s="140"/>
    </row>
    <row r="92" ht="29.25" customHeight="1">
      <c r="A92" s="140"/>
      <c r="B92" s="140"/>
      <c r="C92" s="140"/>
      <c r="D92" s="140"/>
      <c r="E92" s="140"/>
      <c r="F92" s="140"/>
      <c r="G92" s="140"/>
      <c r="H92" s="141"/>
      <c r="I92" s="140"/>
      <c r="J92" s="140"/>
      <c r="K92" s="140"/>
      <c r="L92" s="140"/>
      <c r="M92" s="140"/>
      <c r="N92" s="140"/>
      <c r="O92" s="140"/>
      <c r="P92" s="140"/>
      <c r="Q92" s="142"/>
      <c r="R92" s="140" t="s">
        <v>31</v>
      </c>
      <c r="S92" s="211">
        <f>SUMIFS($J$19:$J$87,$R$19:$R$87,"&gt;=3")</f>
        <v>0</v>
      </c>
      <c r="T92" s="212"/>
      <c r="U92" s="143"/>
      <c r="V92" s="140"/>
      <c r="W92" s="140"/>
      <c r="X92" s="140"/>
      <c r="Y92" s="140"/>
      <c r="Z92" s="140"/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140"/>
      <c r="AL92" s="140"/>
      <c r="AM92" s="140"/>
      <c r="AN92" s="140"/>
      <c r="AO92" s="140"/>
      <c r="AP92" s="140"/>
      <c r="AQ92" s="140"/>
      <c r="AR92" s="140"/>
      <c r="AS92" s="140"/>
    </row>
    <row r="93" ht="29.25" customHeight="1">
      <c r="A93" s="140" t="s">
        <v>32</v>
      </c>
      <c r="B93" s="140"/>
      <c r="C93" s="140"/>
      <c r="D93" s="140" t="s">
        <v>33</v>
      </c>
      <c r="E93" s="140"/>
      <c r="F93" s="140"/>
      <c r="G93" s="140"/>
      <c r="H93" s="141"/>
      <c r="I93" s="140"/>
      <c r="J93" s="271"/>
      <c r="K93" s="140"/>
      <c r="L93" s="140"/>
      <c r="M93" s="140"/>
      <c r="N93" s="140"/>
      <c r="O93" s="140"/>
      <c r="P93" s="140"/>
      <c r="Q93" s="142"/>
      <c r="R93" s="140" t="s">
        <v>34</v>
      </c>
      <c r="S93" s="213">
        <f>J89-S92</f>
        <v>18795.91836</v>
      </c>
      <c r="T93" s="212">
        <f>+SUMIFS($T$19:$T$87,$R$19:$R$87,"&gt;=3")</f>
        <v>0</v>
      </c>
      <c r="U93" s="143"/>
      <c r="V93" s="140"/>
      <c r="W93" s="140"/>
      <c r="X93" s="140"/>
      <c r="Y93" s="140"/>
      <c r="Z93" s="140"/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140"/>
      <c r="AL93" s="140"/>
      <c r="AM93" s="140"/>
      <c r="AN93" s="140"/>
      <c r="AO93" s="140"/>
      <c r="AP93" s="140"/>
      <c r="AQ93" s="140"/>
      <c r="AR93" s="140"/>
      <c r="AS93" s="140"/>
    </row>
    <row r="94" ht="29.25" customHeight="1">
      <c r="A94" s="140"/>
      <c r="B94" s="140"/>
      <c r="C94" s="140"/>
      <c r="D94" s="140"/>
      <c r="E94" s="140"/>
      <c r="F94" s="140"/>
      <c r="G94" s="140"/>
      <c r="H94" s="141"/>
      <c r="I94" s="140"/>
      <c r="J94" s="140"/>
      <c r="K94" s="140"/>
      <c r="L94" s="140"/>
      <c r="M94" s="140"/>
      <c r="N94" s="140"/>
      <c r="O94" s="140"/>
      <c r="P94" s="140"/>
      <c r="Q94" s="203"/>
      <c r="R94" s="140"/>
      <c r="S94" s="214">
        <f>+I89</f>
        <v>148</v>
      </c>
      <c r="T94" s="140"/>
      <c r="U94" s="143"/>
      <c r="V94" s="140"/>
      <c r="W94" s="140"/>
      <c r="X94" s="140"/>
      <c r="Y94" s="140"/>
      <c r="Z94" s="140"/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140"/>
      <c r="AL94" s="140"/>
      <c r="AM94" s="140"/>
      <c r="AN94" s="140"/>
      <c r="AO94" s="140"/>
      <c r="AP94" s="140"/>
      <c r="AQ94" s="140"/>
      <c r="AR94" s="140"/>
      <c r="AS94" s="140"/>
    </row>
    <row r="95" ht="39.0" customHeight="1">
      <c r="A95" s="180"/>
      <c r="B95" s="164" t="s">
        <v>12</v>
      </c>
      <c r="C95" s="181" t="s">
        <v>65</v>
      </c>
      <c r="D95" s="52"/>
      <c r="E95" s="53"/>
      <c r="F95" s="182"/>
      <c r="G95" s="182"/>
      <c r="H95" s="183" t="s">
        <v>14</v>
      </c>
      <c r="I95" s="164" t="s">
        <v>15</v>
      </c>
      <c r="J95" s="164" t="s">
        <v>16</v>
      </c>
      <c r="K95" s="140"/>
      <c r="L95" s="140"/>
      <c r="M95" s="140"/>
      <c r="N95" s="140"/>
      <c r="O95" s="140"/>
      <c r="P95" s="140"/>
      <c r="Q95" s="142"/>
      <c r="R95" s="140"/>
      <c r="S95" s="140"/>
      <c r="T95" s="140"/>
      <c r="U95" s="143"/>
      <c r="V95" s="140"/>
      <c r="W95" s="140"/>
      <c r="X95" s="140"/>
      <c r="Y95" s="140"/>
      <c r="Z95" s="140"/>
      <c r="AA95" s="140"/>
      <c r="AB95" s="140"/>
      <c r="AC95" s="140"/>
      <c r="AD95" s="140"/>
      <c r="AE95" s="140"/>
      <c r="AF95" s="140"/>
      <c r="AG95" s="140"/>
      <c r="AH95" s="140"/>
      <c r="AI95" s="140"/>
      <c r="AJ95" s="140"/>
      <c r="AK95" s="140"/>
      <c r="AL95" s="140"/>
      <c r="AM95" s="140"/>
      <c r="AN95" s="140"/>
      <c r="AO95" s="140"/>
      <c r="AP95" s="140"/>
      <c r="AQ95" s="140"/>
      <c r="AR95" s="140"/>
      <c r="AS95" s="140"/>
    </row>
    <row r="96" ht="27.0" customHeight="1">
      <c r="A96" s="157">
        <v>1.0</v>
      </c>
      <c r="B96" s="215" t="s">
        <v>78</v>
      </c>
      <c r="C96" s="215">
        <v>80.0</v>
      </c>
      <c r="D96" s="215">
        <v>202.0</v>
      </c>
      <c r="E96" s="215">
        <v>151.0</v>
      </c>
      <c r="F96" s="215">
        <f t="shared" ref="F96:F99" si="88">1-VALUE(IF(RIGHT(B96, 1)="%", RIGHT(B96, 3), 0))</f>
        <v>0.2</v>
      </c>
      <c r="G96" s="215">
        <f t="shared" ref="G96:G99" si="89">+Q96*C96/100*D96/100*E96/100</f>
        <v>59.78392</v>
      </c>
      <c r="H96" s="216">
        <f t="shared" ref="H96:H99" si="90">IF(F96=0, G96, F96*G96)</f>
        <v>11.956784</v>
      </c>
      <c r="I96" s="215">
        <v>1.0</v>
      </c>
      <c r="J96" s="217">
        <f t="shared" ref="J96:J99" si="91">+I96*H96</f>
        <v>11.956784</v>
      </c>
      <c r="K96" s="140"/>
      <c r="L96" s="180">
        <f t="shared" ref="L96:L99" si="92">D96*25.4/1000</f>
        <v>5.1308</v>
      </c>
      <c r="M96" s="164">
        <f t="shared" ref="M96:M98" si="93">+I96</f>
        <v>1</v>
      </c>
      <c r="N96" s="164">
        <f t="shared" ref="N96:N98" si="94">M96*L96</f>
        <v>5.1308</v>
      </c>
      <c r="O96" s="140"/>
      <c r="P96" s="140"/>
      <c r="Q96" s="142">
        <v>24.5</v>
      </c>
      <c r="R96" s="140"/>
      <c r="S96" s="140"/>
      <c r="T96" s="140"/>
      <c r="U96" s="143"/>
      <c r="V96" s="140"/>
      <c r="W96" s="140"/>
      <c r="X96" s="140"/>
      <c r="Y96" s="140"/>
      <c r="Z96" s="140"/>
      <c r="AA96" s="140"/>
      <c r="AB96" s="140"/>
      <c r="AC96" s="140"/>
      <c r="AD96" s="140"/>
      <c r="AE96" s="140"/>
      <c r="AF96" s="140"/>
      <c r="AG96" s="140"/>
      <c r="AH96" s="140"/>
      <c r="AI96" s="140"/>
      <c r="AJ96" s="140"/>
      <c r="AK96" s="140"/>
      <c r="AL96" s="140"/>
      <c r="AM96" s="140"/>
      <c r="AN96" s="140"/>
      <c r="AO96" s="140"/>
      <c r="AP96" s="140"/>
      <c r="AQ96" s="140"/>
      <c r="AR96" s="140"/>
      <c r="AS96" s="140"/>
    </row>
    <row r="97" ht="27.0" customHeight="1">
      <c r="A97" s="164">
        <v>2.0</v>
      </c>
      <c r="B97" s="201" t="s">
        <v>62</v>
      </c>
      <c r="C97" s="201">
        <v>84.0</v>
      </c>
      <c r="D97" s="201">
        <v>202.0</v>
      </c>
      <c r="E97" s="201">
        <v>252.0</v>
      </c>
      <c r="F97" s="201">
        <f t="shared" si="88"/>
        <v>0.2</v>
      </c>
      <c r="G97" s="201">
        <f t="shared" si="89"/>
        <v>126.140112</v>
      </c>
      <c r="H97" s="218">
        <f t="shared" si="90"/>
        <v>25.2280224</v>
      </c>
      <c r="I97" s="201">
        <v>1.0</v>
      </c>
      <c r="J97" s="219">
        <f t="shared" si="91"/>
        <v>25.2280224</v>
      </c>
      <c r="K97" s="140"/>
      <c r="L97" s="180">
        <f t="shared" si="92"/>
        <v>5.1308</v>
      </c>
      <c r="M97" s="164">
        <f t="shared" si="93"/>
        <v>1</v>
      </c>
      <c r="N97" s="164">
        <f t="shared" si="94"/>
        <v>5.1308</v>
      </c>
      <c r="O97" s="140"/>
      <c r="P97" s="140"/>
      <c r="Q97" s="142">
        <v>29.5</v>
      </c>
      <c r="R97" s="140"/>
      <c r="S97" s="220"/>
      <c r="T97" s="140"/>
      <c r="U97" s="143"/>
      <c r="V97" s="140"/>
      <c r="W97" s="140"/>
      <c r="X97" s="140"/>
      <c r="Y97" s="140"/>
      <c r="Z97" s="140"/>
      <c r="AA97" s="140"/>
      <c r="AB97" s="140"/>
      <c r="AC97" s="140"/>
      <c r="AD97" s="140"/>
      <c r="AE97" s="140"/>
      <c r="AF97" s="140"/>
      <c r="AG97" s="140"/>
      <c r="AH97" s="140"/>
      <c r="AI97" s="140"/>
      <c r="AJ97" s="140"/>
      <c r="AK97" s="140"/>
      <c r="AL97" s="140"/>
      <c r="AM97" s="140"/>
      <c r="AN97" s="140"/>
      <c r="AO97" s="140"/>
      <c r="AP97" s="140"/>
      <c r="AQ97" s="140"/>
      <c r="AR97" s="140"/>
      <c r="AS97" s="140"/>
    </row>
    <row r="98" ht="27.0" customHeight="1">
      <c r="A98" s="164">
        <v>3.0</v>
      </c>
      <c r="B98" s="201" t="s">
        <v>62</v>
      </c>
      <c r="C98" s="201">
        <v>97.0</v>
      </c>
      <c r="D98" s="201">
        <v>184.0</v>
      </c>
      <c r="E98" s="201">
        <v>232.0</v>
      </c>
      <c r="F98" s="201">
        <f t="shared" si="88"/>
        <v>0.2</v>
      </c>
      <c r="G98" s="201">
        <f t="shared" si="89"/>
        <v>122.151712</v>
      </c>
      <c r="H98" s="218">
        <f t="shared" si="90"/>
        <v>24.4303424</v>
      </c>
      <c r="I98" s="201">
        <v>1.0</v>
      </c>
      <c r="J98" s="219">
        <f t="shared" si="91"/>
        <v>24.4303424</v>
      </c>
      <c r="K98" s="140"/>
      <c r="L98" s="180">
        <f t="shared" si="92"/>
        <v>4.6736</v>
      </c>
      <c r="M98" s="164">
        <f t="shared" si="93"/>
        <v>1</v>
      </c>
      <c r="N98" s="164">
        <f t="shared" si="94"/>
        <v>4.6736</v>
      </c>
      <c r="O98" s="140"/>
      <c r="P98" s="140"/>
      <c r="Q98" s="142">
        <v>29.5</v>
      </c>
      <c r="R98" s="140"/>
      <c r="S98" s="140"/>
      <c r="T98" s="140"/>
      <c r="U98" s="143"/>
      <c r="V98" s="140"/>
      <c r="W98" s="140"/>
      <c r="X98" s="140"/>
      <c r="Y98" s="140"/>
      <c r="Z98" s="140"/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140"/>
      <c r="AL98" s="140"/>
      <c r="AM98" s="140"/>
      <c r="AN98" s="140"/>
      <c r="AO98" s="140"/>
      <c r="AP98" s="140"/>
      <c r="AQ98" s="140"/>
      <c r="AR98" s="140"/>
      <c r="AS98" s="140"/>
    </row>
    <row r="99" ht="27.0" customHeight="1">
      <c r="A99" s="164">
        <v>5.0</v>
      </c>
      <c r="B99" s="201" t="s">
        <v>63</v>
      </c>
      <c r="C99" s="201">
        <v>85.0</v>
      </c>
      <c r="D99" s="201">
        <v>170.0</v>
      </c>
      <c r="E99" s="201">
        <v>234.0</v>
      </c>
      <c r="F99" s="201">
        <f t="shared" si="88"/>
        <v>0.2</v>
      </c>
      <c r="G99" s="201">
        <f t="shared" si="89"/>
        <v>99.74835</v>
      </c>
      <c r="H99" s="218">
        <f t="shared" si="90"/>
        <v>19.94967</v>
      </c>
      <c r="I99" s="201">
        <v>1.0</v>
      </c>
      <c r="J99" s="219">
        <f t="shared" si="91"/>
        <v>19.94967</v>
      </c>
      <c r="K99" s="140"/>
      <c r="L99" s="140">
        <f t="shared" si="92"/>
        <v>4.318</v>
      </c>
      <c r="M99" s="221"/>
      <c r="N99" s="221"/>
      <c r="O99" s="140"/>
      <c r="P99" s="140"/>
      <c r="Q99" s="142">
        <v>29.5</v>
      </c>
      <c r="R99" s="140"/>
      <c r="S99" s="140"/>
      <c r="T99" s="140"/>
      <c r="U99" s="143"/>
      <c r="V99" s="140"/>
      <c r="W99" s="140"/>
      <c r="X99" s="140"/>
      <c r="Y99" s="140"/>
      <c r="Z99" s="140"/>
      <c r="AA99" s="140"/>
      <c r="AB99" s="140"/>
      <c r="AC99" s="140"/>
      <c r="AD99" s="140"/>
      <c r="AE99" s="140"/>
      <c r="AF99" s="140"/>
      <c r="AG99" s="140"/>
      <c r="AH99" s="140"/>
      <c r="AI99" s="140"/>
      <c r="AJ99" s="140"/>
      <c r="AK99" s="140"/>
      <c r="AL99" s="140"/>
      <c r="AM99" s="140"/>
      <c r="AN99" s="140"/>
      <c r="AO99" s="140"/>
      <c r="AP99" s="140"/>
      <c r="AQ99" s="140"/>
      <c r="AR99" s="140"/>
      <c r="AS99" s="140"/>
    </row>
    <row r="100" ht="24.75" customHeight="1">
      <c r="A100" s="164"/>
      <c r="B100" s="198"/>
      <c r="C100" s="198"/>
      <c r="D100" s="198"/>
      <c r="E100" s="198"/>
      <c r="F100" s="198"/>
      <c r="G100" s="198"/>
      <c r="H100" s="222" t="s">
        <v>38</v>
      </c>
      <c r="I100" s="198"/>
      <c r="J100" s="223">
        <f>SUM(J96:J99)</f>
        <v>81.5648188</v>
      </c>
      <c r="K100" s="140"/>
      <c r="L100" s="140"/>
      <c r="M100" s="140"/>
      <c r="N100" s="140"/>
      <c r="O100" s="140"/>
      <c r="P100" s="140"/>
      <c r="Q100" s="142"/>
      <c r="R100" s="224"/>
      <c r="S100" s="140"/>
      <c r="T100" s="140"/>
      <c r="U100" s="143"/>
      <c r="V100" s="140"/>
      <c r="W100" s="140"/>
      <c r="X100" s="140"/>
      <c r="Y100" s="140"/>
      <c r="Z100" s="140"/>
      <c r="AA100" s="140"/>
      <c r="AB100" s="140"/>
      <c r="AC100" s="140"/>
      <c r="AD100" s="140"/>
      <c r="AE100" s="140"/>
      <c r="AF100" s="140"/>
      <c r="AG100" s="140"/>
      <c r="AH100" s="140"/>
      <c r="AI100" s="140"/>
      <c r="AJ100" s="140"/>
      <c r="AK100" s="140"/>
      <c r="AL100" s="140"/>
      <c r="AM100" s="140"/>
      <c r="AN100" s="140"/>
      <c r="AO100" s="140"/>
      <c r="AP100" s="140"/>
      <c r="AQ100" s="140"/>
      <c r="AR100" s="140"/>
      <c r="AS100" s="140"/>
    </row>
    <row r="101" ht="18.0" customHeight="1">
      <c r="A101" s="178"/>
      <c r="B101" s="146"/>
      <c r="C101" s="146"/>
      <c r="D101" s="146"/>
      <c r="E101" s="146"/>
      <c r="F101" s="146"/>
      <c r="G101" s="146"/>
      <c r="H101" s="147"/>
      <c r="I101" s="146"/>
      <c r="J101" s="179"/>
      <c r="K101" s="140"/>
      <c r="L101" s="140"/>
      <c r="M101" s="140"/>
      <c r="N101" s="140"/>
      <c r="O101" s="140"/>
      <c r="P101" s="140"/>
      <c r="Q101" s="142"/>
      <c r="R101" s="224"/>
      <c r="S101" s="140"/>
      <c r="T101" s="140"/>
      <c r="U101" s="143"/>
      <c r="V101" s="140"/>
      <c r="W101" s="140"/>
      <c r="X101" s="140"/>
      <c r="Y101" s="140"/>
      <c r="Z101" s="140"/>
      <c r="AA101" s="140"/>
      <c r="AB101" s="140"/>
      <c r="AC101" s="140"/>
      <c r="AD101" s="140"/>
      <c r="AE101" s="140"/>
      <c r="AF101" s="140"/>
      <c r="AG101" s="140"/>
      <c r="AH101" s="140"/>
      <c r="AI101" s="140"/>
      <c r="AJ101" s="140"/>
      <c r="AK101" s="140"/>
      <c r="AL101" s="140"/>
      <c r="AM101" s="140"/>
      <c r="AN101" s="140"/>
      <c r="AO101" s="140"/>
      <c r="AP101" s="140"/>
      <c r="AQ101" s="140"/>
      <c r="AR101" s="140"/>
      <c r="AS101" s="140"/>
    </row>
    <row r="102" ht="18.0" customHeight="1">
      <c r="A102" s="140"/>
      <c r="B102" s="140"/>
      <c r="C102" s="140"/>
      <c r="D102" s="140"/>
      <c r="E102" s="140"/>
      <c r="F102" s="140"/>
      <c r="G102" s="140"/>
      <c r="H102" s="141"/>
      <c r="I102" s="140"/>
      <c r="J102" s="140"/>
      <c r="K102" s="140"/>
      <c r="L102" s="140"/>
      <c r="M102" s="140"/>
      <c r="N102" s="140"/>
      <c r="O102" s="140"/>
      <c r="P102" s="140"/>
      <c r="Q102" s="142"/>
      <c r="R102" s="224"/>
      <c r="S102" s="140"/>
      <c r="T102" s="140"/>
      <c r="U102" s="143"/>
      <c r="V102" s="140"/>
      <c r="W102" s="140"/>
      <c r="X102" s="140"/>
      <c r="Y102" s="140"/>
      <c r="Z102" s="140"/>
      <c r="AA102" s="140"/>
      <c r="AB102" s="140"/>
      <c r="AC102" s="140"/>
      <c r="AD102" s="140"/>
      <c r="AE102" s="140"/>
      <c r="AF102" s="140"/>
      <c r="AG102" s="140"/>
      <c r="AH102" s="140"/>
      <c r="AI102" s="140"/>
      <c r="AJ102" s="140"/>
      <c r="AK102" s="140"/>
      <c r="AL102" s="140"/>
      <c r="AM102" s="140"/>
      <c r="AN102" s="140"/>
      <c r="AO102" s="140"/>
      <c r="AP102" s="140"/>
      <c r="AQ102" s="140"/>
      <c r="AR102" s="140"/>
      <c r="AS102" s="140"/>
    </row>
    <row r="103" ht="18.0" customHeight="1">
      <c r="A103" s="140"/>
      <c r="B103" s="140"/>
      <c r="C103" s="140"/>
      <c r="D103" s="140"/>
      <c r="E103" s="140"/>
      <c r="F103" s="140"/>
      <c r="G103" s="140"/>
      <c r="H103" s="141"/>
      <c r="I103" s="140"/>
      <c r="J103" s="140"/>
      <c r="K103" s="140"/>
      <c r="L103" s="140"/>
      <c r="M103" s="140"/>
      <c r="N103" s="140"/>
      <c r="O103" s="140"/>
      <c r="P103" s="140"/>
      <c r="Q103" s="142"/>
      <c r="R103" s="224"/>
      <c r="S103" s="140"/>
      <c r="T103" s="140"/>
      <c r="U103" s="143"/>
      <c r="V103" s="140"/>
      <c r="W103" s="140"/>
      <c r="X103" s="140"/>
      <c r="Y103" s="140"/>
      <c r="Z103" s="140"/>
      <c r="AA103" s="140"/>
      <c r="AB103" s="140"/>
      <c r="AC103" s="140"/>
      <c r="AD103" s="140"/>
      <c r="AE103" s="140"/>
      <c r="AF103" s="140"/>
      <c r="AG103" s="140"/>
      <c r="AH103" s="140"/>
      <c r="AI103" s="140"/>
      <c r="AJ103" s="140"/>
      <c r="AK103" s="140"/>
      <c r="AL103" s="140"/>
      <c r="AM103" s="140"/>
      <c r="AN103" s="140"/>
      <c r="AO103" s="140"/>
      <c r="AP103" s="140"/>
      <c r="AQ103" s="140"/>
      <c r="AR103" s="140"/>
      <c r="AS103" s="140"/>
    </row>
    <row r="104" ht="18.0" customHeight="1">
      <c r="A104" s="140" t="s">
        <v>39</v>
      </c>
      <c r="B104" s="140"/>
      <c r="C104" s="140"/>
      <c r="D104" s="140"/>
      <c r="E104" s="140"/>
      <c r="F104" s="140"/>
      <c r="G104" s="140"/>
      <c r="H104" s="141"/>
      <c r="I104" s="140"/>
      <c r="J104" s="140"/>
      <c r="K104" s="140"/>
      <c r="L104" s="140"/>
      <c r="M104" s="140"/>
      <c r="N104" s="140"/>
      <c r="O104" s="140"/>
      <c r="P104" s="140"/>
      <c r="Q104" s="142"/>
      <c r="R104" s="224"/>
      <c r="S104" s="140"/>
      <c r="T104" s="140"/>
      <c r="U104" s="143"/>
      <c r="V104" s="140"/>
      <c r="W104" s="140"/>
      <c r="X104" s="140"/>
      <c r="Y104" s="140"/>
      <c r="Z104" s="140"/>
      <c r="AA104" s="140"/>
      <c r="AB104" s="140"/>
      <c r="AC104" s="140"/>
      <c r="AD104" s="140"/>
      <c r="AE104" s="140"/>
      <c r="AF104" s="140"/>
      <c r="AG104" s="140"/>
      <c r="AH104" s="140"/>
      <c r="AI104" s="140"/>
      <c r="AJ104" s="140"/>
      <c r="AK104" s="140"/>
      <c r="AL104" s="140"/>
      <c r="AM104" s="140"/>
      <c r="AN104" s="140"/>
      <c r="AO104" s="140"/>
      <c r="AP104" s="140"/>
      <c r="AQ104" s="140"/>
      <c r="AR104" s="140"/>
      <c r="AS104" s="140"/>
    </row>
    <row r="105" ht="18.0" customHeight="1">
      <c r="A105" s="140"/>
      <c r="B105" s="140"/>
      <c r="C105" s="140"/>
      <c r="D105" s="140"/>
      <c r="E105" s="140"/>
      <c r="F105" s="140"/>
      <c r="G105" s="140"/>
      <c r="H105" s="141"/>
      <c r="I105" s="140"/>
      <c r="J105" s="140"/>
      <c r="K105" s="140"/>
      <c r="L105" s="140"/>
      <c r="M105" s="140"/>
      <c r="N105" s="140"/>
      <c r="O105" s="140"/>
      <c r="P105" s="140"/>
      <c r="Q105" s="142"/>
      <c r="R105" s="224"/>
      <c r="S105" s="140"/>
      <c r="T105" s="140"/>
      <c r="U105" s="143"/>
      <c r="V105" s="140"/>
      <c r="W105" s="140"/>
      <c r="X105" s="140"/>
      <c r="Y105" s="140"/>
      <c r="Z105" s="140"/>
      <c r="AA105" s="140"/>
      <c r="AB105" s="140"/>
      <c r="AC105" s="140"/>
      <c r="AD105" s="140"/>
      <c r="AE105" s="140"/>
      <c r="AF105" s="140"/>
      <c r="AG105" s="140"/>
      <c r="AH105" s="140"/>
      <c r="AI105" s="140"/>
      <c r="AJ105" s="140"/>
      <c r="AK105" s="140"/>
      <c r="AL105" s="140"/>
      <c r="AM105" s="140"/>
      <c r="AN105" s="140"/>
      <c r="AO105" s="140"/>
      <c r="AP105" s="140"/>
      <c r="AQ105" s="140"/>
      <c r="AR105" s="140"/>
      <c r="AS105" s="140"/>
    </row>
    <row r="106" ht="42.0" customHeight="1">
      <c r="A106" s="180"/>
      <c r="B106" s="164" t="s">
        <v>12</v>
      </c>
      <c r="C106" s="181" t="s">
        <v>66</v>
      </c>
      <c r="D106" s="52"/>
      <c r="E106" s="53"/>
      <c r="F106" s="225"/>
      <c r="G106" s="225"/>
      <c r="H106" s="183" t="s">
        <v>14</v>
      </c>
      <c r="I106" s="226" t="s">
        <v>15</v>
      </c>
      <c r="J106" s="164" t="s">
        <v>16</v>
      </c>
      <c r="K106" s="140"/>
      <c r="L106" s="140"/>
      <c r="M106" s="140"/>
      <c r="N106" s="140"/>
      <c r="O106" s="140"/>
      <c r="P106" s="140"/>
      <c r="Q106" s="142"/>
      <c r="R106" s="224"/>
      <c r="S106" s="140"/>
      <c r="T106" s="140"/>
      <c r="U106" s="143"/>
      <c r="V106" s="140"/>
      <c r="W106" s="140"/>
      <c r="X106" s="140"/>
      <c r="Y106" s="140"/>
      <c r="Z106" s="140"/>
      <c r="AA106" s="140"/>
      <c r="AB106" s="140"/>
      <c r="AC106" s="140"/>
      <c r="AD106" s="140"/>
      <c r="AE106" s="140"/>
      <c r="AF106" s="140"/>
      <c r="AG106" s="140"/>
      <c r="AH106" s="140"/>
      <c r="AI106" s="140"/>
      <c r="AJ106" s="140"/>
      <c r="AK106" s="140"/>
      <c r="AL106" s="140"/>
      <c r="AM106" s="140"/>
      <c r="AN106" s="140"/>
      <c r="AO106" s="140"/>
      <c r="AP106" s="140"/>
      <c r="AQ106" s="140"/>
      <c r="AR106" s="140"/>
      <c r="AS106" s="140"/>
    </row>
    <row r="107" ht="24.75" customHeight="1">
      <c r="A107" s="164">
        <v>1.0</v>
      </c>
      <c r="B107" s="186" t="s">
        <v>57</v>
      </c>
      <c r="C107" s="164"/>
      <c r="D107" s="164"/>
      <c r="E107" s="164"/>
      <c r="F107" s="164"/>
      <c r="G107" s="164"/>
      <c r="H107" s="227">
        <v>45.0</v>
      </c>
      <c r="I107" s="185">
        <v>1.0</v>
      </c>
      <c r="J107" s="219">
        <f t="shared" ref="J107:J114" si="95">+I107*H107</f>
        <v>45</v>
      </c>
      <c r="K107" s="180"/>
      <c r="L107" s="180"/>
      <c r="M107" s="180"/>
      <c r="N107" s="180"/>
      <c r="O107" s="180"/>
      <c r="P107" s="180"/>
      <c r="Q107" s="228"/>
      <c r="R107" s="224"/>
      <c r="S107" s="140"/>
      <c r="T107" s="140"/>
      <c r="U107" s="143"/>
      <c r="V107" s="140"/>
      <c r="W107" s="140"/>
      <c r="X107" s="140"/>
      <c r="Y107" s="140"/>
      <c r="Z107" s="140"/>
      <c r="AA107" s="140"/>
      <c r="AB107" s="140"/>
      <c r="AC107" s="140"/>
      <c r="AD107" s="140"/>
      <c r="AE107" s="140"/>
      <c r="AF107" s="140"/>
      <c r="AG107" s="140"/>
      <c r="AH107" s="140"/>
      <c r="AI107" s="140"/>
      <c r="AJ107" s="140"/>
      <c r="AK107" s="140"/>
      <c r="AL107" s="140"/>
      <c r="AM107" s="140"/>
      <c r="AN107" s="140"/>
      <c r="AO107" s="140"/>
      <c r="AP107" s="140"/>
      <c r="AQ107" s="140"/>
      <c r="AR107" s="140"/>
      <c r="AS107" s="140"/>
    </row>
    <row r="108" ht="24.75" customHeight="1">
      <c r="A108" s="164">
        <v>2.0</v>
      </c>
      <c r="B108" s="195" t="s">
        <v>57</v>
      </c>
      <c r="C108" s="164"/>
      <c r="D108" s="164"/>
      <c r="E108" s="164"/>
      <c r="F108" s="164"/>
      <c r="G108" s="164"/>
      <c r="H108" s="227">
        <v>20.0</v>
      </c>
      <c r="I108" s="185">
        <v>1.0</v>
      </c>
      <c r="J108" s="219">
        <f t="shared" si="95"/>
        <v>20</v>
      </c>
      <c r="K108" s="180"/>
      <c r="L108" s="180"/>
      <c r="M108" s="180"/>
      <c r="N108" s="180"/>
      <c r="O108" s="180"/>
      <c r="P108" s="180"/>
      <c r="Q108" s="228"/>
      <c r="R108" s="224"/>
      <c r="S108" s="140"/>
      <c r="T108" s="140"/>
      <c r="U108" s="143"/>
      <c r="V108" s="140"/>
      <c r="W108" s="140"/>
      <c r="X108" s="140"/>
      <c r="Y108" s="140"/>
      <c r="Z108" s="140"/>
      <c r="AA108" s="140"/>
      <c r="AB108" s="140"/>
      <c r="AC108" s="140"/>
      <c r="AD108" s="140"/>
      <c r="AE108" s="140"/>
      <c r="AF108" s="140"/>
      <c r="AG108" s="140"/>
      <c r="AH108" s="140"/>
      <c r="AI108" s="140"/>
      <c r="AJ108" s="140"/>
      <c r="AK108" s="140"/>
      <c r="AL108" s="140"/>
      <c r="AM108" s="140"/>
      <c r="AN108" s="140"/>
      <c r="AO108" s="140"/>
      <c r="AP108" s="140"/>
      <c r="AQ108" s="140"/>
      <c r="AR108" s="140"/>
      <c r="AS108" s="140"/>
    </row>
    <row r="109" ht="24.75" customHeight="1">
      <c r="A109" s="164">
        <v>3.0</v>
      </c>
      <c r="B109" s="186" t="s">
        <v>56</v>
      </c>
      <c r="C109" s="164"/>
      <c r="D109" s="164"/>
      <c r="E109" s="164"/>
      <c r="F109" s="164"/>
      <c r="G109" s="164"/>
      <c r="H109" s="227">
        <v>45.0</v>
      </c>
      <c r="I109" s="185">
        <v>1.0</v>
      </c>
      <c r="J109" s="219">
        <f t="shared" si="95"/>
        <v>45</v>
      </c>
      <c r="K109" s="180"/>
      <c r="L109" s="180"/>
      <c r="M109" s="180"/>
      <c r="N109" s="180"/>
      <c r="O109" s="180"/>
      <c r="P109" s="180"/>
      <c r="Q109" s="228"/>
      <c r="R109" s="224"/>
      <c r="S109" s="140"/>
      <c r="T109" s="140"/>
      <c r="U109" s="143"/>
      <c r="V109" s="140"/>
      <c r="W109" s="140"/>
      <c r="X109" s="140"/>
      <c r="Y109" s="140"/>
      <c r="Z109" s="140"/>
      <c r="AA109" s="140"/>
      <c r="AB109" s="140"/>
      <c r="AC109" s="140"/>
      <c r="AD109" s="140"/>
      <c r="AE109" s="140"/>
      <c r="AF109" s="140"/>
      <c r="AG109" s="140"/>
      <c r="AH109" s="140"/>
      <c r="AI109" s="140"/>
      <c r="AJ109" s="140"/>
      <c r="AK109" s="140"/>
      <c r="AL109" s="140"/>
      <c r="AM109" s="140"/>
      <c r="AN109" s="140"/>
      <c r="AO109" s="140"/>
      <c r="AP109" s="140"/>
      <c r="AQ109" s="140"/>
      <c r="AR109" s="140"/>
      <c r="AS109" s="140"/>
    </row>
    <row r="110" ht="24.75" customHeight="1">
      <c r="A110" s="164">
        <v>4.0</v>
      </c>
      <c r="B110" s="195" t="s">
        <v>56</v>
      </c>
      <c r="C110" s="164"/>
      <c r="D110" s="164"/>
      <c r="E110" s="164"/>
      <c r="F110" s="164"/>
      <c r="G110" s="164"/>
      <c r="H110" s="227">
        <v>31.0</v>
      </c>
      <c r="I110" s="185">
        <v>1.0</v>
      </c>
      <c r="J110" s="219">
        <f t="shared" si="95"/>
        <v>31</v>
      </c>
      <c r="K110" s="180"/>
      <c r="L110" s="180"/>
      <c r="M110" s="180"/>
      <c r="N110" s="180"/>
      <c r="O110" s="180"/>
      <c r="P110" s="180"/>
      <c r="Q110" s="228"/>
      <c r="R110" s="224"/>
      <c r="S110" s="140"/>
      <c r="T110" s="140"/>
      <c r="U110" s="143"/>
      <c r="V110" s="140"/>
      <c r="W110" s="140"/>
      <c r="X110" s="140"/>
      <c r="Y110" s="140"/>
      <c r="Z110" s="140"/>
      <c r="AA110" s="140"/>
      <c r="AB110" s="140"/>
      <c r="AC110" s="140"/>
      <c r="AD110" s="140"/>
      <c r="AE110" s="140"/>
      <c r="AF110" s="140"/>
      <c r="AG110" s="140"/>
      <c r="AH110" s="140"/>
      <c r="AI110" s="140"/>
      <c r="AJ110" s="140"/>
      <c r="AK110" s="140"/>
      <c r="AL110" s="140"/>
      <c r="AM110" s="140"/>
      <c r="AN110" s="140"/>
      <c r="AO110" s="140"/>
      <c r="AP110" s="140"/>
      <c r="AQ110" s="140"/>
      <c r="AR110" s="140"/>
      <c r="AS110" s="140"/>
    </row>
    <row r="111" ht="24.75" customHeight="1">
      <c r="A111" s="164">
        <v>5.0</v>
      </c>
      <c r="B111" s="186" t="s">
        <v>56</v>
      </c>
      <c r="C111" s="164"/>
      <c r="D111" s="164"/>
      <c r="E111" s="164"/>
      <c r="F111" s="164"/>
      <c r="G111" s="164"/>
      <c r="H111" s="227">
        <v>57.0</v>
      </c>
      <c r="I111" s="185">
        <v>1.0</v>
      </c>
      <c r="J111" s="219">
        <f t="shared" si="95"/>
        <v>57</v>
      </c>
      <c r="K111" s="180"/>
      <c r="L111" s="180"/>
      <c r="M111" s="180"/>
      <c r="N111" s="180"/>
      <c r="O111" s="180"/>
      <c r="P111" s="180"/>
      <c r="Q111" s="228"/>
      <c r="R111" s="224"/>
      <c r="S111" s="140"/>
      <c r="T111" s="140"/>
      <c r="U111" s="143"/>
      <c r="V111" s="140"/>
      <c r="W111" s="140"/>
      <c r="X111" s="140"/>
      <c r="Y111" s="140"/>
      <c r="Z111" s="140"/>
      <c r="AA111" s="140"/>
      <c r="AB111" s="140"/>
      <c r="AC111" s="140"/>
      <c r="AD111" s="140"/>
      <c r="AE111" s="140"/>
      <c r="AF111" s="140"/>
      <c r="AG111" s="140"/>
      <c r="AH111" s="140"/>
      <c r="AI111" s="140"/>
      <c r="AJ111" s="140"/>
      <c r="AK111" s="140"/>
      <c r="AL111" s="140"/>
      <c r="AM111" s="140"/>
      <c r="AN111" s="140"/>
      <c r="AO111" s="140"/>
      <c r="AP111" s="140"/>
      <c r="AQ111" s="140"/>
      <c r="AR111" s="140"/>
      <c r="AS111" s="140"/>
    </row>
    <row r="112" ht="24.75" customHeight="1">
      <c r="A112" s="164">
        <v>6.0</v>
      </c>
      <c r="B112" s="195" t="s">
        <v>56</v>
      </c>
      <c r="C112" s="164"/>
      <c r="D112" s="164"/>
      <c r="E112" s="164"/>
      <c r="F112" s="164"/>
      <c r="G112" s="164"/>
      <c r="H112" s="227">
        <v>19.0</v>
      </c>
      <c r="I112" s="185">
        <v>1.0</v>
      </c>
      <c r="J112" s="219">
        <f t="shared" si="95"/>
        <v>19</v>
      </c>
      <c r="K112" s="180"/>
      <c r="L112" s="180"/>
      <c r="M112" s="180"/>
      <c r="N112" s="180"/>
      <c r="O112" s="180"/>
      <c r="P112" s="180"/>
      <c r="Q112" s="228"/>
      <c r="R112" s="224"/>
      <c r="S112" s="140"/>
      <c r="T112" s="140"/>
      <c r="U112" s="143"/>
      <c r="V112" s="140"/>
      <c r="W112" s="140"/>
      <c r="X112" s="140"/>
      <c r="Y112" s="140"/>
      <c r="Z112" s="140"/>
      <c r="AA112" s="140"/>
      <c r="AB112" s="140"/>
      <c r="AC112" s="140"/>
      <c r="AD112" s="140"/>
      <c r="AE112" s="140"/>
      <c r="AF112" s="140"/>
      <c r="AG112" s="140"/>
      <c r="AH112" s="140"/>
      <c r="AI112" s="140"/>
      <c r="AJ112" s="140"/>
      <c r="AK112" s="140"/>
      <c r="AL112" s="140"/>
      <c r="AM112" s="140"/>
      <c r="AN112" s="140"/>
      <c r="AO112" s="140"/>
      <c r="AP112" s="140"/>
      <c r="AQ112" s="140"/>
      <c r="AR112" s="140"/>
      <c r="AS112" s="140"/>
    </row>
    <row r="113" ht="24.75" customHeight="1">
      <c r="A113" s="164">
        <v>7.0</v>
      </c>
      <c r="B113" s="186" t="s">
        <v>80</v>
      </c>
      <c r="C113" s="164"/>
      <c r="D113" s="164"/>
      <c r="E113" s="164"/>
      <c r="F113" s="164"/>
      <c r="G113" s="164"/>
      <c r="H113" s="227">
        <v>34.0</v>
      </c>
      <c r="I113" s="185">
        <v>1.0</v>
      </c>
      <c r="J113" s="219">
        <f t="shared" si="95"/>
        <v>34</v>
      </c>
      <c r="K113" s="180"/>
      <c r="L113" s="180"/>
      <c r="M113" s="180"/>
      <c r="N113" s="180"/>
      <c r="O113" s="180"/>
      <c r="P113" s="180"/>
      <c r="Q113" s="228"/>
      <c r="R113" s="224"/>
      <c r="S113" s="140"/>
      <c r="T113" s="140"/>
      <c r="U113" s="143"/>
      <c r="V113" s="140"/>
      <c r="W113" s="140"/>
      <c r="X113" s="140"/>
      <c r="Y113" s="140"/>
      <c r="Z113" s="140"/>
      <c r="AA113" s="140"/>
      <c r="AB113" s="140"/>
      <c r="AC113" s="140"/>
      <c r="AD113" s="140"/>
      <c r="AE113" s="140"/>
      <c r="AF113" s="140"/>
      <c r="AG113" s="140"/>
      <c r="AH113" s="140"/>
      <c r="AI113" s="140"/>
      <c r="AJ113" s="140"/>
      <c r="AK113" s="140"/>
      <c r="AL113" s="140"/>
      <c r="AM113" s="140"/>
      <c r="AN113" s="140"/>
      <c r="AO113" s="140"/>
      <c r="AP113" s="140"/>
      <c r="AQ113" s="140"/>
      <c r="AR113" s="140"/>
      <c r="AS113" s="140"/>
    </row>
    <row r="114" ht="24.75" customHeight="1">
      <c r="A114" s="164">
        <v>8.0</v>
      </c>
      <c r="B114" s="195" t="s">
        <v>80</v>
      </c>
      <c r="C114" s="164"/>
      <c r="D114" s="164"/>
      <c r="E114" s="164"/>
      <c r="F114" s="164"/>
      <c r="G114" s="164"/>
      <c r="H114" s="227">
        <v>13.0</v>
      </c>
      <c r="I114" s="185">
        <v>1.0</v>
      </c>
      <c r="J114" s="219">
        <f t="shared" si="95"/>
        <v>13</v>
      </c>
      <c r="K114" s="180"/>
      <c r="L114" s="180"/>
      <c r="M114" s="180"/>
      <c r="N114" s="180"/>
      <c r="O114" s="180"/>
      <c r="P114" s="180"/>
      <c r="Q114" s="228"/>
      <c r="R114" s="224"/>
      <c r="S114" s="140"/>
      <c r="T114" s="140"/>
      <c r="U114" s="143"/>
      <c r="V114" s="140"/>
      <c r="W114" s="140"/>
      <c r="X114" s="140"/>
      <c r="Y114" s="140"/>
      <c r="Z114" s="140"/>
      <c r="AA114" s="140"/>
      <c r="AB114" s="140"/>
      <c r="AC114" s="140"/>
      <c r="AD114" s="140"/>
      <c r="AE114" s="140"/>
      <c r="AF114" s="140"/>
      <c r="AG114" s="140"/>
      <c r="AH114" s="140"/>
      <c r="AI114" s="140"/>
      <c r="AJ114" s="140"/>
      <c r="AK114" s="140"/>
      <c r="AL114" s="140"/>
      <c r="AM114" s="140"/>
      <c r="AN114" s="140"/>
      <c r="AO114" s="140"/>
      <c r="AP114" s="140"/>
      <c r="AQ114" s="140"/>
      <c r="AR114" s="140"/>
      <c r="AS114" s="140"/>
    </row>
    <row r="115" ht="18.0" customHeight="1">
      <c r="A115" s="140"/>
      <c r="B115" s="140"/>
      <c r="C115" s="140"/>
      <c r="D115" s="140"/>
      <c r="E115" s="140"/>
      <c r="F115" s="140"/>
      <c r="G115" s="140"/>
      <c r="H115" s="141" t="s">
        <v>38</v>
      </c>
      <c r="I115" s="140"/>
      <c r="J115" s="232">
        <f>SUM(J107:J114)</f>
        <v>264</v>
      </c>
      <c r="K115" s="233"/>
      <c r="L115" s="233"/>
      <c r="M115" s="233"/>
      <c r="N115" s="233"/>
      <c r="O115" s="233"/>
      <c r="P115" s="233"/>
      <c r="Q115" s="234"/>
      <c r="R115" s="224"/>
      <c r="S115" s="140"/>
      <c r="T115" s="140"/>
      <c r="U115" s="143"/>
      <c r="V115" s="140"/>
      <c r="W115" s="140"/>
      <c r="X115" s="140"/>
      <c r="Y115" s="140"/>
      <c r="Z115" s="140"/>
      <c r="AA115" s="140"/>
      <c r="AB115" s="140"/>
      <c r="AC115" s="140"/>
      <c r="AD115" s="140"/>
      <c r="AE115" s="140"/>
      <c r="AF115" s="140"/>
      <c r="AG115" s="140"/>
      <c r="AH115" s="140"/>
      <c r="AI115" s="140"/>
      <c r="AJ115" s="140"/>
      <c r="AK115" s="140"/>
      <c r="AL115" s="140"/>
      <c r="AM115" s="140"/>
      <c r="AN115" s="140"/>
      <c r="AO115" s="140"/>
      <c r="AP115" s="140"/>
      <c r="AQ115" s="140"/>
      <c r="AR115" s="140"/>
      <c r="AS115" s="140"/>
    </row>
    <row r="116" ht="18.0" customHeight="1">
      <c r="A116" s="146"/>
      <c r="B116" s="146"/>
      <c r="C116" s="146"/>
      <c r="D116" s="146"/>
      <c r="E116" s="146"/>
      <c r="F116" s="146"/>
      <c r="G116" s="146"/>
      <c r="H116" s="147"/>
      <c r="I116" s="177"/>
      <c r="J116" s="204">
        <f>+J115*60%</f>
        <v>158.4</v>
      </c>
      <c r="K116" s="204"/>
      <c r="L116" s="204"/>
      <c r="M116" s="204"/>
      <c r="N116" s="204"/>
      <c r="O116" s="204"/>
      <c r="P116" s="204"/>
      <c r="Q116" s="206">
        <f>+J115*40%</f>
        <v>105.6</v>
      </c>
      <c r="R116" s="224"/>
      <c r="S116" s="140"/>
      <c r="T116" s="140"/>
      <c r="U116" s="143"/>
      <c r="V116" s="140"/>
      <c r="W116" s="140"/>
      <c r="X116" s="140"/>
      <c r="Y116" s="140"/>
      <c r="Z116" s="140"/>
      <c r="AA116" s="140"/>
      <c r="AB116" s="140"/>
      <c r="AC116" s="140"/>
      <c r="AD116" s="140"/>
      <c r="AE116" s="140"/>
      <c r="AF116" s="140"/>
      <c r="AG116" s="140"/>
      <c r="AH116" s="140"/>
      <c r="AI116" s="140"/>
      <c r="AJ116" s="140"/>
      <c r="AK116" s="140"/>
      <c r="AL116" s="140"/>
      <c r="AM116" s="140"/>
      <c r="AN116" s="140"/>
      <c r="AO116" s="140"/>
      <c r="AP116" s="140"/>
      <c r="AQ116" s="140"/>
      <c r="AR116" s="140"/>
      <c r="AS116" s="140"/>
    </row>
    <row r="117" ht="18.0" customHeight="1">
      <c r="A117" s="140"/>
      <c r="B117" s="140"/>
      <c r="C117" s="140"/>
      <c r="D117" s="140"/>
      <c r="E117" s="140"/>
      <c r="F117" s="140"/>
      <c r="G117" s="140"/>
      <c r="H117" s="141"/>
      <c r="I117" s="140"/>
      <c r="J117" s="140"/>
      <c r="K117" s="140"/>
      <c r="L117" s="140"/>
      <c r="M117" s="140"/>
      <c r="N117" s="140"/>
      <c r="O117" s="140"/>
      <c r="P117" s="140"/>
      <c r="Q117" s="142"/>
      <c r="R117" s="224"/>
      <c r="S117" s="140"/>
      <c r="T117" s="140"/>
      <c r="U117" s="143"/>
      <c r="V117" s="140"/>
      <c r="W117" s="140"/>
      <c r="X117" s="140"/>
      <c r="Y117" s="140"/>
      <c r="Z117" s="140"/>
      <c r="AA117" s="140"/>
      <c r="AB117" s="140"/>
      <c r="AC117" s="140"/>
      <c r="AD117" s="140"/>
      <c r="AE117" s="140"/>
      <c r="AF117" s="140"/>
      <c r="AG117" s="140"/>
      <c r="AH117" s="140"/>
      <c r="AI117" s="140"/>
      <c r="AJ117" s="140"/>
      <c r="AK117" s="140"/>
      <c r="AL117" s="140"/>
      <c r="AM117" s="140"/>
      <c r="AN117" s="140"/>
      <c r="AO117" s="140"/>
      <c r="AP117" s="140"/>
      <c r="AQ117" s="140"/>
      <c r="AR117" s="140"/>
      <c r="AS117" s="140"/>
    </row>
    <row r="118" ht="18.0" customHeight="1">
      <c r="A118" s="140"/>
      <c r="B118" s="140"/>
      <c r="C118" s="140"/>
      <c r="D118" s="140"/>
      <c r="E118" s="140"/>
      <c r="F118" s="140"/>
      <c r="G118" s="140"/>
      <c r="H118" s="141"/>
      <c r="I118" s="140"/>
      <c r="J118" s="140"/>
      <c r="K118" s="140"/>
      <c r="L118" s="140"/>
      <c r="M118" s="140"/>
      <c r="N118" s="140"/>
      <c r="O118" s="140"/>
      <c r="P118" s="140"/>
      <c r="Q118" s="142"/>
      <c r="R118" s="224"/>
      <c r="S118" s="140"/>
      <c r="T118" s="140"/>
      <c r="U118" s="143"/>
      <c r="V118" s="140"/>
      <c r="W118" s="140"/>
      <c r="X118" s="140"/>
      <c r="Y118" s="140"/>
      <c r="Z118" s="140"/>
      <c r="AA118" s="140"/>
      <c r="AB118" s="140"/>
      <c r="AC118" s="140"/>
      <c r="AD118" s="140"/>
      <c r="AE118" s="140"/>
      <c r="AF118" s="140"/>
      <c r="AG118" s="140"/>
      <c r="AH118" s="140"/>
      <c r="AI118" s="140"/>
      <c r="AJ118" s="140"/>
      <c r="AK118" s="140"/>
      <c r="AL118" s="140"/>
      <c r="AM118" s="140"/>
      <c r="AN118" s="140"/>
      <c r="AO118" s="140"/>
      <c r="AP118" s="140"/>
      <c r="AQ118" s="140"/>
      <c r="AR118" s="140"/>
      <c r="AS118" s="140"/>
    </row>
    <row r="119" ht="18.0" customHeight="1">
      <c r="A119" s="235" t="s">
        <v>41</v>
      </c>
      <c r="B119" s="140"/>
      <c r="C119" s="140"/>
      <c r="D119" s="140"/>
      <c r="E119" s="140"/>
      <c r="F119" s="140"/>
      <c r="G119" s="140"/>
      <c r="H119" s="141"/>
      <c r="I119" s="140"/>
      <c r="J119" s="140"/>
      <c r="K119" s="140"/>
      <c r="L119" s="140"/>
      <c r="M119" s="140"/>
      <c r="N119" s="140"/>
      <c r="O119" s="140"/>
      <c r="P119" s="140"/>
      <c r="Q119" s="142"/>
      <c r="R119" s="224"/>
      <c r="S119" s="140"/>
      <c r="T119" s="140"/>
      <c r="U119" s="143"/>
      <c r="V119" s="140"/>
      <c r="W119" s="140"/>
      <c r="X119" s="140"/>
      <c r="Y119" s="140"/>
      <c r="Z119" s="140"/>
      <c r="AA119" s="140"/>
      <c r="AB119" s="140"/>
      <c r="AC119" s="140"/>
      <c r="AD119" s="140"/>
      <c r="AE119" s="140"/>
      <c r="AF119" s="140"/>
      <c r="AG119" s="140"/>
      <c r="AH119" s="140"/>
      <c r="AI119" s="140"/>
      <c r="AJ119" s="140"/>
      <c r="AK119" s="140"/>
      <c r="AL119" s="140"/>
      <c r="AM119" s="140"/>
      <c r="AN119" s="140"/>
      <c r="AO119" s="140"/>
      <c r="AP119" s="140"/>
      <c r="AQ119" s="140"/>
      <c r="AR119" s="140"/>
      <c r="AS119" s="140"/>
    </row>
    <row r="120" ht="18.0" customHeight="1">
      <c r="A120" s="236"/>
      <c r="B120" s="237" t="s">
        <v>42</v>
      </c>
      <c r="C120" s="237" t="s">
        <v>43</v>
      </c>
      <c r="D120" s="237" t="s">
        <v>44</v>
      </c>
      <c r="E120" s="237" t="s">
        <v>45</v>
      </c>
      <c r="F120" s="237"/>
      <c r="G120" s="237"/>
      <c r="H120" s="238" t="s">
        <v>46</v>
      </c>
      <c r="I120" s="239" t="s">
        <v>47</v>
      </c>
      <c r="J120" s="140"/>
      <c r="K120" s="140"/>
      <c r="L120" s="140"/>
      <c r="M120" s="140"/>
      <c r="N120" s="140"/>
      <c r="O120" s="140"/>
      <c r="P120" s="140"/>
      <c r="Q120" s="142"/>
      <c r="R120" s="224"/>
      <c r="S120" s="140"/>
      <c r="T120" s="140"/>
      <c r="U120" s="143"/>
      <c r="V120" s="140"/>
      <c r="W120" s="140"/>
      <c r="X120" s="140"/>
      <c r="Y120" s="140"/>
      <c r="Z120" s="140"/>
      <c r="AA120" s="140"/>
      <c r="AB120" s="140"/>
      <c r="AC120" s="140"/>
      <c r="AD120" s="140"/>
      <c r="AE120" s="140"/>
      <c r="AF120" s="140"/>
      <c r="AG120" s="140"/>
      <c r="AH120" s="140"/>
      <c r="AI120" s="140"/>
      <c r="AJ120" s="140"/>
      <c r="AK120" s="140"/>
      <c r="AL120" s="140"/>
      <c r="AM120" s="140"/>
      <c r="AN120" s="140"/>
      <c r="AO120" s="140"/>
      <c r="AP120" s="140"/>
      <c r="AQ120" s="140"/>
      <c r="AR120" s="140"/>
      <c r="AS120" s="140"/>
    </row>
    <row r="121" ht="18.0" customHeight="1">
      <c r="A121" s="240" t="s">
        <v>48</v>
      </c>
      <c r="B121" s="241">
        <f>+E12</f>
        <v>19574.393</v>
      </c>
      <c r="C121" s="242">
        <f>+J89</f>
        <v>18795.91836</v>
      </c>
      <c r="D121" s="242">
        <f>+J100</f>
        <v>81.5648188</v>
      </c>
      <c r="E121" s="243">
        <f>J116</f>
        <v>158.4</v>
      </c>
      <c r="F121" s="243"/>
      <c r="G121" s="243"/>
      <c r="H121" s="244">
        <f>+I12</f>
        <v>345.3611096</v>
      </c>
      <c r="I121" s="245">
        <f>+B121-C121-D121-E121-H121</f>
        <v>193.1487164</v>
      </c>
      <c r="J121" s="140"/>
      <c r="K121" s="140"/>
      <c r="L121" s="140"/>
      <c r="M121" s="140"/>
      <c r="N121" s="140"/>
      <c r="O121" s="140"/>
      <c r="P121" s="140"/>
      <c r="Q121" s="142"/>
      <c r="R121" s="224"/>
      <c r="S121" s="140"/>
      <c r="T121" s="140"/>
      <c r="U121" s="143"/>
      <c r="V121" s="140"/>
      <c r="W121" s="140"/>
      <c r="X121" s="140"/>
      <c r="Y121" s="140"/>
      <c r="Z121" s="140"/>
      <c r="AA121" s="140"/>
      <c r="AB121" s="140"/>
      <c r="AC121" s="140"/>
      <c r="AD121" s="140"/>
      <c r="AE121" s="140"/>
      <c r="AF121" s="140"/>
      <c r="AG121" s="140"/>
      <c r="AH121" s="140"/>
      <c r="AI121" s="140"/>
      <c r="AJ121" s="140"/>
      <c r="AK121" s="140"/>
      <c r="AL121" s="140"/>
      <c r="AM121" s="140"/>
      <c r="AN121" s="140"/>
      <c r="AO121" s="140"/>
      <c r="AP121" s="140"/>
      <c r="AQ121" s="140"/>
      <c r="AR121" s="140"/>
      <c r="AS121" s="140"/>
    </row>
    <row r="122" ht="18.0" customHeight="1">
      <c r="A122" s="246" t="s">
        <v>49</v>
      </c>
      <c r="B122" s="247"/>
      <c r="C122" s="248">
        <f>+C121/B121</f>
        <v>0.9602299471</v>
      </c>
      <c r="D122" s="248">
        <f>+D121/B121</f>
        <v>0.004166914335</v>
      </c>
      <c r="E122" s="248">
        <f>+E121/B121</f>
        <v>0.008092204954</v>
      </c>
      <c r="F122" s="248"/>
      <c r="G122" s="248"/>
      <c r="H122" s="249">
        <f>+H121/B121</f>
        <v>0.01764351567</v>
      </c>
      <c r="I122" s="250">
        <f>+I121/B121</f>
        <v>0.009867417927</v>
      </c>
      <c r="J122" s="140"/>
      <c r="K122" s="140"/>
      <c r="L122" s="140"/>
      <c r="M122" s="140"/>
      <c r="N122" s="140"/>
      <c r="O122" s="140"/>
      <c r="P122" s="140"/>
      <c r="Q122" s="142"/>
      <c r="R122" s="224"/>
      <c r="S122" s="140"/>
      <c r="T122" s="140"/>
      <c r="U122" s="143"/>
      <c r="V122" s="140"/>
      <c r="W122" s="140"/>
      <c r="X122" s="140"/>
      <c r="Y122" s="140"/>
      <c r="Z122" s="140"/>
      <c r="AA122" s="140"/>
      <c r="AB122" s="140"/>
      <c r="AC122" s="140"/>
      <c r="AD122" s="140"/>
      <c r="AE122" s="140"/>
      <c r="AF122" s="140"/>
      <c r="AG122" s="140"/>
      <c r="AH122" s="140"/>
      <c r="AI122" s="140"/>
      <c r="AJ122" s="140"/>
      <c r="AK122" s="140"/>
      <c r="AL122" s="140"/>
      <c r="AM122" s="140"/>
      <c r="AN122" s="140"/>
      <c r="AO122" s="140"/>
      <c r="AP122" s="140"/>
      <c r="AQ122" s="140"/>
      <c r="AR122" s="140"/>
      <c r="AS122" s="140"/>
    </row>
    <row r="123" ht="18.0" customHeight="1">
      <c r="A123" s="167"/>
      <c r="B123" s="221"/>
      <c r="C123" s="251"/>
      <c r="D123" s="251"/>
      <c r="E123" s="251"/>
      <c r="F123" s="251"/>
      <c r="G123" s="251"/>
      <c r="H123" s="252"/>
      <c r="I123" s="253"/>
      <c r="J123" s="140"/>
      <c r="K123" s="140"/>
      <c r="L123" s="140"/>
      <c r="M123" s="140"/>
      <c r="N123" s="140"/>
      <c r="O123" s="140"/>
      <c r="P123" s="140"/>
      <c r="Q123" s="142"/>
      <c r="R123" s="224"/>
      <c r="S123" s="140"/>
      <c r="T123" s="140"/>
      <c r="U123" s="143"/>
      <c r="V123" s="140"/>
      <c r="W123" s="140"/>
      <c r="X123" s="140"/>
      <c r="Y123" s="140"/>
      <c r="Z123" s="140"/>
      <c r="AA123" s="140"/>
      <c r="AB123" s="140"/>
      <c r="AC123" s="140"/>
      <c r="AD123" s="140"/>
      <c r="AE123" s="140"/>
      <c r="AF123" s="140"/>
      <c r="AG123" s="140"/>
      <c r="AH123" s="140"/>
      <c r="AI123" s="140"/>
      <c r="AJ123" s="140"/>
      <c r="AK123" s="140"/>
      <c r="AL123" s="140"/>
      <c r="AM123" s="140"/>
      <c r="AN123" s="140"/>
      <c r="AO123" s="140"/>
      <c r="AP123" s="140"/>
      <c r="AQ123" s="140"/>
      <c r="AR123" s="140"/>
      <c r="AS123" s="140"/>
    </row>
    <row r="124" ht="18.0" customHeight="1">
      <c r="A124" s="254"/>
      <c r="B124" s="255"/>
      <c r="C124" s="255"/>
      <c r="D124" s="255" t="s">
        <v>50</v>
      </c>
      <c r="E124" s="255" t="s">
        <v>48</v>
      </c>
      <c r="F124" s="255"/>
      <c r="G124" s="255"/>
      <c r="H124" s="256">
        <f>+D121+E121+H121+I121</f>
        <v>778.4746448</v>
      </c>
      <c r="I124" s="257"/>
      <c r="J124" s="140"/>
      <c r="K124" s="140"/>
      <c r="L124" s="140"/>
      <c r="M124" s="140"/>
      <c r="N124" s="140"/>
      <c r="O124" s="140"/>
      <c r="P124" s="140"/>
      <c r="Q124" s="142"/>
      <c r="R124" s="141"/>
      <c r="S124" s="140"/>
      <c r="T124" s="140"/>
      <c r="U124" s="143"/>
      <c r="V124" s="140"/>
      <c r="W124" s="140"/>
      <c r="X124" s="140"/>
      <c r="Y124" s="140"/>
      <c r="Z124" s="140"/>
      <c r="AA124" s="140"/>
      <c r="AB124" s="140"/>
      <c r="AC124" s="140"/>
      <c r="AD124" s="140"/>
      <c r="AE124" s="140"/>
      <c r="AF124" s="140"/>
      <c r="AG124" s="140"/>
      <c r="AH124" s="140"/>
      <c r="AI124" s="140"/>
      <c r="AJ124" s="140"/>
      <c r="AK124" s="140"/>
      <c r="AL124" s="140"/>
      <c r="AM124" s="140"/>
      <c r="AN124" s="140"/>
      <c r="AO124" s="140"/>
      <c r="AP124" s="140"/>
      <c r="AQ124" s="140"/>
      <c r="AR124" s="140"/>
      <c r="AS124" s="140"/>
    </row>
    <row r="125" ht="18.0" customHeight="1">
      <c r="A125" s="258"/>
      <c r="B125" s="140"/>
      <c r="C125" s="140"/>
      <c r="D125" s="140"/>
      <c r="E125" s="140" t="s">
        <v>49</v>
      </c>
      <c r="F125" s="140"/>
      <c r="G125" s="140"/>
      <c r="H125" s="252">
        <f>+H124/B121</f>
        <v>0.03977005288</v>
      </c>
      <c r="I125" s="259"/>
      <c r="J125" s="140"/>
      <c r="K125" s="140"/>
      <c r="L125" s="140"/>
      <c r="M125" s="140"/>
      <c r="N125" s="140"/>
      <c r="O125" s="140"/>
      <c r="P125" s="140"/>
      <c r="Q125" s="142"/>
      <c r="R125" s="141"/>
      <c r="S125" s="140"/>
      <c r="T125" s="140"/>
      <c r="U125" s="143"/>
      <c r="V125" s="140"/>
      <c r="W125" s="140"/>
      <c r="X125" s="140"/>
      <c r="Y125" s="140"/>
      <c r="Z125" s="140"/>
      <c r="AA125" s="140"/>
      <c r="AB125" s="140"/>
      <c r="AC125" s="140"/>
      <c r="AD125" s="140"/>
      <c r="AE125" s="140"/>
      <c r="AF125" s="140"/>
      <c r="AG125" s="140"/>
      <c r="AH125" s="140"/>
      <c r="AI125" s="140"/>
      <c r="AJ125" s="140"/>
      <c r="AK125" s="140"/>
      <c r="AL125" s="140"/>
      <c r="AM125" s="140"/>
      <c r="AN125" s="140"/>
      <c r="AO125" s="140"/>
      <c r="AP125" s="140"/>
      <c r="AQ125" s="140"/>
      <c r="AR125" s="140"/>
      <c r="AS125" s="140"/>
    </row>
    <row r="126" ht="18.0" customHeight="1">
      <c r="A126" s="258"/>
      <c r="B126" s="140"/>
      <c r="C126" s="140" t="s">
        <v>51</v>
      </c>
      <c r="D126" s="140"/>
      <c r="E126" s="140"/>
      <c r="F126" s="140"/>
      <c r="G126" s="140"/>
      <c r="H126" s="141"/>
      <c r="I126" s="259"/>
      <c r="J126" s="140"/>
      <c r="K126" s="140"/>
      <c r="L126" s="140"/>
      <c r="M126" s="140"/>
      <c r="N126" s="140"/>
      <c r="O126" s="140"/>
      <c r="P126" s="140"/>
      <c r="Q126" s="142"/>
      <c r="R126" s="141"/>
      <c r="S126" s="140"/>
      <c r="T126" s="140"/>
      <c r="U126" s="143"/>
      <c r="V126" s="140"/>
      <c r="W126" s="140"/>
      <c r="X126" s="140"/>
      <c r="Y126" s="140"/>
      <c r="Z126" s="140"/>
      <c r="AA126" s="140"/>
      <c r="AB126" s="140"/>
      <c r="AC126" s="140"/>
      <c r="AD126" s="140"/>
      <c r="AE126" s="140"/>
      <c r="AF126" s="140"/>
      <c r="AG126" s="140"/>
      <c r="AH126" s="140"/>
      <c r="AI126" s="140"/>
      <c r="AJ126" s="140"/>
      <c r="AK126" s="140"/>
      <c r="AL126" s="140"/>
      <c r="AM126" s="140"/>
      <c r="AN126" s="140"/>
      <c r="AO126" s="140"/>
      <c r="AP126" s="140"/>
      <c r="AQ126" s="140"/>
      <c r="AR126" s="140"/>
      <c r="AS126" s="140"/>
    </row>
    <row r="127" ht="18.0" customHeight="1">
      <c r="A127" s="258"/>
      <c r="B127" s="140"/>
      <c r="C127" s="140"/>
      <c r="D127" s="140" t="s">
        <v>52</v>
      </c>
      <c r="E127" s="140"/>
      <c r="F127" s="140"/>
      <c r="G127" s="140"/>
      <c r="H127" s="141">
        <f>+H126*(H124-H121)</f>
        <v>0</v>
      </c>
      <c r="I127" s="259"/>
      <c r="J127" s="140"/>
      <c r="K127" s="140"/>
      <c r="L127" s="140"/>
      <c r="M127" s="140"/>
      <c r="N127" s="140"/>
      <c r="O127" s="140"/>
      <c r="P127" s="140"/>
      <c r="Q127" s="142"/>
      <c r="R127" s="140"/>
      <c r="S127" s="140"/>
      <c r="T127" s="140"/>
      <c r="U127" s="143"/>
      <c r="V127" s="140"/>
      <c r="W127" s="140"/>
      <c r="X127" s="140"/>
      <c r="Y127" s="140"/>
      <c r="Z127" s="140"/>
      <c r="AA127" s="140"/>
      <c r="AB127" s="140"/>
      <c r="AC127" s="140"/>
      <c r="AD127" s="140"/>
      <c r="AE127" s="140"/>
      <c r="AF127" s="140"/>
      <c r="AG127" s="140"/>
      <c r="AH127" s="140"/>
      <c r="AI127" s="140"/>
      <c r="AJ127" s="140"/>
      <c r="AK127" s="140"/>
      <c r="AL127" s="140"/>
      <c r="AM127" s="140"/>
      <c r="AN127" s="140"/>
      <c r="AO127" s="140"/>
      <c r="AP127" s="140"/>
      <c r="AQ127" s="140"/>
      <c r="AR127" s="140"/>
      <c r="AS127" s="140"/>
    </row>
    <row r="128" ht="18.0" customHeight="1">
      <c r="A128" s="260"/>
      <c r="B128" s="261"/>
      <c r="C128" s="261"/>
      <c r="D128" s="261"/>
      <c r="E128" s="261"/>
      <c r="F128" s="261"/>
      <c r="G128" s="261"/>
      <c r="H128" s="262"/>
      <c r="I128" s="263"/>
      <c r="J128" s="140"/>
      <c r="K128" s="140"/>
      <c r="L128" s="140"/>
      <c r="M128" s="140"/>
      <c r="N128" s="140"/>
      <c r="O128" s="140"/>
      <c r="P128" s="140"/>
      <c r="Q128" s="142"/>
      <c r="R128" s="140"/>
      <c r="S128" s="140"/>
      <c r="T128" s="140"/>
      <c r="U128" s="143"/>
      <c r="V128" s="140"/>
      <c r="W128" s="140"/>
      <c r="X128" s="140"/>
      <c r="Y128" s="140"/>
      <c r="Z128" s="140"/>
      <c r="AA128" s="140"/>
      <c r="AB128" s="140"/>
      <c r="AC128" s="140"/>
      <c r="AD128" s="140"/>
      <c r="AE128" s="140"/>
      <c r="AF128" s="140"/>
      <c r="AG128" s="140"/>
      <c r="AH128" s="140"/>
      <c r="AI128" s="140"/>
      <c r="AJ128" s="140"/>
      <c r="AK128" s="140"/>
      <c r="AL128" s="140"/>
      <c r="AM128" s="140"/>
      <c r="AN128" s="140"/>
      <c r="AO128" s="140"/>
      <c r="AP128" s="140"/>
      <c r="AQ128" s="140"/>
      <c r="AR128" s="140"/>
      <c r="AS128" s="140"/>
    </row>
    <row r="129" ht="18.0" customHeight="1">
      <c r="A129" s="140"/>
      <c r="B129" s="140"/>
      <c r="C129" s="140"/>
      <c r="D129" s="140"/>
      <c r="E129" s="140"/>
      <c r="F129" s="140"/>
      <c r="G129" s="140"/>
      <c r="H129" s="141"/>
      <c r="I129" s="140"/>
      <c r="J129" s="140"/>
      <c r="K129" s="140"/>
      <c r="L129" s="140"/>
      <c r="M129" s="140"/>
      <c r="N129" s="140"/>
      <c r="O129" s="140"/>
      <c r="P129" s="140"/>
      <c r="Q129" s="142"/>
      <c r="R129" s="140"/>
      <c r="S129" s="140"/>
      <c r="T129" s="140"/>
      <c r="U129" s="143"/>
      <c r="V129" s="140"/>
      <c r="W129" s="140"/>
      <c r="X129" s="140"/>
      <c r="Y129" s="140"/>
      <c r="Z129" s="140"/>
      <c r="AA129" s="140"/>
      <c r="AB129" s="140"/>
      <c r="AC129" s="140"/>
      <c r="AD129" s="140"/>
      <c r="AE129" s="140"/>
      <c r="AF129" s="140"/>
      <c r="AG129" s="140"/>
      <c r="AH129" s="140"/>
      <c r="AI129" s="140"/>
      <c r="AJ129" s="140"/>
      <c r="AK129" s="140"/>
      <c r="AL129" s="140"/>
      <c r="AM129" s="140"/>
      <c r="AN129" s="140"/>
      <c r="AO129" s="140"/>
      <c r="AP129" s="140"/>
      <c r="AQ129" s="140"/>
      <c r="AR129" s="140"/>
      <c r="AS129" s="140"/>
    </row>
    <row r="130" ht="18.0" customHeight="1">
      <c r="A130" s="140"/>
      <c r="B130" s="140"/>
      <c r="C130" s="140"/>
      <c r="D130" s="140"/>
      <c r="E130" s="140"/>
      <c r="F130" s="140"/>
      <c r="G130" s="140"/>
      <c r="H130" s="141"/>
      <c r="I130" s="140"/>
      <c r="J130" s="140"/>
      <c r="K130" s="140"/>
      <c r="L130" s="140"/>
      <c r="M130" s="140"/>
      <c r="N130" s="140"/>
      <c r="O130" s="140"/>
      <c r="P130" s="140"/>
      <c r="Q130" s="142"/>
      <c r="R130" s="140"/>
      <c r="S130" s="140"/>
      <c r="T130" s="140"/>
      <c r="U130" s="143"/>
      <c r="V130" s="140"/>
      <c r="W130" s="140"/>
      <c r="X130" s="140"/>
      <c r="Y130" s="140"/>
      <c r="Z130" s="140"/>
      <c r="AA130" s="140"/>
      <c r="AB130" s="140"/>
      <c r="AC130" s="140"/>
      <c r="AD130" s="140"/>
      <c r="AE130" s="140"/>
      <c r="AF130" s="140"/>
      <c r="AG130" s="140"/>
      <c r="AH130" s="140"/>
      <c r="AI130" s="140"/>
      <c r="AJ130" s="140"/>
      <c r="AK130" s="140"/>
      <c r="AL130" s="140"/>
      <c r="AM130" s="140"/>
      <c r="AN130" s="140"/>
      <c r="AO130" s="140"/>
      <c r="AP130" s="140"/>
      <c r="AQ130" s="140"/>
      <c r="AR130" s="140"/>
      <c r="AS130" s="140"/>
    </row>
    <row r="131" ht="18.0" customHeight="1">
      <c r="A131" s="140"/>
      <c r="B131" s="140"/>
      <c r="C131" s="140"/>
      <c r="D131" s="140"/>
      <c r="E131" s="140"/>
      <c r="F131" s="140"/>
      <c r="G131" s="140"/>
      <c r="H131" s="141"/>
      <c r="I131" s="140"/>
      <c r="J131" s="140"/>
      <c r="K131" s="140"/>
      <c r="L131" s="140"/>
      <c r="M131" s="140"/>
      <c r="N131" s="140"/>
      <c r="O131" s="140"/>
      <c r="P131" s="140"/>
      <c r="Q131" s="142"/>
      <c r="R131" s="140"/>
      <c r="S131" s="140"/>
      <c r="T131" s="140"/>
      <c r="U131" s="143"/>
      <c r="V131" s="140"/>
      <c r="W131" s="140"/>
      <c r="X131" s="140"/>
      <c r="Y131" s="140"/>
      <c r="Z131" s="140"/>
      <c r="AA131" s="140"/>
      <c r="AB131" s="140"/>
      <c r="AC131" s="140"/>
      <c r="AD131" s="140"/>
      <c r="AE131" s="140"/>
      <c r="AF131" s="140"/>
      <c r="AG131" s="140"/>
      <c r="AH131" s="140"/>
      <c r="AI131" s="140"/>
      <c r="AJ131" s="140"/>
      <c r="AK131" s="140"/>
      <c r="AL131" s="140"/>
      <c r="AM131" s="140"/>
      <c r="AN131" s="140"/>
      <c r="AO131" s="140"/>
      <c r="AP131" s="140"/>
      <c r="AQ131" s="140"/>
      <c r="AR131" s="140"/>
      <c r="AS131" s="140"/>
    </row>
    <row r="132" ht="18.0" customHeight="1">
      <c r="A132" s="7"/>
      <c r="B132" s="7"/>
      <c r="C132" s="7"/>
      <c r="D132" s="7"/>
      <c r="E132" s="7"/>
      <c r="F132" s="7"/>
      <c r="G132" s="7"/>
      <c r="H132" s="264"/>
      <c r="I132" s="7"/>
      <c r="J132" s="7"/>
      <c r="K132" s="7"/>
      <c r="L132" s="7"/>
      <c r="M132" s="7"/>
      <c r="N132" s="7"/>
      <c r="O132" s="7"/>
      <c r="P132" s="7"/>
      <c r="Q132" s="265"/>
      <c r="R132" s="7"/>
      <c r="S132" s="7"/>
      <c r="T132" s="7"/>
      <c r="U132" s="266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</row>
    <row r="133" ht="18.0" customHeight="1">
      <c r="A133" s="7"/>
      <c r="B133" s="7"/>
      <c r="C133" s="7"/>
      <c r="D133" s="7"/>
      <c r="E133" s="7"/>
      <c r="F133" s="7"/>
      <c r="G133" s="7"/>
      <c r="H133" s="264"/>
      <c r="I133" s="7"/>
      <c r="J133" s="7"/>
      <c r="K133" s="7"/>
      <c r="L133" s="7"/>
      <c r="M133" s="7"/>
      <c r="N133" s="7"/>
      <c r="O133" s="7"/>
      <c r="P133" s="7"/>
      <c r="Q133" s="265"/>
      <c r="R133" s="7"/>
      <c r="S133" s="7"/>
      <c r="T133" s="7"/>
      <c r="U133" s="266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</row>
    <row r="134" ht="18.0" customHeight="1">
      <c r="A134" s="7"/>
      <c r="B134" s="7"/>
      <c r="C134" s="7"/>
      <c r="D134" s="7"/>
      <c r="E134" s="7"/>
      <c r="F134" s="7"/>
      <c r="G134" s="7"/>
      <c r="H134" s="264"/>
      <c r="I134" s="7"/>
      <c r="J134" s="7"/>
      <c r="K134" s="7"/>
      <c r="L134" s="7"/>
      <c r="M134" s="7"/>
      <c r="N134" s="7"/>
      <c r="O134" s="7"/>
      <c r="P134" s="7"/>
      <c r="Q134" s="265"/>
      <c r="R134" s="7"/>
      <c r="S134" s="7"/>
      <c r="T134" s="7"/>
      <c r="U134" s="266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</row>
    <row r="135" ht="18.0" customHeight="1">
      <c r="A135" s="7"/>
      <c r="B135" s="7"/>
      <c r="C135" s="7"/>
      <c r="D135" s="7"/>
      <c r="E135" s="7"/>
      <c r="F135" s="7"/>
      <c r="G135" s="7"/>
      <c r="H135" s="264"/>
      <c r="I135" s="7"/>
      <c r="J135" s="7"/>
      <c r="K135" s="7"/>
      <c r="L135" s="7"/>
      <c r="M135" s="7"/>
      <c r="N135" s="7"/>
      <c r="O135" s="7"/>
      <c r="P135" s="7"/>
      <c r="Q135" s="265"/>
      <c r="R135" s="7"/>
      <c r="S135" s="7"/>
      <c r="T135" s="7"/>
      <c r="U135" s="266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</row>
    <row r="136" ht="18.0" customHeight="1">
      <c r="A136" s="7"/>
      <c r="B136" s="7"/>
      <c r="C136" s="7"/>
      <c r="D136" s="7"/>
      <c r="E136" s="7"/>
      <c r="F136" s="7"/>
      <c r="G136" s="7"/>
      <c r="H136" s="264"/>
      <c r="I136" s="7"/>
      <c r="J136" s="7"/>
      <c r="K136" s="7"/>
      <c r="L136" s="7"/>
      <c r="M136" s="7"/>
      <c r="N136" s="7"/>
      <c r="O136" s="7"/>
      <c r="P136" s="7"/>
      <c r="Q136" s="265"/>
      <c r="R136" s="7"/>
      <c r="S136" s="7"/>
      <c r="T136" s="7"/>
      <c r="U136" s="266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</row>
    <row r="137" ht="18.0" customHeight="1">
      <c r="A137" s="7"/>
      <c r="B137" s="7"/>
      <c r="C137" s="7"/>
      <c r="D137" s="7"/>
      <c r="E137" s="7"/>
      <c r="F137" s="7"/>
      <c r="G137" s="7"/>
      <c r="H137" s="264"/>
      <c r="I137" s="7"/>
      <c r="J137" s="7"/>
      <c r="K137" s="7"/>
      <c r="L137" s="7"/>
      <c r="M137" s="7"/>
      <c r="N137" s="7"/>
      <c r="O137" s="7"/>
      <c r="P137" s="7"/>
      <c r="Q137" s="265"/>
      <c r="R137" s="7"/>
      <c r="S137" s="7"/>
      <c r="T137" s="7"/>
      <c r="U137" s="266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</row>
    <row r="138" ht="18.0" customHeight="1">
      <c r="A138" s="7"/>
      <c r="B138" s="7"/>
      <c r="C138" s="7"/>
      <c r="D138" s="7"/>
      <c r="E138" s="7"/>
      <c r="F138" s="7"/>
      <c r="G138" s="7"/>
      <c r="H138" s="264"/>
      <c r="I138" s="7"/>
      <c r="J138" s="7"/>
      <c r="K138" s="7"/>
      <c r="L138" s="7"/>
      <c r="M138" s="7"/>
      <c r="N138" s="7"/>
      <c r="O138" s="7"/>
      <c r="P138" s="7"/>
      <c r="Q138" s="265"/>
      <c r="R138" s="7"/>
      <c r="S138" s="7"/>
      <c r="T138" s="7"/>
      <c r="U138" s="266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</row>
    <row r="139" ht="18.0" customHeight="1">
      <c r="A139" s="7"/>
      <c r="B139" s="7"/>
      <c r="C139" s="7"/>
      <c r="D139" s="7"/>
      <c r="E139" s="7"/>
      <c r="F139" s="7"/>
      <c r="G139" s="7"/>
      <c r="H139" s="264"/>
      <c r="I139" s="7"/>
      <c r="J139" s="7"/>
      <c r="K139" s="7"/>
      <c r="L139" s="7"/>
      <c r="M139" s="7"/>
      <c r="N139" s="7"/>
      <c r="O139" s="7"/>
      <c r="P139" s="7"/>
      <c r="Q139" s="265"/>
      <c r="R139" s="7"/>
      <c r="S139" s="7"/>
      <c r="T139" s="7"/>
      <c r="U139" s="266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</row>
    <row r="140" ht="18.0" customHeight="1">
      <c r="A140" s="7"/>
      <c r="B140" s="7"/>
      <c r="C140" s="7"/>
      <c r="D140" s="7"/>
      <c r="E140" s="7"/>
      <c r="F140" s="7"/>
      <c r="G140" s="7"/>
      <c r="H140" s="264"/>
      <c r="I140" s="7"/>
      <c r="J140" s="7"/>
      <c r="K140" s="7"/>
      <c r="L140" s="7"/>
      <c r="M140" s="7"/>
      <c r="N140" s="7"/>
      <c r="O140" s="7"/>
      <c r="P140" s="7"/>
      <c r="Q140" s="265"/>
      <c r="R140" s="7"/>
      <c r="S140" s="7"/>
      <c r="T140" s="7"/>
      <c r="U140" s="266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</row>
    <row r="141" ht="18.0" customHeight="1">
      <c r="A141" s="7"/>
      <c r="B141" s="7"/>
      <c r="C141" s="7"/>
      <c r="D141" s="7"/>
      <c r="E141" s="7"/>
      <c r="F141" s="7"/>
      <c r="G141" s="7"/>
      <c r="H141" s="264"/>
      <c r="I141" s="7"/>
      <c r="J141" s="7"/>
      <c r="K141" s="7"/>
      <c r="L141" s="7"/>
      <c r="M141" s="7"/>
      <c r="N141" s="7"/>
      <c r="O141" s="7"/>
      <c r="P141" s="7"/>
      <c r="Q141" s="265"/>
      <c r="R141" s="7"/>
      <c r="S141" s="7"/>
      <c r="T141" s="7"/>
      <c r="U141" s="266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</row>
    <row r="142" ht="18.0" customHeight="1">
      <c r="A142" s="7"/>
      <c r="B142" s="7"/>
      <c r="C142" s="7"/>
      <c r="D142" s="7"/>
      <c r="E142" s="7"/>
      <c r="F142" s="7"/>
      <c r="G142" s="7"/>
      <c r="H142" s="264"/>
      <c r="I142" s="7"/>
      <c r="J142" s="7"/>
      <c r="K142" s="7"/>
      <c r="L142" s="7"/>
      <c r="M142" s="7"/>
      <c r="N142" s="7"/>
      <c r="O142" s="7"/>
      <c r="P142" s="7"/>
      <c r="Q142" s="265"/>
      <c r="R142" s="7"/>
      <c r="S142" s="7"/>
      <c r="T142" s="7"/>
      <c r="U142" s="266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</row>
    <row r="143" ht="18.0" customHeight="1">
      <c r="A143" s="7"/>
      <c r="B143" s="7"/>
      <c r="C143" s="7"/>
      <c r="D143" s="7"/>
      <c r="E143" s="7"/>
      <c r="F143" s="7"/>
      <c r="G143" s="7"/>
      <c r="H143" s="264"/>
      <c r="I143" s="7"/>
      <c r="J143" s="7"/>
      <c r="K143" s="7"/>
      <c r="L143" s="7"/>
      <c r="M143" s="7"/>
      <c r="N143" s="7"/>
      <c r="O143" s="7"/>
      <c r="P143" s="7"/>
      <c r="Q143" s="265"/>
      <c r="R143" s="7"/>
      <c r="S143" s="7"/>
      <c r="T143" s="7"/>
      <c r="U143" s="266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</row>
    <row r="144" ht="18.0" customHeight="1">
      <c r="A144" s="7"/>
      <c r="B144" s="7"/>
      <c r="C144" s="7"/>
      <c r="D144" s="7"/>
      <c r="E144" s="7"/>
      <c r="F144" s="7"/>
      <c r="G144" s="7"/>
      <c r="H144" s="264"/>
      <c r="I144" s="7"/>
      <c r="J144" s="7"/>
      <c r="K144" s="7"/>
      <c r="L144" s="7"/>
      <c r="M144" s="7"/>
      <c r="N144" s="7"/>
      <c r="O144" s="7"/>
      <c r="P144" s="7"/>
      <c r="Q144" s="265"/>
      <c r="R144" s="7"/>
      <c r="S144" s="7"/>
      <c r="T144" s="7"/>
      <c r="U144" s="266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</row>
    <row r="145" ht="18.0" customHeight="1">
      <c r="A145" s="7"/>
      <c r="B145" s="7"/>
      <c r="C145" s="7"/>
      <c r="D145" s="7"/>
      <c r="E145" s="7"/>
      <c r="F145" s="7"/>
      <c r="G145" s="7"/>
      <c r="H145" s="264"/>
      <c r="I145" s="7"/>
      <c r="J145" s="7"/>
      <c r="K145" s="7"/>
      <c r="L145" s="7"/>
      <c r="M145" s="7"/>
      <c r="N145" s="7"/>
      <c r="O145" s="7"/>
      <c r="P145" s="7"/>
      <c r="Q145" s="265"/>
      <c r="R145" s="7"/>
      <c r="S145" s="7"/>
      <c r="T145" s="7"/>
      <c r="U145" s="266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</row>
    <row r="146" ht="18.0" customHeight="1">
      <c r="A146" s="7"/>
      <c r="B146" s="7"/>
      <c r="C146" s="7"/>
      <c r="D146" s="7"/>
      <c r="E146" s="7"/>
      <c r="F146" s="7"/>
      <c r="G146" s="7"/>
      <c r="H146" s="264"/>
      <c r="I146" s="7"/>
      <c r="J146" s="7"/>
      <c r="K146" s="7"/>
      <c r="L146" s="7"/>
      <c r="M146" s="7"/>
      <c r="N146" s="7"/>
      <c r="O146" s="7"/>
      <c r="P146" s="7"/>
      <c r="Q146" s="265"/>
      <c r="R146" s="7"/>
      <c r="S146" s="7"/>
      <c r="T146" s="7"/>
      <c r="U146" s="266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</row>
    <row r="147" ht="18.0" customHeight="1">
      <c r="A147" s="7"/>
      <c r="B147" s="7"/>
      <c r="C147" s="7"/>
      <c r="D147" s="7"/>
      <c r="E147" s="7"/>
      <c r="F147" s="7"/>
      <c r="G147" s="7"/>
      <c r="H147" s="264"/>
      <c r="I147" s="7"/>
      <c r="J147" s="7"/>
      <c r="K147" s="7"/>
      <c r="L147" s="7"/>
      <c r="M147" s="7"/>
      <c r="N147" s="7"/>
      <c r="O147" s="7"/>
      <c r="P147" s="7"/>
      <c r="Q147" s="265"/>
      <c r="R147" s="7"/>
      <c r="S147" s="7"/>
      <c r="T147" s="7"/>
      <c r="U147" s="266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</row>
    <row r="148" ht="18.0" customHeight="1">
      <c r="A148" s="7"/>
      <c r="B148" s="7"/>
      <c r="C148" s="7"/>
      <c r="D148" s="7"/>
      <c r="E148" s="7"/>
      <c r="F148" s="7"/>
      <c r="G148" s="7"/>
      <c r="H148" s="264"/>
      <c r="I148" s="7"/>
      <c r="J148" s="7"/>
      <c r="K148" s="7"/>
      <c r="L148" s="7"/>
      <c r="M148" s="7"/>
      <c r="N148" s="7"/>
      <c r="O148" s="7"/>
      <c r="P148" s="7"/>
      <c r="Q148" s="265"/>
      <c r="R148" s="7"/>
      <c r="S148" s="7"/>
      <c r="T148" s="7"/>
      <c r="U148" s="266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</row>
    <row r="149" ht="18.0" customHeight="1">
      <c r="A149" s="7"/>
      <c r="B149" s="7"/>
      <c r="C149" s="7"/>
      <c r="D149" s="7"/>
      <c r="E149" s="7"/>
      <c r="F149" s="7"/>
      <c r="G149" s="7"/>
      <c r="H149" s="264"/>
      <c r="I149" s="7"/>
      <c r="J149" s="7"/>
      <c r="K149" s="7"/>
      <c r="L149" s="7"/>
      <c r="M149" s="7"/>
      <c r="N149" s="7"/>
      <c r="O149" s="7"/>
      <c r="P149" s="7"/>
      <c r="Q149" s="265"/>
      <c r="R149" s="7"/>
      <c r="S149" s="7"/>
      <c r="T149" s="7"/>
      <c r="U149" s="266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</row>
    <row r="150" ht="18.0" customHeight="1">
      <c r="A150" s="7"/>
      <c r="B150" s="7"/>
      <c r="C150" s="7"/>
      <c r="D150" s="7"/>
      <c r="E150" s="7"/>
      <c r="F150" s="7"/>
      <c r="G150" s="7"/>
      <c r="H150" s="264"/>
      <c r="I150" s="7"/>
      <c r="J150" s="7"/>
      <c r="K150" s="7"/>
      <c r="L150" s="7"/>
      <c r="M150" s="7"/>
      <c r="N150" s="7"/>
      <c r="O150" s="7"/>
      <c r="P150" s="7"/>
      <c r="Q150" s="265"/>
      <c r="R150" s="7"/>
      <c r="S150" s="7"/>
      <c r="T150" s="7"/>
      <c r="U150" s="266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</row>
    <row r="151" ht="18.0" customHeight="1">
      <c r="A151" s="7"/>
      <c r="B151" s="7"/>
      <c r="C151" s="7"/>
      <c r="D151" s="7"/>
      <c r="E151" s="7"/>
      <c r="F151" s="7"/>
      <c r="G151" s="7"/>
      <c r="H151" s="264"/>
      <c r="I151" s="7"/>
      <c r="J151" s="7"/>
      <c r="K151" s="7"/>
      <c r="L151" s="7"/>
      <c r="M151" s="7"/>
      <c r="N151" s="7"/>
      <c r="O151" s="7"/>
      <c r="P151" s="7"/>
      <c r="Q151" s="265"/>
      <c r="R151" s="7"/>
      <c r="S151" s="7"/>
      <c r="T151" s="7"/>
      <c r="U151" s="266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</row>
    <row r="152" ht="18.0" customHeight="1">
      <c r="A152" s="7"/>
      <c r="B152" s="7"/>
      <c r="C152" s="7"/>
      <c r="D152" s="7"/>
      <c r="E152" s="7"/>
      <c r="F152" s="7"/>
      <c r="G152" s="7"/>
      <c r="H152" s="264"/>
      <c r="I152" s="7"/>
      <c r="J152" s="7"/>
      <c r="K152" s="7"/>
      <c r="L152" s="7"/>
      <c r="M152" s="7"/>
      <c r="N152" s="7"/>
      <c r="O152" s="7"/>
      <c r="P152" s="7"/>
      <c r="Q152" s="265"/>
      <c r="R152" s="7"/>
      <c r="S152" s="7"/>
      <c r="T152" s="7"/>
      <c r="U152" s="266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</row>
    <row r="153" ht="18.0" customHeight="1">
      <c r="A153" s="7"/>
      <c r="B153" s="7"/>
      <c r="C153" s="7"/>
      <c r="D153" s="7"/>
      <c r="E153" s="7"/>
      <c r="F153" s="7"/>
      <c r="G153" s="7"/>
      <c r="H153" s="264"/>
      <c r="I153" s="7"/>
      <c r="J153" s="7"/>
      <c r="K153" s="7"/>
      <c r="L153" s="7"/>
      <c r="M153" s="7"/>
      <c r="N153" s="7"/>
      <c r="O153" s="7"/>
      <c r="P153" s="7"/>
      <c r="Q153" s="265"/>
      <c r="R153" s="7"/>
      <c r="S153" s="7"/>
      <c r="T153" s="7"/>
      <c r="U153" s="266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</row>
    <row r="154" ht="18.0" customHeight="1">
      <c r="A154" s="7"/>
      <c r="B154" s="7"/>
      <c r="C154" s="7"/>
      <c r="D154" s="7"/>
      <c r="E154" s="7"/>
      <c r="F154" s="7"/>
      <c r="G154" s="7"/>
      <c r="H154" s="264"/>
      <c r="I154" s="7"/>
      <c r="J154" s="7"/>
      <c r="K154" s="7"/>
      <c r="L154" s="7"/>
      <c r="M154" s="7"/>
      <c r="N154" s="7"/>
      <c r="O154" s="7"/>
      <c r="P154" s="7"/>
      <c r="Q154" s="265"/>
      <c r="R154" s="7"/>
      <c r="S154" s="7"/>
      <c r="T154" s="7"/>
      <c r="U154" s="266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</row>
    <row r="155" ht="18.0" customHeight="1">
      <c r="A155" s="7"/>
      <c r="B155" s="7"/>
      <c r="C155" s="7"/>
      <c r="D155" s="7"/>
      <c r="E155" s="7"/>
      <c r="F155" s="7"/>
      <c r="G155" s="7"/>
      <c r="H155" s="264"/>
      <c r="I155" s="7"/>
      <c r="J155" s="7"/>
      <c r="K155" s="7"/>
      <c r="L155" s="7"/>
      <c r="M155" s="7"/>
      <c r="N155" s="7"/>
      <c r="O155" s="7"/>
      <c r="P155" s="7"/>
      <c r="Q155" s="265"/>
      <c r="R155" s="7"/>
      <c r="S155" s="7"/>
      <c r="T155" s="7"/>
      <c r="U155" s="266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</row>
    <row r="156" ht="18.0" customHeight="1">
      <c r="A156" s="7"/>
      <c r="B156" s="7"/>
      <c r="C156" s="7"/>
      <c r="D156" s="7"/>
      <c r="E156" s="7"/>
      <c r="F156" s="7"/>
      <c r="G156" s="7"/>
      <c r="H156" s="264"/>
      <c r="I156" s="7"/>
      <c r="J156" s="7"/>
      <c r="K156" s="7"/>
      <c r="L156" s="7"/>
      <c r="M156" s="7"/>
      <c r="N156" s="7"/>
      <c r="O156" s="7"/>
      <c r="P156" s="7"/>
      <c r="Q156" s="265"/>
      <c r="R156" s="7"/>
      <c r="S156" s="7"/>
      <c r="T156" s="7"/>
      <c r="U156" s="266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</row>
    <row r="157" ht="18.0" customHeight="1">
      <c r="A157" s="7"/>
      <c r="B157" s="7"/>
      <c r="C157" s="7"/>
      <c r="D157" s="7"/>
      <c r="E157" s="7"/>
      <c r="F157" s="7"/>
      <c r="G157" s="7"/>
      <c r="H157" s="264"/>
      <c r="I157" s="7"/>
      <c r="J157" s="7"/>
      <c r="K157" s="7"/>
      <c r="L157" s="7"/>
      <c r="M157" s="7"/>
      <c r="N157" s="7"/>
      <c r="O157" s="7"/>
      <c r="P157" s="7"/>
      <c r="Q157" s="265"/>
      <c r="R157" s="7"/>
      <c r="S157" s="7"/>
      <c r="T157" s="7"/>
      <c r="U157" s="266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</row>
    <row r="158" ht="18.0" customHeight="1">
      <c r="A158" s="7"/>
      <c r="B158" s="7"/>
      <c r="C158" s="7"/>
      <c r="D158" s="7"/>
      <c r="E158" s="7"/>
      <c r="F158" s="7"/>
      <c r="G158" s="7"/>
      <c r="H158" s="264"/>
      <c r="I158" s="7"/>
      <c r="J158" s="7"/>
      <c r="K158" s="7"/>
      <c r="L158" s="7"/>
      <c r="M158" s="7"/>
      <c r="N158" s="7"/>
      <c r="O158" s="7"/>
      <c r="P158" s="7"/>
      <c r="Q158" s="265"/>
      <c r="R158" s="7"/>
      <c r="S158" s="7"/>
      <c r="T158" s="7"/>
      <c r="U158" s="266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</row>
    <row r="159" ht="18.0" customHeight="1">
      <c r="A159" s="7"/>
      <c r="B159" s="7"/>
      <c r="C159" s="7"/>
      <c r="D159" s="7"/>
      <c r="E159" s="7"/>
      <c r="F159" s="7"/>
      <c r="G159" s="7"/>
      <c r="H159" s="264"/>
      <c r="I159" s="7"/>
      <c r="J159" s="7"/>
      <c r="K159" s="7"/>
      <c r="L159" s="7"/>
      <c r="M159" s="7"/>
      <c r="N159" s="7"/>
      <c r="O159" s="7"/>
      <c r="P159" s="7"/>
      <c r="Q159" s="265"/>
      <c r="R159" s="7"/>
      <c r="S159" s="7"/>
      <c r="T159" s="7"/>
      <c r="U159" s="266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</row>
    <row r="160" ht="18.0" customHeight="1">
      <c r="A160" s="7"/>
      <c r="B160" s="7"/>
      <c r="C160" s="7"/>
      <c r="D160" s="7"/>
      <c r="E160" s="7"/>
      <c r="F160" s="7"/>
      <c r="G160" s="7"/>
      <c r="H160" s="264"/>
      <c r="I160" s="7"/>
      <c r="J160" s="7"/>
      <c r="K160" s="7"/>
      <c r="L160" s="7"/>
      <c r="M160" s="7"/>
      <c r="N160" s="7"/>
      <c r="O160" s="7"/>
      <c r="P160" s="7"/>
      <c r="Q160" s="265"/>
      <c r="R160" s="7"/>
      <c r="S160" s="7"/>
      <c r="T160" s="7"/>
      <c r="U160" s="266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</row>
    <row r="161" ht="18.0" customHeight="1">
      <c r="A161" s="7"/>
      <c r="B161" s="7"/>
      <c r="C161" s="7"/>
      <c r="D161" s="7"/>
      <c r="E161" s="7"/>
      <c r="F161" s="7"/>
      <c r="G161" s="7"/>
      <c r="H161" s="264"/>
      <c r="I161" s="7"/>
      <c r="J161" s="7"/>
      <c r="K161" s="7"/>
      <c r="L161" s="7"/>
      <c r="M161" s="7"/>
      <c r="N161" s="7"/>
      <c r="O161" s="7"/>
      <c r="P161" s="7"/>
      <c r="Q161" s="265"/>
      <c r="R161" s="7"/>
      <c r="S161" s="7"/>
      <c r="T161" s="7"/>
      <c r="U161" s="266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</row>
    <row r="162" ht="18.0" customHeight="1">
      <c r="A162" s="7"/>
      <c r="B162" s="7"/>
      <c r="C162" s="7"/>
      <c r="D162" s="7"/>
      <c r="E162" s="7"/>
      <c r="F162" s="7"/>
      <c r="G162" s="7"/>
      <c r="H162" s="264"/>
      <c r="I162" s="7"/>
      <c r="J162" s="7"/>
      <c r="K162" s="7"/>
      <c r="L162" s="7"/>
      <c r="M162" s="7"/>
      <c r="N162" s="7"/>
      <c r="O162" s="7"/>
      <c r="P162" s="7"/>
      <c r="Q162" s="265"/>
      <c r="R162" s="7"/>
      <c r="S162" s="7"/>
      <c r="T162" s="7"/>
      <c r="U162" s="266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</row>
    <row r="163" ht="18.0" customHeight="1">
      <c r="A163" s="7"/>
      <c r="B163" s="7"/>
      <c r="C163" s="7"/>
      <c r="D163" s="7"/>
      <c r="E163" s="7"/>
      <c r="F163" s="7"/>
      <c r="G163" s="7"/>
      <c r="H163" s="264"/>
      <c r="I163" s="7"/>
      <c r="J163" s="7"/>
      <c r="K163" s="7"/>
      <c r="L163" s="7"/>
      <c r="M163" s="7"/>
      <c r="N163" s="7"/>
      <c r="O163" s="7"/>
      <c r="P163" s="7"/>
      <c r="Q163" s="265"/>
      <c r="R163" s="7"/>
      <c r="S163" s="7"/>
      <c r="T163" s="7"/>
      <c r="U163" s="266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</row>
    <row r="164" ht="18.0" customHeight="1">
      <c r="A164" s="7"/>
      <c r="B164" s="7"/>
      <c r="C164" s="7"/>
      <c r="D164" s="7"/>
      <c r="E164" s="7"/>
      <c r="F164" s="7"/>
      <c r="G164" s="7"/>
      <c r="H164" s="264"/>
      <c r="I164" s="7"/>
      <c r="J164" s="7"/>
      <c r="K164" s="7"/>
      <c r="L164" s="7"/>
      <c r="M164" s="7"/>
      <c r="N164" s="7"/>
      <c r="O164" s="7"/>
      <c r="P164" s="7"/>
      <c r="Q164" s="265"/>
      <c r="R164" s="7"/>
      <c r="S164" s="7"/>
      <c r="T164" s="7"/>
      <c r="U164" s="266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</row>
    <row r="165" ht="18.0" customHeight="1">
      <c r="A165" s="7"/>
      <c r="B165" s="7"/>
      <c r="C165" s="7"/>
      <c r="D165" s="7"/>
      <c r="E165" s="7"/>
      <c r="F165" s="7"/>
      <c r="G165" s="7"/>
      <c r="H165" s="264"/>
      <c r="I165" s="7"/>
      <c r="J165" s="7"/>
      <c r="K165" s="7"/>
      <c r="L165" s="7"/>
      <c r="M165" s="7"/>
      <c r="N165" s="7"/>
      <c r="O165" s="7"/>
      <c r="P165" s="7"/>
      <c r="Q165" s="265"/>
      <c r="R165" s="7"/>
      <c r="S165" s="7"/>
      <c r="T165" s="7"/>
      <c r="U165" s="266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</row>
    <row r="166" ht="18.0" customHeight="1">
      <c r="A166" s="7"/>
      <c r="B166" s="7"/>
      <c r="C166" s="7"/>
      <c r="D166" s="7"/>
      <c r="E166" s="7"/>
      <c r="F166" s="7"/>
      <c r="G166" s="7"/>
      <c r="H166" s="264"/>
      <c r="I166" s="7"/>
      <c r="J166" s="7"/>
      <c r="K166" s="7"/>
      <c r="L166" s="7"/>
      <c r="M166" s="7"/>
      <c r="N166" s="7"/>
      <c r="O166" s="7"/>
      <c r="P166" s="7"/>
      <c r="Q166" s="265"/>
      <c r="R166" s="7"/>
      <c r="S166" s="7"/>
      <c r="T166" s="7"/>
      <c r="U166" s="266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</row>
    <row r="167" ht="18.0" customHeight="1">
      <c r="A167" s="7"/>
      <c r="B167" s="7"/>
      <c r="C167" s="7"/>
      <c r="D167" s="7"/>
      <c r="E167" s="7"/>
      <c r="F167" s="7"/>
      <c r="G167" s="7"/>
      <c r="H167" s="264"/>
      <c r="I167" s="7"/>
      <c r="J167" s="7"/>
      <c r="K167" s="7"/>
      <c r="L167" s="7"/>
      <c r="M167" s="7"/>
      <c r="N167" s="7"/>
      <c r="O167" s="7"/>
      <c r="P167" s="7"/>
      <c r="Q167" s="265"/>
      <c r="R167" s="7"/>
      <c r="S167" s="7"/>
      <c r="T167" s="7"/>
      <c r="U167" s="266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</row>
    <row r="168" ht="18.0" customHeight="1">
      <c r="A168" s="7"/>
      <c r="B168" s="7"/>
      <c r="C168" s="7"/>
      <c r="D168" s="7"/>
      <c r="E168" s="7"/>
      <c r="F168" s="7"/>
      <c r="G168" s="7"/>
      <c r="H168" s="264"/>
      <c r="I168" s="7"/>
      <c r="J168" s="7"/>
      <c r="K168" s="7"/>
      <c r="L168" s="7"/>
      <c r="M168" s="7"/>
      <c r="N168" s="7"/>
      <c r="O168" s="7"/>
      <c r="P168" s="7"/>
      <c r="Q168" s="265"/>
      <c r="R168" s="7"/>
      <c r="S168" s="7"/>
      <c r="T168" s="7"/>
      <c r="U168" s="266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</row>
    <row r="169" ht="18.0" customHeight="1">
      <c r="A169" s="7"/>
      <c r="B169" s="7"/>
      <c r="C169" s="7"/>
      <c r="D169" s="7"/>
      <c r="E169" s="7"/>
      <c r="F169" s="7"/>
      <c r="G169" s="7"/>
      <c r="H169" s="264"/>
      <c r="I169" s="7"/>
      <c r="J169" s="7"/>
      <c r="K169" s="7"/>
      <c r="L169" s="7"/>
      <c r="M169" s="7"/>
      <c r="N169" s="7"/>
      <c r="O169" s="7"/>
      <c r="P169" s="7"/>
      <c r="Q169" s="265"/>
      <c r="R169" s="7"/>
      <c r="S169" s="7"/>
      <c r="T169" s="7"/>
      <c r="U169" s="266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</row>
    <row r="170" ht="18.0" customHeight="1">
      <c r="A170" s="7"/>
      <c r="B170" s="7"/>
      <c r="C170" s="7"/>
      <c r="D170" s="7"/>
      <c r="E170" s="7"/>
      <c r="F170" s="7"/>
      <c r="G170" s="7"/>
      <c r="H170" s="264"/>
      <c r="I170" s="7"/>
      <c r="J170" s="7"/>
      <c r="K170" s="7"/>
      <c r="L170" s="7"/>
      <c r="M170" s="7"/>
      <c r="N170" s="7"/>
      <c r="O170" s="7"/>
      <c r="P170" s="7"/>
      <c r="Q170" s="265"/>
      <c r="R170" s="7"/>
      <c r="S170" s="7"/>
      <c r="T170" s="7"/>
      <c r="U170" s="266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</row>
    <row r="171" ht="18.0" customHeight="1">
      <c r="A171" s="7"/>
      <c r="B171" s="7"/>
      <c r="C171" s="7"/>
      <c r="D171" s="7"/>
      <c r="E171" s="7"/>
      <c r="F171" s="7"/>
      <c r="G171" s="7"/>
      <c r="H171" s="264"/>
      <c r="I171" s="7"/>
      <c r="J171" s="7"/>
      <c r="K171" s="7"/>
      <c r="L171" s="7"/>
      <c r="M171" s="7"/>
      <c r="N171" s="7"/>
      <c r="O171" s="7"/>
      <c r="P171" s="7"/>
      <c r="Q171" s="265"/>
      <c r="R171" s="7"/>
      <c r="S171" s="7"/>
      <c r="T171" s="7"/>
      <c r="U171" s="266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</row>
    <row r="172" ht="18.0" customHeight="1">
      <c r="A172" s="7"/>
      <c r="B172" s="7"/>
      <c r="C172" s="7"/>
      <c r="D172" s="7"/>
      <c r="E172" s="7"/>
      <c r="F172" s="7"/>
      <c r="G172" s="7"/>
      <c r="H172" s="264"/>
      <c r="I172" s="7"/>
      <c r="J172" s="7"/>
      <c r="K172" s="7"/>
      <c r="L172" s="7"/>
      <c r="M172" s="7"/>
      <c r="N172" s="7"/>
      <c r="O172" s="7"/>
      <c r="P172" s="7"/>
      <c r="Q172" s="265"/>
      <c r="R172" s="7"/>
      <c r="S172" s="7"/>
      <c r="T172" s="7"/>
      <c r="U172" s="266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</row>
    <row r="173" ht="18.0" customHeight="1">
      <c r="A173" s="7"/>
      <c r="B173" s="7"/>
      <c r="C173" s="7"/>
      <c r="D173" s="7"/>
      <c r="E173" s="7"/>
      <c r="F173" s="7"/>
      <c r="G173" s="7"/>
      <c r="H173" s="264"/>
      <c r="I173" s="7"/>
      <c r="J173" s="7"/>
      <c r="K173" s="7"/>
      <c r="L173" s="7"/>
      <c r="M173" s="7"/>
      <c r="N173" s="7"/>
      <c r="O173" s="7"/>
      <c r="P173" s="7"/>
      <c r="Q173" s="265"/>
      <c r="R173" s="7"/>
      <c r="S173" s="7"/>
      <c r="T173" s="7"/>
      <c r="U173" s="266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</row>
    <row r="174" ht="18.0" customHeight="1">
      <c r="A174" s="7"/>
      <c r="B174" s="7"/>
      <c r="C174" s="7"/>
      <c r="D174" s="7"/>
      <c r="E174" s="7"/>
      <c r="F174" s="7"/>
      <c r="G174" s="7"/>
      <c r="H174" s="264"/>
      <c r="I174" s="7"/>
      <c r="J174" s="7"/>
      <c r="K174" s="7"/>
      <c r="L174" s="7"/>
      <c r="M174" s="7"/>
      <c r="N174" s="7"/>
      <c r="O174" s="7"/>
      <c r="P174" s="7"/>
      <c r="Q174" s="265"/>
      <c r="R174" s="7"/>
      <c r="S174" s="7"/>
      <c r="T174" s="7"/>
      <c r="U174" s="266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</row>
    <row r="175" ht="18.0" customHeight="1">
      <c r="A175" s="7"/>
      <c r="B175" s="7"/>
      <c r="C175" s="7"/>
      <c r="D175" s="7"/>
      <c r="E175" s="7"/>
      <c r="F175" s="7"/>
      <c r="G175" s="7"/>
      <c r="H175" s="264"/>
      <c r="I175" s="7"/>
      <c r="J175" s="7"/>
      <c r="K175" s="7"/>
      <c r="L175" s="7"/>
      <c r="M175" s="7"/>
      <c r="N175" s="7"/>
      <c r="O175" s="7"/>
      <c r="P175" s="7"/>
      <c r="Q175" s="265"/>
      <c r="R175" s="7"/>
      <c r="S175" s="7"/>
      <c r="T175" s="7"/>
      <c r="U175" s="266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</row>
    <row r="176" ht="18.0" customHeight="1">
      <c r="A176" s="7"/>
      <c r="B176" s="7"/>
      <c r="C176" s="7"/>
      <c r="D176" s="7"/>
      <c r="E176" s="7"/>
      <c r="F176" s="7"/>
      <c r="G176" s="7"/>
      <c r="H176" s="264"/>
      <c r="I176" s="7"/>
      <c r="J176" s="7"/>
      <c r="K176" s="7"/>
      <c r="L176" s="7"/>
      <c r="M176" s="7"/>
      <c r="N176" s="7"/>
      <c r="O176" s="7"/>
      <c r="P176" s="7"/>
      <c r="Q176" s="265"/>
      <c r="R176" s="7"/>
      <c r="S176" s="7"/>
      <c r="T176" s="7"/>
      <c r="U176" s="266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</row>
    <row r="177" ht="18.0" customHeight="1">
      <c r="A177" s="7"/>
      <c r="B177" s="7"/>
      <c r="C177" s="7"/>
      <c r="D177" s="7"/>
      <c r="E177" s="7"/>
      <c r="F177" s="7"/>
      <c r="G177" s="7"/>
      <c r="H177" s="264"/>
      <c r="I177" s="7"/>
      <c r="J177" s="7"/>
      <c r="K177" s="7"/>
      <c r="L177" s="7"/>
      <c r="M177" s="7"/>
      <c r="N177" s="7"/>
      <c r="O177" s="7"/>
      <c r="P177" s="7"/>
      <c r="Q177" s="265"/>
      <c r="R177" s="7"/>
      <c r="S177" s="7"/>
      <c r="T177" s="7"/>
      <c r="U177" s="266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</row>
    <row r="178" ht="18.0" customHeight="1">
      <c r="A178" s="7"/>
      <c r="B178" s="7"/>
      <c r="C178" s="7"/>
      <c r="D178" s="7"/>
      <c r="E178" s="7"/>
      <c r="F178" s="7"/>
      <c r="G178" s="7"/>
      <c r="H178" s="264"/>
      <c r="I178" s="7"/>
      <c r="J178" s="7"/>
      <c r="K178" s="7"/>
      <c r="L178" s="7"/>
      <c r="M178" s="7"/>
      <c r="N178" s="7"/>
      <c r="O178" s="7"/>
      <c r="P178" s="7"/>
      <c r="Q178" s="265"/>
      <c r="R178" s="7"/>
      <c r="S178" s="7"/>
      <c r="T178" s="7"/>
      <c r="U178" s="266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</row>
    <row r="179" ht="18.0" customHeight="1">
      <c r="A179" s="7"/>
      <c r="B179" s="7"/>
      <c r="C179" s="7"/>
      <c r="D179" s="7"/>
      <c r="E179" s="7"/>
      <c r="F179" s="7"/>
      <c r="G179" s="7"/>
      <c r="H179" s="264"/>
      <c r="I179" s="7"/>
      <c r="J179" s="7"/>
      <c r="K179" s="7"/>
      <c r="L179" s="7"/>
      <c r="M179" s="7"/>
      <c r="N179" s="7"/>
      <c r="O179" s="7"/>
      <c r="P179" s="7"/>
      <c r="Q179" s="265"/>
      <c r="R179" s="7"/>
      <c r="S179" s="7"/>
      <c r="T179" s="7"/>
      <c r="U179" s="266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</row>
    <row r="180" ht="18.0" customHeight="1">
      <c r="A180" s="7"/>
      <c r="B180" s="7"/>
      <c r="C180" s="7"/>
      <c r="D180" s="7"/>
      <c r="E180" s="7"/>
      <c r="F180" s="7"/>
      <c r="G180" s="7"/>
      <c r="H180" s="264"/>
      <c r="I180" s="7"/>
      <c r="J180" s="7"/>
      <c r="K180" s="7"/>
      <c r="L180" s="7"/>
      <c r="M180" s="7"/>
      <c r="N180" s="7"/>
      <c r="O180" s="7"/>
      <c r="P180" s="7"/>
      <c r="Q180" s="265"/>
      <c r="R180" s="7"/>
      <c r="S180" s="7"/>
      <c r="T180" s="7"/>
      <c r="U180" s="266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</row>
    <row r="181" ht="18.0" customHeight="1">
      <c r="A181" s="7"/>
      <c r="B181" s="7"/>
      <c r="C181" s="7"/>
      <c r="D181" s="7"/>
      <c r="E181" s="7"/>
      <c r="F181" s="7"/>
      <c r="G181" s="7"/>
      <c r="H181" s="264"/>
      <c r="I181" s="7"/>
      <c r="J181" s="7"/>
      <c r="K181" s="7"/>
      <c r="L181" s="7"/>
      <c r="M181" s="7"/>
      <c r="N181" s="7"/>
      <c r="O181" s="7"/>
      <c r="P181" s="7"/>
      <c r="Q181" s="265"/>
      <c r="R181" s="7"/>
      <c r="S181" s="7"/>
      <c r="T181" s="7"/>
      <c r="U181" s="266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</row>
    <row r="182" ht="18.0" customHeight="1">
      <c r="A182" s="7"/>
      <c r="B182" s="7"/>
      <c r="C182" s="7"/>
      <c r="D182" s="7"/>
      <c r="E182" s="7"/>
      <c r="F182" s="7"/>
      <c r="G182" s="7"/>
      <c r="H182" s="264"/>
      <c r="I182" s="7"/>
      <c r="J182" s="7"/>
      <c r="K182" s="7"/>
      <c r="L182" s="7"/>
      <c r="M182" s="7"/>
      <c r="N182" s="7"/>
      <c r="O182" s="7"/>
      <c r="P182" s="7"/>
      <c r="Q182" s="265"/>
      <c r="R182" s="7"/>
      <c r="S182" s="7"/>
      <c r="T182" s="7"/>
      <c r="U182" s="266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</row>
    <row r="183" ht="18.0" customHeight="1">
      <c r="A183" s="7"/>
      <c r="B183" s="7"/>
      <c r="C183" s="7"/>
      <c r="D183" s="7"/>
      <c r="E183" s="7"/>
      <c r="F183" s="7"/>
      <c r="G183" s="7"/>
      <c r="H183" s="264"/>
      <c r="I183" s="7"/>
      <c r="J183" s="7"/>
      <c r="K183" s="7"/>
      <c r="L183" s="7"/>
      <c r="M183" s="7"/>
      <c r="N183" s="7"/>
      <c r="O183" s="7"/>
      <c r="P183" s="7"/>
      <c r="Q183" s="265"/>
      <c r="R183" s="7"/>
      <c r="S183" s="7"/>
      <c r="T183" s="7"/>
      <c r="U183" s="266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</row>
    <row r="184" ht="18.0" customHeight="1">
      <c r="A184" s="7"/>
      <c r="B184" s="7"/>
      <c r="C184" s="7"/>
      <c r="D184" s="7"/>
      <c r="E184" s="7"/>
      <c r="F184" s="7"/>
      <c r="G184" s="7"/>
      <c r="H184" s="264"/>
      <c r="I184" s="7"/>
      <c r="J184" s="7"/>
      <c r="K184" s="7"/>
      <c r="L184" s="7"/>
      <c r="M184" s="7"/>
      <c r="N184" s="7"/>
      <c r="O184" s="7"/>
      <c r="P184" s="7"/>
      <c r="Q184" s="265"/>
      <c r="R184" s="7"/>
      <c r="S184" s="7"/>
      <c r="T184" s="7"/>
      <c r="U184" s="266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</row>
    <row r="185" ht="18.0" customHeight="1">
      <c r="A185" s="7"/>
      <c r="B185" s="7"/>
      <c r="C185" s="7"/>
      <c r="D185" s="7"/>
      <c r="E185" s="7"/>
      <c r="F185" s="7"/>
      <c r="G185" s="7"/>
      <c r="H185" s="264"/>
      <c r="I185" s="7"/>
      <c r="J185" s="7"/>
      <c r="K185" s="7"/>
      <c r="L185" s="7"/>
      <c r="M185" s="7"/>
      <c r="N185" s="7"/>
      <c r="O185" s="7"/>
      <c r="P185" s="7"/>
      <c r="Q185" s="265"/>
      <c r="R185" s="7"/>
      <c r="S185" s="7"/>
      <c r="T185" s="7"/>
      <c r="U185" s="266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</row>
    <row r="186" ht="18.0" customHeight="1">
      <c r="A186" s="7"/>
      <c r="B186" s="7"/>
      <c r="C186" s="7"/>
      <c r="D186" s="7"/>
      <c r="E186" s="7"/>
      <c r="F186" s="7"/>
      <c r="G186" s="7"/>
      <c r="H186" s="264"/>
      <c r="I186" s="7"/>
      <c r="J186" s="7"/>
      <c r="K186" s="7"/>
      <c r="L186" s="7"/>
      <c r="M186" s="7"/>
      <c r="N186" s="7"/>
      <c r="O186" s="7"/>
      <c r="P186" s="7"/>
      <c r="Q186" s="265"/>
      <c r="R186" s="7"/>
      <c r="S186" s="7"/>
      <c r="T186" s="7"/>
      <c r="U186" s="266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</row>
    <row r="187" ht="18.0" customHeight="1">
      <c r="A187" s="7"/>
      <c r="B187" s="7"/>
      <c r="C187" s="7"/>
      <c r="D187" s="7"/>
      <c r="E187" s="7"/>
      <c r="F187" s="7"/>
      <c r="G187" s="7"/>
      <c r="H187" s="264"/>
      <c r="I187" s="7"/>
      <c r="J187" s="7"/>
      <c r="K187" s="7"/>
      <c r="L187" s="7"/>
      <c r="M187" s="7"/>
      <c r="N187" s="7"/>
      <c r="O187" s="7"/>
      <c r="P187" s="7"/>
      <c r="Q187" s="265"/>
      <c r="R187" s="7"/>
      <c r="S187" s="7"/>
      <c r="T187" s="7"/>
      <c r="U187" s="266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</row>
    <row r="188" ht="18.0" customHeight="1">
      <c r="A188" s="7"/>
      <c r="B188" s="7"/>
      <c r="C188" s="7"/>
      <c r="D188" s="7"/>
      <c r="E188" s="7"/>
      <c r="F188" s="7"/>
      <c r="G188" s="7"/>
      <c r="H188" s="264"/>
      <c r="I188" s="7"/>
      <c r="J188" s="7"/>
      <c r="K188" s="7"/>
      <c r="L188" s="7"/>
      <c r="M188" s="7"/>
      <c r="N188" s="7"/>
      <c r="O188" s="7"/>
      <c r="P188" s="7"/>
      <c r="Q188" s="265"/>
      <c r="R188" s="7"/>
      <c r="S188" s="7"/>
      <c r="T188" s="7"/>
      <c r="U188" s="266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</row>
    <row r="189" ht="18.0" customHeight="1">
      <c r="A189" s="7"/>
      <c r="B189" s="7"/>
      <c r="C189" s="7"/>
      <c r="D189" s="7"/>
      <c r="E189" s="7"/>
      <c r="F189" s="7"/>
      <c r="G189" s="7"/>
      <c r="H189" s="264"/>
      <c r="I189" s="7"/>
      <c r="J189" s="7"/>
      <c r="K189" s="7"/>
      <c r="L189" s="7"/>
      <c r="M189" s="7"/>
      <c r="N189" s="7"/>
      <c r="O189" s="7"/>
      <c r="P189" s="7"/>
      <c r="Q189" s="265"/>
      <c r="R189" s="7"/>
      <c r="S189" s="7"/>
      <c r="T189" s="7"/>
      <c r="U189" s="266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</row>
    <row r="190" ht="18.0" customHeight="1">
      <c r="A190" s="7"/>
      <c r="B190" s="7"/>
      <c r="C190" s="7"/>
      <c r="D190" s="7"/>
      <c r="E190" s="7"/>
      <c r="F190" s="7"/>
      <c r="G190" s="7"/>
      <c r="H190" s="264"/>
      <c r="I190" s="7"/>
      <c r="J190" s="7"/>
      <c r="K190" s="7"/>
      <c r="L190" s="7"/>
      <c r="M190" s="7"/>
      <c r="N190" s="7"/>
      <c r="O190" s="7"/>
      <c r="P190" s="7"/>
      <c r="Q190" s="265"/>
      <c r="R190" s="7"/>
      <c r="S190" s="7"/>
      <c r="T190" s="7"/>
      <c r="U190" s="266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</row>
    <row r="191" ht="18.0" customHeight="1">
      <c r="A191" s="7"/>
      <c r="B191" s="7"/>
      <c r="C191" s="7"/>
      <c r="D191" s="7"/>
      <c r="E191" s="7"/>
      <c r="F191" s="7"/>
      <c r="G191" s="7"/>
      <c r="H191" s="264"/>
      <c r="I191" s="7"/>
      <c r="J191" s="7"/>
      <c r="K191" s="7"/>
      <c r="L191" s="7"/>
      <c r="M191" s="7"/>
      <c r="N191" s="7"/>
      <c r="O191" s="7"/>
      <c r="P191" s="7"/>
      <c r="Q191" s="265"/>
      <c r="R191" s="7"/>
      <c r="S191" s="7"/>
      <c r="T191" s="7"/>
      <c r="U191" s="266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</row>
    <row r="192" ht="18.0" customHeight="1">
      <c r="A192" s="7"/>
      <c r="B192" s="7"/>
      <c r="C192" s="7"/>
      <c r="D192" s="7"/>
      <c r="E192" s="7"/>
      <c r="F192" s="7"/>
      <c r="G192" s="7"/>
      <c r="H192" s="264"/>
      <c r="I192" s="7"/>
      <c r="J192" s="7"/>
      <c r="K192" s="7"/>
      <c r="L192" s="7"/>
      <c r="M192" s="7"/>
      <c r="N192" s="7"/>
      <c r="O192" s="7"/>
      <c r="P192" s="7"/>
      <c r="Q192" s="265"/>
      <c r="R192" s="7"/>
      <c r="S192" s="7"/>
      <c r="T192" s="7"/>
      <c r="U192" s="266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</row>
    <row r="193" ht="18.0" customHeight="1">
      <c r="A193" s="7"/>
      <c r="B193" s="7"/>
      <c r="C193" s="7"/>
      <c r="D193" s="7"/>
      <c r="E193" s="7"/>
      <c r="F193" s="7"/>
      <c r="G193" s="7"/>
      <c r="H193" s="264"/>
      <c r="I193" s="7"/>
      <c r="J193" s="7"/>
      <c r="K193" s="7"/>
      <c r="L193" s="7"/>
      <c r="M193" s="7"/>
      <c r="N193" s="7"/>
      <c r="O193" s="7"/>
      <c r="P193" s="7"/>
      <c r="Q193" s="265"/>
      <c r="R193" s="7"/>
      <c r="S193" s="7"/>
      <c r="T193" s="7"/>
      <c r="U193" s="266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</row>
    <row r="194" ht="18.0" customHeight="1">
      <c r="A194" s="7"/>
      <c r="B194" s="7"/>
      <c r="C194" s="7"/>
      <c r="D194" s="7"/>
      <c r="E194" s="7"/>
      <c r="F194" s="7"/>
      <c r="G194" s="7"/>
      <c r="H194" s="264"/>
      <c r="I194" s="7"/>
      <c r="J194" s="7"/>
      <c r="K194" s="7"/>
      <c r="L194" s="7"/>
      <c r="M194" s="7"/>
      <c r="N194" s="7"/>
      <c r="O194" s="7"/>
      <c r="P194" s="7"/>
      <c r="Q194" s="265"/>
      <c r="R194" s="7"/>
      <c r="S194" s="7"/>
      <c r="T194" s="7"/>
      <c r="U194" s="266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</row>
    <row r="195" ht="18.0" customHeight="1">
      <c r="A195" s="7"/>
      <c r="B195" s="7"/>
      <c r="C195" s="7"/>
      <c r="D195" s="7"/>
      <c r="E195" s="7"/>
      <c r="F195" s="7"/>
      <c r="G195" s="7"/>
      <c r="H195" s="264"/>
      <c r="I195" s="7"/>
      <c r="J195" s="7"/>
      <c r="K195" s="7"/>
      <c r="L195" s="7"/>
      <c r="M195" s="7"/>
      <c r="N195" s="7"/>
      <c r="O195" s="7"/>
      <c r="P195" s="7"/>
      <c r="Q195" s="265"/>
      <c r="R195" s="7"/>
      <c r="S195" s="7"/>
      <c r="T195" s="7"/>
      <c r="U195" s="266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</row>
    <row r="196" ht="18.0" customHeight="1">
      <c r="A196" s="7"/>
      <c r="B196" s="7"/>
      <c r="C196" s="7"/>
      <c r="D196" s="7"/>
      <c r="E196" s="7"/>
      <c r="F196" s="7"/>
      <c r="G196" s="7"/>
      <c r="H196" s="264"/>
      <c r="I196" s="7"/>
      <c r="J196" s="7"/>
      <c r="K196" s="7"/>
      <c r="L196" s="7"/>
      <c r="M196" s="7"/>
      <c r="N196" s="7"/>
      <c r="O196" s="7"/>
      <c r="P196" s="7"/>
      <c r="Q196" s="265"/>
      <c r="R196" s="7"/>
      <c r="S196" s="7"/>
      <c r="T196" s="7"/>
      <c r="U196" s="266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</row>
    <row r="197" ht="18.0" customHeight="1">
      <c r="A197" s="7"/>
      <c r="B197" s="7"/>
      <c r="C197" s="7"/>
      <c r="D197" s="7"/>
      <c r="E197" s="7"/>
      <c r="F197" s="7"/>
      <c r="G197" s="7"/>
      <c r="H197" s="264"/>
      <c r="I197" s="7"/>
      <c r="J197" s="7"/>
      <c r="K197" s="7"/>
      <c r="L197" s="7"/>
      <c r="M197" s="7"/>
      <c r="N197" s="7"/>
      <c r="O197" s="7"/>
      <c r="P197" s="7"/>
      <c r="Q197" s="265"/>
      <c r="R197" s="7"/>
      <c r="S197" s="7"/>
      <c r="T197" s="7"/>
      <c r="U197" s="266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</row>
    <row r="198" ht="18.0" customHeight="1">
      <c r="A198" s="7"/>
      <c r="B198" s="7"/>
      <c r="C198" s="7"/>
      <c r="D198" s="7"/>
      <c r="E198" s="7"/>
      <c r="F198" s="7"/>
      <c r="G198" s="7"/>
      <c r="H198" s="264"/>
      <c r="I198" s="7"/>
      <c r="J198" s="7"/>
      <c r="K198" s="7"/>
      <c r="L198" s="7"/>
      <c r="M198" s="7"/>
      <c r="N198" s="7"/>
      <c r="O198" s="7"/>
      <c r="P198" s="7"/>
      <c r="Q198" s="265"/>
      <c r="R198" s="7"/>
      <c r="S198" s="7"/>
      <c r="T198" s="7"/>
      <c r="U198" s="266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</row>
    <row r="199" ht="18.0" customHeight="1">
      <c r="A199" s="7"/>
      <c r="B199" s="7"/>
      <c r="C199" s="7"/>
      <c r="D199" s="7"/>
      <c r="E199" s="7"/>
      <c r="F199" s="7"/>
      <c r="G199" s="7"/>
      <c r="H199" s="264"/>
      <c r="I199" s="7"/>
      <c r="J199" s="7"/>
      <c r="K199" s="7"/>
      <c r="L199" s="7"/>
      <c r="M199" s="7"/>
      <c r="N199" s="7"/>
      <c r="O199" s="7"/>
      <c r="P199" s="7"/>
      <c r="Q199" s="265"/>
      <c r="R199" s="7"/>
      <c r="S199" s="7"/>
      <c r="T199" s="7"/>
      <c r="U199" s="266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</row>
    <row r="200" ht="18.0" customHeight="1">
      <c r="A200" s="7"/>
      <c r="B200" s="7"/>
      <c r="C200" s="7"/>
      <c r="D200" s="7"/>
      <c r="E200" s="7"/>
      <c r="F200" s="7"/>
      <c r="G200" s="7"/>
      <c r="H200" s="264"/>
      <c r="I200" s="7"/>
      <c r="J200" s="7"/>
      <c r="K200" s="7"/>
      <c r="L200" s="7"/>
      <c r="M200" s="7"/>
      <c r="N200" s="7"/>
      <c r="O200" s="7"/>
      <c r="P200" s="7"/>
      <c r="Q200" s="265"/>
      <c r="R200" s="7"/>
      <c r="S200" s="7"/>
      <c r="T200" s="7"/>
      <c r="U200" s="266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</row>
    <row r="201" ht="18.0" customHeight="1">
      <c r="A201" s="7"/>
      <c r="B201" s="7"/>
      <c r="C201" s="7"/>
      <c r="D201" s="7"/>
      <c r="E201" s="7"/>
      <c r="F201" s="7"/>
      <c r="G201" s="7"/>
      <c r="H201" s="264"/>
      <c r="I201" s="7"/>
      <c r="J201" s="7"/>
      <c r="K201" s="7"/>
      <c r="L201" s="7"/>
      <c r="M201" s="7"/>
      <c r="N201" s="7"/>
      <c r="O201" s="7"/>
      <c r="P201" s="7"/>
      <c r="Q201" s="265"/>
      <c r="R201" s="7"/>
      <c r="S201" s="7"/>
      <c r="T201" s="7"/>
      <c r="U201" s="266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</row>
    <row r="202" ht="18.0" customHeight="1">
      <c r="A202" s="7"/>
      <c r="B202" s="7"/>
      <c r="C202" s="7"/>
      <c r="D202" s="7"/>
      <c r="E202" s="7"/>
      <c r="F202" s="7"/>
      <c r="G202" s="7"/>
      <c r="H202" s="264"/>
      <c r="I202" s="7"/>
      <c r="J202" s="7"/>
      <c r="K202" s="7"/>
      <c r="L202" s="7"/>
      <c r="M202" s="7"/>
      <c r="N202" s="7"/>
      <c r="O202" s="7"/>
      <c r="P202" s="7"/>
      <c r="Q202" s="265"/>
      <c r="R202" s="7"/>
      <c r="S202" s="7"/>
      <c r="T202" s="7"/>
      <c r="U202" s="266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</row>
    <row r="203" ht="18.0" customHeight="1">
      <c r="A203" s="7"/>
      <c r="B203" s="7"/>
      <c r="C203" s="7"/>
      <c r="D203" s="7"/>
      <c r="E203" s="7"/>
      <c r="F203" s="7"/>
      <c r="G203" s="7"/>
      <c r="H203" s="264"/>
      <c r="I203" s="7"/>
      <c r="J203" s="7"/>
      <c r="K203" s="7"/>
      <c r="L203" s="7"/>
      <c r="M203" s="7"/>
      <c r="N203" s="7"/>
      <c r="O203" s="7"/>
      <c r="P203" s="7"/>
      <c r="Q203" s="265"/>
      <c r="R203" s="7"/>
      <c r="S203" s="7"/>
      <c r="T203" s="7"/>
      <c r="U203" s="266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</row>
    <row r="204" ht="18.0" customHeight="1">
      <c r="A204" s="7"/>
      <c r="B204" s="7"/>
      <c r="C204" s="7"/>
      <c r="D204" s="7"/>
      <c r="E204" s="7"/>
      <c r="F204" s="7"/>
      <c r="G204" s="7"/>
      <c r="H204" s="264"/>
      <c r="I204" s="7"/>
      <c r="J204" s="7"/>
      <c r="K204" s="7"/>
      <c r="L204" s="7"/>
      <c r="M204" s="7"/>
      <c r="N204" s="7"/>
      <c r="O204" s="7"/>
      <c r="P204" s="7"/>
      <c r="Q204" s="265"/>
      <c r="R204" s="7"/>
      <c r="S204" s="7"/>
      <c r="T204" s="7"/>
      <c r="U204" s="266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</row>
    <row r="205" ht="18.0" customHeight="1">
      <c r="A205" s="7"/>
      <c r="B205" s="7"/>
      <c r="C205" s="7"/>
      <c r="D205" s="7"/>
      <c r="E205" s="7"/>
      <c r="F205" s="7"/>
      <c r="G205" s="7"/>
      <c r="H205" s="264"/>
      <c r="I205" s="7"/>
      <c r="J205" s="7"/>
      <c r="K205" s="7"/>
      <c r="L205" s="7"/>
      <c r="M205" s="7"/>
      <c r="N205" s="7"/>
      <c r="O205" s="7"/>
      <c r="P205" s="7"/>
      <c r="Q205" s="265"/>
      <c r="R205" s="7"/>
      <c r="S205" s="7"/>
      <c r="T205" s="7"/>
      <c r="U205" s="266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</row>
    <row r="206" ht="18.0" customHeight="1">
      <c r="A206" s="7"/>
      <c r="B206" s="7"/>
      <c r="C206" s="7"/>
      <c r="D206" s="7"/>
      <c r="E206" s="7"/>
      <c r="F206" s="7"/>
      <c r="G206" s="7"/>
      <c r="H206" s="264"/>
      <c r="I206" s="7"/>
      <c r="J206" s="7"/>
      <c r="K206" s="7"/>
      <c r="L206" s="7"/>
      <c r="M206" s="7"/>
      <c r="N206" s="7"/>
      <c r="O206" s="7"/>
      <c r="P206" s="7"/>
      <c r="Q206" s="265"/>
      <c r="R206" s="7"/>
      <c r="S206" s="7"/>
      <c r="T206" s="7"/>
      <c r="U206" s="266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</row>
    <row r="207" ht="18.0" customHeight="1">
      <c r="A207" s="7"/>
      <c r="B207" s="7"/>
      <c r="C207" s="7"/>
      <c r="D207" s="7"/>
      <c r="E207" s="7"/>
      <c r="F207" s="7"/>
      <c r="G207" s="7"/>
      <c r="H207" s="264"/>
      <c r="I207" s="7"/>
      <c r="J207" s="7"/>
      <c r="K207" s="7"/>
      <c r="L207" s="7"/>
      <c r="M207" s="7"/>
      <c r="N207" s="7"/>
      <c r="O207" s="7"/>
      <c r="P207" s="7"/>
      <c r="Q207" s="265"/>
      <c r="R207" s="7"/>
      <c r="S207" s="7"/>
      <c r="T207" s="7"/>
      <c r="U207" s="266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</row>
    <row r="208" ht="18.0" customHeight="1">
      <c r="A208" s="7"/>
      <c r="B208" s="7"/>
      <c r="C208" s="7"/>
      <c r="D208" s="7"/>
      <c r="E208" s="7"/>
      <c r="F208" s="7"/>
      <c r="G208" s="7"/>
      <c r="H208" s="264"/>
      <c r="I208" s="7"/>
      <c r="J208" s="7"/>
      <c r="K208" s="7"/>
      <c r="L208" s="7"/>
      <c r="M208" s="7"/>
      <c r="N208" s="7"/>
      <c r="O208" s="7"/>
      <c r="P208" s="7"/>
      <c r="Q208" s="265"/>
      <c r="R208" s="7"/>
      <c r="S208" s="7"/>
      <c r="T208" s="7"/>
      <c r="U208" s="266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</row>
    <row r="209" ht="18.0" customHeight="1">
      <c r="A209" s="7"/>
      <c r="B209" s="7"/>
      <c r="C209" s="7"/>
      <c r="D209" s="7"/>
      <c r="E209" s="7"/>
      <c r="F209" s="7"/>
      <c r="G209" s="7"/>
      <c r="H209" s="264"/>
      <c r="I209" s="7"/>
      <c r="J209" s="7"/>
      <c r="K209" s="7"/>
      <c r="L209" s="7"/>
      <c r="M209" s="7"/>
      <c r="N209" s="7"/>
      <c r="O209" s="7"/>
      <c r="P209" s="7"/>
      <c r="Q209" s="265"/>
      <c r="R209" s="7"/>
      <c r="S209" s="7"/>
      <c r="T209" s="7"/>
      <c r="U209" s="266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</row>
    <row r="210" ht="18.0" customHeight="1">
      <c r="A210" s="7"/>
      <c r="B210" s="7"/>
      <c r="C210" s="7"/>
      <c r="D210" s="7"/>
      <c r="E210" s="7"/>
      <c r="F210" s="7"/>
      <c r="G210" s="7"/>
      <c r="H210" s="264"/>
      <c r="I210" s="7"/>
      <c r="J210" s="7"/>
      <c r="K210" s="7"/>
      <c r="L210" s="7"/>
      <c r="M210" s="7"/>
      <c r="N210" s="7"/>
      <c r="O210" s="7"/>
      <c r="P210" s="7"/>
      <c r="Q210" s="265"/>
      <c r="R210" s="7"/>
      <c r="S210" s="7"/>
      <c r="T210" s="7"/>
      <c r="U210" s="266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</row>
    <row r="211" ht="18.0" customHeight="1">
      <c r="A211" s="7"/>
      <c r="B211" s="7"/>
      <c r="C211" s="7"/>
      <c r="D211" s="7"/>
      <c r="E211" s="7"/>
      <c r="F211" s="7"/>
      <c r="G211" s="7"/>
      <c r="H211" s="264"/>
      <c r="I211" s="7"/>
      <c r="J211" s="7"/>
      <c r="K211" s="7"/>
      <c r="L211" s="7"/>
      <c r="M211" s="7"/>
      <c r="N211" s="7"/>
      <c r="O211" s="7"/>
      <c r="P211" s="7"/>
      <c r="Q211" s="265"/>
      <c r="R211" s="7"/>
      <c r="S211" s="7"/>
      <c r="T211" s="7"/>
      <c r="U211" s="266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</row>
    <row r="212" ht="18.0" customHeight="1">
      <c r="A212" s="7"/>
      <c r="B212" s="7"/>
      <c r="C212" s="7"/>
      <c r="D212" s="7"/>
      <c r="E212" s="7"/>
      <c r="F212" s="7"/>
      <c r="G212" s="7"/>
      <c r="H212" s="264"/>
      <c r="I212" s="7"/>
      <c r="J212" s="7"/>
      <c r="K212" s="7"/>
      <c r="L212" s="7"/>
      <c r="M212" s="7"/>
      <c r="N212" s="7"/>
      <c r="O212" s="7"/>
      <c r="P212" s="7"/>
      <c r="Q212" s="265"/>
      <c r="R212" s="7"/>
      <c r="S212" s="7"/>
      <c r="T212" s="7"/>
      <c r="U212" s="266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</row>
    <row r="213" ht="18.0" customHeight="1">
      <c r="A213" s="7"/>
      <c r="B213" s="7"/>
      <c r="C213" s="7"/>
      <c r="D213" s="7"/>
      <c r="E213" s="7"/>
      <c r="F213" s="7"/>
      <c r="G213" s="7"/>
      <c r="H213" s="264"/>
      <c r="I213" s="7"/>
      <c r="J213" s="7"/>
      <c r="K213" s="7"/>
      <c r="L213" s="7"/>
      <c r="M213" s="7"/>
      <c r="N213" s="7"/>
      <c r="O213" s="7"/>
      <c r="P213" s="7"/>
      <c r="Q213" s="265"/>
      <c r="R213" s="7"/>
      <c r="S213" s="7"/>
      <c r="T213" s="7"/>
      <c r="U213" s="266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</row>
    <row r="214" ht="18.0" customHeight="1">
      <c r="A214" s="7"/>
      <c r="B214" s="7"/>
      <c r="C214" s="7"/>
      <c r="D214" s="7"/>
      <c r="E214" s="7"/>
      <c r="F214" s="7"/>
      <c r="G214" s="7"/>
      <c r="H214" s="264"/>
      <c r="I214" s="7"/>
      <c r="J214" s="7"/>
      <c r="K214" s="7"/>
      <c r="L214" s="7"/>
      <c r="M214" s="7"/>
      <c r="N214" s="7"/>
      <c r="O214" s="7"/>
      <c r="P214" s="7"/>
      <c r="Q214" s="265"/>
      <c r="R214" s="7"/>
      <c r="S214" s="7"/>
      <c r="T214" s="7"/>
      <c r="U214" s="266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</row>
    <row r="215" ht="18.0" customHeight="1">
      <c r="A215" s="7"/>
      <c r="B215" s="7"/>
      <c r="C215" s="7"/>
      <c r="D215" s="7"/>
      <c r="E215" s="7"/>
      <c r="F215" s="7"/>
      <c r="G215" s="7"/>
      <c r="H215" s="264"/>
      <c r="I215" s="7"/>
      <c r="J215" s="7"/>
      <c r="K215" s="7"/>
      <c r="L215" s="7"/>
      <c r="M215" s="7"/>
      <c r="N215" s="7"/>
      <c r="O215" s="7"/>
      <c r="P215" s="7"/>
      <c r="Q215" s="265"/>
      <c r="R215" s="7"/>
      <c r="S215" s="7"/>
      <c r="T215" s="7"/>
      <c r="U215" s="266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</row>
    <row r="216" ht="18.0" customHeight="1">
      <c r="A216" s="7"/>
      <c r="B216" s="7"/>
      <c r="C216" s="7"/>
      <c r="D216" s="7"/>
      <c r="E216" s="7"/>
      <c r="F216" s="7"/>
      <c r="G216" s="7"/>
      <c r="H216" s="264"/>
      <c r="I216" s="7"/>
      <c r="J216" s="7"/>
      <c r="K216" s="7"/>
      <c r="L216" s="7"/>
      <c r="M216" s="7"/>
      <c r="N216" s="7"/>
      <c r="O216" s="7"/>
      <c r="P216" s="7"/>
      <c r="Q216" s="265"/>
      <c r="R216" s="7"/>
      <c r="S216" s="7"/>
      <c r="T216" s="7"/>
      <c r="U216" s="266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</row>
    <row r="217" ht="18.0" customHeight="1">
      <c r="A217" s="7"/>
      <c r="B217" s="7"/>
      <c r="C217" s="7"/>
      <c r="D217" s="7"/>
      <c r="E217" s="7"/>
      <c r="F217" s="7"/>
      <c r="G217" s="7"/>
      <c r="H217" s="264"/>
      <c r="I217" s="7"/>
      <c r="J217" s="7"/>
      <c r="K217" s="7"/>
      <c r="L217" s="7"/>
      <c r="M217" s="7"/>
      <c r="N217" s="7"/>
      <c r="O217" s="7"/>
      <c r="P217" s="7"/>
      <c r="Q217" s="265"/>
      <c r="R217" s="7"/>
      <c r="S217" s="7"/>
      <c r="T217" s="7"/>
      <c r="U217" s="266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</row>
    <row r="218" ht="18.0" customHeight="1">
      <c r="A218" s="7"/>
      <c r="B218" s="7"/>
      <c r="C218" s="7"/>
      <c r="D218" s="7"/>
      <c r="E218" s="7"/>
      <c r="F218" s="7"/>
      <c r="G218" s="7"/>
      <c r="H218" s="264"/>
      <c r="I218" s="7"/>
      <c r="J218" s="7"/>
      <c r="K218" s="7"/>
      <c r="L218" s="7"/>
      <c r="M218" s="7"/>
      <c r="N218" s="7"/>
      <c r="O218" s="7"/>
      <c r="P218" s="7"/>
      <c r="Q218" s="265"/>
      <c r="R218" s="7"/>
      <c r="S218" s="7"/>
      <c r="T218" s="7"/>
      <c r="U218" s="266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</row>
    <row r="219" ht="18.0" customHeight="1">
      <c r="A219" s="7"/>
      <c r="B219" s="7"/>
      <c r="C219" s="7"/>
      <c r="D219" s="7"/>
      <c r="E219" s="7"/>
      <c r="F219" s="7"/>
      <c r="G219" s="7"/>
      <c r="H219" s="264"/>
      <c r="I219" s="7"/>
      <c r="J219" s="7"/>
      <c r="K219" s="7"/>
      <c r="L219" s="7"/>
      <c r="M219" s="7"/>
      <c r="N219" s="7"/>
      <c r="O219" s="7"/>
      <c r="P219" s="7"/>
      <c r="Q219" s="265"/>
      <c r="R219" s="7"/>
      <c r="S219" s="7"/>
      <c r="T219" s="7"/>
      <c r="U219" s="266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</row>
    <row r="220" ht="18.0" customHeight="1">
      <c r="A220" s="7"/>
      <c r="B220" s="7"/>
      <c r="C220" s="7"/>
      <c r="D220" s="7"/>
      <c r="E220" s="7"/>
      <c r="F220" s="7"/>
      <c r="G220" s="7"/>
      <c r="H220" s="264"/>
      <c r="I220" s="7"/>
      <c r="J220" s="7"/>
      <c r="K220" s="7"/>
      <c r="L220" s="7"/>
      <c r="M220" s="7"/>
      <c r="N220" s="7"/>
      <c r="O220" s="7"/>
      <c r="P220" s="7"/>
      <c r="Q220" s="265"/>
      <c r="R220" s="7"/>
      <c r="S220" s="7"/>
      <c r="T220" s="7"/>
      <c r="U220" s="266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</row>
    <row r="221" ht="18.0" customHeight="1">
      <c r="A221" s="7"/>
      <c r="B221" s="7"/>
      <c r="C221" s="7"/>
      <c r="D221" s="7"/>
      <c r="E221" s="7"/>
      <c r="F221" s="7"/>
      <c r="G221" s="7"/>
      <c r="H221" s="264"/>
      <c r="I221" s="7"/>
      <c r="J221" s="7"/>
      <c r="K221" s="7"/>
      <c r="L221" s="7"/>
      <c r="M221" s="7"/>
      <c r="N221" s="7"/>
      <c r="O221" s="7"/>
      <c r="P221" s="7"/>
      <c r="Q221" s="265"/>
      <c r="R221" s="7"/>
      <c r="S221" s="7"/>
      <c r="T221" s="7"/>
      <c r="U221" s="266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</row>
    <row r="222" ht="18.0" customHeight="1">
      <c r="A222" s="7"/>
      <c r="B222" s="7"/>
      <c r="C222" s="7"/>
      <c r="D222" s="7"/>
      <c r="E222" s="7"/>
      <c r="F222" s="7"/>
      <c r="G222" s="7"/>
      <c r="H222" s="264"/>
      <c r="I222" s="7"/>
      <c r="J222" s="7"/>
      <c r="K222" s="7"/>
      <c r="L222" s="7"/>
      <c r="M222" s="7"/>
      <c r="N222" s="7"/>
      <c r="O222" s="7"/>
      <c r="P222" s="7"/>
      <c r="Q222" s="265"/>
      <c r="R222" s="7"/>
      <c r="S222" s="7"/>
      <c r="T222" s="7"/>
      <c r="U222" s="266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</row>
    <row r="223" ht="18.0" customHeight="1">
      <c r="A223" s="7"/>
      <c r="B223" s="7"/>
      <c r="C223" s="7"/>
      <c r="D223" s="7"/>
      <c r="E223" s="7"/>
      <c r="F223" s="7"/>
      <c r="G223" s="7"/>
      <c r="H223" s="264"/>
      <c r="I223" s="7"/>
      <c r="J223" s="7"/>
      <c r="K223" s="7"/>
      <c r="L223" s="7"/>
      <c r="M223" s="7"/>
      <c r="N223" s="7"/>
      <c r="O223" s="7"/>
      <c r="P223" s="7"/>
      <c r="Q223" s="265"/>
      <c r="R223" s="7"/>
      <c r="S223" s="7"/>
      <c r="T223" s="7"/>
      <c r="U223" s="266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</row>
    <row r="224" ht="18.0" customHeight="1">
      <c r="A224" s="7"/>
      <c r="B224" s="7"/>
      <c r="C224" s="7"/>
      <c r="D224" s="7"/>
      <c r="E224" s="7"/>
      <c r="F224" s="7"/>
      <c r="G224" s="7"/>
      <c r="H224" s="264"/>
      <c r="I224" s="7"/>
      <c r="J224" s="7"/>
      <c r="K224" s="7"/>
      <c r="L224" s="7"/>
      <c r="M224" s="7"/>
      <c r="N224" s="7"/>
      <c r="O224" s="7"/>
      <c r="P224" s="7"/>
      <c r="Q224" s="265"/>
      <c r="R224" s="7"/>
      <c r="S224" s="7"/>
      <c r="T224" s="7"/>
      <c r="U224" s="266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</row>
    <row r="225" ht="18.0" customHeight="1">
      <c r="A225" s="7"/>
      <c r="B225" s="7"/>
      <c r="C225" s="7"/>
      <c r="D225" s="7"/>
      <c r="E225" s="7"/>
      <c r="F225" s="7"/>
      <c r="G225" s="7"/>
      <c r="H225" s="264"/>
      <c r="I225" s="7"/>
      <c r="J225" s="7"/>
      <c r="K225" s="7"/>
      <c r="L225" s="7"/>
      <c r="M225" s="7"/>
      <c r="N225" s="7"/>
      <c r="O225" s="7"/>
      <c r="P225" s="7"/>
      <c r="Q225" s="265"/>
      <c r="R225" s="7"/>
      <c r="S225" s="7"/>
      <c r="T225" s="7"/>
      <c r="U225" s="266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</row>
    <row r="226" ht="18.0" customHeight="1">
      <c r="A226" s="7"/>
      <c r="B226" s="7"/>
      <c r="C226" s="7"/>
      <c r="D226" s="7"/>
      <c r="E226" s="7"/>
      <c r="F226" s="7"/>
      <c r="G226" s="7"/>
      <c r="H226" s="264"/>
      <c r="I226" s="7"/>
      <c r="J226" s="7"/>
      <c r="K226" s="7"/>
      <c r="L226" s="7"/>
      <c r="M226" s="7"/>
      <c r="N226" s="7"/>
      <c r="O226" s="7"/>
      <c r="P226" s="7"/>
      <c r="Q226" s="265"/>
      <c r="R226" s="7"/>
      <c r="S226" s="7"/>
      <c r="T226" s="7"/>
      <c r="U226" s="266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</row>
    <row r="227" ht="18.0" customHeight="1">
      <c r="A227" s="7"/>
      <c r="B227" s="7"/>
      <c r="C227" s="7"/>
      <c r="D227" s="7"/>
      <c r="E227" s="7"/>
      <c r="F227" s="7"/>
      <c r="G227" s="7"/>
      <c r="H227" s="264"/>
      <c r="I227" s="7"/>
      <c r="J227" s="7"/>
      <c r="K227" s="7"/>
      <c r="L227" s="7"/>
      <c r="M227" s="7"/>
      <c r="N227" s="7"/>
      <c r="O227" s="7"/>
      <c r="P227" s="7"/>
      <c r="Q227" s="265"/>
      <c r="R227" s="7"/>
      <c r="S227" s="7"/>
      <c r="T227" s="7"/>
      <c r="U227" s="266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</row>
    <row r="228" ht="18.0" customHeight="1">
      <c r="A228" s="7"/>
      <c r="B228" s="7"/>
      <c r="C228" s="7"/>
      <c r="D228" s="7"/>
      <c r="E228" s="7"/>
      <c r="F228" s="7"/>
      <c r="G228" s="7"/>
      <c r="H228" s="264"/>
      <c r="I228" s="7"/>
      <c r="J228" s="7"/>
      <c r="K228" s="7"/>
      <c r="L228" s="7"/>
      <c r="M228" s="7"/>
      <c r="N228" s="7"/>
      <c r="O228" s="7"/>
      <c r="P228" s="7"/>
      <c r="Q228" s="265"/>
      <c r="R228" s="7"/>
      <c r="S228" s="7"/>
      <c r="T228" s="7"/>
      <c r="U228" s="266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</row>
    <row r="229" ht="18.0" customHeight="1">
      <c r="A229" s="7"/>
      <c r="B229" s="7"/>
      <c r="C229" s="7"/>
      <c r="D229" s="7"/>
      <c r="E229" s="7"/>
      <c r="F229" s="7"/>
      <c r="G229" s="7"/>
      <c r="H229" s="264"/>
      <c r="I229" s="7"/>
      <c r="J229" s="7"/>
      <c r="K229" s="7"/>
      <c r="L229" s="7"/>
      <c r="M229" s="7"/>
      <c r="N229" s="7"/>
      <c r="O229" s="7"/>
      <c r="P229" s="7"/>
      <c r="Q229" s="265"/>
      <c r="R229" s="7"/>
      <c r="S229" s="7"/>
      <c r="T229" s="7"/>
      <c r="U229" s="266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</row>
    <row r="230" ht="18.0" customHeight="1">
      <c r="A230" s="7"/>
      <c r="B230" s="7"/>
      <c r="C230" s="7"/>
      <c r="D230" s="7"/>
      <c r="E230" s="7"/>
      <c r="F230" s="7"/>
      <c r="G230" s="7"/>
      <c r="H230" s="264"/>
      <c r="I230" s="7"/>
      <c r="J230" s="7"/>
      <c r="K230" s="7"/>
      <c r="L230" s="7"/>
      <c r="M230" s="7"/>
      <c r="N230" s="7"/>
      <c r="O230" s="7"/>
      <c r="P230" s="7"/>
      <c r="Q230" s="265"/>
      <c r="R230" s="7"/>
      <c r="S230" s="7"/>
      <c r="T230" s="7"/>
      <c r="U230" s="266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</row>
    <row r="231" ht="18.0" customHeight="1">
      <c r="A231" s="7"/>
      <c r="B231" s="7"/>
      <c r="C231" s="7"/>
      <c r="D231" s="7"/>
      <c r="E231" s="7"/>
      <c r="F231" s="7"/>
      <c r="G231" s="7"/>
      <c r="H231" s="264"/>
      <c r="I231" s="7"/>
      <c r="J231" s="7"/>
      <c r="K231" s="7"/>
      <c r="L231" s="7"/>
      <c r="M231" s="7"/>
      <c r="N231" s="7"/>
      <c r="O231" s="7"/>
      <c r="P231" s="7"/>
      <c r="Q231" s="265"/>
      <c r="R231" s="7"/>
      <c r="S231" s="7"/>
      <c r="T231" s="7"/>
      <c r="U231" s="266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</row>
    <row r="232" ht="18.0" customHeight="1">
      <c r="A232" s="7"/>
      <c r="B232" s="7"/>
      <c r="C232" s="7"/>
      <c r="D232" s="7"/>
      <c r="E232" s="7"/>
      <c r="F232" s="7"/>
      <c r="G232" s="7"/>
      <c r="H232" s="264"/>
      <c r="I232" s="7"/>
      <c r="J232" s="7"/>
      <c r="K232" s="7"/>
      <c r="L232" s="7"/>
      <c r="M232" s="7"/>
      <c r="N232" s="7"/>
      <c r="O232" s="7"/>
      <c r="P232" s="7"/>
      <c r="Q232" s="265"/>
      <c r="R232" s="7"/>
      <c r="S232" s="7"/>
      <c r="T232" s="7"/>
      <c r="U232" s="266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</row>
    <row r="233" ht="18.0" customHeight="1">
      <c r="A233" s="7"/>
      <c r="B233" s="7"/>
      <c r="C233" s="7"/>
      <c r="D233" s="7"/>
      <c r="E233" s="7"/>
      <c r="F233" s="7"/>
      <c r="G233" s="7"/>
      <c r="H233" s="264"/>
      <c r="I233" s="7"/>
      <c r="J233" s="7"/>
      <c r="K233" s="7"/>
      <c r="L233" s="7"/>
      <c r="M233" s="7"/>
      <c r="N233" s="7"/>
      <c r="O233" s="7"/>
      <c r="P233" s="7"/>
      <c r="Q233" s="265"/>
      <c r="R233" s="7"/>
      <c r="S233" s="7"/>
      <c r="T233" s="7"/>
      <c r="U233" s="266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</row>
    <row r="234" ht="18.0" customHeight="1">
      <c r="A234" s="7"/>
      <c r="B234" s="7"/>
      <c r="C234" s="7"/>
      <c r="D234" s="7"/>
      <c r="E234" s="7"/>
      <c r="F234" s="7"/>
      <c r="G234" s="7"/>
      <c r="H234" s="264"/>
      <c r="I234" s="7"/>
      <c r="J234" s="7"/>
      <c r="K234" s="7"/>
      <c r="L234" s="7"/>
      <c r="M234" s="7"/>
      <c r="N234" s="7"/>
      <c r="O234" s="7"/>
      <c r="P234" s="7"/>
      <c r="Q234" s="265"/>
      <c r="R234" s="7"/>
      <c r="S234" s="7"/>
      <c r="T234" s="7"/>
      <c r="U234" s="266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</row>
    <row r="235" ht="18.0" customHeight="1">
      <c r="A235" s="7"/>
      <c r="B235" s="7"/>
      <c r="C235" s="7"/>
      <c r="D235" s="7"/>
      <c r="E235" s="7"/>
      <c r="F235" s="7"/>
      <c r="G235" s="7"/>
      <c r="H235" s="264"/>
      <c r="I235" s="7"/>
      <c r="J235" s="7"/>
      <c r="K235" s="7"/>
      <c r="L235" s="7"/>
      <c r="M235" s="7"/>
      <c r="N235" s="7"/>
      <c r="O235" s="7"/>
      <c r="P235" s="7"/>
      <c r="Q235" s="265"/>
      <c r="R235" s="7"/>
      <c r="S235" s="7"/>
      <c r="T235" s="7"/>
      <c r="U235" s="266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</row>
    <row r="236" ht="18.0" customHeight="1">
      <c r="A236" s="7"/>
      <c r="B236" s="7"/>
      <c r="C236" s="7"/>
      <c r="D236" s="7"/>
      <c r="E236" s="7"/>
      <c r="F236" s="7"/>
      <c r="G236" s="7"/>
      <c r="H236" s="264"/>
      <c r="I236" s="7"/>
      <c r="J236" s="7"/>
      <c r="K236" s="7"/>
      <c r="L236" s="7"/>
      <c r="M236" s="7"/>
      <c r="N236" s="7"/>
      <c r="O236" s="7"/>
      <c r="P236" s="7"/>
      <c r="Q236" s="265"/>
      <c r="R236" s="7"/>
      <c r="S236" s="7"/>
      <c r="T236" s="7"/>
      <c r="U236" s="266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</row>
    <row r="237" ht="18.0" customHeight="1">
      <c r="A237" s="7"/>
      <c r="B237" s="7"/>
      <c r="C237" s="7"/>
      <c r="D237" s="7"/>
      <c r="E237" s="7"/>
      <c r="F237" s="7"/>
      <c r="G237" s="7"/>
      <c r="H237" s="264"/>
      <c r="I237" s="7"/>
      <c r="J237" s="7"/>
      <c r="K237" s="7"/>
      <c r="L237" s="7"/>
      <c r="M237" s="7"/>
      <c r="N237" s="7"/>
      <c r="O237" s="7"/>
      <c r="P237" s="7"/>
      <c r="Q237" s="265"/>
      <c r="R237" s="7"/>
      <c r="S237" s="7"/>
      <c r="T237" s="7"/>
      <c r="U237" s="266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</row>
    <row r="238" ht="18.0" customHeight="1">
      <c r="A238" s="7"/>
      <c r="B238" s="7"/>
      <c r="C238" s="7"/>
      <c r="D238" s="7"/>
      <c r="E238" s="7"/>
      <c r="F238" s="7"/>
      <c r="G238" s="7"/>
      <c r="H238" s="264"/>
      <c r="I238" s="7"/>
      <c r="J238" s="7"/>
      <c r="K238" s="7"/>
      <c r="L238" s="7"/>
      <c r="M238" s="7"/>
      <c r="N238" s="7"/>
      <c r="O238" s="7"/>
      <c r="P238" s="7"/>
      <c r="Q238" s="265"/>
      <c r="R238" s="7"/>
      <c r="S238" s="7"/>
      <c r="T238" s="7"/>
      <c r="U238" s="266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</row>
    <row r="239" ht="18.0" customHeight="1">
      <c r="A239" s="7"/>
      <c r="B239" s="7"/>
      <c r="C239" s="7"/>
      <c r="D239" s="7"/>
      <c r="E239" s="7"/>
      <c r="F239" s="7"/>
      <c r="G239" s="7"/>
      <c r="H239" s="264"/>
      <c r="I239" s="7"/>
      <c r="J239" s="7"/>
      <c r="K239" s="7"/>
      <c r="L239" s="7"/>
      <c r="M239" s="7"/>
      <c r="N239" s="7"/>
      <c r="O239" s="7"/>
      <c r="P239" s="7"/>
      <c r="Q239" s="265"/>
      <c r="R239" s="7"/>
      <c r="S239" s="7"/>
      <c r="T239" s="7"/>
      <c r="U239" s="266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</row>
    <row r="240" ht="18.0" customHeight="1">
      <c r="A240" s="7"/>
      <c r="B240" s="7"/>
      <c r="C240" s="7"/>
      <c r="D240" s="7"/>
      <c r="E240" s="7"/>
      <c r="F240" s="7"/>
      <c r="G240" s="7"/>
      <c r="H240" s="264"/>
      <c r="I240" s="7"/>
      <c r="J240" s="7"/>
      <c r="K240" s="7"/>
      <c r="L240" s="7"/>
      <c r="M240" s="7"/>
      <c r="N240" s="7"/>
      <c r="O240" s="7"/>
      <c r="P240" s="7"/>
      <c r="Q240" s="265"/>
      <c r="R240" s="7"/>
      <c r="S240" s="7"/>
      <c r="T240" s="7"/>
      <c r="U240" s="266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</row>
    <row r="241" ht="18.0" customHeight="1">
      <c r="A241" s="7"/>
      <c r="B241" s="7"/>
      <c r="C241" s="7"/>
      <c r="D241" s="7"/>
      <c r="E241" s="7"/>
      <c r="F241" s="7"/>
      <c r="G241" s="7"/>
      <c r="H241" s="264"/>
      <c r="I241" s="7"/>
      <c r="J241" s="7"/>
      <c r="K241" s="7"/>
      <c r="L241" s="7"/>
      <c r="M241" s="7"/>
      <c r="N241" s="7"/>
      <c r="O241" s="7"/>
      <c r="P241" s="7"/>
      <c r="Q241" s="265"/>
      <c r="R241" s="7"/>
      <c r="S241" s="7"/>
      <c r="T241" s="7"/>
      <c r="U241" s="266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</row>
    <row r="242" ht="18.0" customHeight="1">
      <c r="A242" s="7"/>
      <c r="B242" s="7"/>
      <c r="C242" s="7"/>
      <c r="D242" s="7"/>
      <c r="E242" s="7"/>
      <c r="F242" s="7"/>
      <c r="G242" s="7"/>
      <c r="H242" s="264"/>
      <c r="I242" s="7"/>
      <c r="J242" s="7"/>
      <c r="K242" s="7"/>
      <c r="L242" s="7"/>
      <c r="M242" s="7"/>
      <c r="N242" s="7"/>
      <c r="O242" s="7"/>
      <c r="P242" s="7"/>
      <c r="Q242" s="265"/>
      <c r="R242" s="7"/>
      <c r="S242" s="7"/>
      <c r="T242" s="7"/>
      <c r="U242" s="266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</row>
    <row r="243" ht="18.0" customHeight="1">
      <c r="A243" s="7"/>
      <c r="B243" s="7"/>
      <c r="C243" s="7"/>
      <c r="D243" s="7"/>
      <c r="E243" s="7"/>
      <c r="F243" s="7"/>
      <c r="G243" s="7"/>
      <c r="H243" s="264"/>
      <c r="I243" s="7"/>
      <c r="J243" s="7"/>
      <c r="K243" s="7"/>
      <c r="L243" s="7"/>
      <c r="M243" s="7"/>
      <c r="N243" s="7"/>
      <c r="O243" s="7"/>
      <c r="P243" s="7"/>
      <c r="Q243" s="265"/>
      <c r="R243" s="7"/>
      <c r="S243" s="7"/>
      <c r="T243" s="7"/>
      <c r="U243" s="266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</row>
    <row r="244" ht="18.0" customHeight="1">
      <c r="A244" s="7"/>
      <c r="B244" s="7"/>
      <c r="C244" s="7"/>
      <c r="D244" s="7"/>
      <c r="E244" s="7"/>
      <c r="F244" s="7"/>
      <c r="G244" s="7"/>
      <c r="H244" s="264"/>
      <c r="I244" s="7"/>
      <c r="J244" s="7"/>
      <c r="K244" s="7"/>
      <c r="L244" s="7"/>
      <c r="M244" s="7"/>
      <c r="N244" s="7"/>
      <c r="O244" s="7"/>
      <c r="P244" s="7"/>
      <c r="Q244" s="265"/>
      <c r="R244" s="7"/>
      <c r="S244" s="7"/>
      <c r="T244" s="7"/>
      <c r="U244" s="266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</row>
    <row r="245" ht="18.0" customHeight="1">
      <c r="A245" s="7"/>
      <c r="B245" s="7"/>
      <c r="C245" s="7"/>
      <c r="D245" s="7"/>
      <c r="E245" s="7"/>
      <c r="F245" s="7"/>
      <c r="G245" s="7"/>
      <c r="H245" s="264"/>
      <c r="I245" s="7"/>
      <c r="J245" s="7"/>
      <c r="K245" s="7"/>
      <c r="L245" s="7"/>
      <c r="M245" s="7"/>
      <c r="N245" s="7"/>
      <c r="O245" s="7"/>
      <c r="P245" s="7"/>
      <c r="Q245" s="265"/>
      <c r="R245" s="7"/>
      <c r="S245" s="7"/>
      <c r="T245" s="7"/>
      <c r="U245" s="266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</row>
    <row r="246" ht="18.0" customHeight="1">
      <c r="A246" s="7"/>
      <c r="B246" s="7"/>
      <c r="C246" s="7"/>
      <c r="D246" s="7"/>
      <c r="E246" s="7"/>
      <c r="F246" s="7"/>
      <c r="G246" s="7"/>
      <c r="H246" s="264"/>
      <c r="I246" s="7"/>
      <c r="J246" s="7"/>
      <c r="K246" s="7"/>
      <c r="L246" s="7"/>
      <c r="M246" s="7"/>
      <c r="N246" s="7"/>
      <c r="O246" s="7"/>
      <c r="P246" s="7"/>
      <c r="Q246" s="265"/>
      <c r="R246" s="7"/>
      <c r="S246" s="7"/>
      <c r="T246" s="7"/>
      <c r="U246" s="266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</row>
    <row r="247" ht="18.0" customHeight="1">
      <c r="A247" s="7"/>
      <c r="B247" s="7"/>
      <c r="C247" s="7"/>
      <c r="D247" s="7"/>
      <c r="E247" s="7"/>
      <c r="F247" s="7"/>
      <c r="G247" s="7"/>
      <c r="H247" s="264"/>
      <c r="I247" s="7"/>
      <c r="J247" s="7"/>
      <c r="K247" s="7"/>
      <c r="L247" s="7"/>
      <c r="M247" s="7"/>
      <c r="N247" s="7"/>
      <c r="O247" s="7"/>
      <c r="P247" s="7"/>
      <c r="Q247" s="265"/>
      <c r="R247" s="7"/>
      <c r="S247" s="7"/>
      <c r="T247" s="7"/>
      <c r="U247" s="266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</row>
    <row r="248" ht="18.0" customHeight="1">
      <c r="A248" s="7"/>
      <c r="B248" s="7"/>
      <c r="C248" s="7"/>
      <c r="D248" s="7"/>
      <c r="E248" s="7"/>
      <c r="F248" s="7"/>
      <c r="G248" s="7"/>
      <c r="H248" s="264"/>
      <c r="I248" s="7"/>
      <c r="J248" s="7"/>
      <c r="K248" s="7"/>
      <c r="L248" s="7"/>
      <c r="M248" s="7"/>
      <c r="N248" s="7"/>
      <c r="O248" s="7"/>
      <c r="P248" s="7"/>
      <c r="Q248" s="265"/>
      <c r="R248" s="7"/>
      <c r="S248" s="7"/>
      <c r="T248" s="7"/>
      <c r="U248" s="266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</row>
    <row r="249" ht="18.0" customHeight="1">
      <c r="A249" s="7"/>
      <c r="B249" s="7"/>
      <c r="C249" s="7"/>
      <c r="D249" s="7"/>
      <c r="E249" s="7"/>
      <c r="F249" s="7"/>
      <c r="G249" s="7"/>
      <c r="H249" s="264"/>
      <c r="I249" s="7"/>
      <c r="J249" s="7"/>
      <c r="K249" s="7"/>
      <c r="L249" s="7"/>
      <c r="M249" s="7"/>
      <c r="N249" s="7"/>
      <c r="O249" s="7"/>
      <c r="P249" s="7"/>
      <c r="Q249" s="265"/>
      <c r="R249" s="7"/>
      <c r="S249" s="7"/>
      <c r="T249" s="7"/>
      <c r="U249" s="266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</row>
    <row r="250" ht="18.0" customHeight="1">
      <c r="A250" s="7"/>
      <c r="B250" s="7"/>
      <c r="C250" s="7"/>
      <c r="D250" s="7"/>
      <c r="E250" s="7"/>
      <c r="F250" s="7"/>
      <c r="G250" s="7"/>
      <c r="H250" s="264"/>
      <c r="I250" s="7"/>
      <c r="J250" s="7"/>
      <c r="K250" s="7"/>
      <c r="L250" s="7"/>
      <c r="M250" s="7"/>
      <c r="N250" s="7"/>
      <c r="O250" s="7"/>
      <c r="P250" s="7"/>
      <c r="Q250" s="265"/>
      <c r="R250" s="7"/>
      <c r="S250" s="7"/>
      <c r="T250" s="7"/>
      <c r="U250" s="266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</row>
    <row r="251" ht="18.0" customHeight="1">
      <c r="A251" s="7"/>
      <c r="B251" s="7"/>
      <c r="C251" s="7"/>
      <c r="D251" s="7"/>
      <c r="E251" s="7"/>
      <c r="F251" s="7"/>
      <c r="G251" s="7"/>
      <c r="H251" s="264"/>
      <c r="I251" s="7"/>
      <c r="J251" s="7"/>
      <c r="K251" s="7"/>
      <c r="L251" s="7"/>
      <c r="M251" s="7"/>
      <c r="N251" s="7"/>
      <c r="O251" s="7"/>
      <c r="P251" s="7"/>
      <c r="Q251" s="265"/>
      <c r="R251" s="7"/>
      <c r="S251" s="7"/>
      <c r="T251" s="7"/>
      <c r="U251" s="266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</row>
    <row r="252" ht="18.0" customHeight="1">
      <c r="A252" s="7"/>
      <c r="B252" s="7"/>
      <c r="C252" s="7"/>
      <c r="D252" s="7"/>
      <c r="E252" s="7"/>
      <c r="F252" s="7"/>
      <c r="G252" s="7"/>
      <c r="H252" s="264"/>
      <c r="I252" s="7"/>
      <c r="J252" s="7"/>
      <c r="K252" s="7"/>
      <c r="L252" s="7"/>
      <c r="M252" s="7"/>
      <c r="N252" s="7"/>
      <c r="O252" s="7"/>
      <c r="P252" s="7"/>
      <c r="Q252" s="265"/>
      <c r="R252" s="7"/>
      <c r="S252" s="7"/>
      <c r="T252" s="7"/>
      <c r="U252" s="266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</row>
    <row r="253" ht="18.0" customHeight="1">
      <c r="A253" s="7"/>
      <c r="B253" s="7"/>
      <c r="C253" s="7"/>
      <c r="D253" s="7"/>
      <c r="E253" s="7"/>
      <c r="F253" s="7"/>
      <c r="G253" s="7"/>
      <c r="H253" s="264"/>
      <c r="I253" s="7"/>
      <c r="J253" s="7"/>
      <c r="K253" s="7"/>
      <c r="L253" s="7"/>
      <c r="M253" s="7"/>
      <c r="N253" s="7"/>
      <c r="O253" s="7"/>
      <c r="P253" s="7"/>
      <c r="Q253" s="265"/>
      <c r="R253" s="7"/>
      <c r="S253" s="7"/>
      <c r="T253" s="7"/>
      <c r="U253" s="266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</row>
    <row r="254" ht="18.0" customHeight="1">
      <c r="A254" s="7"/>
      <c r="B254" s="7"/>
      <c r="C254" s="7"/>
      <c r="D254" s="7"/>
      <c r="E254" s="7"/>
      <c r="F254" s="7"/>
      <c r="G254" s="7"/>
      <c r="H254" s="264"/>
      <c r="I254" s="7"/>
      <c r="J254" s="7"/>
      <c r="K254" s="7"/>
      <c r="L254" s="7"/>
      <c r="M254" s="7"/>
      <c r="N254" s="7"/>
      <c r="O254" s="7"/>
      <c r="P254" s="7"/>
      <c r="Q254" s="265"/>
      <c r="R254" s="7"/>
      <c r="S254" s="7"/>
      <c r="T254" s="7"/>
      <c r="U254" s="266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</row>
    <row r="255" ht="18.0" customHeight="1">
      <c r="A255" s="7"/>
      <c r="B255" s="7"/>
      <c r="C255" s="7"/>
      <c r="D255" s="7"/>
      <c r="E255" s="7"/>
      <c r="F255" s="7"/>
      <c r="G255" s="7"/>
      <c r="H255" s="264"/>
      <c r="I255" s="7"/>
      <c r="J255" s="7"/>
      <c r="K255" s="7"/>
      <c r="L255" s="7"/>
      <c r="M255" s="7"/>
      <c r="N255" s="7"/>
      <c r="O255" s="7"/>
      <c r="P255" s="7"/>
      <c r="Q255" s="265"/>
      <c r="R255" s="7"/>
      <c r="S255" s="7"/>
      <c r="T255" s="7"/>
      <c r="U255" s="266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</row>
    <row r="256" ht="18.0" customHeight="1">
      <c r="A256" s="7"/>
      <c r="B256" s="7"/>
      <c r="C256" s="7"/>
      <c r="D256" s="7"/>
      <c r="E256" s="7"/>
      <c r="F256" s="7"/>
      <c r="G256" s="7"/>
      <c r="H256" s="264"/>
      <c r="I256" s="7"/>
      <c r="J256" s="7"/>
      <c r="K256" s="7"/>
      <c r="L256" s="7"/>
      <c r="M256" s="7"/>
      <c r="N256" s="7"/>
      <c r="O256" s="7"/>
      <c r="P256" s="7"/>
      <c r="Q256" s="265"/>
      <c r="R256" s="7"/>
      <c r="S256" s="7"/>
      <c r="T256" s="7"/>
      <c r="U256" s="266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</row>
    <row r="257" ht="18.0" customHeight="1">
      <c r="A257" s="7"/>
      <c r="B257" s="7"/>
      <c r="C257" s="7"/>
      <c r="D257" s="7"/>
      <c r="E257" s="7"/>
      <c r="F257" s="7"/>
      <c r="G257" s="7"/>
      <c r="H257" s="264"/>
      <c r="I257" s="7"/>
      <c r="J257" s="7"/>
      <c r="K257" s="7"/>
      <c r="L257" s="7"/>
      <c r="M257" s="7"/>
      <c r="N257" s="7"/>
      <c r="O257" s="7"/>
      <c r="P257" s="7"/>
      <c r="Q257" s="265"/>
      <c r="R257" s="7"/>
      <c r="S257" s="7"/>
      <c r="T257" s="7"/>
      <c r="U257" s="266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</row>
    <row r="258" ht="18.0" customHeight="1">
      <c r="A258" s="7"/>
      <c r="B258" s="7"/>
      <c r="C258" s="7"/>
      <c r="D258" s="7"/>
      <c r="E258" s="7"/>
      <c r="F258" s="7"/>
      <c r="G258" s="7"/>
      <c r="H258" s="264"/>
      <c r="I258" s="7"/>
      <c r="J258" s="7"/>
      <c r="K258" s="7"/>
      <c r="L258" s="7"/>
      <c r="M258" s="7"/>
      <c r="N258" s="7"/>
      <c r="O258" s="7"/>
      <c r="P258" s="7"/>
      <c r="Q258" s="265"/>
      <c r="R258" s="7"/>
      <c r="S258" s="7"/>
      <c r="T258" s="7"/>
      <c r="U258" s="266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</row>
    <row r="259" ht="18.0" customHeight="1">
      <c r="A259" s="7"/>
      <c r="B259" s="7"/>
      <c r="C259" s="7"/>
      <c r="D259" s="7"/>
      <c r="E259" s="7"/>
      <c r="F259" s="7"/>
      <c r="G259" s="7"/>
      <c r="H259" s="264"/>
      <c r="I259" s="7"/>
      <c r="J259" s="7"/>
      <c r="K259" s="7"/>
      <c r="L259" s="7"/>
      <c r="M259" s="7"/>
      <c r="N259" s="7"/>
      <c r="O259" s="7"/>
      <c r="P259" s="7"/>
      <c r="Q259" s="265"/>
      <c r="R259" s="7"/>
      <c r="S259" s="7"/>
      <c r="T259" s="7"/>
      <c r="U259" s="266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</row>
    <row r="260" ht="18.0" customHeight="1">
      <c r="A260" s="7"/>
      <c r="B260" s="7"/>
      <c r="C260" s="7"/>
      <c r="D260" s="7"/>
      <c r="E260" s="7"/>
      <c r="F260" s="7"/>
      <c r="G260" s="7"/>
      <c r="H260" s="264"/>
      <c r="I260" s="7"/>
      <c r="J260" s="7"/>
      <c r="K260" s="7"/>
      <c r="L260" s="7"/>
      <c r="M260" s="7"/>
      <c r="N260" s="7"/>
      <c r="O260" s="7"/>
      <c r="P260" s="7"/>
      <c r="Q260" s="265"/>
      <c r="R260" s="7"/>
      <c r="S260" s="7"/>
      <c r="T260" s="7"/>
      <c r="U260" s="266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</row>
    <row r="261" ht="18.0" customHeight="1">
      <c r="A261" s="7"/>
      <c r="B261" s="7"/>
      <c r="C261" s="7"/>
      <c r="D261" s="7"/>
      <c r="E261" s="7"/>
      <c r="F261" s="7"/>
      <c r="G261" s="7"/>
      <c r="H261" s="264"/>
      <c r="I261" s="7"/>
      <c r="J261" s="7"/>
      <c r="K261" s="7"/>
      <c r="L261" s="7"/>
      <c r="M261" s="7"/>
      <c r="N261" s="7"/>
      <c r="O261" s="7"/>
      <c r="P261" s="7"/>
      <c r="Q261" s="265"/>
      <c r="R261" s="7"/>
      <c r="S261" s="7"/>
      <c r="T261" s="7"/>
      <c r="U261" s="266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</row>
    <row r="262" ht="18.0" customHeight="1">
      <c r="A262" s="7"/>
      <c r="B262" s="7"/>
      <c r="C262" s="7"/>
      <c r="D262" s="7"/>
      <c r="E262" s="7"/>
      <c r="F262" s="7"/>
      <c r="G262" s="7"/>
      <c r="H262" s="264"/>
      <c r="I262" s="7"/>
      <c r="J262" s="7"/>
      <c r="K262" s="7"/>
      <c r="L262" s="7"/>
      <c r="M262" s="7"/>
      <c r="N262" s="7"/>
      <c r="O262" s="7"/>
      <c r="P262" s="7"/>
      <c r="Q262" s="265"/>
      <c r="R262" s="7"/>
      <c r="S262" s="7"/>
      <c r="T262" s="7"/>
      <c r="U262" s="266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</row>
    <row r="263" ht="18.0" customHeight="1">
      <c r="A263" s="7"/>
      <c r="B263" s="7"/>
      <c r="C263" s="7"/>
      <c r="D263" s="7"/>
      <c r="E263" s="7"/>
      <c r="F263" s="7"/>
      <c r="G263" s="7"/>
      <c r="H263" s="264"/>
      <c r="I263" s="7"/>
      <c r="J263" s="7"/>
      <c r="K263" s="7"/>
      <c r="L263" s="7"/>
      <c r="M263" s="7"/>
      <c r="N263" s="7"/>
      <c r="O263" s="7"/>
      <c r="P263" s="7"/>
      <c r="Q263" s="265"/>
      <c r="R263" s="7"/>
      <c r="S263" s="7"/>
      <c r="T263" s="7"/>
      <c r="U263" s="266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</row>
    <row r="264" ht="18.0" customHeight="1">
      <c r="A264" s="7"/>
      <c r="B264" s="7"/>
      <c r="C264" s="7"/>
      <c r="D264" s="7"/>
      <c r="E264" s="7"/>
      <c r="F264" s="7"/>
      <c r="G264" s="7"/>
      <c r="H264" s="264"/>
      <c r="I264" s="7"/>
      <c r="J264" s="7"/>
      <c r="K264" s="7"/>
      <c r="L264" s="7"/>
      <c r="M264" s="7"/>
      <c r="N264" s="7"/>
      <c r="O264" s="7"/>
      <c r="P264" s="7"/>
      <c r="Q264" s="265"/>
      <c r="R264" s="7"/>
      <c r="S264" s="7"/>
      <c r="T264" s="7"/>
      <c r="U264" s="266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</row>
    <row r="265" ht="18.0" customHeight="1">
      <c r="A265" s="7"/>
      <c r="B265" s="7"/>
      <c r="C265" s="7"/>
      <c r="D265" s="7"/>
      <c r="E265" s="7"/>
      <c r="F265" s="7"/>
      <c r="G265" s="7"/>
      <c r="H265" s="264"/>
      <c r="I265" s="7"/>
      <c r="J265" s="7"/>
      <c r="K265" s="7"/>
      <c r="L265" s="7"/>
      <c r="M265" s="7"/>
      <c r="N265" s="7"/>
      <c r="O265" s="7"/>
      <c r="P265" s="7"/>
      <c r="Q265" s="265"/>
      <c r="R265" s="7"/>
      <c r="S265" s="7"/>
      <c r="T265" s="7"/>
      <c r="U265" s="266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</row>
    <row r="266" ht="18.0" customHeight="1">
      <c r="A266" s="7"/>
      <c r="B266" s="7"/>
      <c r="C266" s="7"/>
      <c r="D266" s="7"/>
      <c r="E266" s="7"/>
      <c r="F266" s="7"/>
      <c r="G266" s="7"/>
      <c r="H266" s="264"/>
      <c r="I266" s="7"/>
      <c r="J266" s="7"/>
      <c r="K266" s="7"/>
      <c r="L266" s="7"/>
      <c r="M266" s="7"/>
      <c r="N266" s="7"/>
      <c r="O266" s="7"/>
      <c r="P266" s="7"/>
      <c r="Q266" s="265"/>
      <c r="R266" s="7"/>
      <c r="S266" s="7"/>
      <c r="T266" s="7"/>
      <c r="U266" s="266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</row>
    <row r="267" ht="18.0" customHeight="1">
      <c r="A267" s="7"/>
      <c r="B267" s="7"/>
      <c r="C267" s="7"/>
      <c r="D267" s="7"/>
      <c r="E267" s="7"/>
      <c r="F267" s="7"/>
      <c r="G267" s="7"/>
      <c r="H267" s="264"/>
      <c r="I267" s="7"/>
      <c r="J267" s="7"/>
      <c r="K267" s="7"/>
      <c r="L267" s="7"/>
      <c r="M267" s="7"/>
      <c r="N267" s="7"/>
      <c r="O267" s="7"/>
      <c r="P267" s="7"/>
      <c r="Q267" s="265"/>
      <c r="R267" s="7"/>
      <c r="S267" s="7"/>
      <c r="T267" s="7"/>
      <c r="U267" s="266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</row>
    <row r="268" ht="18.0" customHeight="1">
      <c r="A268" s="7"/>
      <c r="B268" s="7"/>
      <c r="C268" s="7"/>
      <c r="D268" s="7"/>
      <c r="E268" s="7"/>
      <c r="F268" s="7"/>
      <c r="G268" s="7"/>
      <c r="H268" s="264"/>
      <c r="I268" s="7"/>
      <c r="J268" s="7"/>
      <c r="K268" s="7"/>
      <c r="L268" s="7"/>
      <c r="M268" s="7"/>
      <c r="N268" s="7"/>
      <c r="O268" s="7"/>
      <c r="P268" s="7"/>
      <c r="Q268" s="265"/>
      <c r="R268" s="7"/>
      <c r="S268" s="7"/>
      <c r="T268" s="7"/>
      <c r="U268" s="266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</row>
    <row r="269" ht="18.0" customHeight="1">
      <c r="A269" s="7"/>
      <c r="B269" s="7"/>
      <c r="C269" s="7"/>
      <c r="D269" s="7"/>
      <c r="E269" s="7"/>
      <c r="F269" s="7"/>
      <c r="G269" s="7"/>
      <c r="H269" s="264"/>
      <c r="I269" s="7"/>
      <c r="J269" s="7"/>
      <c r="K269" s="7"/>
      <c r="L269" s="7"/>
      <c r="M269" s="7"/>
      <c r="N269" s="7"/>
      <c r="O269" s="7"/>
      <c r="P269" s="7"/>
      <c r="Q269" s="265"/>
      <c r="R269" s="7"/>
      <c r="S269" s="7"/>
      <c r="T269" s="7"/>
      <c r="U269" s="266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</row>
    <row r="270" ht="18.0" customHeight="1">
      <c r="A270" s="7"/>
      <c r="B270" s="7"/>
      <c r="C270" s="7"/>
      <c r="D270" s="7"/>
      <c r="E270" s="7"/>
      <c r="F270" s="7"/>
      <c r="G270" s="7"/>
      <c r="H270" s="264"/>
      <c r="I270" s="7"/>
      <c r="J270" s="7"/>
      <c r="K270" s="7"/>
      <c r="L270" s="7"/>
      <c r="M270" s="7"/>
      <c r="N270" s="7"/>
      <c r="O270" s="7"/>
      <c r="P270" s="7"/>
      <c r="Q270" s="265"/>
      <c r="R270" s="7"/>
      <c r="S270" s="7"/>
      <c r="T270" s="7"/>
      <c r="U270" s="266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</row>
    <row r="271" ht="18.0" customHeight="1">
      <c r="A271" s="7"/>
      <c r="B271" s="7"/>
      <c r="C271" s="7"/>
      <c r="D271" s="7"/>
      <c r="E271" s="7"/>
      <c r="F271" s="7"/>
      <c r="G271" s="7"/>
      <c r="H271" s="264"/>
      <c r="I271" s="7"/>
      <c r="J271" s="7"/>
      <c r="K271" s="7"/>
      <c r="L271" s="7"/>
      <c r="M271" s="7"/>
      <c r="N271" s="7"/>
      <c r="O271" s="7"/>
      <c r="P271" s="7"/>
      <c r="Q271" s="265"/>
      <c r="R271" s="7"/>
      <c r="S271" s="7"/>
      <c r="T271" s="7"/>
      <c r="U271" s="266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</row>
    <row r="272" ht="18.0" customHeight="1">
      <c r="A272" s="7"/>
      <c r="B272" s="7"/>
      <c r="C272" s="7"/>
      <c r="D272" s="7"/>
      <c r="E272" s="7"/>
      <c r="F272" s="7"/>
      <c r="G272" s="7"/>
      <c r="H272" s="264"/>
      <c r="I272" s="7"/>
      <c r="J272" s="7"/>
      <c r="K272" s="7"/>
      <c r="L272" s="7"/>
      <c r="M272" s="7"/>
      <c r="N272" s="7"/>
      <c r="O272" s="7"/>
      <c r="P272" s="7"/>
      <c r="Q272" s="265"/>
      <c r="R272" s="7"/>
      <c r="S272" s="7"/>
      <c r="T272" s="7"/>
      <c r="U272" s="266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</row>
    <row r="273" ht="18.0" customHeight="1">
      <c r="A273" s="7"/>
      <c r="B273" s="7"/>
      <c r="C273" s="7"/>
      <c r="D273" s="7"/>
      <c r="E273" s="7"/>
      <c r="F273" s="7"/>
      <c r="G273" s="7"/>
      <c r="H273" s="264"/>
      <c r="I273" s="7"/>
      <c r="J273" s="7"/>
      <c r="K273" s="7"/>
      <c r="L273" s="7"/>
      <c r="M273" s="7"/>
      <c r="N273" s="7"/>
      <c r="O273" s="7"/>
      <c r="P273" s="7"/>
      <c r="Q273" s="265"/>
      <c r="R273" s="7"/>
      <c r="S273" s="7"/>
      <c r="T273" s="7"/>
      <c r="U273" s="266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</row>
    <row r="274" ht="18.0" customHeight="1">
      <c r="A274" s="7"/>
      <c r="B274" s="7"/>
      <c r="C274" s="7"/>
      <c r="D274" s="7"/>
      <c r="E274" s="7"/>
      <c r="F274" s="7"/>
      <c r="G274" s="7"/>
      <c r="H274" s="264"/>
      <c r="I274" s="7"/>
      <c r="J274" s="7"/>
      <c r="K274" s="7"/>
      <c r="L274" s="7"/>
      <c r="M274" s="7"/>
      <c r="N274" s="7"/>
      <c r="O274" s="7"/>
      <c r="P274" s="7"/>
      <c r="Q274" s="265"/>
      <c r="R274" s="7"/>
      <c r="S274" s="7"/>
      <c r="T274" s="7"/>
      <c r="U274" s="266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</row>
    <row r="275" ht="18.0" customHeight="1">
      <c r="A275" s="7"/>
      <c r="B275" s="7"/>
      <c r="C275" s="7"/>
      <c r="D275" s="7"/>
      <c r="E275" s="7"/>
      <c r="F275" s="7"/>
      <c r="G275" s="7"/>
      <c r="H275" s="264"/>
      <c r="I275" s="7"/>
      <c r="J275" s="7"/>
      <c r="K275" s="7"/>
      <c r="L275" s="7"/>
      <c r="M275" s="7"/>
      <c r="N275" s="7"/>
      <c r="O275" s="7"/>
      <c r="P275" s="7"/>
      <c r="Q275" s="265"/>
      <c r="R275" s="7"/>
      <c r="S275" s="7"/>
      <c r="T275" s="7"/>
      <c r="U275" s="266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</row>
    <row r="276" ht="18.0" customHeight="1">
      <c r="A276" s="7"/>
      <c r="B276" s="7"/>
      <c r="C276" s="7"/>
      <c r="D276" s="7"/>
      <c r="E276" s="7"/>
      <c r="F276" s="7"/>
      <c r="G276" s="7"/>
      <c r="H276" s="264"/>
      <c r="I276" s="7"/>
      <c r="J276" s="7"/>
      <c r="K276" s="7"/>
      <c r="L276" s="7"/>
      <c r="M276" s="7"/>
      <c r="N276" s="7"/>
      <c r="O276" s="7"/>
      <c r="P276" s="7"/>
      <c r="Q276" s="265"/>
      <c r="R276" s="7"/>
      <c r="S276" s="7"/>
      <c r="T276" s="7"/>
      <c r="U276" s="266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</row>
    <row r="277" ht="18.0" customHeight="1">
      <c r="A277" s="7"/>
      <c r="B277" s="7"/>
      <c r="C277" s="7"/>
      <c r="D277" s="7"/>
      <c r="E277" s="7"/>
      <c r="F277" s="7"/>
      <c r="G277" s="7"/>
      <c r="H277" s="264"/>
      <c r="I277" s="7"/>
      <c r="J277" s="7"/>
      <c r="K277" s="7"/>
      <c r="L277" s="7"/>
      <c r="M277" s="7"/>
      <c r="N277" s="7"/>
      <c r="O277" s="7"/>
      <c r="P277" s="7"/>
      <c r="Q277" s="265"/>
      <c r="R277" s="7"/>
      <c r="S277" s="7"/>
      <c r="T277" s="7"/>
      <c r="U277" s="266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</row>
    <row r="278" ht="18.0" customHeight="1">
      <c r="A278" s="7"/>
      <c r="B278" s="7"/>
      <c r="C278" s="7"/>
      <c r="D278" s="7"/>
      <c r="E278" s="7"/>
      <c r="F278" s="7"/>
      <c r="G278" s="7"/>
      <c r="H278" s="264"/>
      <c r="I278" s="7"/>
      <c r="J278" s="7"/>
      <c r="K278" s="7"/>
      <c r="L278" s="7"/>
      <c r="M278" s="7"/>
      <c r="N278" s="7"/>
      <c r="O278" s="7"/>
      <c r="P278" s="7"/>
      <c r="Q278" s="265"/>
      <c r="R278" s="7"/>
      <c r="S278" s="7"/>
      <c r="T278" s="7"/>
      <c r="U278" s="266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</row>
    <row r="279" ht="18.0" customHeight="1">
      <c r="A279" s="7"/>
      <c r="B279" s="7"/>
      <c r="C279" s="7"/>
      <c r="D279" s="7"/>
      <c r="E279" s="7"/>
      <c r="F279" s="7"/>
      <c r="G279" s="7"/>
      <c r="H279" s="264"/>
      <c r="I279" s="7"/>
      <c r="J279" s="7"/>
      <c r="K279" s="7"/>
      <c r="L279" s="7"/>
      <c r="M279" s="7"/>
      <c r="N279" s="7"/>
      <c r="O279" s="7"/>
      <c r="P279" s="7"/>
      <c r="Q279" s="265"/>
      <c r="R279" s="7"/>
      <c r="S279" s="7"/>
      <c r="T279" s="7"/>
      <c r="U279" s="266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</row>
    <row r="280" ht="18.0" customHeight="1">
      <c r="A280" s="7"/>
      <c r="B280" s="7"/>
      <c r="C280" s="7"/>
      <c r="D280" s="7"/>
      <c r="E280" s="7"/>
      <c r="F280" s="7"/>
      <c r="G280" s="7"/>
      <c r="H280" s="264"/>
      <c r="I280" s="7"/>
      <c r="J280" s="7"/>
      <c r="K280" s="7"/>
      <c r="L280" s="7"/>
      <c r="M280" s="7"/>
      <c r="N280" s="7"/>
      <c r="O280" s="7"/>
      <c r="P280" s="7"/>
      <c r="Q280" s="265"/>
      <c r="R280" s="7"/>
      <c r="S280" s="7"/>
      <c r="T280" s="7"/>
      <c r="U280" s="266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</row>
    <row r="281" ht="18.0" customHeight="1">
      <c r="A281" s="7"/>
      <c r="B281" s="7"/>
      <c r="C281" s="7"/>
      <c r="D281" s="7"/>
      <c r="E281" s="7"/>
      <c r="F281" s="7"/>
      <c r="G281" s="7"/>
      <c r="H281" s="264"/>
      <c r="I281" s="7"/>
      <c r="J281" s="7"/>
      <c r="K281" s="7"/>
      <c r="L281" s="7"/>
      <c r="M281" s="7"/>
      <c r="N281" s="7"/>
      <c r="O281" s="7"/>
      <c r="P281" s="7"/>
      <c r="Q281" s="265"/>
      <c r="R281" s="7"/>
      <c r="S281" s="7"/>
      <c r="T281" s="7"/>
      <c r="U281" s="266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</row>
    <row r="282" ht="18.0" customHeight="1">
      <c r="A282" s="7"/>
      <c r="B282" s="7"/>
      <c r="C282" s="7"/>
      <c r="D282" s="7"/>
      <c r="E282" s="7"/>
      <c r="F282" s="7"/>
      <c r="G282" s="7"/>
      <c r="H282" s="264"/>
      <c r="I282" s="7"/>
      <c r="J282" s="7"/>
      <c r="K282" s="7"/>
      <c r="L282" s="7"/>
      <c r="M282" s="7"/>
      <c r="N282" s="7"/>
      <c r="O282" s="7"/>
      <c r="P282" s="7"/>
      <c r="Q282" s="265"/>
      <c r="R282" s="7"/>
      <c r="S282" s="7"/>
      <c r="T282" s="7"/>
      <c r="U282" s="266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</row>
    <row r="283" ht="18.0" customHeight="1">
      <c r="A283" s="7"/>
      <c r="B283" s="7"/>
      <c r="C283" s="7"/>
      <c r="D283" s="7"/>
      <c r="E283" s="7"/>
      <c r="F283" s="7"/>
      <c r="G283" s="7"/>
      <c r="H283" s="264"/>
      <c r="I283" s="7"/>
      <c r="J283" s="7"/>
      <c r="K283" s="7"/>
      <c r="L283" s="7"/>
      <c r="M283" s="7"/>
      <c r="N283" s="7"/>
      <c r="O283" s="7"/>
      <c r="P283" s="7"/>
      <c r="Q283" s="265"/>
      <c r="R283" s="7"/>
      <c r="S283" s="7"/>
      <c r="T283" s="7"/>
      <c r="U283" s="266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</row>
    <row r="284" ht="18.0" customHeight="1">
      <c r="A284" s="7"/>
      <c r="B284" s="7"/>
      <c r="C284" s="7"/>
      <c r="D284" s="7"/>
      <c r="E284" s="7"/>
      <c r="F284" s="7"/>
      <c r="G284" s="7"/>
      <c r="H284" s="264"/>
      <c r="I284" s="7"/>
      <c r="J284" s="7"/>
      <c r="K284" s="7"/>
      <c r="L284" s="7"/>
      <c r="M284" s="7"/>
      <c r="N284" s="7"/>
      <c r="O284" s="7"/>
      <c r="P284" s="7"/>
      <c r="Q284" s="265"/>
      <c r="R284" s="7"/>
      <c r="S284" s="7"/>
      <c r="T284" s="7"/>
      <c r="U284" s="266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</row>
    <row r="285" ht="18.0" customHeight="1">
      <c r="A285" s="7"/>
      <c r="B285" s="7"/>
      <c r="C285" s="7"/>
      <c r="D285" s="7"/>
      <c r="E285" s="7"/>
      <c r="F285" s="7"/>
      <c r="G285" s="7"/>
      <c r="H285" s="264"/>
      <c r="I285" s="7"/>
      <c r="J285" s="7"/>
      <c r="K285" s="7"/>
      <c r="L285" s="7"/>
      <c r="M285" s="7"/>
      <c r="N285" s="7"/>
      <c r="O285" s="7"/>
      <c r="P285" s="7"/>
      <c r="Q285" s="265"/>
      <c r="R285" s="7"/>
      <c r="S285" s="7"/>
      <c r="T285" s="7"/>
      <c r="U285" s="266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</row>
    <row r="286" ht="18.0" customHeight="1">
      <c r="A286" s="7"/>
      <c r="B286" s="7"/>
      <c r="C286" s="7"/>
      <c r="D286" s="7"/>
      <c r="E286" s="7"/>
      <c r="F286" s="7"/>
      <c r="G286" s="7"/>
      <c r="H286" s="264"/>
      <c r="I286" s="7"/>
      <c r="J286" s="7"/>
      <c r="K286" s="7"/>
      <c r="L286" s="7"/>
      <c r="M286" s="7"/>
      <c r="N286" s="7"/>
      <c r="O286" s="7"/>
      <c r="P286" s="7"/>
      <c r="Q286" s="265"/>
      <c r="R286" s="7"/>
      <c r="S286" s="7"/>
      <c r="T286" s="7"/>
      <c r="U286" s="266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</row>
    <row r="287" ht="18.0" customHeight="1">
      <c r="A287" s="7"/>
      <c r="B287" s="7"/>
      <c r="C287" s="7"/>
      <c r="D287" s="7"/>
      <c r="E287" s="7"/>
      <c r="F287" s="7"/>
      <c r="G287" s="7"/>
      <c r="H287" s="264"/>
      <c r="I287" s="7"/>
      <c r="J287" s="7"/>
      <c r="K287" s="7"/>
      <c r="L287" s="7"/>
      <c r="M287" s="7"/>
      <c r="N287" s="7"/>
      <c r="O287" s="7"/>
      <c r="P287" s="7"/>
      <c r="Q287" s="265"/>
      <c r="R287" s="7"/>
      <c r="S287" s="7"/>
      <c r="T287" s="7"/>
      <c r="U287" s="266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</row>
    <row r="288" ht="18.0" customHeight="1">
      <c r="A288" s="7"/>
      <c r="B288" s="7"/>
      <c r="C288" s="7"/>
      <c r="D288" s="7"/>
      <c r="E288" s="7"/>
      <c r="F288" s="7"/>
      <c r="G288" s="7"/>
      <c r="H288" s="264"/>
      <c r="I288" s="7"/>
      <c r="J288" s="7"/>
      <c r="K288" s="7"/>
      <c r="L288" s="7"/>
      <c r="M288" s="7"/>
      <c r="N288" s="7"/>
      <c r="O288" s="7"/>
      <c r="P288" s="7"/>
      <c r="Q288" s="265"/>
      <c r="R288" s="7"/>
      <c r="S288" s="7"/>
      <c r="T288" s="7"/>
      <c r="U288" s="266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</row>
    <row r="289" ht="18.0" customHeight="1">
      <c r="A289" s="7"/>
      <c r="B289" s="7"/>
      <c r="C289" s="7"/>
      <c r="D289" s="7"/>
      <c r="E289" s="7"/>
      <c r="F289" s="7"/>
      <c r="G289" s="7"/>
      <c r="H289" s="264"/>
      <c r="I289" s="7"/>
      <c r="J289" s="7"/>
      <c r="K289" s="7"/>
      <c r="L289" s="7"/>
      <c r="M289" s="7"/>
      <c r="N289" s="7"/>
      <c r="O289" s="7"/>
      <c r="P289" s="7"/>
      <c r="Q289" s="265"/>
      <c r="R289" s="7"/>
      <c r="S289" s="7"/>
      <c r="T289" s="7"/>
      <c r="U289" s="266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</row>
    <row r="290" ht="18.0" customHeight="1">
      <c r="A290" s="7"/>
      <c r="B290" s="7"/>
      <c r="C290" s="7"/>
      <c r="D290" s="7"/>
      <c r="E290" s="7"/>
      <c r="F290" s="7"/>
      <c r="G290" s="7"/>
      <c r="H290" s="264"/>
      <c r="I290" s="7"/>
      <c r="J290" s="7"/>
      <c r="K290" s="7"/>
      <c r="L290" s="7"/>
      <c r="M290" s="7"/>
      <c r="N290" s="7"/>
      <c r="O290" s="7"/>
      <c r="P290" s="7"/>
      <c r="Q290" s="265"/>
      <c r="R290" s="7"/>
      <c r="S290" s="7"/>
      <c r="T290" s="7"/>
      <c r="U290" s="266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</row>
    <row r="291" ht="18.0" customHeight="1">
      <c r="A291" s="7"/>
      <c r="B291" s="7"/>
      <c r="C291" s="7"/>
      <c r="D291" s="7"/>
      <c r="E291" s="7"/>
      <c r="F291" s="7"/>
      <c r="G291" s="7"/>
      <c r="H291" s="264"/>
      <c r="I291" s="7"/>
      <c r="J291" s="7"/>
      <c r="K291" s="7"/>
      <c r="L291" s="7"/>
      <c r="M291" s="7"/>
      <c r="N291" s="7"/>
      <c r="O291" s="7"/>
      <c r="P291" s="7"/>
      <c r="Q291" s="265"/>
      <c r="R291" s="7"/>
      <c r="S291" s="7"/>
      <c r="T291" s="7"/>
      <c r="U291" s="266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</row>
    <row r="292" ht="18.0" customHeight="1">
      <c r="A292" s="7"/>
      <c r="B292" s="7"/>
      <c r="C292" s="7"/>
      <c r="D292" s="7"/>
      <c r="E292" s="7"/>
      <c r="F292" s="7"/>
      <c r="G292" s="7"/>
      <c r="H292" s="264"/>
      <c r="I292" s="7"/>
      <c r="J292" s="7"/>
      <c r="K292" s="7"/>
      <c r="L292" s="7"/>
      <c r="M292" s="7"/>
      <c r="N292" s="7"/>
      <c r="O292" s="7"/>
      <c r="P292" s="7"/>
      <c r="Q292" s="265"/>
      <c r="R292" s="7"/>
      <c r="S292" s="7"/>
      <c r="T292" s="7"/>
      <c r="U292" s="266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</row>
    <row r="293" ht="18.0" customHeight="1">
      <c r="A293" s="7"/>
      <c r="B293" s="7"/>
      <c r="C293" s="7"/>
      <c r="D293" s="7"/>
      <c r="E293" s="7"/>
      <c r="F293" s="7"/>
      <c r="G293" s="7"/>
      <c r="H293" s="264"/>
      <c r="I293" s="7"/>
      <c r="J293" s="7"/>
      <c r="K293" s="7"/>
      <c r="L293" s="7"/>
      <c r="M293" s="7"/>
      <c r="N293" s="7"/>
      <c r="O293" s="7"/>
      <c r="P293" s="7"/>
      <c r="Q293" s="265"/>
      <c r="R293" s="7"/>
      <c r="S293" s="7"/>
      <c r="T293" s="7"/>
      <c r="U293" s="266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</row>
    <row r="294" ht="18.0" customHeight="1">
      <c r="A294" s="7"/>
      <c r="B294" s="7"/>
      <c r="C294" s="7"/>
      <c r="D294" s="7"/>
      <c r="E294" s="7"/>
      <c r="F294" s="7"/>
      <c r="G294" s="7"/>
      <c r="H294" s="264"/>
      <c r="I294" s="7"/>
      <c r="J294" s="7"/>
      <c r="K294" s="7"/>
      <c r="L294" s="7"/>
      <c r="M294" s="7"/>
      <c r="N294" s="7"/>
      <c r="O294" s="7"/>
      <c r="P294" s="7"/>
      <c r="Q294" s="265"/>
      <c r="R294" s="7"/>
      <c r="S294" s="7"/>
      <c r="T294" s="7"/>
      <c r="U294" s="266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</row>
    <row r="295" ht="18.0" customHeight="1">
      <c r="A295" s="7"/>
      <c r="B295" s="7"/>
      <c r="C295" s="7"/>
      <c r="D295" s="7"/>
      <c r="E295" s="7"/>
      <c r="F295" s="7"/>
      <c r="G295" s="7"/>
      <c r="H295" s="264"/>
      <c r="I295" s="7"/>
      <c r="J295" s="7"/>
      <c r="K295" s="7"/>
      <c r="L295" s="7"/>
      <c r="M295" s="7"/>
      <c r="N295" s="7"/>
      <c r="O295" s="7"/>
      <c r="P295" s="7"/>
      <c r="Q295" s="265"/>
      <c r="R295" s="7"/>
      <c r="S295" s="7"/>
      <c r="T295" s="7"/>
      <c r="U295" s="266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</row>
    <row r="296" ht="18.0" customHeight="1">
      <c r="A296" s="7"/>
      <c r="B296" s="7"/>
      <c r="C296" s="7"/>
      <c r="D296" s="7"/>
      <c r="E296" s="7"/>
      <c r="F296" s="7"/>
      <c r="G296" s="7"/>
      <c r="H296" s="264"/>
      <c r="I296" s="7"/>
      <c r="J296" s="7"/>
      <c r="K296" s="7"/>
      <c r="L296" s="7"/>
      <c r="M296" s="7"/>
      <c r="N296" s="7"/>
      <c r="O296" s="7"/>
      <c r="P296" s="7"/>
      <c r="Q296" s="265"/>
      <c r="R296" s="7"/>
      <c r="S296" s="7"/>
      <c r="T296" s="7"/>
      <c r="U296" s="266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</row>
    <row r="297" ht="18.0" customHeight="1">
      <c r="A297" s="7"/>
      <c r="B297" s="7"/>
      <c r="C297" s="7"/>
      <c r="D297" s="7"/>
      <c r="E297" s="7"/>
      <c r="F297" s="7"/>
      <c r="G297" s="7"/>
      <c r="H297" s="264"/>
      <c r="I297" s="7"/>
      <c r="J297" s="7"/>
      <c r="K297" s="7"/>
      <c r="L297" s="7"/>
      <c r="M297" s="7"/>
      <c r="N297" s="7"/>
      <c r="O297" s="7"/>
      <c r="P297" s="7"/>
      <c r="Q297" s="265"/>
      <c r="R297" s="7"/>
      <c r="S297" s="7"/>
      <c r="T297" s="7"/>
      <c r="U297" s="266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</row>
    <row r="298" ht="18.0" customHeight="1">
      <c r="A298" s="7"/>
      <c r="B298" s="7"/>
      <c r="C298" s="7"/>
      <c r="D298" s="7"/>
      <c r="E298" s="7"/>
      <c r="F298" s="7"/>
      <c r="G298" s="7"/>
      <c r="H298" s="264"/>
      <c r="I298" s="7"/>
      <c r="J298" s="7"/>
      <c r="K298" s="7"/>
      <c r="L298" s="7"/>
      <c r="M298" s="7"/>
      <c r="N298" s="7"/>
      <c r="O298" s="7"/>
      <c r="P298" s="7"/>
      <c r="Q298" s="265"/>
      <c r="R298" s="7"/>
      <c r="S298" s="7"/>
      <c r="T298" s="7"/>
      <c r="U298" s="266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</row>
    <row r="299" ht="18.0" customHeight="1">
      <c r="A299" s="7"/>
      <c r="B299" s="7"/>
      <c r="C299" s="7"/>
      <c r="D299" s="7"/>
      <c r="E299" s="7"/>
      <c r="F299" s="7"/>
      <c r="G299" s="7"/>
      <c r="H299" s="264"/>
      <c r="I299" s="7"/>
      <c r="J299" s="7"/>
      <c r="K299" s="7"/>
      <c r="L299" s="7"/>
      <c r="M299" s="7"/>
      <c r="N299" s="7"/>
      <c r="O299" s="7"/>
      <c r="P299" s="7"/>
      <c r="Q299" s="265"/>
      <c r="R299" s="7"/>
      <c r="S299" s="7"/>
      <c r="T299" s="7"/>
      <c r="U299" s="266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</row>
    <row r="300" ht="18.0" customHeight="1">
      <c r="A300" s="7"/>
      <c r="B300" s="7"/>
      <c r="C300" s="7"/>
      <c r="D300" s="7"/>
      <c r="E300" s="7"/>
      <c r="F300" s="7"/>
      <c r="G300" s="7"/>
      <c r="H300" s="264"/>
      <c r="I300" s="7"/>
      <c r="J300" s="7"/>
      <c r="K300" s="7"/>
      <c r="L300" s="7"/>
      <c r="M300" s="7"/>
      <c r="N300" s="7"/>
      <c r="O300" s="7"/>
      <c r="P300" s="7"/>
      <c r="Q300" s="265"/>
      <c r="R300" s="7"/>
      <c r="S300" s="7"/>
      <c r="T300" s="7"/>
      <c r="U300" s="266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</row>
    <row r="301" ht="18.0" customHeight="1">
      <c r="A301" s="7"/>
      <c r="B301" s="7"/>
      <c r="C301" s="7"/>
      <c r="D301" s="7"/>
      <c r="E301" s="7"/>
      <c r="F301" s="7"/>
      <c r="G301" s="7"/>
      <c r="H301" s="264"/>
      <c r="I301" s="7"/>
      <c r="J301" s="7"/>
      <c r="K301" s="7"/>
      <c r="L301" s="7"/>
      <c r="M301" s="7"/>
      <c r="N301" s="7"/>
      <c r="O301" s="7"/>
      <c r="P301" s="7"/>
      <c r="Q301" s="265"/>
      <c r="R301" s="7"/>
      <c r="S301" s="7"/>
      <c r="T301" s="7"/>
      <c r="U301" s="266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</row>
    <row r="302" ht="18.0" customHeight="1">
      <c r="A302" s="7"/>
      <c r="B302" s="7"/>
      <c r="C302" s="7"/>
      <c r="D302" s="7"/>
      <c r="E302" s="7"/>
      <c r="F302" s="7"/>
      <c r="G302" s="7"/>
      <c r="H302" s="264"/>
      <c r="I302" s="7"/>
      <c r="J302" s="7"/>
      <c r="K302" s="7"/>
      <c r="L302" s="7"/>
      <c r="M302" s="7"/>
      <c r="N302" s="7"/>
      <c r="O302" s="7"/>
      <c r="P302" s="7"/>
      <c r="Q302" s="265"/>
      <c r="R302" s="7"/>
      <c r="S302" s="7"/>
      <c r="T302" s="7"/>
      <c r="U302" s="266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</row>
    <row r="303" ht="18.0" customHeight="1">
      <c r="A303" s="7"/>
      <c r="B303" s="7"/>
      <c r="C303" s="7"/>
      <c r="D303" s="7"/>
      <c r="E303" s="7"/>
      <c r="F303" s="7"/>
      <c r="G303" s="7"/>
      <c r="H303" s="264"/>
      <c r="I303" s="7"/>
      <c r="J303" s="7"/>
      <c r="K303" s="7"/>
      <c r="L303" s="7"/>
      <c r="M303" s="7"/>
      <c r="N303" s="7"/>
      <c r="O303" s="7"/>
      <c r="P303" s="7"/>
      <c r="Q303" s="265"/>
      <c r="R303" s="7"/>
      <c r="S303" s="7"/>
      <c r="T303" s="7"/>
      <c r="U303" s="266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</row>
    <row r="304" ht="18.0" customHeight="1">
      <c r="A304" s="7"/>
      <c r="B304" s="7"/>
      <c r="C304" s="7"/>
      <c r="D304" s="7"/>
      <c r="E304" s="7"/>
      <c r="F304" s="7"/>
      <c r="G304" s="7"/>
      <c r="H304" s="264"/>
      <c r="I304" s="7"/>
      <c r="J304" s="7"/>
      <c r="K304" s="7"/>
      <c r="L304" s="7"/>
      <c r="M304" s="7"/>
      <c r="N304" s="7"/>
      <c r="O304" s="7"/>
      <c r="P304" s="7"/>
      <c r="Q304" s="265"/>
      <c r="R304" s="7"/>
      <c r="S304" s="7"/>
      <c r="T304" s="7"/>
      <c r="U304" s="266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</row>
    <row r="305" ht="18.0" customHeight="1">
      <c r="A305" s="7"/>
      <c r="B305" s="7"/>
      <c r="C305" s="7"/>
      <c r="D305" s="7"/>
      <c r="E305" s="7"/>
      <c r="F305" s="7"/>
      <c r="G305" s="7"/>
      <c r="H305" s="264"/>
      <c r="I305" s="7"/>
      <c r="J305" s="7"/>
      <c r="K305" s="7"/>
      <c r="L305" s="7"/>
      <c r="M305" s="7"/>
      <c r="N305" s="7"/>
      <c r="O305" s="7"/>
      <c r="P305" s="7"/>
      <c r="Q305" s="265"/>
      <c r="R305" s="7"/>
      <c r="S305" s="7"/>
      <c r="T305" s="7"/>
      <c r="U305" s="266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</row>
    <row r="306" ht="18.0" customHeight="1">
      <c r="A306" s="7"/>
      <c r="B306" s="7"/>
      <c r="C306" s="7"/>
      <c r="D306" s="7"/>
      <c r="E306" s="7"/>
      <c r="F306" s="7"/>
      <c r="G306" s="7"/>
      <c r="H306" s="264"/>
      <c r="I306" s="7"/>
      <c r="J306" s="7"/>
      <c r="K306" s="7"/>
      <c r="L306" s="7"/>
      <c r="M306" s="7"/>
      <c r="N306" s="7"/>
      <c r="O306" s="7"/>
      <c r="P306" s="7"/>
      <c r="Q306" s="265"/>
      <c r="R306" s="7"/>
      <c r="S306" s="7"/>
      <c r="T306" s="7"/>
      <c r="U306" s="266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</row>
    <row r="307" ht="18.0" customHeight="1">
      <c r="A307" s="7"/>
      <c r="B307" s="7"/>
      <c r="C307" s="7"/>
      <c r="D307" s="7"/>
      <c r="E307" s="7"/>
      <c r="F307" s="7"/>
      <c r="G307" s="7"/>
      <c r="H307" s="264"/>
      <c r="I307" s="7"/>
      <c r="J307" s="7"/>
      <c r="K307" s="7"/>
      <c r="L307" s="7"/>
      <c r="M307" s="7"/>
      <c r="N307" s="7"/>
      <c r="O307" s="7"/>
      <c r="P307" s="7"/>
      <c r="Q307" s="265"/>
      <c r="R307" s="7"/>
      <c r="S307" s="7"/>
      <c r="T307" s="7"/>
      <c r="U307" s="266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</row>
    <row r="308" ht="18.0" customHeight="1">
      <c r="A308" s="7"/>
      <c r="B308" s="7"/>
      <c r="C308" s="7"/>
      <c r="D308" s="7"/>
      <c r="E308" s="7"/>
      <c r="F308" s="7"/>
      <c r="G308" s="7"/>
      <c r="H308" s="264"/>
      <c r="I308" s="7"/>
      <c r="J308" s="7"/>
      <c r="K308" s="7"/>
      <c r="L308" s="7"/>
      <c r="M308" s="7"/>
      <c r="N308" s="7"/>
      <c r="O308" s="7"/>
      <c r="P308" s="7"/>
      <c r="Q308" s="265"/>
      <c r="R308" s="7"/>
      <c r="S308" s="7"/>
      <c r="T308" s="7"/>
      <c r="U308" s="266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</row>
    <row r="309" ht="18.0" customHeight="1">
      <c r="A309" s="7"/>
      <c r="B309" s="7"/>
      <c r="C309" s="7"/>
      <c r="D309" s="7"/>
      <c r="E309" s="7"/>
      <c r="F309" s="7"/>
      <c r="G309" s="7"/>
      <c r="H309" s="264"/>
      <c r="I309" s="7"/>
      <c r="J309" s="7"/>
      <c r="K309" s="7"/>
      <c r="L309" s="7"/>
      <c r="M309" s="7"/>
      <c r="N309" s="7"/>
      <c r="O309" s="7"/>
      <c r="P309" s="7"/>
      <c r="Q309" s="265"/>
      <c r="R309" s="7"/>
      <c r="S309" s="7"/>
      <c r="T309" s="7"/>
      <c r="U309" s="266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</row>
    <row r="310" ht="18.0" customHeight="1">
      <c r="A310" s="7"/>
      <c r="B310" s="7"/>
      <c r="C310" s="7"/>
      <c r="D310" s="7"/>
      <c r="E310" s="7"/>
      <c r="F310" s="7"/>
      <c r="G310" s="7"/>
      <c r="H310" s="264"/>
      <c r="I310" s="7"/>
      <c r="J310" s="7"/>
      <c r="K310" s="7"/>
      <c r="L310" s="7"/>
      <c r="M310" s="7"/>
      <c r="N310" s="7"/>
      <c r="O310" s="7"/>
      <c r="P310" s="7"/>
      <c r="Q310" s="265"/>
      <c r="R310" s="7"/>
      <c r="S310" s="7"/>
      <c r="T310" s="7"/>
      <c r="U310" s="266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</row>
    <row r="311" ht="18.0" customHeight="1">
      <c r="A311" s="7"/>
      <c r="B311" s="7"/>
      <c r="C311" s="7"/>
      <c r="D311" s="7"/>
      <c r="E311" s="7"/>
      <c r="F311" s="7"/>
      <c r="G311" s="7"/>
      <c r="H311" s="264"/>
      <c r="I311" s="7"/>
      <c r="J311" s="7"/>
      <c r="K311" s="7"/>
      <c r="L311" s="7"/>
      <c r="M311" s="7"/>
      <c r="N311" s="7"/>
      <c r="O311" s="7"/>
      <c r="P311" s="7"/>
      <c r="Q311" s="265"/>
      <c r="R311" s="7"/>
      <c r="S311" s="7"/>
      <c r="T311" s="7"/>
      <c r="U311" s="266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</row>
    <row r="312" ht="18.0" customHeight="1">
      <c r="A312" s="7"/>
      <c r="B312" s="7"/>
      <c r="C312" s="7"/>
      <c r="D312" s="7"/>
      <c r="E312" s="7"/>
      <c r="F312" s="7"/>
      <c r="G312" s="7"/>
      <c r="H312" s="264"/>
      <c r="I312" s="7"/>
      <c r="J312" s="7"/>
      <c r="K312" s="7"/>
      <c r="L312" s="7"/>
      <c r="M312" s="7"/>
      <c r="N312" s="7"/>
      <c r="O312" s="7"/>
      <c r="P312" s="7"/>
      <c r="Q312" s="265"/>
      <c r="R312" s="7"/>
      <c r="S312" s="7"/>
      <c r="T312" s="7"/>
      <c r="U312" s="266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</row>
    <row r="313" ht="18.0" customHeight="1">
      <c r="A313" s="7"/>
      <c r="B313" s="7"/>
      <c r="C313" s="7"/>
      <c r="D313" s="7"/>
      <c r="E313" s="7"/>
      <c r="F313" s="7"/>
      <c r="G313" s="7"/>
      <c r="H313" s="264"/>
      <c r="I313" s="7"/>
      <c r="J313" s="7"/>
      <c r="K313" s="7"/>
      <c r="L313" s="7"/>
      <c r="M313" s="7"/>
      <c r="N313" s="7"/>
      <c r="O313" s="7"/>
      <c r="P313" s="7"/>
      <c r="Q313" s="265"/>
      <c r="R313" s="7"/>
      <c r="S313" s="7"/>
      <c r="T313" s="7"/>
      <c r="U313" s="266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</row>
    <row r="314" ht="18.0" customHeight="1">
      <c r="A314" s="7"/>
      <c r="B314" s="7"/>
      <c r="C314" s="7"/>
      <c r="D314" s="7"/>
      <c r="E314" s="7"/>
      <c r="F314" s="7"/>
      <c r="G314" s="7"/>
      <c r="H314" s="264"/>
      <c r="I314" s="7"/>
      <c r="J314" s="7"/>
      <c r="K314" s="7"/>
      <c r="L314" s="7"/>
      <c r="M314" s="7"/>
      <c r="N314" s="7"/>
      <c r="O314" s="7"/>
      <c r="P314" s="7"/>
      <c r="Q314" s="265"/>
      <c r="R314" s="7"/>
      <c r="S314" s="7"/>
      <c r="T314" s="7"/>
      <c r="U314" s="266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</row>
    <row r="315" ht="18.0" customHeight="1">
      <c r="A315" s="7"/>
      <c r="B315" s="7"/>
      <c r="C315" s="7"/>
      <c r="D315" s="7"/>
      <c r="E315" s="7"/>
      <c r="F315" s="7"/>
      <c r="G315" s="7"/>
      <c r="H315" s="264"/>
      <c r="I315" s="7"/>
      <c r="J315" s="7"/>
      <c r="K315" s="7"/>
      <c r="L315" s="7"/>
      <c r="M315" s="7"/>
      <c r="N315" s="7"/>
      <c r="O315" s="7"/>
      <c r="P315" s="7"/>
      <c r="Q315" s="265"/>
      <c r="R315" s="7"/>
      <c r="S315" s="7"/>
      <c r="T315" s="7"/>
      <c r="U315" s="266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</row>
    <row r="316" ht="18.0" customHeight="1">
      <c r="A316" s="7"/>
      <c r="B316" s="7"/>
      <c r="C316" s="7"/>
      <c r="D316" s="7"/>
      <c r="E316" s="7"/>
      <c r="F316" s="7"/>
      <c r="G316" s="7"/>
      <c r="H316" s="264"/>
      <c r="I316" s="7"/>
      <c r="J316" s="7"/>
      <c r="K316" s="7"/>
      <c r="L316" s="7"/>
      <c r="M316" s="7"/>
      <c r="N316" s="7"/>
      <c r="O316" s="7"/>
      <c r="P316" s="7"/>
      <c r="Q316" s="265"/>
      <c r="R316" s="7"/>
      <c r="S316" s="7"/>
      <c r="T316" s="7"/>
      <c r="U316" s="266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</row>
    <row r="317" ht="18.0" customHeight="1">
      <c r="A317" s="7"/>
      <c r="B317" s="7"/>
      <c r="C317" s="7"/>
      <c r="D317" s="7"/>
      <c r="E317" s="7"/>
      <c r="F317" s="7"/>
      <c r="G317" s="7"/>
      <c r="H317" s="264"/>
      <c r="I317" s="7"/>
      <c r="J317" s="7"/>
      <c r="K317" s="7"/>
      <c r="L317" s="7"/>
      <c r="M317" s="7"/>
      <c r="N317" s="7"/>
      <c r="O317" s="7"/>
      <c r="P317" s="7"/>
      <c r="Q317" s="265"/>
      <c r="R317" s="7"/>
      <c r="S317" s="7"/>
      <c r="T317" s="7"/>
      <c r="U317" s="266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</row>
    <row r="318" ht="18.0" customHeight="1">
      <c r="A318" s="7"/>
      <c r="B318" s="7"/>
      <c r="C318" s="7"/>
      <c r="D318" s="7"/>
      <c r="E318" s="7"/>
      <c r="F318" s="7"/>
      <c r="G318" s="7"/>
      <c r="H318" s="264"/>
      <c r="I318" s="7"/>
      <c r="J318" s="7"/>
      <c r="K318" s="7"/>
      <c r="L318" s="7"/>
      <c r="M318" s="7"/>
      <c r="N318" s="7"/>
      <c r="O318" s="7"/>
      <c r="P318" s="7"/>
      <c r="Q318" s="265"/>
      <c r="R318" s="7"/>
      <c r="S318" s="7"/>
      <c r="T318" s="7"/>
      <c r="U318" s="266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</row>
    <row r="319" ht="18.0" customHeight="1">
      <c r="A319" s="7"/>
      <c r="B319" s="7"/>
      <c r="C319" s="7"/>
      <c r="D319" s="7"/>
      <c r="E319" s="7"/>
      <c r="F319" s="7"/>
      <c r="G319" s="7"/>
      <c r="H319" s="264"/>
      <c r="I319" s="7"/>
      <c r="J319" s="7"/>
      <c r="K319" s="7"/>
      <c r="L319" s="7"/>
      <c r="M319" s="7"/>
      <c r="N319" s="7"/>
      <c r="O319" s="7"/>
      <c r="P319" s="7"/>
      <c r="Q319" s="265"/>
      <c r="R319" s="7"/>
      <c r="S319" s="7"/>
      <c r="T319" s="7"/>
      <c r="U319" s="266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</row>
    <row r="320" ht="18.0" customHeight="1">
      <c r="A320" s="7"/>
      <c r="B320" s="7"/>
      <c r="C320" s="7"/>
      <c r="D320" s="7"/>
      <c r="E320" s="7"/>
      <c r="F320" s="7"/>
      <c r="G320" s="7"/>
      <c r="H320" s="264"/>
      <c r="I320" s="7"/>
      <c r="J320" s="7"/>
      <c r="K320" s="7"/>
      <c r="L320" s="7"/>
      <c r="M320" s="7"/>
      <c r="N320" s="7"/>
      <c r="O320" s="7"/>
      <c r="P320" s="7"/>
      <c r="Q320" s="265"/>
      <c r="R320" s="7"/>
      <c r="S320" s="7"/>
      <c r="T320" s="7"/>
      <c r="U320" s="266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</row>
    <row r="321" ht="18.0" customHeight="1">
      <c r="A321" s="7"/>
      <c r="B321" s="7"/>
      <c r="C321" s="7"/>
      <c r="D321" s="7"/>
      <c r="E321" s="7"/>
      <c r="F321" s="7"/>
      <c r="G321" s="7"/>
      <c r="H321" s="264"/>
      <c r="I321" s="7"/>
      <c r="J321" s="7"/>
      <c r="K321" s="7"/>
      <c r="L321" s="7"/>
      <c r="M321" s="7"/>
      <c r="N321" s="7"/>
      <c r="O321" s="7"/>
      <c r="P321" s="7"/>
      <c r="Q321" s="265"/>
      <c r="R321" s="7"/>
      <c r="S321" s="7"/>
      <c r="T321" s="7"/>
      <c r="U321" s="266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</row>
    <row r="322" ht="18.0" customHeight="1">
      <c r="A322" s="7"/>
      <c r="B322" s="7"/>
      <c r="C322" s="7"/>
      <c r="D322" s="7"/>
      <c r="E322" s="7"/>
      <c r="F322" s="7"/>
      <c r="G322" s="7"/>
      <c r="H322" s="264"/>
      <c r="I322" s="7"/>
      <c r="J322" s="7"/>
      <c r="K322" s="7"/>
      <c r="L322" s="7"/>
      <c r="M322" s="7"/>
      <c r="N322" s="7"/>
      <c r="O322" s="7"/>
      <c r="P322" s="7"/>
      <c r="Q322" s="265"/>
      <c r="R322" s="7"/>
      <c r="S322" s="7"/>
      <c r="T322" s="7"/>
      <c r="U322" s="266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</row>
    <row r="323" ht="18.0" customHeight="1">
      <c r="A323" s="7"/>
      <c r="B323" s="7"/>
      <c r="C323" s="7"/>
      <c r="D323" s="7"/>
      <c r="E323" s="7"/>
      <c r="F323" s="7"/>
      <c r="G323" s="7"/>
      <c r="H323" s="264"/>
      <c r="I323" s="7"/>
      <c r="J323" s="7"/>
      <c r="K323" s="7"/>
      <c r="L323" s="7"/>
      <c r="M323" s="7"/>
      <c r="N323" s="7"/>
      <c r="O323" s="7"/>
      <c r="P323" s="7"/>
      <c r="Q323" s="265"/>
      <c r="R323" s="7"/>
      <c r="S323" s="7"/>
      <c r="T323" s="7"/>
      <c r="U323" s="266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</row>
    <row r="324" ht="18.0" customHeight="1">
      <c r="A324" s="7"/>
      <c r="B324" s="7"/>
      <c r="C324" s="7"/>
      <c r="D324" s="7"/>
      <c r="E324" s="7"/>
      <c r="F324" s="7"/>
      <c r="G324" s="7"/>
      <c r="H324" s="264"/>
      <c r="I324" s="7"/>
      <c r="J324" s="7"/>
      <c r="K324" s="7"/>
      <c r="L324" s="7"/>
      <c r="M324" s="7"/>
      <c r="N324" s="7"/>
      <c r="O324" s="7"/>
      <c r="P324" s="7"/>
      <c r="Q324" s="265"/>
      <c r="R324" s="7"/>
      <c r="S324" s="7"/>
      <c r="T324" s="7"/>
      <c r="U324" s="266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</row>
    <row r="325" ht="18.0" customHeight="1">
      <c r="A325" s="7"/>
      <c r="B325" s="7"/>
      <c r="C325" s="7"/>
      <c r="D325" s="7"/>
      <c r="E325" s="7"/>
      <c r="F325" s="7"/>
      <c r="G325" s="7"/>
      <c r="H325" s="264"/>
      <c r="I325" s="7"/>
      <c r="J325" s="7"/>
      <c r="K325" s="7"/>
      <c r="L325" s="7"/>
      <c r="M325" s="7"/>
      <c r="N325" s="7"/>
      <c r="O325" s="7"/>
      <c r="P325" s="7"/>
      <c r="Q325" s="265"/>
      <c r="R325" s="7"/>
      <c r="S325" s="7"/>
      <c r="T325" s="7"/>
      <c r="U325" s="266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</row>
    <row r="326" ht="18.0" customHeight="1">
      <c r="A326" s="7"/>
      <c r="B326" s="7"/>
      <c r="C326" s="7"/>
      <c r="D326" s="7"/>
      <c r="E326" s="7"/>
      <c r="F326" s="7"/>
      <c r="G326" s="7"/>
      <c r="H326" s="264"/>
      <c r="I326" s="7"/>
      <c r="J326" s="7"/>
      <c r="K326" s="7"/>
      <c r="L326" s="7"/>
      <c r="M326" s="7"/>
      <c r="N326" s="7"/>
      <c r="O326" s="7"/>
      <c r="P326" s="7"/>
      <c r="Q326" s="265"/>
      <c r="R326" s="7"/>
      <c r="S326" s="7"/>
      <c r="T326" s="7"/>
      <c r="U326" s="266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</row>
    <row r="327" ht="18.0" customHeight="1">
      <c r="A327" s="7"/>
      <c r="B327" s="7"/>
      <c r="C327" s="7"/>
      <c r="D327" s="7"/>
      <c r="E327" s="7"/>
      <c r="F327" s="7"/>
      <c r="G327" s="7"/>
      <c r="H327" s="264"/>
      <c r="I327" s="7"/>
      <c r="J327" s="7"/>
      <c r="K327" s="7"/>
      <c r="L327" s="7"/>
      <c r="M327" s="7"/>
      <c r="N327" s="7"/>
      <c r="O327" s="7"/>
      <c r="P327" s="7"/>
      <c r="Q327" s="265"/>
      <c r="R327" s="7"/>
      <c r="S327" s="7"/>
      <c r="T327" s="7"/>
      <c r="U327" s="266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</row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2:D12"/>
    <mergeCell ref="E13:H13"/>
    <mergeCell ref="C18:E18"/>
    <mergeCell ref="C95:E95"/>
    <mergeCell ref="C106:E106"/>
  </mergeCells>
  <printOptions/>
  <pageMargins bottom="0.78" footer="0.0" header="0.0" left="0.75" right="0.75" top="0.66"/>
  <pageSetup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71"/>
    <col customWidth="1" hidden="1" min="14" max="14" width="13.14"/>
    <col customWidth="1" hidden="1" min="15" max="16" width="8.71"/>
    <col customWidth="1" min="17" max="17" width="19.57"/>
    <col customWidth="1" min="18" max="18" width="17.43"/>
    <col customWidth="1" min="19" max="19" width="17.86"/>
    <col customWidth="1" min="20" max="20" width="17.0"/>
    <col customWidth="1" min="21" max="21" width="15.14"/>
    <col customWidth="1" min="22" max="22" width="13.86"/>
    <col customWidth="1" min="23" max="24" width="9.14"/>
    <col customWidth="1" min="25" max="25" width="16.0"/>
    <col customWidth="1" min="26" max="26" width="16.29"/>
    <col customWidth="1" min="27" max="45" width="9.14"/>
  </cols>
  <sheetData>
    <row r="1" ht="18.0" customHeight="1">
      <c r="A1" s="140" t="s">
        <v>53</v>
      </c>
      <c r="B1" s="140"/>
      <c r="C1" s="140"/>
      <c r="D1" s="140"/>
      <c r="E1" s="140"/>
      <c r="F1" s="140"/>
      <c r="G1" s="140"/>
      <c r="H1" s="141"/>
      <c r="I1" s="140"/>
      <c r="J1" s="140"/>
      <c r="K1" s="140"/>
      <c r="L1" s="140"/>
      <c r="M1" s="140"/>
      <c r="N1" s="140"/>
      <c r="O1" s="140"/>
      <c r="P1" s="140"/>
      <c r="Q1" s="142"/>
      <c r="R1" s="140"/>
      <c r="S1" s="140"/>
      <c r="T1" s="140"/>
      <c r="U1" s="143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  <c r="AJ1" s="140"/>
      <c r="AK1" s="140"/>
      <c r="AL1" s="140"/>
      <c r="AM1" s="140"/>
      <c r="AN1" s="140"/>
      <c r="AO1" s="140"/>
      <c r="AP1" s="140"/>
      <c r="AQ1" s="140"/>
      <c r="AR1" s="140"/>
      <c r="AS1" s="140"/>
    </row>
    <row r="2" ht="18.0" customHeight="1">
      <c r="A2" s="140"/>
      <c r="B2" s="140"/>
      <c r="C2" s="140"/>
      <c r="D2" s="140"/>
      <c r="E2" s="140"/>
      <c r="F2" s="140"/>
      <c r="G2" s="140"/>
      <c r="H2" s="141"/>
      <c r="I2" s="140"/>
      <c r="J2" s="140"/>
      <c r="K2" s="140"/>
      <c r="L2" s="140"/>
      <c r="M2" s="140"/>
      <c r="N2" s="140"/>
      <c r="O2" s="140"/>
      <c r="P2" s="140"/>
      <c r="Q2" s="142"/>
      <c r="R2" s="140"/>
      <c r="S2" s="140"/>
      <c r="T2" s="140"/>
      <c r="U2" s="143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  <c r="AL2" s="140"/>
      <c r="AM2" s="140"/>
      <c r="AN2" s="140"/>
      <c r="AO2" s="140"/>
      <c r="AP2" s="140"/>
      <c r="AQ2" s="140"/>
      <c r="AR2" s="140"/>
      <c r="AS2" s="140"/>
    </row>
    <row r="3" ht="18.0" customHeight="1">
      <c r="A3" s="144" t="s">
        <v>1</v>
      </c>
      <c r="B3" s="144"/>
      <c r="C3" s="144"/>
      <c r="D3" s="140"/>
      <c r="E3" s="140"/>
      <c r="F3" s="140"/>
      <c r="G3" s="140"/>
      <c r="H3" s="141"/>
      <c r="I3" s="140"/>
      <c r="J3" s="140"/>
      <c r="K3" s="140"/>
      <c r="L3" s="140"/>
      <c r="M3" s="140"/>
      <c r="N3" s="140"/>
      <c r="O3" s="140"/>
      <c r="P3" s="140"/>
      <c r="Q3" s="142"/>
      <c r="R3" s="140"/>
      <c r="S3" s="140"/>
      <c r="T3" s="140"/>
      <c r="U3" s="143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/>
      <c r="AL3" s="140"/>
      <c r="AM3" s="140"/>
      <c r="AN3" s="140"/>
      <c r="AO3" s="140"/>
      <c r="AP3" s="140"/>
      <c r="AQ3" s="140"/>
      <c r="AR3" s="140"/>
      <c r="AS3" s="140"/>
    </row>
    <row r="4" ht="29.25" customHeight="1">
      <c r="A4" s="140"/>
      <c r="B4" s="140"/>
      <c r="C4" s="140"/>
      <c r="D4" s="140"/>
      <c r="E4" s="140"/>
      <c r="F4" s="140"/>
      <c r="G4" s="140"/>
      <c r="H4" s="141" t="s">
        <v>2</v>
      </c>
      <c r="I4" s="145">
        <v>44323.0</v>
      </c>
      <c r="J4" s="140" t="str">
        <f>+B8&amp;"/"&amp;B9&amp;"/"&amp;B10&amp;"/"&amp;B11&amp;"/"&amp;B12&amp;"/"&amp;B13&amp;"/"&amp;B14</f>
        <v>D1650/D1850/HRD2940/HRD2930/D2220//</v>
      </c>
      <c r="K4" s="140"/>
      <c r="L4" s="140"/>
      <c r="M4" s="140"/>
      <c r="N4" s="140"/>
      <c r="O4" s="140"/>
      <c r="P4" s="140"/>
      <c r="Q4" s="142"/>
      <c r="R4" s="140"/>
      <c r="S4" s="140"/>
      <c r="T4" s="140"/>
      <c r="U4" s="143"/>
      <c r="V4" s="140"/>
      <c r="W4" s="140"/>
      <c r="X4" s="140"/>
      <c r="Y4" s="140"/>
      <c r="Z4" s="140"/>
      <c r="AA4" s="140"/>
      <c r="AB4" s="140"/>
      <c r="AC4" s="140"/>
      <c r="AD4" s="140"/>
      <c r="AE4" s="140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</row>
    <row r="5" ht="18.0" customHeight="1">
      <c r="A5" s="140" t="s">
        <v>4</v>
      </c>
      <c r="B5" s="140"/>
      <c r="C5" s="140"/>
      <c r="D5" s="140"/>
      <c r="E5" s="140"/>
      <c r="F5" s="140"/>
      <c r="G5" s="140"/>
      <c r="H5" s="141"/>
      <c r="I5" s="140"/>
      <c r="J5" s="140"/>
      <c r="K5" s="140"/>
      <c r="L5" s="140"/>
      <c r="M5" s="140"/>
      <c r="N5" s="140"/>
      <c r="O5" s="140"/>
      <c r="P5" s="140"/>
      <c r="Q5" s="142"/>
      <c r="R5" s="140"/>
      <c r="S5" s="140"/>
      <c r="T5" s="140"/>
      <c r="U5" s="143"/>
      <c r="V5" s="140"/>
      <c r="W5" s="140"/>
      <c r="X5" s="140"/>
      <c r="Y5" s="140"/>
      <c r="Z5" s="140"/>
      <c r="AA5" s="140"/>
      <c r="AB5" s="140"/>
      <c r="AC5" s="140"/>
      <c r="AD5" s="140"/>
      <c r="AE5" s="140"/>
      <c r="AF5" s="140"/>
      <c r="AG5" s="140"/>
      <c r="AH5" s="140"/>
      <c r="AI5" s="140"/>
      <c r="AJ5" s="140"/>
      <c r="AK5" s="140"/>
      <c r="AL5" s="140"/>
      <c r="AM5" s="140"/>
      <c r="AN5" s="140"/>
      <c r="AO5" s="140"/>
      <c r="AP5" s="140"/>
      <c r="AQ5" s="140"/>
      <c r="AR5" s="140"/>
      <c r="AS5" s="140"/>
    </row>
    <row r="6" ht="18.0" customHeight="1">
      <c r="A6" s="146"/>
      <c r="B6" s="146"/>
      <c r="C6" s="146"/>
      <c r="D6" s="146"/>
      <c r="E6" s="146"/>
      <c r="F6" s="146"/>
      <c r="G6" s="146"/>
      <c r="H6" s="147"/>
      <c r="I6" s="146"/>
      <c r="J6" s="140"/>
      <c r="K6" s="140"/>
      <c r="L6" s="140"/>
      <c r="M6" s="140"/>
      <c r="N6" s="140"/>
      <c r="O6" s="140"/>
      <c r="P6" s="140"/>
      <c r="Q6" s="142"/>
      <c r="R6" s="140"/>
      <c r="S6" s="140"/>
      <c r="T6" s="140"/>
      <c r="U6" s="143"/>
      <c r="V6" s="140"/>
      <c r="W6" s="140"/>
      <c r="X6" s="140"/>
      <c r="Y6" s="140"/>
      <c r="Z6" s="140"/>
      <c r="AA6" s="140"/>
      <c r="AB6" s="140"/>
      <c r="AC6" s="140"/>
      <c r="AD6" s="140"/>
      <c r="AE6" s="140"/>
      <c r="AF6" s="140"/>
      <c r="AG6" s="140"/>
      <c r="AH6" s="140"/>
      <c r="AI6" s="140"/>
      <c r="AJ6" s="140"/>
      <c r="AK6" s="140"/>
      <c r="AL6" s="140"/>
      <c r="AM6" s="140"/>
      <c r="AN6" s="140"/>
      <c r="AO6" s="140"/>
      <c r="AP6" s="140"/>
      <c r="AQ6" s="140"/>
      <c r="AR6" s="140"/>
      <c r="AS6" s="140"/>
    </row>
    <row r="7" ht="36.0" customHeight="1">
      <c r="A7" s="148" t="s">
        <v>6</v>
      </c>
      <c r="B7" s="149"/>
      <c r="C7" s="150" t="s">
        <v>81</v>
      </c>
      <c r="D7" s="151" t="s">
        <v>8</v>
      </c>
      <c r="E7" s="152" t="s">
        <v>9</v>
      </c>
      <c r="F7" s="153"/>
      <c r="G7" s="153"/>
      <c r="H7" s="149"/>
      <c r="I7" s="154" t="s">
        <v>10</v>
      </c>
      <c r="J7" s="140"/>
      <c r="K7" s="140"/>
      <c r="L7" s="140"/>
      <c r="M7" s="140"/>
      <c r="N7" s="140"/>
      <c r="O7" s="140"/>
      <c r="P7" s="140"/>
      <c r="Q7" s="155">
        <f>+I149</f>
        <v>0.007195441</v>
      </c>
      <c r="R7" s="140"/>
      <c r="S7" s="140"/>
      <c r="T7" s="140"/>
      <c r="U7" s="143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</row>
    <row r="8" ht="26.25" customHeight="1">
      <c r="A8" s="156">
        <v>1.0</v>
      </c>
      <c r="B8" s="157" t="s">
        <v>82</v>
      </c>
      <c r="C8" s="157">
        <v>16.5</v>
      </c>
      <c r="D8" s="158">
        <v>0.1059</v>
      </c>
      <c r="E8" s="159">
        <f>178.64*7</f>
        <v>1250.48</v>
      </c>
      <c r="F8" s="159"/>
      <c r="G8" s="159"/>
      <c r="H8" s="160">
        <v>7.0</v>
      </c>
      <c r="I8" s="161">
        <f t="shared" ref="I8:I12" si="1">+D8*E8</f>
        <v>132.425832</v>
      </c>
      <c r="J8" s="162">
        <f t="shared" ref="J8:J14" si="2">E8-I8</f>
        <v>1118.054168</v>
      </c>
      <c r="K8" s="140"/>
      <c r="L8" s="140"/>
      <c r="M8" s="140"/>
      <c r="N8" s="140"/>
      <c r="O8" s="140"/>
      <c r="P8" s="140"/>
      <c r="Q8" s="142"/>
      <c r="R8" s="140"/>
      <c r="S8" s="140"/>
      <c r="T8" s="140"/>
      <c r="U8" s="143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</row>
    <row r="9" ht="26.25" customHeight="1">
      <c r="A9" s="156">
        <v>2.0</v>
      </c>
      <c r="B9" s="164" t="s">
        <v>83</v>
      </c>
      <c r="C9" s="164">
        <v>18.5</v>
      </c>
      <c r="D9" s="165">
        <v>0.1175</v>
      </c>
      <c r="E9" s="166">
        <f>204.754*9</f>
        <v>1842.786</v>
      </c>
      <c r="F9" s="166"/>
      <c r="G9" s="166"/>
      <c r="H9" s="160">
        <v>9.0</v>
      </c>
      <c r="I9" s="161">
        <f t="shared" si="1"/>
        <v>216.527355</v>
      </c>
      <c r="J9" s="162">
        <f t="shared" si="2"/>
        <v>1626.258645</v>
      </c>
      <c r="K9" s="140"/>
      <c r="L9" s="140"/>
      <c r="M9" s="140"/>
      <c r="N9" s="140"/>
      <c r="O9" s="140"/>
      <c r="P9" s="140"/>
      <c r="Q9" s="142"/>
      <c r="R9" s="140"/>
      <c r="S9" s="140"/>
      <c r="T9" s="140"/>
      <c r="U9" s="143"/>
      <c r="V9" s="140"/>
      <c r="W9" s="140"/>
      <c r="X9" s="140"/>
      <c r="Y9" s="140"/>
      <c r="Z9" s="140"/>
      <c r="AA9" s="140"/>
      <c r="AB9" s="140"/>
      <c r="AC9" s="140"/>
      <c r="AD9" s="140"/>
      <c r="AE9" s="140"/>
      <c r="AF9" s="140"/>
      <c r="AG9" s="140"/>
      <c r="AH9" s="140"/>
      <c r="AI9" s="140"/>
      <c r="AJ9" s="140"/>
      <c r="AK9" s="140"/>
      <c r="AL9" s="140"/>
      <c r="AM9" s="140"/>
      <c r="AN9" s="140"/>
      <c r="AO9" s="140"/>
      <c r="AP9" s="140"/>
      <c r="AQ9" s="140"/>
      <c r="AR9" s="140"/>
      <c r="AS9" s="140"/>
    </row>
    <row r="10" ht="26.25" customHeight="1">
      <c r="A10" s="156">
        <v>3.0</v>
      </c>
      <c r="B10" s="164" t="s">
        <v>56</v>
      </c>
      <c r="C10" s="164">
        <v>29.5</v>
      </c>
      <c r="D10" s="165">
        <v>0.0147</v>
      </c>
      <c r="E10" s="166">
        <f>252.16*25</f>
        <v>6304</v>
      </c>
      <c r="F10" s="166"/>
      <c r="G10" s="166"/>
      <c r="H10" s="160">
        <v>25.0</v>
      </c>
      <c r="I10" s="161">
        <f t="shared" si="1"/>
        <v>92.6688</v>
      </c>
      <c r="J10" s="162">
        <f t="shared" si="2"/>
        <v>6211.3312</v>
      </c>
      <c r="K10" s="140"/>
      <c r="L10" s="140"/>
      <c r="M10" s="140"/>
      <c r="N10" s="140"/>
      <c r="O10" s="140"/>
      <c r="P10" s="140"/>
      <c r="Q10" s="142"/>
      <c r="R10" s="140"/>
      <c r="S10" s="140"/>
      <c r="T10" s="140"/>
      <c r="U10" s="143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</row>
    <row r="11" ht="26.25" customHeight="1">
      <c r="A11" s="156">
        <v>4.0</v>
      </c>
      <c r="B11" s="164" t="s">
        <v>57</v>
      </c>
      <c r="C11" s="164">
        <v>29.5</v>
      </c>
      <c r="D11" s="165">
        <v>0.0156</v>
      </c>
      <c r="E11" s="166">
        <f>251.585*18</f>
        <v>4528.53</v>
      </c>
      <c r="F11" s="166"/>
      <c r="G11" s="166"/>
      <c r="H11" s="160">
        <v>18.0</v>
      </c>
      <c r="I11" s="161">
        <f t="shared" si="1"/>
        <v>70.645068</v>
      </c>
      <c r="J11" s="162">
        <f t="shared" si="2"/>
        <v>4457.884932</v>
      </c>
      <c r="K11" s="140"/>
      <c r="L11" s="140"/>
      <c r="M11" s="140"/>
      <c r="N11" s="140"/>
      <c r="O11" s="140"/>
      <c r="P11" s="140"/>
      <c r="Q11" s="142"/>
      <c r="R11" s="140"/>
      <c r="S11" s="140"/>
      <c r="T11" s="140"/>
      <c r="U11" s="143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</row>
    <row r="12" ht="26.25" customHeight="1">
      <c r="A12" s="156">
        <v>5.0</v>
      </c>
      <c r="B12" s="164" t="s">
        <v>84</v>
      </c>
      <c r="C12" s="164">
        <v>22.5</v>
      </c>
      <c r="D12" s="165">
        <v>0.1089</v>
      </c>
      <c r="E12" s="166">
        <f>215.83*10</f>
        <v>2158.3</v>
      </c>
      <c r="F12" s="166"/>
      <c r="G12" s="166"/>
      <c r="H12" s="160">
        <v>10.0</v>
      </c>
      <c r="I12" s="161">
        <f t="shared" si="1"/>
        <v>235.03887</v>
      </c>
      <c r="J12" s="162">
        <f t="shared" si="2"/>
        <v>1923.26113</v>
      </c>
      <c r="K12" s="140"/>
      <c r="L12" s="140"/>
      <c r="M12" s="140"/>
      <c r="N12" s="140"/>
      <c r="O12" s="140"/>
      <c r="P12" s="140"/>
      <c r="Q12" s="142"/>
      <c r="R12" s="140"/>
      <c r="S12" s="140"/>
      <c r="T12" s="140"/>
      <c r="U12" s="143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</row>
    <row r="13" ht="26.25" customHeight="1">
      <c r="A13" s="156">
        <v>6.0</v>
      </c>
      <c r="B13" s="164"/>
      <c r="C13" s="164"/>
      <c r="D13" s="165"/>
      <c r="E13" s="166"/>
      <c r="F13" s="166"/>
      <c r="G13" s="166"/>
      <c r="H13" s="160"/>
      <c r="I13" s="161"/>
      <c r="J13" s="162">
        <f t="shared" si="2"/>
        <v>0</v>
      </c>
      <c r="K13" s="140"/>
      <c r="L13" s="140"/>
      <c r="M13" s="140"/>
      <c r="N13" s="140"/>
      <c r="O13" s="140"/>
      <c r="P13" s="140"/>
      <c r="Q13" s="142"/>
      <c r="R13" s="140"/>
      <c r="S13" s="140"/>
      <c r="T13" s="140"/>
      <c r="U13" s="143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</row>
    <row r="14" ht="26.25" customHeight="1">
      <c r="A14" s="156">
        <v>7.0</v>
      </c>
      <c r="B14" s="164"/>
      <c r="C14" s="164"/>
      <c r="D14" s="165"/>
      <c r="E14" s="166"/>
      <c r="F14" s="166"/>
      <c r="G14" s="166"/>
      <c r="H14" s="160"/>
      <c r="I14" s="161"/>
      <c r="J14" s="162">
        <f t="shared" si="2"/>
        <v>0</v>
      </c>
      <c r="K14" s="140"/>
      <c r="L14" s="140"/>
      <c r="M14" s="140"/>
      <c r="N14" s="140"/>
      <c r="O14" s="140"/>
      <c r="P14" s="140"/>
      <c r="Q14" s="142"/>
      <c r="R14" s="140"/>
      <c r="S14" s="140"/>
      <c r="T14" s="140"/>
      <c r="U14" s="143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</row>
    <row r="15" ht="18.0" customHeight="1">
      <c r="A15" s="167"/>
      <c r="B15" s="168"/>
      <c r="C15" s="169"/>
      <c r="D15" s="170"/>
      <c r="E15" s="171">
        <f>SUM(E8:E14)</f>
        <v>16084.096</v>
      </c>
      <c r="F15" s="172"/>
      <c r="G15" s="172"/>
      <c r="H15" s="173"/>
      <c r="I15" s="174">
        <f t="shared" ref="I15:J15" si="3">SUM(I8:I14)</f>
        <v>747.305925</v>
      </c>
      <c r="J15" s="175">
        <f t="shared" si="3"/>
        <v>15336.79008</v>
      </c>
      <c r="K15" s="140"/>
      <c r="L15" s="140"/>
      <c r="M15" s="140"/>
      <c r="N15" s="140"/>
      <c r="O15" s="140"/>
      <c r="P15" s="140"/>
      <c r="Q15" s="142"/>
      <c r="R15" s="140"/>
      <c r="S15" s="140"/>
      <c r="T15" s="140"/>
      <c r="U15" s="143"/>
      <c r="V15" s="140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</row>
    <row r="16" ht="18.0" customHeight="1">
      <c r="A16" s="176"/>
      <c r="B16" s="146"/>
      <c r="C16" s="146"/>
      <c r="D16" s="177"/>
      <c r="E16" s="178"/>
      <c r="F16" s="153"/>
      <c r="G16" s="153"/>
      <c r="H16" s="149"/>
      <c r="I16" s="179"/>
      <c r="J16" s="140"/>
      <c r="K16" s="140"/>
      <c r="L16" s="140"/>
      <c r="M16" s="140"/>
      <c r="N16" s="140"/>
      <c r="O16" s="140"/>
      <c r="P16" s="140"/>
      <c r="Q16" s="142"/>
      <c r="R16" s="140"/>
      <c r="S16" s="140"/>
      <c r="T16" s="140"/>
      <c r="U16" s="143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</row>
    <row r="17" ht="18.0" customHeight="1">
      <c r="A17" s="140"/>
      <c r="B17" s="140"/>
      <c r="C17" s="140"/>
      <c r="D17" s="140"/>
      <c r="E17" s="140"/>
      <c r="F17" s="140"/>
      <c r="G17" s="140"/>
      <c r="H17" s="141"/>
      <c r="I17" s="140"/>
      <c r="J17" s="140"/>
      <c r="K17" s="140"/>
      <c r="L17" s="140"/>
      <c r="M17" s="140"/>
      <c r="N17" s="140"/>
      <c r="O17" s="140"/>
      <c r="P17" s="140"/>
      <c r="Q17" s="142"/>
      <c r="R17" s="140"/>
      <c r="S17" s="140"/>
      <c r="T17" s="140"/>
      <c r="U17" s="143"/>
      <c r="V17" s="140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  <c r="AL17" s="140"/>
      <c r="AM17" s="140"/>
      <c r="AN17" s="140"/>
      <c r="AO17" s="140"/>
      <c r="AP17" s="140"/>
      <c r="AQ17" s="140"/>
      <c r="AR17" s="140"/>
      <c r="AS17" s="140"/>
    </row>
    <row r="18" ht="18.0" customHeight="1">
      <c r="A18" s="140"/>
      <c r="B18" s="140"/>
      <c r="C18" s="140"/>
      <c r="D18" s="140"/>
      <c r="E18" s="140"/>
      <c r="F18" s="140"/>
      <c r="G18" s="140"/>
      <c r="H18" s="141"/>
      <c r="I18" s="140"/>
      <c r="J18" s="140"/>
      <c r="K18" s="140"/>
      <c r="L18" s="140"/>
      <c r="M18" s="140"/>
      <c r="N18" s="140"/>
      <c r="O18" s="140"/>
      <c r="P18" s="140"/>
      <c r="Q18" s="142"/>
      <c r="R18" s="140"/>
      <c r="S18" s="140"/>
      <c r="T18" s="140"/>
      <c r="U18" s="143"/>
      <c r="V18" s="140"/>
      <c r="W18" s="140"/>
      <c r="X18" s="140"/>
      <c r="Y18" s="140"/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  <c r="AL18" s="140"/>
      <c r="AM18" s="140"/>
      <c r="AN18" s="140"/>
      <c r="AO18" s="140"/>
      <c r="AP18" s="140"/>
      <c r="AQ18" s="140"/>
      <c r="AR18" s="140"/>
      <c r="AS18" s="140"/>
    </row>
    <row r="19" ht="18.0" customHeight="1">
      <c r="A19" s="140" t="s">
        <v>11</v>
      </c>
      <c r="B19" s="140"/>
      <c r="C19" s="140"/>
      <c r="D19" s="140"/>
      <c r="E19" s="140"/>
      <c r="F19" s="140"/>
      <c r="G19" s="140"/>
      <c r="H19" s="141"/>
      <c r="I19" s="140"/>
      <c r="J19" s="140"/>
      <c r="K19" s="140"/>
      <c r="L19" s="140"/>
      <c r="M19" s="140"/>
      <c r="N19" s="140"/>
      <c r="O19" s="140"/>
      <c r="P19" s="140"/>
      <c r="Q19" s="142"/>
      <c r="R19" s="140"/>
      <c r="S19" s="140"/>
      <c r="T19" s="140"/>
      <c r="U19" s="143"/>
      <c r="V19" s="140"/>
      <c r="W19" s="140"/>
      <c r="X19" s="140"/>
      <c r="Y19" s="140"/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  <c r="AJ19" s="140"/>
      <c r="AK19" s="140"/>
      <c r="AL19" s="140"/>
      <c r="AM19" s="140"/>
      <c r="AN19" s="140"/>
      <c r="AO19" s="140"/>
      <c r="AP19" s="140"/>
      <c r="AQ19" s="140"/>
      <c r="AR19" s="140"/>
      <c r="AS19" s="140"/>
    </row>
    <row r="20" ht="18.0" customHeight="1">
      <c r="A20" s="140"/>
      <c r="B20" s="140"/>
      <c r="C20" s="140"/>
      <c r="D20" s="140"/>
      <c r="E20" s="140"/>
      <c r="F20" s="140"/>
      <c r="G20" s="140"/>
      <c r="H20" s="141"/>
      <c r="I20" s="140"/>
      <c r="J20" s="140"/>
      <c r="K20" s="140"/>
      <c r="L20" s="140"/>
      <c r="M20" s="140"/>
      <c r="N20" s="140"/>
      <c r="O20" s="140"/>
      <c r="P20" s="140"/>
      <c r="Q20" s="142"/>
      <c r="R20" s="140"/>
      <c r="S20" s="140"/>
      <c r="T20" s="140"/>
      <c r="U20" s="143"/>
      <c r="V20" s="140"/>
      <c r="W20" s="140"/>
      <c r="X20" s="140"/>
      <c r="Y20" s="140"/>
      <c r="Z20" s="140"/>
      <c r="AA20" s="140"/>
      <c r="AB20" s="140"/>
      <c r="AC20" s="140"/>
      <c r="AD20" s="140"/>
      <c r="AE20" s="140"/>
      <c r="AF20" s="140"/>
      <c r="AG20" s="140"/>
      <c r="AH20" s="140"/>
      <c r="AI20" s="140"/>
      <c r="AJ20" s="140"/>
      <c r="AK20" s="140"/>
      <c r="AL20" s="140"/>
      <c r="AM20" s="140"/>
      <c r="AN20" s="140"/>
      <c r="AO20" s="140"/>
      <c r="AP20" s="140"/>
      <c r="AQ20" s="140"/>
      <c r="AR20" s="140"/>
      <c r="AS20" s="140"/>
    </row>
    <row r="21" ht="40.5" customHeight="1">
      <c r="A21" s="180"/>
      <c r="B21" s="164" t="s">
        <v>12</v>
      </c>
      <c r="C21" s="181" t="s">
        <v>58</v>
      </c>
      <c r="D21" s="52"/>
      <c r="E21" s="53"/>
      <c r="F21" s="182"/>
      <c r="G21" s="182"/>
      <c r="H21" s="183" t="s">
        <v>14</v>
      </c>
      <c r="I21" s="164" t="s">
        <v>15</v>
      </c>
      <c r="J21" s="164" t="s">
        <v>16</v>
      </c>
      <c r="K21" s="140"/>
      <c r="L21" s="164" t="s">
        <v>17</v>
      </c>
      <c r="M21" s="164" t="s">
        <v>15</v>
      </c>
      <c r="N21" s="180" t="s">
        <v>18</v>
      </c>
      <c r="O21" s="140"/>
      <c r="P21" s="140"/>
      <c r="Q21" s="184"/>
      <c r="R21" s="164" t="s">
        <v>17</v>
      </c>
      <c r="S21" s="164" t="s">
        <v>15</v>
      </c>
      <c r="T21" s="180" t="s">
        <v>18</v>
      </c>
      <c r="U21" s="143"/>
      <c r="V21" s="180" t="s">
        <v>19</v>
      </c>
      <c r="W21" s="180" t="s">
        <v>20</v>
      </c>
      <c r="X21" s="180" t="s">
        <v>21</v>
      </c>
      <c r="Y21" s="180" t="s">
        <v>85</v>
      </c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  <c r="AK21" s="140"/>
      <c r="AL21" s="140"/>
      <c r="AM21" s="140"/>
      <c r="AN21" s="140"/>
      <c r="AO21" s="140"/>
      <c r="AP21" s="140"/>
      <c r="AQ21" s="140"/>
      <c r="AR21" s="140"/>
      <c r="AS21" s="140"/>
    </row>
    <row r="22" ht="27.0" customHeight="1">
      <c r="A22" s="185">
        <v>1.0</v>
      </c>
      <c r="B22" s="186" t="s">
        <v>86</v>
      </c>
      <c r="C22" s="187">
        <v>82.0</v>
      </c>
      <c r="D22" s="187">
        <v>165.0</v>
      </c>
      <c r="E22" s="187">
        <v>183.0</v>
      </c>
      <c r="F22" s="187">
        <f t="shared" ref="F22:F111" si="5">VALUE(IF(RIGHT(B22, 1)="%", RIGHT(B22, 3), 0))</f>
        <v>0.8</v>
      </c>
      <c r="G22" s="187">
        <f t="shared" ref="G22:G111" si="6">+Q22*C22/100*D22/100*E22/100</f>
        <v>40.853835</v>
      </c>
      <c r="H22" s="188">
        <f t="shared" ref="H22:H111" si="7">IF(F22=0, G22, F22*G22)</f>
        <v>32.683068</v>
      </c>
      <c r="I22" s="187">
        <v>1.0</v>
      </c>
      <c r="J22" s="272">
        <f t="shared" ref="J22:J111" si="8">H22*I22</f>
        <v>32.683068</v>
      </c>
      <c r="K22" s="190"/>
      <c r="L22" s="191">
        <f>D22*25.4/1000</f>
        <v>4.191</v>
      </c>
      <c r="M22" s="185">
        <f>+I22</f>
        <v>1</v>
      </c>
      <c r="N22" s="185">
        <f>M22*L22</f>
        <v>4.191</v>
      </c>
      <c r="O22" s="190"/>
      <c r="P22" s="190"/>
      <c r="Q22" s="192">
        <v>16.5</v>
      </c>
      <c r="R22" s="191">
        <f t="shared" ref="R22:R112" si="9">E22/100</f>
        <v>1.83</v>
      </c>
      <c r="S22" s="185">
        <f t="shared" ref="S22:S112" si="10">I22</f>
        <v>1</v>
      </c>
      <c r="T22" s="185">
        <f t="shared" ref="T22:T112" si="11">S22*R22</f>
        <v>1.83</v>
      </c>
      <c r="U22" s="193">
        <f t="shared" ref="U22:U111" si="12">+Q22*C22/100*D22/100*E22/100</f>
        <v>40.853835</v>
      </c>
      <c r="V22" s="191">
        <f t="shared" ref="V22:W22" si="4">C22/100</f>
        <v>0.82</v>
      </c>
      <c r="W22" s="191">
        <f t="shared" si="4"/>
        <v>1.65</v>
      </c>
      <c r="X22" s="191">
        <f t="shared" ref="X22:X112" si="14">T22</f>
        <v>1.83</v>
      </c>
      <c r="Y22" s="194">
        <f t="shared" ref="Y22:Y112" si="15">V22*W22*X22</f>
        <v>2.47599</v>
      </c>
      <c r="Z22" s="268">
        <f>+SUM(J23:J38)+SUM(J40:J61)+SUM(J63:J81)+SUM(J83:J93)+SUM(J95:J111)</f>
        <v>14262.44492</v>
      </c>
      <c r="AA22" s="190"/>
      <c r="AB22" s="190"/>
      <c r="AC22" s="190"/>
      <c r="AD22" s="190"/>
      <c r="AE22" s="190"/>
      <c r="AF22" s="190"/>
      <c r="AG22" s="190"/>
      <c r="AH22" s="190"/>
      <c r="AI22" s="190"/>
      <c r="AJ22" s="190"/>
      <c r="AK22" s="190"/>
      <c r="AL22" s="190"/>
      <c r="AM22" s="190"/>
      <c r="AN22" s="190"/>
      <c r="AO22" s="190"/>
      <c r="AP22" s="190"/>
      <c r="AQ22" s="190"/>
      <c r="AR22" s="190"/>
      <c r="AS22" s="190"/>
    </row>
    <row r="23" ht="27.0" customHeight="1">
      <c r="A23" s="185">
        <v>2.0</v>
      </c>
      <c r="B23" s="195" t="s">
        <v>82</v>
      </c>
      <c r="C23" s="195">
        <v>84.0</v>
      </c>
      <c r="D23" s="195">
        <v>165.0</v>
      </c>
      <c r="E23" s="195">
        <v>184.0</v>
      </c>
      <c r="F23" s="195">
        <f t="shared" si="5"/>
        <v>0</v>
      </c>
      <c r="G23" s="195">
        <f t="shared" si="6"/>
        <v>42.07896</v>
      </c>
      <c r="H23" s="196">
        <f t="shared" si="7"/>
        <v>42.07896</v>
      </c>
      <c r="I23" s="195">
        <v>1.0</v>
      </c>
      <c r="J23" s="189">
        <f t="shared" si="8"/>
        <v>42.07896</v>
      </c>
      <c r="K23" s="190"/>
      <c r="L23" s="191"/>
      <c r="M23" s="185"/>
      <c r="N23" s="185"/>
      <c r="O23" s="190"/>
      <c r="P23" s="190"/>
      <c r="Q23" s="192">
        <v>16.5</v>
      </c>
      <c r="R23" s="191">
        <f t="shared" si="9"/>
        <v>1.84</v>
      </c>
      <c r="S23" s="185">
        <f t="shared" si="10"/>
        <v>1</v>
      </c>
      <c r="T23" s="185">
        <f t="shared" si="11"/>
        <v>1.84</v>
      </c>
      <c r="U23" s="193">
        <f t="shared" si="12"/>
        <v>42.07896</v>
      </c>
      <c r="V23" s="191">
        <f t="shared" ref="V23:W23" si="13">C23/100</f>
        <v>0.84</v>
      </c>
      <c r="W23" s="191">
        <f t="shared" si="13"/>
        <v>1.65</v>
      </c>
      <c r="X23" s="191">
        <f t="shared" si="14"/>
        <v>1.84</v>
      </c>
      <c r="Y23" s="194">
        <f t="shared" si="15"/>
        <v>2.55024</v>
      </c>
      <c r="Z23" s="268"/>
      <c r="AA23" s="190"/>
      <c r="AB23" s="190"/>
      <c r="AC23" s="190"/>
      <c r="AD23" s="190"/>
      <c r="AE23" s="190"/>
      <c r="AF23" s="190"/>
      <c r="AG23" s="190"/>
      <c r="AH23" s="190"/>
      <c r="AI23" s="190"/>
      <c r="AJ23" s="190"/>
      <c r="AK23" s="190"/>
      <c r="AL23" s="190"/>
      <c r="AM23" s="190"/>
      <c r="AN23" s="190"/>
      <c r="AO23" s="190"/>
      <c r="AP23" s="190"/>
      <c r="AQ23" s="190"/>
      <c r="AR23" s="190"/>
      <c r="AS23" s="190"/>
    </row>
    <row r="24" ht="27.0" customHeight="1">
      <c r="A24" s="185">
        <v>3.0</v>
      </c>
      <c r="B24" s="195" t="s">
        <v>82</v>
      </c>
      <c r="C24" s="195">
        <v>106.0</v>
      </c>
      <c r="D24" s="195">
        <v>165.0</v>
      </c>
      <c r="E24" s="195">
        <v>183.0</v>
      </c>
      <c r="F24" s="195">
        <f t="shared" si="5"/>
        <v>0</v>
      </c>
      <c r="G24" s="195">
        <f t="shared" si="6"/>
        <v>52.811055</v>
      </c>
      <c r="H24" s="196">
        <f t="shared" si="7"/>
        <v>52.811055</v>
      </c>
      <c r="I24" s="195">
        <v>2.0</v>
      </c>
      <c r="J24" s="189">
        <f t="shared" si="8"/>
        <v>105.62211</v>
      </c>
      <c r="K24" s="190"/>
      <c r="L24" s="191">
        <f t="shared" ref="L24:L29" si="17">D24*25.4/1000</f>
        <v>4.191</v>
      </c>
      <c r="M24" s="185">
        <f t="shared" ref="M24:M39" si="18">+I24</f>
        <v>2</v>
      </c>
      <c r="N24" s="185">
        <f t="shared" ref="N24:N29" si="19">M24*L24</f>
        <v>8.382</v>
      </c>
      <c r="O24" s="190"/>
      <c r="P24" s="190"/>
      <c r="Q24" s="192">
        <v>16.5</v>
      </c>
      <c r="R24" s="191">
        <f t="shared" si="9"/>
        <v>1.83</v>
      </c>
      <c r="S24" s="185">
        <f t="shared" si="10"/>
        <v>2</v>
      </c>
      <c r="T24" s="185">
        <f t="shared" si="11"/>
        <v>3.66</v>
      </c>
      <c r="U24" s="193">
        <f t="shared" si="12"/>
        <v>52.811055</v>
      </c>
      <c r="V24" s="191">
        <f t="shared" ref="V24:W24" si="16">C24/100</f>
        <v>1.06</v>
      </c>
      <c r="W24" s="191">
        <f t="shared" si="16"/>
        <v>1.65</v>
      </c>
      <c r="X24" s="191">
        <f t="shared" si="14"/>
        <v>3.66</v>
      </c>
      <c r="Y24" s="194">
        <f t="shared" si="15"/>
        <v>6.40134</v>
      </c>
      <c r="Z24" s="268"/>
      <c r="AA24" s="190"/>
      <c r="AB24" s="190"/>
      <c r="AC24" s="190"/>
      <c r="AD24" s="190"/>
      <c r="AE24" s="190"/>
      <c r="AF24" s="190"/>
      <c r="AG24" s="190"/>
      <c r="AH24" s="190"/>
      <c r="AI24" s="190"/>
      <c r="AJ24" s="190"/>
      <c r="AK24" s="190"/>
      <c r="AL24" s="190"/>
      <c r="AM24" s="190"/>
      <c r="AN24" s="190"/>
      <c r="AO24" s="190"/>
      <c r="AP24" s="190"/>
      <c r="AQ24" s="190"/>
      <c r="AR24" s="190"/>
      <c r="AS24" s="190"/>
    </row>
    <row r="25" ht="27.0" customHeight="1">
      <c r="A25" s="185">
        <v>11.0</v>
      </c>
      <c r="B25" s="195" t="s">
        <v>82</v>
      </c>
      <c r="C25" s="195">
        <v>100.0</v>
      </c>
      <c r="D25" s="195">
        <v>165.0</v>
      </c>
      <c r="E25" s="195">
        <v>188.0</v>
      </c>
      <c r="F25" s="195">
        <f t="shared" si="5"/>
        <v>0</v>
      </c>
      <c r="G25" s="195">
        <f t="shared" si="6"/>
        <v>51.183</v>
      </c>
      <c r="H25" s="196">
        <f t="shared" si="7"/>
        <v>51.183</v>
      </c>
      <c r="I25" s="195">
        <v>1.0</v>
      </c>
      <c r="J25" s="189">
        <f t="shared" si="8"/>
        <v>51.183</v>
      </c>
      <c r="K25" s="190"/>
      <c r="L25" s="191">
        <f t="shared" si="17"/>
        <v>4.191</v>
      </c>
      <c r="M25" s="185">
        <f t="shared" si="18"/>
        <v>1</v>
      </c>
      <c r="N25" s="185">
        <f t="shared" si="19"/>
        <v>4.191</v>
      </c>
      <c r="O25" s="190"/>
      <c r="P25" s="190"/>
      <c r="Q25" s="192">
        <v>16.5</v>
      </c>
      <c r="R25" s="191">
        <f t="shared" si="9"/>
        <v>1.88</v>
      </c>
      <c r="S25" s="185">
        <f t="shared" si="10"/>
        <v>1</v>
      </c>
      <c r="T25" s="185">
        <f t="shared" si="11"/>
        <v>1.88</v>
      </c>
      <c r="U25" s="193">
        <f t="shared" si="12"/>
        <v>51.183</v>
      </c>
      <c r="V25" s="191">
        <f t="shared" ref="V25:W25" si="20">C25/100</f>
        <v>1</v>
      </c>
      <c r="W25" s="191">
        <f t="shared" si="20"/>
        <v>1.65</v>
      </c>
      <c r="X25" s="191">
        <f t="shared" si="14"/>
        <v>1.88</v>
      </c>
      <c r="Y25" s="194">
        <f t="shared" si="15"/>
        <v>3.102</v>
      </c>
      <c r="Z25" s="268"/>
      <c r="AA25" s="190"/>
      <c r="AB25" s="190"/>
      <c r="AC25" s="190"/>
      <c r="AD25" s="190"/>
      <c r="AE25" s="190"/>
      <c r="AF25" s="190"/>
      <c r="AG25" s="190"/>
      <c r="AH25" s="190"/>
      <c r="AI25" s="190"/>
      <c r="AJ25" s="190"/>
      <c r="AK25" s="190"/>
      <c r="AL25" s="190"/>
      <c r="AM25" s="190"/>
      <c r="AN25" s="190"/>
      <c r="AO25" s="190"/>
      <c r="AP25" s="190"/>
      <c r="AQ25" s="190"/>
      <c r="AR25" s="190"/>
      <c r="AS25" s="190"/>
    </row>
    <row r="26" ht="27.0" customHeight="1">
      <c r="A26" s="185">
        <v>14.0</v>
      </c>
      <c r="B26" s="195" t="s">
        <v>82</v>
      </c>
      <c r="C26" s="195">
        <v>106.0</v>
      </c>
      <c r="D26" s="195">
        <v>165.0</v>
      </c>
      <c r="E26" s="195">
        <v>198.0</v>
      </c>
      <c r="F26" s="195">
        <f t="shared" si="5"/>
        <v>0</v>
      </c>
      <c r="G26" s="195">
        <f t="shared" si="6"/>
        <v>57.13983</v>
      </c>
      <c r="H26" s="196">
        <f t="shared" si="7"/>
        <v>57.13983</v>
      </c>
      <c r="I26" s="195">
        <v>2.0</v>
      </c>
      <c r="J26" s="189">
        <f t="shared" si="8"/>
        <v>114.27966</v>
      </c>
      <c r="K26" s="190"/>
      <c r="L26" s="191">
        <f t="shared" si="17"/>
        <v>4.191</v>
      </c>
      <c r="M26" s="185">
        <f t="shared" si="18"/>
        <v>2</v>
      </c>
      <c r="N26" s="185">
        <f t="shared" si="19"/>
        <v>8.382</v>
      </c>
      <c r="O26" s="190"/>
      <c r="P26" s="190"/>
      <c r="Q26" s="192">
        <v>16.5</v>
      </c>
      <c r="R26" s="191">
        <f t="shared" si="9"/>
        <v>1.98</v>
      </c>
      <c r="S26" s="185">
        <f t="shared" si="10"/>
        <v>2</v>
      </c>
      <c r="T26" s="185">
        <f t="shared" si="11"/>
        <v>3.96</v>
      </c>
      <c r="U26" s="193">
        <f t="shared" si="12"/>
        <v>57.13983</v>
      </c>
      <c r="V26" s="191">
        <f t="shared" ref="V26:W26" si="21">C26/100</f>
        <v>1.06</v>
      </c>
      <c r="W26" s="191">
        <f t="shared" si="21"/>
        <v>1.65</v>
      </c>
      <c r="X26" s="191">
        <f t="shared" si="14"/>
        <v>3.96</v>
      </c>
      <c r="Y26" s="194">
        <f t="shared" si="15"/>
        <v>6.92604</v>
      </c>
      <c r="Z26" s="268"/>
      <c r="AA26" s="190"/>
      <c r="AB26" s="190"/>
      <c r="AC26" s="190"/>
      <c r="AD26" s="190"/>
      <c r="AE26" s="190"/>
      <c r="AF26" s="190"/>
      <c r="AG26" s="190"/>
      <c r="AH26" s="190"/>
      <c r="AI26" s="190"/>
      <c r="AJ26" s="190"/>
      <c r="AK26" s="190"/>
      <c r="AL26" s="190"/>
      <c r="AM26" s="190"/>
      <c r="AN26" s="190"/>
      <c r="AO26" s="190"/>
      <c r="AP26" s="190"/>
      <c r="AQ26" s="190"/>
      <c r="AR26" s="190"/>
      <c r="AS26" s="190"/>
    </row>
    <row r="27" ht="27.0" customHeight="1">
      <c r="A27" s="185">
        <v>15.0</v>
      </c>
      <c r="B27" s="195" t="s">
        <v>82</v>
      </c>
      <c r="C27" s="195">
        <v>105.0</v>
      </c>
      <c r="D27" s="195">
        <v>165.0</v>
      </c>
      <c r="E27" s="195">
        <v>184.0</v>
      </c>
      <c r="F27" s="195">
        <f t="shared" si="5"/>
        <v>0</v>
      </c>
      <c r="G27" s="195">
        <f t="shared" si="6"/>
        <v>52.5987</v>
      </c>
      <c r="H27" s="196">
        <f t="shared" si="7"/>
        <v>52.5987</v>
      </c>
      <c r="I27" s="195">
        <v>1.0</v>
      </c>
      <c r="J27" s="189">
        <f t="shared" si="8"/>
        <v>52.5987</v>
      </c>
      <c r="K27" s="190"/>
      <c r="L27" s="191">
        <f t="shared" si="17"/>
        <v>4.191</v>
      </c>
      <c r="M27" s="185">
        <f t="shared" si="18"/>
        <v>1</v>
      </c>
      <c r="N27" s="185">
        <f t="shared" si="19"/>
        <v>4.191</v>
      </c>
      <c r="O27" s="190"/>
      <c r="P27" s="190"/>
      <c r="Q27" s="192">
        <v>16.5</v>
      </c>
      <c r="R27" s="191">
        <f t="shared" si="9"/>
        <v>1.84</v>
      </c>
      <c r="S27" s="185">
        <f t="shared" si="10"/>
        <v>1</v>
      </c>
      <c r="T27" s="185">
        <f t="shared" si="11"/>
        <v>1.84</v>
      </c>
      <c r="U27" s="193">
        <f t="shared" si="12"/>
        <v>52.5987</v>
      </c>
      <c r="V27" s="191">
        <f t="shared" ref="V27:W27" si="22">C27/100</f>
        <v>1.05</v>
      </c>
      <c r="W27" s="191">
        <f t="shared" si="22"/>
        <v>1.65</v>
      </c>
      <c r="X27" s="191">
        <f t="shared" si="14"/>
        <v>1.84</v>
      </c>
      <c r="Y27" s="194">
        <f t="shared" si="15"/>
        <v>3.1878</v>
      </c>
      <c r="Z27" s="273"/>
      <c r="AA27" s="190"/>
      <c r="AB27" s="190"/>
      <c r="AC27" s="190"/>
      <c r="AD27" s="190"/>
      <c r="AE27" s="190"/>
      <c r="AF27" s="190"/>
      <c r="AG27" s="190"/>
      <c r="AH27" s="190"/>
      <c r="AI27" s="190"/>
      <c r="AJ27" s="190"/>
      <c r="AK27" s="190"/>
      <c r="AL27" s="190"/>
      <c r="AM27" s="190"/>
      <c r="AN27" s="190"/>
      <c r="AO27" s="190"/>
      <c r="AP27" s="190"/>
      <c r="AQ27" s="190"/>
      <c r="AR27" s="190"/>
      <c r="AS27" s="190"/>
    </row>
    <row r="28" ht="27.0" customHeight="1">
      <c r="A28" s="185">
        <v>16.0</v>
      </c>
      <c r="B28" s="195" t="s">
        <v>82</v>
      </c>
      <c r="C28" s="195">
        <v>106.0</v>
      </c>
      <c r="D28" s="195">
        <v>165.0</v>
      </c>
      <c r="E28" s="195">
        <v>179.0</v>
      </c>
      <c r="F28" s="195">
        <f t="shared" si="5"/>
        <v>0</v>
      </c>
      <c r="G28" s="195">
        <f t="shared" si="6"/>
        <v>51.656715</v>
      </c>
      <c r="H28" s="196">
        <f t="shared" si="7"/>
        <v>51.656715</v>
      </c>
      <c r="I28" s="195">
        <v>1.0</v>
      </c>
      <c r="J28" s="189">
        <f t="shared" si="8"/>
        <v>51.656715</v>
      </c>
      <c r="K28" s="190"/>
      <c r="L28" s="191">
        <f t="shared" si="17"/>
        <v>4.191</v>
      </c>
      <c r="M28" s="185">
        <f t="shared" si="18"/>
        <v>1</v>
      </c>
      <c r="N28" s="185">
        <f t="shared" si="19"/>
        <v>4.191</v>
      </c>
      <c r="O28" s="190"/>
      <c r="P28" s="190"/>
      <c r="Q28" s="192">
        <v>16.5</v>
      </c>
      <c r="R28" s="191">
        <f t="shared" si="9"/>
        <v>1.79</v>
      </c>
      <c r="S28" s="185">
        <f t="shared" si="10"/>
        <v>1</v>
      </c>
      <c r="T28" s="185">
        <f t="shared" si="11"/>
        <v>1.79</v>
      </c>
      <c r="U28" s="193">
        <f t="shared" si="12"/>
        <v>51.656715</v>
      </c>
      <c r="V28" s="191">
        <f t="shared" ref="V28:W28" si="23">C28/100</f>
        <v>1.06</v>
      </c>
      <c r="W28" s="191">
        <f t="shared" si="23"/>
        <v>1.65</v>
      </c>
      <c r="X28" s="191">
        <f t="shared" si="14"/>
        <v>1.79</v>
      </c>
      <c r="Y28" s="194">
        <f t="shared" si="15"/>
        <v>3.13071</v>
      </c>
      <c r="Z28" s="190"/>
      <c r="AA28" s="190"/>
      <c r="AB28" s="190"/>
      <c r="AC28" s="190"/>
      <c r="AD28" s="190"/>
      <c r="AE28" s="190"/>
      <c r="AF28" s="190"/>
      <c r="AG28" s="190"/>
      <c r="AH28" s="190"/>
      <c r="AI28" s="190"/>
      <c r="AJ28" s="190"/>
      <c r="AK28" s="190"/>
      <c r="AL28" s="190"/>
      <c r="AM28" s="190"/>
      <c r="AN28" s="190"/>
      <c r="AO28" s="190"/>
      <c r="AP28" s="190"/>
      <c r="AQ28" s="190"/>
      <c r="AR28" s="190"/>
      <c r="AS28" s="190"/>
    </row>
    <row r="29" ht="27.0" customHeight="1">
      <c r="A29" s="185">
        <v>18.0</v>
      </c>
      <c r="B29" s="195" t="s">
        <v>82</v>
      </c>
      <c r="C29" s="195">
        <v>106.0</v>
      </c>
      <c r="D29" s="195">
        <v>165.0</v>
      </c>
      <c r="E29" s="195">
        <v>200.0</v>
      </c>
      <c r="F29" s="195">
        <f t="shared" si="5"/>
        <v>0</v>
      </c>
      <c r="G29" s="195">
        <f t="shared" si="6"/>
        <v>57.717</v>
      </c>
      <c r="H29" s="196">
        <f t="shared" si="7"/>
        <v>57.717</v>
      </c>
      <c r="I29" s="195">
        <v>2.0</v>
      </c>
      <c r="J29" s="189">
        <f t="shared" si="8"/>
        <v>115.434</v>
      </c>
      <c r="K29" s="190"/>
      <c r="L29" s="168">
        <f t="shared" si="17"/>
        <v>4.191</v>
      </c>
      <c r="M29" s="197">
        <f t="shared" si="18"/>
        <v>2</v>
      </c>
      <c r="N29" s="197">
        <f t="shared" si="19"/>
        <v>8.382</v>
      </c>
      <c r="O29" s="190"/>
      <c r="P29" s="190"/>
      <c r="Q29" s="192">
        <v>16.5</v>
      </c>
      <c r="R29" s="191">
        <f t="shared" si="9"/>
        <v>2</v>
      </c>
      <c r="S29" s="185">
        <f t="shared" si="10"/>
        <v>2</v>
      </c>
      <c r="T29" s="185">
        <f t="shared" si="11"/>
        <v>4</v>
      </c>
      <c r="U29" s="193">
        <f t="shared" si="12"/>
        <v>57.717</v>
      </c>
      <c r="V29" s="191">
        <f t="shared" ref="V29:W29" si="24">C29/100</f>
        <v>1.06</v>
      </c>
      <c r="W29" s="191">
        <f t="shared" si="24"/>
        <v>1.65</v>
      </c>
      <c r="X29" s="191">
        <f t="shared" si="14"/>
        <v>4</v>
      </c>
      <c r="Y29" s="194">
        <f t="shared" si="15"/>
        <v>6.996</v>
      </c>
      <c r="Z29" s="190"/>
      <c r="AA29" s="190"/>
      <c r="AB29" s="190"/>
      <c r="AC29" s="190"/>
      <c r="AD29" s="190"/>
      <c r="AE29" s="190"/>
      <c r="AF29" s="190"/>
      <c r="AG29" s="190"/>
      <c r="AH29" s="190"/>
      <c r="AI29" s="190"/>
      <c r="AJ29" s="190"/>
      <c r="AK29" s="190"/>
      <c r="AL29" s="190"/>
      <c r="AM29" s="190"/>
      <c r="AN29" s="190"/>
      <c r="AO29" s="190"/>
      <c r="AP29" s="190"/>
      <c r="AQ29" s="190"/>
      <c r="AR29" s="190"/>
      <c r="AS29" s="190"/>
    </row>
    <row r="30" ht="27.0" customHeight="1">
      <c r="A30" s="185">
        <v>19.0</v>
      </c>
      <c r="B30" s="195" t="s">
        <v>82</v>
      </c>
      <c r="C30" s="195">
        <v>107.0</v>
      </c>
      <c r="D30" s="195">
        <v>165.0</v>
      </c>
      <c r="E30" s="195">
        <v>212.0</v>
      </c>
      <c r="F30" s="195">
        <f t="shared" si="5"/>
        <v>0</v>
      </c>
      <c r="G30" s="195">
        <f t="shared" si="6"/>
        <v>61.75719</v>
      </c>
      <c r="H30" s="196">
        <f t="shared" si="7"/>
        <v>61.75719</v>
      </c>
      <c r="I30" s="195">
        <v>1.0</v>
      </c>
      <c r="J30" s="189">
        <f t="shared" si="8"/>
        <v>61.75719</v>
      </c>
      <c r="K30" s="190"/>
      <c r="L30" s="168"/>
      <c r="M30" s="197">
        <f t="shared" si="18"/>
        <v>1</v>
      </c>
      <c r="N30" s="197"/>
      <c r="O30" s="190"/>
      <c r="P30" s="190"/>
      <c r="Q30" s="192">
        <v>16.5</v>
      </c>
      <c r="R30" s="191">
        <f t="shared" si="9"/>
        <v>2.12</v>
      </c>
      <c r="S30" s="185">
        <f t="shared" si="10"/>
        <v>1</v>
      </c>
      <c r="T30" s="185">
        <f t="shared" si="11"/>
        <v>2.12</v>
      </c>
      <c r="U30" s="193">
        <f t="shared" si="12"/>
        <v>61.75719</v>
      </c>
      <c r="V30" s="191">
        <f t="shared" ref="V30:W30" si="25">C30/100</f>
        <v>1.07</v>
      </c>
      <c r="W30" s="191">
        <f t="shared" si="25"/>
        <v>1.65</v>
      </c>
      <c r="X30" s="191">
        <f t="shared" si="14"/>
        <v>2.12</v>
      </c>
      <c r="Y30" s="194">
        <f t="shared" si="15"/>
        <v>3.74286</v>
      </c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</row>
    <row r="31" ht="27.0" customHeight="1">
      <c r="A31" s="185">
        <v>20.0</v>
      </c>
      <c r="B31" s="195" t="s">
        <v>82</v>
      </c>
      <c r="C31" s="195">
        <v>103.0</v>
      </c>
      <c r="D31" s="195">
        <v>165.0</v>
      </c>
      <c r="E31" s="195">
        <v>205.0</v>
      </c>
      <c r="F31" s="195">
        <f t="shared" si="5"/>
        <v>0</v>
      </c>
      <c r="G31" s="195">
        <f t="shared" si="6"/>
        <v>57.4855875</v>
      </c>
      <c r="H31" s="196">
        <f t="shared" si="7"/>
        <v>57.4855875</v>
      </c>
      <c r="I31" s="195">
        <v>1.0</v>
      </c>
      <c r="J31" s="189">
        <f t="shared" si="8"/>
        <v>57.4855875</v>
      </c>
      <c r="K31" s="190"/>
      <c r="L31" s="168"/>
      <c r="M31" s="197">
        <f t="shared" si="18"/>
        <v>1</v>
      </c>
      <c r="N31" s="197"/>
      <c r="O31" s="190"/>
      <c r="P31" s="190"/>
      <c r="Q31" s="192">
        <v>16.5</v>
      </c>
      <c r="R31" s="191">
        <f t="shared" si="9"/>
        <v>2.05</v>
      </c>
      <c r="S31" s="185">
        <f t="shared" si="10"/>
        <v>1</v>
      </c>
      <c r="T31" s="185">
        <f t="shared" si="11"/>
        <v>2.05</v>
      </c>
      <c r="U31" s="193">
        <f t="shared" si="12"/>
        <v>57.4855875</v>
      </c>
      <c r="V31" s="191">
        <f t="shared" ref="V31:W31" si="26">C31/100</f>
        <v>1.03</v>
      </c>
      <c r="W31" s="191">
        <f t="shared" si="26"/>
        <v>1.65</v>
      </c>
      <c r="X31" s="191">
        <f t="shared" si="14"/>
        <v>2.05</v>
      </c>
      <c r="Y31" s="194">
        <f t="shared" si="15"/>
        <v>3.483975</v>
      </c>
      <c r="Z31" s="190"/>
      <c r="AA31" s="190"/>
      <c r="AB31" s="190"/>
      <c r="AC31" s="190"/>
      <c r="AD31" s="190"/>
      <c r="AE31" s="190"/>
      <c r="AF31" s="190"/>
      <c r="AG31" s="190"/>
      <c r="AH31" s="190"/>
      <c r="AI31" s="190"/>
      <c r="AJ31" s="190"/>
      <c r="AK31" s="190"/>
      <c r="AL31" s="190"/>
      <c r="AM31" s="190"/>
      <c r="AN31" s="190"/>
      <c r="AO31" s="190"/>
      <c r="AP31" s="190"/>
      <c r="AQ31" s="190"/>
      <c r="AR31" s="190"/>
      <c r="AS31" s="190"/>
    </row>
    <row r="32" ht="27.0" customHeight="1">
      <c r="A32" s="185">
        <v>21.0</v>
      </c>
      <c r="B32" s="195" t="s">
        <v>82</v>
      </c>
      <c r="C32" s="195">
        <v>107.0</v>
      </c>
      <c r="D32" s="195">
        <v>165.0</v>
      </c>
      <c r="E32" s="195">
        <v>185.0</v>
      </c>
      <c r="F32" s="195">
        <f t="shared" si="5"/>
        <v>0</v>
      </c>
      <c r="G32" s="195">
        <f t="shared" si="6"/>
        <v>53.8918875</v>
      </c>
      <c r="H32" s="196">
        <f t="shared" si="7"/>
        <v>53.8918875</v>
      </c>
      <c r="I32" s="195">
        <v>1.0</v>
      </c>
      <c r="J32" s="189">
        <f t="shared" si="8"/>
        <v>53.8918875</v>
      </c>
      <c r="K32" s="190"/>
      <c r="L32" s="168"/>
      <c r="M32" s="197">
        <f t="shared" si="18"/>
        <v>1</v>
      </c>
      <c r="N32" s="197"/>
      <c r="O32" s="190"/>
      <c r="P32" s="190"/>
      <c r="Q32" s="192">
        <v>16.5</v>
      </c>
      <c r="R32" s="191">
        <f t="shared" si="9"/>
        <v>1.85</v>
      </c>
      <c r="S32" s="185">
        <f t="shared" si="10"/>
        <v>1</v>
      </c>
      <c r="T32" s="185">
        <f t="shared" si="11"/>
        <v>1.85</v>
      </c>
      <c r="U32" s="193">
        <f t="shared" si="12"/>
        <v>53.8918875</v>
      </c>
      <c r="V32" s="191">
        <f t="shared" ref="V32:W32" si="27">C32/100</f>
        <v>1.07</v>
      </c>
      <c r="W32" s="191">
        <f t="shared" si="27"/>
        <v>1.65</v>
      </c>
      <c r="X32" s="191">
        <f t="shared" si="14"/>
        <v>1.85</v>
      </c>
      <c r="Y32" s="194">
        <f t="shared" si="15"/>
        <v>3.266175</v>
      </c>
      <c r="Z32" s="190"/>
      <c r="AA32" s="190"/>
      <c r="AB32" s="190"/>
      <c r="AC32" s="190"/>
      <c r="AD32" s="190"/>
      <c r="AE32" s="190"/>
      <c r="AF32" s="190"/>
      <c r="AG32" s="190"/>
      <c r="AH32" s="190"/>
      <c r="AI32" s="190"/>
      <c r="AJ32" s="190"/>
      <c r="AK32" s="190"/>
      <c r="AL32" s="190"/>
      <c r="AM32" s="190"/>
      <c r="AN32" s="190"/>
      <c r="AO32" s="190"/>
      <c r="AP32" s="190"/>
      <c r="AQ32" s="190"/>
      <c r="AR32" s="190"/>
      <c r="AS32" s="190"/>
    </row>
    <row r="33" ht="27.0" customHeight="1">
      <c r="A33" s="185">
        <v>22.0</v>
      </c>
      <c r="B33" s="195" t="s">
        <v>82</v>
      </c>
      <c r="C33" s="195">
        <v>107.0</v>
      </c>
      <c r="D33" s="195">
        <v>165.0</v>
      </c>
      <c r="E33" s="195">
        <v>187.0</v>
      </c>
      <c r="F33" s="195">
        <f t="shared" si="5"/>
        <v>0</v>
      </c>
      <c r="G33" s="195">
        <f t="shared" si="6"/>
        <v>54.4745025</v>
      </c>
      <c r="H33" s="196">
        <f t="shared" si="7"/>
        <v>54.4745025</v>
      </c>
      <c r="I33" s="195">
        <v>1.0</v>
      </c>
      <c r="J33" s="189">
        <f t="shared" si="8"/>
        <v>54.4745025</v>
      </c>
      <c r="K33" s="190"/>
      <c r="L33" s="168"/>
      <c r="M33" s="197">
        <f t="shared" si="18"/>
        <v>1</v>
      </c>
      <c r="N33" s="197"/>
      <c r="O33" s="190"/>
      <c r="P33" s="190"/>
      <c r="Q33" s="192">
        <v>16.5</v>
      </c>
      <c r="R33" s="191">
        <f t="shared" si="9"/>
        <v>1.87</v>
      </c>
      <c r="S33" s="185">
        <f t="shared" si="10"/>
        <v>1</v>
      </c>
      <c r="T33" s="185">
        <f t="shared" si="11"/>
        <v>1.87</v>
      </c>
      <c r="U33" s="193">
        <f t="shared" si="12"/>
        <v>54.4745025</v>
      </c>
      <c r="V33" s="191">
        <f t="shared" ref="V33:W33" si="28">C33/100</f>
        <v>1.07</v>
      </c>
      <c r="W33" s="191">
        <f t="shared" si="28"/>
        <v>1.65</v>
      </c>
      <c r="X33" s="191">
        <f t="shared" si="14"/>
        <v>1.87</v>
      </c>
      <c r="Y33" s="194">
        <f t="shared" si="15"/>
        <v>3.301485</v>
      </c>
      <c r="Z33" s="190"/>
      <c r="AA33" s="190"/>
      <c r="AB33" s="190"/>
      <c r="AC33" s="190"/>
      <c r="AD33" s="190"/>
      <c r="AE33" s="190"/>
      <c r="AF33" s="190"/>
      <c r="AG33" s="190"/>
      <c r="AH33" s="190"/>
      <c r="AI33" s="190"/>
      <c r="AJ33" s="190"/>
      <c r="AK33" s="190"/>
      <c r="AL33" s="190"/>
      <c r="AM33" s="190"/>
      <c r="AN33" s="190"/>
      <c r="AO33" s="190"/>
      <c r="AP33" s="190"/>
      <c r="AQ33" s="190"/>
      <c r="AR33" s="190"/>
      <c r="AS33" s="190"/>
    </row>
    <row r="34" ht="27.0" customHeight="1">
      <c r="A34" s="185">
        <v>23.0</v>
      </c>
      <c r="B34" s="195" t="s">
        <v>82</v>
      </c>
      <c r="C34" s="195">
        <v>107.0</v>
      </c>
      <c r="D34" s="195">
        <v>165.0</v>
      </c>
      <c r="E34" s="195">
        <v>188.0</v>
      </c>
      <c r="F34" s="195">
        <f t="shared" si="5"/>
        <v>0</v>
      </c>
      <c r="G34" s="195">
        <f t="shared" si="6"/>
        <v>54.76581</v>
      </c>
      <c r="H34" s="196">
        <f t="shared" si="7"/>
        <v>54.76581</v>
      </c>
      <c r="I34" s="195">
        <v>1.0</v>
      </c>
      <c r="J34" s="189">
        <f t="shared" si="8"/>
        <v>54.76581</v>
      </c>
      <c r="K34" s="190"/>
      <c r="L34" s="168"/>
      <c r="M34" s="197">
        <f t="shared" si="18"/>
        <v>1</v>
      </c>
      <c r="N34" s="197"/>
      <c r="O34" s="190"/>
      <c r="P34" s="190"/>
      <c r="Q34" s="192">
        <v>16.5</v>
      </c>
      <c r="R34" s="191">
        <f t="shared" si="9"/>
        <v>1.88</v>
      </c>
      <c r="S34" s="185">
        <f t="shared" si="10"/>
        <v>1</v>
      </c>
      <c r="T34" s="185">
        <f t="shared" si="11"/>
        <v>1.88</v>
      </c>
      <c r="U34" s="193">
        <f t="shared" si="12"/>
        <v>54.76581</v>
      </c>
      <c r="V34" s="191">
        <f t="shared" ref="V34:W34" si="29">C34/100</f>
        <v>1.07</v>
      </c>
      <c r="W34" s="191">
        <f t="shared" si="29"/>
        <v>1.65</v>
      </c>
      <c r="X34" s="191">
        <f t="shared" si="14"/>
        <v>1.88</v>
      </c>
      <c r="Y34" s="194">
        <f t="shared" si="15"/>
        <v>3.31914</v>
      </c>
      <c r="Z34" s="190"/>
      <c r="AA34" s="190"/>
      <c r="AB34" s="190"/>
      <c r="AC34" s="190"/>
      <c r="AD34" s="190"/>
      <c r="AE34" s="190"/>
      <c r="AF34" s="190"/>
      <c r="AG34" s="190"/>
      <c r="AH34" s="190"/>
      <c r="AI34" s="190"/>
      <c r="AJ34" s="190"/>
      <c r="AK34" s="190"/>
      <c r="AL34" s="190"/>
      <c r="AM34" s="190"/>
      <c r="AN34" s="190"/>
      <c r="AO34" s="190"/>
      <c r="AP34" s="190"/>
      <c r="AQ34" s="190"/>
      <c r="AR34" s="190"/>
      <c r="AS34" s="190"/>
    </row>
    <row r="35" ht="27.0" customHeight="1">
      <c r="A35" s="185">
        <v>25.0</v>
      </c>
      <c r="B35" s="195" t="s">
        <v>82</v>
      </c>
      <c r="C35" s="195">
        <v>106.0</v>
      </c>
      <c r="D35" s="195">
        <v>165.0</v>
      </c>
      <c r="E35" s="195">
        <v>187.0</v>
      </c>
      <c r="F35" s="195">
        <f t="shared" si="5"/>
        <v>0</v>
      </c>
      <c r="G35" s="195">
        <f t="shared" si="6"/>
        <v>53.965395</v>
      </c>
      <c r="H35" s="196">
        <f t="shared" si="7"/>
        <v>53.965395</v>
      </c>
      <c r="I35" s="195">
        <v>1.0</v>
      </c>
      <c r="J35" s="189">
        <f t="shared" si="8"/>
        <v>53.965395</v>
      </c>
      <c r="K35" s="190"/>
      <c r="L35" s="168"/>
      <c r="M35" s="197">
        <f t="shared" si="18"/>
        <v>1</v>
      </c>
      <c r="N35" s="197"/>
      <c r="O35" s="190"/>
      <c r="P35" s="190"/>
      <c r="Q35" s="192">
        <v>16.5</v>
      </c>
      <c r="R35" s="191">
        <f t="shared" si="9"/>
        <v>1.87</v>
      </c>
      <c r="S35" s="185">
        <f t="shared" si="10"/>
        <v>1</v>
      </c>
      <c r="T35" s="185">
        <f t="shared" si="11"/>
        <v>1.87</v>
      </c>
      <c r="U35" s="193">
        <f t="shared" si="12"/>
        <v>53.965395</v>
      </c>
      <c r="V35" s="191">
        <f t="shared" ref="V35:W35" si="30">C35/100</f>
        <v>1.06</v>
      </c>
      <c r="W35" s="191">
        <f t="shared" si="30"/>
        <v>1.65</v>
      </c>
      <c r="X35" s="191">
        <f t="shared" si="14"/>
        <v>1.87</v>
      </c>
      <c r="Y35" s="194">
        <f t="shared" si="15"/>
        <v>3.27063</v>
      </c>
      <c r="Z35" s="140"/>
      <c r="AA35" s="140"/>
      <c r="AB35" s="140"/>
      <c r="AC35" s="140"/>
      <c r="AD35" s="140"/>
      <c r="AE35" s="140"/>
      <c r="AF35" s="140"/>
      <c r="AG35" s="140"/>
      <c r="AH35" s="140"/>
      <c r="AI35" s="140"/>
      <c r="AJ35" s="140"/>
      <c r="AK35" s="140"/>
      <c r="AL35" s="140"/>
      <c r="AM35" s="140"/>
      <c r="AN35" s="140"/>
      <c r="AO35" s="140"/>
      <c r="AP35" s="140"/>
      <c r="AQ35" s="140"/>
      <c r="AR35" s="140"/>
      <c r="AS35" s="140"/>
    </row>
    <row r="36" ht="27.0" customHeight="1">
      <c r="A36" s="185">
        <v>27.0</v>
      </c>
      <c r="B36" s="195" t="s">
        <v>82</v>
      </c>
      <c r="C36" s="195">
        <v>103.0</v>
      </c>
      <c r="D36" s="195">
        <v>165.0</v>
      </c>
      <c r="E36" s="195">
        <v>185.0</v>
      </c>
      <c r="F36" s="195">
        <f t="shared" si="5"/>
        <v>0</v>
      </c>
      <c r="G36" s="195">
        <f t="shared" si="6"/>
        <v>51.8772375</v>
      </c>
      <c r="H36" s="196">
        <f t="shared" si="7"/>
        <v>51.8772375</v>
      </c>
      <c r="I36" s="195">
        <v>1.0</v>
      </c>
      <c r="J36" s="189">
        <f t="shared" si="8"/>
        <v>51.8772375</v>
      </c>
      <c r="K36" s="190"/>
      <c r="L36" s="168"/>
      <c r="M36" s="197">
        <f t="shared" si="18"/>
        <v>1</v>
      </c>
      <c r="N36" s="197"/>
      <c r="O36" s="190"/>
      <c r="P36" s="190"/>
      <c r="Q36" s="192">
        <v>16.5</v>
      </c>
      <c r="R36" s="191">
        <f t="shared" si="9"/>
        <v>1.85</v>
      </c>
      <c r="S36" s="185">
        <f t="shared" si="10"/>
        <v>1</v>
      </c>
      <c r="T36" s="185">
        <f t="shared" si="11"/>
        <v>1.85</v>
      </c>
      <c r="U36" s="193">
        <f t="shared" si="12"/>
        <v>51.8772375</v>
      </c>
      <c r="V36" s="191">
        <f t="shared" ref="V36:W36" si="31">C36/100</f>
        <v>1.03</v>
      </c>
      <c r="W36" s="191">
        <f t="shared" si="31"/>
        <v>1.65</v>
      </c>
      <c r="X36" s="191">
        <f t="shared" si="14"/>
        <v>1.85</v>
      </c>
      <c r="Y36" s="194">
        <f t="shared" si="15"/>
        <v>3.144075</v>
      </c>
      <c r="Z36" s="140"/>
      <c r="AA36" s="140"/>
      <c r="AB36" s="140"/>
      <c r="AC36" s="140"/>
      <c r="AD36" s="140"/>
      <c r="AE36" s="140"/>
      <c r="AF36" s="140"/>
      <c r="AG36" s="140"/>
      <c r="AH36" s="140"/>
      <c r="AI36" s="140"/>
      <c r="AJ36" s="140"/>
      <c r="AK36" s="140"/>
      <c r="AL36" s="140"/>
      <c r="AM36" s="140"/>
      <c r="AN36" s="140"/>
      <c r="AO36" s="140"/>
      <c r="AP36" s="140"/>
      <c r="AQ36" s="140"/>
      <c r="AR36" s="140"/>
      <c r="AS36" s="140"/>
    </row>
    <row r="37" ht="27.0" customHeight="1">
      <c r="A37" s="185">
        <v>30.0</v>
      </c>
      <c r="B37" s="195" t="s">
        <v>82</v>
      </c>
      <c r="C37" s="195">
        <v>105.0</v>
      </c>
      <c r="D37" s="195">
        <v>165.0</v>
      </c>
      <c r="E37" s="195">
        <v>182.0</v>
      </c>
      <c r="F37" s="195">
        <f t="shared" si="5"/>
        <v>0</v>
      </c>
      <c r="G37" s="195">
        <f t="shared" si="6"/>
        <v>52.026975</v>
      </c>
      <c r="H37" s="196">
        <f t="shared" si="7"/>
        <v>52.026975</v>
      </c>
      <c r="I37" s="195">
        <v>1.0</v>
      </c>
      <c r="J37" s="189">
        <f t="shared" si="8"/>
        <v>52.026975</v>
      </c>
      <c r="K37" s="140"/>
      <c r="L37" s="198"/>
      <c r="M37" s="199">
        <f t="shared" si="18"/>
        <v>1</v>
      </c>
      <c r="N37" s="199"/>
      <c r="O37" s="140"/>
      <c r="P37" s="140"/>
      <c r="Q37" s="192">
        <v>16.5</v>
      </c>
      <c r="R37" s="191">
        <f t="shared" si="9"/>
        <v>1.82</v>
      </c>
      <c r="S37" s="185">
        <f t="shared" si="10"/>
        <v>1</v>
      </c>
      <c r="T37" s="185">
        <f t="shared" si="11"/>
        <v>1.82</v>
      </c>
      <c r="U37" s="193">
        <f t="shared" si="12"/>
        <v>52.026975</v>
      </c>
      <c r="V37" s="191">
        <f t="shared" ref="V37:W37" si="32">C37/100</f>
        <v>1.05</v>
      </c>
      <c r="W37" s="191">
        <f t="shared" si="32"/>
        <v>1.65</v>
      </c>
      <c r="X37" s="191">
        <f t="shared" si="14"/>
        <v>1.82</v>
      </c>
      <c r="Y37" s="194">
        <f t="shared" si="15"/>
        <v>3.15315</v>
      </c>
      <c r="Z37" s="140"/>
      <c r="AA37" s="140"/>
      <c r="AB37" s="140"/>
      <c r="AC37" s="140"/>
      <c r="AD37" s="140"/>
      <c r="AE37" s="140"/>
      <c r="AF37" s="140"/>
      <c r="AG37" s="140"/>
      <c r="AH37" s="140"/>
      <c r="AI37" s="140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</row>
    <row r="38" ht="27.0" customHeight="1">
      <c r="A38" s="185">
        <v>31.0</v>
      </c>
      <c r="B38" s="195" t="s">
        <v>82</v>
      </c>
      <c r="C38" s="195">
        <v>106.0</v>
      </c>
      <c r="D38" s="195">
        <v>165.0</v>
      </c>
      <c r="E38" s="195">
        <v>185.0</v>
      </c>
      <c r="F38" s="195">
        <f t="shared" si="5"/>
        <v>0</v>
      </c>
      <c r="G38" s="195">
        <f t="shared" si="6"/>
        <v>53.388225</v>
      </c>
      <c r="H38" s="196">
        <f t="shared" si="7"/>
        <v>53.388225</v>
      </c>
      <c r="I38" s="195">
        <v>1.0</v>
      </c>
      <c r="J38" s="189">
        <f t="shared" si="8"/>
        <v>53.388225</v>
      </c>
      <c r="K38" s="140"/>
      <c r="L38" s="198"/>
      <c r="M38" s="199">
        <f t="shared" si="18"/>
        <v>1</v>
      </c>
      <c r="N38" s="199"/>
      <c r="O38" s="140"/>
      <c r="P38" s="140"/>
      <c r="Q38" s="192">
        <v>16.5</v>
      </c>
      <c r="R38" s="191">
        <f t="shared" si="9"/>
        <v>1.85</v>
      </c>
      <c r="S38" s="185">
        <f t="shared" si="10"/>
        <v>1</v>
      </c>
      <c r="T38" s="185">
        <f t="shared" si="11"/>
        <v>1.85</v>
      </c>
      <c r="U38" s="193">
        <f t="shared" si="12"/>
        <v>53.388225</v>
      </c>
      <c r="V38" s="191">
        <f t="shared" ref="V38:W38" si="33">C38/100</f>
        <v>1.06</v>
      </c>
      <c r="W38" s="191">
        <f t="shared" si="33"/>
        <v>1.65</v>
      </c>
      <c r="X38" s="191">
        <f t="shared" si="14"/>
        <v>1.85</v>
      </c>
      <c r="Y38" s="194">
        <f t="shared" si="15"/>
        <v>3.23565</v>
      </c>
      <c r="Z38" s="140"/>
      <c r="AA38" s="140"/>
      <c r="AB38" s="140"/>
      <c r="AC38" s="140"/>
      <c r="AD38" s="140"/>
      <c r="AE38" s="140"/>
      <c r="AF38" s="140"/>
      <c r="AG38" s="140"/>
      <c r="AH38" s="140"/>
      <c r="AI38" s="140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</row>
    <row r="39" ht="27.0" customHeight="1">
      <c r="A39" s="185">
        <v>32.0</v>
      </c>
      <c r="B39" s="186" t="s">
        <v>87</v>
      </c>
      <c r="C39" s="187">
        <v>78.0</v>
      </c>
      <c r="D39" s="187">
        <v>190.0</v>
      </c>
      <c r="E39" s="187">
        <v>163.0</v>
      </c>
      <c r="F39" s="187">
        <f t="shared" si="5"/>
        <v>0.8</v>
      </c>
      <c r="G39" s="187">
        <f t="shared" si="6"/>
        <v>45.89754</v>
      </c>
      <c r="H39" s="188">
        <f t="shared" si="7"/>
        <v>36.718032</v>
      </c>
      <c r="I39" s="187">
        <v>1.0</v>
      </c>
      <c r="J39" s="189">
        <f t="shared" si="8"/>
        <v>36.718032</v>
      </c>
      <c r="K39" s="140"/>
      <c r="L39" s="198"/>
      <c r="M39" s="199">
        <f t="shared" si="18"/>
        <v>1</v>
      </c>
      <c r="N39" s="199"/>
      <c r="O39" s="140"/>
      <c r="P39" s="140"/>
      <c r="Q39" s="142">
        <v>19.0</v>
      </c>
      <c r="R39" s="191">
        <f t="shared" si="9"/>
        <v>1.63</v>
      </c>
      <c r="S39" s="185">
        <f t="shared" si="10"/>
        <v>1</v>
      </c>
      <c r="T39" s="185">
        <f t="shared" si="11"/>
        <v>1.63</v>
      </c>
      <c r="U39" s="193">
        <f t="shared" si="12"/>
        <v>45.89754</v>
      </c>
      <c r="V39" s="191">
        <f t="shared" ref="V39:W39" si="34">C39/100</f>
        <v>0.78</v>
      </c>
      <c r="W39" s="191">
        <f t="shared" si="34"/>
        <v>1.9</v>
      </c>
      <c r="X39" s="191">
        <f t="shared" si="14"/>
        <v>1.63</v>
      </c>
      <c r="Y39" s="194">
        <f t="shared" si="15"/>
        <v>2.41566</v>
      </c>
      <c r="Z39" s="270"/>
      <c r="AA39" s="140"/>
      <c r="AB39" s="140"/>
      <c r="AC39" s="140"/>
      <c r="AD39" s="140"/>
      <c r="AE39" s="140"/>
      <c r="AF39" s="140"/>
      <c r="AG39" s="140"/>
      <c r="AH39" s="140"/>
      <c r="AI39" s="140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</row>
    <row r="40" ht="27.0" customHeight="1">
      <c r="A40" s="185">
        <v>35.0</v>
      </c>
      <c r="B40" s="195" t="s">
        <v>83</v>
      </c>
      <c r="C40" s="195">
        <v>101.0</v>
      </c>
      <c r="D40" s="195">
        <v>190.0</v>
      </c>
      <c r="E40" s="195">
        <v>191.0</v>
      </c>
      <c r="F40" s="195">
        <f t="shared" si="5"/>
        <v>0</v>
      </c>
      <c r="G40" s="195">
        <f t="shared" si="6"/>
        <v>69.64051</v>
      </c>
      <c r="H40" s="196">
        <f t="shared" si="7"/>
        <v>69.64051</v>
      </c>
      <c r="I40" s="195">
        <v>2.0</v>
      </c>
      <c r="J40" s="189">
        <f t="shared" si="8"/>
        <v>139.28102</v>
      </c>
      <c r="K40" s="140"/>
      <c r="L40" s="198"/>
      <c r="M40" s="199"/>
      <c r="N40" s="199"/>
      <c r="O40" s="140"/>
      <c r="P40" s="140"/>
      <c r="Q40" s="142">
        <v>19.0</v>
      </c>
      <c r="R40" s="191">
        <f t="shared" si="9"/>
        <v>1.91</v>
      </c>
      <c r="S40" s="185">
        <f t="shared" si="10"/>
        <v>2</v>
      </c>
      <c r="T40" s="185">
        <f t="shared" si="11"/>
        <v>3.82</v>
      </c>
      <c r="U40" s="193">
        <f t="shared" si="12"/>
        <v>69.64051</v>
      </c>
      <c r="V40" s="191">
        <f t="shared" ref="V40:W40" si="35">C40/100</f>
        <v>1.01</v>
      </c>
      <c r="W40" s="191">
        <f t="shared" si="35"/>
        <v>1.9</v>
      </c>
      <c r="X40" s="191">
        <f t="shared" si="14"/>
        <v>3.82</v>
      </c>
      <c r="Y40" s="194">
        <f t="shared" si="15"/>
        <v>7.33058</v>
      </c>
      <c r="Z40" s="140"/>
      <c r="AA40" s="140"/>
      <c r="AB40" s="140"/>
      <c r="AC40" s="140"/>
      <c r="AD40" s="140"/>
      <c r="AE40" s="140"/>
      <c r="AF40" s="140"/>
      <c r="AG40" s="140"/>
      <c r="AH40" s="140"/>
      <c r="AI40" s="140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</row>
    <row r="41" ht="27.0" customHeight="1">
      <c r="A41" s="185">
        <v>36.0</v>
      </c>
      <c r="B41" s="195" t="s">
        <v>83</v>
      </c>
      <c r="C41" s="195">
        <v>104.0</v>
      </c>
      <c r="D41" s="195">
        <v>190.0</v>
      </c>
      <c r="E41" s="195">
        <v>161.0</v>
      </c>
      <c r="F41" s="195">
        <f t="shared" si="5"/>
        <v>0</v>
      </c>
      <c r="G41" s="195">
        <f t="shared" si="6"/>
        <v>60.44584</v>
      </c>
      <c r="H41" s="196">
        <f t="shared" si="7"/>
        <v>60.44584</v>
      </c>
      <c r="I41" s="195">
        <v>1.0</v>
      </c>
      <c r="J41" s="189">
        <f t="shared" si="8"/>
        <v>60.44584</v>
      </c>
      <c r="K41" s="140"/>
      <c r="L41" s="198"/>
      <c r="M41" s="199"/>
      <c r="N41" s="199"/>
      <c r="O41" s="140"/>
      <c r="P41" s="140"/>
      <c r="Q41" s="142">
        <v>19.0</v>
      </c>
      <c r="R41" s="191">
        <f t="shared" si="9"/>
        <v>1.61</v>
      </c>
      <c r="S41" s="185">
        <f t="shared" si="10"/>
        <v>1</v>
      </c>
      <c r="T41" s="185">
        <f t="shared" si="11"/>
        <v>1.61</v>
      </c>
      <c r="U41" s="193">
        <f t="shared" si="12"/>
        <v>60.44584</v>
      </c>
      <c r="V41" s="191">
        <f t="shared" ref="V41:W41" si="36">C41/100</f>
        <v>1.04</v>
      </c>
      <c r="W41" s="191">
        <f t="shared" si="36"/>
        <v>1.9</v>
      </c>
      <c r="X41" s="191">
        <f t="shared" si="14"/>
        <v>1.61</v>
      </c>
      <c r="Y41" s="194">
        <f t="shared" si="15"/>
        <v>3.18136</v>
      </c>
      <c r="Z41" s="140"/>
      <c r="AA41" s="140"/>
      <c r="AB41" s="140"/>
      <c r="AC41" s="140"/>
      <c r="AD41" s="140"/>
      <c r="AE41" s="140"/>
      <c r="AF41" s="140"/>
      <c r="AG41" s="140"/>
      <c r="AH41" s="140"/>
      <c r="AI41" s="140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</row>
    <row r="42" ht="27.0" customHeight="1">
      <c r="A42" s="185">
        <v>37.0</v>
      </c>
      <c r="B42" s="195" t="s">
        <v>83</v>
      </c>
      <c r="C42" s="195">
        <v>102.0</v>
      </c>
      <c r="D42" s="195">
        <v>190.0</v>
      </c>
      <c r="E42" s="195">
        <v>175.0</v>
      </c>
      <c r="F42" s="195">
        <f t="shared" si="5"/>
        <v>0</v>
      </c>
      <c r="G42" s="195">
        <f t="shared" si="6"/>
        <v>64.4385</v>
      </c>
      <c r="H42" s="196">
        <f t="shared" si="7"/>
        <v>64.4385</v>
      </c>
      <c r="I42" s="195">
        <v>1.0</v>
      </c>
      <c r="J42" s="189">
        <f t="shared" si="8"/>
        <v>64.4385</v>
      </c>
      <c r="K42" s="140"/>
      <c r="L42" s="198"/>
      <c r="M42" s="199"/>
      <c r="N42" s="199"/>
      <c r="O42" s="140"/>
      <c r="P42" s="140"/>
      <c r="Q42" s="142">
        <v>19.0</v>
      </c>
      <c r="R42" s="191">
        <f t="shared" si="9"/>
        <v>1.75</v>
      </c>
      <c r="S42" s="185">
        <f t="shared" si="10"/>
        <v>1</v>
      </c>
      <c r="T42" s="185">
        <f t="shared" si="11"/>
        <v>1.75</v>
      </c>
      <c r="U42" s="193">
        <f t="shared" si="12"/>
        <v>64.4385</v>
      </c>
      <c r="V42" s="191">
        <f t="shared" ref="V42:W42" si="37">C42/100</f>
        <v>1.02</v>
      </c>
      <c r="W42" s="191">
        <f t="shared" si="37"/>
        <v>1.9</v>
      </c>
      <c r="X42" s="191">
        <f t="shared" si="14"/>
        <v>1.75</v>
      </c>
      <c r="Y42" s="194">
        <f t="shared" si="15"/>
        <v>3.3915</v>
      </c>
      <c r="Z42" s="140"/>
      <c r="AA42" s="140"/>
      <c r="AB42" s="140"/>
      <c r="AC42" s="140"/>
      <c r="AD42" s="140"/>
      <c r="AE42" s="140"/>
      <c r="AF42" s="140"/>
      <c r="AG42" s="140"/>
      <c r="AH42" s="140"/>
      <c r="AI42" s="140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</row>
    <row r="43" ht="27.0" customHeight="1">
      <c r="A43" s="185">
        <v>38.0</v>
      </c>
      <c r="B43" s="195" t="s">
        <v>83</v>
      </c>
      <c r="C43" s="195">
        <v>90.0</v>
      </c>
      <c r="D43" s="195">
        <v>190.0</v>
      </c>
      <c r="E43" s="195">
        <v>188.0</v>
      </c>
      <c r="F43" s="195">
        <f t="shared" si="5"/>
        <v>0</v>
      </c>
      <c r="G43" s="195">
        <f t="shared" si="6"/>
        <v>61.0812</v>
      </c>
      <c r="H43" s="196">
        <f t="shared" si="7"/>
        <v>61.0812</v>
      </c>
      <c r="I43" s="195">
        <v>1.0</v>
      </c>
      <c r="J43" s="189">
        <f t="shared" si="8"/>
        <v>61.0812</v>
      </c>
      <c r="K43" s="140"/>
      <c r="L43" s="198"/>
      <c r="M43" s="199"/>
      <c r="N43" s="199"/>
      <c r="O43" s="140"/>
      <c r="P43" s="140"/>
      <c r="Q43" s="142">
        <v>19.0</v>
      </c>
      <c r="R43" s="191">
        <f t="shared" si="9"/>
        <v>1.88</v>
      </c>
      <c r="S43" s="185">
        <f t="shared" si="10"/>
        <v>1</v>
      </c>
      <c r="T43" s="185">
        <f t="shared" si="11"/>
        <v>1.88</v>
      </c>
      <c r="U43" s="193">
        <f t="shared" si="12"/>
        <v>61.0812</v>
      </c>
      <c r="V43" s="191">
        <f t="shared" ref="V43:W43" si="38">C43/100</f>
        <v>0.9</v>
      </c>
      <c r="W43" s="191">
        <f t="shared" si="38"/>
        <v>1.9</v>
      </c>
      <c r="X43" s="191">
        <f t="shared" si="14"/>
        <v>1.88</v>
      </c>
      <c r="Y43" s="194">
        <f t="shared" si="15"/>
        <v>3.2148</v>
      </c>
      <c r="Z43" s="140"/>
      <c r="AA43" s="140"/>
      <c r="AB43" s="140"/>
      <c r="AC43" s="140"/>
      <c r="AD43" s="140"/>
      <c r="AE43" s="140"/>
      <c r="AF43" s="140"/>
      <c r="AG43" s="140"/>
      <c r="AH43" s="140"/>
      <c r="AI43" s="140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</row>
    <row r="44" ht="27.0" customHeight="1">
      <c r="A44" s="185">
        <v>47.0</v>
      </c>
      <c r="B44" s="195" t="s">
        <v>83</v>
      </c>
      <c r="C44" s="195">
        <v>102.0</v>
      </c>
      <c r="D44" s="195">
        <v>190.0</v>
      </c>
      <c r="E44" s="195">
        <v>159.0</v>
      </c>
      <c r="F44" s="195">
        <f t="shared" si="5"/>
        <v>0</v>
      </c>
      <c r="G44" s="195">
        <f t="shared" si="6"/>
        <v>58.54698</v>
      </c>
      <c r="H44" s="196">
        <f t="shared" si="7"/>
        <v>58.54698</v>
      </c>
      <c r="I44" s="195">
        <v>1.0</v>
      </c>
      <c r="J44" s="189">
        <f t="shared" si="8"/>
        <v>58.54698</v>
      </c>
      <c r="K44" s="140"/>
      <c r="L44" s="198"/>
      <c r="M44" s="199"/>
      <c r="N44" s="199"/>
      <c r="O44" s="140"/>
      <c r="P44" s="140"/>
      <c r="Q44" s="142">
        <v>19.0</v>
      </c>
      <c r="R44" s="191">
        <f t="shared" si="9"/>
        <v>1.59</v>
      </c>
      <c r="S44" s="185">
        <f t="shared" si="10"/>
        <v>1</v>
      </c>
      <c r="T44" s="185">
        <f t="shared" si="11"/>
        <v>1.59</v>
      </c>
      <c r="U44" s="193">
        <f t="shared" si="12"/>
        <v>58.54698</v>
      </c>
      <c r="V44" s="191">
        <f t="shared" ref="V44:W44" si="39">C44/100</f>
        <v>1.02</v>
      </c>
      <c r="W44" s="191">
        <f t="shared" si="39"/>
        <v>1.9</v>
      </c>
      <c r="X44" s="191">
        <f t="shared" si="14"/>
        <v>1.59</v>
      </c>
      <c r="Y44" s="194">
        <f t="shared" si="15"/>
        <v>3.08142</v>
      </c>
      <c r="Z44" s="140"/>
      <c r="AA44" s="140"/>
      <c r="AB44" s="140"/>
      <c r="AC44" s="140"/>
      <c r="AD44" s="140"/>
      <c r="AE44" s="140"/>
      <c r="AF44" s="140"/>
      <c r="AG44" s="140"/>
      <c r="AH44" s="140"/>
      <c r="AI44" s="140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</row>
    <row r="45" ht="27.0" customHeight="1">
      <c r="A45" s="185">
        <v>55.0</v>
      </c>
      <c r="B45" s="195" t="s">
        <v>83</v>
      </c>
      <c r="C45" s="195">
        <v>102.0</v>
      </c>
      <c r="D45" s="195">
        <v>190.0</v>
      </c>
      <c r="E45" s="195">
        <v>191.0</v>
      </c>
      <c r="F45" s="195">
        <f t="shared" si="5"/>
        <v>0</v>
      </c>
      <c r="G45" s="195">
        <f t="shared" si="6"/>
        <v>70.33002</v>
      </c>
      <c r="H45" s="196">
        <f t="shared" si="7"/>
        <v>70.33002</v>
      </c>
      <c r="I45" s="195">
        <v>1.0</v>
      </c>
      <c r="J45" s="189">
        <f t="shared" si="8"/>
        <v>70.33002</v>
      </c>
      <c r="K45" s="140"/>
      <c r="L45" s="198"/>
      <c r="M45" s="199"/>
      <c r="N45" s="199"/>
      <c r="O45" s="140"/>
      <c r="P45" s="140"/>
      <c r="Q45" s="142">
        <v>19.0</v>
      </c>
      <c r="R45" s="191">
        <f t="shared" si="9"/>
        <v>1.91</v>
      </c>
      <c r="S45" s="185">
        <f t="shared" si="10"/>
        <v>1</v>
      </c>
      <c r="T45" s="185">
        <f t="shared" si="11"/>
        <v>1.91</v>
      </c>
      <c r="U45" s="193">
        <f t="shared" si="12"/>
        <v>70.33002</v>
      </c>
      <c r="V45" s="191">
        <f t="shared" ref="V45:W45" si="40">C45/100</f>
        <v>1.02</v>
      </c>
      <c r="W45" s="191">
        <f t="shared" si="40"/>
        <v>1.9</v>
      </c>
      <c r="X45" s="191">
        <f t="shared" si="14"/>
        <v>1.91</v>
      </c>
      <c r="Y45" s="194">
        <f t="shared" si="15"/>
        <v>3.70158</v>
      </c>
      <c r="Z45" s="140"/>
      <c r="AA45" s="140"/>
      <c r="AB45" s="140"/>
      <c r="AC45" s="140"/>
      <c r="AD45" s="140"/>
      <c r="AE45" s="140"/>
      <c r="AF45" s="140"/>
      <c r="AG45" s="140"/>
      <c r="AH45" s="140"/>
      <c r="AI45" s="140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</row>
    <row r="46" ht="27.0" customHeight="1">
      <c r="A46" s="185">
        <v>61.0</v>
      </c>
      <c r="B46" s="195" t="s">
        <v>83</v>
      </c>
      <c r="C46" s="195">
        <v>102.0</v>
      </c>
      <c r="D46" s="195">
        <v>190.0</v>
      </c>
      <c r="E46" s="195">
        <v>161.0</v>
      </c>
      <c r="F46" s="195">
        <f t="shared" si="5"/>
        <v>0</v>
      </c>
      <c r="G46" s="195">
        <f t="shared" si="6"/>
        <v>59.28342</v>
      </c>
      <c r="H46" s="196">
        <f t="shared" si="7"/>
        <v>59.28342</v>
      </c>
      <c r="I46" s="195">
        <v>1.0</v>
      </c>
      <c r="J46" s="189">
        <f t="shared" si="8"/>
        <v>59.28342</v>
      </c>
      <c r="K46" s="140"/>
      <c r="L46" s="198"/>
      <c r="M46" s="199"/>
      <c r="N46" s="199"/>
      <c r="O46" s="140"/>
      <c r="P46" s="140"/>
      <c r="Q46" s="142">
        <v>19.0</v>
      </c>
      <c r="R46" s="191">
        <f t="shared" si="9"/>
        <v>1.61</v>
      </c>
      <c r="S46" s="185">
        <f t="shared" si="10"/>
        <v>1</v>
      </c>
      <c r="T46" s="185">
        <f t="shared" si="11"/>
        <v>1.61</v>
      </c>
      <c r="U46" s="193">
        <f t="shared" si="12"/>
        <v>59.28342</v>
      </c>
      <c r="V46" s="191">
        <f t="shared" ref="V46:W46" si="41">C46/100</f>
        <v>1.02</v>
      </c>
      <c r="W46" s="191">
        <f t="shared" si="41"/>
        <v>1.9</v>
      </c>
      <c r="X46" s="191">
        <f t="shared" si="14"/>
        <v>1.61</v>
      </c>
      <c r="Y46" s="194">
        <f t="shared" si="15"/>
        <v>3.12018</v>
      </c>
      <c r="Z46" s="140"/>
      <c r="AA46" s="140"/>
      <c r="AB46" s="140"/>
      <c r="AC46" s="140"/>
      <c r="AD46" s="140"/>
      <c r="AE46" s="140"/>
      <c r="AF46" s="140"/>
      <c r="AG46" s="140"/>
      <c r="AH46" s="140"/>
      <c r="AI46" s="140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</row>
    <row r="47" ht="27.0" customHeight="1">
      <c r="A47" s="185">
        <v>67.0</v>
      </c>
      <c r="B47" s="195" t="s">
        <v>83</v>
      </c>
      <c r="C47" s="195">
        <v>102.0</v>
      </c>
      <c r="D47" s="195">
        <v>190.0</v>
      </c>
      <c r="E47" s="195">
        <v>175.0</v>
      </c>
      <c r="F47" s="195">
        <f t="shared" si="5"/>
        <v>0</v>
      </c>
      <c r="G47" s="195">
        <f t="shared" si="6"/>
        <v>64.4385</v>
      </c>
      <c r="H47" s="196">
        <f t="shared" si="7"/>
        <v>64.4385</v>
      </c>
      <c r="I47" s="195">
        <v>1.0</v>
      </c>
      <c r="J47" s="189">
        <f t="shared" si="8"/>
        <v>64.4385</v>
      </c>
      <c r="K47" s="140"/>
      <c r="L47" s="198"/>
      <c r="M47" s="199"/>
      <c r="N47" s="199"/>
      <c r="O47" s="140"/>
      <c r="P47" s="140"/>
      <c r="Q47" s="142">
        <v>19.0</v>
      </c>
      <c r="R47" s="191">
        <f t="shared" si="9"/>
        <v>1.75</v>
      </c>
      <c r="S47" s="185">
        <f t="shared" si="10"/>
        <v>1</v>
      </c>
      <c r="T47" s="185">
        <f t="shared" si="11"/>
        <v>1.75</v>
      </c>
      <c r="U47" s="193">
        <f t="shared" si="12"/>
        <v>64.4385</v>
      </c>
      <c r="V47" s="191">
        <f t="shared" ref="V47:W47" si="42">C47/100</f>
        <v>1.02</v>
      </c>
      <c r="W47" s="191">
        <f t="shared" si="42"/>
        <v>1.9</v>
      </c>
      <c r="X47" s="191">
        <f t="shared" si="14"/>
        <v>1.75</v>
      </c>
      <c r="Y47" s="194">
        <f t="shared" si="15"/>
        <v>3.3915</v>
      </c>
      <c r="Z47" s="140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</row>
    <row r="48" ht="27.0" customHeight="1">
      <c r="A48" s="185">
        <v>70.0</v>
      </c>
      <c r="B48" s="195" t="s">
        <v>83</v>
      </c>
      <c r="C48" s="195">
        <v>102.0</v>
      </c>
      <c r="D48" s="195">
        <v>190.0</v>
      </c>
      <c r="E48" s="195">
        <v>158.0</v>
      </c>
      <c r="F48" s="195">
        <f t="shared" si="5"/>
        <v>0</v>
      </c>
      <c r="G48" s="195">
        <f t="shared" si="6"/>
        <v>58.17876</v>
      </c>
      <c r="H48" s="196">
        <f t="shared" si="7"/>
        <v>58.17876</v>
      </c>
      <c r="I48" s="195">
        <v>1.0</v>
      </c>
      <c r="J48" s="189">
        <f t="shared" si="8"/>
        <v>58.17876</v>
      </c>
      <c r="K48" s="140"/>
      <c r="L48" s="198"/>
      <c r="M48" s="199"/>
      <c r="N48" s="199"/>
      <c r="O48" s="140"/>
      <c r="P48" s="140"/>
      <c r="Q48" s="142">
        <v>19.0</v>
      </c>
      <c r="R48" s="191">
        <f t="shared" si="9"/>
        <v>1.58</v>
      </c>
      <c r="S48" s="185">
        <f t="shared" si="10"/>
        <v>1</v>
      </c>
      <c r="T48" s="185">
        <f t="shared" si="11"/>
        <v>1.58</v>
      </c>
      <c r="U48" s="193">
        <f t="shared" si="12"/>
        <v>58.17876</v>
      </c>
      <c r="V48" s="191">
        <f t="shared" ref="V48:W48" si="43">C48/100</f>
        <v>1.02</v>
      </c>
      <c r="W48" s="191">
        <f t="shared" si="43"/>
        <v>1.9</v>
      </c>
      <c r="X48" s="191">
        <f t="shared" si="14"/>
        <v>1.58</v>
      </c>
      <c r="Y48" s="194">
        <f t="shared" si="15"/>
        <v>3.06204</v>
      </c>
      <c r="Z48" s="140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</row>
    <row r="49" ht="27.0" customHeight="1">
      <c r="A49" s="185">
        <v>73.0</v>
      </c>
      <c r="B49" s="195" t="s">
        <v>83</v>
      </c>
      <c r="C49" s="195">
        <v>102.0</v>
      </c>
      <c r="D49" s="195">
        <v>190.0</v>
      </c>
      <c r="E49" s="195">
        <v>190.0</v>
      </c>
      <c r="F49" s="195">
        <f t="shared" si="5"/>
        <v>0</v>
      </c>
      <c r="G49" s="195">
        <f t="shared" si="6"/>
        <v>69.9618</v>
      </c>
      <c r="H49" s="196">
        <f t="shared" si="7"/>
        <v>69.9618</v>
      </c>
      <c r="I49" s="195">
        <v>3.0</v>
      </c>
      <c r="J49" s="189">
        <f t="shared" si="8"/>
        <v>209.8854</v>
      </c>
      <c r="K49" s="140"/>
      <c r="L49" s="198"/>
      <c r="M49" s="199"/>
      <c r="N49" s="199"/>
      <c r="O49" s="140"/>
      <c r="P49" s="140"/>
      <c r="Q49" s="142">
        <v>19.0</v>
      </c>
      <c r="R49" s="191">
        <f t="shared" si="9"/>
        <v>1.9</v>
      </c>
      <c r="S49" s="185">
        <f t="shared" si="10"/>
        <v>3</v>
      </c>
      <c r="T49" s="185">
        <f t="shared" si="11"/>
        <v>5.7</v>
      </c>
      <c r="U49" s="193">
        <f t="shared" si="12"/>
        <v>69.9618</v>
      </c>
      <c r="V49" s="191">
        <f t="shared" ref="V49:W49" si="44">C49/100</f>
        <v>1.02</v>
      </c>
      <c r="W49" s="191">
        <f t="shared" si="44"/>
        <v>1.9</v>
      </c>
      <c r="X49" s="191">
        <f t="shared" si="14"/>
        <v>5.7</v>
      </c>
      <c r="Y49" s="194">
        <f t="shared" si="15"/>
        <v>11.0466</v>
      </c>
      <c r="Z49" s="140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</row>
    <row r="50" ht="27.0" customHeight="1">
      <c r="A50" s="185">
        <v>74.0</v>
      </c>
      <c r="B50" s="195" t="s">
        <v>83</v>
      </c>
      <c r="C50" s="195">
        <v>97.0</v>
      </c>
      <c r="D50" s="195">
        <v>190.0</v>
      </c>
      <c r="E50" s="195">
        <v>181.0</v>
      </c>
      <c r="F50" s="195">
        <f t="shared" si="5"/>
        <v>0</v>
      </c>
      <c r="G50" s="195">
        <f t="shared" si="6"/>
        <v>63.38077</v>
      </c>
      <c r="H50" s="196">
        <f t="shared" si="7"/>
        <v>63.38077</v>
      </c>
      <c r="I50" s="195">
        <v>1.0</v>
      </c>
      <c r="J50" s="189">
        <f t="shared" si="8"/>
        <v>63.38077</v>
      </c>
      <c r="K50" s="140"/>
      <c r="L50" s="198"/>
      <c r="M50" s="199"/>
      <c r="N50" s="199"/>
      <c r="O50" s="140"/>
      <c r="P50" s="140"/>
      <c r="Q50" s="142">
        <v>19.0</v>
      </c>
      <c r="R50" s="191">
        <f t="shared" si="9"/>
        <v>1.81</v>
      </c>
      <c r="S50" s="185">
        <f t="shared" si="10"/>
        <v>1</v>
      </c>
      <c r="T50" s="185">
        <f t="shared" si="11"/>
        <v>1.81</v>
      </c>
      <c r="U50" s="193">
        <f t="shared" si="12"/>
        <v>63.38077</v>
      </c>
      <c r="V50" s="191">
        <f t="shared" ref="V50:W50" si="45">C50/100</f>
        <v>0.97</v>
      </c>
      <c r="W50" s="191">
        <f t="shared" si="45"/>
        <v>1.9</v>
      </c>
      <c r="X50" s="191">
        <f t="shared" si="14"/>
        <v>1.81</v>
      </c>
      <c r="Y50" s="194">
        <f t="shared" si="15"/>
        <v>3.33583</v>
      </c>
      <c r="Z50" s="140"/>
      <c r="AA50" s="140"/>
      <c r="AB50" s="140"/>
      <c r="AC50" s="140"/>
      <c r="AD50" s="140"/>
      <c r="AE50" s="140"/>
      <c r="AF50" s="140"/>
      <c r="AG50" s="140"/>
      <c r="AH50" s="140"/>
      <c r="AI50" s="140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</row>
    <row r="51" ht="27.0" customHeight="1">
      <c r="A51" s="185">
        <v>75.0</v>
      </c>
      <c r="B51" s="195" t="s">
        <v>83</v>
      </c>
      <c r="C51" s="195">
        <v>102.0</v>
      </c>
      <c r="D51" s="195">
        <v>190.0</v>
      </c>
      <c r="E51" s="195">
        <v>160.0</v>
      </c>
      <c r="F51" s="195">
        <f t="shared" si="5"/>
        <v>0</v>
      </c>
      <c r="G51" s="195">
        <f t="shared" si="6"/>
        <v>58.9152</v>
      </c>
      <c r="H51" s="196">
        <f t="shared" si="7"/>
        <v>58.9152</v>
      </c>
      <c r="I51" s="195">
        <v>1.0</v>
      </c>
      <c r="J51" s="189">
        <f t="shared" si="8"/>
        <v>58.9152</v>
      </c>
      <c r="K51" s="140"/>
      <c r="L51" s="198"/>
      <c r="M51" s="199"/>
      <c r="N51" s="199"/>
      <c r="O51" s="140"/>
      <c r="P51" s="140"/>
      <c r="Q51" s="142">
        <v>19.0</v>
      </c>
      <c r="R51" s="191">
        <f t="shared" si="9"/>
        <v>1.6</v>
      </c>
      <c r="S51" s="185">
        <f t="shared" si="10"/>
        <v>1</v>
      </c>
      <c r="T51" s="185">
        <f t="shared" si="11"/>
        <v>1.6</v>
      </c>
      <c r="U51" s="193">
        <f t="shared" si="12"/>
        <v>58.9152</v>
      </c>
      <c r="V51" s="191">
        <f t="shared" ref="V51:W51" si="46">C51/100</f>
        <v>1.02</v>
      </c>
      <c r="W51" s="191">
        <f t="shared" si="46"/>
        <v>1.9</v>
      </c>
      <c r="X51" s="191">
        <f t="shared" si="14"/>
        <v>1.6</v>
      </c>
      <c r="Y51" s="194">
        <f t="shared" si="15"/>
        <v>3.1008</v>
      </c>
      <c r="Z51" s="140"/>
      <c r="AA51" s="140"/>
      <c r="AB51" s="140"/>
      <c r="AC51" s="140"/>
      <c r="AD51" s="140"/>
      <c r="AE51" s="140"/>
      <c r="AF51" s="140"/>
      <c r="AG51" s="140"/>
      <c r="AH51" s="140"/>
      <c r="AI51" s="140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</row>
    <row r="52" ht="27.0" customHeight="1">
      <c r="A52" s="185">
        <v>76.0</v>
      </c>
      <c r="B52" s="195" t="s">
        <v>83</v>
      </c>
      <c r="C52" s="195">
        <v>101.0</v>
      </c>
      <c r="D52" s="195">
        <v>190.0</v>
      </c>
      <c r="E52" s="195">
        <v>160.0</v>
      </c>
      <c r="F52" s="195">
        <f t="shared" si="5"/>
        <v>0</v>
      </c>
      <c r="G52" s="195">
        <f t="shared" si="6"/>
        <v>58.3376</v>
      </c>
      <c r="H52" s="196">
        <f t="shared" si="7"/>
        <v>58.3376</v>
      </c>
      <c r="I52" s="195">
        <v>2.0</v>
      </c>
      <c r="J52" s="189">
        <f t="shared" si="8"/>
        <v>116.6752</v>
      </c>
      <c r="K52" s="140"/>
      <c r="L52" s="198"/>
      <c r="M52" s="199"/>
      <c r="N52" s="199"/>
      <c r="O52" s="140"/>
      <c r="P52" s="140"/>
      <c r="Q52" s="142">
        <v>19.0</v>
      </c>
      <c r="R52" s="191">
        <f t="shared" si="9"/>
        <v>1.6</v>
      </c>
      <c r="S52" s="185">
        <f t="shared" si="10"/>
        <v>2</v>
      </c>
      <c r="T52" s="185">
        <f t="shared" si="11"/>
        <v>3.2</v>
      </c>
      <c r="U52" s="193">
        <f t="shared" si="12"/>
        <v>58.3376</v>
      </c>
      <c r="V52" s="191">
        <f t="shared" ref="V52:W52" si="47">C52/100</f>
        <v>1.01</v>
      </c>
      <c r="W52" s="191">
        <f t="shared" si="47"/>
        <v>1.9</v>
      </c>
      <c r="X52" s="191">
        <f t="shared" si="14"/>
        <v>3.2</v>
      </c>
      <c r="Y52" s="194">
        <f t="shared" si="15"/>
        <v>6.1408</v>
      </c>
      <c r="Z52" s="140"/>
      <c r="AA52" s="140"/>
      <c r="AB52" s="140"/>
      <c r="AC52" s="140"/>
      <c r="AD52" s="140"/>
      <c r="AE52" s="140"/>
      <c r="AF52" s="140"/>
      <c r="AG52" s="140"/>
      <c r="AH52" s="140"/>
      <c r="AI52" s="140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</row>
    <row r="53" ht="27.0" customHeight="1">
      <c r="A53" s="185">
        <v>77.0</v>
      </c>
      <c r="B53" s="195" t="s">
        <v>83</v>
      </c>
      <c r="C53" s="195">
        <v>101.0</v>
      </c>
      <c r="D53" s="195">
        <v>190.0</v>
      </c>
      <c r="E53" s="195">
        <v>159.0</v>
      </c>
      <c r="F53" s="195">
        <f t="shared" si="5"/>
        <v>0</v>
      </c>
      <c r="G53" s="195">
        <f t="shared" si="6"/>
        <v>57.97299</v>
      </c>
      <c r="H53" s="196">
        <f t="shared" si="7"/>
        <v>57.97299</v>
      </c>
      <c r="I53" s="195">
        <v>1.0</v>
      </c>
      <c r="J53" s="189">
        <f t="shared" si="8"/>
        <v>57.97299</v>
      </c>
      <c r="K53" s="140"/>
      <c r="L53" s="198"/>
      <c r="M53" s="199"/>
      <c r="N53" s="199"/>
      <c r="O53" s="140"/>
      <c r="P53" s="140"/>
      <c r="Q53" s="142">
        <v>19.0</v>
      </c>
      <c r="R53" s="191">
        <f t="shared" si="9"/>
        <v>1.59</v>
      </c>
      <c r="S53" s="185">
        <f t="shared" si="10"/>
        <v>1</v>
      </c>
      <c r="T53" s="185">
        <f t="shared" si="11"/>
        <v>1.59</v>
      </c>
      <c r="U53" s="193">
        <f t="shared" si="12"/>
        <v>57.97299</v>
      </c>
      <c r="V53" s="191">
        <f t="shared" ref="V53:W53" si="48">C53/100</f>
        <v>1.01</v>
      </c>
      <c r="W53" s="191">
        <f t="shared" si="48"/>
        <v>1.9</v>
      </c>
      <c r="X53" s="191">
        <f t="shared" si="14"/>
        <v>1.59</v>
      </c>
      <c r="Y53" s="194">
        <f t="shared" si="15"/>
        <v>3.05121</v>
      </c>
      <c r="Z53" s="140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</row>
    <row r="54" ht="27.0" customHeight="1">
      <c r="A54" s="185">
        <v>78.0</v>
      </c>
      <c r="B54" s="195" t="s">
        <v>83</v>
      </c>
      <c r="C54" s="195">
        <v>103.0</v>
      </c>
      <c r="D54" s="195">
        <v>190.0</v>
      </c>
      <c r="E54" s="195">
        <v>161.0</v>
      </c>
      <c r="F54" s="195">
        <f t="shared" si="5"/>
        <v>0</v>
      </c>
      <c r="G54" s="195">
        <f t="shared" si="6"/>
        <v>59.86463</v>
      </c>
      <c r="H54" s="196">
        <f t="shared" si="7"/>
        <v>59.86463</v>
      </c>
      <c r="I54" s="195">
        <v>1.0</v>
      </c>
      <c r="J54" s="189">
        <f t="shared" si="8"/>
        <v>59.86463</v>
      </c>
      <c r="K54" s="140"/>
      <c r="L54" s="198"/>
      <c r="M54" s="199"/>
      <c r="N54" s="199"/>
      <c r="O54" s="140"/>
      <c r="P54" s="140"/>
      <c r="Q54" s="142">
        <v>19.0</v>
      </c>
      <c r="R54" s="191">
        <f t="shared" si="9"/>
        <v>1.61</v>
      </c>
      <c r="S54" s="185">
        <f t="shared" si="10"/>
        <v>1</v>
      </c>
      <c r="T54" s="185">
        <f t="shared" si="11"/>
        <v>1.61</v>
      </c>
      <c r="U54" s="193">
        <f t="shared" si="12"/>
        <v>59.86463</v>
      </c>
      <c r="V54" s="191">
        <f t="shared" ref="V54:W54" si="49">C54/100</f>
        <v>1.03</v>
      </c>
      <c r="W54" s="191">
        <f t="shared" si="49"/>
        <v>1.9</v>
      </c>
      <c r="X54" s="191">
        <f t="shared" si="14"/>
        <v>1.61</v>
      </c>
      <c r="Y54" s="194">
        <f t="shared" si="15"/>
        <v>3.15077</v>
      </c>
      <c r="Z54" s="140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</row>
    <row r="55" ht="27.0" customHeight="1">
      <c r="A55" s="185">
        <v>79.0</v>
      </c>
      <c r="B55" s="195" t="s">
        <v>83</v>
      </c>
      <c r="C55" s="195">
        <v>102.0</v>
      </c>
      <c r="D55" s="195">
        <v>190.0</v>
      </c>
      <c r="E55" s="195">
        <v>165.0</v>
      </c>
      <c r="F55" s="195">
        <f t="shared" si="5"/>
        <v>0</v>
      </c>
      <c r="G55" s="195">
        <f t="shared" si="6"/>
        <v>60.7563</v>
      </c>
      <c r="H55" s="196">
        <f t="shared" si="7"/>
        <v>60.7563</v>
      </c>
      <c r="I55" s="195">
        <v>1.0</v>
      </c>
      <c r="J55" s="189">
        <f t="shared" si="8"/>
        <v>60.7563</v>
      </c>
      <c r="K55" s="140"/>
      <c r="L55" s="198"/>
      <c r="M55" s="199"/>
      <c r="N55" s="199"/>
      <c r="O55" s="140"/>
      <c r="P55" s="140"/>
      <c r="Q55" s="142">
        <v>19.0</v>
      </c>
      <c r="R55" s="191">
        <f t="shared" si="9"/>
        <v>1.65</v>
      </c>
      <c r="S55" s="185">
        <f t="shared" si="10"/>
        <v>1</v>
      </c>
      <c r="T55" s="185">
        <f t="shared" si="11"/>
        <v>1.65</v>
      </c>
      <c r="U55" s="193">
        <f t="shared" si="12"/>
        <v>60.7563</v>
      </c>
      <c r="V55" s="191">
        <f t="shared" ref="V55:W55" si="50">C55/100</f>
        <v>1.02</v>
      </c>
      <c r="W55" s="191">
        <f t="shared" si="50"/>
        <v>1.9</v>
      </c>
      <c r="X55" s="191">
        <f t="shared" si="14"/>
        <v>1.65</v>
      </c>
      <c r="Y55" s="194">
        <f t="shared" si="15"/>
        <v>3.1977</v>
      </c>
      <c r="Z55" s="140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</row>
    <row r="56" ht="27.0" customHeight="1">
      <c r="A56" s="185">
        <v>80.0</v>
      </c>
      <c r="B56" s="195" t="s">
        <v>83</v>
      </c>
      <c r="C56" s="195">
        <v>101.0</v>
      </c>
      <c r="D56" s="195">
        <v>190.0</v>
      </c>
      <c r="E56" s="195">
        <v>188.0</v>
      </c>
      <c r="F56" s="195">
        <f t="shared" si="5"/>
        <v>0</v>
      </c>
      <c r="G56" s="195">
        <f t="shared" si="6"/>
        <v>68.54668</v>
      </c>
      <c r="H56" s="196">
        <f t="shared" si="7"/>
        <v>68.54668</v>
      </c>
      <c r="I56" s="195">
        <v>1.0</v>
      </c>
      <c r="J56" s="189">
        <f t="shared" si="8"/>
        <v>68.54668</v>
      </c>
      <c r="K56" s="140"/>
      <c r="L56" s="198"/>
      <c r="M56" s="199"/>
      <c r="N56" s="199"/>
      <c r="O56" s="140"/>
      <c r="P56" s="140"/>
      <c r="Q56" s="142">
        <v>19.0</v>
      </c>
      <c r="R56" s="191">
        <f t="shared" si="9"/>
        <v>1.88</v>
      </c>
      <c r="S56" s="185">
        <f t="shared" si="10"/>
        <v>1</v>
      </c>
      <c r="T56" s="185">
        <f t="shared" si="11"/>
        <v>1.88</v>
      </c>
      <c r="U56" s="193">
        <f t="shared" si="12"/>
        <v>68.54668</v>
      </c>
      <c r="V56" s="191">
        <f t="shared" ref="V56:W56" si="51">C56/100</f>
        <v>1.01</v>
      </c>
      <c r="W56" s="191">
        <f t="shared" si="51"/>
        <v>1.9</v>
      </c>
      <c r="X56" s="191">
        <f t="shared" si="14"/>
        <v>1.88</v>
      </c>
      <c r="Y56" s="194">
        <f t="shared" si="15"/>
        <v>3.60772</v>
      </c>
      <c r="Z56" s="140"/>
      <c r="AA56" s="140"/>
      <c r="AB56" s="140"/>
      <c r="AC56" s="140"/>
      <c r="AD56" s="140"/>
      <c r="AE56" s="140"/>
      <c r="AF56" s="140"/>
      <c r="AG56" s="140"/>
      <c r="AH56" s="140"/>
      <c r="AI56" s="140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</row>
    <row r="57" ht="27.0" customHeight="1">
      <c r="A57" s="185">
        <v>81.0</v>
      </c>
      <c r="B57" s="195" t="s">
        <v>83</v>
      </c>
      <c r="C57" s="195">
        <v>101.0</v>
      </c>
      <c r="D57" s="195">
        <v>190.0</v>
      </c>
      <c r="E57" s="195">
        <v>162.0</v>
      </c>
      <c r="F57" s="195">
        <f t="shared" si="5"/>
        <v>0</v>
      </c>
      <c r="G57" s="195">
        <f t="shared" si="6"/>
        <v>59.06682</v>
      </c>
      <c r="H57" s="196">
        <f t="shared" si="7"/>
        <v>59.06682</v>
      </c>
      <c r="I57" s="195">
        <v>1.0</v>
      </c>
      <c r="J57" s="189">
        <f t="shared" si="8"/>
        <v>59.06682</v>
      </c>
      <c r="K57" s="140"/>
      <c r="L57" s="198"/>
      <c r="M57" s="199"/>
      <c r="N57" s="199"/>
      <c r="O57" s="140"/>
      <c r="P57" s="140"/>
      <c r="Q57" s="142">
        <v>19.0</v>
      </c>
      <c r="R57" s="191">
        <f t="shared" si="9"/>
        <v>1.62</v>
      </c>
      <c r="S57" s="185">
        <f t="shared" si="10"/>
        <v>1</v>
      </c>
      <c r="T57" s="185">
        <f t="shared" si="11"/>
        <v>1.62</v>
      </c>
      <c r="U57" s="193">
        <f t="shared" si="12"/>
        <v>59.06682</v>
      </c>
      <c r="V57" s="191">
        <f t="shared" ref="V57:W57" si="52">C57/100</f>
        <v>1.01</v>
      </c>
      <c r="W57" s="191">
        <f t="shared" si="52"/>
        <v>1.9</v>
      </c>
      <c r="X57" s="191">
        <f t="shared" si="14"/>
        <v>1.62</v>
      </c>
      <c r="Y57" s="194">
        <f t="shared" si="15"/>
        <v>3.10878</v>
      </c>
      <c r="Z57" s="140"/>
      <c r="AA57" s="140"/>
      <c r="AB57" s="140"/>
      <c r="AC57" s="140"/>
      <c r="AD57" s="140"/>
      <c r="AE57" s="140"/>
      <c r="AF57" s="140"/>
      <c r="AG57" s="140"/>
      <c r="AH57" s="140"/>
      <c r="AI57" s="140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</row>
    <row r="58" ht="27.0" customHeight="1">
      <c r="A58" s="185">
        <v>85.0</v>
      </c>
      <c r="B58" s="195" t="s">
        <v>83</v>
      </c>
      <c r="C58" s="195">
        <v>104.0</v>
      </c>
      <c r="D58" s="195">
        <v>190.0</v>
      </c>
      <c r="E58" s="195">
        <v>170.0</v>
      </c>
      <c r="F58" s="195">
        <f t="shared" si="5"/>
        <v>0</v>
      </c>
      <c r="G58" s="195">
        <f t="shared" si="6"/>
        <v>63.8248</v>
      </c>
      <c r="H58" s="196">
        <f t="shared" si="7"/>
        <v>63.8248</v>
      </c>
      <c r="I58" s="195">
        <v>1.0</v>
      </c>
      <c r="J58" s="189">
        <f t="shared" si="8"/>
        <v>63.8248</v>
      </c>
      <c r="K58" s="140"/>
      <c r="L58" s="198"/>
      <c r="M58" s="199"/>
      <c r="N58" s="199"/>
      <c r="O58" s="140"/>
      <c r="P58" s="140"/>
      <c r="Q58" s="142">
        <v>19.0</v>
      </c>
      <c r="R58" s="191">
        <f t="shared" si="9"/>
        <v>1.7</v>
      </c>
      <c r="S58" s="185">
        <f t="shared" si="10"/>
        <v>1</v>
      </c>
      <c r="T58" s="185">
        <f t="shared" si="11"/>
        <v>1.7</v>
      </c>
      <c r="U58" s="193">
        <f t="shared" si="12"/>
        <v>63.8248</v>
      </c>
      <c r="V58" s="191">
        <f t="shared" ref="V58:W58" si="53">C58/100</f>
        <v>1.04</v>
      </c>
      <c r="W58" s="191">
        <f t="shared" si="53"/>
        <v>1.9</v>
      </c>
      <c r="X58" s="191">
        <f t="shared" si="14"/>
        <v>1.7</v>
      </c>
      <c r="Y58" s="194">
        <f t="shared" si="15"/>
        <v>3.3592</v>
      </c>
      <c r="Z58" s="140"/>
      <c r="AA58" s="140"/>
      <c r="AB58" s="140"/>
      <c r="AC58" s="140"/>
      <c r="AD58" s="140"/>
      <c r="AE58" s="140"/>
      <c r="AF58" s="140"/>
      <c r="AG58" s="140"/>
      <c r="AH58" s="140"/>
      <c r="AI58" s="140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</row>
    <row r="59" ht="27.0" customHeight="1">
      <c r="A59" s="185">
        <v>99.0</v>
      </c>
      <c r="B59" s="195" t="s">
        <v>83</v>
      </c>
      <c r="C59" s="195">
        <v>104.0</v>
      </c>
      <c r="D59" s="195">
        <v>190.0</v>
      </c>
      <c r="E59" s="195">
        <v>164.0</v>
      </c>
      <c r="F59" s="195">
        <f t="shared" si="5"/>
        <v>0</v>
      </c>
      <c r="G59" s="195">
        <f t="shared" si="6"/>
        <v>61.57216</v>
      </c>
      <c r="H59" s="196">
        <f t="shared" si="7"/>
        <v>61.57216</v>
      </c>
      <c r="I59" s="195">
        <v>1.0</v>
      </c>
      <c r="J59" s="189">
        <f t="shared" si="8"/>
        <v>61.57216</v>
      </c>
      <c r="K59" s="140"/>
      <c r="L59" s="198"/>
      <c r="M59" s="199"/>
      <c r="N59" s="199"/>
      <c r="O59" s="140"/>
      <c r="P59" s="140"/>
      <c r="Q59" s="142">
        <v>19.0</v>
      </c>
      <c r="R59" s="191">
        <f t="shared" si="9"/>
        <v>1.64</v>
      </c>
      <c r="S59" s="185">
        <f t="shared" si="10"/>
        <v>1</v>
      </c>
      <c r="T59" s="185">
        <f t="shared" si="11"/>
        <v>1.64</v>
      </c>
      <c r="U59" s="193">
        <f t="shared" si="12"/>
        <v>61.57216</v>
      </c>
      <c r="V59" s="191">
        <f t="shared" ref="V59:W59" si="54">C59/100</f>
        <v>1.04</v>
      </c>
      <c r="W59" s="191">
        <f t="shared" si="54"/>
        <v>1.9</v>
      </c>
      <c r="X59" s="191">
        <f t="shared" si="14"/>
        <v>1.64</v>
      </c>
      <c r="Y59" s="194">
        <f t="shared" si="15"/>
        <v>3.24064</v>
      </c>
      <c r="Z59" s="140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</row>
    <row r="60" ht="27.0" customHeight="1">
      <c r="A60" s="185">
        <v>100.0</v>
      </c>
      <c r="B60" s="195" t="s">
        <v>83</v>
      </c>
      <c r="C60" s="195">
        <v>103.0</v>
      </c>
      <c r="D60" s="195">
        <v>190.0</v>
      </c>
      <c r="E60" s="195">
        <v>168.0</v>
      </c>
      <c r="F60" s="195">
        <f t="shared" si="5"/>
        <v>0</v>
      </c>
      <c r="G60" s="195">
        <f t="shared" si="6"/>
        <v>62.46744</v>
      </c>
      <c r="H60" s="196">
        <f t="shared" si="7"/>
        <v>62.46744</v>
      </c>
      <c r="I60" s="195">
        <v>1.0</v>
      </c>
      <c r="J60" s="189">
        <f t="shared" si="8"/>
        <v>62.46744</v>
      </c>
      <c r="K60" s="140"/>
      <c r="L60" s="198"/>
      <c r="M60" s="199"/>
      <c r="N60" s="199"/>
      <c r="O60" s="140"/>
      <c r="P60" s="140"/>
      <c r="Q60" s="142">
        <v>19.0</v>
      </c>
      <c r="R60" s="191">
        <f t="shared" si="9"/>
        <v>1.68</v>
      </c>
      <c r="S60" s="185">
        <f t="shared" si="10"/>
        <v>1</v>
      </c>
      <c r="T60" s="185">
        <f t="shared" si="11"/>
        <v>1.68</v>
      </c>
      <c r="U60" s="193">
        <f t="shared" si="12"/>
        <v>62.46744</v>
      </c>
      <c r="V60" s="191">
        <f t="shared" ref="V60:W60" si="55">C60/100</f>
        <v>1.03</v>
      </c>
      <c r="W60" s="191">
        <f t="shared" si="55"/>
        <v>1.9</v>
      </c>
      <c r="X60" s="191">
        <f t="shared" si="14"/>
        <v>1.68</v>
      </c>
      <c r="Y60" s="194">
        <f t="shared" si="15"/>
        <v>3.28776</v>
      </c>
      <c r="Z60" s="140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</row>
    <row r="61" ht="27.0" customHeight="1">
      <c r="A61" s="185">
        <v>102.0</v>
      </c>
      <c r="B61" s="201" t="s">
        <v>83</v>
      </c>
      <c r="C61" s="195">
        <v>101.0</v>
      </c>
      <c r="D61" s="195">
        <v>190.0</v>
      </c>
      <c r="E61" s="195">
        <v>167.0</v>
      </c>
      <c r="F61" s="195">
        <f t="shared" si="5"/>
        <v>0</v>
      </c>
      <c r="G61" s="195">
        <f t="shared" si="6"/>
        <v>60.88987</v>
      </c>
      <c r="H61" s="196">
        <f t="shared" si="7"/>
        <v>60.88987</v>
      </c>
      <c r="I61" s="195">
        <v>1.0</v>
      </c>
      <c r="J61" s="189">
        <f t="shared" si="8"/>
        <v>60.88987</v>
      </c>
      <c r="K61" s="140"/>
      <c r="L61" s="198"/>
      <c r="M61" s="199"/>
      <c r="N61" s="199"/>
      <c r="O61" s="140"/>
      <c r="P61" s="140"/>
      <c r="Q61" s="142">
        <v>19.0</v>
      </c>
      <c r="R61" s="191">
        <f t="shared" si="9"/>
        <v>1.67</v>
      </c>
      <c r="S61" s="185">
        <f t="shared" si="10"/>
        <v>1</v>
      </c>
      <c r="T61" s="185">
        <f t="shared" si="11"/>
        <v>1.67</v>
      </c>
      <c r="U61" s="193">
        <f t="shared" si="12"/>
        <v>60.88987</v>
      </c>
      <c r="V61" s="191">
        <f t="shared" ref="V61:W61" si="56">C61/100</f>
        <v>1.01</v>
      </c>
      <c r="W61" s="191">
        <f t="shared" si="56"/>
        <v>1.9</v>
      </c>
      <c r="X61" s="191">
        <f t="shared" si="14"/>
        <v>1.67</v>
      </c>
      <c r="Y61" s="194">
        <f t="shared" si="15"/>
        <v>3.20473</v>
      </c>
      <c r="Z61" s="270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</row>
    <row r="62" ht="27.0" customHeight="1">
      <c r="A62" s="185">
        <v>103.0</v>
      </c>
      <c r="B62" s="186" t="s">
        <v>62</v>
      </c>
      <c r="C62" s="187">
        <v>89.0</v>
      </c>
      <c r="D62" s="187">
        <v>203.0</v>
      </c>
      <c r="E62" s="187">
        <v>252.0</v>
      </c>
      <c r="F62" s="187">
        <f t="shared" si="5"/>
        <v>0.8</v>
      </c>
      <c r="G62" s="187">
        <f t="shared" si="6"/>
        <v>134.310078</v>
      </c>
      <c r="H62" s="188">
        <f t="shared" si="7"/>
        <v>107.4480624</v>
      </c>
      <c r="I62" s="187">
        <v>1.0</v>
      </c>
      <c r="J62" s="189">
        <f t="shared" si="8"/>
        <v>107.4480624</v>
      </c>
      <c r="K62" s="140"/>
      <c r="L62" s="198"/>
      <c r="M62" s="199"/>
      <c r="N62" s="199"/>
      <c r="O62" s="140"/>
      <c r="P62" s="140"/>
      <c r="Q62" s="142">
        <v>29.5</v>
      </c>
      <c r="R62" s="191">
        <f t="shared" si="9"/>
        <v>2.52</v>
      </c>
      <c r="S62" s="185">
        <f t="shared" si="10"/>
        <v>1</v>
      </c>
      <c r="T62" s="185">
        <f t="shared" si="11"/>
        <v>2.52</v>
      </c>
      <c r="U62" s="193">
        <f t="shared" si="12"/>
        <v>134.310078</v>
      </c>
      <c r="V62" s="191">
        <f t="shared" ref="V62:W62" si="57">C62/100</f>
        <v>0.89</v>
      </c>
      <c r="W62" s="191">
        <f t="shared" si="57"/>
        <v>2.03</v>
      </c>
      <c r="X62" s="191">
        <f t="shared" si="14"/>
        <v>2.52</v>
      </c>
      <c r="Y62" s="194">
        <f t="shared" si="15"/>
        <v>4.552884</v>
      </c>
      <c r="Z62" s="140"/>
      <c r="AA62" s="140"/>
      <c r="AB62" s="140"/>
      <c r="AC62" s="140"/>
      <c r="AD62" s="140"/>
      <c r="AE62" s="140"/>
      <c r="AF62" s="140"/>
      <c r="AG62" s="140"/>
      <c r="AH62" s="140"/>
      <c r="AI62" s="140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</row>
    <row r="63" ht="27.0" customHeight="1">
      <c r="A63" s="185">
        <v>104.0</v>
      </c>
      <c r="B63" s="195" t="s">
        <v>56</v>
      </c>
      <c r="C63" s="195">
        <v>96.0</v>
      </c>
      <c r="D63" s="195">
        <v>203.0</v>
      </c>
      <c r="E63" s="195">
        <v>253.0</v>
      </c>
      <c r="F63" s="195">
        <f t="shared" si="5"/>
        <v>0</v>
      </c>
      <c r="G63" s="195">
        <f t="shared" si="6"/>
        <v>145.448688</v>
      </c>
      <c r="H63" s="196">
        <f t="shared" si="7"/>
        <v>145.448688</v>
      </c>
      <c r="I63" s="195">
        <v>7.0</v>
      </c>
      <c r="J63" s="189">
        <f t="shared" si="8"/>
        <v>1018.140816</v>
      </c>
      <c r="K63" s="140"/>
      <c r="L63" s="198"/>
      <c r="M63" s="199"/>
      <c r="N63" s="199"/>
      <c r="O63" s="140"/>
      <c r="P63" s="140"/>
      <c r="Q63" s="142">
        <v>29.5</v>
      </c>
      <c r="R63" s="191">
        <f t="shared" si="9"/>
        <v>2.53</v>
      </c>
      <c r="S63" s="185">
        <f t="shared" si="10"/>
        <v>7</v>
      </c>
      <c r="T63" s="185">
        <f t="shared" si="11"/>
        <v>17.71</v>
      </c>
      <c r="U63" s="193">
        <f t="shared" si="12"/>
        <v>145.448688</v>
      </c>
      <c r="V63" s="191">
        <f t="shared" ref="V63:W63" si="58">C63/100</f>
        <v>0.96</v>
      </c>
      <c r="W63" s="191">
        <f t="shared" si="58"/>
        <v>2.03</v>
      </c>
      <c r="X63" s="191">
        <f t="shared" si="14"/>
        <v>17.71</v>
      </c>
      <c r="Y63" s="194">
        <f t="shared" si="15"/>
        <v>34.513248</v>
      </c>
      <c r="Z63" s="140"/>
      <c r="AA63" s="140"/>
      <c r="AB63" s="140"/>
      <c r="AC63" s="140"/>
      <c r="AD63" s="140"/>
      <c r="AE63" s="140"/>
      <c r="AF63" s="140"/>
      <c r="AG63" s="140"/>
      <c r="AH63" s="140"/>
      <c r="AI63" s="140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</row>
    <row r="64" ht="27.0" customHeight="1">
      <c r="A64" s="185">
        <v>105.0</v>
      </c>
      <c r="B64" s="195" t="s">
        <v>56</v>
      </c>
      <c r="C64" s="195">
        <v>96.0</v>
      </c>
      <c r="D64" s="195">
        <v>203.0</v>
      </c>
      <c r="E64" s="195">
        <v>252.0</v>
      </c>
      <c r="F64" s="195">
        <f t="shared" si="5"/>
        <v>0</v>
      </c>
      <c r="G64" s="195">
        <f t="shared" si="6"/>
        <v>144.873792</v>
      </c>
      <c r="H64" s="196">
        <f t="shared" si="7"/>
        <v>144.873792</v>
      </c>
      <c r="I64" s="195">
        <v>2.0</v>
      </c>
      <c r="J64" s="189">
        <f t="shared" si="8"/>
        <v>289.747584</v>
      </c>
      <c r="K64" s="140"/>
      <c r="L64" s="198"/>
      <c r="M64" s="199"/>
      <c r="N64" s="199"/>
      <c r="O64" s="140"/>
      <c r="P64" s="140"/>
      <c r="Q64" s="142">
        <v>29.5</v>
      </c>
      <c r="R64" s="191">
        <f t="shared" si="9"/>
        <v>2.52</v>
      </c>
      <c r="S64" s="185">
        <f t="shared" si="10"/>
        <v>2</v>
      </c>
      <c r="T64" s="185">
        <f t="shared" si="11"/>
        <v>5.04</v>
      </c>
      <c r="U64" s="193">
        <f t="shared" si="12"/>
        <v>144.873792</v>
      </c>
      <c r="V64" s="191">
        <f t="shared" ref="V64:W64" si="59">C64/100</f>
        <v>0.96</v>
      </c>
      <c r="W64" s="191">
        <f t="shared" si="59"/>
        <v>2.03</v>
      </c>
      <c r="X64" s="191">
        <f t="shared" si="14"/>
        <v>5.04</v>
      </c>
      <c r="Y64" s="194">
        <f t="shared" si="15"/>
        <v>9.821952</v>
      </c>
      <c r="Z64" s="140"/>
      <c r="AA64" s="140"/>
      <c r="AB64" s="140"/>
      <c r="AC64" s="140"/>
      <c r="AD64" s="140"/>
      <c r="AE64" s="140"/>
      <c r="AF64" s="140"/>
      <c r="AG64" s="140"/>
      <c r="AH64" s="140"/>
      <c r="AI64" s="140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</row>
    <row r="65" ht="27.0" customHeight="1">
      <c r="A65" s="185">
        <v>109.0</v>
      </c>
      <c r="B65" s="195" t="s">
        <v>56</v>
      </c>
      <c r="C65" s="195">
        <v>96.0</v>
      </c>
      <c r="D65" s="195">
        <v>203.0</v>
      </c>
      <c r="E65" s="195">
        <v>251.0</v>
      </c>
      <c r="F65" s="195">
        <f t="shared" si="5"/>
        <v>0</v>
      </c>
      <c r="G65" s="195">
        <f t="shared" si="6"/>
        <v>144.298896</v>
      </c>
      <c r="H65" s="196">
        <f t="shared" si="7"/>
        <v>144.298896</v>
      </c>
      <c r="I65" s="195">
        <v>2.0</v>
      </c>
      <c r="J65" s="189">
        <f t="shared" si="8"/>
        <v>288.597792</v>
      </c>
      <c r="K65" s="140"/>
      <c r="L65" s="198"/>
      <c r="M65" s="199"/>
      <c r="N65" s="199"/>
      <c r="O65" s="140"/>
      <c r="P65" s="140"/>
      <c r="Q65" s="142">
        <v>29.5</v>
      </c>
      <c r="R65" s="191">
        <f t="shared" si="9"/>
        <v>2.51</v>
      </c>
      <c r="S65" s="185">
        <f t="shared" si="10"/>
        <v>2</v>
      </c>
      <c r="T65" s="185">
        <f t="shared" si="11"/>
        <v>5.02</v>
      </c>
      <c r="U65" s="193">
        <f t="shared" si="12"/>
        <v>144.298896</v>
      </c>
      <c r="V65" s="191">
        <f t="shared" ref="V65:W65" si="60">C65/100</f>
        <v>0.96</v>
      </c>
      <c r="W65" s="191">
        <f t="shared" si="60"/>
        <v>2.03</v>
      </c>
      <c r="X65" s="191">
        <f t="shared" si="14"/>
        <v>5.02</v>
      </c>
      <c r="Y65" s="194">
        <f t="shared" si="15"/>
        <v>9.782976</v>
      </c>
      <c r="Z65" s="140"/>
      <c r="AA65" s="140"/>
      <c r="AB65" s="140"/>
      <c r="AC65" s="140"/>
      <c r="AD65" s="140"/>
      <c r="AE65" s="140"/>
      <c r="AF65" s="140"/>
      <c r="AG65" s="140"/>
      <c r="AH65" s="140"/>
      <c r="AI65" s="140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</row>
    <row r="66" ht="27.0" customHeight="1">
      <c r="A66" s="185">
        <v>111.0</v>
      </c>
      <c r="B66" s="195" t="s">
        <v>56</v>
      </c>
      <c r="C66" s="195">
        <v>100.0</v>
      </c>
      <c r="D66" s="195">
        <v>203.0</v>
      </c>
      <c r="E66" s="195">
        <v>251.0</v>
      </c>
      <c r="F66" s="195">
        <f t="shared" si="5"/>
        <v>0</v>
      </c>
      <c r="G66" s="195">
        <f t="shared" si="6"/>
        <v>150.31135</v>
      </c>
      <c r="H66" s="196">
        <f t="shared" si="7"/>
        <v>150.31135</v>
      </c>
      <c r="I66" s="195">
        <v>2.0</v>
      </c>
      <c r="J66" s="189">
        <f t="shared" si="8"/>
        <v>300.6227</v>
      </c>
      <c r="K66" s="140"/>
      <c r="L66" s="198"/>
      <c r="M66" s="199"/>
      <c r="N66" s="199"/>
      <c r="O66" s="140"/>
      <c r="P66" s="140"/>
      <c r="Q66" s="142">
        <v>29.5</v>
      </c>
      <c r="R66" s="191">
        <f t="shared" si="9"/>
        <v>2.51</v>
      </c>
      <c r="S66" s="185">
        <f t="shared" si="10"/>
        <v>2</v>
      </c>
      <c r="T66" s="185">
        <f t="shared" si="11"/>
        <v>5.02</v>
      </c>
      <c r="U66" s="193">
        <f t="shared" si="12"/>
        <v>150.31135</v>
      </c>
      <c r="V66" s="191">
        <f t="shared" ref="V66:W66" si="61">C66/100</f>
        <v>1</v>
      </c>
      <c r="W66" s="191">
        <f t="shared" si="61"/>
        <v>2.03</v>
      </c>
      <c r="X66" s="191">
        <f t="shared" si="14"/>
        <v>5.02</v>
      </c>
      <c r="Y66" s="194">
        <f t="shared" si="15"/>
        <v>10.1906</v>
      </c>
      <c r="Z66" s="140"/>
      <c r="AA66" s="140"/>
      <c r="AB66" s="140"/>
      <c r="AC66" s="140"/>
      <c r="AD66" s="140"/>
      <c r="AE66" s="140"/>
      <c r="AF66" s="140"/>
      <c r="AG66" s="140"/>
      <c r="AH66" s="140"/>
      <c r="AI66" s="140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</row>
    <row r="67" ht="27.0" customHeight="1">
      <c r="A67" s="185">
        <v>112.0</v>
      </c>
      <c r="B67" s="195" t="s">
        <v>56</v>
      </c>
      <c r="C67" s="195">
        <v>103.0</v>
      </c>
      <c r="D67" s="195">
        <v>203.0</v>
      </c>
      <c r="E67" s="195">
        <v>253.0</v>
      </c>
      <c r="F67" s="195">
        <f t="shared" si="5"/>
        <v>0</v>
      </c>
      <c r="G67" s="195">
        <f t="shared" si="6"/>
        <v>156.0543215</v>
      </c>
      <c r="H67" s="196">
        <f t="shared" si="7"/>
        <v>156.0543215</v>
      </c>
      <c r="I67" s="195">
        <v>1.0</v>
      </c>
      <c r="J67" s="189">
        <f t="shared" si="8"/>
        <v>156.0543215</v>
      </c>
      <c r="K67" s="140"/>
      <c r="L67" s="198"/>
      <c r="M67" s="199"/>
      <c r="N67" s="199"/>
      <c r="O67" s="140"/>
      <c r="P67" s="140"/>
      <c r="Q67" s="142">
        <v>29.5</v>
      </c>
      <c r="R67" s="191">
        <f t="shared" si="9"/>
        <v>2.53</v>
      </c>
      <c r="S67" s="185">
        <f t="shared" si="10"/>
        <v>1</v>
      </c>
      <c r="T67" s="185">
        <f t="shared" si="11"/>
        <v>2.53</v>
      </c>
      <c r="U67" s="193">
        <f t="shared" si="12"/>
        <v>156.0543215</v>
      </c>
      <c r="V67" s="191">
        <f t="shared" ref="V67:W67" si="62">C67/100</f>
        <v>1.03</v>
      </c>
      <c r="W67" s="191">
        <f t="shared" si="62"/>
        <v>2.03</v>
      </c>
      <c r="X67" s="191">
        <f t="shared" si="14"/>
        <v>2.53</v>
      </c>
      <c r="Y67" s="194">
        <f t="shared" si="15"/>
        <v>5.289977</v>
      </c>
      <c r="Z67" s="140"/>
      <c r="AA67" s="140"/>
      <c r="AB67" s="140"/>
      <c r="AC67" s="140"/>
      <c r="AD67" s="140"/>
      <c r="AE67" s="140"/>
      <c r="AF67" s="140"/>
      <c r="AG67" s="140"/>
      <c r="AH67" s="140"/>
      <c r="AI67" s="140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</row>
    <row r="68" ht="27.0" customHeight="1">
      <c r="A68" s="185">
        <v>115.0</v>
      </c>
      <c r="B68" s="195" t="s">
        <v>56</v>
      </c>
      <c r="C68" s="195">
        <v>99.0</v>
      </c>
      <c r="D68" s="195">
        <v>203.0</v>
      </c>
      <c r="E68" s="195">
        <v>252.0</v>
      </c>
      <c r="F68" s="195">
        <f t="shared" si="5"/>
        <v>0</v>
      </c>
      <c r="G68" s="195">
        <f t="shared" si="6"/>
        <v>149.401098</v>
      </c>
      <c r="H68" s="196">
        <f t="shared" si="7"/>
        <v>149.401098</v>
      </c>
      <c r="I68" s="195">
        <v>3.0</v>
      </c>
      <c r="J68" s="189">
        <f t="shared" si="8"/>
        <v>448.203294</v>
      </c>
      <c r="K68" s="140"/>
      <c r="L68" s="198"/>
      <c r="M68" s="199"/>
      <c r="N68" s="199"/>
      <c r="O68" s="140"/>
      <c r="P68" s="140"/>
      <c r="Q68" s="142">
        <v>29.5</v>
      </c>
      <c r="R68" s="191">
        <f t="shared" si="9"/>
        <v>2.52</v>
      </c>
      <c r="S68" s="185">
        <f t="shared" si="10"/>
        <v>3</v>
      </c>
      <c r="T68" s="185">
        <f t="shared" si="11"/>
        <v>7.56</v>
      </c>
      <c r="U68" s="193">
        <f t="shared" si="12"/>
        <v>149.401098</v>
      </c>
      <c r="V68" s="191">
        <f t="shared" ref="V68:W68" si="63">C68/100</f>
        <v>0.99</v>
      </c>
      <c r="W68" s="191">
        <f t="shared" si="63"/>
        <v>2.03</v>
      </c>
      <c r="X68" s="191">
        <f t="shared" si="14"/>
        <v>7.56</v>
      </c>
      <c r="Y68" s="194">
        <f t="shared" si="15"/>
        <v>15.193332</v>
      </c>
      <c r="Z68" s="140"/>
      <c r="AA68" s="140"/>
      <c r="AB68" s="140"/>
      <c r="AC68" s="140"/>
      <c r="AD68" s="140"/>
      <c r="AE68" s="140"/>
      <c r="AF68" s="140"/>
      <c r="AG68" s="140"/>
      <c r="AH68" s="140"/>
      <c r="AI68" s="140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</row>
    <row r="69" ht="27.0" customHeight="1">
      <c r="A69" s="185">
        <v>117.0</v>
      </c>
      <c r="B69" s="195" t="s">
        <v>56</v>
      </c>
      <c r="C69" s="195">
        <v>98.0</v>
      </c>
      <c r="D69" s="195">
        <v>203.0</v>
      </c>
      <c r="E69" s="195">
        <v>254.0</v>
      </c>
      <c r="F69" s="195">
        <f t="shared" si="5"/>
        <v>0</v>
      </c>
      <c r="G69" s="195">
        <f t="shared" si="6"/>
        <v>149.065742</v>
      </c>
      <c r="H69" s="196">
        <f t="shared" si="7"/>
        <v>149.065742</v>
      </c>
      <c r="I69" s="195">
        <v>1.0</v>
      </c>
      <c r="J69" s="189">
        <f t="shared" si="8"/>
        <v>149.065742</v>
      </c>
      <c r="K69" s="140"/>
      <c r="L69" s="198"/>
      <c r="M69" s="199"/>
      <c r="N69" s="199"/>
      <c r="O69" s="140"/>
      <c r="P69" s="140"/>
      <c r="Q69" s="142">
        <v>29.5</v>
      </c>
      <c r="R69" s="191">
        <f t="shared" si="9"/>
        <v>2.54</v>
      </c>
      <c r="S69" s="185">
        <f t="shared" si="10"/>
        <v>1</v>
      </c>
      <c r="T69" s="185">
        <f t="shared" si="11"/>
        <v>2.54</v>
      </c>
      <c r="U69" s="193">
        <f t="shared" si="12"/>
        <v>149.065742</v>
      </c>
      <c r="V69" s="191">
        <f t="shared" ref="V69:W69" si="64">C69/100</f>
        <v>0.98</v>
      </c>
      <c r="W69" s="191">
        <f t="shared" si="64"/>
        <v>2.03</v>
      </c>
      <c r="X69" s="191">
        <f t="shared" si="14"/>
        <v>2.54</v>
      </c>
      <c r="Y69" s="194">
        <f t="shared" si="15"/>
        <v>5.053076</v>
      </c>
      <c r="Z69" s="140"/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</row>
    <row r="70" ht="27.0" customHeight="1">
      <c r="A70" s="185">
        <v>119.0</v>
      </c>
      <c r="B70" s="195" t="s">
        <v>56</v>
      </c>
      <c r="C70" s="195">
        <v>102.0</v>
      </c>
      <c r="D70" s="195">
        <v>203.0</v>
      </c>
      <c r="E70" s="195">
        <v>252.0</v>
      </c>
      <c r="F70" s="195">
        <f t="shared" si="5"/>
        <v>0</v>
      </c>
      <c r="G70" s="195">
        <f t="shared" si="6"/>
        <v>153.928404</v>
      </c>
      <c r="H70" s="196">
        <f t="shared" si="7"/>
        <v>153.928404</v>
      </c>
      <c r="I70" s="195">
        <v>1.0</v>
      </c>
      <c r="J70" s="189">
        <f t="shared" si="8"/>
        <v>153.928404</v>
      </c>
      <c r="K70" s="140"/>
      <c r="L70" s="198"/>
      <c r="M70" s="199"/>
      <c r="N70" s="199"/>
      <c r="O70" s="140"/>
      <c r="P70" s="140"/>
      <c r="Q70" s="142">
        <v>29.5</v>
      </c>
      <c r="R70" s="191">
        <f t="shared" si="9"/>
        <v>2.52</v>
      </c>
      <c r="S70" s="185">
        <f t="shared" si="10"/>
        <v>1</v>
      </c>
      <c r="T70" s="185">
        <f t="shared" si="11"/>
        <v>2.52</v>
      </c>
      <c r="U70" s="193">
        <f t="shared" si="12"/>
        <v>153.928404</v>
      </c>
      <c r="V70" s="191">
        <f t="shared" ref="V70:W70" si="65">C70/100</f>
        <v>1.02</v>
      </c>
      <c r="W70" s="191">
        <f t="shared" si="65"/>
        <v>2.03</v>
      </c>
      <c r="X70" s="191">
        <f t="shared" si="14"/>
        <v>2.52</v>
      </c>
      <c r="Y70" s="194">
        <f t="shared" si="15"/>
        <v>5.217912</v>
      </c>
      <c r="Z70" s="140"/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</row>
    <row r="71" ht="27.0" customHeight="1">
      <c r="A71" s="185">
        <v>121.0</v>
      </c>
      <c r="B71" s="195" t="s">
        <v>56</v>
      </c>
      <c r="C71" s="195">
        <v>98.0</v>
      </c>
      <c r="D71" s="195">
        <v>203.0</v>
      </c>
      <c r="E71" s="195">
        <v>252.0</v>
      </c>
      <c r="F71" s="195">
        <f t="shared" si="5"/>
        <v>0</v>
      </c>
      <c r="G71" s="195">
        <f t="shared" si="6"/>
        <v>147.891996</v>
      </c>
      <c r="H71" s="196">
        <f t="shared" si="7"/>
        <v>147.891996</v>
      </c>
      <c r="I71" s="195">
        <v>2.0</v>
      </c>
      <c r="J71" s="189">
        <f t="shared" si="8"/>
        <v>295.783992</v>
      </c>
      <c r="K71" s="140"/>
      <c r="L71" s="198"/>
      <c r="M71" s="199"/>
      <c r="N71" s="199"/>
      <c r="O71" s="140"/>
      <c r="P71" s="140"/>
      <c r="Q71" s="142">
        <v>29.5</v>
      </c>
      <c r="R71" s="191">
        <f t="shared" si="9"/>
        <v>2.52</v>
      </c>
      <c r="S71" s="185">
        <f t="shared" si="10"/>
        <v>2</v>
      </c>
      <c r="T71" s="185">
        <f t="shared" si="11"/>
        <v>5.04</v>
      </c>
      <c r="U71" s="193">
        <f t="shared" si="12"/>
        <v>147.891996</v>
      </c>
      <c r="V71" s="191">
        <f t="shared" ref="V71:W71" si="66">C71/100</f>
        <v>0.98</v>
      </c>
      <c r="W71" s="191">
        <f t="shared" si="66"/>
        <v>2.03</v>
      </c>
      <c r="X71" s="191">
        <f t="shared" si="14"/>
        <v>5.04</v>
      </c>
      <c r="Y71" s="194">
        <f t="shared" si="15"/>
        <v>10.026576</v>
      </c>
      <c r="Z71" s="140"/>
      <c r="AA71" s="140"/>
      <c r="AB71" s="140"/>
      <c r="AC71" s="140"/>
      <c r="AD71" s="140"/>
      <c r="AE71" s="140"/>
      <c r="AF71" s="140"/>
      <c r="AG71" s="140"/>
      <c r="AH71" s="140"/>
      <c r="AI71" s="140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</row>
    <row r="72" ht="27.0" customHeight="1">
      <c r="A72" s="185">
        <v>124.0</v>
      </c>
      <c r="B72" s="195" t="s">
        <v>56</v>
      </c>
      <c r="C72" s="195">
        <v>100.0</v>
      </c>
      <c r="D72" s="195">
        <v>203.0</v>
      </c>
      <c r="E72" s="195">
        <v>254.0</v>
      </c>
      <c r="F72" s="195">
        <f t="shared" si="5"/>
        <v>0</v>
      </c>
      <c r="G72" s="195">
        <f t="shared" si="6"/>
        <v>152.1079</v>
      </c>
      <c r="H72" s="196">
        <f t="shared" si="7"/>
        <v>152.1079</v>
      </c>
      <c r="I72" s="195">
        <v>1.0</v>
      </c>
      <c r="J72" s="189">
        <f t="shared" si="8"/>
        <v>152.1079</v>
      </c>
      <c r="K72" s="140"/>
      <c r="L72" s="198"/>
      <c r="M72" s="199"/>
      <c r="N72" s="199"/>
      <c r="O72" s="140"/>
      <c r="P72" s="140"/>
      <c r="Q72" s="142">
        <v>29.5</v>
      </c>
      <c r="R72" s="191">
        <f t="shared" si="9"/>
        <v>2.54</v>
      </c>
      <c r="S72" s="185">
        <f t="shared" si="10"/>
        <v>1</v>
      </c>
      <c r="T72" s="185">
        <f t="shared" si="11"/>
        <v>2.54</v>
      </c>
      <c r="U72" s="193">
        <f t="shared" si="12"/>
        <v>152.1079</v>
      </c>
      <c r="V72" s="191">
        <f t="shared" ref="V72:W72" si="67">C72/100</f>
        <v>1</v>
      </c>
      <c r="W72" s="191">
        <f t="shared" si="67"/>
        <v>2.03</v>
      </c>
      <c r="X72" s="191">
        <f t="shared" si="14"/>
        <v>2.54</v>
      </c>
      <c r="Y72" s="194">
        <f t="shared" si="15"/>
        <v>5.1562</v>
      </c>
      <c r="Z72" s="140"/>
      <c r="AA72" s="140"/>
      <c r="AB72" s="140"/>
      <c r="AC72" s="140"/>
      <c r="AD72" s="140"/>
      <c r="AE72" s="140"/>
      <c r="AF72" s="140"/>
      <c r="AG72" s="140"/>
      <c r="AH72" s="140"/>
      <c r="AI72" s="140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</row>
    <row r="73" ht="27.0" customHeight="1">
      <c r="A73" s="185">
        <v>144.0</v>
      </c>
      <c r="B73" s="195" t="s">
        <v>56</v>
      </c>
      <c r="C73" s="195">
        <v>98.0</v>
      </c>
      <c r="D73" s="195">
        <v>203.0</v>
      </c>
      <c r="E73" s="195">
        <v>253.0</v>
      </c>
      <c r="F73" s="195">
        <f t="shared" si="5"/>
        <v>0</v>
      </c>
      <c r="G73" s="195">
        <f t="shared" si="6"/>
        <v>148.478869</v>
      </c>
      <c r="H73" s="196">
        <f t="shared" si="7"/>
        <v>148.478869</v>
      </c>
      <c r="I73" s="195">
        <v>1.0</v>
      </c>
      <c r="J73" s="189">
        <f t="shared" si="8"/>
        <v>148.478869</v>
      </c>
      <c r="K73" s="140"/>
      <c r="L73" s="198"/>
      <c r="M73" s="199"/>
      <c r="N73" s="199"/>
      <c r="O73" s="140"/>
      <c r="P73" s="140"/>
      <c r="Q73" s="142">
        <v>29.5</v>
      </c>
      <c r="R73" s="191">
        <f t="shared" si="9"/>
        <v>2.53</v>
      </c>
      <c r="S73" s="185">
        <f t="shared" si="10"/>
        <v>1</v>
      </c>
      <c r="T73" s="185">
        <f t="shared" si="11"/>
        <v>2.53</v>
      </c>
      <c r="U73" s="193">
        <f t="shared" si="12"/>
        <v>148.478869</v>
      </c>
      <c r="V73" s="191">
        <f t="shared" ref="V73:W73" si="68">C73/100</f>
        <v>0.98</v>
      </c>
      <c r="W73" s="191">
        <f t="shared" si="68"/>
        <v>2.03</v>
      </c>
      <c r="X73" s="191">
        <f t="shared" si="14"/>
        <v>2.53</v>
      </c>
      <c r="Y73" s="194">
        <f t="shared" si="15"/>
        <v>5.033182</v>
      </c>
      <c r="Z73" s="140"/>
      <c r="AA73" s="140"/>
      <c r="AB73" s="140"/>
      <c r="AC73" s="140"/>
      <c r="AD73" s="140"/>
      <c r="AE73" s="140"/>
      <c r="AF73" s="140"/>
      <c r="AG73" s="140"/>
      <c r="AH73" s="140"/>
      <c r="AI73" s="140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</row>
    <row r="74" ht="27.0" customHeight="1">
      <c r="A74" s="185">
        <v>150.0</v>
      </c>
      <c r="B74" s="195" t="s">
        <v>56</v>
      </c>
      <c r="C74" s="195">
        <v>97.0</v>
      </c>
      <c r="D74" s="195">
        <v>203.0</v>
      </c>
      <c r="E74" s="195">
        <v>252.0</v>
      </c>
      <c r="F74" s="195">
        <f t="shared" si="5"/>
        <v>0</v>
      </c>
      <c r="G74" s="195">
        <f t="shared" si="6"/>
        <v>146.382894</v>
      </c>
      <c r="H74" s="196">
        <f t="shared" si="7"/>
        <v>146.382894</v>
      </c>
      <c r="I74" s="195">
        <v>4.0</v>
      </c>
      <c r="J74" s="189">
        <f t="shared" si="8"/>
        <v>585.531576</v>
      </c>
      <c r="K74" s="140"/>
      <c r="L74" s="198"/>
      <c r="M74" s="199"/>
      <c r="N74" s="199"/>
      <c r="O74" s="140"/>
      <c r="P74" s="140"/>
      <c r="Q74" s="142">
        <v>29.5</v>
      </c>
      <c r="R74" s="191">
        <f t="shared" si="9"/>
        <v>2.52</v>
      </c>
      <c r="S74" s="185">
        <f t="shared" si="10"/>
        <v>4</v>
      </c>
      <c r="T74" s="185">
        <f t="shared" si="11"/>
        <v>10.08</v>
      </c>
      <c r="U74" s="193">
        <f t="shared" si="12"/>
        <v>146.382894</v>
      </c>
      <c r="V74" s="191">
        <f t="shared" ref="V74:W74" si="69">C74/100</f>
        <v>0.97</v>
      </c>
      <c r="W74" s="191">
        <f t="shared" si="69"/>
        <v>2.03</v>
      </c>
      <c r="X74" s="191">
        <f t="shared" si="14"/>
        <v>10.08</v>
      </c>
      <c r="Y74" s="194">
        <f t="shared" si="15"/>
        <v>19.848528</v>
      </c>
      <c r="Z74" s="140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</row>
    <row r="75" ht="27.0" customHeight="1">
      <c r="A75" s="185">
        <v>151.0</v>
      </c>
      <c r="B75" s="195" t="s">
        <v>56</v>
      </c>
      <c r="C75" s="195">
        <v>97.0</v>
      </c>
      <c r="D75" s="195">
        <v>203.0</v>
      </c>
      <c r="E75" s="195">
        <v>253.0</v>
      </c>
      <c r="F75" s="195">
        <f t="shared" si="5"/>
        <v>0</v>
      </c>
      <c r="G75" s="195">
        <f t="shared" si="6"/>
        <v>146.9637785</v>
      </c>
      <c r="H75" s="196">
        <f t="shared" si="7"/>
        <v>146.9637785</v>
      </c>
      <c r="I75" s="195">
        <v>6.0</v>
      </c>
      <c r="J75" s="189">
        <f t="shared" si="8"/>
        <v>881.782671</v>
      </c>
      <c r="K75" s="140"/>
      <c r="L75" s="198"/>
      <c r="M75" s="199"/>
      <c r="N75" s="199"/>
      <c r="O75" s="140"/>
      <c r="P75" s="140"/>
      <c r="Q75" s="142">
        <v>29.5</v>
      </c>
      <c r="R75" s="191">
        <f t="shared" si="9"/>
        <v>2.53</v>
      </c>
      <c r="S75" s="185">
        <f t="shared" si="10"/>
        <v>6</v>
      </c>
      <c r="T75" s="185">
        <f t="shared" si="11"/>
        <v>15.18</v>
      </c>
      <c r="U75" s="193">
        <f t="shared" si="12"/>
        <v>146.9637785</v>
      </c>
      <c r="V75" s="191">
        <f t="shared" ref="V75:W75" si="70">C75/100</f>
        <v>0.97</v>
      </c>
      <c r="W75" s="191">
        <f t="shared" si="70"/>
        <v>2.03</v>
      </c>
      <c r="X75" s="191">
        <f t="shared" si="14"/>
        <v>15.18</v>
      </c>
      <c r="Y75" s="194">
        <f t="shared" si="15"/>
        <v>29.890938</v>
      </c>
      <c r="Z75" s="140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</row>
    <row r="76" ht="27.0" customHeight="1">
      <c r="A76" s="185">
        <v>153.0</v>
      </c>
      <c r="B76" s="195" t="s">
        <v>56</v>
      </c>
      <c r="C76" s="195">
        <v>95.0</v>
      </c>
      <c r="D76" s="195">
        <v>203.0</v>
      </c>
      <c r="E76" s="195">
        <v>253.0</v>
      </c>
      <c r="F76" s="195">
        <f t="shared" si="5"/>
        <v>0</v>
      </c>
      <c r="G76" s="195">
        <f t="shared" si="6"/>
        <v>143.9335975</v>
      </c>
      <c r="H76" s="196">
        <f t="shared" si="7"/>
        <v>143.9335975</v>
      </c>
      <c r="I76" s="195">
        <v>1.0</v>
      </c>
      <c r="J76" s="189">
        <f t="shared" si="8"/>
        <v>143.9335975</v>
      </c>
      <c r="K76" s="140"/>
      <c r="L76" s="198"/>
      <c r="M76" s="199"/>
      <c r="N76" s="199"/>
      <c r="O76" s="140"/>
      <c r="P76" s="140"/>
      <c r="Q76" s="142">
        <v>29.5</v>
      </c>
      <c r="R76" s="191">
        <f t="shared" si="9"/>
        <v>2.53</v>
      </c>
      <c r="S76" s="185">
        <f t="shared" si="10"/>
        <v>1</v>
      </c>
      <c r="T76" s="185">
        <f t="shared" si="11"/>
        <v>2.53</v>
      </c>
      <c r="U76" s="193">
        <f t="shared" si="12"/>
        <v>143.9335975</v>
      </c>
      <c r="V76" s="191">
        <f t="shared" ref="V76:W76" si="71">C76/100</f>
        <v>0.95</v>
      </c>
      <c r="W76" s="191">
        <f t="shared" si="71"/>
        <v>2.03</v>
      </c>
      <c r="X76" s="191">
        <f t="shared" si="14"/>
        <v>2.53</v>
      </c>
      <c r="Y76" s="194">
        <f t="shared" si="15"/>
        <v>4.879105</v>
      </c>
      <c r="Z76" s="140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</row>
    <row r="77" ht="27.0" customHeight="1">
      <c r="A77" s="185">
        <v>154.0</v>
      </c>
      <c r="B77" s="195" t="s">
        <v>56</v>
      </c>
      <c r="C77" s="195">
        <v>97.0</v>
      </c>
      <c r="D77" s="195">
        <v>203.0</v>
      </c>
      <c r="E77" s="195">
        <v>254.0</v>
      </c>
      <c r="F77" s="195">
        <f t="shared" si="5"/>
        <v>0</v>
      </c>
      <c r="G77" s="195">
        <f t="shared" si="6"/>
        <v>147.544663</v>
      </c>
      <c r="H77" s="196">
        <f t="shared" si="7"/>
        <v>147.544663</v>
      </c>
      <c r="I77" s="195">
        <v>1.0</v>
      </c>
      <c r="J77" s="189">
        <f t="shared" si="8"/>
        <v>147.544663</v>
      </c>
      <c r="K77" s="140"/>
      <c r="L77" s="198"/>
      <c r="M77" s="199"/>
      <c r="N77" s="199"/>
      <c r="O77" s="140"/>
      <c r="P77" s="140"/>
      <c r="Q77" s="142">
        <v>29.5</v>
      </c>
      <c r="R77" s="191">
        <f t="shared" si="9"/>
        <v>2.54</v>
      </c>
      <c r="S77" s="185">
        <f t="shared" si="10"/>
        <v>1</v>
      </c>
      <c r="T77" s="185">
        <f t="shared" si="11"/>
        <v>2.54</v>
      </c>
      <c r="U77" s="193">
        <f t="shared" si="12"/>
        <v>147.544663</v>
      </c>
      <c r="V77" s="191">
        <f t="shared" ref="V77:W77" si="72">C77/100</f>
        <v>0.97</v>
      </c>
      <c r="W77" s="191">
        <f t="shared" si="72"/>
        <v>2.03</v>
      </c>
      <c r="X77" s="191">
        <f t="shared" si="14"/>
        <v>2.54</v>
      </c>
      <c r="Y77" s="194">
        <f t="shared" si="15"/>
        <v>5.001514</v>
      </c>
      <c r="Z77" s="140"/>
      <c r="AA77" s="140"/>
      <c r="AB77" s="140"/>
      <c r="AC77" s="140"/>
      <c r="AD77" s="140"/>
      <c r="AE77" s="140"/>
      <c r="AF77" s="140"/>
      <c r="AG77" s="140"/>
      <c r="AH77" s="140"/>
      <c r="AI77" s="140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</row>
    <row r="78" ht="27.0" customHeight="1">
      <c r="A78" s="185">
        <v>159.0</v>
      </c>
      <c r="B78" s="195" t="s">
        <v>56</v>
      </c>
      <c r="C78" s="195">
        <v>96.0</v>
      </c>
      <c r="D78" s="195">
        <v>203.0</v>
      </c>
      <c r="E78" s="195">
        <v>254.0</v>
      </c>
      <c r="F78" s="195">
        <f t="shared" si="5"/>
        <v>0</v>
      </c>
      <c r="G78" s="195">
        <f t="shared" si="6"/>
        <v>146.023584</v>
      </c>
      <c r="H78" s="196">
        <f t="shared" si="7"/>
        <v>146.023584</v>
      </c>
      <c r="I78" s="195">
        <v>1.0</v>
      </c>
      <c r="J78" s="189">
        <f t="shared" si="8"/>
        <v>146.023584</v>
      </c>
      <c r="K78" s="140"/>
      <c r="L78" s="198"/>
      <c r="M78" s="199"/>
      <c r="N78" s="199"/>
      <c r="O78" s="140"/>
      <c r="P78" s="140"/>
      <c r="Q78" s="142">
        <v>29.5</v>
      </c>
      <c r="R78" s="191">
        <f t="shared" si="9"/>
        <v>2.54</v>
      </c>
      <c r="S78" s="185">
        <f t="shared" si="10"/>
        <v>1</v>
      </c>
      <c r="T78" s="185">
        <f t="shared" si="11"/>
        <v>2.54</v>
      </c>
      <c r="U78" s="193">
        <f t="shared" si="12"/>
        <v>146.023584</v>
      </c>
      <c r="V78" s="191">
        <f t="shared" ref="V78:W78" si="73">C78/100</f>
        <v>0.96</v>
      </c>
      <c r="W78" s="191">
        <f t="shared" si="73"/>
        <v>2.03</v>
      </c>
      <c r="X78" s="191">
        <f t="shared" si="14"/>
        <v>2.54</v>
      </c>
      <c r="Y78" s="194">
        <f t="shared" si="15"/>
        <v>4.949952</v>
      </c>
      <c r="Z78" s="140"/>
      <c r="AA78" s="140"/>
      <c r="AB78" s="140"/>
      <c r="AC78" s="140"/>
      <c r="AD78" s="140"/>
      <c r="AE78" s="140"/>
      <c r="AF78" s="140"/>
      <c r="AG78" s="140"/>
      <c r="AH78" s="140"/>
      <c r="AI78" s="140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</row>
    <row r="79" ht="27.0" customHeight="1">
      <c r="A79" s="185">
        <v>160.0</v>
      </c>
      <c r="B79" s="195" t="s">
        <v>56</v>
      </c>
      <c r="C79" s="195">
        <v>96.0</v>
      </c>
      <c r="D79" s="195">
        <v>203.0</v>
      </c>
      <c r="E79" s="195">
        <v>252.0</v>
      </c>
      <c r="F79" s="195">
        <f t="shared" si="5"/>
        <v>0</v>
      </c>
      <c r="G79" s="195">
        <f t="shared" si="6"/>
        <v>144.873792</v>
      </c>
      <c r="H79" s="196">
        <f t="shared" si="7"/>
        <v>144.873792</v>
      </c>
      <c r="I79" s="195">
        <v>2.0</v>
      </c>
      <c r="J79" s="189">
        <f t="shared" si="8"/>
        <v>289.747584</v>
      </c>
      <c r="K79" s="140"/>
      <c r="L79" s="198"/>
      <c r="M79" s="199"/>
      <c r="N79" s="199"/>
      <c r="O79" s="140"/>
      <c r="P79" s="140"/>
      <c r="Q79" s="142">
        <v>29.5</v>
      </c>
      <c r="R79" s="191">
        <f t="shared" si="9"/>
        <v>2.52</v>
      </c>
      <c r="S79" s="185">
        <f t="shared" si="10"/>
        <v>2</v>
      </c>
      <c r="T79" s="185">
        <f t="shared" si="11"/>
        <v>5.04</v>
      </c>
      <c r="U79" s="193">
        <f t="shared" si="12"/>
        <v>144.873792</v>
      </c>
      <c r="V79" s="191">
        <f t="shared" ref="V79:W79" si="74">C79/100</f>
        <v>0.96</v>
      </c>
      <c r="W79" s="191">
        <f t="shared" si="74"/>
        <v>2.03</v>
      </c>
      <c r="X79" s="191">
        <f t="shared" si="14"/>
        <v>5.04</v>
      </c>
      <c r="Y79" s="194">
        <f t="shared" si="15"/>
        <v>9.821952</v>
      </c>
      <c r="Z79" s="140"/>
      <c r="AA79" s="140"/>
      <c r="AB79" s="140"/>
      <c r="AC79" s="140"/>
      <c r="AD79" s="140"/>
      <c r="AE79" s="140"/>
      <c r="AF79" s="140"/>
      <c r="AG79" s="140"/>
      <c r="AH79" s="140"/>
      <c r="AI79" s="140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</row>
    <row r="80" ht="27.0" customHeight="1">
      <c r="A80" s="185">
        <v>161.0</v>
      </c>
      <c r="B80" s="195" t="s">
        <v>56</v>
      </c>
      <c r="C80" s="195">
        <v>99.0</v>
      </c>
      <c r="D80" s="195">
        <v>203.0</v>
      </c>
      <c r="E80" s="195">
        <v>254.0</v>
      </c>
      <c r="F80" s="195">
        <f t="shared" si="5"/>
        <v>0</v>
      </c>
      <c r="G80" s="195">
        <f t="shared" si="6"/>
        <v>150.586821</v>
      </c>
      <c r="H80" s="196">
        <f t="shared" si="7"/>
        <v>150.586821</v>
      </c>
      <c r="I80" s="195">
        <v>2.0</v>
      </c>
      <c r="J80" s="189">
        <f t="shared" si="8"/>
        <v>301.173642</v>
      </c>
      <c r="K80" s="140"/>
      <c r="L80" s="198"/>
      <c r="M80" s="199"/>
      <c r="N80" s="199"/>
      <c r="O80" s="140"/>
      <c r="P80" s="140"/>
      <c r="Q80" s="142">
        <v>29.5</v>
      </c>
      <c r="R80" s="191">
        <f t="shared" si="9"/>
        <v>2.54</v>
      </c>
      <c r="S80" s="185">
        <f t="shared" si="10"/>
        <v>2</v>
      </c>
      <c r="T80" s="185">
        <f t="shared" si="11"/>
        <v>5.08</v>
      </c>
      <c r="U80" s="193">
        <f t="shared" si="12"/>
        <v>150.586821</v>
      </c>
      <c r="V80" s="191">
        <f t="shared" ref="V80:W80" si="75">C80/100</f>
        <v>0.99</v>
      </c>
      <c r="W80" s="191">
        <f t="shared" si="75"/>
        <v>2.03</v>
      </c>
      <c r="X80" s="191">
        <f t="shared" si="14"/>
        <v>5.08</v>
      </c>
      <c r="Y80" s="194">
        <f t="shared" si="15"/>
        <v>10.209276</v>
      </c>
      <c r="Z80" s="140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</row>
    <row r="81" ht="27.0" customHeight="1">
      <c r="A81" s="185">
        <v>162.0</v>
      </c>
      <c r="B81" s="195" t="s">
        <v>56</v>
      </c>
      <c r="C81" s="195">
        <v>103.0</v>
      </c>
      <c r="D81" s="195">
        <v>203.0</v>
      </c>
      <c r="E81" s="195">
        <v>253.0</v>
      </c>
      <c r="F81" s="195">
        <f t="shared" si="5"/>
        <v>0</v>
      </c>
      <c r="G81" s="195">
        <f t="shared" si="6"/>
        <v>156.0543215</v>
      </c>
      <c r="H81" s="196">
        <f t="shared" si="7"/>
        <v>156.0543215</v>
      </c>
      <c r="I81" s="195">
        <v>1.0</v>
      </c>
      <c r="J81" s="189">
        <f t="shared" si="8"/>
        <v>156.0543215</v>
      </c>
      <c r="K81" s="140"/>
      <c r="L81" s="198"/>
      <c r="M81" s="199"/>
      <c r="N81" s="199"/>
      <c r="O81" s="140"/>
      <c r="P81" s="140"/>
      <c r="Q81" s="142">
        <v>29.5</v>
      </c>
      <c r="R81" s="191">
        <f t="shared" si="9"/>
        <v>2.53</v>
      </c>
      <c r="S81" s="185">
        <f t="shared" si="10"/>
        <v>1</v>
      </c>
      <c r="T81" s="185">
        <f t="shared" si="11"/>
        <v>2.53</v>
      </c>
      <c r="U81" s="193">
        <f t="shared" si="12"/>
        <v>156.0543215</v>
      </c>
      <c r="V81" s="191">
        <f t="shared" ref="V81:W81" si="76">C81/100</f>
        <v>1.03</v>
      </c>
      <c r="W81" s="191">
        <f t="shared" si="76"/>
        <v>2.03</v>
      </c>
      <c r="X81" s="191">
        <f t="shared" si="14"/>
        <v>2.53</v>
      </c>
      <c r="Y81" s="194">
        <f t="shared" si="15"/>
        <v>5.289977</v>
      </c>
      <c r="Z81" s="140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</row>
    <row r="82" ht="27.0" customHeight="1">
      <c r="A82" s="185">
        <v>164.0</v>
      </c>
      <c r="B82" s="186" t="s">
        <v>63</v>
      </c>
      <c r="C82" s="187">
        <v>89.0</v>
      </c>
      <c r="D82" s="187">
        <v>203.0</v>
      </c>
      <c r="E82" s="187">
        <v>234.0</v>
      </c>
      <c r="F82" s="187">
        <f t="shared" si="5"/>
        <v>0.8</v>
      </c>
      <c r="G82" s="187">
        <f t="shared" si="6"/>
        <v>124.716501</v>
      </c>
      <c r="H82" s="188">
        <f t="shared" si="7"/>
        <v>99.7732008</v>
      </c>
      <c r="I82" s="187">
        <v>1.0</v>
      </c>
      <c r="J82" s="189">
        <f t="shared" si="8"/>
        <v>99.7732008</v>
      </c>
      <c r="K82" s="140"/>
      <c r="L82" s="198"/>
      <c r="M82" s="199"/>
      <c r="N82" s="199"/>
      <c r="O82" s="140"/>
      <c r="P82" s="140"/>
      <c r="Q82" s="142">
        <v>29.5</v>
      </c>
      <c r="R82" s="191">
        <f t="shared" si="9"/>
        <v>2.34</v>
      </c>
      <c r="S82" s="185">
        <f t="shared" si="10"/>
        <v>1</v>
      </c>
      <c r="T82" s="185">
        <f t="shared" si="11"/>
        <v>2.34</v>
      </c>
      <c r="U82" s="193">
        <f t="shared" si="12"/>
        <v>124.716501</v>
      </c>
      <c r="V82" s="191">
        <f t="shared" ref="V82:W82" si="77">C82/100</f>
        <v>0.89</v>
      </c>
      <c r="W82" s="191">
        <f t="shared" si="77"/>
        <v>2.03</v>
      </c>
      <c r="X82" s="191">
        <f t="shared" si="14"/>
        <v>2.34</v>
      </c>
      <c r="Y82" s="194">
        <f t="shared" si="15"/>
        <v>4.227678</v>
      </c>
      <c r="Z82" s="270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</row>
    <row r="83" ht="27.0" customHeight="1">
      <c r="A83" s="185">
        <v>165.0</v>
      </c>
      <c r="B83" s="195" t="s">
        <v>57</v>
      </c>
      <c r="C83" s="195">
        <v>97.0</v>
      </c>
      <c r="D83" s="195">
        <v>203.0</v>
      </c>
      <c r="E83" s="195">
        <v>234.0</v>
      </c>
      <c r="F83" s="195">
        <f t="shared" si="5"/>
        <v>0</v>
      </c>
      <c r="G83" s="195">
        <f t="shared" si="6"/>
        <v>135.926973</v>
      </c>
      <c r="H83" s="196">
        <f t="shared" si="7"/>
        <v>135.926973</v>
      </c>
      <c r="I83" s="195">
        <v>6.0</v>
      </c>
      <c r="J83" s="189">
        <f t="shared" si="8"/>
        <v>815.561838</v>
      </c>
      <c r="K83" s="140"/>
      <c r="L83" s="198"/>
      <c r="M83" s="199"/>
      <c r="N83" s="199"/>
      <c r="O83" s="140"/>
      <c r="P83" s="140"/>
      <c r="Q83" s="142">
        <v>29.5</v>
      </c>
      <c r="R83" s="191">
        <f t="shared" si="9"/>
        <v>2.34</v>
      </c>
      <c r="S83" s="185">
        <f t="shared" si="10"/>
        <v>6</v>
      </c>
      <c r="T83" s="185">
        <f t="shared" si="11"/>
        <v>14.04</v>
      </c>
      <c r="U83" s="193">
        <f t="shared" si="12"/>
        <v>135.926973</v>
      </c>
      <c r="V83" s="191">
        <f t="shared" ref="V83:W83" si="78">C83/100</f>
        <v>0.97</v>
      </c>
      <c r="W83" s="191">
        <f t="shared" si="78"/>
        <v>2.03</v>
      </c>
      <c r="X83" s="191">
        <f t="shared" si="14"/>
        <v>14.04</v>
      </c>
      <c r="Y83" s="194">
        <f t="shared" si="15"/>
        <v>27.646164</v>
      </c>
      <c r="Z83" s="140"/>
      <c r="AA83" s="140"/>
      <c r="AB83" s="140"/>
      <c r="AC83" s="140"/>
      <c r="AD83" s="140"/>
      <c r="AE83" s="140"/>
      <c r="AF83" s="140"/>
      <c r="AG83" s="140"/>
      <c r="AH83" s="140"/>
      <c r="AI83" s="140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</row>
    <row r="84" ht="27.0" customHeight="1">
      <c r="A84" s="185">
        <v>167.0</v>
      </c>
      <c r="B84" s="195" t="s">
        <v>57</v>
      </c>
      <c r="C84" s="195">
        <v>97.0</v>
      </c>
      <c r="D84" s="195">
        <v>203.0</v>
      </c>
      <c r="E84" s="195">
        <v>233.0</v>
      </c>
      <c r="F84" s="195">
        <f t="shared" si="5"/>
        <v>0</v>
      </c>
      <c r="G84" s="195">
        <f t="shared" si="6"/>
        <v>135.3460885</v>
      </c>
      <c r="H84" s="196">
        <f t="shared" si="7"/>
        <v>135.3460885</v>
      </c>
      <c r="I84" s="195">
        <v>2.0</v>
      </c>
      <c r="J84" s="189">
        <f t="shared" si="8"/>
        <v>270.692177</v>
      </c>
      <c r="K84" s="140"/>
      <c r="L84" s="198"/>
      <c r="M84" s="199"/>
      <c r="N84" s="199"/>
      <c r="O84" s="140"/>
      <c r="P84" s="140"/>
      <c r="Q84" s="142">
        <v>29.5</v>
      </c>
      <c r="R84" s="191">
        <f t="shared" si="9"/>
        <v>2.33</v>
      </c>
      <c r="S84" s="185">
        <f t="shared" si="10"/>
        <v>2</v>
      </c>
      <c r="T84" s="185">
        <f t="shared" si="11"/>
        <v>4.66</v>
      </c>
      <c r="U84" s="193">
        <f t="shared" si="12"/>
        <v>135.3460885</v>
      </c>
      <c r="V84" s="191">
        <f t="shared" ref="V84:W84" si="79">C84/100</f>
        <v>0.97</v>
      </c>
      <c r="W84" s="191">
        <f t="shared" si="79"/>
        <v>2.03</v>
      </c>
      <c r="X84" s="191">
        <f t="shared" si="14"/>
        <v>4.66</v>
      </c>
      <c r="Y84" s="194">
        <f t="shared" si="15"/>
        <v>9.176006</v>
      </c>
      <c r="Z84" s="140"/>
      <c r="AA84" s="140"/>
      <c r="AB84" s="140"/>
      <c r="AC84" s="140"/>
      <c r="AD84" s="140"/>
      <c r="AE84" s="140"/>
      <c r="AF84" s="140"/>
      <c r="AG84" s="140"/>
      <c r="AH84" s="140"/>
      <c r="AI84" s="140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</row>
    <row r="85" ht="27.0" customHeight="1">
      <c r="A85" s="185">
        <v>168.0</v>
      </c>
      <c r="B85" s="195" t="s">
        <v>57</v>
      </c>
      <c r="C85" s="195">
        <v>98.0</v>
      </c>
      <c r="D85" s="195">
        <v>203.0</v>
      </c>
      <c r="E85" s="195">
        <v>234.0</v>
      </c>
      <c r="F85" s="195">
        <f t="shared" si="5"/>
        <v>0</v>
      </c>
      <c r="G85" s="195">
        <f t="shared" si="6"/>
        <v>137.328282</v>
      </c>
      <c r="H85" s="196">
        <f t="shared" si="7"/>
        <v>137.328282</v>
      </c>
      <c r="I85" s="195">
        <v>6.0</v>
      </c>
      <c r="J85" s="189">
        <f t="shared" si="8"/>
        <v>823.969692</v>
      </c>
      <c r="K85" s="140"/>
      <c r="L85" s="198"/>
      <c r="M85" s="199"/>
      <c r="N85" s="199"/>
      <c r="O85" s="140"/>
      <c r="P85" s="140"/>
      <c r="Q85" s="142">
        <v>29.5</v>
      </c>
      <c r="R85" s="191">
        <f t="shared" si="9"/>
        <v>2.34</v>
      </c>
      <c r="S85" s="185">
        <f t="shared" si="10"/>
        <v>6</v>
      </c>
      <c r="T85" s="185">
        <f t="shared" si="11"/>
        <v>14.04</v>
      </c>
      <c r="U85" s="193">
        <f t="shared" si="12"/>
        <v>137.328282</v>
      </c>
      <c r="V85" s="191">
        <f t="shared" ref="V85:W85" si="80">C85/100</f>
        <v>0.98</v>
      </c>
      <c r="W85" s="191">
        <f t="shared" si="80"/>
        <v>2.03</v>
      </c>
      <c r="X85" s="191">
        <f t="shared" si="14"/>
        <v>14.04</v>
      </c>
      <c r="Y85" s="194">
        <f t="shared" si="15"/>
        <v>27.931176</v>
      </c>
      <c r="Z85" s="140"/>
      <c r="AA85" s="140"/>
      <c r="AB85" s="140"/>
      <c r="AC85" s="140"/>
      <c r="AD85" s="140"/>
      <c r="AE85" s="140"/>
      <c r="AF85" s="140"/>
      <c r="AG85" s="140"/>
      <c r="AH85" s="140"/>
      <c r="AI85" s="140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</row>
    <row r="86" ht="27.0" customHeight="1">
      <c r="A86" s="185">
        <v>170.0</v>
      </c>
      <c r="B86" s="195" t="s">
        <v>57</v>
      </c>
      <c r="C86" s="195">
        <v>98.0</v>
      </c>
      <c r="D86" s="195">
        <v>203.0</v>
      </c>
      <c r="E86" s="195">
        <v>233.0</v>
      </c>
      <c r="F86" s="195">
        <f t="shared" si="5"/>
        <v>0</v>
      </c>
      <c r="G86" s="195">
        <f t="shared" si="6"/>
        <v>136.741409</v>
      </c>
      <c r="H86" s="196">
        <f t="shared" si="7"/>
        <v>136.741409</v>
      </c>
      <c r="I86" s="195">
        <v>6.0</v>
      </c>
      <c r="J86" s="189">
        <f t="shared" si="8"/>
        <v>820.448454</v>
      </c>
      <c r="K86" s="140"/>
      <c r="L86" s="198"/>
      <c r="M86" s="199"/>
      <c r="N86" s="199"/>
      <c r="O86" s="140"/>
      <c r="P86" s="140"/>
      <c r="Q86" s="142">
        <v>29.5</v>
      </c>
      <c r="R86" s="191">
        <f t="shared" si="9"/>
        <v>2.33</v>
      </c>
      <c r="S86" s="185">
        <f t="shared" si="10"/>
        <v>6</v>
      </c>
      <c r="T86" s="185">
        <f t="shared" si="11"/>
        <v>13.98</v>
      </c>
      <c r="U86" s="193">
        <f t="shared" si="12"/>
        <v>136.741409</v>
      </c>
      <c r="V86" s="191">
        <f t="shared" ref="V86:W86" si="81">C86/100</f>
        <v>0.98</v>
      </c>
      <c r="W86" s="191">
        <f t="shared" si="81"/>
        <v>2.03</v>
      </c>
      <c r="X86" s="191">
        <f t="shared" si="14"/>
        <v>13.98</v>
      </c>
      <c r="Y86" s="194">
        <f t="shared" si="15"/>
        <v>27.811812</v>
      </c>
      <c r="Z86" s="140"/>
      <c r="AA86" s="140"/>
      <c r="AB86" s="140"/>
      <c r="AC86" s="140"/>
      <c r="AD86" s="140"/>
      <c r="AE86" s="140"/>
      <c r="AF86" s="140"/>
      <c r="AG86" s="140"/>
      <c r="AH86" s="140"/>
      <c r="AI86" s="140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</row>
    <row r="87" ht="27.0" customHeight="1">
      <c r="A87" s="185">
        <v>171.0</v>
      </c>
      <c r="B87" s="195" t="s">
        <v>57</v>
      </c>
      <c r="C87" s="195">
        <v>98.0</v>
      </c>
      <c r="D87" s="195">
        <v>203.0</v>
      </c>
      <c r="E87" s="195">
        <v>235.0</v>
      </c>
      <c r="F87" s="195">
        <f t="shared" si="5"/>
        <v>0</v>
      </c>
      <c r="G87" s="195">
        <f t="shared" si="6"/>
        <v>137.915155</v>
      </c>
      <c r="H87" s="196">
        <f t="shared" si="7"/>
        <v>137.915155</v>
      </c>
      <c r="I87" s="195">
        <v>2.0</v>
      </c>
      <c r="J87" s="189">
        <f t="shared" si="8"/>
        <v>275.83031</v>
      </c>
      <c r="K87" s="140"/>
      <c r="L87" s="198"/>
      <c r="M87" s="199"/>
      <c r="N87" s="199"/>
      <c r="O87" s="140"/>
      <c r="P87" s="140"/>
      <c r="Q87" s="142">
        <v>29.5</v>
      </c>
      <c r="R87" s="191">
        <f t="shared" si="9"/>
        <v>2.35</v>
      </c>
      <c r="S87" s="185">
        <f t="shared" si="10"/>
        <v>2</v>
      </c>
      <c r="T87" s="185">
        <f t="shared" si="11"/>
        <v>4.7</v>
      </c>
      <c r="U87" s="193">
        <f t="shared" si="12"/>
        <v>137.915155</v>
      </c>
      <c r="V87" s="191">
        <f t="shared" ref="V87:W87" si="82">C87/100</f>
        <v>0.98</v>
      </c>
      <c r="W87" s="191">
        <f t="shared" si="82"/>
        <v>2.03</v>
      </c>
      <c r="X87" s="191">
        <f t="shared" si="14"/>
        <v>4.7</v>
      </c>
      <c r="Y87" s="194">
        <f t="shared" si="15"/>
        <v>9.35018</v>
      </c>
      <c r="Z87" s="140"/>
      <c r="AA87" s="140"/>
      <c r="AB87" s="140"/>
      <c r="AC87" s="140"/>
      <c r="AD87" s="140"/>
      <c r="AE87" s="140"/>
      <c r="AF87" s="140"/>
      <c r="AG87" s="140"/>
      <c r="AH87" s="140"/>
      <c r="AI87" s="140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</row>
    <row r="88" ht="27.0" customHeight="1">
      <c r="A88" s="185">
        <v>172.0</v>
      </c>
      <c r="B88" s="195" t="s">
        <v>57</v>
      </c>
      <c r="C88" s="195">
        <v>96.0</v>
      </c>
      <c r="D88" s="195">
        <v>203.0</v>
      </c>
      <c r="E88" s="195">
        <v>233.0</v>
      </c>
      <c r="F88" s="195">
        <f t="shared" si="5"/>
        <v>0</v>
      </c>
      <c r="G88" s="195">
        <f t="shared" si="6"/>
        <v>133.950768</v>
      </c>
      <c r="H88" s="196">
        <f t="shared" si="7"/>
        <v>133.950768</v>
      </c>
      <c r="I88" s="195">
        <v>1.0</v>
      </c>
      <c r="J88" s="189">
        <f t="shared" si="8"/>
        <v>133.950768</v>
      </c>
      <c r="K88" s="140"/>
      <c r="L88" s="198"/>
      <c r="M88" s="199"/>
      <c r="N88" s="199"/>
      <c r="O88" s="140"/>
      <c r="P88" s="140"/>
      <c r="Q88" s="142">
        <v>29.5</v>
      </c>
      <c r="R88" s="191">
        <f t="shared" si="9"/>
        <v>2.33</v>
      </c>
      <c r="S88" s="185">
        <f t="shared" si="10"/>
        <v>1</v>
      </c>
      <c r="T88" s="185">
        <f t="shared" si="11"/>
        <v>2.33</v>
      </c>
      <c r="U88" s="193">
        <f t="shared" si="12"/>
        <v>133.950768</v>
      </c>
      <c r="V88" s="191">
        <f t="shared" ref="V88:W88" si="83">C88/100</f>
        <v>0.96</v>
      </c>
      <c r="W88" s="191">
        <f t="shared" si="83"/>
        <v>2.03</v>
      </c>
      <c r="X88" s="191">
        <f t="shared" si="14"/>
        <v>2.33</v>
      </c>
      <c r="Y88" s="194">
        <f t="shared" si="15"/>
        <v>4.540704</v>
      </c>
      <c r="Z88" s="140"/>
      <c r="AA88" s="140"/>
      <c r="AB88" s="140"/>
      <c r="AC88" s="140"/>
      <c r="AD88" s="140"/>
      <c r="AE88" s="140"/>
      <c r="AF88" s="140"/>
      <c r="AG88" s="140"/>
      <c r="AH88" s="140"/>
      <c r="AI88" s="140"/>
      <c r="AJ88" s="140"/>
      <c r="AK88" s="140"/>
      <c r="AL88" s="140"/>
      <c r="AM88" s="140"/>
      <c r="AN88" s="140"/>
      <c r="AO88" s="140"/>
      <c r="AP88" s="140"/>
      <c r="AQ88" s="140"/>
      <c r="AR88" s="140"/>
      <c r="AS88" s="140"/>
    </row>
    <row r="89" ht="27.0" customHeight="1">
      <c r="A89" s="185">
        <v>173.0</v>
      </c>
      <c r="B89" s="195" t="s">
        <v>57</v>
      </c>
      <c r="C89" s="195">
        <v>90.0</v>
      </c>
      <c r="D89" s="195">
        <v>203.0</v>
      </c>
      <c r="E89" s="195">
        <v>232.0</v>
      </c>
      <c r="F89" s="195">
        <f t="shared" si="5"/>
        <v>0</v>
      </c>
      <c r="G89" s="195">
        <f t="shared" si="6"/>
        <v>125.03988</v>
      </c>
      <c r="H89" s="196">
        <f t="shared" si="7"/>
        <v>125.03988</v>
      </c>
      <c r="I89" s="195">
        <v>1.0</v>
      </c>
      <c r="J89" s="189">
        <f t="shared" si="8"/>
        <v>125.03988</v>
      </c>
      <c r="K89" s="140"/>
      <c r="L89" s="198"/>
      <c r="M89" s="199"/>
      <c r="N89" s="199"/>
      <c r="O89" s="140"/>
      <c r="P89" s="140"/>
      <c r="Q89" s="142">
        <v>29.5</v>
      </c>
      <c r="R89" s="191">
        <f t="shared" si="9"/>
        <v>2.32</v>
      </c>
      <c r="S89" s="185">
        <f t="shared" si="10"/>
        <v>1</v>
      </c>
      <c r="T89" s="185">
        <f t="shared" si="11"/>
        <v>2.32</v>
      </c>
      <c r="U89" s="193">
        <f t="shared" si="12"/>
        <v>125.03988</v>
      </c>
      <c r="V89" s="191">
        <f t="shared" ref="V89:W89" si="84">C89/100</f>
        <v>0.9</v>
      </c>
      <c r="W89" s="191">
        <f t="shared" si="84"/>
        <v>2.03</v>
      </c>
      <c r="X89" s="191">
        <f t="shared" si="14"/>
        <v>2.32</v>
      </c>
      <c r="Y89" s="194">
        <f t="shared" si="15"/>
        <v>4.23864</v>
      </c>
      <c r="Z89" s="140"/>
      <c r="AA89" s="140"/>
      <c r="AB89" s="140"/>
      <c r="AC89" s="140"/>
      <c r="AD89" s="140"/>
      <c r="AE89" s="140"/>
      <c r="AF89" s="140"/>
      <c r="AG89" s="140"/>
      <c r="AH89" s="140"/>
      <c r="AI89" s="140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</row>
    <row r="90" ht="27.0" customHeight="1">
      <c r="A90" s="185">
        <v>174.0</v>
      </c>
      <c r="B90" s="195" t="s">
        <v>57</v>
      </c>
      <c r="C90" s="195">
        <v>95.0</v>
      </c>
      <c r="D90" s="195">
        <v>203.0</v>
      </c>
      <c r="E90" s="195">
        <v>234.0</v>
      </c>
      <c r="F90" s="195">
        <f t="shared" si="5"/>
        <v>0</v>
      </c>
      <c r="G90" s="195">
        <f t="shared" si="6"/>
        <v>133.124355</v>
      </c>
      <c r="H90" s="196">
        <f t="shared" si="7"/>
        <v>133.124355</v>
      </c>
      <c r="I90" s="195">
        <v>1.0</v>
      </c>
      <c r="J90" s="189">
        <f t="shared" si="8"/>
        <v>133.124355</v>
      </c>
      <c r="K90" s="140"/>
      <c r="L90" s="198"/>
      <c r="M90" s="199"/>
      <c r="N90" s="199"/>
      <c r="O90" s="140"/>
      <c r="P90" s="140"/>
      <c r="Q90" s="142">
        <v>29.5</v>
      </c>
      <c r="R90" s="191">
        <f t="shared" si="9"/>
        <v>2.34</v>
      </c>
      <c r="S90" s="185">
        <f t="shared" si="10"/>
        <v>1</v>
      </c>
      <c r="T90" s="185">
        <f t="shared" si="11"/>
        <v>2.34</v>
      </c>
      <c r="U90" s="193">
        <f t="shared" si="12"/>
        <v>133.124355</v>
      </c>
      <c r="V90" s="191">
        <f t="shared" ref="V90:W90" si="85">C90/100</f>
        <v>0.95</v>
      </c>
      <c r="W90" s="191">
        <f t="shared" si="85"/>
        <v>2.03</v>
      </c>
      <c r="X90" s="191">
        <f t="shared" si="14"/>
        <v>2.34</v>
      </c>
      <c r="Y90" s="194">
        <f t="shared" si="15"/>
        <v>4.51269</v>
      </c>
      <c r="Z90" s="140"/>
      <c r="AA90" s="140"/>
      <c r="AB90" s="140"/>
      <c r="AC90" s="140"/>
      <c r="AD90" s="140"/>
      <c r="AE90" s="140"/>
      <c r="AF90" s="140"/>
      <c r="AG90" s="140"/>
      <c r="AH90" s="140"/>
      <c r="AI90" s="140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</row>
    <row r="91" ht="27.0" customHeight="1">
      <c r="A91" s="185">
        <v>175.0</v>
      </c>
      <c r="B91" s="195" t="s">
        <v>57</v>
      </c>
      <c r="C91" s="195">
        <v>96.0</v>
      </c>
      <c r="D91" s="195">
        <v>203.0</v>
      </c>
      <c r="E91" s="195">
        <v>233.0</v>
      </c>
      <c r="F91" s="195">
        <f t="shared" si="5"/>
        <v>0</v>
      </c>
      <c r="G91" s="195">
        <f t="shared" si="6"/>
        <v>133.950768</v>
      </c>
      <c r="H91" s="196">
        <f t="shared" si="7"/>
        <v>133.950768</v>
      </c>
      <c r="I91" s="195">
        <v>1.0</v>
      </c>
      <c r="J91" s="189">
        <f t="shared" si="8"/>
        <v>133.950768</v>
      </c>
      <c r="K91" s="140"/>
      <c r="L91" s="198"/>
      <c r="M91" s="199"/>
      <c r="N91" s="199"/>
      <c r="O91" s="140"/>
      <c r="P91" s="140"/>
      <c r="Q91" s="142">
        <v>29.5</v>
      </c>
      <c r="R91" s="191">
        <f t="shared" si="9"/>
        <v>2.33</v>
      </c>
      <c r="S91" s="185">
        <f t="shared" si="10"/>
        <v>1</v>
      </c>
      <c r="T91" s="185">
        <f t="shared" si="11"/>
        <v>2.33</v>
      </c>
      <c r="U91" s="193">
        <f t="shared" si="12"/>
        <v>133.950768</v>
      </c>
      <c r="V91" s="191">
        <f t="shared" ref="V91:W91" si="86">C91/100</f>
        <v>0.96</v>
      </c>
      <c r="W91" s="191">
        <f t="shared" si="86"/>
        <v>2.03</v>
      </c>
      <c r="X91" s="191">
        <f t="shared" si="14"/>
        <v>2.33</v>
      </c>
      <c r="Y91" s="194">
        <f t="shared" si="15"/>
        <v>4.540704</v>
      </c>
      <c r="Z91" s="140"/>
      <c r="AA91" s="140"/>
      <c r="AB91" s="140"/>
      <c r="AC91" s="140"/>
      <c r="AD91" s="140"/>
      <c r="AE91" s="140"/>
      <c r="AF91" s="140"/>
      <c r="AG91" s="140"/>
      <c r="AH91" s="140"/>
      <c r="AI91" s="140"/>
      <c r="AJ91" s="140"/>
      <c r="AK91" s="140"/>
      <c r="AL91" s="140"/>
      <c r="AM91" s="140"/>
      <c r="AN91" s="140"/>
      <c r="AO91" s="140"/>
      <c r="AP91" s="140"/>
      <c r="AQ91" s="140"/>
      <c r="AR91" s="140"/>
      <c r="AS91" s="140"/>
    </row>
    <row r="92" ht="27.0" customHeight="1">
      <c r="A92" s="185">
        <v>180.0</v>
      </c>
      <c r="B92" s="195" t="s">
        <v>57</v>
      </c>
      <c r="C92" s="195">
        <v>96.0</v>
      </c>
      <c r="D92" s="195">
        <v>203.0</v>
      </c>
      <c r="E92" s="195">
        <v>234.0</v>
      </c>
      <c r="F92" s="195">
        <f t="shared" si="5"/>
        <v>0</v>
      </c>
      <c r="G92" s="195">
        <f t="shared" si="6"/>
        <v>134.525664</v>
      </c>
      <c r="H92" s="196">
        <f t="shared" si="7"/>
        <v>134.525664</v>
      </c>
      <c r="I92" s="195">
        <v>1.0</v>
      </c>
      <c r="J92" s="189">
        <f t="shared" si="8"/>
        <v>134.525664</v>
      </c>
      <c r="K92" s="140"/>
      <c r="L92" s="198"/>
      <c r="M92" s="199"/>
      <c r="N92" s="199"/>
      <c r="O92" s="140"/>
      <c r="P92" s="140"/>
      <c r="Q92" s="142">
        <v>29.5</v>
      </c>
      <c r="R92" s="191">
        <f t="shared" si="9"/>
        <v>2.34</v>
      </c>
      <c r="S92" s="185">
        <f t="shared" si="10"/>
        <v>1</v>
      </c>
      <c r="T92" s="185">
        <f t="shared" si="11"/>
        <v>2.34</v>
      </c>
      <c r="U92" s="193">
        <f t="shared" si="12"/>
        <v>134.525664</v>
      </c>
      <c r="V92" s="191">
        <f t="shared" ref="V92:W92" si="87">C92/100</f>
        <v>0.96</v>
      </c>
      <c r="W92" s="191">
        <f t="shared" si="87"/>
        <v>2.03</v>
      </c>
      <c r="X92" s="191">
        <f t="shared" si="14"/>
        <v>2.34</v>
      </c>
      <c r="Y92" s="194">
        <f t="shared" si="15"/>
        <v>4.560192</v>
      </c>
      <c r="Z92" s="140"/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140"/>
      <c r="AL92" s="140"/>
      <c r="AM92" s="140"/>
      <c r="AN92" s="140"/>
      <c r="AO92" s="140"/>
      <c r="AP92" s="140"/>
      <c r="AQ92" s="140"/>
      <c r="AR92" s="140"/>
      <c r="AS92" s="140"/>
    </row>
    <row r="93" ht="27.0" customHeight="1">
      <c r="A93" s="185">
        <v>181.0</v>
      </c>
      <c r="B93" s="195" t="s">
        <v>57</v>
      </c>
      <c r="C93" s="195">
        <v>99.0</v>
      </c>
      <c r="D93" s="195">
        <v>203.0</v>
      </c>
      <c r="E93" s="195">
        <v>233.0</v>
      </c>
      <c r="F93" s="195">
        <f t="shared" si="5"/>
        <v>0</v>
      </c>
      <c r="G93" s="195">
        <f t="shared" si="6"/>
        <v>138.1367295</v>
      </c>
      <c r="H93" s="196">
        <f t="shared" si="7"/>
        <v>138.1367295</v>
      </c>
      <c r="I93" s="195">
        <v>1.0</v>
      </c>
      <c r="J93" s="189">
        <f t="shared" si="8"/>
        <v>138.1367295</v>
      </c>
      <c r="K93" s="140"/>
      <c r="L93" s="198"/>
      <c r="M93" s="199"/>
      <c r="N93" s="199"/>
      <c r="O93" s="140"/>
      <c r="P93" s="140"/>
      <c r="Q93" s="142">
        <v>29.5</v>
      </c>
      <c r="R93" s="191">
        <f t="shared" si="9"/>
        <v>2.33</v>
      </c>
      <c r="S93" s="185">
        <f t="shared" si="10"/>
        <v>1</v>
      </c>
      <c r="T93" s="185">
        <f t="shared" si="11"/>
        <v>2.33</v>
      </c>
      <c r="U93" s="193">
        <f t="shared" si="12"/>
        <v>138.1367295</v>
      </c>
      <c r="V93" s="191">
        <f t="shared" ref="V93:W93" si="88">C93/100</f>
        <v>0.99</v>
      </c>
      <c r="W93" s="191">
        <f t="shared" si="88"/>
        <v>2.03</v>
      </c>
      <c r="X93" s="191">
        <f t="shared" si="14"/>
        <v>2.33</v>
      </c>
      <c r="Y93" s="194">
        <f t="shared" si="15"/>
        <v>4.682601</v>
      </c>
      <c r="Z93" s="140"/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140"/>
      <c r="AL93" s="140"/>
      <c r="AM93" s="140"/>
      <c r="AN93" s="140"/>
      <c r="AO93" s="140"/>
      <c r="AP93" s="140"/>
      <c r="AQ93" s="140"/>
      <c r="AR93" s="140"/>
      <c r="AS93" s="140"/>
    </row>
    <row r="94" ht="27.0" customHeight="1">
      <c r="A94" s="185">
        <v>182.0</v>
      </c>
      <c r="B94" s="186" t="s">
        <v>88</v>
      </c>
      <c r="C94" s="187">
        <v>70.0</v>
      </c>
      <c r="D94" s="187">
        <v>210.0</v>
      </c>
      <c r="E94" s="187">
        <v>150.0</v>
      </c>
      <c r="F94" s="187">
        <f t="shared" si="5"/>
        <v>0.8</v>
      </c>
      <c r="G94" s="187">
        <f t="shared" si="6"/>
        <v>48.51</v>
      </c>
      <c r="H94" s="188">
        <f t="shared" si="7"/>
        <v>38.808</v>
      </c>
      <c r="I94" s="187">
        <v>1.0</v>
      </c>
      <c r="J94" s="189">
        <f t="shared" si="8"/>
        <v>38.808</v>
      </c>
      <c r="K94" s="140"/>
      <c r="L94" s="198"/>
      <c r="M94" s="199"/>
      <c r="N94" s="199"/>
      <c r="O94" s="140"/>
      <c r="P94" s="140"/>
      <c r="Q94" s="142">
        <v>22.0</v>
      </c>
      <c r="R94" s="191">
        <f t="shared" si="9"/>
        <v>1.5</v>
      </c>
      <c r="S94" s="185">
        <f t="shared" si="10"/>
        <v>1</v>
      </c>
      <c r="T94" s="185">
        <f t="shared" si="11"/>
        <v>1.5</v>
      </c>
      <c r="U94" s="193">
        <f t="shared" si="12"/>
        <v>48.51</v>
      </c>
      <c r="V94" s="191">
        <f t="shared" ref="V94:W94" si="89">C94/100</f>
        <v>0.7</v>
      </c>
      <c r="W94" s="191">
        <f t="shared" si="89"/>
        <v>2.1</v>
      </c>
      <c r="X94" s="191">
        <f t="shared" si="14"/>
        <v>1.5</v>
      </c>
      <c r="Y94" s="194">
        <f t="shared" si="15"/>
        <v>2.205</v>
      </c>
      <c r="Z94" s="270"/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140"/>
      <c r="AL94" s="140"/>
      <c r="AM94" s="140"/>
      <c r="AN94" s="140"/>
      <c r="AO94" s="140"/>
      <c r="AP94" s="140"/>
      <c r="AQ94" s="140"/>
      <c r="AR94" s="140"/>
      <c r="AS94" s="140"/>
    </row>
    <row r="95" ht="27.0" customHeight="1">
      <c r="A95" s="185">
        <v>183.0</v>
      </c>
      <c r="B95" s="195" t="s">
        <v>84</v>
      </c>
      <c r="C95" s="195">
        <v>104.0</v>
      </c>
      <c r="D95" s="195">
        <v>210.0</v>
      </c>
      <c r="E95" s="195">
        <v>158.0</v>
      </c>
      <c r="F95" s="195">
        <f t="shared" si="5"/>
        <v>0</v>
      </c>
      <c r="G95" s="195">
        <f t="shared" si="6"/>
        <v>75.91584</v>
      </c>
      <c r="H95" s="196">
        <f t="shared" si="7"/>
        <v>75.91584</v>
      </c>
      <c r="I95" s="195">
        <v>1.0</v>
      </c>
      <c r="J95" s="189">
        <f t="shared" si="8"/>
        <v>75.91584</v>
      </c>
      <c r="K95" s="140"/>
      <c r="L95" s="198"/>
      <c r="M95" s="199"/>
      <c r="N95" s="199"/>
      <c r="O95" s="140"/>
      <c r="P95" s="140"/>
      <c r="Q95" s="142">
        <v>22.0</v>
      </c>
      <c r="R95" s="191">
        <f t="shared" si="9"/>
        <v>1.58</v>
      </c>
      <c r="S95" s="185">
        <f t="shared" si="10"/>
        <v>1</v>
      </c>
      <c r="T95" s="185">
        <f t="shared" si="11"/>
        <v>1.58</v>
      </c>
      <c r="U95" s="193">
        <f t="shared" si="12"/>
        <v>75.91584</v>
      </c>
      <c r="V95" s="191">
        <f t="shared" ref="V95:W95" si="90">C95/100</f>
        <v>1.04</v>
      </c>
      <c r="W95" s="191">
        <f t="shared" si="90"/>
        <v>2.1</v>
      </c>
      <c r="X95" s="191">
        <f t="shared" si="14"/>
        <v>1.58</v>
      </c>
      <c r="Y95" s="194">
        <f t="shared" si="15"/>
        <v>3.45072</v>
      </c>
      <c r="Z95" s="140"/>
      <c r="AA95" s="140"/>
      <c r="AB95" s="140"/>
      <c r="AC95" s="140"/>
      <c r="AD95" s="140"/>
      <c r="AE95" s="140"/>
      <c r="AF95" s="140"/>
      <c r="AG95" s="140"/>
      <c r="AH95" s="140"/>
      <c r="AI95" s="140"/>
      <c r="AJ95" s="140"/>
      <c r="AK95" s="140"/>
      <c r="AL95" s="140"/>
      <c r="AM95" s="140"/>
      <c r="AN95" s="140"/>
      <c r="AO95" s="140"/>
      <c r="AP95" s="140"/>
      <c r="AQ95" s="140"/>
      <c r="AR95" s="140"/>
      <c r="AS95" s="140"/>
    </row>
    <row r="96" ht="27.0" customHeight="1">
      <c r="A96" s="185">
        <v>184.0</v>
      </c>
      <c r="B96" s="195" t="s">
        <v>84</v>
      </c>
      <c r="C96" s="195">
        <v>102.0</v>
      </c>
      <c r="D96" s="195">
        <v>210.0</v>
      </c>
      <c r="E96" s="195">
        <v>159.0</v>
      </c>
      <c r="F96" s="195">
        <f t="shared" si="5"/>
        <v>0</v>
      </c>
      <c r="G96" s="195">
        <f t="shared" si="6"/>
        <v>74.92716</v>
      </c>
      <c r="H96" s="196">
        <f t="shared" si="7"/>
        <v>74.92716</v>
      </c>
      <c r="I96" s="195">
        <v>2.0</v>
      </c>
      <c r="J96" s="189">
        <f t="shared" si="8"/>
        <v>149.85432</v>
      </c>
      <c r="K96" s="140"/>
      <c r="L96" s="198"/>
      <c r="M96" s="199"/>
      <c r="N96" s="199"/>
      <c r="O96" s="140"/>
      <c r="P96" s="140"/>
      <c r="Q96" s="142">
        <v>22.0</v>
      </c>
      <c r="R96" s="191">
        <f t="shared" si="9"/>
        <v>1.59</v>
      </c>
      <c r="S96" s="185">
        <f t="shared" si="10"/>
        <v>2</v>
      </c>
      <c r="T96" s="185">
        <f t="shared" si="11"/>
        <v>3.18</v>
      </c>
      <c r="U96" s="193">
        <f t="shared" si="12"/>
        <v>74.92716</v>
      </c>
      <c r="V96" s="191">
        <f t="shared" ref="V96:W96" si="91">C96/100</f>
        <v>1.02</v>
      </c>
      <c r="W96" s="191">
        <f t="shared" si="91"/>
        <v>2.1</v>
      </c>
      <c r="X96" s="191">
        <f t="shared" si="14"/>
        <v>3.18</v>
      </c>
      <c r="Y96" s="194">
        <f t="shared" si="15"/>
        <v>6.81156</v>
      </c>
      <c r="Z96" s="140"/>
      <c r="AA96" s="140"/>
      <c r="AB96" s="140"/>
      <c r="AC96" s="140"/>
      <c r="AD96" s="140"/>
      <c r="AE96" s="140"/>
      <c r="AF96" s="140"/>
      <c r="AG96" s="140"/>
      <c r="AH96" s="140"/>
      <c r="AI96" s="140"/>
      <c r="AJ96" s="140"/>
      <c r="AK96" s="140"/>
      <c r="AL96" s="140"/>
      <c r="AM96" s="140"/>
      <c r="AN96" s="140"/>
      <c r="AO96" s="140"/>
      <c r="AP96" s="140"/>
      <c r="AQ96" s="140"/>
      <c r="AR96" s="140"/>
      <c r="AS96" s="140"/>
    </row>
    <row r="97" ht="27.0" customHeight="1">
      <c r="A97" s="185">
        <v>185.0</v>
      </c>
      <c r="B97" s="195" t="s">
        <v>84</v>
      </c>
      <c r="C97" s="195">
        <v>103.0</v>
      </c>
      <c r="D97" s="195">
        <v>210.0</v>
      </c>
      <c r="E97" s="195">
        <v>160.0</v>
      </c>
      <c r="F97" s="195">
        <f t="shared" si="5"/>
        <v>0</v>
      </c>
      <c r="G97" s="195">
        <f t="shared" si="6"/>
        <v>76.1376</v>
      </c>
      <c r="H97" s="196">
        <f t="shared" si="7"/>
        <v>76.1376</v>
      </c>
      <c r="I97" s="195">
        <v>2.0</v>
      </c>
      <c r="J97" s="189">
        <f t="shared" si="8"/>
        <v>152.2752</v>
      </c>
      <c r="K97" s="140"/>
      <c r="L97" s="198"/>
      <c r="M97" s="199"/>
      <c r="N97" s="199"/>
      <c r="O97" s="140"/>
      <c r="P97" s="140"/>
      <c r="Q97" s="142">
        <v>22.0</v>
      </c>
      <c r="R97" s="191">
        <f t="shared" si="9"/>
        <v>1.6</v>
      </c>
      <c r="S97" s="185">
        <f t="shared" si="10"/>
        <v>2</v>
      </c>
      <c r="T97" s="185">
        <f t="shared" si="11"/>
        <v>3.2</v>
      </c>
      <c r="U97" s="193">
        <f t="shared" si="12"/>
        <v>76.1376</v>
      </c>
      <c r="V97" s="191">
        <f t="shared" ref="V97:W97" si="92">C97/100</f>
        <v>1.03</v>
      </c>
      <c r="W97" s="191">
        <f t="shared" si="92"/>
        <v>2.1</v>
      </c>
      <c r="X97" s="191">
        <f t="shared" si="14"/>
        <v>3.2</v>
      </c>
      <c r="Y97" s="194">
        <f t="shared" si="15"/>
        <v>6.9216</v>
      </c>
      <c r="Z97" s="140"/>
      <c r="AA97" s="140"/>
      <c r="AB97" s="140"/>
      <c r="AC97" s="140"/>
      <c r="AD97" s="140"/>
      <c r="AE97" s="140"/>
      <c r="AF97" s="140"/>
      <c r="AG97" s="140"/>
      <c r="AH97" s="140"/>
      <c r="AI97" s="140"/>
      <c r="AJ97" s="140"/>
      <c r="AK97" s="140"/>
      <c r="AL97" s="140"/>
      <c r="AM97" s="140"/>
      <c r="AN97" s="140"/>
      <c r="AO97" s="140"/>
      <c r="AP97" s="140"/>
      <c r="AQ97" s="140"/>
      <c r="AR97" s="140"/>
      <c r="AS97" s="140"/>
    </row>
    <row r="98" ht="27.0" customHeight="1">
      <c r="A98" s="185">
        <v>186.0</v>
      </c>
      <c r="B98" s="195" t="s">
        <v>84</v>
      </c>
      <c r="C98" s="195">
        <v>104.0</v>
      </c>
      <c r="D98" s="195">
        <v>210.0</v>
      </c>
      <c r="E98" s="195">
        <v>162.0</v>
      </c>
      <c r="F98" s="195">
        <f t="shared" si="5"/>
        <v>0</v>
      </c>
      <c r="G98" s="195">
        <f t="shared" si="6"/>
        <v>77.83776</v>
      </c>
      <c r="H98" s="196">
        <f t="shared" si="7"/>
        <v>77.83776</v>
      </c>
      <c r="I98" s="195">
        <v>3.0</v>
      </c>
      <c r="J98" s="189">
        <f t="shared" si="8"/>
        <v>233.51328</v>
      </c>
      <c r="K98" s="140"/>
      <c r="L98" s="198"/>
      <c r="M98" s="199"/>
      <c r="N98" s="199"/>
      <c r="O98" s="140"/>
      <c r="P98" s="140"/>
      <c r="Q98" s="142">
        <v>22.0</v>
      </c>
      <c r="R98" s="191">
        <f t="shared" si="9"/>
        <v>1.62</v>
      </c>
      <c r="S98" s="185">
        <f t="shared" si="10"/>
        <v>3</v>
      </c>
      <c r="T98" s="185">
        <f t="shared" si="11"/>
        <v>4.86</v>
      </c>
      <c r="U98" s="193">
        <f t="shared" si="12"/>
        <v>77.83776</v>
      </c>
      <c r="V98" s="191">
        <f t="shared" ref="V98:W98" si="93">C98/100</f>
        <v>1.04</v>
      </c>
      <c r="W98" s="191">
        <f t="shared" si="93"/>
        <v>2.1</v>
      </c>
      <c r="X98" s="191">
        <f t="shared" si="14"/>
        <v>4.86</v>
      </c>
      <c r="Y98" s="194">
        <f t="shared" si="15"/>
        <v>10.61424</v>
      </c>
      <c r="Z98" s="140"/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140"/>
      <c r="AL98" s="140"/>
      <c r="AM98" s="140"/>
      <c r="AN98" s="140"/>
      <c r="AO98" s="140"/>
      <c r="AP98" s="140"/>
      <c r="AQ98" s="140"/>
      <c r="AR98" s="140"/>
      <c r="AS98" s="140"/>
    </row>
    <row r="99" ht="27.0" customHeight="1">
      <c r="A99" s="185">
        <v>187.0</v>
      </c>
      <c r="B99" s="195" t="s">
        <v>84</v>
      </c>
      <c r="C99" s="195">
        <v>105.0</v>
      </c>
      <c r="D99" s="195">
        <v>210.0</v>
      </c>
      <c r="E99" s="195">
        <v>160.0</v>
      </c>
      <c r="F99" s="195">
        <f t="shared" si="5"/>
        <v>0</v>
      </c>
      <c r="G99" s="195">
        <f t="shared" si="6"/>
        <v>77.616</v>
      </c>
      <c r="H99" s="196">
        <f t="shared" si="7"/>
        <v>77.616</v>
      </c>
      <c r="I99" s="195">
        <v>1.0</v>
      </c>
      <c r="J99" s="189">
        <f t="shared" si="8"/>
        <v>77.616</v>
      </c>
      <c r="K99" s="140"/>
      <c r="L99" s="198"/>
      <c r="M99" s="199"/>
      <c r="N99" s="199"/>
      <c r="O99" s="140"/>
      <c r="P99" s="140"/>
      <c r="Q99" s="142">
        <v>22.0</v>
      </c>
      <c r="R99" s="191">
        <f t="shared" si="9"/>
        <v>1.6</v>
      </c>
      <c r="S99" s="185">
        <f t="shared" si="10"/>
        <v>1</v>
      </c>
      <c r="T99" s="185">
        <f t="shared" si="11"/>
        <v>1.6</v>
      </c>
      <c r="U99" s="193">
        <f t="shared" si="12"/>
        <v>77.616</v>
      </c>
      <c r="V99" s="191">
        <f t="shared" ref="V99:W99" si="94">C99/100</f>
        <v>1.05</v>
      </c>
      <c r="W99" s="191">
        <f t="shared" si="94"/>
        <v>2.1</v>
      </c>
      <c r="X99" s="191">
        <f t="shared" si="14"/>
        <v>1.6</v>
      </c>
      <c r="Y99" s="194">
        <f t="shared" si="15"/>
        <v>3.528</v>
      </c>
      <c r="Z99" s="271"/>
      <c r="AA99" s="140"/>
      <c r="AB99" s="140"/>
      <c r="AC99" s="140"/>
      <c r="AD99" s="140"/>
      <c r="AE99" s="140"/>
      <c r="AF99" s="140"/>
      <c r="AG99" s="140"/>
      <c r="AH99" s="140"/>
      <c r="AI99" s="140"/>
      <c r="AJ99" s="140"/>
      <c r="AK99" s="140"/>
      <c r="AL99" s="140"/>
      <c r="AM99" s="140"/>
      <c r="AN99" s="140"/>
      <c r="AO99" s="140"/>
      <c r="AP99" s="140"/>
      <c r="AQ99" s="140"/>
      <c r="AR99" s="140"/>
      <c r="AS99" s="140"/>
    </row>
    <row r="100" ht="27.0" customHeight="1">
      <c r="A100" s="185">
        <v>188.0</v>
      </c>
      <c r="B100" s="195" t="s">
        <v>84</v>
      </c>
      <c r="C100" s="195">
        <v>103.0</v>
      </c>
      <c r="D100" s="195">
        <v>210.0</v>
      </c>
      <c r="E100" s="195">
        <v>163.0</v>
      </c>
      <c r="F100" s="195">
        <f t="shared" si="5"/>
        <v>0</v>
      </c>
      <c r="G100" s="195">
        <f t="shared" si="6"/>
        <v>77.56518</v>
      </c>
      <c r="H100" s="196">
        <f t="shared" si="7"/>
        <v>77.56518</v>
      </c>
      <c r="I100" s="195">
        <v>1.0</v>
      </c>
      <c r="J100" s="189">
        <f t="shared" si="8"/>
        <v>77.56518</v>
      </c>
      <c r="K100" s="140"/>
      <c r="L100" s="198"/>
      <c r="M100" s="199"/>
      <c r="N100" s="199"/>
      <c r="O100" s="140"/>
      <c r="P100" s="140"/>
      <c r="Q100" s="142">
        <v>22.0</v>
      </c>
      <c r="R100" s="191">
        <f t="shared" si="9"/>
        <v>1.63</v>
      </c>
      <c r="S100" s="185">
        <f t="shared" si="10"/>
        <v>1</v>
      </c>
      <c r="T100" s="185">
        <f t="shared" si="11"/>
        <v>1.63</v>
      </c>
      <c r="U100" s="193">
        <f t="shared" si="12"/>
        <v>77.56518</v>
      </c>
      <c r="V100" s="191">
        <f t="shared" ref="V100:W100" si="95">C100/100</f>
        <v>1.03</v>
      </c>
      <c r="W100" s="191">
        <f t="shared" si="95"/>
        <v>2.1</v>
      </c>
      <c r="X100" s="191">
        <f t="shared" si="14"/>
        <v>1.63</v>
      </c>
      <c r="Y100" s="194">
        <f t="shared" si="15"/>
        <v>3.52569</v>
      </c>
      <c r="Z100" s="140"/>
      <c r="AA100" s="140"/>
      <c r="AB100" s="140"/>
      <c r="AC100" s="140"/>
      <c r="AD100" s="140"/>
      <c r="AE100" s="140"/>
      <c r="AF100" s="140"/>
      <c r="AG100" s="140"/>
      <c r="AH100" s="140"/>
      <c r="AI100" s="140"/>
      <c r="AJ100" s="140"/>
      <c r="AK100" s="140"/>
      <c r="AL100" s="140"/>
      <c r="AM100" s="140"/>
      <c r="AN100" s="140"/>
      <c r="AO100" s="140"/>
      <c r="AP100" s="140"/>
      <c r="AQ100" s="140"/>
      <c r="AR100" s="140"/>
      <c r="AS100" s="140"/>
    </row>
    <row r="101" ht="27.0" customHeight="1">
      <c r="A101" s="185">
        <v>189.0</v>
      </c>
      <c r="B101" s="195" t="s">
        <v>84</v>
      </c>
      <c r="C101" s="195">
        <v>103.0</v>
      </c>
      <c r="D101" s="195">
        <v>210.0</v>
      </c>
      <c r="E101" s="195">
        <v>159.0</v>
      </c>
      <c r="F101" s="195">
        <f t="shared" si="5"/>
        <v>0</v>
      </c>
      <c r="G101" s="195">
        <f t="shared" si="6"/>
        <v>75.66174</v>
      </c>
      <c r="H101" s="196">
        <f t="shared" si="7"/>
        <v>75.66174</v>
      </c>
      <c r="I101" s="195">
        <v>2.0</v>
      </c>
      <c r="J101" s="189">
        <f t="shared" si="8"/>
        <v>151.32348</v>
      </c>
      <c r="K101" s="140"/>
      <c r="L101" s="198"/>
      <c r="M101" s="199"/>
      <c r="N101" s="199"/>
      <c r="O101" s="140"/>
      <c r="P101" s="140"/>
      <c r="Q101" s="142">
        <v>22.0</v>
      </c>
      <c r="R101" s="191">
        <f t="shared" si="9"/>
        <v>1.59</v>
      </c>
      <c r="S101" s="185">
        <f t="shared" si="10"/>
        <v>2</v>
      </c>
      <c r="T101" s="185">
        <f t="shared" si="11"/>
        <v>3.18</v>
      </c>
      <c r="U101" s="193">
        <f t="shared" si="12"/>
        <v>75.66174</v>
      </c>
      <c r="V101" s="191">
        <f t="shared" ref="V101:W101" si="96">C101/100</f>
        <v>1.03</v>
      </c>
      <c r="W101" s="191">
        <f t="shared" si="96"/>
        <v>2.1</v>
      </c>
      <c r="X101" s="191">
        <f t="shared" si="14"/>
        <v>3.18</v>
      </c>
      <c r="Y101" s="194">
        <f t="shared" si="15"/>
        <v>6.87834</v>
      </c>
      <c r="Z101" s="140"/>
      <c r="AA101" s="140"/>
      <c r="AB101" s="140"/>
      <c r="AC101" s="140"/>
      <c r="AD101" s="140"/>
      <c r="AE101" s="140"/>
      <c r="AF101" s="140"/>
      <c r="AG101" s="140"/>
      <c r="AH101" s="140"/>
      <c r="AI101" s="140"/>
      <c r="AJ101" s="140"/>
      <c r="AK101" s="140"/>
      <c r="AL101" s="140"/>
      <c r="AM101" s="140"/>
      <c r="AN101" s="140"/>
      <c r="AO101" s="140"/>
      <c r="AP101" s="140"/>
      <c r="AQ101" s="140"/>
      <c r="AR101" s="140"/>
      <c r="AS101" s="140"/>
    </row>
    <row r="102" ht="27.0" customHeight="1">
      <c r="A102" s="185">
        <v>190.0</v>
      </c>
      <c r="B102" s="195" t="s">
        <v>84</v>
      </c>
      <c r="C102" s="195">
        <v>102.0</v>
      </c>
      <c r="D102" s="195">
        <v>210.0</v>
      </c>
      <c r="E102" s="195">
        <v>163.0</v>
      </c>
      <c r="F102" s="195">
        <f t="shared" si="5"/>
        <v>0</v>
      </c>
      <c r="G102" s="195">
        <f t="shared" si="6"/>
        <v>76.81212</v>
      </c>
      <c r="H102" s="196">
        <f t="shared" si="7"/>
        <v>76.81212</v>
      </c>
      <c r="I102" s="195">
        <v>1.0</v>
      </c>
      <c r="J102" s="189">
        <f t="shared" si="8"/>
        <v>76.81212</v>
      </c>
      <c r="K102" s="140"/>
      <c r="L102" s="198"/>
      <c r="M102" s="199"/>
      <c r="N102" s="199"/>
      <c r="O102" s="140"/>
      <c r="P102" s="140"/>
      <c r="Q102" s="142">
        <v>22.0</v>
      </c>
      <c r="R102" s="191">
        <f t="shared" si="9"/>
        <v>1.63</v>
      </c>
      <c r="S102" s="185">
        <f t="shared" si="10"/>
        <v>1</v>
      </c>
      <c r="T102" s="185">
        <f t="shared" si="11"/>
        <v>1.63</v>
      </c>
      <c r="U102" s="193">
        <f t="shared" si="12"/>
        <v>76.81212</v>
      </c>
      <c r="V102" s="191">
        <f t="shared" ref="V102:W102" si="97">C102/100</f>
        <v>1.02</v>
      </c>
      <c r="W102" s="191">
        <f t="shared" si="97"/>
        <v>2.1</v>
      </c>
      <c r="X102" s="191">
        <f t="shared" si="14"/>
        <v>1.63</v>
      </c>
      <c r="Y102" s="194">
        <f t="shared" si="15"/>
        <v>3.49146</v>
      </c>
      <c r="Z102" s="140"/>
      <c r="AA102" s="140"/>
      <c r="AB102" s="140"/>
      <c r="AC102" s="140"/>
      <c r="AD102" s="140"/>
      <c r="AE102" s="140"/>
      <c r="AF102" s="140"/>
      <c r="AG102" s="140"/>
      <c r="AH102" s="140"/>
      <c r="AI102" s="140"/>
      <c r="AJ102" s="140"/>
      <c r="AK102" s="140"/>
      <c r="AL102" s="140"/>
      <c r="AM102" s="140"/>
      <c r="AN102" s="140"/>
      <c r="AO102" s="140"/>
      <c r="AP102" s="140"/>
      <c r="AQ102" s="140"/>
      <c r="AR102" s="140"/>
      <c r="AS102" s="140"/>
    </row>
    <row r="103" ht="27.0" customHeight="1">
      <c r="A103" s="185">
        <v>191.0</v>
      </c>
      <c r="B103" s="195" t="s">
        <v>84</v>
      </c>
      <c r="C103" s="195">
        <v>97.0</v>
      </c>
      <c r="D103" s="195">
        <v>210.0</v>
      </c>
      <c r="E103" s="195">
        <v>165.0</v>
      </c>
      <c r="F103" s="195">
        <f t="shared" si="5"/>
        <v>0</v>
      </c>
      <c r="G103" s="195">
        <f t="shared" si="6"/>
        <v>73.9431</v>
      </c>
      <c r="H103" s="196">
        <f t="shared" si="7"/>
        <v>73.9431</v>
      </c>
      <c r="I103" s="195">
        <v>1.0</v>
      </c>
      <c r="J103" s="189">
        <f t="shared" si="8"/>
        <v>73.9431</v>
      </c>
      <c r="K103" s="140"/>
      <c r="L103" s="198"/>
      <c r="M103" s="199"/>
      <c r="N103" s="199"/>
      <c r="O103" s="140"/>
      <c r="P103" s="140"/>
      <c r="Q103" s="142">
        <v>22.0</v>
      </c>
      <c r="R103" s="191">
        <f t="shared" si="9"/>
        <v>1.65</v>
      </c>
      <c r="S103" s="185">
        <f t="shared" si="10"/>
        <v>1</v>
      </c>
      <c r="T103" s="185">
        <f t="shared" si="11"/>
        <v>1.65</v>
      </c>
      <c r="U103" s="193">
        <f t="shared" si="12"/>
        <v>73.9431</v>
      </c>
      <c r="V103" s="191">
        <f t="shared" ref="V103:W103" si="98">C103/100</f>
        <v>0.97</v>
      </c>
      <c r="W103" s="191">
        <f t="shared" si="98"/>
        <v>2.1</v>
      </c>
      <c r="X103" s="191">
        <f t="shared" si="14"/>
        <v>1.65</v>
      </c>
      <c r="Y103" s="194">
        <f t="shared" si="15"/>
        <v>3.36105</v>
      </c>
      <c r="Z103" s="140"/>
      <c r="AA103" s="140"/>
      <c r="AB103" s="140"/>
      <c r="AC103" s="140"/>
      <c r="AD103" s="140"/>
      <c r="AE103" s="140"/>
      <c r="AF103" s="140"/>
      <c r="AG103" s="140"/>
      <c r="AH103" s="140"/>
      <c r="AI103" s="140"/>
      <c r="AJ103" s="140"/>
      <c r="AK103" s="140"/>
      <c r="AL103" s="140"/>
      <c r="AM103" s="140"/>
      <c r="AN103" s="140"/>
      <c r="AO103" s="140"/>
      <c r="AP103" s="140"/>
      <c r="AQ103" s="140"/>
      <c r="AR103" s="140"/>
      <c r="AS103" s="140"/>
    </row>
    <row r="104" ht="27.0" customHeight="1">
      <c r="A104" s="185">
        <v>192.0</v>
      </c>
      <c r="B104" s="195" t="s">
        <v>84</v>
      </c>
      <c r="C104" s="195">
        <v>90.0</v>
      </c>
      <c r="D104" s="195">
        <v>210.0</v>
      </c>
      <c r="E104" s="195">
        <v>161.0</v>
      </c>
      <c r="F104" s="195">
        <f t="shared" si="5"/>
        <v>0</v>
      </c>
      <c r="G104" s="195">
        <f t="shared" si="6"/>
        <v>66.9438</v>
      </c>
      <c r="H104" s="196">
        <f t="shared" si="7"/>
        <v>66.9438</v>
      </c>
      <c r="I104" s="195">
        <v>1.0</v>
      </c>
      <c r="J104" s="189">
        <f t="shared" si="8"/>
        <v>66.9438</v>
      </c>
      <c r="K104" s="140"/>
      <c r="L104" s="198"/>
      <c r="M104" s="199"/>
      <c r="N104" s="199"/>
      <c r="O104" s="140"/>
      <c r="P104" s="140"/>
      <c r="Q104" s="142">
        <v>22.0</v>
      </c>
      <c r="R104" s="191">
        <f t="shared" si="9"/>
        <v>1.61</v>
      </c>
      <c r="S104" s="185">
        <f t="shared" si="10"/>
        <v>1</v>
      </c>
      <c r="T104" s="185">
        <f t="shared" si="11"/>
        <v>1.61</v>
      </c>
      <c r="U104" s="193">
        <f t="shared" si="12"/>
        <v>66.9438</v>
      </c>
      <c r="V104" s="191">
        <f t="shared" ref="V104:W104" si="99">C104/100</f>
        <v>0.9</v>
      </c>
      <c r="W104" s="191">
        <f t="shared" si="99"/>
        <v>2.1</v>
      </c>
      <c r="X104" s="191">
        <f t="shared" si="14"/>
        <v>1.61</v>
      </c>
      <c r="Y104" s="194">
        <f t="shared" si="15"/>
        <v>3.0429</v>
      </c>
      <c r="Z104" s="140"/>
      <c r="AA104" s="140"/>
      <c r="AB104" s="140"/>
      <c r="AC104" s="140"/>
      <c r="AD104" s="140"/>
      <c r="AE104" s="140"/>
      <c r="AF104" s="140"/>
      <c r="AG104" s="140"/>
      <c r="AH104" s="140"/>
      <c r="AI104" s="140"/>
      <c r="AJ104" s="140"/>
      <c r="AK104" s="140"/>
      <c r="AL104" s="140"/>
      <c r="AM104" s="140"/>
      <c r="AN104" s="140"/>
      <c r="AO104" s="140"/>
      <c r="AP104" s="140"/>
      <c r="AQ104" s="140"/>
      <c r="AR104" s="140"/>
      <c r="AS104" s="140"/>
    </row>
    <row r="105" ht="27.0" customHeight="1">
      <c r="A105" s="185">
        <v>193.0</v>
      </c>
      <c r="B105" s="195" t="s">
        <v>84</v>
      </c>
      <c r="C105" s="195">
        <v>108.0</v>
      </c>
      <c r="D105" s="195">
        <v>210.0</v>
      </c>
      <c r="E105" s="195">
        <v>156.0</v>
      </c>
      <c r="F105" s="195">
        <f t="shared" si="5"/>
        <v>0</v>
      </c>
      <c r="G105" s="195">
        <f t="shared" si="6"/>
        <v>77.83776</v>
      </c>
      <c r="H105" s="196">
        <f t="shared" si="7"/>
        <v>77.83776</v>
      </c>
      <c r="I105" s="195">
        <v>1.0</v>
      </c>
      <c r="J105" s="189">
        <f t="shared" si="8"/>
        <v>77.83776</v>
      </c>
      <c r="K105" s="140"/>
      <c r="L105" s="198"/>
      <c r="M105" s="199"/>
      <c r="N105" s="199"/>
      <c r="O105" s="140"/>
      <c r="P105" s="140"/>
      <c r="Q105" s="142">
        <v>22.0</v>
      </c>
      <c r="R105" s="191">
        <f t="shared" si="9"/>
        <v>1.56</v>
      </c>
      <c r="S105" s="185">
        <f t="shared" si="10"/>
        <v>1</v>
      </c>
      <c r="T105" s="185">
        <f t="shared" si="11"/>
        <v>1.56</v>
      </c>
      <c r="U105" s="193">
        <f t="shared" si="12"/>
        <v>77.83776</v>
      </c>
      <c r="V105" s="191">
        <f t="shared" ref="V105:W105" si="100">C105/100</f>
        <v>1.08</v>
      </c>
      <c r="W105" s="191">
        <f t="shared" si="100"/>
        <v>2.1</v>
      </c>
      <c r="X105" s="191">
        <f t="shared" si="14"/>
        <v>1.56</v>
      </c>
      <c r="Y105" s="194">
        <f t="shared" si="15"/>
        <v>3.53808</v>
      </c>
      <c r="Z105" s="140"/>
      <c r="AA105" s="140"/>
      <c r="AB105" s="140"/>
      <c r="AC105" s="140"/>
      <c r="AD105" s="140"/>
      <c r="AE105" s="140"/>
      <c r="AF105" s="140"/>
      <c r="AG105" s="140"/>
      <c r="AH105" s="140"/>
      <c r="AI105" s="140"/>
      <c r="AJ105" s="140"/>
      <c r="AK105" s="140"/>
      <c r="AL105" s="140"/>
      <c r="AM105" s="140"/>
      <c r="AN105" s="140"/>
      <c r="AO105" s="140"/>
      <c r="AP105" s="140"/>
      <c r="AQ105" s="140"/>
      <c r="AR105" s="140"/>
      <c r="AS105" s="140"/>
    </row>
    <row r="106" ht="27.0" customHeight="1">
      <c r="A106" s="185">
        <v>194.0</v>
      </c>
      <c r="B106" s="195" t="s">
        <v>84</v>
      </c>
      <c r="C106" s="195">
        <v>107.0</v>
      </c>
      <c r="D106" s="195">
        <v>210.0</v>
      </c>
      <c r="E106" s="195">
        <v>160.0</v>
      </c>
      <c r="F106" s="195">
        <f t="shared" si="5"/>
        <v>0</v>
      </c>
      <c r="G106" s="195">
        <f t="shared" si="6"/>
        <v>79.0944</v>
      </c>
      <c r="H106" s="196">
        <f t="shared" si="7"/>
        <v>79.0944</v>
      </c>
      <c r="I106" s="195">
        <v>1.0</v>
      </c>
      <c r="J106" s="189">
        <f t="shared" si="8"/>
        <v>79.0944</v>
      </c>
      <c r="K106" s="140"/>
      <c r="L106" s="198"/>
      <c r="M106" s="199"/>
      <c r="N106" s="199"/>
      <c r="O106" s="140"/>
      <c r="P106" s="140"/>
      <c r="Q106" s="142">
        <v>22.0</v>
      </c>
      <c r="R106" s="191">
        <f t="shared" si="9"/>
        <v>1.6</v>
      </c>
      <c r="S106" s="185">
        <f t="shared" si="10"/>
        <v>1</v>
      </c>
      <c r="T106" s="185">
        <f t="shared" si="11"/>
        <v>1.6</v>
      </c>
      <c r="U106" s="193">
        <f t="shared" si="12"/>
        <v>79.0944</v>
      </c>
      <c r="V106" s="191">
        <f t="shared" ref="V106:W106" si="101">C106/100</f>
        <v>1.07</v>
      </c>
      <c r="W106" s="191">
        <f t="shared" si="101"/>
        <v>2.1</v>
      </c>
      <c r="X106" s="191">
        <f t="shared" si="14"/>
        <v>1.6</v>
      </c>
      <c r="Y106" s="194">
        <f t="shared" si="15"/>
        <v>3.5952</v>
      </c>
      <c r="Z106" s="140"/>
      <c r="AA106" s="140"/>
      <c r="AB106" s="140"/>
      <c r="AC106" s="140"/>
      <c r="AD106" s="140"/>
      <c r="AE106" s="140"/>
      <c r="AF106" s="140"/>
      <c r="AG106" s="140"/>
      <c r="AH106" s="140"/>
      <c r="AI106" s="140"/>
      <c r="AJ106" s="140"/>
      <c r="AK106" s="140"/>
      <c r="AL106" s="140"/>
      <c r="AM106" s="140"/>
      <c r="AN106" s="140"/>
      <c r="AO106" s="140"/>
      <c r="AP106" s="140"/>
      <c r="AQ106" s="140"/>
      <c r="AR106" s="140"/>
      <c r="AS106" s="140"/>
    </row>
    <row r="107" ht="27.0" customHeight="1">
      <c r="A107" s="185">
        <v>195.0</v>
      </c>
      <c r="B107" s="195" t="s">
        <v>84</v>
      </c>
      <c r="C107" s="195">
        <v>103.0</v>
      </c>
      <c r="D107" s="195">
        <v>210.0</v>
      </c>
      <c r="E107" s="195">
        <v>161.0</v>
      </c>
      <c r="F107" s="195">
        <f t="shared" si="5"/>
        <v>0</v>
      </c>
      <c r="G107" s="195">
        <f t="shared" si="6"/>
        <v>76.61346</v>
      </c>
      <c r="H107" s="196">
        <f t="shared" si="7"/>
        <v>76.61346</v>
      </c>
      <c r="I107" s="195">
        <v>1.0</v>
      </c>
      <c r="J107" s="189">
        <f t="shared" si="8"/>
        <v>76.61346</v>
      </c>
      <c r="K107" s="140"/>
      <c r="L107" s="198"/>
      <c r="M107" s="199"/>
      <c r="N107" s="199"/>
      <c r="O107" s="140"/>
      <c r="P107" s="140"/>
      <c r="Q107" s="142">
        <v>22.0</v>
      </c>
      <c r="R107" s="191">
        <f t="shared" si="9"/>
        <v>1.61</v>
      </c>
      <c r="S107" s="185">
        <f t="shared" si="10"/>
        <v>1</v>
      </c>
      <c r="T107" s="185">
        <f t="shared" si="11"/>
        <v>1.61</v>
      </c>
      <c r="U107" s="193">
        <f t="shared" si="12"/>
        <v>76.61346</v>
      </c>
      <c r="V107" s="191">
        <f t="shared" ref="V107:W107" si="102">C107/100</f>
        <v>1.03</v>
      </c>
      <c r="W107" s="191">
        <f t="shared" si="102"/>
        <v>2.1</v>
      </c>
      <c r="X107" s="191">
        <f t="shared" si="14"/>
        <v>1.61</v>
      </c>
      <c r="Y107" s="194">
        <f t="shared" si="15"/>
        <v>3.48243</v>
      </c>
      <c r="Z107" s="140"/>
      <c r="AA107" s="140"/>
      <c r="AB107" s="140"/>
      <c r="AC107" s="140"/>
      <c r="AD107" s="140"/>
      <c r="AE107" s="140"/>
      <c r="AF107" s="140"/>
      <c r="AG107" s="140"/>
      <c r="AH107" s="140"/>
      <c r="AI107" s="140"/>
      <c r="AJ107" s="140"/>
      <c r="AK107" s="140"/>
      <c r="AL107" s="140"/>
      <c r="AM107" s="140"/>
      <c r="AN107" s="140"/>
      <c r="AO107" s="140"/>
      <c r="AP107" s="140"/>
      <c r="AQ107" s="140"/>
      <c r="AR107" s="140"/>
      <c r="AS107" s="140"/>
    </row>
    <row r="108" ht="27.0" customHeight="1">
      <c r="A108" s="185">
        <v>196.0</v>
      </c>
      <c r="B108" s="195" t="s">
        <v>84</v>
      </c>
      <c r="C108" s="195">
        <v>98.0</v>
      </c>
      <c r="D108" s="195">
        <v>210.0</v>
      </c>
      <c r="E108" s="195">
        <v>156.0</v>
      </c>
      <c r="F108" s="195">
        <f t="shared" si="5"/>
        <v>0</v>
      </c>
      <c r="G108" s="195">
        <f t="shared" si="6"/>
        <v>70.63056</v>
      </c>
      <c r="H108" s="196">
        <f t="shared" si="7"/>
        <v>70.63056</v>
      </c>
      <c r="I108" s="195">
        <v>1.0</v>
      </c>
      <c r="J108" s="189">
        <f t="shared" si="8"/>
        <v>70.63056</v>
      </c>
      <c r="K108" s="140"/>
      <c r="L108" s="198"/>
      <c r="M108" s="199"/>
      <c r="N108" s="199"/>
      <c r="O108" s="140"/>
      <c r="P108" s="140"/>
      <c r="Q108" s="142">
        <v>22.0</v>
      </c>
      <c r="R108" s="191">
        <f t="shared" si="9"/>
        <v>1.56</v>
      </c>
      <c r="S108" s="185">
        <f t="shared" si="10"/>
        <v>1</v>
      </c>
      <c r="T108" s="185">
        <f t="shared" si="11"/>
        <v>1.56</v>
      </c>
      <c r="U108" s="193">
        <f t="shared" si="12"/>
        <v>70.63056</v>
      </c>
      <c r="V108" s="191">
        <f t="shared" ref="V108:W108" si="103">C108/100</f>
        <v>0.98</v>
      </c>
      <c r="W108" s="191">
        <f t="shared" si="103"/>
        <v>2.1</v>
      </c>
      <c r="X108" s="191">
        <f t="shared" si="14"/>
        <v>1.56</v>
      </c>
      <c r="Y108" s="194">
        <f t="shared" si="15"/>
        <v>3.21048</v>
      </c>
      <c r="Z108" s="140"/>
      <c r="AA108" s="140"/>
      <c r="AB108" s="140"/>
      <c r="AC108" s="140"/>
      <c r="AD108" s="140"/>
      <c r="AE108" s="140"/>
      <c r="AF108" s="140"/>
      <c r="AG108" s="140"/>
      <c r="AH108" s="140"/>
      <c r="AI108" s="140"/>
      <c r="AJ108" s="140"/>
      <c r="AK108" s="140"/>
      <c r="AL108" s="140"/>
      <c r="AM108" s="140"/>
      <c r="AN108" s="140"/>
      <c r="AO108" s="140"/>
      <c r="AP108" s="140"/>
      <c r="AQ108" s="140"/>
      <c r="AR108" s="140"/>
      <c r="AS108" s="140"/>
    </row>
    <row r="109" ht="27.0" customHeight="1">
      <c r="A109" s="185">
        <v>197.0</v>
      </c>
      <c r="B109" s="195" t="s">
        <v>84</v>
      </c>
      <c r="C109" s="195">
        <v>100.0</v>
      </c>
      <c r="D109" s="195">
        <v>210.0</v>
      </c>
      <c r="E109" s="195">
        <v>160.0</v>
      </c>
      <c r="F109" s="195">
        <f t="shared" si="5"/>
        <v>0</v>
      </c>
      <c r="G109" s="195">
        <f t="shared" si="6"/>
        <v>73.92</v>
      </c>
      <c r="H109" s="196">
        <f t="shared" si="7"/>
        <v>73.92</v>
      </c>
      <c r="I109" s="195">
        <v>2.0</v>
      </c>
      <c r="J109" s="189">
        <f t="shared" si="8"/>
        <v>147.84</v>
      </c>
      <c r="K109" s="140"/>
      <c r="L109" s="198"/>
      <c r="M109" s="199"/>
      <c r="N109" s="199"/>
      <c r="O109" s="140"/>
      <c r="P109" s="140"/>
      <c r="Q109" s="142">
        <v>22.0</v>
      </c>
      <c r="R109" s="191">
        <f t="shared" si="9"/>
        <v>1.6</v>
      </c>
      <c r="S109" s="185">
        <f t="shared" si="10"/>
        <v>2</v>
      </c>
      <c r="T109" s="185">
        <f t="shared" si="11"/>
        <v>3.2</v>
      </c>
      <c r="U109" s="193">
        <f t="shared" si="12"/>
        <v>73.92</v>
      </c>
      <c r="V109" s="191">
        <f t="shared" ref="V109:W109" si="104">C109/100</f>
        <v>1</v>
      </c>
      <c r="W109" s="191">
        <f t="shared" si="104"/>
        <v>2.1</v>
      </c>
      <c r="X109" s="191">
        <f t="shared" si="14"/>
        <v>3.2</v>
      </c>
      <c r="Y109" s="194">
        <f t="shared" si="15"/>
        <v>6.72</v>
      </c>
      <c r="Z109" s="140"/>
      <c r="AA109" s="140"/>
      <c r="AB109" s="140"/>
      <c r="AC109" s="140"/>
      <c r="AD109" s="140"/>
      <c r="AE109" s="140"/>
      <c r="AF109" s="140"/>
      <c r="AG109" s="140"/>
      <c r="AH109" s="140"/>
      <c r="AI109" s="140"/>
      <c r="AJ109" s="140"/>
      <c r="AK109" s="140"/>
      <c r="AL109" s="140"/>
      <c r="AM109" s="140"/>
      <c r="AN109" s="140"/>
      <c r="AO109" s="140"/>
      <c r="AP109" s="140"/>
      <c r="AQ109" s="140"/>
      <c r="AR109" s="140"/>
      <c r="AS109" s="140"/>
    </row>
    <row r="110" ht="27.0" customHeight="1">
      <c r="A110" s="185">
        <v>198.0</v>
      </c>
      <c r="B110" s="195" t="s">
        <v>84</v>
      </c>
      <c r="C110" s="195">
        <v>102.0</v>
      </c>
      <c r="D110" s="195">
        <v>210.0</v>
      </c>
      <c r="E110" s="195">
        <v>160.0</v>
      </c>
      <c r="F110" s="195">
        <f t="shared" si="5"/>
        <v>0</v>
      </c>
      <c r="G110" s="195">
        <f t="shared" si="6"/>
        <v>75.3984</v>
      </c>
      <c r="H110" s="196">
        <f t="shared" si="7"/>
        <v>75.3984</v>
      </c>
      <c r="I110" s="195">
        <v>1.0</v>
      </c>
      <c r="J110" s="189">
        <f t="shared" si="8"/>
        <v>75.3984</v>
      </c>
      <c r="K110" s="140"/>
      <c r="L110" s="198"/>
      <c r="M110" s="199"/>
      <c r="N110" s="199"/>
      <c r="O110" s="140"/>
      <c r="P110" s="140"/>
      <c r="Q110" s="142">
        <v>22.0</v>
      </c>
      <c r="R110" s="191">
        <f t="shared" si="9"/>
        <v>1.6</v>
      </c>
      <c r="S110" s="185">
        <f t="shared" si="10"/>
        <v>1</v>
      </c>
      <c r="T110" s="185">
        <f t="shared" si="11"/>
        <v>1.6</v>
      </c>
      <c r="U110" s="193">
        <f t="shared" si="12"/>
        <v>75.3984</v>
      </c>
      <c r="V110" s="191">
        <f t="shared" ref="V110:W110" si="105">C110/100</f>
        <v>1.02</v>
      </c>
      <c r="W110" s="191">
        <f t="shared" si="105"/>
        <v>2.1</v>
      </c>
      <c r="X110" s="191">
        <f t="shared" si="14"/>
        <v>1.6</v>
      </c>
      <c r="Y110" s="194">
        <f t="shared" si="15"/>
        <v>3.4272</v>
      </c>
      <c r="Z110" s="140"/>
      <c r="AA110" s="140"/>
      <c r="AB110" s="140"/>
      <c r="AC110" s="140"/>
      <c r="AD110" s="140"/>
      <c r="AE110" s="140"/>
      <c r="AF110" s="140"/>
      <c r="AG110" s="140"/>
      <c r="AH110" s="140"/>
      <c r="AI110" s="140"/>
      <c r="AJ110" s="140"/>
      <c r="AK110" s="140"/>
      <c r="AL110" s="140"/>
      <c r="AM110" s="140"/>
      <c r="AN110" s="140"/>
      <c r="AO110" s="140"/>
      <c r="AP110" s="140"/>
      <c r="AQ110" s="140"/>
      <c r="AR110" s="140"/>
      <c r="AS110" s="140"/>
    </row>
    <row r="111" ht="27.0" customHeight="1">
      <c r="A111" s="185">
        <v>199.0</v>
      </c>
      <c r="B111" s="195" t="s">
        <v>84</v>
      </c>
      <c r="C111" s="195">
        <v>103.0</v>
      </c>
      <c r="D111" s="195">
        <v>210.0</v>
      </c>
      <c r="E111" s="195">
        <v>158.0</v>
      </c>
      <c r="F111" s="195">
        <f t="shared" si="5"/>
        <v>0</v>
      </c>
      <c r="G111" s="195">
        <f t="shared" si="6"/>
        <v>75.18588</v>
      </c>
      <c r="H111" s="196">
        <f t="shared" si="7"/>
        <v>75.18588</v>
      </c>
      <c r="I111" s="195">
        <v>1.0</v>
      </c>
      <c r="J111" s="189">
        <f t="shared" si="8"/>
        <v>75.18588</v>
      </c>
      <c r="K111" s="140"/>
      <c r="L111" s="198"/>
      <c r="M111" s="199"/>
      <c r="N111" s="199"/>
      <c r="O111" s="140"/>
      <c r="P111" s="140"/>
      <c r="Q111" s="142">
        <v>22.0</v>
      </c>
      <c r="R111" s="191">
        <f t="shared" si="9"/>
        <v>1.58</v>
      </c>
      <c r="S111" s="185">
        <f t="shared" si="10"/>
        <v>1</v>
      </c>
      <c r="T111" s="185">
        <f t="shared" si="11"/>
        <v>1.58</v>
      </c>
      <c r="U111" s="193">
        <f t="shared" si="12"/>
        <v>75.18588</v>
      </c>
      <c r="V111" s="191">
        <f t="shared" ref="V111:W111" si="106">C111/100</f>
        <v>1.03</v>
      </c>
      <c r="W111" s="191">
        <f t="shared" si="106"/>
        <v>2.1</v>
      </c>
      <c r="X111" s="191">
        <f t="shared" si="14"/>
        <v>1.58</v>
      </c>
      <c r="Y111" s="194">
        <f t="shared" si="15"/>
        <v>3.41754</v>
      </c>
      <c r="Z111" s="140"/>
      <c r="AA111" s="140"/>
      <c r="AB111" s="140"/>
      <c r="AC111" s="140"/>
      <c r="AD111" s="140"/>
      <c r="AE111" s="140"/>
      <c r="AF111" s="140"/>
      <c r="AG111" s="140"/>
      <c r="AH111" s="140"/>
      <c r="AI111" s="140"/>
      <c r="AJ111" s="140"/>
      <c r="AK111" s="140"/>
      <c r="AL111" s="140"/>
      <c r="AM111" s="140"/>
      <c r="AN111" s="140"/>
      <c r="AO111" s="140"/>
      <c r="AP111" s="140"/>
      <c r="AQ111" s="140"/>
      <c r="AR111" s="140"/>
      <c r="AS111" s="140"/>
    </row>
    <row r="112" ht="27.0" customHeight="1">
      <c r="A112" s="164"/>
      <c r="B112" s="180"/>
      <c r="C112" s="180"/>
      <c r="D112" s="180"/>
      <c r="E112" s="180"/>
      <c r="F112" s="180"/>
      <c r="G112" s="180"/>
      <c r="H112" s="183"/>
      <c r="I112" s="164"/>
      <c r="J112" s="202">
        <f>+Q143</f>
        <v>99.6</v>
      </c>
      <c r="K112" s="140"/>
      <c r="L112" s="140"/>
      <c r="M112" s="140"/>
      <c r="N112" s="140"/>
      <c r="O112" s="140"/>
      <c r="P112" s="140"/>
      <c r="Q112" s="203"/>
      <c r="R112" s="191">
        <f t="shared" si="9"/>
        <v>0</v>
      </c>
      <c r="S112" s="185" t="str">
        <f t="shared" si="10"/>
        <v/>
      </c>
      <c r="T112" s="185">
        <f t="shared" si="11"/>
        <v>0</v>
      </c>
      <c r="U112" s="193"/>
      <c r="V112" s="191">
        <f t="shared" ref="V112:W112" si="107">C112/100</f>
        <v>0</v>
      </c>
      <c r="W112" s="191">
        <f t="shared" si="107"/>
        <v>0</v>
      </c>
      <c r="X112" s="191">
        <f t="shared" si="14"/>
        <v>0</v>
      </c>
      <c r="Y112" s="194">
        <f t="shared" si="15"/>
        <v>0</v>
      </c>
      <c r="Z112" s="140"/>
      <c r="AA112" s="140"/>
      <c r="AB112" s="140"/>
      <c r="AC112" s="140"/>
      <c r="AD112" s="140"/>
      <c r="AE112" s="140"/>
      <c r="AF112" s="140"/>
      <c r="AG112" s="140"/>
      <c r="AH112" s="140"/>
      <c r="AI112" s="140"/>
      <c r="AJ112" s="140"/>
      <c r="AK112" s="140"/>
      <c r="AL112" s="140"/>
      <c r="AM112" s="140"/>
      <c r="AN112" s="140"/>
      <c r="AO112" s="140"/>
      <c r="AP112" s="140"/>
      <c r="AQ112" s="140"/>
      <c r="AR112" s="140"/>
      <c r="AS112" s="140"/>
    </row>
    <row r="113" ht="27.0" customHeight="1">
      <c r="A113" s="164"/>
      <c r="B113" s="204"/>
      <c r="C113" s="204"/>
      <c r="D113" s="204"/>
      <c r="E113" s="204"/>
      <c r="F113" s="204"/>
      <c r="G113" s="204"/>
      <c r="H113" s="205"/>
      <c r="I113" s="206">
        <f>SUM(I22:I111)</f>
        <v>142</v>
      </c>
      <c r="J113" s="207">
        <f>SUM(J22:J112)</f>
        <v>14677.47529</v>
      </c>
      <c r="K113" s="208"/>
      <c r="L113" s="208"/>
      <c r="M113" s="208"/>
      <c r="N113" s="208"/>
      <c r="O113" s="208"/>
      <c r="P113" s="208"/>
      <c r="Q113" s="142"/>
      <c r="R113" s="208">
        <f>SUMIFS($S$22:$S$111,$R$22:$R$111,"&gt;=3")</f>
        <v>0</v>
      </c>
      <c r="S113" s="208">
        <f t="shared" ref="S113:T113" si="108">SUM(S22:S111)</f>
        <v>142</v>
      </c>
      <c r="T113" s="208">
        <f t="shared" si="108"/>
        <v>296.61</v>
      </c>
      <c r="U113" s="209"/>
      <c r="V113" s="208"/>
      <c r="W113" s="208"/>
      <c r="X113" s="208"/>
      <c r="Y113" s="210">
        <f>SUM(Y22:Y111)</f>
        <v>577.573614</v>
      </c>
      <c r="Z113" s="208"/>
      <c r="AA113" s="208"/>
      <c r="AB113" s="208"/>
      <c r="AC113" s="208"/>
      <c r="AD113" s="208"/>
      <c r="AE113" s="208"/>
      <c r="AF113" s="208"/>
      <c r="AG113" s="208"/>
      <c r="AH113" s="208"/>
      <c r="AI113" s="208"/>
      <c r="AJ113" s="208"/>
      <c r="AK113" s="208"/>
      <c r="AL113" s="208"/>
      <c r="AM113" s="208"/>
      <c r="AN113" s="208"/>
      <c r="AO113" s="208"/>
      <c r="AP113" s="208"/>
      <c r="AQ113" s="208"/>
      <c r="AR113" s="208"/>
      <c r="AS113" s="208"/>
    </row>
    <row r="114" ht="29.25" customHeight="1">
      <c r="A114" s="140"/>
      <c r="B114" s="140"/>
      <c r="C114" s="140"/>
      <c r="D114" s="140"/>
      <c r="E114" s="140"/>
      <c r="F114" s="140"/>
      <c r="G114" s="140"/>
      <c r="H114" s="141"/>
      <c r="I114" s="140"/>
      <c r="J114" s="140"/>
      <c r="K114" s="140"/>
      <c r="L114" s="140"/>
      <c r="M114" s="140"/>
      <c r="N114" s="140"/>
      <c r="O114" s="140"/>
      <c r="P114" s="140"/>
      <c r="Q114" s="142"/>
      <c r="R114" s="190"/>
      <c r="S114" s="140"/>
      <c r="T114" s="140"/>
      <c r="U114" s="143"/>
      <c r="V114" s="140"/>
      <c r="W114" s="140"/>
      <c r="X114" s="140"/>
      <c r="Y114" s="140"/>
      <c r="Z114" s="140"/>
      <c r="AA114" s="140"/>
      <c r="AB114" s="140"/>
      <c r="AC114" s="140"/>
      <c r="AD114" s="140"/>
      <c r="AE114" s="140"/>
      <c r="AF114" s="140"/>
      <c r="AG114" s="140"/>
      <c r="AH114" s="140"/>
      <c r="AI114" s="140"/>
      <c r="AJ114" s="140"/>
      <c r="AK114" s="140"/>
      <c r="AL114" s="140"/>
      <c r="AM114" s="140"/>
      <c r="AN114" s="140"/>
      <c r="AO114" s="140"/>
      <c r="AP114" s="140"/>
      <c r="AQ114" s="140"/>
      <c r="AR114" s="140"/>
      <c r="AS114" s="140"/>
    </row>
    <row r="115" ht="29.25" customHeight="1">
      <c r="A115" s="140"/>
      <c r="B115" s="140"/>
      <c r="C115" s="140"/>
      <c r="D115" s="140"/>
      <c r="E115" s="140"/>
      <c r="F115" s="140"/>
      <c r="G115" s="140"/>
      <c r="H115" s="141"/>
      <c r="I115" s="140"/>
      <c r="J115" s="271"/>
      <c r="K115" s="140"/>
      <c r="L115" s="140"/>
      <c r="M115" s="140"/>
      <c r="N115" s="140"/>
      <c r="O115" s="140"/>
      <c r="P115" s="140"/>
      <c r="Q115" s="203"/>
      <c r="R115" s="140"/>
      <c r="S115" s="140" t="s">
        <v>48</v>
      </c>
      <c r="T115" s="140" t="s">
        <v>64</v>
      </c>
      <c r="U115" s="143"/>
      <c r="V115" s="140"/>
      <c r="W115" s="140"/>
      <c r="X115" s="140"/>
      <c r="Y115" s="140"/>
      <c r="Z115" s="140"/>
      <c r="AA115" s="140"/>
      <c r="AB115" s="140"/>
      <c r="AC115" s="140"/>
      <c r="AD115" s="140"/>
      <c r="AE115" s="140"/>
      <c r="AF115" s="140"/>
      <c r="AG115" s="140"/>
      <c r="AH115" s="140"/>
      <c r="AI115" s="140"/>
      <c r="AJ115" s="140"/>
      <c r="AK115" s="140"/>
      <c r="AL115" s="140"/>
      <c r="AM115" s="140"/>
      <c r="AN115" s="140"/>
      <c r="AO115" s="140"/>
      <c r="AP115" s="140"/>
      <c r="AQ115" s="140"/>
      <c r="AR115" s="140"/>
      <c r="AS115" s="140"/>
    </row>
    <row r="116" ht="29.25" customHeight="1">
      <c r="A116" s="140"/>
      <c r="B116" s="140"/>
      <c r="C116" s="140"/>
      <c r="D116" s="140"/>
      <c r="E116" s="140"/>
      <c r="F116" s="140"/>
      <c r="G116" s="140"/>
      <c r="H116" s="141"/>
      <c r="I116" s="140"/>
      <c r="J116" s="271"/>
      <c r="K116" s="140"/>
      <c r="L116" s="140"/>
      <c r="M116" s="140"/>
      <c r="N116" s="140"/>
      <c r="O116" s="140"/>
      <c r="P116" s="140"/>
      <c r="Q116" s="142"/>
      <c r="R116" s="140" t="s">
        <v>31</v>
      </c>
      <c r="S116" s="211">
        <f>SUMIFS($J$22:$J$111,$R$22:$R$111,"&gt;=3")</f>
        <v>0</v>
      </c>
      <c r="T116" s="212"/>
      <c r="U116" s="143"/>
      <c r="V116" s="140"/>
      <c r="W116" s="140"/>
      <c r="X116" s="140"/>
      <c r="Y116" s="140"/>
      <c r="Z116" s="140"/>
      <c r="AA116" s="140"/>
      <c r="AB116" s="140"/>
      <c r="AC116" s="140"/>
      <c r="AD116" s="140"/>
      <c r="AE116" s="140"/>
      <c r="AF116" s="140"/>
      <c r="AG116" s="140"/>
      <c r="AH116" s="140"/>
      <c r="AI116" s="140"/>
      <c r="AJ116" s="140"/>
      <c r="AK116" s="140"/>
      <c r="AL116" s="140"/>
      <c r="AM116" s="140"/>
      <c r="AN116" s="140"/>
      <c r="AO116" s="140"/>
      <c r="AP116" s="140"/>
      <c r="AQ116" s="140"/>
      <c r="AR116" s="140"/>
      <c r="AS116" s="140"/>
    </row>
    <row r="117" ht="29.25" customHeight="1">
      <c r="A117" s="140" t="s">
        <v>32</v>
      </c>
      <c r="B117" s="140"/>
      <c r="C117" s="140"/>
      <c r="D117" s="140" t="s">
        <v>33</v>
      </c>
      <c r="E117" s="140"/>
      <c r="F117" s="140"/>
      <c r="G117" s="140"/>
      <c r="H117" s="141"/>
      <c r="I117" s="140"/>
      <c r="J117" s="271"/>
      <c r="K117" s="140"/>
      <c r="L117" s="140"/>
      <c r="M117" s="140"/>
      <c r="N117" s="140"/>
      <c r="O117" s="140"/>
      <c r="P117" s="140"/>
      <c r="Q117" s="142"/>
      <c r="R117" s="140" t="s">
        <v>34</v>
      </c>
      <c r="S117" s="213">
        <f>J113-S116</f>
        <v>14677.47529</v>
      </c>
      <c r="T117" s="212">
        <f>+SUMIFS($T$22:$T$111,$R$22:$R$111,"&gt;=3")</f>
        <v>0</v>
      </c>
      <c r="U117" s="143"/>
      <c r="V117" s="140"/>
      <c r="W117" s="140"/>
      <c r="X117" s="140"/>
      <c r="Y117" s="140"/>
      <c r="Z117" s="140"/>
      <c r="AA117" s="140"/>
      <c r="AB117" s="140"/>
      <c r="AC117" s="140"/>
      <c r="AD117" s="140"/>
      <c r="AE117" s="140"/>
      <c r="AF117" s="140"/>
      <c r="AG117" s="140"/>
      <c r="AH117" s="140"/>
      <c r="AI117" s="140"/>
      <c r="AJ117" s="140"/>
      <c r="AK117" s="140"/>
      <c r="AL117" s="140"/>
      <c r="AM117" s="140"/>
      <c r="AN117" s="140"/>
      <c r="AO117" s="140"/>
      <c r="AP117" s="140"/>
      <c r="AQ117" s="140"/>
      <c r="AR117" s="140"/>
      <c r="AS117" s="140"/>
    </row>
    <row r="118" ht="29.25" customHeight="1">
      <c r="A118" s="140"/>
      <c r="B118" s="140"/>
      <c r="C118" s="140"/>
      <c r="D118" s="140"/>
      <c r="E118" s="140"/>
      <c r="F118" s="140"/>
      <c r="G118" s="140"/>
      <c r="H118" s="141"/>
      <c r="I118" s="140"/>
      <c r="J118" s="140"/>
      <c r="K118" s="140"/>
      <c r="L118" s="140"/>
      <c r="M118" s="140"/>
      <c r="N118" s="140"/>
      <c r="O118" s="140"/>
      <c r="P118" s="140"/>
      <c r="Q118" s="203"/>
      <c r="R118" s="140"/>
      <c r="S118" s="214">
        <f>+I113</f>
        <v>142</v>
      </c>
      <c r="T118" s="140"/>
      <c r="U118" s="143"/>
      <c r="V118" s="140"/>
      <c r="W118" s="140"/>
      <c r="X118" s="140"/>
      <c r="Y118" s="140"/>
      <c r="Z118" s="140"/>
      <c r="AA118" s="140"/>
      <c r="AB118" s="140"/>
      <c r="AC118" s="140"/>
      <c r="AD118" s="140"/>
      <c r="AE118" s="140"/>
      <c r="AF118" s="140"/>
      <c r="AG118" s="140"/>
      <c r="AH118" s="140"/>
      <c r="AI118" s="140"/>
      <c r="AJ118" s="140"/>
      <c r="AK118" s="140"/>
      <c r="AL118" s="140"/>
      <c r="AM118" s="140"/>
      <c r="AN118" s="140"/>
      <c r="AO118" s="140"/>
      <c r="AP118" s="140"/>
      <c r="AQ118" s="140"/>
      <c r="AR118" s="140"/>
      <c r="AS118" s="140"/>
    </row>
    <row r="119" ht="39.0" customHeight="1">
      <c r="A119" s="180"/>
      <c r="B119" s="164" t="s">
        <v>12</v>
      </c>
      <c r="C119" s="181" t="s">
        <v>65</v>
      </c>
      <c r="D119" s="52"/>
      <c r="E119" s="53"/>
      <c r="F119" s="182"/>
      <c r="G119" s="182"/>
      <c r="H119" s="183" t="s">
        <v>14</v>
      </c>
      <c r="I119" s="164" t="s">
        <v>15</v>
      </c>
      <c r="J119" s="164" t="s">
        <v>16</v>
      </c>
      <c r="K119" s="140"/>
      <c r="L119" s="140"/>
      <c r="M119" s="140"/>
      <c r="N119" s="140"/>
      <c r="O119" s="140"/>
      <c r="P119" s="140"/>
      <c r="Q119" s="142"/>
      <c r="R119" s="140"/>
      <c r="S119" s="140"/>
      <c r="T119" s="140"/>
      <c r="U119" s="143"/>
      <c r="V119" s="140"/>
      <c r="W119" s="140"/>
      <c r="X119" s="140"/>
      <c r="Y119" s="140"/>
      <c r="Z119" s="140"/>
      <c r="AA119" s="140"/>
      <c r="AB119" s="140"/>
      <c r="AC119" s="140"/>
      <c r="AD119" s="140"/>
      <c r="AE119" s="140"/>
      <c r="AF119" s="140"/>
      <c r="AG119" s="140"/>
      <c r="AH119" s="140"/>
      <c r="AI119" s="140"/>
      <c r="AJ119" s="140"/>
      <c r="AK119" s="140"/>
      <c r="AL119" s="140"/>
      <c r="AM119" s="140"/>
      <c r="AN119" s="140"/>
      <c r="AO119" s="140"/>
      <c r="AP119" s="140"/>
      <c r="AQ119" s="140"/>
      <c r="AR119" s="140"/>
      <c r="AS119" s="140"/>
    </row>
    <row r="120" ht="27.0" customHeight="1">
      <c r="A120" s="157">
        <v>1.0</v>
      </c>
      <c r="B120" s="215" t="s">
        <v>86</v>
      </c>
      <c r="C120" s="215">
        <v>82.0</v>
      </c>
      <c r="D120" s="215">
        <v>165.0</v>
      </c>
      <c r="E120" s="215">
        <v>183.0</v>
      </c>
      <c r="F120" s="215">
        <f t="shared" ref="F120:F124" si="109">1-VALUE(IF(RIGHT(B120, 1)="%", RIGHT(B120, 3), 0))</f>
        <v>0.2</v>
      </c>
      <c r="G120" s="215">
        <f t="shared" ref="G120:G124" si="110">+Q120*C120/100*D120/100*E120/100</f>
        <v>40.853835</v>
      </c>
      <c r="H120" s="216">
        <f t="shared" ref="H120:H124" si="111">IF(F120=0, G120, F120*G120)</f>
        <v>8.170767</v>
      </c>
      <c r="I120" s="215">
        <v>1.0</v>
      </c>
      <c r="J120" s="217">
        <v>40.853835</v>
      </c>
      <c r="K120" s="140"/>
      <c r="L120" s="180">
        <f t="shared" ref="L120:L124" si="112">D120*25.4/1000</f>
        <v>4.191</v>
      </c>
      <c r="M120" s="164">
        <f t="shared" ref="M120:M123" si="113">+I120</f>
        <v>1</v>
      </c>
      <c r="N120" s="164">
        <f t="shared" ref="N120:N123" si="114">M120*L120</f>
        <v>4.191</v>
      </c>
      <c r="O120" s="140"/>
      <c r="P120" s="140"/>
      <c r="Q120" s="142">
        <v>16.5</v>
      </c>
      <c r="R120" s="140"/>
      <c r="S120" s="140"/>
      <c r="T120" s="140"/>
      <c r="U120" s="143"/>
      <c r="V120" s="140"/>
      <c r="W120" s="140"/>
      <c r="X120" s="140"/>
      <c r="Y120" s="140"/>
      <c r="Z120" s="140"/>
      <c r="AA120" s="140"/>
      <c r="AB120" s="140"/>
      <c r="AC120" s="140"/>
      <c r="AD120" s="140"/>
      <c r="AE120" s="140"/>
      <c r="AF120" s="140"/>
      <c r="AG120" s="140"/>
      <c r="AH120" s="140"/>
      <c r="AI120" s="140"/>
      <c r="AJ120" s="140"/>
      <c r="AK120" s="140"/>
      <c r="AL120" s="140"/>
      <c r="AM120" s="140"/>
      <c r="AN120" s="140"/>
      <c r="AO120" s="140"/>
      <c r="AP120" s="140"/>
      <c r="AQ120" s="140"/>
      <c r="AR120" s="140"/>
      <c r="AS120" s="140"/>
    </row>
    <row r="121" ht="27.0" customHeight="1">
      <c r="A121" s="164">
        <v>2.0</v>
      </c>
      <c r="B121" s="201" t="s">
        <v>87</v>
      </c>
      <c r="C121" s="201">
        <v>78.0</v>
      </c>
      <c r="D121" s="201">
        <v>190.0</v>
      </c>
      <c r="E121" s="201">
        <v>163.0</v>
      </c>
      <c r="F121" s="201">
        <f t="shared" si="109"/>
        <v>0.2</v>
      </c>
      <c r="G121" s="201">
        <f t="shared" si="110"/>
        <v>45.89754</v>
      </c>
      <c r="H121" s="218">
        <f t="shared" si="111"/>
        <v>9.179508</v>
      </c>
      <c r="I121" s="201">
        <v>1.0</v>
      </c>
      <c r="J121" s="219">
        <v>44.68971</v>
      </c>
      <c r="K121" s="140"/>
      <c r="L121" s="180">
        <f t="shared" si="112"/>
        <v>4.826</v>
      </c>
      <c r="M121" s="164">
        <f t="shared" si="113"/>
        <v>1</v>
      </c>
      <c r="N121" s="164">
        <f t="shared" si="114"/>
        <v>4.826</v>
      </c>
      <c r="O121" s="140"/>
      <c r="P121" s="140"/>
      <c r="Q121" s="142">
        <v>19.0</v>
      </c>
      <c r="R121" s="140"/>
      <c r="S121" s="220"/>
      <c r="T121" s="140"/>
      <c r="U121" s="143"/>
      <c r="V121" s="140"/>
      <c r="W121" s="140"/>
      <c r="X121" s="140"/>
      <c r="Y121" s="140"/>
      <c r="Z121" s="140"/>
      <c r="AA121" s="140"/>
      <c r="AB121" s="140"/>
      <c r="AC121" s="140"/>
      <c r="AD121" s="140"/>
      <c r="AE121" s="140"/>
      <c r="AF121" s="140"/>
      <c r="AG121" s="140"/>
      <c r="AH121" s="140"/>
      <c r="AI121" s="140"/>
      <c r="AJ121" s="140"/>
      <c r="AK121" s="140"/>
      <c r="AL121" s="140"/>
      <c r="AM121" s="140"/>
      <c r="AN121" s="140"/>
      <c r="AO121" s="140"/>
      <c r="AP121" s="140"/>
      <c r="AQ121" s="140"/>
      <c r="AR121" s="140"/>
      <c r="AS121" s="140"/>
    </row>
    <row r="122" ht="27.0" customHeight="1">
      <c r="A122" s="164">
        <v>3.0</v>
      </c>
      <c r="B122" s="201" t="s">
        <v>62</v>
      </c>
      <c r="C122" s="201">
        <v>89.0</v>
      </c>
      <c r="D122" s="201">
        <v>203.0</v>
      </c>
      <c r="E122" s="201">
        <v>252.0</v>
      </c>
      <c r="F122" s="201">
        <f t="shared" si="109"/>
        <v>0.2</v>
      </c>
      <c r="G122" s="201">
        <f t="shared" si="110"/>
        <v>132.033636</v>
      </c>
      <c r="H122" s="218">
        <f t="shared" si="111"/>
        <v>26.4067272</v>
      </c>
      <c r="I122" s="201">
        <v>1.0</v>
      </c>
      <c r="J122" s="219">
        <v>134.310078</v>
      </c>
      <c r="K122" s="140"/>
      <c r="L122" s="180">
        <f t="shared" si="112"/>
        <v>5.1562</v>
      </c>
      <c r="M122" s="164">
        <f t="shared" si="113"/>
        <v>1</v>
      </c>
      <c r="N122" s="164">
        <f t="shared" si="114"/>
        <v>5.1562</v>
      </c>
      <c r="O122" s="140"/>
      <c r="P122" s="140"/>
      <c r="Q122" s="142">
        <v>29.0</v>
      </c>
      <c r="R122" s="140"/>
      <c r="S122" s="140"/>
      <c r="T122" s="140"/>
      <c r="U122" s="143"/>
      <c r="V122" s="140"/>
      <c r="W122" s="140"/>
      <c r="X122" s="140"/>
      <c r="Y122" s="140"/>
      <c r="Z122" s="140"/>
      <c r="AA122" s="140"/>
      <c r="AB122" s="140"/>
      <c r="AC122" s="140"/>
      <c r="AD122" s="140"/>
      <c r="AE122" s="140"/>
      <c r="AF122" s="140"/>
      <c r="AG122" s="140"/>
      <c r="AH122" s="140"/>
      <c r="AI122" s="140"/>
      <c r="AJ122" s="140"/>
      <c r="AK122" s="140"/>
      <c r="AL122" s="140"/>
      <c r="AM122" s="140"/>
      <c r="AN122" s="140"/>
      <c r="AO122" s="140"/>
      <c r="AP122" s="140"/>
      <c r="AQ122" s="140"/>
      <c r="AR122" s="140"/>
      <c r="AS122" s="140"/>
    </row>
    <row r="123" ht="27.0" customHeight="1">
      <c r="A123" s="164">
        <v>4.0</v>
      </c>
      <c r="B123" s="201" t="s">
        <v>63</v>
      </c>
      <c r="C123" s="201">
        <v>89.0</v>
      </c>
      <c r="D123" s="201">
        <v>203.0</v>
      </c>
      <c r="E123" s="201">
        <v>234.0</v>
      </c>
      <c r="F123" s="201">
        <f t="shared" si="109"/>
        <v>0.2</v>
      </c>
      <c r="G123" s="201">
        <f t="shared" si="110"/>
        <v>122.602662</v>
      </c>
      <c r="H123" s="218">
        <f t="shared" si="111"/>
        <v>24.5205324</v>
      </c>
      <c r="I123" s="201">
        <v>1.0</v>
      </c>
      <c r="J123" s="219">
        <v>124.716501</v>
      </c>
      <c r="K123" s="140"/>
      <c r="L123" s="180">
        <f t="shared" si="112"/>
        <v>5.1562</v>
      </c>
      <c r="M123" s="164">
        <f t="shared" si="113"/>
        <v>1</v>
      </c>
      <c r="N123" s="164">
        <f t="shared" si="114"/>
        <v>5.1562</v>
      </c>
      <c r="O123" s="140"/>
      <c r="P123" s="140"/>
      <c r="Q123" s="142">
        <v>29.0</v>
      </c>
      <c r="R123" s="140"/>
      <c r="S123" s="140"/>
      <c r="T123" s="140"/>
      <c r="U123" s="143"/>
      <c r="V123" s="140"/>
      <c r="W123" s="140"/>
      <c r="X123" s="140"/>
      <c r="Y123" s="140"/>
      <c r="Z123" s="140"/>
      <c r="AA123" s="140"/>
      <c r="AB123" s="140"/>
      <c r="AC123" s="140"/>
      <c r="AD123" s="140"/>
      <c r="AE123" s="140"/>
      <c r="AF123" s="140"/>
      <c r="AG123" s="140"/>
      <c r="AH123" s="140"/>
      <c r="AI123" s="140"/>
      <c r="AJ123" s="140"/>
      <c r="AK123" s="140"/>
      <c r="AL123" s="140"/>
      <c r="AM123" s="140"/>
      <c r="AN123" s="140"/>
      <c r="AO123" s="140"/>
      <c r="AP123" s="140"/>
      <c r="AQ123" s="140"/>
      <c r="AR123" s="140"/>
      <c r="AS123" s="140"/>
    </row>
    <row r="124" ht="27.0" customHeight="1">
      <c r="A124" s="164">
        <v>5.0</v>
      </c>
      <c r="B124" s="201" t="s">
        <v>88</v>
      </c>
      <c r="C124" s="201">
        <v>70.0</v>
      </c>
      <c r="D124" s="201">
        <v>210.0</v>
      </c>
      <c r="E124" s="201">
        <v>150.0</v>
      </c>
      <c r="F124" s="201">
        <f t="shared" si="109"/>
        <v>0.2</v>
      </c>
      <c r="G124" s="201">
        <f t="shared" si="110"/>
        <v>48.51</v>
      </c>
      <c r="H124" s="218">
        <f t="shared" si="111"/>
        <v>9.702</v>
      </c>
      <c r="I124" s="201">
        <v>1.0</v>
      </c>
      <c r="J124" s="219">
        <v>49.6125</v>
      </c>
      <c r="K124" s="140"/>
      <c r="L124" s="140">
        <f t="shared" si="112"/>
        <v>5.334</v>
      </c>
      <c r="M124" s="221"/>
      <c r="N124" s="221"/>
      <c r="O124" s="140"/>
      <c r="P124" s="140"/>
      <c r="Q124" s="142">
        <v>22.0</v>
      </c>
      <c r="R124" s="140"/>
      <c r="S124" s="140"/>
      <c r="T124" s="140"/>
      <c r="U124" s="143"/>
      <c r="V124" s="140"/>
      <c r="W124" s="140"/>
      <c r="X124" s="140"/>
      <c r="Y124" s="140"/>
      <c r="Z124" s="140"/>
      <c r="AA124" s="140"/>
      <c r="AB124" s="140"/>
      <c r="AC124" s="140"/>
      <c r="AD124" s="140"/>
      <c r="AE124" s="140"/>
      <c r="AF124" s="140"/>
      <c r="AG124" s="140"/>
      <c r="AH124" s="140"/>
      <c r="AI124" s="140"/>
      <c r="AJ124" s="140"/>
      <c r="AK124" s="140"/>
      <c r="AL124" s="140"/>
      <c r="AM124" s="140"/>
      <c r="AN124" s="140"/>
      <c r="AO124" s="140"/>
      <c r="AP124" s="140"/>
      <c r="AQ124" s="140"/>
      <c r="AR124" s="140"/>
      <c r="AS124" s="140"/>
    </row>
    <row r="125" ht="24.75" customHeight="1">
      <c r="A125" s="164"/>
      <c r="B125" s="198"/>
      <c r="C125" s="198"/>
      <c r="D125" s="198"/>
      <c r="E125" s="198"/>
      <c r="F125" s="198"/>
      <c r="G125" s="198"/>
      <c r="H125" s="222" t="s">
        <v>38</v>
      </c>
      <c r="I125" s="198"/>
      <c r="J125" s="223">
        <f>SUM(J120:J124)</f>
        <v>394.182624</v>
      </c>
      <c r="K125" s="140"/>
      <c r="L125" s="140"/>
      <c r="M125" s="140"/>
      <c r="N125" s="140"/>
      <c r="O125" s="140"/>
      <c r="P125" s="140"/>
      <c r="Q125" s="142"/>
      <c r="R125" s="224"/>
      <c r="S125" s="140"/>
      <c r="T125" s="140"/>
      <c r="U125" s="143"/>
      <c r="V125" s="140"/>
      <c r="W125" s="140"/>
      <c r="X125" s="140"/>
      <c r="Y125" s="140"/>
      <c r="Z125" s="140"/>
      <c r="AA125" s="140"/>
      <c r="AB125" s="140"/>
      <c r="AC125" s="140"/>
      <c r="AD125" s="140"/>
      <c r="AE125" s="140"/>
      <c r="AF125" s="140"/>
      <c r="AG125" s="140"/>
      <c r="AH125" s="140"/>
      <c r="AI125" s="140"/>
      <c r="AJ125" s="140"/>
      <c r="AK125" s="140"/>
      <c r="AL125" s="140"/>
      <c r="AM125" s="140"/>
      <c r="AN125" s="140"/>
      <c r="AO125" s="140"/>
      <c r="AP125" s="140"/>
      <c r="AQ125" s="140"/>
      <c r="AR125" s="140"/>
      <c r="AS125" s="140"/>
    </row>
    <row r="126" ht="18.0" customHeight="1">
      <c r="A126" s="178"/>
      <c r="B126" s="146"/>
      <c r="C126" s="146"/>
      <c r="D126" s="146"/>
      <c r="E126" s="146"/>
      <c r="F126" s="146"/>
      <c r="G126" s="146"/>
      <c r="H126" s="147"/>
      <c r="I126" s="146"/>
      <c r="J126" s="179"/>
      <c r="K126" s="140"/>
      <c r="L126" s="140"/>
      <c r="M126" s="140"/>
      <c r="N126" s="140"/>
      <c r="O126" s="140"/>
      <c r="P126" s="140"/>
      <c r="Q126" s="142"/>
      <c r="R126" s="224"/>
      <c r="S126" s="140"/>
      <c r="T126" s="140"/>
      <c r="U126" s="143"/>
      <c r="V126" s="140"/>
      <c r="W126" s="140"/>
      <c r="X126" s="140"/>
      <c r="Y126" s="140"/>
      <c r="Z126" s="140"/>
      <c r="AA126" s="140"/>
      <c r="AB126" s="140"/>
      <c r="AC126" s="140"/>
      <c r="AD126" s="140"/>
      <c r="AE126" s="140"/>
      <c r="AF126" s="140"/>
      <c r="AG126" s="140"/>
      <c r="AH126" s="140"/>
      <c r="AI126" s="140"/>
      <c r="AJ126" s="140"/>
      <c r="AK126" s="140"/>
      <c r="AL126" s="140"/>
      <c r="AM126" s="140"/>
      <c r="AN126" s="140"/>
      <c r="AO126" s="140"/>
      <c r="AP126" s="140"/>
      <c r="AQ126" s="140"/>
      <c r="AR126" s="140"/>
      <c r="AS126" s="140"/>
    </row>
    <row r="127" ht="18.0" customHeight="1">
      <c r="A127" s="140"/>
      <c r="B127" s="140"/>
      <c r="C127" s="140"/>
      <c r="D127" s="140"/>
      <c r="E127" s="140"/>
      <c r="F127" s="140"/>
      <c r="G127" s="140"/>
      <c r="H127" s="141"/>
      <c r="I127" s="140"/>
      <c r="J127" s="140"/>
      <c r="K127" s="140"/>
      <c r="L127" s="140"/>
      <c r="M127" s="140"/>
      <c r="N127" s="140"/>
      <c r="O127" s="140"/>
      <c r="P127" s="140"/>
      <c r="Q127" s="142"/>
      <c r="R127" s="224"/>
      <c r="S127" s="140"/>
      <c r="T127" s="140"/>
      <c r="U127" s="143"/>
      <c r="V127" s="140"/>
      <c r="W127" s="140"/>
      <c r="X127" s="140"/>
      <c r="Y127" s="140"/>
      <c r="Z127" s="140"/>
      <c r="AA127" s="140"/>
      <c r="AB127" s="140"/>
      <c r="AC127" s="140"/>
      <c r="AD127" s="140"/>
      <c r="AE127" s="140"/>
      <c r="AF127" s="140"/>
      <c r="AG127" s="140"/>
      <c r="AH127" s="140"/>
      <c r="AI127" s="140"/>
      <c r="AJ127" s="140"/>
      <c r="AK127" s="140"/>
      <c r="AL127" s="140"/>
      <c r="AM127" s="140"/>
      <c r="AN127" s="140"/>
      <c r="AO127" s="140"/>
      <c r="AP127" s="140"/>
      <c r="AQ127" s="140"/>
      <c r="AR127" s="140"/>
      <c r="AS127" s="140"/>
    </row>
    <row r="128" ht="18.0" customHeight="1">
      <c r="A128" s="140"/>
      <c r="B128" s="140"/>
      <c r="C128" s="140"/>
      <c r="D128" s="140"/>
      <c r="E128" s="140"/>
      <c r="F128" s="140"/>
      <c r="G128" s="140"/>
      <c r="H128" s="141"/>
      <c r="I128" s="140"/>
      <c r="J128" s="140"/>
      <c r="K128" s="140"/>
      <c r="L128" s="140"/>
      <c r="M128" s="140"/>
      <c r="N128" s="140"/>
      <c r="O128" s="140"/>
      <c r="P128" s="140"/>
      <c r="Q128" s="142"/>
      <c r="R128" s="224"/>
      <c r="S128" s="140"/>
      <c r="T128" s="140"/>
      <c r="U128" s="143"/>
      <c r="V128" s="140"/>
      <c r="W128" s="140"/>
      <c r="X128" s="140"/>
      <c r="Y128" s="140"/>
      <c r="Z128" s="140"/>
      <c r="AA128" s="140"/>
      <c r="AB128" s="140"/>
      <c r="AC128" s="140"/>
      <c r="AD128" s="140"/>
      <c r="AE128" s="140"/>
      <c r="AF128" s="140"/>
      <c r="AG128" s="140"/>
      <c r="AH128" s="140"/>
      <c r="AI128" s="140"/>
      <c r="AJ128" s="140"/>
      <c r="AK128" s="140"/>
      <c r="AL128" s="140"/>
      <c r="AM128" s="140"/>
      <c r="AN128" s="140"/>
      <c r="AO128" s="140"/>
      <c r="AP128" s="140"/>
      <c r="AQ128" s="140"/>
      <c r="AR128" s="140"/>
      <c r="AS128" s="140"/>
    </row>
    <row r="129" ht="18.0" customHeight="1">
      <c r="A129" s="140" t="s">
        <v>39</v>
      </c>
      <c r="B129" s="140"/>
      <c r="C129" s="140"/>
      <c r="D129" s="140"/>
      <c r="E129" s="140"/>
      <c r="F129" s="140"/>
      <c r="G129" s="140"/>
      <c r="H129" s="141"/>
      <c r="I129" s="140"/>
      <c r="J129" s="140"/>
      <c r="K129" s="140"/>
      <c r="L129" s="140"/>
      <c r="M129" s="140"/>
      <c r="N129" s="140"/>
      <c r="O129" s="140"/>
      <c r="P129" s="140"/>
      <c r="Q129" s="142"/>
      <c r="R129" s="224"/>
      <c r="S129" s="140"/>
      <c r="T129" s="140"/>
      <c r="U129" s="143"/>
      <c r="V129" s="140"/>
      <c r="W129" s="140"/>
      <c r="X129" s="140"/>
      <c r="Y129" s="140"/>
      <c r="Z129" s="140"/>
      <c r="AA129" s="140"/>
      <c r="AB129" s="140"/>
      <c r="AC129" s="140"/>
      <c r="AD129" s="140"/>
      <c r="AE129" s="140"/>
      <c r="AF129" s="140"/>
      <c r="AG129" s="140"/>
      <c r="AH129" s="140"/>
      <c r="AI129" s="140"/>
      <c r="AJ129" s="140"/>
      <c r="AK129" s="140"/>
      <c r="AL129" s="140"/>
      <c r="AM129" s="140"/>
      <c r="AN129" s="140"/>
      <c r="AO129" s="140"/>
      <c r="AP129" s="140"/>
      <c r="AQ129" s="140"/>
      <c r="AR129" s="140"/>
      <c r="AS129" s="140"/>
    </row>
    <row r="130" ht="18.0" customHeight="1">
      <c r="A130" s="140"/>
      <c r="B130" s="140"/>
      <c r="C130" s="140"/>
      <c r="D130" s="140"/>
      <c r="E130" s="140"/>
      <c r="F130" s="140"/>
      <c r="G130" s="140"/>
      <c r="H130" s="141"/>
      <c r="I130" s="140"/>
      <c r="J130" s="140"/>
      <c r="K130" s="140"/>
      <c r="L130" s="140"/>
      <c r="M130" s="140"/>
      <c r="N130" s="140"/>
      <c r="O130" s="140"/>
      <c r="P130" s="140"/>
      <c r="Q130" s="142"/>
      <c r="R130" s="224"/>
      <c r="S130" s="140"/>
      <c r="T130" s="140"/>
      <c r="U130" s="143"/>
      <c r="V130" s="140"/>
      <c r="W130" s="140"/>
      <c r="X130" s="140"/>
      <c r="Y130" s="140"/>
      <c r="Z130" s="140"/>
      <c r="AA130" s="140"/>
      <c r="AB130" s="140"/>
      <c r="AC130" s="140"/>
      <c r="AD130" s="140"/>
      <c r="AE130" s="140"/>
      <c r="AF130" s="140"/>
      <c r="AG130" s="140"/>
      <c r="AH130" s="140"/>
      <c r="AI130" s="140"/>
      <c r="AJ130" s="140"/>
      <c r="AK130" s="140"/>
      <c r="AL130" s="140"/>
      <c r="AM130" s="140"/>
      <c r="AN130" s="140"/>
      <c r="AO130" s="140"/>
      <c r="AP130" s="140"/>
      <c r="AQ130" s="140"/>
      <c r="AR130" s="140"/>
      <c r="AS130" s="140"/>
    </row>
    <row r="131" ht="42.0" customHeight="1">
      <c r="A131" s="180"/>
      <c r="B131" s="164" t="s">
        <v>12</v>
      </c>
      <c r="C131" s="181" t="s">
        <v>66</v>
      </c>
      <c r="D131" s="52"/>
      <c r="E131" s="53"/>
      <c r="F131" s="225"/>
      <c r="G131" s="225"/>
      <c r="H131" s="183" t="s">
        <v>14</v>
      </c>
      <c r="I131" s="226" t="s">
        <v>15</v>
      </c>
      <c r="J131" s="164" t="s">
        <v>16</v>
      </c>
      <c r="K131" s="140"/>
      <c r="L131" s="140"/>
      <c r="M131" s="140"/>
      <c r="N131" s="140"/>
      <c r="O131" s="140"/>
      <c r="P131" s="140"/>
      <c r="Q131" s="142"/>
      <c r="R131" s="224"/>
      <c r="S131" s="140"/>
      <c r="T131" s="140"/>
      <c r="U131" s="143"/>
      <c r="V131" s="140"/>
      <c r="W131" s="140"/>
      <c r="X131" s="140"/>
      <c r="Y131" s="140"/>
      <c r="Z131" s="140"/>
      <c r="AA131" s="140"/>
      <c r="AB131" s="140"/>
      <c r="AC131" s="140"/>
      <c r="AD131" s="140"/>
      <c r="AE131" s="140"/>
      <c r="AF131" s="140"/>
      <c r="AG131" s="140"/>
      <c r="AH131" s="140"/>
      <c r="AI131" s="140"/>
      <c r="AJ131" s="140"/>
      <c r="AK131" s="140"/>
      <c r="AL131" s="140"/>
      <c r="AM131" s="140"/>
      <c r="AN131" s="140"/>
      <c r="AO131" s="140"/>
      <c r="AP131" s="140"/>
      <c r="AQ131" s="140"/>
      <c r="AR131" s="140"/>
      <c r="AS131" s="140"/>
    </row>
    <row r="132" ht="24.75" customHeight="1">
      <c r="A132" s="164">
        <v>1.0</v>
      </c>
      <c r="B132" s="186" t="s">
        <v>84</v>
      </c>
      <c r="C132" s="164"/>
      <c r="D132" s="164"/>
      <c r="E132" s="164"/>
      <c r="F132" s="164"/>
      <c r="G132" s="164"/>
      <c r="H132" s="227">
        <v>43.0</v>
      </c>
      <c r="I132" s="185">
        <v>1.0</v>
      </c>
      <c r="J132" s="219">
        <f t="shared" ref="J132:J141" si="115">+I132*H132</f>
        <v>43</v>
      </c>
      <c r="K132" s="180"/>
      <c r="L132" s="180"/>
      <c r="M132" s="180"/>
      <c r="N132" s="180"/>
      <c r="O132" s="180"/>
      <c r="P132" s="180"/>
      <c r="Q132" s="228"/>
      <c r="R132" s="224"/>
      <c r="S132" s="140"/>
      <c r="T132" s="140"/>
      <c r="U132" s="143"/>
      <c r="V132" s="140"/>
      <c r="W132" s="140"/>
      <c r="X132" s="140"/>
      <c r="Y132" s="140"/>
      <c r="Z132" s="140"/>
      <c r="AA132" s="140"/>
      <c r="AB132" s="140"/>
      <c r="AC132" s="140"/>
      <c r="AD132" s="140"/>
      <c r="AE132" s="140"/>
      <c r="AF132" s="140"/>
      <c r="AG132" s="140"/>
      <c r="AH132" s="140"/>
      <c r="AI132" s="140"/>
      <c r="AJ132" s="140"/>
      <c r="AK132" s="140"/>
      <c r="AL132" s="140"/>
      <c r="AM132" s="140"/>
      <c r="AN132" s="140"/>
      <c r="AO132" s="140"/>
      <c r="AP132" s="140"/>
      <c r="AQ132" s="140"/>
      <c r="AR132" s="140"/>
      <c r="AS132" s="140"/>
    </row>
    <row r="133" ht="24.75" customHeight="1">
      <c r="A133" s="164">
        <v>2.0</v>
      </c>
      <c r="B133" s="195" t="s">
        <v>84</v>
      </c>
      <c r="C133" s="164"/>
      <c r="D133" s="164"/>
      <c r="E133" s="164"/>
      <c r="F133" s="164"/>
      <c r="G133" s="164"/>
      <c r="H133" s="227">
        <v>13.0</v>
      </c>
      <c r="I133" s="185">
        <v>1.0</v>
      </c>
      <c r="J133" s="219">
        <f t="shared" si="115"/>
        <v>13</v>
      </c>
      <c r="K133" s="180"/>
      <c r="L133" s="180"/>
      <c r="M133" s="180"/>
      <c r="N133" s="180"/>
      <c r="O133" s="180"/>
      <c r="P133" s="180"/>
      <c r="Q133" s="228"/>
      <c r="R133" s="224"/>
      <c r="S133" s="140"/>
      <c r="T133" s="140"/>
      <c r="U133" s="143"/>
      <c r="V133" s="140"/>
      <c r="W133" s="140"/>
      <c r="X133" s="140"/>
      <c r="Y133" s="140"/>
      <c r="Z133" s="140"/>
      <c r="AA133" s="140"/>
      <c r="AB133" s="140"/>
      <c r="AC133" s="140"/>
      <c r="AD133" s="140"/>
      <c r="AE133" s="140"/>
      <c r="AF133" s="140"/>
      <c r="AG133" s="140"/>
      <c r="AH133" s="140"/>
      <c r="AI133" s="140"/>
      <c r="AJ133" s="140"/>
      <c r="AK133" s="140"/>
      <c r="AL133" s="140"/>
      <c r="AM133" s="140"/>
      <c r="AN133" s="140"/>
      <c r="AO133" s="140"/>
      <c r="AP133" s="140"/>
      <c r="AQ133" s="140"/>
      <c r="AR133" s="140"/>
      <c r="AS133" s="140"/>
    </row>
    <row r="134" ht="24.75" customHeight="1">
      <c r="A134" s="164">
        <v>3.0</v>
      </c>
      <c r="B134" s="186" t="s">
        <v>57</v>
      </c>
      <c r="C134" s="164"/>
      <c r="D134" s="164"/>
      <c r="E134" s="164"/>
      <c r="F134" s="164"/>
      <c r="G134" s="164"/>
      <c r="H134" s="227">
        <v>41.0</v>
      </c>
      <c r="I134" s="185">
        <v>1.0</v>
      </c>
      <c r="J134" s="219">
        <f t="shared" si="115"/>
        <v>41</v>
      </c>
      <c r="K134" s="180"/>
      <c r="L134" s="180"/>
      <c r="M134" s="180"/>
      <c r="N134" s="180"/>
      <c r="O134" s="180"/>
      <c r="P134" s="180"/>
      <c r="Q134" s="228"/>
      <c r="R134" s="224"/>
      <c r="S134" s="140"/>
      <c r="T134" s="140"/>
      <c r="U134" s="143"/>
      <c r="V134" s="140"/>
      <c r="W134" s="140"/>
      <c r="X134" s="140"/>
      <c r="Y134" s="140"/>
      <c r="Z134" s="140"/>
      <c r="AA134" s="140"/>
      <c r="AB134" s="140"/>
      <c r="AC134" s="140"/>
      <c r="AD134" s="140"/>
      <c r="AE134" s="140"/>
      <c r="AF134" s="140"/>
      <c r="AG134" s="140"/>
      <c r="AH134" s="140"/>
      <c r="AI134" s="140"/>
      <c r="AJ134" s="140"/>
      <c r="AK134" s="140"/>
      <c r="AL134" s="140"/>
      <c r="AM134" s="140"/>
      <c r="AN134" s="140"/>
      <c r="AO134" s="140"/>
      <c r="AP134" s="140"/>
      <c r="AQ134" s="140"/>
      <c r="AR134" s="140"/>
      <c r="AS134" s="140"/>
    </row>
    <row r="135" ht="24.75" customHeight="1">
      <c r="A135" s="164">
        <v>4.0</v>
      </c>
      <c r="B135" s="195" t="s">
        <v>57</v>
      </c>
      <c r="C135" s="164"/>
      <c r="D135" s="164"/>
      <c r="E135" s="164"/>
      <c r="F135" s="164"/>
      <c r="G135" s="164"/>
      <c r="H135" s="227">
        <v>20.0</v>
      </c>
      <c r="I135" s="185">
        <v>1.0</v>
      </c>
      <c r="J135" s="219">
        <f t="shared" si="115"/>
        <v>20</v>
      </c>
      <c r="K135" s="180"/>
      <c r="L135" s="180"/>
      <c r="M135" s="180"/>
      <c r="N135" s="180"/>
      <c r="O135" s="180"/>
      <c r="P135" s="180"/>
      <c r="Q135" s="228"/>
      <c r="R135" s="224"/>
      <c r="S135" s="140"/>
      <c r="T135" s="140"/>
      <c r="U135" s="143"/>
      <c r="V135" s="140"/>
      <c r="W135" s="140"/>
      <c r="X135" s="140"/>
      <c r="Y135" s="140"/>
      <c r="Z135" s="140"/>
      <c r="AA135" s="140"/>
      <c r="AB135" s="140"/>
      <c r="AC135" s="140"/>
      <c r="AD135" s="140"/>
      <c r="AE135" s="140"/>
      <c r="AF135" s="140"/>
      <c r="AG135" s="140"/>
      <c r="AH135" s="140"/>
      <c r="AI135" s="140"/>
      <c r="AJ135" s="140"/>
      <c r="AK135" s="140"/>
      <c r="AL135" s="140"/>
      <c r="AM135" s="140"/>
      <c r="AN135" s="140"/>
      <c r="AO135" s="140"/>
      <c r="AP135" s="140"/>
      <c r="AQ135" s="140"/>
      <c r="AR135" s="140"/>
      <c r="AS135" s="140"/>
    </row>
    <row r="136" ht="24.75" customHeight="1">
      <c r="A136" s="164">
        <v>5.0</v>
      </c>
      <c r="B136" s="186" t="s">
        <v>56</v>
      </c>
      <c r="C136" s="164"/>
      <c r="D136" s="164"/>
      <c r="E136" s="164"/>
      <c r="F136" s="164"/>
      <c r="G136" s="164"/>
      <c r="H136" s="227">
        <v>45.0</v>
      </c>
      <c r="I136" s="185">
        <v>1.0</v>
      </c>
      <c r="J136" s="219">
        <f t="shared" si="115"/>
        <v>45</v>
      </c>
      <c r="K136" s="180"/>
      <c r="L136" s="180"/>
      <c r="M136" s="180"/>
      <c r="N136" s="180"/>
      <c r="O136" s="180"/>
      <c r="P136" s="180"/>
      <c r="Q136" s="228"/>
      <c r="R136" s="224"/>
      <c r="S136" s="140"/>
      <c r="T136" s="140"/>
      <c r="U136" s="143"/>
      <c r="V136" s="140"/>
      <c r="W136" s="140"/>
      <c r="X136" s="140"/>
      <c r="Y136" s="140"/>
      <c r="Z136" s="140"/>
      <c r="AA136" s="140"/>
      <c r="AB136" s="140"/>
      <c r="AC136" s="140"/>
      <c r="AD136" s="140"/>
      <c r="AE136" s="140"/>
      <c r="AF136" s="140"/>
      <c r="AG136" s="140"/>
      <c r="AH136" s="140"/>
      <c r="AI136" s="140"/>
      <c r="AJ136" s="140"/>
      <c r="AK136" s="140"/>
      <c r="AL136" s="140"/>
      <c r="AM136" s="140"/>
      <c r="AN136" s="140"/>
      <c r="AO136" s="140"/>
      <c r="AP136" s="140"/>
      <c r="AQ136" s="140"/>
      <c r="AR136" s="140"/>
      <c r="AS136" s="140"/>
    </row>
    <row r="137" ht="24.75" customHeight="1">
      <c r="A137" s="164">
        <v>6.0</v>
      </c>
      <c r="B137" s="195" t="s">
        <v>56</v>
      </c>
      <c r="C137" s="164"/>
      <c r="D137" s="164"/>
      <c r="E137" s="164"/>
      <c r="F137" s="164"/>
      <c r="G137" s="164"/>
      <c r="H137" s="227">
        <v>13.0</v>
      </c>
      <c r="I137" s="185">
        <v>1.0</v>
      </c>
      <c r="J137" s="219">
        <f t="shared" si="115"/>
        <v>13</v>
      </c>
      <c r="K137" s="180"/>
      <c r="L137" s="180"/>
      <c r="M137" s="180"/>
      <c r="N137" s="180"/>
      <c r="O137" s="180"/>
      <c r="P137" s="180"/>
      <c r="Q137" s="228"/>
      <c r="R137" s="224"/>
      <c r="S137" s="140"/>
      <c r="T137" s="140"/>
      <c r="U137" s="143"/>
      <c r="V137" s="140"/>
      <c r="W137" s="140"/>
      <c r="X137" s="140"/>
      <c r="Y137" s="140"/>
      <c r="Z137" s="140"/>
      <c r="AA137" s="140"/>
      <c r="AB137" s="140"/>
      <c r="AC137" s="140"/>
      <c r="AD137" s="140"/>
      <c r="AE137" s="140"/>
      <c r="AF137" s="140"/>
      <c r="AG137" s="140"/>
      <c r="AH137" s="140"/>
      <c r="AI137" s="140"/>
      <c r="AJ137" s="140"/>
      <c r="AK137" s="140"/>
      <c r="AL137" s="140"/>
      <c r="AM137" s="140"/>
      <c r="AN137" s="140"/>
      <c r="AO137" s="140"/>
      <c r="AP137" s="140"/>
      <c r="AQ137" s="140"/>
      <c r="AR137" s="140"/>
      <c r="AS137" s="140"/>
    </row>
    <row r="138" ht="24.75" customHeight="1">
      <c r="A138" s="164">
        <v>7.0</v>
      </c>
      <c r="B138" s="186" t="s">
        <v>83</v>
      </c>
      <c r="C138" s="164"/>
      <c r="D138" s="164"/>
      <c r="E138" s="164"/>
      <c r="F138" s="164"/>
      <c r="G138" s="164"/>
      <c r="H138" s="227">
        <v>32.0</v>
      </c>
      <c r="I138" s="185">
        <v>1.0</v>
      </c>
      <c r="J138" s="219">
        <f t="shared" si="115"/>
        <v>32</v>
      </c>
      <c r="K138" s="180"/>
      <c r="L138" s="180"/>
      <c r="M138" s="180"/>
      <c r="N138" s="180"/>
      <c r="O138" s="180"/>
      <c r="P138" s="180"/>
      <c r="Q138" s="228"/>
      <c r="R138" s="224"/>
      <c r="S138" s="140"/>
      <c r="T138" s="140"/>
      <c r="U138" s="143"/>
      <c r="V138" s="140"/>
      <c r="W138" s="140"/>
      <c r="X138" s="140"/>
      <c r="Y138" s="140"/>
      <c r="Z138" s="140"/>
      <c r="AA138" s="140"/>
      <c r="AB138" s="140"/>
      <c r="AC138" s="140"/>
      <c r="AD138" s="140"/>
      <c r="AE138" s="140"/>
      <c r="AF138" s="140"/>
      <c r="AG138" s="140"/>
      <c r="AH138" s="140"/>
      <c r="AI138" s="140"/>
      <c r="AJ138" s="140"/>
      <c r="AK138" s="140"/>
      <c r="AL138" s="140"/>
      <c r="AM138" s="140"/>
      <c r="AN138" s="140"/>
      <c r="AO138" s="140"/>
      <c r="AP138" s="140"/>
      <c r="AQ138" s="140"/>
      <c r="AR138" s="140"/>
      <c r="AS138" s="140"/>
    </row>
    <row r="139" ht="24.75" customHeight="1">
      <c r="A139" s="164">
        <v>8.0</v>
      </c>
      <c r="B139" s="195" t="s">
        <v>83</v>
      </c>
      <c r="C139" s="164"/>
      <c r="D139" s="164"/>
      <c r="E139" s="164"/>
      <c r="F139" s="164"/>
      <c r="G139" s="164"/>
      <c r="H139" s="227">
        <v>8.0</v>
      </c>
      <c r="I139" s="185">
        <v>1.0</v>
      </c>
      <c r="J139" s="219">
        <f t="shared" si="115"/>
        <v>8</v>
      </c>
      <c r="K139" s="180"/>
      <c r="L139" s="180"/>
      <c r="M139" s="180"/>
      <c r="N139" s="180"/>
      <c r="O139" s="180"/>
      <c r="P139" s="180"/>
      <c r="Q139" s="228"/>
      <c r="R139" s="224"/>
      <c r="S139" s="140"/>
      <c r="T139" s="140"/>
      <c r="U139" s="143"/>
      <c r="V139" s="140"/>
      <c r="W139" s="140"/>
      <c r="X139" s="140"/>
      <c r="Y139" s="140"/>
      <c r="Z139" s="140"/>
      <c r="AA139" s="140"/>
      <c r="AB139" s="140"/>
      <c r="AC139" s="140"/>
      <c r="AD139" s="140"/>
      <c r="AE139" s="140"/>
      <c r="AF139" s="140"/>
      <c r="AG139" s="140"/>
      <c r="AH139" s="140"/>
      <c r="AI139" s="140"/>
      <c r="AJ139" s="140"/>
      <c r="AK139" s="140"/>
      <c r="AL139" s="140"/>
      <c r="AM139" s="140"/>
      <c r="AN139" s="140"/>
      <c r="AO139" s="140"/>
      <c r="AP139" s="140"/>
      <c r="AQ139" s="140"/>
      <c r="AR139" s="140"/>
      <c r="AS139" s="140"/>
    </row>
    <row r="140" ht="24.75" customHeight="1">
      <c r="A140" s="164">
        <v>9.0</v>
      </c>
      <c r="B140" s="186" t="s">
        <v>82</v>
      </c>
      <c r="C140" s="164"/>
      <c r="D140" s="164"/>
      <c r="E140" s="164"/>
      <c r="F140" s="164"/>
      <c r="G140" s="164"/>
      <c r="H140" s="227">
        <v>26.0</v>
      </c>
      <c r="I140" s="185">
        <v>1.0</v>
      </c>
      <c r="J140" s="219">
        <f t="shared" si="115"/>
        <v>26</v>
      </c>
      <c r="K140" s="180"/>
      <c r="L140" s="180"/>
      <c r="M140" s="180"/>
      <c r="N140" s="180"/>
      <c r="O140" s="180"/>
      <c r="P140" s="180"/>
      <c r="Q140" s="228"/>
      <c r="R140" s="224"/>
      <c r="S140" s="140"/>
      <c r="T140" s="140"/>
      <c r="U140" s="143"/>
      <c r="V140" s="140"/>
      <c r="W140" s="140"/>
      <c r="X140" s="140"/>
      <c r="Y140" s="140"/>
      <c r="Z140" s="140"/>
      <c r="AA140" s="140"/>
      <c r="AB140" s="140"/>
      <c r="AC140" s="140"/>
      <c r="AD140" s="140"/>
      <c r="AE140" s="140"/>
      <c r="AF140" s="140"/>
      <c r="AG140" s="140"/>
      <c r="AH140" s="140"/>
      <c r="AI140" s="140"/>
      <c r="AJ140" s="140"/>
      <c r="AK140" s="140"/>
      <c r="AL140" s="140"/>
      <c r="AM140" s="140"/>
      <c r="AN140" s="140"/>
      <c r="AO140" s="140"/>
      <c r="AP140" s="140"/>
      <c r="AQ140" s="140"/>
      <c r="AR140" s="140"/>
      <c r="AS140" s="140"/>
    </row>
    <row r="141" ht="24.75" customHeight="1">
      <c r="A141" s="164">
        <v>10.0</v>
      </c>
      <c r="B141" s="195" t="s">
        <v>82</v>
      </c>
      <c r="C141" s="164"/>
      <c r="D141" s="164"/>
      <c r="E141" s="164"/>
      <c r="F141" s="164"/>
      <c r="G141" s="164"/>
      <c r="H141" s="227">
        <v>8.0</v>
      </c>
      <c r="I141" s="185">
        <v>1.0</v>
      </c>
      <c r="J141" s="219">
        <f t="shared" si="115"/>
        <v>8</v>
      </c>
      <c r="K141" s="180"/>
      <c r="L141" s="180"/>
      <c r="M141" s="180"/>
      <c r="N141" s="180"/>
      <c r="O141" s="180"/>
      <c r="P141" s="180"/>
      <c r="Q141" s="228"/>
      <c r="R141" s="224"/>
      <c r="S141" s="140"/>
      <c r="T141" s="140"/>
      <c r="U141" s="143"/>
      <c r="V141" s="140"/>
      <c r="W141" s="140"/>
      <c r="X141" s="140"/>
      <c r="Y141" s="140"/>
      <c r="Z141" s="140"/>
      <c r="AA141" s="140"/>
      <c r="AB141" s="140"/>
      <c r="AC141" s="140"/>
      <c r="AD141" s="140"/>
      <c r="AE141" s="140"/>
      <c r="AF141" s="140"/>
      <c r="AG141" s="140"/>
      <c r="AH141" s="140"/>
      <c r="AI141" s="140"/>
      <c r="AJ141" s="140"/>
      <c r="AK141" s="140"/>
      <c r="AL141" s="140"/>
      <c r="AM141" s="140"/>
      <c r="AN141" s="140"/>
      <c r="AO141" s="140"/>
      <c r="AP141" s="140"/>
      <c r="AQ141" s="140"/>
      <c r="AR141" s="140"/>
      <c r="AS141" s="140"/>
    </row>
    <row r="142" ht="18.0" customHeight="1">
      <c r="A142" s="140"/>
      <c r="B142" s="140"/>
      <c r="C142" s="140"/>
      <c r="D142" s="140"/>
      <c r="E142" s="140"/>
      <c r="F142" s="140"/>
      <c r="G142" s="140"/>
      <c r="H142" s="141" t="s">
        <v>38</v>
      </c>
      <c r="I142" s="140"/>
      <c r="J142" s="232">
        <f>SUM(J132:J141)</f>
        <v>249</v>
      </c>
      <c r="K142" s="233"/>
      <c r="L142" s="233"/>
      <c r="M142" s="233"/>
      <c r="N142" s="233"/>
      <c r="O142" s="233"/>
      <c r="P142" s="233"/>
      <c r="Q142" s="234"/>
      <c r="R142" s="224"/>
      <c r="S142" s="140"/>
      <c r="T142" s="140"/>
      <c r="U142" s="143"/>
      <c r="V142" s="140"/>
      <c r="W142" s="140"/>
      <c r="X142" s="140"/>
      <c r="Y142" s="140"/>
      <c r="Z142" s="140"/>
      <c r="AA142" s="140"/>
      <c r="AB142" s="140"/>
      <c r="AC142" s="140"/>
      <c r="AD142" s="140"/>
      <c r="AE142" s="140"/>
      <c r="AF142" s="140"/>
      <c r="AG142" s="140"/>
      <c r="AH142" s="140"/>
      <c r="AI142" s="140"/>
      <c r="AJ142" s="140"/>
      <c r="AK142" s="140"/>
      <c r="AL142" s="140"/>
      <c r="AM142" s="140"/>
      <c r="AN142" s="140"/>
      <c r="AO142" s="140"/>
      <c r="AP142" s="140"/>
      <c r="AQ142" s="140"/>
      <c r="AR142" s="140"/>
      <c r="AS142" s="140"/>
    </row>
    <row r="143" ht="18.0" customHeight="1">
      <c r="A143" s="146"/>
      <c r="B143" s="146"/>
      <c r="C143" s="146"/>
      <c r="D143" s="146"/>
      <c r="E143" s="146"/>
      <c r="F143" s="146"/>
      <c r="G143" s="146"/>
      <c r="H143" s="147"/>
      <c r="I143" s="177"/>
      <c r="J143" s="204">
        <f>+J142*60%</f>
        <v>149.4</v>
      </c>
      <c r="K143" s="204"/>
      <c r="L143" s="204"/>
      <c r="M143" s="204"/>
      <c r="N143" s="204"/>
      <c r="O143" s="204"/>
      <c r="P143" s="204"/>
      <c r="Q143" s="206">
        <f>+J142*40%</f>
        <v>99.6</v>
      </c>
      <c r="R143" s="224"/>
      <c r="S143" s="140"/>
      <c r="T143" s="140"/>
      <c r="U143" s="143"/>
      <c r="V143" s="140"/>
      <c r="W143" s="140"/>
      <c r="X143" s="140"/>
      <c r="Y143" s="140"/>
      <c r="Z143" s="140"/>
      <c r="AA143" s="140"/>
      <c r="AB143" s="140"/>
      <c r="AC143" s="140"/>
      <c r="AD143" s="140"/>
      <c r="AE143" s="140"/>
      <c r="AF143" s="140"/>
      <c r="AG143" s="140"/>
      <c r="AH143" s="140"/>
      <c r="AI143" s="140"/>
      <c r="AJ143" s="140"/>
      <c r="AK143" s="140"/>
      <c r="AL143" s="140"/>
      <c r="AM143" s="140"/>
      <c r="AN143" s="140"/>
      <c r="AO143" s="140"/>
      <c r="AP143" s="140"/>
      <c r="AQ143" s="140"/>
      <c r="AR143" s="140"/>
      <c r="AS143" s="140"/>
    </row>
    <row r="144" ht="18.0" customHeight="1">
      <c r="A144" s="140"/>
      <c r="B144" s="140"/>
      <c r="C144" s="140"/>
      <c r="D144" s="140"/>
      <c r="E144" s="140"/>
      <c r="F144" s="140"/>
      <c r="G144" s="140"/>
      <c r="H144" s="141"/>
      <c r="I144" s="140"/>
      <c r="J144" s="140"/>
      <c r="K144" s="140"/>
      <c r="L144" s="140"/>
      <c r="M144" s="140"/>
      <c r="N144" s="140"/>
      <c r="O144" s="140"/>
      <c r="P144" s="140"/>
      <c r="Q144" s="142"/>
      <c r="R144" s="224"/>
      <c r="S144" s="140"/>
      <c r="T144" s="140"/>
      <c r="U144" s="143"/>
      <c r="V144" s="140"/>
      <c r="W144" s="140"/>
      <c r="X144" s="140"/>
      <c r="Y144" s="140"/>
      <c r="Z144" s="140"/>
      <c r="AA144" s="140"/>
      <c r="AB144" s="140"/>
      <c r="AC144" s="140"/>
      <c r="AD144" s="140"/>
      <c r="AE144" s="140"/>
      <c r="AF144" s="140"/>
      <c r="AG144" s="140"/>
      <c r="AH144" s="140"/>
      <c r="AI144" s="140"/>
      <c r="AJ144" s="140"/>
      <c r="AK144" s="140"/>
      <c r="AL144" s="140"/>
      <c r="AM144" s="140"/>
      <c r="AN144" s="140"/>
      <c r="AO144" s="140"/>
      <c r="AP144" s="140"/>
      <c r="AQ144" s="140"/>
      <c r="AR144" s="140"/>
      <c r="AS144" s="140"/>
    </row>
    <row r="145" ht="18.0" customHeight="1">
      <c r="A145" s="140"/>
      <c r="B145" s="140"/>
      <c r="C145" s="140"/>
      <c r="D145" s="140"/>
      <c r="E145" s="140"/>
      <c r="F145" s="140"/>
      <c r="G145" s="140"/>
      <c r="H145" s="141"/>
      <c r="I145" s="140"/>
      <c r="J145" s="140"/>
      <c r="K145" s="140"/>
      <c r="L145" s="140"/>
      <c r="M145" s="140"/>
      <c r="N145" s="140"/>
      <c r="O145" s="140"/>
      <c r="P145" s="140"/>
      <c r="Q145" s="142"/>
      <c r="R145" s="224"/>
      <c r="S145" s="140"/>
      <c r="T145" s="140"/>
      <c r="U145" s="143"/>
      <c r="V145" s="140"/>
      <c r="W145" s="140"/>
      <c r="X145" s="140"/>
      <c r="Y145" s="140"/>
      <c r="Z145" s="140"/>
      <c r="AA145" s="140"/>
      <c r="AB145" s="140"/>
      <c r="AC145" s="140"/>
      <c r="AD145" s="140"/>
      <c r="AE145" s="140"/>
      <c r="AF145" s="140"/>
      <c r="AG145" s="140"/>
      <c r="AH145" s="140"/>
      <c r="AI145" s="140"/>
      <c r="AJ145" s="140"/>
      <c r="AK145" s="140"/>
      <c r="AL145" s="140"/>
      <c r="AM145" s="140"/>
      <c r="AN145" s="140"/>
      <c r="AO145" s="140"/>
      <c r="AP145" s="140"/>
      <c r="AQ145" s="140"/>
      <c r="AR145" s="140"/>
      <c r="AS145" s="140"/>
    </row>
    <row r="146" ht="18.0" customHeight="1">
      <c r="A146" s="235" t="s">
        <v>41</v>
      </c>
      <c r="B146" s="140"/>
      <c r="C146" s="140"/>
      <c r="D146" s="140"/>
      <c r="E146" s="140"/>
      <c r="F146" s="140"/>
      <c r="G146" s="140"/>
      <c r="H146" s="141"/>
      <c r="I146" s="140"/>
      <c r="J146" s="140"/>
      <c r="K146" s="140"/>
      <c r="L146" s="140"/>
      <c r="M146" s="140"/>
      <c r="N146" s="140"/>
      <c r="O146" s="140"/>
      <c r="P146" s="140"/>
      <c r="Q146" s="142"/>
      <c r="R146" s="224"/>
      <c r="S146" s="140"/>
      <c r="T146" s="140"/>
      <c r="U146" s="143"/>
      <c r="V146" s="140"/>
      <c r="W146" s="140"/>
      <c r="X146" s="140"/>
      <c r="Y146" s="140"/>
      <c r="Z146" s="140"/>
      <c r="AA146" s="140"/>
      <c r="AB146" s="140"/>
      <c r="AC146" s="140"/>
      <c r="AD146" s="140"/>
      <c r="AE146" s="140"/>
      <c r="AF146" s="140"/>
      <c r="AG146" s="140"/>
      <c r="AH146" s="140"/>
      <c r="AI146" s="140"/>
      <c r="AJ146" s="140"/>
      <c r="AK146" s="140"/>
      <c r="AL146" s="140"/>
      <c r="AM146" s="140"/>
      <c r="AN146" s="140"/>
      <c r="AO146" s="140"/>
      <c r="AP146" s="140"/>
      <c r="AQ146" s="140"/>
      <c r="AR146" s="140"/>
      <c r="AS146" s="140"/>
    </row>
    <row r="147" ht="18.0" customHeight="1">
      <c r="A147" s="236"/>
      <c r="B147" s="237" t="s">
        <v>42</v>
      </c>
      <c r="C147" s="237" t="s">
        <v>43</v>
      </c>
      <c r="D147" s="237" t="s">
        <v>44</v>
      </c>
      <c r="E147" s="237" t="s">
        <v>45</v>
      </c>
      <c r="F147" s="237"/>
      <c r="G147" s="237"/>
      <c r="H147" s="238" t="s">
        <v>46</v>
      </c>
      <c r="I147" s="239" t="s">
        <v>47</v>
      </c>
      <c r="J147" s="140"/>
      <c r="K147" s="140"/>
      <c r="L147" s="140"/>
      <c r="M147" s="140"/>
      <c r="N147" s="140"/>
      <c r="O147" s="140"/>
      <c r="P147" s="140"/>
      <c r="Q147" s="142"/>
      <c r="R147" s="224"/>
      <c r="S147" s="140"/>
      <c r="T147" s="140"/>
      <c r="U147" s="143"/>
      <c r="V147" s="140"/>
      <c r="W147" s="140"/>
      <c r="X147" s="140"/>
      <c r="Y147" s="140"/>
      <c r="Z147" s="140"/>
      <c r="AA147" s="140"/>
      <c r="AB147" s="140"/>
      <c r="AC147" s="140"/>
      <c r="AD147" s="140"/>
      <c r="AE147" s="140"/>
      <c r="AF147" s="140"/>
      <c r="AG147" s="140"/>
      <c r="AH147" s="140"/>
      <c r="AI147" s="140"/>
      <c r="AJ147" s="140"/>
      <c r="AK147" s="140"/>
      <c r="AL147" s="140"/>
      <c r="AM147" s="140"/>
      <c r="AN147" s="140"/>
      <c r="AO147" s="140"/>
      <c r="AP147" s="140"/>
      <c r="AQ147" s="140"/>
      <c r="AR147" s="140"/>
      <c r="AS147" s="140"/>
    </row>
    <row r="148" ht="18.0" customHeight="1">
      <c r="A148" s="240" t="s">
        <v>48</v>
      </c>
      <c r="B148" s="241">
        <f>+E15</f>
        <v>16084.096</v>
      </c>
      <c r="C148" s="242">
        <f>+J113</f>
        <v>14677.47529</v>
      </c>
      <c r="D148" s="242">
        <f>+J125</f>
        <v>394.182624</v>
      </c>
      <c r="E148" s="243">
        <f>J143</f>
        <v>149.4</v>
      </c>
      <c r="F148" s="243"/>
      <c r="G148" s="243"/>
      <c r="H148" s="244">
        <f>+I15</f>
        <v>747.305925</v>
      </c>
      <c r="I148" s="245">
        <f>+B148-C148-D148-E148-H148</f>
        <v>115.7321638</v>
      </c>
      <c r="J148" s="270"/>
      <c r="K148" s="140"/>
      <c r="L148" s="140"/>
      <c r="M148" s="140"/>
      <c r="N148" s="140"/>
      <c r="O148" s="140"/>
      <c r="P148" s="140"/>
      <c r="Q148" s="203"/>
      <c r="R148" s="224"/>
      <c r="S148" s="140"/>
      <c r="T148" s="140"/>
      <c r="U148" s="143"/>
      <c r="V148" s="140"/>
      <c r="W148" s="140"/>
      <c r="X148" s="140"/>
      <c r="Y148" s="140"/>
      <c r="Z148" s="140"/>
      <c r="AA148" s="140"/>
      <c r="AB148" s="140"/>
      <c r="AC148" s="140"/>
      <c r="AD148" s="140"/>
      <c r="AE148" s="140"/>
      <c r="AF148" s="140"/>
      <c r="AG148" s="140"/>
      <c r="AH148" s="140"/>
      <c r="AI148" s="140"/>
      <c r="AJ148" s="140"/>
      <c r="AK148" s="140"/>
      <c r="AL148" s="140"/>
      <c r="AM148" s="140"/>
      <c r="AN148" s="140"/>
      <c r="AO148" s="140"/>
      <c r="AP148" s="140"/>
      <c r="AQ148" s="140"/>
      <c r="AR148" s="140"/>
      <c r="AS148" s="140"/>
    </row>
    <row r="149" ht="18.0" customHeight="1">
      <c r="A149" s="246" t="s">
        <v>49</v>
      </c>
      <c r="B149" s="247"/>
      <c r="C149" s="248">
        <f>+C148/B148</f>
        <v>0.9125458644</v>
      </c>
      <c r="D149" s="248">
        <f>+D148/B148</f>
        <v>0.02450760204</v>
      </c>
      <c r="E149" s="248">
        <f>+E148/B148</f>
        <v>0.009288678705</v>
      </c>
      <c r="F149" s="248"/>
      <c r="G149" s="248"/>
      <c r="H149" s="249">
        <f>+H148/B148</f>
        <v>0.04646241387</v>
      </c>
      <c r="I149" s="250">
        <f>+I148/B148</f>
        <v>0.007195441</v>
      </c>
      <c r="J149" s="140"/>
      <c r="K149" s="140"/>
      <c r="L149" s="140"/>
      <c r="M149" s="140"/>
      <c r="N149" s="140"/>
      <c r="O149" s="140"/>
      <c r="P149" s="140"/>
      <c r="Q149" s="142"/>
      <c r="R149" s="224"/>
      <c r="S149" s="140"/>
      <c r="T149" s="140"/>
      <c r="U149" s="143"/>
      <c r="V149" s="140"/>
      <c r="W149" s="140"/>
      <c r="X149" s="140"/>
      <c r="Y149" s="140"/>
      <c r="Z149" s="140"/>
      <c r="AA149" s="140"/>
      <c r="AB149" s="140"/>
      <c r="AC149" s="140"/>
      <c r="AD149" s="140"/>
      <c r="AE149" s="140"/>
      <c r="AF149" s="140"/>
      <c r="AG149" s="140"/>
      <c r="AH149" s="140"/>
      <c r="AI149" s="140"/>
      <c r="AJ149" s="140"/>
      <c r="AK149" s="140"/>
      <c r="AL149" s="140"/>
      <c r="AM149" s="140"/>
      <c r="AN149" s="140"/>
      <c r="AO149" s="140"/>
      <c r="AP149" s="140"/>
      <c r="AQ149" s="140"/>
      <c r="AR149" s="140"/>
      <c r="AS149" s="140"/>
    </row>
    <row r="150" ht="18.0" customHeight="1">
      <c r="A150" s="167"/>
      <c r="B150" s="221"/>
      <c r="C150" s="251"/>
      <c r="D150" s="251"/>
      <c r="E150" s="251"/>
      <c r="F150" s="251"/>
      <c r="G150" s="251"/>
      <c r="H150" s="252"/>
      <c r="I150" s="253"/>
      <c r="J150" s="140"/>
      <c r="K150" s="140"/>
      <c r="L150" s="140"/>
      <c r="M150" s="140"/>
      <c r="N150" s="140"/>
      <c r="O150" s="140"/>
      <c r="P150" s="140"/>
      <c r="Q150" s="142"/>
      <c r="R150" s="224"/>
      <c r="S150" s="140"/>
      <c r="T150" s="140"/>
      <c r="U150" s="143"/>
      <c r="V150" s="140"/>
      <c r="W150" s="140"/>
      <c r="X150" s="140"/>
      <c r="Y150" s="140"/>
      <c r="Z150" s="140"/>
      <c r="AA150" s="140"/>
      <c r="AB150" s="140"/>
      <c r="AC150" s="140"/>
      <c r="AD150" s="140"/>
      <c r="AE150" s="140"/>
      <c r="AF150" s="140"/>
      <c r="AG150" s="140"/>
      <c r="AH150" s="140"/>
      <c r="AI150" s="140"/>
      <c r="AJ150" s="140"/>
      <c r="AK150" s="140"/>
      <c r="AL150" s="140"/>
      <c r="AM150" s="140"/>
      <c r="AN150" s="140"/>
      <c r="AO150" s="140"/>
      <c r="AP150" s="140"/>
      <c r="AQ150" s="140"/>
      <c r="AR150" s="140"/>
      <c r="AS150" s="140"/>
    </row>
    <row r="151" ht="18.0" customHeight="1">
      <c r="A151" s="254"/>
      <c r="B151" s="255"/>
      <c r="C151" s="255"/>
      <c r="D151" s="255" t="s">
        <v>50</v>
      </c>
      <c r="E151" s="255" t="s">
        <v>48</v>
      </c>
      <c r="F151" s="255"/>
      <c r="G151" s="255"/>
      <c r="H151" s="256">
        <f>+D148+E148+H148+I148</f>
        <v>1406.620713</v>
      </c>
      <c r="I151" s="257"/>
      <c r="J151" s="140"/>
      <c r="K151" s="140"/>
      <c r="L151" s="140"/>
      <c r="M151" s="140"/>
      <c r="N151" s="140"/>
      <c r="O151" s="140"/>
      <c r="P151" s="140"/>
      <c r="Q151" s="142"/>
      <c r="R151" s="141"/>
      <c r="S151" s="140"/>
      <c r="T151" s="140"/>
      <c r="U151" s="143"/>
      <c r="V151" s="140"/>
      <c r="W151" s="140"/>
      <c r="X151" s="140"/>
      <c r="Y151" s="140"/>
      <c r="Z151" s="140"/>
      <c r="AA151" s="140"/>
      <c r="AB151" s="140"/>
      <c r="AC151" s="140"/>
      <c r="AD151" s="140"/>
      <c r="AE151" s="140"/>
      <c r="AF151" s="140"/>
      <c r="AG151" s="140"/>
      <c r="AH151" s="140"/>
      <c r="AI151" s="140"/>
      <c r="AJ151" s="140"/>
      <c r="AK151" s="140"/>
      <c r="AL151" s="140"/>
      <c r="AM151" s="140"/>
      <c r="AN151" s="140"/>
      <c r="AO151" s="140"/>
      <c r="AP151" s="140"/>
      <c r="AQ151" s="140"/>
      <c r="AR151" s="140"/>
      <c r="AS151" s="140"/>
    </row>
    <row r="152" ht="18.0" customHeight="1">
      <c r="A152" s="258"/>
      <c r="B152" s="140"/>
      <c r="C152" s="140"/>
      <c r="D152" s="140"/>
      <c r="E152" s="140" t="s">
        <v>49</v>
      </c>
      <c r="F152" s="140"/>
      <c r="G152" s="140"/>
      <c r="H152" s="252">
        <f>+H151/B148</f>
        <v>0.08745413561</v>
      </c>
      <c r="I152" s="259"/>
      <c r="J152" s="140"/>
      <c r="K152" s="140"/>
      <c r="L152" s="140"/>
      <c r="M152" s="140"/>
      <c r="N152" s="140"/>
      <c r="O152" s="140"/>
      <c r="P152" s="140"/>
      <c r="Q152" s="142"/>
      <c r="R152" s="141"/>
      <c r="S152" s="140"/>
      <c r="T152" s="140"/>
      <c r="U152" s="143"/>
      <c r="V152" s="140"/>
      <c r="W152" s="140"/>
      <c r="X152" s="140"/>
      <c r="Y152" s="140"/>
      <c r="Z152" s="140"/>
      <c r="AA152" s="140"/>
      <c r="AB152" s="140"/>
      <c r="AC152" s="140"/>
      <c r="AD152" s="140"/>
      <c r="AE152" s="140"/>
      <c r="AF152" s="140"/>
      <c r="AG152" s="140"/>
      <c r="AH152" s="140"/>
      <c r="AI152" s="140"/>
      <c r="AJ152" s="140"/>
      <c r="AK152" s="140"/>
      <c r="AL152" s="140"/>
      <c r="AM152" s="140"/>
      <c r="AN152" s="140"/>
      <c r="AO152" s="140"/>
      <c r="AP152" s="140"/>
      <c r="AQ152" s="140"/>
      <c r="AR152" s="140"/>
      <c r="AS152" s="140"/>
    </row>
    <row r="153" ht="18.0" customHeight="1">
      <c r="A153" s="258"/>
      <c r="B153" s="140"/>
      <c r="C153" s="140" t="s">
        <v>51</v>
      </c>
      <c r="D153" s="140"/>
      <c r="E153" s="140"/>
      <c r="F153" s="140"/>
      <c r="G153" s="140"/>
      <c r="H153" s="141"/>
      <c r="I153" s="259"/>
      <c r="J153" s="140"/>
      <c r="K153" s="140"/>
      <c r="L153" s="140"/>
      <c r="M153" s="140"/>
      <c r="N153" s="140"/>
      <c r="O153" s="140"/>
      <c r="P153" s="140"/>
      <c r="Q153" s="142"/>
      <c r="R153" s="141"/>
      <c r="S153" s="140"/>
      <c r="T153" s="140"/>
      <c r="U153" s="143"/>
      <c r="V153" s="140"/>
      <c r="W153" s="140"/>
      <c r="X153" s="140"/>
      <c r="Y153" s="140"/>
      <c r="Z153" s="140"/>
      <c r="AA153" s="140"/>
      <c r="AB153" s="140"/>
      <c r="AC153" s="140"/>
      <c r="AD153" s="140"/>
      <c r="AE153" s="140"/>
      <c r="AF153" s="140"/>
      <c r="AG153" s="140"/>
      <c r="AH153" s="140"/>
      <c r="AI153" s="140"/>
      <c r="AJ153" s="140"/>
      <c r="AK153" s="140"/>
      <c r="AL153" s="140"/>
      <c r="AM153" s="140"/>
      <c r="AN153" s="140"/>
      <c r="AO153" s="140"/>
      <c r="AP153" s="140"/>
      <c r="AQ153" s="140"/>
      <c r="AR153" s="140"/>
      <c r="AS153" s="140"/>
    </row>
    <row r="154" ht="18.0" customHeight="1">
      <c r="A154" s="258"/>
      <c r="B154" s="140"/>
      <c r="C154" s="140"/>
      <c r="D154" s="140" t="s">
        <v>52</v>
      </c>
      <c r="E154" s="140"/>
      <c r="F154" s="140"/>
      <c r="G154" s="140"/>
      <c r="H154" s="141">
        <f>+H153*(H151-H148)</f>
        <v>0</v>
      </c>
      <c r="I154" s="259"/>
      <c r="J154" s="140"/>
      <c r="K154" s="140"/>
      <c r="L154" s="140"/>
      <c r="M154" s="140"/>
      <c r="N154" s="140"/>
      <c r="O154" s="140"/>
      <c r="P154" s="140"/>
      <c r="Q154" s="142"/>
      <c r="R154" s="140"/>
      <c r="S154" s="140"/>
      <c r="T154" s="140"/>
      <c r="U154" s="143"/>
      <c r="V154" s="140"/>
      <c r="W154" s="140"/>
      <c r="X154" s="140"/>
      <c r="Y154" s="140"/>
      <c r="Z154" s="140"/>
      <c r="AA154" s="140"/>
      <c r="AB154" s="140"/>
      <c r="AC154" s="140"/>
      <c r="AD154" s="140"/>
      <c r="AE154" s="140"/>
      <c r="AF154" s="140"/>
      <c r="AG154" s="140"/>
      <c r="AH154" s="140"/>
      <c r="AI154" s="140"/>
      <c r="AJ154" s="140"/>
      <c r="AK154" s="140"/>
      <c r="AL154" s="140"/>
      <c r="AM154" s="140"/>
      <c r="AN154" s="140"/>
      <c r="AO154" s="140"/>
      <c r="AP154" s="140"/>
      <c r="AQ154" s="140"/>
      <c r="AR154" s="140"/>
      <c r="AS154" s="140"/>
    </row>
    <row r="155" ht="18.0" customHeight="1">
      <c r="A155" s="260"/>
      <c r="B155" s="261"/>
      <c r="C155" s="261"/>
      <c r="D155" s="261"/>
      <c r="E155" s="261"/>
      <c r="F155" s="261"/>
      <c r="G155" s="261"/>
      <c r="H155" s="262"/>
      <c r="I155" s="263"/>
      <c r="J155" s="140"/>
      <c r="K155" s="140"/>
      <c r="L155" s="140"/>
      <c r="M155" s="140"/>
      <c r="N155" s="140"/>
      <c r="O155" s="140"/>
      <c r="P155" s="140"/>
      <c r="Q155" s="142"/>
      <c r="R155" s="140"/>
      <c r="S155" s="140"/>
      <c r="T155" s="140"/>
      <c r="U155" s="143"/>
      <c r="V155" s="140"/>
      <c r="W155" s="140"/>
      <c r="X155" s="140"/>
      <c r="Y155" s="140"/>
      <c r="Z155" s="140"/>
      <c r="AA155" s="140"/>
      <c r="AB155" s="140"/>
      <c r="AC155" s="140"/>
      <c r="AD155" s="140"/>
      <c r="AE155" s="140"/>
      <c r="AF155" s="140"/>
      <c r="AG155" s="140"/>
      <c r="AH155" s="140"/>
      <c r="AI155" s="140"/>
      <c r="AJ155" s="140"/>
      <c r="AK155" s="140"/>
      <c r="AL155" s="140"/>
      <c r="AM155" s="140"/>
      <c r="AN155" s="140"/>
      <c r="AO155" s="140"/>
      <c r="AP155" s="140"/>
      <c r="AQ155" s="140"/>
      <c r="AR155" s="140"/>
      <c r="AS155" s="140"/>
    </row>
    <row r="156" ht="18.0" customHeight="1">
      <c r="A156" s="140"/>
      <c r="B156" s="140"/>
      <c r="C156" s="140"/>
      <c r="D156" s="140"/>
      <c r="E156" s="140"/>
      <c r="F156" s="140"/>
      <c r="G156" s="140"/>
      <c r="H156" s="141"/>
      <c r="I156" s="140"/>
      <c r="J156" s="140"/>
      <c r="K156" s="140"/>
      <c r="L156" s="140"/>
      <c r="M156" s="140"/>
      <c r="N156" s="140"/>
      <c r="O156" s="140"/>
      <c r="P156" s="140"/>
      <c r="Q156" s="142"/>
      <c r="R156" s="140"/>
      <c r="S156" s="140"/>
      <c r="T156" s="140"/>
      <c r="U156" s="143"/>
      <c r="V156" s="140"/>
      <c r="W156" s="140"/>
      <c r="X156" s="140"/>
      <c r="Y156" s="140"/>
      <c r="Z156" s="140"/>
      <c r="AA156" s="140"/>
      <c r="AB156" s="140"/>
      <c r="AC156" s="140"/>
      <c r="AD156" s="140"/>
      <c r="AE156" s="140"/>
      <c r="AF156" s="140"/>
      <c r="AG156" s="140"/>
      <c r="AH156" s="140"/>
      <c r="AI156" s="140"/>
      <c r="AJ156" s="140"/>
      <c r="AK156" s="140"/>
      <c r="AL156" s="140"/>
      <c r="AM156" s="140"/>
      <c r="AN156" s="140"/>
      <c r="AO156" s="140"/>
      <c r="AP156" s="140"/>
      <c r="AQ156" s="140"/>
      <c r="AR156" s="140"/>
      <c r="AS156" s="140"/>
    </row>
    <row r="157" ht="18.0" customHeight="1">
      <c r="A157" s="140"/>
      <c r="B157" s="140"/>
      <c r="C157" s="140"/>
      <c r="D157" s="140"/>
      <c r="E157" s="140"/>
      <c r="F157" s="140"/>
      <c r="G157" s="140"/>
      <c r="H157" s="141"/>
      <c r="I157" s="140"/>
      <c r="J157" s="140"/>
      <c r="K157" s="140"/>
      <c r="L157" s="140"/>
      <c r="M157" s="140"/>
      <c r="N157" s="140"/>
      <c r="O157" s="140"/>
      <c r="P157" s="140"/>
      <c r="Q157" s="142"/>
      <c r="R157" s="140"/>
      <c r="S157" s="140"/>
      <c r="T157" s="140"/>
      <c r="U157" s="143"/>
      <c r="V157" s="140"/>
      <c r="W157" s="140"/>
      <c r="X157" s="140"/>
      <c r="Y157" s="140"/>
      <c r="Z157" s="140"/>
      <c r="AA157" s="140"/>
      <c r="AB157" s="140"/>
      <c r="AC157" s="140"/>
      <c r="AD157" s="140"/>
      <c r="AE157" s="140"/>
      <c r="AF157" s="140"/>
      <c r="AG157" s="140"/>
      <c r="AH157" s="140"/>
      <c r="AI157" s="140"/>
      <c r="AJ157" s="140"/>
      <c r="AK157" s="140"/>
      <c r="AL157" s="140"/>
      <c r="AM157" s="140"/>
      <c r="AN157" s="140"/>
      <c r="AO157" s="140"/>
      <c r="AP157" s="140"/>
      <c r="AQ157" s="140"/>
      <c r="AR157" s="140"/>
      <c r="AS157" s="140"/>
    </row>
    <row r="158" ht="18.0" customHeight="1">
      <c r="A158" s="140"/>
      <c r="B158" s="140"/>
      <c r="C158" s="140"/>
      <c r="D158" s="140"/>
      <c r="E158" s="140"/>
      <c r="F158" s="140"/>
      <c r="G158" s="140"/>
      <c r="H158" s="141"/>
      <c r="I158" s="140"/>
      <c r="J158" s="140"/>
      <c r="K158" s="140"/>
      <c r="L158" s="140"/>
      <c r="M158" s="140"/>
      <c r="N158" s="140"/>
      <c r="O158" s="140"/>
      <c r="P158" s="140"/>
      <c r="Q158" s="142"/>
      <c r="R158" s="140"/>
      <c r="S158" s="140"/>
      <c r="T158" s="140"/>
      <c r="U158" s="143"/>
      <c r="V158" s="140"/>
      <c r="W158" s="140"/>
      <c r="X158" s="140"/>
      <c r="Y158" s="140"/>
      <c r="Z158" s="140"/>
      <c r="AA158" s="140"/>
      <c r="AB158" s="140"/>
      <c r="AC158" s="140"/>
      <c r="AD158" s="140"/>
      <c r="AE158" s="140"/>
      <c r="AF158" s="140"/>
      <c r="AG158" s="140"/>
      <c r="AH158" s="140"/>
      <c r="AI158" s="140"/>
      <c r="AJ158" s="140"/>
      <c r="AK158" s="140"/>
      <c r="AL158" s="140"/>
      <c r="AM158" s="140"/>
      <c r="AN158" s="140"/>
      <c r="AO158" s="140"/>
      <c r="AP158" s="140"/>
      <c r="AQ158" s="140"/>
      <c r="AR158" s="140"/>
      <c r="AS158" s="140"/>
    </row>
    <row r="159" ht="18.0" customHeight="1">
      <c r="A159" s="7"/>
      <c r="B159" s="7"/>
      <c r="C159" s="7"/>
      <c r="D159" s="7"/>
      <c r="E159" s="7"/>
      <c r="F159" s="7"/>
      <c r="G159" s="7"/>
      <c r="H159" s="264"/>
      <c r="I159" s="7"/>
      <c r="J159" s="7"/>
      <c r="K159" s="7"/>
      <c r="L159" s="7"/>
      <c r="M159" s="7"/>
      <c r="N159" s="7"/>
      <c r="O159" s="7"/>
      <c r="P159" s="7"/>
      <c r="Q159" s="265"/>
      <c r="R159" s="7"/>
      <c r="S159" s="7"/>
      <c r="T159" s="7"/>
      <c r="U159" s="266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</row>
    <row r="160" ht="18.0" customHeight="1">
      <c r="A160" s="7"/>
      <c r="B160" s="7"/>
      <c r="C160" s="7"/>
      <c r="D160" s="7"/>
      <c r="E160" s="7"/>
      <c r="F160" s="7"/>
      <c r="G160" s="7"/>
      <c r="H160" s="264"/>
      <c r="I160" s="7"/>
      <c r="J160" s="7"/>
      <c r="K160" s="7"/>
      <c r="L160" s="7"/>
      <c r="M160" s="7"/>
      <c r="N160" s="7"/>
      <c r="O160" s="7"/>
      <c r="P160" s="7"/>
      <c r="Q160" s="265"/>
      <c r="R160" s="7"/>
      <c r="S160" s="7"/>
      <c r="T160" s="7"/>
      <c r="U160" s="266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</row>
    <row r="161" ht="18.0" customHeight="1">
      <c r="A161" s="7"/>
      <c r="B161" s="7"/>
      <c r="C161" s="7"/>
      <c r="D161" s="7"/>
      <c r="E161" s="7"/>
      <c r="F161" s="7"/>
      <c r="G161" s="7"/>
      <c r="H161" s="264"/>
      <c r="I161" s="7"/>
      <c r="J161" s="7"/>
      <c r="K161" s="7"/>
      <c r="L161" s="7"/>
      <c r="M161" s="7"/>
      <c r="N161" s="7"/>
      <c r="O161" s="7"/>
      <c r="P161" s="7"/>
      <c r="Q161" s="265"/>
      <c r="R161" s="7"/>
      <c r="S161" s="7"/>
      <c r="T161" s="7"/>
      <c r="U161" s="266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</row>
    <row r="162" ht="18.0" customHeight="1">
      <c r="A162" s="7"/>
      <c r="B162" s="7"/>
      <c r="C162" s="7"/>
      <c r="D162" s="7"/>
      <c r="E162" s="7"/>
      <c r="F162" s="7"/>
      <c r="G162" s="7"/>
      <c r="H162" s="264"/>
      <c r="I162" s="7"/>
      <c r="J162" s="7"/>
      <c r="K162" s="7"/>
      <c r="L162" s="7"/>
      <c r="M162" s="7"/>
      <c r="N162" s="7"/>
      <c r="O162" s="7"/>
      <c r="P162" s="7"/>
      <c r="Q162" s="265"/>
      <c r="R162" s="7"/>
      <c r="S162" s="7"/>
      <c r="T162" s="7"/>
      <c r="U162" s="266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</row>
    <row r="163" ht="18.0" customHeight="1">
      <c r="A163" s="7"/>
      <c r="B163" s="7"/>
      <c r="C163" s="7"/>
      <c r="D163" s="7"/>
      <c r="E163" s="7"/>
      <c r="F163" s="7"/>
      <c r="G163" s="7"/>
      <c r="H163" s="264"/>
      <c r="I163" s="7"/>
      <c r="J163" s="7"/>
      <c r="K163" s="7"/>
      <c r="L163" s="7"/>
      <c r="M163" s="7"/>
      <c r="N163" s="7"/>
      <c r="O163" s="7"/>
      <c r="P163" s="7"/>
      <c r="Q163" s="265"/>
      <c r="R163" s="7"/>
      <c r="S163" s="7"/>
      <c r="T163" s="7"/>
      <c r="U163" s="266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</row>
    <row r="164" ht="18.0" customHeight="1">
      <c r="A164" s="7"/>
      <c r="B164" s="7"/>
      <c r="C164" s="7"/>
      <c r="D164" s="7"/>
      <c r="E164" s="7"/>
      <c r="F164" s="7"/>
      <c r="G164" s="7"/>
      <c r="H164" s="264"/>
      <c r="I164" s="7"/>
      <c r="J164" s="7"/>
      <c r="K164" s="7"/>
      <c r="L164" s="7"/>
      <c r="M164" s="7"/>
      <c r="N164" s="7"/>
      <c r="O164" s="7"/>
      <c r="P164" s="7"/>
      <c r="Q164" s="265"/>
      <c r="R164" s="7"/>
      <c r="S164" s="7"/>
      <c r="T164" s="7"/>
      <c r="U164" s="266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</row>
    <row r="165" ht="18.0" customHeight="1">
      <c r="A165" s="7"/>
      <c r="B165" s="7"/>
      <c r="C165" s="7"/>
      <c r="D165" s="7"/>
      <c r="E165" s="7"/>
      <c r="F165" s="7"/>
      <c r="G165" s="7"/>
      <c r="H165" s="264"/>
      <c r="I165" s="7"/>
      <c r="J165" s="7"/>
      <c r="K165" s="7"/>
      <c r="L165" s="7"/>
      <c r="M165" s="7"/>
      <c r="N165" s="7"/>
      <c r="O165" s="7"/>
      <c r="P165" s="7"/>
      <c r="Q165" s="265"/>
      <c r="R165" s="7"/>
      <c r="S165" s="7"/>
      <c r="T165" s="7"/>
      <c r="U165" s="266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</row>
    <row r="166" ht="18.0" customHeight="1">
      <c r="A166" s="7"/>
      <c r="B166" s="7"/>
      <c r="C166" s="7"/>
      <c r="D166" s="7"/>
      <c r="E166" s="7"/>
      <c r="F166" s="7"/>
      <c r="G166" s="7"/>
      <c r="H166" s="264"/>
      <c r="I166" s="7"/>
      <c r="J166" s="7"/>
      <c r="K166" s="7"/>
      <c r="L166" s="7"/>
      <c r="M166" s="7"/>
      <c r="N166" s="7"/>
      <c r="O166" s="7"/>
      <c r="P166" s="7"/>
      <c r="Q166" s="265"/>
      <c r="R166" s="7"/>
      <c r="S166" s="7"/>
      <c r="T166" s="7"/>
      <c r="U166" s="266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</row>
    <row r="167" ht="18.0" customHeight="1">
      <c r="A167" s="7"/>
      <c r="B167" s="7"/>
      <c r="C167" s="7"/>
      <c r="D167" s="7"/>
      <c r="E167" s="7"/>
      <c r="F167" s="7"/>
      <c r="G167" s="7"/>
      <c r="H167" s="264"/>
      <c r="I167" s="7"/>
      <c r="J167" s="7"/>
      <c r="K167" s="7"/>
      <c r="L167" s="7"/>
      <c r="M167" s="7"/>
      <c r="N167" s="7"/>
      <c r="O167" s="7"/>
      <c r="P167" s="7"/>
      <c r="Q167" s="265"/>
      <c r="R167" s="7"/>
      <c r="S167" s="7"/>
      <c r="T167" s="7"/>
      <c r="U167" s="266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</row>
    <row r="168" ht="18.0" customHeight="1">
      <c r="A168" s="7"/>
      <c r="B168" s="7"/>
      <c r="C168" s="7"/>
      <c r="D168" s="7"/>
      <c r="E168" s="7"/>
      <c r="F168" s="7"/>
      <c r="G168" s="7"/>
      <c r="H168" s="264"/>
      <c r="I168" s="7"/>
      <c r="J168" s="7"/>
      <c r="K168" s="7"/>
      <c r="L168" s="7"/>
      <c r="M168" s="7"/>
      <c r="N168" s="7"/>
      <c r="O168" s="7"/>
      <c r="P168" s="7"/>
      <c r="Q168" s="265"/>
      <c r="R168" s="7"/>
      <c r="S168" s="7"/>
      <c r="T168" s="7"/>
      <c r="U168" s="266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</row>
    <row r="169" ht="18.0" customHeight="1">
      <c r="A169" s="7"/>
      <c r="B169" s="7"/>
      <c r="C169" s="7"/>
      <c r="D169" s="7"/>
      <c r="E169" s="7"/>
      <c r="F169" s="7"/>
      <c r="G169" s="7"/>
      <c r="H169" s="264"/>
      <c r="I169" s="7"/>
      <c r="J169" s="7"/>
      <c r="K169" s="7"/>
      <c r="L169" s="7"/>
      <c r="M169" s="7"/>
      <c r="N169" s="7"/>
      <c r="O169" s="7"/>
      <c r="P169" s="7"/>
      <c r="Q169" s="265"/>
      <c r="R169" s="7"/>
      <c r="S169" s="7"/>
      <c r="T169" s="7"/>
      <c r="U169" s="266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</row>
    <row r="170" ht="18.0" customHeight="1">
      <c r="A170" s="7"/>
      <c r="B170" s="7"/>
      <c r="C170" s="7"/>
      <c r="D170" s="7"/>
      <c r="E170" s="7"/>
      <c r="F170" s="7"/>
      <c r="G170" s="7"/>
      <c r="H170" s="264"/>
      <c r="I170" s="7"/>
      <c r="J170" s="7"/>
      <c r="K170" s="7"/>
      <c r="L170" s="7"/>
      <c r="M170" s="7"/>
      <c r="N170" s="7"/>
      <c r="O170" s="7"/>
      <c r="P170" s="7"/>
      <c r="Q170" s="265"/>
      <c r="R170" s="7"/>
      <c r="S170" s="7"/>
      <c r="T170" s="7"/>
      <c r="U170" s="266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</row>
    <row r="171" ht="18.0" customHeight="1">
      <c r="A171" s="7"/>
      <c r="B171" s="7"/>
      <c r="C171" s="7"/>
      <c r="D171" s="7"/>
      <c r="E171" s="7"/>
      <c r="F171" s="7"/>
      <c r="G171" s="7"/>
      <c r="H171" s="264"/>
      <c r="I171" s="7"/>
      <c r="J171" s="7"/>
      <c r="K171" s="7"/>
      <c r="L171" s="7"/>
      <c r="M171" s="7"/>
      <c r="N171" s="7"/>
      <c r="O171" s="7"/>
      <c r="P171" s="7"/>
      <c r="Q171" s="265"/>
      <c r="R171" s="7"/>
      <c r="S171" s="7"/>
      <c r="T171" s="7"/>
      <c r="U171" s="266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</row>
    <row r="172" ht="18.0" customHeight="1">
      <c r="A172" s="7"/>
      <c r="B172" s="7"/>
      <c r="C172" s="7"/>
      <c r="D172" s="7"/>
      <c r="E172" s="7"/>
      <c r="F172" s="7"/>
      <c r="G172" s="7"/>
      <c r="H172" s="264"/>
      <c r="I172" s="7"/>
      <c r="J172" s="7"/>
      <c r="K172" s="7"/>
      <c r="L172" s="7"/>
      <c r="M172" s="7"/>
      <c r="N172" s="7"/>
      <c r="O172" s="7"/>
      <c r="P172" s="7"/>
      <c r="Q172" s="265"/>
      <c r="R172" s="7"/>
      <c r="S172" s="7"/>
      <c r="T172" s="7"/>
      <c r="U172" s="266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</row>
    <row r="173" ht="18.0" customHeight="1">
      <c r="A173" s="7"/>
      <c r="B173" s="7"/>
      <c r="C173" s="7"/>
      <c r="D173" s="7"/>
      <c r="E173" s="7"/>
      <c r="F173" s="7"/>
      <c r="G173" s="7"/>
      <c r="H173" s="264"/>
      <c r="I173" s="7"/>
      <c r="J173" s="7"/>
      <c r="K173" s="7"/>
      <c r="L173" s="7"/>
      <c r="M173" s="7"/>
      <c r="N173" s="7"/>
      <c r="O173" s="7"/>
      <c r="P173" s="7"/>
      <c r="Q173" s="265"/>
      <c r="R173" s="7"/>
      <c r="S173" s="7"/>
      <c r="T173" s="7"/>
      <c r="U173" s="266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</row>
    <row r="174" ht="18.0" customHeight="1">
      <c r="A174" s="7"/>
      <c r="B174" s="7"/>
      <c r="C174" s="7"/>
      <c r="D174" s="7"/>
      <c r="E174" s="7"/>
      <c r="F174" s="7"/>
      <c r="G174" s="7"/>
      <c r="H174" s="264"/>
      <c r="I174" s="7"/>
      <c r="J174" s="7"/>
      <c r="K174" s="7"/>
      <c r="L174" s="7"/>
      <c r="M174" s="7"/>
      <c r="N174" s="7"/>
      <c r="O174" s="7"/>
      <c r="P174" s="7"/>
      <c r="Q174" s="265"/>
      <c r="R174" s="7"/>
      <c r="S174" s="7"/>
      <c r="T174" s="7"/>
      <c r="U174" s="266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</row>
    <row r="175" ht="18.0" customHeight="1">
      <c r="A175" s="7"/>
      <c r="B175" s="7"/>
      <c r="C175" s="7"/>
      <c r="D175" s="7"/>
      <c r="E175" s="7"/>
      <c r="F175" s="7"/>
      <c r="G175" s="7"/>
      <c r="H175" s="264"/>
      <c r="I175" s="7"/>
      <c r="J175" s="7"/>
      <c r="K175" s="7"/>
      <c r="L175" s="7"/>
      <c r="M175" s="7"/>
      <c r="N175" s="7"/>
      <c r="O175" s="7"/>
      <c r="P175" s="7"/>
      <c r="Q175" s="265"/>
      <c r="R175" s="7"/>
      <c r="S175" s="7"/>
      <c r="T175" s="7"/>
      <c r="U175" s="266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</row>
    <row r="176" ht="18.0" customHeight="1">
      <c r="A176" s="7"/>
      <c r="B176" s="7"/>
      <c r="C176" s="7"/>
      <c r="D176" s="7"/>
      <c r="E176" s="7"/>
      <c r="F176" s="7"/>
      <c r="G176" s="7"/>
      <c r="H176" s="264"/>
      <c r="I176" s="7"/>
      <c r="J176" s="7"/>
      <c r="K176" s="7"/>
      <c r="L176" s="7"/>
      <c r="M176" s="7"/>
      <c r="N176" s="7"/>
      <c r="O176" s="7"/>
      <c r="P176" s="7"/>
      <c r="Q176" s="265"/>
      <c r="R176" s="7"/>
      <c r="S176" s="7"/>
      <c r="T176" s="7"/>
      <c r="U176" s="266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</row>
    <row r="177" ht="18.0" customHeight="1">
      <c r="A177" s="7"/>
      <c r="B177" s="7"/>
      <c r="C177" s="7"/>
      <c r="D177" s="7"/>
      <c r="E177" s="7"/>
      <c r="F177" s="7"/>
      <c r="G177" s="7"/>
      <c r="H177" s="264"/>
      <c r="I177" s="7"/>
      <c r="J177" s="7"/>
      <c r="K177" s="7"/>
      <c r="L177" s="7"/>
      <c r="M177" s="7"/>
      <c r="N177" s="7"/>
      <c r="O177" s="7"/>
      <c r="P177" s="7"/>
      <c r="Q177" s="265"/>
      <c r="R177" s="7"/>
      <c r="S177" s="7"/>
      <c r="T177" s="7"/>
      <c r="U177" s="266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</row>
    <row r="178" ht="18.0" customHeight="1">
      <c r="A178" s="7"/>
      <c r="B178" s="7"/>
      <c r="C178" s="7"/>
      <c r="D178" s="7"/>
      <c r="E178" s="7"/>
      <c r="F178" s="7"/>
      <c r="G178" s="7"/>
      <c r="H178" s="264"/>
      <c r="I178" s="7"/>
      <c r="J178" s="7"/>
      <c r="K178" s="7"/>
      <c r="L178" s="7"/>
      <c r="M178" s="7"/>
      <c r="N178" s="7"/>
      <c r="O178" s="7"/>
      <c r="P178" s="7"/>
      <c r="Q178" s="265"/>
      <c r="R178" s="7"/>
      <c r="S178" s="7"/>
      <c r="T178" s="7"/>
      <c r="U178" s="266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</row>
    <row r="179" ht="18.0" customHeight="1">
      <c r="A179" s="7"/>
      <c r="B179" s="7"/>
      <c r="C179" s="7"/>
      <c r="D179" s="7"/>
      <c r="E179" s="7"/>
      <c r="F179" s="7"/>
      <c r="G179" s="7"/>
      <c r="H179" s="264"/>
      <c r="I179" s="7"/>
      <c r="J179" s="7"/>
      <c r="K179" s="7"/>
      <c r="L179" s="7"/>
      <c r="M179" s="7"/>
      <c r="N179" s="7"/>
      <c r="O179" s="7"/>
      <c r="P179" s="7"/>
      <c r="Q179" s="265"/>
      <c r="R179" s="7"/>
      <c r="S179" s="7"/>
      <c r="T179" s="7"/>
      <c r="U179" s="266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</row>
    <row r="180" ht="18.0" customHeight="1">
      <c r="A180" s="7"/>
      <c r="B180" s="7"/>
      <c r="C180" s="7"/>
      <c r="D180" s="7"/>
      <c r="E180" s="7"/>
      <c r="F180" s="7"/>
      <c r="G180" s="7"/>
      <c r="H180" s="264"/>
      <c r="I180" s="7"/>
      <c r="J180" s="7"/>
      <c r="K180" s="7"/>
      <c r="L180" s="7"/>
      <c r="M180" s="7"/>
      <c r="N180" s="7"/>
      <c r="O180" s="7"/>
      <c r="P180" s="7"/>
      <c r="Q180" s="265"/>
      <c r="R180" s="7"/>
      <c r="S180" s="7"/>
      <c r="T180" s="7"/>
      <c r="U180" s="266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</row>
    <row r="181" ht="18.0" customHeight="1">
      <c r="A181" s="7"/>
      <c r="B181" s="7"/>
      <c r="C181" s="7"/>
      <c r="D181" s="7"/>
      <c r="E181" s="7"/>
      <c r="F181" s="7"/>
      <c r="G181" s="7"/>
      <c r="H181" s="264"/>
      <c r="I181" s="7"/>
      <c r="J181" s="7"/>
      <c r="K181" s="7"/>
      <c r="L181" s="7"/>
      <c r="M181" s="7"/>
      <c r="N181" s="7"/>
      <c r="O181" s="7"/>
      <c r="P181" s="7"/>
      <c r="Q181" s="265"/>
      <c r="R181" s="7"/>
      <c r="S181" s="7"/>
      <c r="T181" s="7"/>
      <c r="U181" s="266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</row>
    <row r="182" ht="18.0" customHeight="1">
      <c r="A182" s="7"/>
      <c r="B182" s="7"/>
      <c r="C182" s="7"/>
      <c r="D182" s="7"/>
      <c r="E182" s="7"/>
      <c r="F182" s="7"/>
      <c r="G182" s="7"/>
      <c r="H182" s="264"/>
      <c r="I182" s="7"/>
      <c r="J182" s="7"/>
      <c r="K182" s="7"/>
      <c r="L182" s="7"/>
      <c r="M182" s="7"/>
      <c r="N182" s="7"/>
      <c r="O182" s="7"/>
      <c r="P182" s="7"/>
      <c r="Q182" s="265"/>
      <c r="R182" s="7"/>
      <c r="S182" s="7"/>
      <c r="T182" s="7"/>
      <c r="U182" s="266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</row>
    <row r="183" ht="18.0" customHeight="1">
      <c r="A183" s="7"/>
      <c r="B183" s="7"/>
      <c r="C183" s="7"/>
      <c r="D183" s="7"/>
      <c r="E183" s="7"/>
      <c r="F183" s="7"/>
      <c r="G183" s="7"/>
      <c r="H183" s="264"/>
      <c r="I183" s="7"/>
      <c r="J183" s="7"/>
      <c r="K183" s="7"/>
      <c r="L183" s="7"/>
      <c r="M183" s="7"/>
      <c r="N183" s="7"/>
      <c r="O183" s="7"/>
      <c r="P183" s="7"/>
      <c r="Q183" s="265"/>
      <c r="R183" s="7"/>
      <c r="S183" s="7"/>
      <c r="T183" s="7"/>
      <c r="U183" s="266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</row>
    <row r="184" ht="18.0" customHeight="1">
      <c r="A184" s="7"/>
      <c r="B184" s="7"/>
      <c r="C184" s="7"/>
      <c r="D184" s="7"/>
      <c r="E184" s="7"/>
      <c r="F184" s="7"/>
      <c r="G184" s="7"/>
      <c r="H184" s="264"/>
      <c r="I184" s="7"/>
      <c r="J184" s="7"/>
      <c r="K184" s="7"/>
      <c r="L184" s="7"/>
      <c r="M184" s="7"/>
      <c r="N184" s="7"/>
      <c r="O184" s="7"/>
      <c r="P184" s="7"/>
      <c r="Q184" s="265"/>
      <c r="R184" s="7"/>
      <c r="S184" s="7"/>
      <c r="T184" s="7"/>
      <c r="U184" s="266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</row>
    <row r="185" ht="18.0" customHeight="1">
      <c r="A185" s="7"/>
      <c r="B185" s="7"/>
      <c r="C185" s="7"/>
      <c r="D185" s="7"/>
      <c r="E185" s="7"/>
      <c r="F185" s="7"/>
      <c r="G185" s="7"/>
      <c r="H185" s="264"/>
      <c r="I185" s="7"/>
      <c r="J185" s="7"/>
      <c r="K185" s="7"/>
      <c r="L185" s="7"/>
      <c r="M185" s="7"/>
      <c r="N185" s="7"/>
      <c r="O185" s="7"/>
      <c r="P185" s="7"/>
      <c r="Q185" s="265"/>
      <c r="R185" s="7"/>
      <c r="S185" s="7"/>
      <c r="T185" s="7"/>
      <c r="U185" s="266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</row>
    <row r="186" ht="18.0" customHeight="1">
      <c r="A186" s="7"/>
      <c r="B186" s="7"/>
      <c r="C186" s="7"/>
      <c r="D186" s="7"/>
      <c r="E186" s="7"/>
      <c r="F186" s="7"/>
      <c r="G186" s="7"/>
      <c r="H186" s="264"/>
      <c r="I186" s="7"/>
      <c r="J186" s="7"/>
      <c r="K186" s="7"/>
      <c r="L186" s="7"/>
      <c r="M186" s="7"/>
      <c r="N186" s="7"/>
      <c r="O186" s="7"/>
      <c r="P186" s="7"/>
      <c r="Q186" s="265"/>
      <c r="R186" s="7"/>
      <c r="S186" s="7"/>
      <c r="T186" s="7"/>
      <c r="U186" s="266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</row>
    <row r="187" ht="18.0" customHeight="1">
      <c r="A187" s="7"/>
      <c r="B187" s="7"/>
      <c r="C187" s="7"/>
      <c r="D187" s="7"/>
      <c r="E187" s="7"/>
      <c r="F187" s="7"/>
      <c r="G187" s="7"/>
      <c r="H187" s="264"/>
      <c r="I187" s="7"/>
      <c r="J187" s="7"/>
      <c r="K187" s="7"/>
      <c r="L187" s="7"/>
      <c r="M187" s="7"/>
      <c r="N187" s="7"/>
      <c r="O187" s="7"/>
      <c r="P187" s="7"/>
      <c r="Q187" s="265"/>
      <c r="R187" s="7"/>
      <c r="S187" s="7"/>
      <c r="T187" s="7"/>
      <c r="U187" s="266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</row>
    <row r="188" ht="18.0" customHeight="1">
      <c r="A188" s="7"/>
      <c r="B188" s="7"/>
      <c r="C188" s="7"/>
      <c r="D188" s="7"/>
      <c r="E188" s="7"/>
      <c r="F188" s="7"/>
      <c r="G188" s="7"/>
      <c r="H188" s="264"/>
      <c r="I188" s="7"/>
      <c r="J188" s="7"/>
      <c r="K188" s="7"/>
      <c r="L188" s="7"/>
      <c r="M188" s="7"/>
      <c r="N188" s="7"/>
      <c r="O188" s="7"/>
      <c r="P188" s="7"/>
      <c r="Q188" s="265"/>
      <c r="R188" s="7"/>
      <c r="S188" s="7"/>
      <c r="T188" s="7"/>
      <c r="U188" s="266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</row>
    <row r="189" ht="18.0" customHeight="1">
      <c r="A189" s="7"/>
      <c r="B189" s="7"/>
      <c r="C189" s="7"/>
      <c r="D189" s="7"/>
      <c r="E189" s="7"/>
      <c r="F189" s="7"/>
      <c r="G189" s="7"/>
      <c r="H189" s="264"/>
      <c r="I189" s="7"/>
      <c r="J189" s="7"/>
      <c r="K189" s="7"/>
      <c r="L189" s="7"/>
      <c r="M189" s="7"/>
      <c r="N189" s="7"/>
      <c r="O189" s="7"/>
      <c r="P189" s="7"/>
      <c r="Q189" s="265"/>
      <c r="R189" s="7"/>
      <c r="S189" s="7"/>
      <c r="T189" s="7"/>
      <c r="U189" s="266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</row>
    <row r="190" ht="18.0" customHeight="1">
      <c r="A190" s="7"/>
      <c r="B190" s="7"/>
      <c r="C190" s="7"/>
      <c r="D190" s="7"/>
      <c r="E190" s="7"/>
      <c r="F190" s="7"/>
      <c r="G190" s="7"/>
      <c r="H190" s="264"/>
      <c r="I190" s="7"/>
      <c r="J190" s="7"/>
      <c r="K190" s="7"/>
      <c r="L190" s="7"/>
      <c r="M190" s="7"/>
      <c r="N190" s="7"/>
      <c r="O190" s="7"/>
      <c r="P190" s="7"/>
      <c r="Q190" s="265"/>
      <c r="R190" s="7"/>
      <c r="S190" s="7"/>
      <c r="T190" s="7"/>
      <c r="U190" s="266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</row>
    <row r="191" ht="18.0" customHeight="1">
      <c r="A191" s="7"/>
      <c r="B191" s="7"/>
      <c r="C191" s="7"/>
      <c r="D191" s="7"/>
      <c r="E191" s="7"/>
      <c r="F191" s="7"/>
      <c r="G191" s="7"/>
      <c r="H191" s="264"/>
      <c r="I191" s="7"/>
      <c r="J191" s="7"/>
      <c r="K191" s="7"/>
      <c r="L191" s="7"/>
      <c r="M191" s="7"/>
      <c r="N191" s="7"/>
      <c r="O191" s="7"/>
      <c r="P191" s="7"/>
      <c r="Q191" s="265"/>
      <c r="R191" s="7"/>
      <c r="S191" s="7"/>
      <c r="T191" s="7"/>
      <c r="U191" s="266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</row>
    <row r="192" ht="18.0" customHeight="1">
      <c r="A192" s="7"/>
      <c r="B192" s="7"/>
      <c r="C192" s="7"/>
      <c r="D192" s="7"/>
      <c r="E192" s="7"/>
      <c r="F192" s="7"/>
      <c r="G192" s="7"/>
      <c r="H192" s="264"/>
      <c r="I192" s="7"/>
      <c r="J192" s="7"/>
      <c r="K192" s="7"/>
      <c r="L192" s="7"/>
      <c r="M192" s="7"/>
      <c r="N192" s="7"/>
      <c r="O192" s="7"/>
      <c r="P192" s="7"/>
      <c r="Q192" s="265"/>
      <c r="R192" s="7"/>
      <c r="S192" s="7"/>
      <c r="T192" s="7"/>
      <c r="U192" s="266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</row>
    <row r="193" ht="18.0" customHeight="1">
      <c r="A193" s="7"/>
      <c r="B193" s="7"/>
      <c r="C193" s="7"/>
      <c r="D193" s="7"/>
      <c r="E193" s="7"/>
      <c r="F193" s="7"/>
      <c r="G193" s="7"/>
      <c r="H193" s="264"/>
      <c r="I193" s="7"/>
      <c r="J193" s="7"/>
      <c r="K193" s="7"/>
      <c r="L193" s="7"/>
      <c r="M193" s="7"/>
      <c r="N193" s="7"/>
      <c r="O193" s="7"/>
      <c r="P193" s="7"/>
      <c r="Q193" s="265"/>
      <c r="R193" s="7"/>
      <c r="S193" s="7"/>
      <c r="T193" s="7"/>
      <c r="U193" s="266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</row>
    <row r="194" ht="18.0" customHeight="1">
      <c r="A194" s="7"/>
      <c r="B194" s="7"/>
      <c r="C194" s="7"/>
      <c r="D194" s="7"/>
      <c r="E194" s="7"/>
      <c r="F194" s="7"/>
      <c r="G194" s="7"/>
      <c r="H194" s="264"/>
      <c r="I194" s="7"/>
      <c r="J194" s="7"/>
      <c r="K194" s="7"/>
      <c r="L194" s="7"/>
      <c r="M194" s="7"/>
      <c r="N194" s="7"/>
      <c r="O194" s="7"/>
      <c r="P194" s="7"/>
      <c r="Q194" s="265"/>
      <c r="R194" s="7"/>
      <c r="S194" s="7"/>
      <c r="T194" s="7"/>
      <c r="U194" s="266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</row>
    <row r="195" ht="18.0" customHeight="1">
      <c r="A195" s="7"/>
      <c r="B195" s="7"/>
      <c r="C195" s="7"/>
      <c r="D195" s="7"/>
      <c r="E195" s="7"/>
      <c r="F195" s="7"/>
      <c r="G195" s="7"/>
      <c r="H195" s="264"/>
      <c r="I195" s="7"/>
      <c r="J195" s="7"/>
      <c r="K195" s="7"/>
      <c r="L195" s="7"/>
      <c r="M195" s="7"/>
      <c r="N195" s="7"/>
      <c r="O195" s="7"/>
      <c r="P195" s="7"/>
      <c r="Q195" s="265"/>
      <c r="R195" s="7"/>
      <c r="S195" s="7"/>
      <c r="T195" s="7"/>
      <c r="U195" s="266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</row>
    <row r="196" ht="18.0" customHeight="1">
      <c r="A196" s="7"/>
      <c r="B196" s="7"/>
      <c r="C196" s="7"/>
      <c r="D196" s="7"/>
      <c r="E196" s="7"/>
      <c r="F196" s="7"/>
      <c r="G196" s="7"/>
      <c r="H196" s="264"/>
      <c r="I196" s="7"/>
      <c r="J196" s="7"/>
      <c r="K196" s="7"/>
      <c r="L196" s="7"/>
      <c r="M196" s="7"/>
      <c r="N196" s="7"/>
      <c r="O196" s="7"/>
      <c r="P196" s="7"/>
      <c r="Q196" s="265"/>
      <c r="R196" s="7"/>
      <c r="S196" s="7"/>
      <c r="T196" s="7"/>
      <c r="U196" s="266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</row>
    <row r="197" ht="18.0" customHeight="1">
      <c r="A197" s="7"/>
      <c r="B197" s="7"/>
      <c r="C197" s="7"/>
      <c r="D197" s="7"/>
      <c r="E197" s="7"/>
      <c r="F197" s="7"/>
      <c r="G197" s="7"/>
      <c r="H197" s="264"/>
      <c r="I197" s="7"/>
      <c r="J197" s="7"/>
      <c r="K197" s="7"/>
      <c r="L197" s="7"/>
      <c r="M197" s="7"/>
      <c r="N197" s="7"/>
      <c r="O197" s="7"/>
      <c r="P197" s="7"/>
      <c r="Q197" s="265"/>
      <c r="R197" s="7"/>
      <c r="S197" s="7"/>
      <c r="T197" s="7"/>
      <c r="U197" s="266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</row>
    <row r="198" ht="18.0" customHeight="1">
      <c r="A198" s="7"/>
      <c r="B198" s="7"/>
      <c r="C198" s="7"/>
      <c r="D198" s="7"/>
      <c r="E198" s="7"/>
      <c r="F198" s="7"/>
      <c r="G198" s="7"/>
      <c r="H198" s="264"/>
      <c r="I198" s="7"/>
      <c r="J198" s="7"/>
      <c r="K198" s="7"/>
      <c r="L198" s="7"/>
      <c r="M198" s="7"/>
      <c r="N198" s="7"/>
      <c r="O198" s="7"/>
      <c r="P198" s="7"/>
      <c r="Q198" s="265"/>
      <c r="R198" s="7"/>
      <c r="S198" s="7"/>
      <c r="T198" s="7"/>
      <c r="U198" s="266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</row>
    <row r="199" ht="18.0" customHeight="1">
      <c r="A199" s="7"/>
      <c r="B199" s="7"/>
      <c r="C199" s="7"/>
      <c r="D199" s="7"/>
      <c r="E199" s="7"/>
      <c r="F199" s="7"/>
      <c r="G199" s="7"/>
      <c r="H199" s="264"/>
      <c r="I199" s="7"/>
      <c r="J199" s="7"/>
      <c r="K199" s="7"/>
      <c r="L199" s="7"/>
      <c r="M199" s="7"/>
      <c r="N199" s="7"/>
      <c r="O199" s="7"/>
      <c r="P199" s="7"/>
      <c r="Q199" s="265"/>
      <c r="R199" s="7"/>
      <c r="S199" s="7"/>
      <c r="T199" s="7"/>
      <c r="U199" s="266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</row>
    <row r="200" ht="18.0" customHeight="1">
      <c r="A200" s="7"/>
      <c r="B200" s="7"/>
      <c r="C200" s="7"/>
      <c r="D200" s="7"/>
      <c r="E200" s="7"/>
      <c r="F200" s="7"/>
      <c r="G200" s="7"/>
      <c r="H200" s="264"/>
      <c r="I200" s="7"/>
      <c r="J200" s="7"/>
      <c r="K200" s="7"/>
      <c r="L200" s="7"/>
      <c r="M200" s="7"/>
      <c r="N200" s="7"/>
      <c r="O200" s="7"/>
      <c r="P200" s="7"/>
      <c r="Q200" s="265"/>
      <c r="R200" s="7"/>
      <c r="S200" s="7"/>
      <c r="T200" s="7"/>
      <c r="U200" s="266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</row>
    <row r="201" ht="18.0" customHeight="1">
      <c r="A201" s="7"/>
      <c r="B201" s="7"/>
      <c r="C201" s="7"/>
      <c r="D201" s="7"/>
      <c r="E201" s="7"/>
      <c r="F201" s="7"/>
      <c r="G201" s="7"/>
      <c r="H201" s="264"/>
      <c r="I201" s="7"/>
      <c r="J201" s="7"/>
      <c r="K201" s="7"/>
      <c r="L201" s="7"/>
      <c r="M201" s="7"/>
      <c r="N201" s="7"/>
      <c r="O201" s="7"/>
      <c r="P201" s="7"/>
      <c r="Q201" s="265"/>
      <c r="R201" s="7"/>
      <c r="S201" s="7"/>
      <c r="T201" s="7"/>
      <c r="U201" s="266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</row>
    <row r="202" ht="18.0" customHeight="1">
      <c r="A202" s="7"/>
      <c r="B202" s="7"/>
      <c r="C202" s="7"/>
      <c r="D202" s="7"/>
      <c r="E202" s="7"/>
      <c r="F202" s="7"/>
      <c r="G202" s="7"/>
      <c r="H202" s="264"/>
      <c r="I202" s="7"/>
      <c r="J202" s="7"/>
      <c r="K202" s="7"/>
      <c r="L202" s="7"/>
      <c r="M202" s="7"/>
      <c r="N202" s="7"/>
      <c r="O202" s="7"/>
      <c r="P202" s="7"/>
      <c r="Q202" s="265"/>
      <c r="R202" s="7"/>
      <c r="S202" s="7"/>
      <c r="T202" s="7"/>
      <c r="U202" s="266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</row>
    <row r="203" ht="18.0" customHeight="1">
      <c r="A203" s="7"/>
      <c r="B203" s="7"/>
      <c r="C203" s="7"/>
      <c r="D203" s="7"/>
      <c r="E203" s="7"/>
      <c r="F203" s="7"/>
      <c r="G203" s="7"/>
      <c r="H203" s="264"/>
      <c r="I203" s="7"/>
      <c r="J203" s="7"/>
      <c r="K203" s="7"/>
      <c r="L203" s="7"/>
      <c r="M203" s="7"/>
      <c r="N203" s="7"/>
      <c r="O203" s="7"/>
      <c r="P203" s="7"/>
      <c r="Q203" s="265"/>
      <c r="R203" s="7"/>
      <c r="S203" s="7"/>
      <c r="T203" s="7"/>
      <c r="U203" s="266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</row>
    <row r="204" ht="18.0" customHeight="1">
      <c r="A204" s="7"/>
      <c r="B204" s="7"/>
      <c r="C204" s="7"/>
      <c r="D204" s="7"/>
      <c r="E204" s="7"/>
      <c r="F204" s="7"/>
      <c r="G204" s="7"/>
      <c r="H204" s="264"/>
      <c r="I204" s="7"/>
      <c r="J204" s="7"/>
      <c r="K204" s="7"/>
      <c r="L204" s="7"/>
      <c r="M204" s="7"/>
      <c r="N204" s="7"/>
      <c r="O204" s="7"/>
      <c r="P204" s="7"/>
      <c r="Q204" s="265"/>
      <c r="R204" s="7"/>
      <c r="S204" s="7"/>
      <c r="T204" s="7"/>
      <c r="U204" s="266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</row>
    <row r="205" ht="18.0" customHeight="1">
      <c r="A205" s="7"/>
      <c r="B205" s="7"/>
      <c r="C205" s="7"/>
      <c r="D205" s="7"/>
      <c r="E205" s="7"/>
      <c r="F205" s="7"/>
      <c r="G205" s="7"/>
      <c r="H205" s="264"/>
      <c r="I205" s="7"/>
      <c r="J205" s="7"/>
      <c r="K205" s="7"/>
      <c r="L205" s="7"/>
      <c r="M205" s="7"/>
      <c r="N205" s="7"/>
      <c r="O205" s="7"/>
      <c r="P205" s="7"/>
      <c r="Q205" s="265"/>
      <c r="R205" s="7"/>
      <c r="S205" s="7"/>
      <c r="T205" s="7"/>
      <c r="U205" s="266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</row>
    <row r="206" ht="18.0" customHeight="1">
      <c r="A206" s="7"/>
      <c r="B206" s="7"/>
      <c r="C206" s="7"/>
      <c r="D206" s="7"/>
      <c r="E206" s="7"/>
      <c r="F206" s="7"/>
      <c r="G206" s="7"/>
      <c r="H206" s="264"/>
      <c r="I206" s="7"/>
      <c r="J206" s="7"/>
      <c r="K206" s="7"/>
      <c r="L206" s="7"/>
      <c r="M206" s="7"/>
      <c r="N206" s="7"/>
      <c r="O206" s="7"/>
      <c r="P206" s="7"/>
      <c r="Q206" s="265"/>
      <c r="R206" s="7"/>
      <c r="S206" s="7"/>
      <c r="T206" s="7"/>
      <c r="U206" s="266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</row>
    <row r="207" ht="18.0" customHeight="1">
      <c r="A207" s="7"/>
      <c r="B207" s="7"/>
      <c r="C207" s="7"/>
      <c r="D207" s="7"/>
      <c r="E207" s="7"/>
      <c r="F207" s="7"/>
      <c r="G207" s="7"/>
      <c r="H207" s="264"/>
      <c r="I207" s="7"/>
      <c r="J207" s="7"/>
      <c r="K207" s="7"/>
      <c r="L207" s="7"/>
      <c r="M207" s="7"/>
      <c r="N207" s="7"/>
      <c r="O207" s="7"/>
      <c r="P207" s="7"/>
      <c r="Q207" s="265"/>
      <c r="R207" s="7"/>
      <c r="S207" s="7"/>
      <c r="T207" s="7"/>
      <c r="U207" s="266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</row>
    <row r="208" ht="18.0" customHeight="1">
      <c r="A208" s="7"/>
      <c r="B208" s="7"/>
      <c r="C208" s="7"/>
      <c r="D208" s="7"/>
      <c r="E208" s="7"/>
      <c r="F208" s="7"/>
      <c r="G208" s="7"/>
      <c r="H208" s="264"/>
      <c r="I208" s="7"/>
      <c r="J208" s="7"/>
      <c r="K208" s="7"/>
      <c r="L208" s="7"/>
      <c r="M208" s="7"/>
      <c r="N208" s="7"/>
      <c r="O208" s="7"/>
      <c r="P208" s="7"/>
      <c r="Q208" s="265"/>
      <c r="R208" s="7"/>
      <c r="S208" s="7"/>
      <c r="T208" s="7"/>
      <c r="U208" s="266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</row>
    <row r="209" ht="18.0" customHeight="1">
      <c r="A209" s="7"/>
      <c r="B209" s="7"/>
      <c r="C209" s="7"/>
      <c r="D209" s="7"/>
      <c r="E209" s="7"/>
      <c r="F209" s="7"/>
      <c r="G209" s="7"/>
      <c r="H209" s="264"/>
      <c r="I209" s="7"/>
      <c r="J209" s="7"/>
      <c r="K209" s="7"/>
      <c r="L209" s="7"/>
      <c r="M209" s="7"/>
      <c r="N209" s="7"/>
      <c r="O209" s="7"/>
      <c r="P209" s="7"/>
      <c r="Q209" s="265"/>
      <c r="R209" s="7"/>
      <c r="S209" s="7"/>
      <c r="T209" s="7"/>
      <c r="U209" s="266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</row>
    <row r="210" ht="18.0" customHeight="1">
      <c r="A210" s="7"/>
      <c r="B210" s="7"/>
      <c r="C210" s="7"/>
      <c r="D210" s="7"/>
      <c r="E210" s="7"/>
      <c r="F210" s="7"/>
      <c r="G210" s="7"/>
      <c r="H210" s="264"/>
      <c r="I210" s="7"/>
      <c r="J210" s="7"/>
      <c r="K210" s="7"/>
      <c r="L210" s="7"/>
      <c r="M210" s="7"/>
      <c r="N210" s="7"/>
      <c r="O210" s="7"/>
      <c r="P210" s="7"/>
      <c r="Q210" s="265"/>
      <c r="R210" s="7"/>
      <c r="S210" s="7"/>
      <c r="T210" s="7"/>
      <c r="U210" s="266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</row>
    <row r="211" ht="18.0" customHeight="1">
      <c r="A211" s="7"/>
      <c r="B211" s="7"/>
      <c r="C211" s="7"/>
      <c r="D211" s="7"/>
      <c r="E211" s="7"/>
      <c r="F211" s="7"/>
      <c r="G211" s="7"/>
      <c r="H211" s="264"/>
      <c r="I211" s="7"/>
      <c r="J211" s="7"/>
      <c r="K211" s="7"/>
      <c r="L211" s="7"/>
      <c r="M211" s="7"/>
      <c r="N211" s="7"/>
      <c r="O211" s="7"/>
      <c r="P211" s="7"/>
      <c r="Q211" s="265"/>
      <c r="R211" s="7"/>
      <c r="S211" s="7"/>
      <c r="T211" s="7"/>
      <c r="U211" s="266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</row>
    <row r="212" ht="18.0" customHeight="1">
      <c r="A212" s="7"/>
      <c r="B212" s="7"/>
      <c r="C212" s="7"/>
      <c r="D212" s="7"/>
      <c r="E212" s="7"/>
      <c r="F212" s="7"/>
      <c r="G212" s="7"/>
      <c r="H212" s="264"/>
      <c r="I212" s="7"/>
      <c r="J212" s="7"/>
      <c r="K212" s="7"/>
      <c r="L212" s="7"/>
      <c r="M212" s="7"/>
      <c r="N212" s="7"/>
      <c r="O212" s="7"/>
      <c r="P212" s="7"/>
      <c r="Q212" s="265"/>
      <c r="R212" s="7"/>
      <c r="S212" s="7"/>
      <c r="T212" s="7"/>
      <c r="U212" s="266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</row>
    <row r="213" ht="18.0" customHeight="1">
      <c r="A213" s="7"/>
      <c r="B213" s="7"/>
      <c r="C213" s="7"/>
      <c r="D213" s="7"/>
      <c r="E213" s="7"/>
      <c r="F213" s="7"/>
      <c r="G213" s="7"/>
      <c r="H213" s="264"/>
      <c r="I213" s="7"/>
      <c r="J213" s="7"/>
      <c r="K213" s="7"/>
      <c r="L213" s="7"/>
      <c r="M213" s="7"/>
      <c r="N213" s="7"/>
      <c r="O213" s="7"/>
      <c r="P213" s="7"/>
      <c r="Q213" s="265"/>
      <c r="R213" s="7"/>
      <c r="S213" s="7"/>
      <c r="T213" s="7"/>
      <c r="U213" s="266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</row>
    <row r="214" ht="18.0" customHeight="1">
      <c r="A214" s="7"/>
      <c r="B214" s="7"/>
      <c r="C214" s="7"/>
      <c r="D214" s="7"/>
      <c r="E214" s="7"/>
      <c r="F214" s="7"/>
      <c r="G214" s="7"/>
      <c r="H214" s="264"/>
      <c r="I214" s="7"/>
      <c r="J214" s="7"/>
      <c r="K214" s="7"/>
      <c r="L214" s="7"/>
      <c r="M214" s="7"/>
      <c r="N214" s="7"/>
      <c r="O214" s="7"/>
      <c r="P214" s="7"/>
      <c r="Q214" s="265"/>
      <c r="R214" s="7"/>
      <c r="S214" s="7"/>
      <c r="T214" s="7"/>
      <c r="U214" s="266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</row>
    <row r="215" ht="18.0" customHeight="1">
      <c r="A215" s="7"/>
      <c r="B215" s="7"/>
      <c r="C215" s="7"/>
      <c r="D215" s="7"/>
      <c r="E215" s="7"/>
      <c r="F215" s="7"/>
      <c r="G215" s="7"/>
      <c r="H215" s="264"/>
      <c r="I215" s="7"/>
      <c r="J215" s="7"/>
      <c r="K215" s="7"/>
      <c r="L215" s="7"/>
      <c r="M215" s="7"/>
      <c r="N215" s="7"/>
      <c r="O215" s="7"/>
      <c r="P215" s="7"/>
      <c r="Q215" s="265"/>
      <c r="R215" s="7"/>
      <c r="S215" s="7"/>
      <c r="T215" s="7"/>
      <c r="U215" s="266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</row>
    <row r="216" ht="18.0" customHeight="1">
      <c r="A216" s="7"/>
      <c r="B216" s="7"/>
      <c r="C216" s="7"/>
      <c r="D216" s="7"/>
      <c r="E216" s="7"/>
      <c r="F216" s="7"/>
      <c r="G216" s="7"/>
      <c r="H216" s="264"/>
      <c r="I216" s="7"/>
      <c r="J216" s="7"/>
      <c r="K216" s="7"/>
      <c r="L216" s="7"/>
      <c r="M216" s="7"/>
      <c r="N216" s="7"/>
      <c r="O216" s="7"/>
      <c r="P216" s="7"/>
      <c r="Q216" s="265"/>
      <c r="R216" s="7"/>
      <c r="S216" s="7"/>
      <c r="T216" s="7"/>
      <c r="U216" s="266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</row>
    <row r="217" ht="18.0" customHeight="1">
      <c r="A217" s="7"/>
      <c r="B217" s="7"/>
      <c r="C217" s="7"/>
      <c r="D217" s="7"/>
      <c r="E217" s="7"/>
      <c r="F217" s="7"/>
      <c r="G217" s="7"/>
      <c r="H217" s="264"/>
      <c r="I217" s="7"/>
      <c r="J217" s="7"/>
      <c r="K217" s="7"/>
      <c r="L217" s="7"/>
      <c r="M217" s="7"/>
      <c r="N217" s="7"/>
      <c r="O217" s="7"/>
      <c r="P217" s="7"/>
      <c r="Q217" s="265"/>
      <c r="R217" s="7"/>
      <c r="S217" s="7"/>
      <c r="T217" s="7"/>
      <c r="U217" s="266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</row>
    <row r="218" ht="18.0" customHeight="1">
      <c r="A218" s="7"/>
      <c r="B218" s="7"/>
      <c r="C218" s="7"/>
      <c r="D218" s="7"/>
      <c r="E218" s="7"/>
      <c r="F218" s="7"/>
      <c r="G218" s="7"/>
      <c r="H218" s="264"/>
      <c r="I218" s="7"/>
      <c r="J218" s="7"/>
      <c r="K218" s="7"/>
      <c r="L218" s="7"/>
      <c r="M218" s="7"/>
      <c r="N218" s="7"/>
      <c r="O218" s="7"/>
      <c r="P218" s="7"/>
      <c r="Q218" s="265"/>
      <c r="R218" s="7"/>
      <c r="S218" s="7"/>
      <c r="T218" s="7"/>
      <c r="U218" s="266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</row>
    <row r="219" ht="18.0" customHeight="1">
      <c r="A219" s="7"/>
      <c r="B219" s="7"/>
      <c r="C219" s="7"/>
      <c r="D219" s="7"/>
      <c r="E219" s="7"/>
      <c r="F219" s="7"/>
      <c r="G219" s="7"/>
      <c r="H219" s="264"/>
      <c r="I219" s="7"/>
      <c r="J219" s="7"/>
      <c r="K219" s="7"/>
      <c r="L219" s="7"/>
      <c r="M219" s="7"/>
      <c r="N219" s="7"/>
      <c r="O219" s="7"/>
      <c r="P219" s="7"/>
      <c r="Q219" s="265"/>
      <c r="R219" s="7"/>
      <c r="S219" s="7"/>
      <c r="T219" s="7"/>
      <c r="U219" s="266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</row>
    <row r="220" ht="18.0" customHeight="1">
      <c r="A220" s="7"/>
      <c r="B220" s="7"/>
      <c r="C220" s="7"/>
      <c r="D220" s="7"/>
      <c r="E220" s="7"/>
      <c r="F220" s="7"/>
      <c r="G220" s="7"/>
      <c r="H220" s="264"/>
      <c r="I220" s="7"/>
      <c r="J220" s="7"/>
      <c r="K220" s="7"/>
      <c r="L220" s="7"/>
      <c r="M220" s="7"/>
      <c r="N220" s="7"/>
      <c r="O220" s="7"/>
      <c r="P220" s="7"/>
      <c r="Q220" s="265"/>
      <c r="R220" s="7"/>
      <c r="S220" s="7"/>
      <c r="T220" s="7"/>
      <c r="U220" s="266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</row>
    <row r="221" ht="18.0" customHeight="1">
      <c r="A221" s="7"/>
      <c r="B221" s="7"/>
      <c r="C221" s="7"/>
      <c r="D221" s="7"/>
      <c r="E221" s="7"/>
      <c r="F221" s="7"/>
      <c r="G221" s="7"/>
      <c r="H221" s="264"/>
      <c r="I221" s="7"/>
      <c r="J221" s="7"/>
      <c r="K221" s="7"/>
      <c r="L221" s="7"/>
      <c r="M221" s="7"/>
      <c r="N221" s="7"/>
      <c r="O221" s="7"/>
      <c r="P221" s="7"/>
      <c r="Q221" s="265"/>
      <c r="R221" s="7"/>
      <c r="S221" s="7"/>
      <c r="T221" s="7"/>
      <c r="U221" s="266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</row>
    <row r="222" ht="18.0" customHeight="1">
      <c r="A222" s="7"/>
      <c r="B222" s="7"/>
      <c r="C222" s="7"/>
      <c r="D222" s="7"/>
      <c r="E222" s="7"/>
      <c r="F222" s="7"/>
      <c r="G222" s="7"/>
      <c r="H222" s="264"/>
      <c r="I222" s="7"/>
      <c r="J222" s="7"/>
      <c r="K222" s="7"/>
      <c r="L222" s="7"/>
      <c r="M222" s="7"/>
      <c r="N222" s="7"/>
      <c r="O222" s="7"/>
      <c r="P222" s="7"/>
      <c r="Q222" s="265"/>
      <c r="R222" s="7"/>
      <c r="S222" s="7"/>
      <c r="T222" s="7"/>
      <c r="U222" s="266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</row>
    <row r="223" ht="18.0" customHeight="1">
      <c r="A223" s="7"/>
      <c r="B223" s="7"/>
      <c r="C223" s="7"/>
      <c r="D223" s="7"/>
      <c r="E223" s="7"/>
      <c r="F223" s="7"/>
      <c r="G223" s="7"/>
      <c r="H223" s="264"/>
      <c r="I223" s="7"/>
      <c r="J223" s="7"/>
      <c r="K223" s="7"/>
      <c r="L223" s="7"/>
      <c r="M223" s="7"/>
      <c r="N223" s="7"/>
      <c r="O223" s="7"/>
      <c r="P223" s="7"/>
      <c r="Q223" s="265"/>
      <c r="R223" s="7"/>
      <c r="S223" s="7"/>
      <c r="T223" s="7"/>
      <c r="U223" s="266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</row>
    <row r="224" ht="18.0" customHeight="1">
      <c r="A224" s="7"/>
      <c r="B224" s="7"/>
      <c r="C224" s="7"/>
      <c r="D224" s="7"/>
      <c r="E224" s="7"/>
      <c r="F224" s="7"/>
      <c r="G224" s="7"/>
      <c r="H224" s="264"/>
      <c r="I224" s="7"/>
      <c r="J224" s="7"/>
      <c r="K224" s="7"/>
      <c r="L224" s="7"/>
      <c r="M224" s="7"/>
      <c r="N224" s="7"/>
      <c r="O224" s="7"/>
      <c r="P224" s="7"/>
      <c r="Q224" s="265"/>
      <c r="R224" s="7"/>
      <c r="S224" s="7"/>
      <c r="T224" s="7"/>
      <c r="U224" s="266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</row>
    <row r="225" ht="18.0" customHeight="1">
      <c r="A225" s="7"/>
      <c r="B225" s="7"/>
      <c r="C225" s="7"/>
      <c r="D225" s="7"/>
      <c r="E225" s="7"/>
      <c r="F225" s="7"/>
      <c r="G225" s="7"/>
      <c r="H225" s="264"/>
      <c r="I225" s="7"/>
      <c r="J225" s="7"/>
      <c r="K225" s="7"/>
      <c r="L225" s="7"/>
      <c r="M225" s="7"/>
      <c r="N225" s="7"/>
      <c r="O225" s="7"/>
      <c r="P225" s="7"/>
      <c r="Q225" s="265"/>
      <c r="R225" s="7"/>
      <c r="S225" s="7"/>
      <c r="T225" s="7"/>
      <c r="U225" s="266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</row>
    <row r="226" ht="18.0" customHeight="1">
      <c r="A226" s="7"/>
      <c r="B226" s="7"/>
      <c r="C226" s="7"/>
      <c r="D226" s="7"/>
      <c r="E226" s="7"/>
      <c r="F226" s="7"/>
      <c r="G226" s="7"/>
      <c r="H226" s="264"/>
      <c r="I226" s="7"/>
      <c r="J226" s="7"/>
      <c r="K226" s="7"/>
      <c r="L226" s="7"/>
      <c r="M226" s="7"/>
      <c r="N226" s="7"/>
      <c r="O226" s="7"/>
      <c r="P226" s="7"/>
      <c r="Q226" s="265"/>
      <c r="R226" s="7"/>
      <c r="S226" s="7"/>
      <c r="T226" s="7"/>
      <c r="U226" s="266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</row>
    <row r="227" ht="18.0" customHeight="1">
      <c r="A227" s="7"/>
      <c r="B227" s="7"/>
      <c r="C227" s="7"/>
      <c r="D227" s="7"/>
      <c r="E227" s="7"/>
      <c r="F227" s="7"/>
      <c r="G227" s="7"/>
      <c r="H227" s="264"/>
      <c r="I227" s="7"/>
      <c r="J227" s="7"/>
      <c r="K227" s="7"/>
      <c r="L227" s="7"/>
      <c r="M227" s="7"/>
      <c r="N227" s="7"/>
      <c r="O227" s="7"/>
      <c r="P227" s="7"/>
      <c r="Q227" s="265"/>
      <c r="R227" s="7"/>
      <c r="S227" s="7"/>
      <c r="T227" s="7"/>
      <c r="U227" s="266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</row>
    <row r="228" ht="18.0" customHeight="1">
      <c r="A228" s="7"/>
      <c r="B228" s="7"/>
      <c r="C228" s="7"/>
      <c r="D228" s="7"/>
      <c r="E228" s="7"/>
      <c r="F228" s="7"/>
      <c r="G228" s="7"/>
      <c r="H228" s="264"/>
      <c r="I228" s="7"/>
      <c r="J228" s="7"/>
      <c r="K228" s="7"/>
      <c r="L228" s="7"/>
      <c r="M228" s="7"/>
      <c r="N228" s="7"/>
      <c r="O228" s="7"/>
      <c r="P228" s="7"/>
      <c r="Q228" s="265"/>
      <c r="R228" s="7"/>
      <c r="S228" s="7"/>
      <c r="T228" s="7"/>
      <c r="U228" s="266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</row>
    <row r="229" ht="18.0" customHeight="1">
      <c r="A229" s="7"/>
      <c r="B229" s="7"/>
      <c r="C229" s="7"/>
      <c r="D229" s="7"/>
      <c r="E229" s="7"/>
      <c r="F229" s="7"/>
      <c r="G229" s="7"/>
      <c r="H229" s="264"/>
      <c r="I229" s="7"/>
      <c r="J229" s="7"/>
      <c r="K229" s="7"/>
      <c r="L229" s="7"/>
      <c r="M229" s="7"/>
      <c r="N229" s="7"/>
      <c r="O229" s="7"/>
      <c r="P229" s="7"/>
      <c r="Q229" s="265"/>
      <c r="R229" s="7"/>
      <c r="S229" s="7"/>
      <c r="T229" s="7"/>
      <c r="U229" s="266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</row>
    <row r="230" ht="18.0" customHeight="1">
      <c r="A230" s="7"/>
      <c r="B230" s="7"/>
      <c r="C230" s="7"/>
      <c r="D230" s="7"/>
      <c r="E230" s="7"/>
      <c r="F230" s="7"/>
      <c r="G230" s="7"/>
      <c r="H230" s="264"/>
      <c r="I230" s="7"/>
      <c r="J230" s="7"/>
      <c r="K230" s="7"/>
      <c r="L230" s="7"/>
      <c r="M230" s="7"/>
      <c r="N230" s="7"/>
      <c r="O230" s="7"/>
      <c r="P230" s="7"/>
      <c r="Q230" s="265"/>
      <c r="R230" s="7"/>
      <c r="S230" s="7"/>
      <c r="T230" s="7"/>
      <c r="U230" s="266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</row>
    <row r="231" ht="18.0" customHeight="1">
      <c r="A231" s="7"/>
      <c r="B231" s="7"/>
      <c r="C231" s="7"/>
      <c r="D231" s="7"/>
      <c r="E231" s="7"/>
      <c r="F231" s="7"/>
      <c r="G231" s="7"/>
      <c r="H231" s="264"/>
      <c r="I231" s="7"/>
      <c r="J231" s="7"/>
      <c r="K231" s="7"/>
      <c r="L231" s="7"/>
      <c r="M231" s="7"/>
      <c r="N231" s="7"/>
      <c r="O231" s="7"/>
      <c r="P231" s="7"/>
      <c r="Q231" s="265"/>
      <c r="R231" s="7"/>
      <c r="S231" s="7"/>
      <c r="T231" s="7"/>
      <c r="U231" s="266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</row>
    <row r="232" ht="18.0" customHeight="1">
      <c r="A232" s="7"/>
      <c r="B232" s="7"/>
      <c r="C232" s="7"/>
      <c r="D232" s="7"/>
      <c r="E232" s="7"/>
      <c r="F232" s="7"/>
      <c r="G232" s="7"/>
      <c r="H232" s="264"/>
      <c r="I232" s="7"/>
      <c r="J232" s="7"/>
      <c r="K232" s="7"/>
      <c r="L232" s="7"/>
      <c r="M232" s="7"/>
      <c r="N232" s="7"/>
      <c r="O232" s="7"/>
      <c r="P232" s="7"/>
      <c r="Q232" s="265"/>
      <c r="R232" s="7"/>
      <c r="S232" s="7"/>
      <c r="T232" s="7"/>
      <c r="U232" s="266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</row>
    <row r="233" ht="18.0" customHeight="1">
      <c r="A233" s="7"/>
      <c r="B233" s="7"/>
      <c r="C233" s="7"/>
      <c r="D233" s="7"/>
      <c r="E233" s="7"/>
      <c r="F233" s="7"/>
      <c r="G233" s="7"/>
      <c r="H233" s="264"/>
      <c r="I233" s="7"/>
      <c r="J233" s="7"/>
      <c r="K233" s="7"/>
      <c r="L233" s="7"/>
      <c r="M233" s="7"/>
      <c r="N233" s="7"/>
      <c r="O233" s="7"/>
      <c r="P233" s="7"/>
      <c r="Q233" s="265"/>
      <c r="R233" s="7"/>
      <c r="S233" s="7"/>
      <c r="T233" s="7"/>
      <c r="U233" s="266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</row>
    <row r="234" ht="18.0" customHeight="1">
      <c r="A234" s="7"/>
      <c r="B234" s="7"/>
      <c r="C234" s="7"/>
      <c r="D234" s="7"/>
      <c r="E234" s="7"/>
      <c r="F234" s="7"/>
      <c r="G234" s="7"/>
      <c r="H234" s="264"/>
      <c r="I234" s="7"/>
      <c r="J234" s="7"/>
      <c r="K234" s="7"/>
      <c r="L234" s="7"/>
      <c r="M234" s="7"/>
      <c r="N234" s="7"/>
      <c r="O234" s="7"/>
      <c r="P234" s="7"/>
      <c r="Q234" s="265"/>
      <c r="R234" s="7"/>
      <c r="S234" s="7"/>
      <c r="T234" s="7"/>
      <c r="U234" s="266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</row>
    <row r="235" ht="18.0" customHeight="1">
      <c r="A235" s="7"/>
      <c r="B235" s="7"/>
      <c r="C235" s="7"/>
      <c r="D235" s="7"/>
      <c r="E235" s="7"/>
      <c r="F235" s="7"/>
      <c r="G235" s="7"/>
      <c r="H235" s="264"/>
      <c r="I235" s="7"/>
      <c r="J235" s="7"/>
      <c r="K235" s="7"/>
      <c r="L235" s="7"/>
      <c r="M235" s="7"/>
      <c r="N235" s="7"/>
      <c r="O235" s="7"/>
      <c r="P235" s="7"/>
      <c r="Q235" s="265"/>
      <c r="R235" s="7"/>
      <c r="S235" s="7"/>
      <c r="T235" s="7"/>
      <c r="U235" s="266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</row>
    <row r="236" ht="18.0" customHeight="1">
      <c r="A236" s="7"/>
      <c r="B236" s="7"/>
      <c r="C236" s="7"/>
      <c r="D236" s="7"/>
      <c r="E236" s="7"/>
      <c r="F236" s="7"/>
      <c r="G236" s="7"/>
      <c r="H236" s="264"/>
      <c r="I236" s="7"/>
      <c r="J236" s="7"/>
      <c r="K236" s="7"/>
      <c r="L236" s="7"/>
      <c r="M236" s="7"/>
      <c r="N236" s="7"/>
      <c r="O236" s="7"/>
      <c r="P236" s="7"/>
      <c r="Q236" s="265"/>
      <c r="R236" s="7"/>
      <c r="S236" s="7"/>
      <c r="T236" s="7"/>
      <c r="U236" s="266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</row>
    <row r="237" ht="18.0" customHeight="1">
      <c r="A237" s="7"/>
      <c r="B237" s="7"/>
      <c r="C237" s="7"/>
      <c r="D237" s="7"/>
      <c r="E237" s="7"/>
      <c r="F237" s="7"/>
      <c r="G237" s="7"/>
      <c r="H237" s="264"/>
      <c r="I237" s="7"/>
      <c r="J237" s="7"/>
      <c r="K237" s="7"/>
      <c r="L237" s="7"/>
      <c r="M237" s="7"/>
      <c r="N237" s="7"/>
      <c r="O237" s="7"/>
      <c r="P237" s="7"/>
      <c r="Q237" s="265"/>
      <c r="R237" s="7"/>
      <c r="S237" s="7"/>
      <c r="T237" s="7"/>
      <c r="U237" s="266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</row>
    <row r="238" ht="18.0" customHeight="1">
      <c r="A238" s="7"/>
      <c r="B238" s="7"/>
      <c r="C238" s="7"/>
      <c r="D238" s="7"/>
      <c r="E238" s="7"/>
      <c r="F238" s="7"/>
      <c r="G238" s="7"/>
      <c r="H238" s="264"/>
      <c r="I238" s="7"/>
      <c r="J238" s="7"/>
      <c r="K238" s="7"/>
      <c r="L238" s="7"/>
      <c r="M238" s="7"/>
      <c r="N238" s="7"/>
      <c r="O238" s="7"/>
      <c r="P238" s="7"/>
      <c r="Q238" s="265"/>
      <c r="R238" s="7"/>
      <c r="S238" s="7"/>
      <c r="T238" s="7"/>
      <c r="U238" s="266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</row>
    <row r="239" ht="18.0" customHeight="1">
      <c r="A239" s="7"/>
      <c r="B239" s="7"/>
      <c r="C239" s="7"/>
      <c r="D239" s="7"/>
      <c r="E239" s="7"/>
      <c r="F239" s="7"/>
      <c r="G239" s="7"/>
      <c r="H239" s="264"/>
      <c r="I239" s="7"/>
      <c r="J239" s="7"/>
      <c r="K239" s="7"/>
      <c r="L239" s="7"/>
      <c r="M239" s="7"/>
      <c r="N239" s="7"/>
      <c r="O239" s="7"/>
      <c r="P239" s="7"/>
      <c r="Q239" s="265"/>
      <c r="R239" s="7"/>
      <c r="S239" s="7"/>
      <c r="T239" s="7"/>
      <c r="U239" s="266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</row>
    <row r="240" ht="18.0" customHeight="1">
      <c r="A240" s="7"/>
      <c r="B240" s="7"/>
      <c r="C240" s="7"/>
      <c r="D240" s="7"/>
      <c r="E240" s="7"/>
      <c r="F240" s="7"/>
      <c r="G240" s="7"/>
      <c r="H240" s="264"/>
      <c r="I240" s="7"/>
      <c r="J240" s="7"/>
      <c r="K240" s="7"/>
      <c r="L240" s="7"/>
      <c r="M240" s="7"/>
      <c r="N240" s="7"/>
      <c r="O240" s="7"/>
      <c r="P240" s="7"/>
      <c r="Q240" s="265"/>
      <c r="R240" s="7"/>
      <c r="S240" s="7"/>
      <c r="T240" s="7"/>
      <c r="U240" s="266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</row>
    <row r="241" ht="18.0" customHeight="1">
      <c r="A241" s="7"/>
      <c r="B241" s="7"/>
      <c r="C241" s="7"/>
      <c r="D241" s="7"/>
      <c r="E241" s="7"/>
      <c r="F241" s="7"/>
      <c r="G241" s="7"/>
      <c r="H241" s="264"/>
      <c r="I241" s="7"/>
      <c r="J241" s="7"/>
      <c r="K241" s="7"/>
      <c r="L241" s="7"/>
      <c r="M241" s="7"/>
      <c r="N241" s="7"/>
      <c r="O241" s="7"/>
      <c r="P241" s="7"/>
      <c r="Q241" s="265"/>
      <c r="R241" s="7"/>
      <c r="S241" s="7"/>
      <c r="T241" s="7"/>
      <c r="U241" s="266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</row>
    <row r="242" ht="18.0" customHeight="1">
      <c r="A242" s="7"/>
      <c r="B242" s="7"/>
      <c r="C242" s="7"/>
      <c r="D242" s="7"/>
      <c r="E242" s="7"/>
      <c r="F242" s="7"/>
      <c r="G242" s="7"/>
      <c r="H242" s="264"/>
      <c r="I242" s="7"/>
      <c r="J242" s="7"/>
      <c r="K242" s="7"/>
      <c r="L242" s="7"/>
      <c r="M242" s="7"/>
      <c r="N242" s="7"/>
      <c r="O242" s="7"/>
      <c r="P242" s="7"/>
      <c r="Q242" s="265"/>
      <c r="R242" s="7"/>
      <c r="S242" s="7"/>
      <c r="T242" s="7"/>
      <c r="U242" s="266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</row>
    <row r="243" ht="18.0" customHeight="1">
      <c r="A243" s="7"/>
      <c r="B243" s="7"/>
      <c r="C243" s="7"/>
      <c r="D243" s="7"/>
      <c r="E243" s="7"/>
      <c r="F243" s="7"/>
      <c r="G243" s="7"/>
      <c r="H243" s="264"/>
      <c r="I243" s="7"/>
      <c r="J243" s="7"/>
      <c r="K243" s="7"/>
      <c r="L243" s="7"/>
      <c r="M243" s="7"/>
      <c r="N243" s="7"/>
      <c r="O243" s="7"/>
      <c r="P243" s="7"/>
      <c r="Q243" s="265"/>
      <c r="R243" s="7"/>
      <c r="S243" s="7"/>
      <c r="T243" s="7"/>
      <c r="U243" s="266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</row>
    <row r="244" ht="18.0" customHeight="1">
      <c r="A244" s="7"/>
      <c r="B244" s="7"/>
      <c r="C244" s="7"/>
      <c r="D244" s="7"/>
      <c r="E244" s="7"/>
      <c r="F244" s="7"/>
      <c r="G244" s="7"/>
      <c r="H244" s="264"/>
      <c r="I244" s="7"/>
      <c r="J244" s="7"/>
      <c r="K244" s="7"/>
      <c r="L244" s="7"/>
      <c r="M244" s="7"/>
      <c r="N244" s="7"/>
      <c r="O244" s="7"/>
      <c r="P244" s="7"/>
      <c r="Q244" s="265"/>
      <c r="R244" s="7"/>
      <c r="S244" s="7"/>
      <c r="T244" s="7"/>
      <c r="U244" s="266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</row>
    <row r="245" ht="18.0" customHeight="1">
      <c r="A245" s="7"/>
      <c r="B245" s="7"/>
      <c r="C245" s="7"/>
      <c r="D245" s="7"/>
      <c r="E245" s="7"/>
      <c r="F245" s="7"/>
      <c r="G245" s="7"/>
      <c r="H245" s="264"/>
      <c r="I245" s="7"/>
      <c r="J245" s="7"/>
      <c r="K245" s="7"/>
      <c r="L245" s="7"/>
      <c r="M245" s="7"/>
      <c r="N245" s="7"/>
      <c r="O245" s="7"/>
      <c r="P245" s="7"/>
      <c r="Q245" s="265"/>
      <c r="R245" s="7"/>
      <c r="S245" s="7"/>
      <c r="T245" s="7"/>
      <c r="U245" s="266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</row>
    <row r="246" ht="18.0" customHeight="1">
      <c r="A246" s="7"/>
      <c r="B246" s="7"/>
      <c r="C246" s="7"/>
      <c r="D246" s="7"/>
      <c r="E246" s="7"/>
      <c r="F246" s="7"/>
      <c r="G246" s="7"/>
      <c r="H246" s="264"/>
      <c r="I246" s="7"/>
      <c r="J246" s="7"/>
      <c r="K246" s="7"/>
      <c r="L246" s="7"/>
      <c r="M246" s="7"/>
      <c r="N246" s="7"/>
      <c r="O246" s="7"/>
      <c r="P246" s="7"/>
      <c r="Q246" s="265"/>
      <c r="R246" s="7"/>
      <c r="S246" s="7"/>
      <c r="T246" s="7"/>
      <c r="U246" s="266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</row>
    <row r="247" ht="18.0" customHeight="1">
      <c r="A247" s="7"/>
      <c r="B247" s="7"/>
      <c r="C247" s="7"/>
      <c r="D247" s="7"/>
      <c r="E247" s="7"/>
      <c r="F247" s="7"/>
      <c r="G247" s="7"/>
      <c r="H247" s="264"/>
      <c r="I247" s="7"/>
      <c r="J247" s="7"/>
      <c r="K247" s="7"/>
      <c r="L247" s="7"/>
      <c r="M247" s="7"/>
      <c r="N247" s="7"/>
      <c r="O247" s="7"/>
      <c r="P247" s="7"/>
      <c r="Q247" s="265"/>
      <c r="R247" s="7"/>
      <c r="S247" s="7"/>
      <c r="T247" s="7"/>
      <c r="U247" s="266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</row>
    <row r="248" ht="18.0" customHeight="1">
      <c r="A248" s="7"/>
      <c r="B248" s="7"/>
      <c r="C248" s="7"/>
      <c r="D248" s="7"/>
      <c r="E248" s="7"/>
      <c r="F248" s="7"/>
      <c r="G248" s="7"/>
      <c r="H248" s="264"/>
      <c r="I248" s="7"/>
      <c r="J248" s="7"/>
      <c r="K248" s="7"/>
      <c r="L248" s="7"/>
      <c r="M248" s="7"/>
      <c r="N248" s="7"/>
      <c r="O248" s="7"/>
      <c r="P248" s="7"/>
      <c r="Q248" s="265"/>
      <c r="R248" s="7"/>
      <c r="S248" s="7"/>
      <c r="T248" s="7"/>
      <c r="U248" s="266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</row>
    <row r="249" ht="18.0" customHeight="1">
      <c r="A249" s="7"/>
      <c r="B249" s="7"/>
      <c r="C249" s="7"/>
      <c r="D249" s="7"/>
      <c r="E249" s="7"/>
      <c r="F249" s="7"/>
      <c r="G249" s="7"/>
      <c r="H249" s="264"/>
      <c r="I249" s="7"/>
      <c r="J249" s="7"/>
      <c r="K249" s="7"/>
      <c r="L249" s="7"/>
      <c r="M249" s="7"/>
      <c r="N249" s="7"/>
      <c r="O249" s="7"/>
      <c r="P249" s="7"/>
      <c r="Q249" s="265"/>
      <c r="R249" s="7"/>
      <c r="S249" s="7"/>
      <c r="T249" s="7"/>
      <c r="U249" s="266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</row>
    <row r="250" ht="18.0" customHeight="1">
      <c r="A250" s="7"/>
      <c r="B250" s="7"/>
      <c r="C250" s="7"/>
      <c r="D250" s="7"/>
      <c r="E250" s="7"/>
      <c r="F250" s="7"/>
      <c r="G250" s="7"/>
      <c r="H250" s="264"/>
      <c r="I250" s="7"/>
      <c r="J250" s="7"/>
      <c r="K250" s="7"/>
      <c r="L250" s="7"/>
      <c r="M250" s="7"/>
      <c r="N250" s="7"/>
      <c r="O250" s="7"/>
      <c r="P250" s="7"/>
      <c r="Q250" s="265"/>
      <c r="R250" s="7"/>
      <c r="S250" s="7"/>
      <c r="T250" s="7"/>
      <c r="U250" s="266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</row>
    <row r="251" ht="18.0" customHeight="1">
      <c r="A251" s="7"/>
      <c r="B251" s="7"/>
      <c r="C251" s="7"/>
      <c r="D251" s="7"/>
      <c r="E251" s="7"/>
      <c r="F251" s="7"/>
      <c r="G251" s="7"/>
      <c r="H251" s="264"/>
      <c r="I251" s="7"/>
      <c r="J251" s="7"/>
      <c r="K251" s="7"/>
      <c r="L251" s="7"/>
      <c r="M251" s="7"/>
      <c r="N251" s="7"/>
      <c r="O251" s="7"/>
      <c r="P251" s="7"/>
      <c r="Q251" s="265"/>
      <c r="R251" s="7"/>
      <c r="S251" s="7"/>
      <c r="T251" s="7"/>
      <c r="U251" s="266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</row>
    <row r="252" ht="18.0" customHeight="1">
      <c r="A252" s="7"/>
      <c r="B252" s="7"/>
      <c r="C252" s="7"/>
      <c r="D252" s="7"/>
      <c r="E252" s="7"/>
      <c r="F252" s="7"/>
      <c r="G252" s="7"/>
      <c r="H252" s="264"/>
      <c r="I252" s="7"/>
      <c r="J252" s="7"/>
      <c r="K252" s="7"/>
      <c r="L252" s="7"/>
      <c r="M252" s="7"/>
      <c r="N252" s="7"/>
      <c r="O252" s="7"/>
      <c r="P252" s="7"/>
      <c r="Q252" s="265"/>
      <c r="R252" s="7"/>
      <c r="S252" s="7"/>
      <c r="T252" s="7"/>
      <c r="U252" s="266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</row>
    <row r="253" ht="18.0" customHeight="1">
      <c r="A253" s="7"/>
      <c r="B253" s="7"/>
      <c r="C253" s="7"/>
      <c r="D253" s="7"/>
      <c r="E253" s="7"/>
      <c r="F253" s="7"/>
      <c r="G253" s="7"/>
      <c r="H253" s="264"/>
      <c r="I253" s="7"/>
      <c r="J253" s="7"/>
      <c r="K253" s="7"/>
      <c r="L253" s="7"/>
      <c r="M253" s="7"/>
      <c r="N253" s="7"/>
      <c r="O253" s="7"/>
      <c r="P253" s="7"/>
      <c r="Q253" s="265"/>
      <c r="R253" s="7"/>
      <c r="S253" s="7"/>
      <c r="T253" s="7"/>
      <c r="U253" s="266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</row>
    <row r="254" ht="18.0" customHeight="1">
      <c r="A254" s="7"/>
      <c r="B254" s="7"/>
      <c r="C254" s="7"/>
      <c r="D254" s="7"/>
      <c r="E254" s="7"/>
      <c r="F254" s="7"/>
      <c r="G254" s="7"/>
      <c r="H254" s="264"/>
      <c r="I254" s="7"/>
      <c r="J254" s="7"/>
      <c r="K254" s="7"/>
      <c r="L254" s="7"/>
      <c r="M254" s="7"/>
      <c r="N254" s="7"/>
      <c r="O254" s="7"/>
      <c r="P254" s="7"/>
      <c r="Q254" s="265"/>
      <c r="R254" s="7"/>
      <c r="S254" s="7"/>
      <c r="T254" s="7"/>
      <c r="U254" s="266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</row>
    <row r="255" ht="18.0" customHeight="1">
      <c r="A255" s="7"/>
      <c r="B255" s="7"/>
      <c r="C255" s="7"/>
      <c r="D255" s="7"/>
      <c r="E255" s="7"/>
      <c r="F255" s="7"/>
      <c r="G255" s="7"/>
      <c r="H255" s="264"/>
      <c r="I255" s="7"/>
      <c r="J255" s="7"/>
      <c r="K255" s="7"/>
      <c r="L255" s="7"/>
      <c r="M255" s="7"/>
      <c r="N255" s="7"/>
      <c r="O255" s="7"/>
      <c r="P255" s="7"/>
      <c r="Q255" s="265"/>
      <c r="R255" s="7"/>
      <c r="S255" s="7"/>
      <c r="T255" s="7"/>
      <c r="U255" s="266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</row>
    <row r="256" ht="18.0" customHeight="1">
      <c r="A256" s="7"/>
      <c r="B256" s="7"/>
      <c r="C256" s="7"/>
      <c r="D256" s="7"/>
      <c r="E256" s="7"/>
      <c r="F256" s="7"/>
      <c r="G256" s="7"/>
      <c r="H256" s="264"/>
      <c r="I256" s="7"/>
      <c r="J256" s="7"/>
      <c r="K256" s="7"/>
      <c r="L256" s="7"/>
      <c r="M256" s="7"/>
      <c r="N256" s="7"/>
      <c r="O256" s="7"/>
      <c r="P256" s="7"/>
      <c r="Q256" s="265"/>
      <c r="R256" s="7"/>
      <c r="S256" s="7"/>
      <c r="T256" s="7"/>
      <c r="U256" s="266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</row>
    <row r="257" ht="18.0" customHeight="1">
      <c r="A257" s="7"/>
      <c r="B257" s="7"/>
      <c r="C257" s="7"/>
      <c r="D257" s="7"/>
      <c r="E257" s="7"/>
      <c r="F257" s="7"/>
      <c r="G257" s="7"/>
      <c r="H257" s="264"/>
      <c r="I257" s="7"/>
      <c r="J257" s="7"/>
      <c r="K257" s="7"/>
      <c r="L257" s="7"/>
      <c r="M257" s="7"/>
      <c r="N257" s="7"/>
      <c r="O257" s="7"/>
      <c r="P257" s="7"/>
      <c r="Q257" s="265"/>
      <c r="R257" s="7"/>
      <c r="S257" s="7"/>
      <c r="T257" s="7"/>
      <c r="U257" s="266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</row>
    <row r="258" ht="18.0" customHeight="1">
      <c r="A258" s="7"/>
      <c r="B258" s="7"/>
      <c r="C258" s="7"/>
      <c r="D258" s="7"/>
      <c r="E258" s="7"/>
      <c r="F258" s="7"/>
      <c r="G258" s="7"/>
      <c r="H258" s="264"/>
      <c r="I258" s="7"/>
      <c r="J258" s="7"/>
      <c r="K258" s="7"/>
      <c r="L258" s="7"/>
      <c r="M258" s="7"/>
      <c r="N258" s="7"/>
      <c r="O258" s="7"/>
      <c r="P258" s="7"/>
      <c r="Q258" s="265"/>
      <c r="R258" s="7"/>
      <c r="S258" s="7"/>
      <c r="T258" s="7"/>
      <c r="U258" s="266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</row>
    <row r="259" ht="18.0" customHeight="1">
      <c r="A259" s="7"/>
      <c r="B259" s="7"/>
      <c r="C259" s="7"/>
      <c r="D259" s="7"/>
      <c r="E259" s="7"/>
      <c r="F259" s="7"/>
      <c r="G259" s="7"/>
      <c r="H259" s="264"/>
      <c r="I259" s="7"/>
      <c r="J259" s="7"/>
      <c r="K259" s="7"/>
      <c r="L259" s="7"/>
      <c r="M259" s="7"/>
      <c r="N259" s="7"/>
      <c r="O259" s="7"/>
      <c r="P259" s="7"/>
      <c r="Q259" s="265"/>
      <c r="R259" s="7"/>
      <c r="S259" s="7"/>
      <c r="T259" s="7"/>
      <c r="U259" s="266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</row>
    <row r="260" ht="18.0" customHeight="1">
      <c r="A260" s="7"/>
      <c r="B260" s="7"/>
      <c r="C260" s="7"/>
      <c r="D260" s="7"/>
      <c r="E260" s="7"/>
      <c r="F260" s="7"/>
      <c r="G260" s="7"/>
      <c r="H260" s="264"/>
      <c r="I260" s="7"/>
      <c r="J260" s="7"/>
      <c r="K260" s="7"/>
      <c r="L260" s="7"/>
      <c r="M260" s="7"/>
      <c r="N260" s="7"/>
      <c r="O260" s="7"/>
      <c r="P260" s="7"/>
      <c r="Q260" s="265"/>
      <c r="R260" s="7"/>
      <c r="S260" s="7"/>
      <c r="T260" s="7"/>
      <c r="U260" s="266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</row>
    <row r="261" ht="18.0" customHeight="1">
      <c r="A261" s="7"/>
      <c r="B261" s="7"/>
      <c r="C261" s="7"/>
      <c r="D261" s="7"/>
      <c r="E261" s="7"/>
      <c r="F261" s="7"/>
      <c r="G261" s="7"/>
      <c r="H261" s="264"/>
      <c r="I261" s="7"/>
      <c r="J261" s="7"/>
      <c r="K261" s="7"/>
      <c r="L261" s="7"/>
      <c r="M261" s="7"/>
      <c r="N261" s="7"/>
      <c r="O261" s="7"/>
      <c r="P261" s="7"/>
      <c r="Q261" s="265"/>
      <c r="R261" s="7"/>
      <c r="S261" s="7"/>
      <c r="T261" s="7"/>
      <c r="U261" s="266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</row>
    <row r="262" ht="18.0" customHeight="1">
      <c r="A262" s="7"/>
      <c r="B262" s="7"/>
      <c r="C262" s="7"/>
      <c r="D262" s="7"/>
      <c r="E262" s="7"/>
      <c r="F262" s="7"/>
      <c r="G262" s="7"/>
      <c r="H262" s="264"/>
      <c r="I262" s="7"/>
      <c r="J262" s="7"/>
      <c r="K262" s="7"/>
      <c r="L262" s="7"/>
      <c r="M262" s="7"/>
      <c r="N262" s="7"/>
      <c r="O262" s="7"/>
      <c r="P262" s="7"/>
      <c r="Q262" s="265"/>
      <c r="R262" s="7"/>
      <c r="S262" s="7"/>
      <c r="T262" s="7"/>
      <c r="U262" s="266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</row>
    <row r="263" ht="18.0" customHeight="1">
      <c r="A263" s="7"/>
      <c r="B263" s="7"/>
      <c r="C263" s="7"/>
      <c r="D263" s="7"/>
      <c r="E263" s="7"/>
      <c r="F263" s="7"/>
      <c r="G263" s="7"/>
      <c r="H263" s="264"/>
      <c r="I263" s="7"/>
      <c r="J263" s="7"/>
      <c r="K263" s="7"/>
      <c r="L263" s="7"/>
      <c r="M263" s="7"/>
      <c r="N263" s="7"/>
      <c r="O263" s="7"/>
      <c r="P263" s="7"/>
      <c r="Q263" s="265"/>
      <c r="R263" s="7"/>
      <c r="S263" s="7"/>
      <c r="T263" s="7"/>
      <c r="U263" s="266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</row>
    <row r="264" ht="18.0" customHeight="1">
      <c r="A264" s="7"/>
      <c r="B264" s="7"/>
      <c r="C264" s="7"/>
      <c r="D264" s="7"/>
      <c r="E264" s="7"/>
      <c r="F264" s="7"/>
      <c r="G264" s="7"/>
      <c r="H264" s="264"/>
      <c r="I264" s="7"/>
      <c r="J264" s="7"/>
      <c r="K264" s="7"/>
      <c r="L264" s="7"/>
      <c r="M264" s="7"/>
      <c r="N264" s="7"/>
      <c r="O264" s="7"/>
      <c r="P264" s="7"/>
      <c r="Q264" s="265"/>
      <c r="R264" s="7"/>
      <c r="S264" s="7"/>
      <c r="T264" s="7"/>
      <c r="U264" s="266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</row>
    <row r="265" ht="18.0" customHeight="1">
      <c r="A265" s="7"/>
      <c r="B265" s="7"/>
      <c r="C265" s="7"/>
      <c r="D265" s="7"/>
      <c r="E265" s="7"/>
      <c r="F265" s="7"/>
      <c r="G265" s="7"/>
      <c r="H265" s="264"/>
      <c r="I265" s="7"/>
      <c r="J265" s="7"/>
      <c r="K265" s="7"/>
      <c r="L265" s="7"/>
      <c r="M265" s="7"/>
      <c r="N265" s="7"/>
      <c r="O265" s="7"/>
      <c r="P265" s="7"/>
      <c r="Q265" s="265"/>
      <c r="R265" s="7"/>
      <c r="S265" s="7"/>
      <c r="T265" s="7"/>
      <c r="U265" s="266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</row>
    <row r="266" ht="18.0" customHeight="1">
      <c r="A266" s="7"/>
      <c r="B266" s="7"/>
      <c r="C266" s="7"/>
      <c r="D266" s="7"/>
      <c r="E266" s="7"/>
      <c r="F266" s="7"/>
      <c r="G266" s="7"/>
      <c r="H266" s="264"/>
      <c r="I266" s="7"/>
      <c r="J266" s="7"/>
      <c r="K266" s="7"/>
      <c r="L266" s="7"/>
      <c r="M266" s="7"/>
      <c r="N266" s="7"/>
      <c r="O266" s="7"/>
      <c r="P266" s="7"/>
      <c r="Q266" s="265"/>
      <c r="R266" s="7"/>
      <c r="S266" s="7"/>
      <c r="T266" s="7"/>
      <c r="U266" s="266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</row>
    <row r="267" ht="18.0" customHeight="1">
      <c r="A267" s="7"/>
      <c r="B267" s="7"/>
      <c r="C267" s="7"/>
      <c r="D267" s="7"/>
      <c r="E267" s="7"/>
      <c r="F267" s="7"/>
      <c r="G267" s="7"/>
      <c r="H267" s="264"/>
      <c r="I267" s="7"/>
      <c r="J267" s="7"/>
      <c r="K267" s="7"/>
      <c r="L267" s="7"/>
      <c r="M267" s="7"/>
      <c r="N267" s="7"/>
      <c r="O267" s="7"/>
      <c r="P267" s="7"/>
      <c r="Q267" s="265"/>
      <c r="R267" s="7"/>
      <c r="S267" s="7"/>
      <c r="T267" s="7"/>
      <c r="U267" s="266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</row>
    <row r="268" ht="18.0" customHeight="1">
      <c r="A268" s="7"/>
      <c r="B268" s="7"/>
      <c r="C268" s="7"/>
      <c r="D268" s="7"/>
      <c r="E268" s="7"/>
      <c r="F268" s="7"/>
      <c r="G268" s="7"/>
      <c r="H268" s="264"/>
      <c r="I268" s="7"/>
      <c r="J268" s="7"/>
      <c r="K268" s="7"/>
      <c r="L268" s="7"/>
      <c r="M268" s="7"/>
      <c r="N268" s="7"/>
      <c r="O268" s="7"/>
      <c r="P268" s="7"/>
      <c r="Q268" s="265"/>
      <c r="R268" s="7"/>
      <c r="S268" s="7"/>
      <c r="T268" s="7"/>
      <c r="U268" s="266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</row>
    <row r="269" ht="18.0" customHeight="1">
      <c r="A269" s="7"/>
      <c r="B269" s="7"/>
      <c r="C269" s="7"/>
      <c r="D269" s="7"/>
      <c r="E269" s="7"/>
      <c r="F269" s="7"/>
      <c r="G269" s="7"/>
      <c r="H269" s="264"/>
      <c r="I269" s="7"/>
      <c r="J269" s="7"/>
      <c r="K269" s="7"/>
      <c r="L269" s="7"/>
      <c r="M269" s="7"/>
      <c r="N269" s="7"/>
      <c r="O269" s="7"/>
      <c r="P269" s="7"/>
      <c r="Q269" s="265"/>
      <c r="R269" s="7"/>
      <c r="S269" s="7"/>
      <c r="T269" s="7"/>
      <c r="U269" s="266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</row>
    <row r="270" ht="18.0" customHeight="1">
      <c r="A270" s="7"/>
      <c r="B270" s="7"/>
      <c r="C270" s="7"/>
      <c r="D270" s="7"/>
      <c r="E270" s="7"/>
      <c r="F270" s="7"/>
      <c r="G270" s="7"/>
      <c r="H270" s="264"/>
      <c r="I270" s="7"/>
      <c r="J270" s="7"/>
      <c r="K270" s="7"/>
      <c r="L270" s="7"/>
      <c r="M270" s="7"/>
      <c r="N270" s="7"/>
      <c r="O270" s="7"/>
      <c r="P270" s="7"/>
      <c r="Q270" s="265"/>
      <c r="R270" s="7"/>
      <c r="S270" s="7"/>
      <c r="T270" s="7"/>
      <c r="U270" s="266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</row>
    <row r="271" ht="18.0" customHeight="1">
      <c r="A271" s="7"/>
      <c r="B271" s="7"/>
      <c r="C271" s="7"/>
      <c r="D271" s="7"/>
      <c r="E271" s="7"/>
      <c r="F271" s="7"/>
      <c r="G271" s="7"/>
      <c r="H271" s="264"/>
      <c r="I271" s="7"/>
      <c r="J271" s="7"/>
      <c r="K271" s="7"/>
      <c r="L271" s="7"/>
      <c r="M271" s="7"/>
      <c r="N271" s="7"/>
      <c r="O271" s="7"/>
      <c r="P271" s="7"/>
      <c r="Q271" s="265"/>
      <c r="R271" s="7"/>
      <c r="S271" s="7"/>
      <c r="T271" s="7"/>
      <c r="U271" s="266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</row>
    <row r="272" ht="18.0" customHeight="1">
      <c r="A272" s="7"/>
      <c r="B272" s="7"/>
      <c r="C272" s="7"/>
      <c r="D272" s="7"/>
      <c r="E272" s="7"/>
      <c r="F272" s="7"/>
      <c r="G272" s="7"/>
      <c r="H272" s="264"/>
      <c r="I272" s="7"/>
      <c r="J272" s="7"/>
      <c r="K272" s="7"/>
      <c r="L272" s="7"/>
      <c r="M272" s="7"/>
      <c r="N272" s="7"/>
      <c r="O272" s="7"/>
      <c r="P272" s="7"/>
      <c r="Q272" s="265"/>
      <c r="R272" s="7"/>
      <c r="S272" s="7"/>
      <c r="T272" s="7"/>
      <c r="U272" s="266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</row>
    <row r="273" ht="18.0" customHeight="1">
      <c r="A273" s="7"/>
      <c r="B273" s="7"/>
      <c r="C273" s="7"/>
      <c r="D273" s="7"/>
      <c r="E273" s="7"/>
      <c r="F273" s="7"/>
      <c r="G273" s="7"/>
      <c r="H273" s="264"/>
      <c r="I273" s="7"/>
      <c r="J273" s="7"/>
      <c r="K273" s="7"/>
      <c r="L273" s="7"/>
      <c r="M273" s="7"/>
      <c r="N273" s="7"/>
      <c r="O273" s="7"/>
      <c r="P273" s="7"/>
      <c r="Q273" s="265"/>
      <c r="R273" s="7"/>
      <c r="S273" s="7"/>
      <c r="T273" s="7"/>
      <c r="U273" s="266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</row>
    <row r="274" ht="18.0" customHeight="1">
      <c r="A274" s="7"/>
      <c r="B274" s="7"/>
      <c r="C274" s="7"/>
      <c r="D274" s="7"/>
      <c r="E274" s="7"/>
      <c r="F274" s="7"/>
      <c r="G274" s="7"/>
      <c r="H274" s="264"/>
      <c r="I274" s="7"/>
      <c r="J274" s="7"/>
      <c r="K274" s="7"/>
      <c r="L274" s="7"/>
      <c r="M274" s="7"/>
      <c r="N274" s="7"/>
      <c r="O274" s="7"/>
      <c r="P274" s="7"/>
      <c r="Q274" s="265"/>
      <c r="R274" s="7"/>
      <c r="S274" s="7"/>
      <c r="T274" s="7"/>
      <c r="U274" s="266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</row>
    <row r="275" ht="18.0" customHeight="1">
      <c r="A275" s="7"/>
      <c r="B275" s="7"/>
      <c r="C275" s="7"/>
      <c r="D275" s="7"/>
      <c r="E275" s="7"/>
      <c r="F275" s="7"/>
      <c r="G275" s="7"/>
      <c r="H275" s="264"/>
      <c r="I275" s="7"/>
      <c r="J275" s="7"/>
      <c r="K275" s="7"/>
      <c r="L275" s="7"/>
      <c r="M275" s="7"/>
      <c r="N275" s="7"/>
      <c r="O275" s="7"/>
      <c r="P275" s="7"/>
      <c r="Q275" s="265"/>
      <c r="R275" s="7"/>
      <c r="S275" s="7"/>
      <c r="T275" s="7"/>
      <c r="U275" s="266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</row>
    <row r="276" ht="18.0" customHeight="1">
      <c r="A276" s="7"/>
      <c r="B276" s="7"/>
      <c r="C276" s="7"/>
      <c r="D276" s="7"/>
      <c r="E276" s="7"/>
      <c r="F276" s="7"/>
      <c r="G276" s="7"/>
      <c r="H276" s="264"/>
      <c r="I276" s="7"/>
      <c r="J276" s="7"/>
      <c r="K276" s="7"/>
      <c r="L276" s="7"/>
      <c r="M276" s="7"/>
      <c r="N276" s="7"/>
      <c r="O276" s="7"/>
      <c r="P276" s="7"/>
      <c r="Q276" s="265"/>
      <c r="R276" s="7"/>
      <c r="S276" s="7"/>
      <c r="T276" s="7"/>
      <c r="U276" s="266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</row>
    <row r="277" ht="18.0" customHeight="1">
      <c r="A277" s="7"/>
      <c r="B277" s="7"/>
      <c r="C277" s="7"/>
      <c r="D277" s="7"/>
      <c r="E277" s="7"/>
      <c r="F277" s="7"/>
      <c r="G277" s="7"/>
      <c r="H277" s="264"/>
      <c r="I277" s="7"/>
      <c r="J277" s="7"/>
      <c r="K277" s="7"/>
      <c r="L277" s="7"/>
      <c r="M277" s="7"/>
      <c r="N277" s="7"/>
      <c r="O277" s="7"/>
      <c r="P277" s="7"/>
      <c r="Q277" s="265"/>
      <c r="R277" s="7"/>
      <c r="S277" s="7"/>
      <c r="T277" s="7"/>
      <c r="U277" s="266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</row>
    <row r="278" ht="18.0" customHeight="1">
      <c r="A278" s="7"/>
      <c r="B278" s="7"/>
      <c r="C278" s="7"/>
      <c r="D278" s="7"/>
      <c r="E278" s="7"/>
      <c r="F278" s="7"/>
      <c r="G278" s="7"/>
      <c r="H278" s="264"/>
      <c r="I278" s="7"/>
      <c r="J278" s="7"/>
      <c r="K278" s="7"/>
      <c r="L278" s="7"/>
      <c r="M278" s="7"/>
      <c r="N278" s="7"/>
      <c r="O278" s="7"/>
      <c r="P278" s="7"/>
      <c r="Q278" s="265"/>
      <c r="R278" s="7"/>
      <c r="S278" s="7"/>
      <c r="T278" s="7"/>
      <c r="U278" s="266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</row>
    <row r="279" ht="18.0" customHeight="1">
      <c r="A279" s="7"/>
      <c r="B279" s="7"/>
      <c r="C279" s="7"/>
      <c r="D279" s="7"/>
      <c r="E279" s="7"/>
      <c r="F279" s="7"/>
      <c r="G279" s="7"/>
      <c r="H279" s="264"/>
      <c r="I279" s="7"/>
      <c r="J279" s="7"/>
      <c r="K279" s="7"/>
      <c r="L279" s="7"/>
      <c r="M279" s="7"/>
      <c r="N279" s="7"/>
      <c r="O279" s="7"/>
      <c r="P279" s="7"/>
      <c r="Q279" s="265"/>
      <c r="R279" s="7"/>
      <c r="S279" s="7"/>
      <c r="T279" s="7"/>
      <c r="U279" s="266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</row>
    <row r="280" ht="18.0" customHeight="1">
      <c r="A280" s="7"/>
      <c r="B280" s="7"/>
      <c r="C280" s="7"/>
      <c r="D280" s="7"/>
      <c r="E280" s="7"/>
      <c r="F280" s="7"/>
      <c r="G280" s="7"/>
      <c r="H280" s="264"/>
      <c r="I280" s="7"/>
      <c r="J280" s="7"/>
      <c r="K280" s="7"/>
      <c r="L280" s="7"/>
      <c r="M280" s="7"/>
      <c r="N280" s="7"/>
      <c r="O280" s="7"/>
      <c r="P280" s="7"/>
      <c r="Q280" s="265"/>
      <c r="R280" s="7"/>
      <c r="S280" s="7"/>
      <c r="T280" s="7"/>
      <c r="U280" s="266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</row>
    <row r="281" ht="18.0" customHeight="1">
      <c r="A281" s="7"/>
      <c r="B281" s="7"/>
      <c r="C281" s="7"/>
      <c r="D281" s="7"/>
      <c r="E281" s="7"/>
      <c r="F281" s="7"/>
      <c r="G281" s="7"/>
      <c r="H281" s="264"/>
      <c r="I281" s="7"/>
      <c r="J281" s="7"/>
      <c r="K281" s="7"/>
      <c r="L281" s="7"/>
      <c r="M281" s="7"/>
      <c r="N281" s="7"/>
      <c r="O281" s="7"/>
      <c r="P281" s="7"/>
      <c r="Q281" s="265"/>
      <c r="R281" s="7"/>
      <c r="S281" s="7"/>
      <c r="T281" s="7"/>
      <c r="U281" s="266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</row>
    <row r="282" ht="18.0" customHeight="1">
      <c r="A282" s="7"/>
      <c r="B282" s="7"/>
      <c r="C282" s="7"/>
      <c r="D282" s="7"/>
      <c r="E282" s="7"/>
      <c r="F282" s="7"/>
      <c r="G282" s="7"/>
      <c r="H282" s="264"/>
      <c r="I282" s="7"/>
      <c r="J282" s="7"/>
      <c r="K282" s="7"/>
      <c r="L282" s="7"/>
      <c r="M282" s="7"/>
      <c r="N282" s="7"/>
      <c r="O282" s="7"/>
      <c r="P282" s="7"/>
      <c r="Q282" s="265"/>
      <c r="R282" s="7"/>
      <c r="S282" s="7"/>
      <c r="T282" s="7"/>
      <c r="U282" s="266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</row>
    <row r="283" ht="18.0" customHeight="1">
      <c r="A283" s="7"/>
      <c r="B283" s="7"/>
      <c r="C283" s="7"/>
      <c r="D283" s="7"/>
      <c r="E283" s="7"/>
      <c r="F283" s="7"/>
      <c r="G283" s="7"/>
      <c r="H283" s="264"/>
      <c r="I283" s="7"/>
      <c r="J283" s="7"/>
      <c r="K283" s="7"/>
      <c r="L283" s="7"/>
      <c r="M283" s="7"/>
      <c r="N283" s="7"/>
      <c r="O283" s="7"/>
      <c r="P283" s="7"/>
      <c r="Q283" s="265"/>
      <c r="R283" s="7"/>
      <c r="S283" s="7"/>
      <c r="T283" s="7"/>
      <c r="U283" s="266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</row>
    <row r="284" ht="18.0" customHeight="1">
      <c r="A284" s="7"/>
      <c r="B284" s="7"/>
      <c r="C284" s="7"/>
      <c r="D284" s="7"/>
      <c r="E284" s="7"/>
      <c r="F284" s="7"/>
      <c r="G284" s="7"/>
      <c r="H284" s="264"/>
      <c r="I284" s="7"/>
      <c r="J284" s="7"/>
      <c r="K284" s="7"/>
      <c r="L284" s="7"/>
      <c r="M284" s="7"/>
      <c r="N284" s="7"/>
      <c r="O284" s="7"/>
      <c r="P284" s="7"/>
      <c r="Q284" s="265"/>
      <c r="R284" s="7"/>
      <c r="S284" s="7"/>
      <c r="T284" s="7"/>
      <c r="U284" s="266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</row>
    <row r="285" ht="18.0" customHeight="1">
      <c r="A285" s="7"/>
      <c r="B285" s="7"/>
      <c r="C285" s="7"/>
      <c r="D285" s="7"/>
      <c r="E285" s="7"/>
      <c r="F285" s="7"/>
      <c r="G285" s="7"/>
      <c r="H285" s="264"/>
      <c r="I285" s="7"/>
      <c r="J285" s="7"/>
      <c r="K285" s="7"/>
      <c r="L285" s="7"/>
      <c r="M285" s="7"/>
      <c r="N285" s="7"/>
      <c r="O285" s="7"/>
      <c r="P285" s="7"/>
      <c r="Q285" s="265"/>
      <c r="R285" s="7"/>
      <c r="S285" s="7"/>
      <c r="T285" s="7"/>
      <c r="U285" s="266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</row>
    <row r="286" ht="18.0" customHeight="1">
      <c r="A286" s="7"/>
      <c r="B286" s="7"/>
      <c r="C286" s="7"/>
      <c r="D286" s="7"/>
      <c r="E286" s="7"/>
      <c r="F286" s="7"/>
      <c r="G286" s="7"/>
      <c r="H286" s="264"/>
      <c r="I286" s="7"/>
      <c r="J286" s="7"/>
      <c r="K286" s="7"/>
      <c r="L286" s="7"/>
      <c r="M286" s="7"/>
      <c r="N286" s="7"/>
      <c r="O286" s="7"/>
      <c r="P286" s="7"/>
      <c r="Q286" s="265"/>
      <c r="R286" s="7"/>
      <c r="S286" s="7"/>
      <c r="T286" s="7"/>
      <c r="U286" s="266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</row>
    <row r="287" ht="18.0" customHeight="1">
      <c r="A287" s="7"/>
      <c r="B287" s="7"/>
      <c r="C287" s="7"/>
      <c r="D287" s="7"/>
      <c r="E287" s="7"/>
      <c r="F287" s="7"/>
      <c r="G287" s="7"/>
      <c r="H287" s="264"/>
      <c r="I287" s="7"/>
      <c r="J287" s="7"/>
      <c r="K287" s="7"/>
      <c r="L287" s="7"/>
      <c r="M287" s="7"/>
      <c r="N287" s="7"/>
      <c r="O287" s="7"/>
      <c r="P287" s="7"/>
      <c r="Q287" s="265"/>
      <c r="R287" s="7"/>
      <c r="S287" s="7"/>
      <c r="T287" s="7"/>
      <c r="U287" s="266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</row>
    <row r="288" ht="18.0" customHeight="1">
      <c r="A288" s="7"/>
      <c r="B288" s="7"/>
      <c r="C288" s="7"/>
      <c r="D288" s="7"/>
      <c r="E288" s="7"/>
      <c r="F288" s="7"/>
      <c r="G288" s="7"/>
      <c r="H288" s="264"/>
      <c r="I288" s="7"/>
      <c r="J288" s="7"/>
      <c r="K288" s="7"/>
      <c r="L288" s="7"/>
      <c r="M288" s="7"/>
      <c r="N288" s="7"/>
      <c r="O288" s="7"/>
      <c r="P288" s="7"/>
      <c r="Q288" s="265"/>
      <c r="R288" s="7"/>
      <c r="S288" s="7"/>
      <c r="T288" s="7"/>
      <c r="U288" s="266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</row>
    <row r="289" ht="18.0" customHeight="1">
      <c r="A289" s="7"/>
      <c r="B289" s="7"/>
      <c r="C289" s="7"/>
      <c r="D289" s="7"/>
      <c r="E289" s="7"/>
      <c r="F289" s="7"/>
      <c r="G289" s="7"/>
      <c r="H289" s="264"/>
      <c r="I289" s="7"/>
      <c r="J289" s="7"/>
      <c r="K289" s="7"/>
      <c r="L289" s="7"/>
      <c r="M289" s="7"/>
      <c r="N289" s="7"/>
      <c r="O289" s="7"/>
      <c r="P289" s="7"/>
      <c r="Q289" s="265"/>
      <c r="R289" s="7"/>
      <c r="S289" s="7"/>
      <c r="T289" s="7"/>
      <c r="U289" s="266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</row>
    <row r="290" ht="18.0" customHeight="1">
      <c r="A290" s="7"/>
      <c r="B290" s="7"/>
      <c r="C290" s="7"/>
      <c r="D290" s="7"/>
      <c r="E290" s="7"/>
      <c r="F290" s="7"/>
      <c r="G290" s="7"/>
      <c r="H290" s="264"/>
      <c r="I290" s="7"/>
      <c r="J290" s="7"/>
      <c r="K290" s="7"/>
      <c r="L290" s="7"/>
      <c r="M290" s="7"/>
      <c r="N290" s="7"/>
      <c r="O290" s="7"/>
      <c r="P290" s="7"/>
      <c r="Q290" s="265"/>
      <c r="R290" s="7"/>
      <c r="S290" s="7"/>
      <c r="T290" s="7"/>
      <c r="U290" s="266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</row>
    <row r="291" ht="18.0" customHeight="1">
      <c r="A291" s="7"/>
      <c r="B291" s="7"/>
      <c r="C291" s="7"/>
      <c r="D291" s="7"/>
      <c r="E291" s="7"/>
      <c r="F291" s="7"/>
      <c r="G291" s="7"/>
      <c r="H291" s="264"/>
      <c r="I291" s="7"/>
      <c r="J291" s="7"/>
      <c r="K291" s="7"/>
      <c r="L291" s="7"/>
      <c r="M291" s="7"/>
      <c r="N291" s="7"/>
      <c r="O291" s="7"/>
      <c r="P291" s="7"/>
      <c r="Q291" s="265"/>
      <c r="R291" s="7"/>
      <c r="S291" s="7"/>
      <c r="T291" s="7"/>
      <c r="U291" s="266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</row>
    <row r="292" ht="18.0" customHeight="1">
      <c r="A292" s="7"/>
      <c r="B292" s="7"/>
      <c r="C292" s="7"/>
      <c r="D292" s="7"/>
      <c r="E292" s="7"/>
      <c r="F292" s="7"/>
      <c r="G292" s="7"/>
      <c r="H292" s="264"/>
      <c r="I292" s="7"/>
      <c r="J292" s="7"/>
      <c r="K292" s="7"/>
      <c r="L292" s="7"/>
      <c r="M292" s="7"/>
      <c r="N292" s="7"/>
      <c r="O292" s="7"/>
      <c r="P292" s="7"/>
      <c r="Q292" s="265"/>
      <c r="R292" s="7"/>
      <c r="S292" s="7"/>
      <c r="T292" s="7"/>
      <c r="U292" s="266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</row>
    <row r="293" ht="18.0" customHeight="1">
      <c r="A293" s="7"/>
      <c r="B293" s="7"/>
      <c r="C293" s="7"/>
      <c r="D293" s="7"/>
      <c r="E293" s="7"/>
      <c r="F293" s="7"/>
      <c r="G293" s="7"/>
      <c r="H293" s="264"/>
      <c r="I293" s="7"/>
      <c r="J293" s="7"/>
      <c r="K293" s="7"/>
      <c r="L293" s="7"/>
      <c r="M293" s="7"/>
      <c r="N293" s="7"/>
      <c r="O293" s="7"/>
      <c r="P293" s="7"/>
      <c r="Q293" s="265"/>
      <c r="R293" s="7"/>
      <c r="S293" s="7"/>
      <c r="T293" s="7"/>
      <c r="U293" s="266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</row>
    <row r="294" ht="18.0" customHeight="1">
      <c r="A294" s="7"/>
      <c r="B294" s="7"/>
      <c r="C294" s="7"/>
      <c r="D294" s="7"/>
      <c r="E294" s="7"/>
      <c r="F294" s="7"/>
      <c r="G294" s="7"/>
      <c r="H294" s="264"/>
      <c r="I294" s="7"/>
      <c r="J294" s="7"/>
      <c r="K294" s="7"/>
      <c r="L294" s="7"/>
      <c r="M294" s="7"/>
      <c r="N294" s="7"/>
      <c r="O294" s="7"/>
      <c r="P294" s="7"/>
      <c r="Q294" s="265"/>
      <c r="R294" s="7"/>
      <c r="S294" s="7"/>
      <c r="T294" s="7"/>
      <c r="U294" s="266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</row>
    <row r="295" ht="18.0" customHeight="1">
      <c r="A295" s="7"/>
      <c r="B295" s="7"/>
      <c r="C295" s="7"/>
      <c r="D295" s="7"/>
      <c r="E295" s="7"/>
      <c r="F295" s="7"/>
      <c r="G295" s="7"/>
      <c r="H295" s="264"/>
      <c r="I295" s="7"/>
      <c r="J295" s="7"/>
      <c r="K295" s="7"/>
      <c r="L295" s="7"/>
      <c r="M295" s="7"/>
      <c r="N295" s="7"/>
      <c r="O295" s="7"/>
      <c r="P295" s="7"/>
      <c r="Q295" s="265"/>
      <c r="R295" s="7"/>
      <c r="S295" s="7"/>
      <c r="T295" s="7"/>
      <c r="U295" s="266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</row>
    <row r="296" ht="18.0" customHeight="1">
      <c r="A296" s="7"/>
      <c r="B296" s="7"/>
      <c r="C296" s="7"/>
      <c r="D296" s="7"/>
      <c r="E296" s="7"/>
      <c r="F296" s="7"/>
      <c r="G296" s="7"/>
      <c r="H296" s="264"/>
      <c r="I296" s="7"/>
      <c r="J296" s="7"/>
      <c r="K296" s="7"/>
      <c r="L296" s="7"/>
      <c r="M296" s="7"/>
      <c r="N296" s="7"/>
      <c r="O296" s="7"/>
      <c r="P296" s="7"/>
      <c r="Q296" s="265"/>
      <c r="R296" s="7"/>
      <c r="S296" s="7"/>
      <c r="T296" s="7"/>
      <c r="U296" s="266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</row>
    <row r="297" ht="18.0" customHeight="1">
      <c r="A297" s="7"/>
      <c r="B297" s="7"/>
      <c r="C297" s="7"/>
      <c r="D297" s="7"/>
      <c r="E297" s="7"/>
      <c r="F297" s="7"/>
      <c r="G297" s="7"/>
      <c r="H297" s="264"/>
      <c r="I297" s="7"/>
      <c r="J297" s="7"/>
      <c r="K297" s="7"/>
      <c r="L297" s="7"/>
      <c r="M297" s="7"/>
      <c r="N297" s="7"/>
      <c r="O297" s="7"/>
      <c r="P297" s="7"/>
      <c r="Q297" s="265"/>
      <c r="R297" s="7"/>
      <c r="S297" s="7"/>
      <c r="T297" s="7"/>
      <c r="U297" s="266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</row>
    <row r="298" ht="18.0" customHeight="1">
      <c r="A298" s="7"/>
      <c r="B298" s="7"/>
      <c r="C298" s="7"/>
      <c r="D298" s="7"/>
      <c r="E298" s="7"/>
      <c r="F298" s="7"/>
      <c r="G298" s="7"/>
      <c r="H298" s="264"/>
      <c r="I298" s="7"/>
      <c r="J298" s="7"/>
      <c r="K298" s="7"/>
      <c r="L298" s="7"/>
      <c r="M298" s="7"/>
      <c r="N298" s="7"/>
      <c r="O298" s="7"/>
      <c r="P298" s="7"/>
      <c r="Q298" s="265"/>
      <c r="R298" s="7"/>
      <c r="S298" s="7"/>
      <c r="T298" s="7"/>
      <c r="U298" s="266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</row>
    <row r="299" ht="18.0" customHeight="1">
      <c r="A299" s="7"/>
      <c r="B299" s="7"/>
      <c r="C299" s="7"/>
      <c r="D299" s="7"/>
      <c r="E299" s="7"/>
      <c r="F299" s="7"/>
      <c r="G299" s="7"/>
      <c r="H299" s="264"/>
      <c r="I299" s="7"/>
      <c r="J299" s="7"/>
      <c r="K299" s="7"/>
      <c r="L299" s="7"/>
      <c r="M299" s="7"/>
      <c r="N299" s="7"/>
      <c r="O299" s="7"/>
      <c r="P299" s="7"/>
      <c r="Q299" s="265"/>
      <c r="R299" s="7"/>
      <c r="S299" s="7"/>
      <c r="T299" s="7"/>
      <c r="U299" s="266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</row>
    <row r="300" ht="18.0" customHeight="1">
      <c r="A300" s="7"/>
      <c r="B300" s="7"/>
      <c r="C300" s="7"/>
      <c r="D300" s="7"/>
      <c r="E300" s="7"/>
      <c r="F300" s="7"/>
      <c r="G300" s="7"/>
      <c r="H300" s="264"/>
      <c r="I300" s="7"/>
      <c r="J300" s="7"/>
      <c r="K300" s="7"/>
      <c r="L300" s="7"/>
      <c r="M300" s="7"/>
      <c r="N300" s="7"/>
      <c r="O300" s="7"/>
      <c r="P300" s="7"/>
      <c r="Q300" s="265"/>
      <c r="R300" s="7"/>
      <c r="S300" s="7"/>
      <c r="T300" s="7"/>
      <c r="U300" s="266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</row>
    <row r="301" ht="18.0" customHeight="1">
      <c r="A301" s="7"/>
      <c r="B301" s="7"/>
      <c r="C301" s="7"/>
      <c r="D301" s="7"/>
      <c r="E301" s="7"/>
      <c r="F301" s="7"/>
      <c r="G301" s="7"/>
      <c r="H301" s="264"/>
      <c r="I301" s="7"/>
      <c r="J301" s="7"/>
      <c r="K301" s="7"/>
      <c r="L301" s="7"/>
      <c r="M301" s="7"/>
      <c r="N301" s="7"/>
      <c r="O301" s="7"/>
      <c r="P301" s="7"/>
      <c r="Q301" s="265"/>
      <c r="R301" s="7"/>
      <c r="S301" s="7"/>
      <c r="T301" s="7"/>
      <c r="U301" s="266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</row>
    <row r="302" ht="18.0" customHeight="1">
      <c r="A302" s="7"/>
      <c r="B302" s="7"/>
      <c r="C302" s="7"/>
      <c r="D302" s="7"/>
      <c r="E302" s="7"/>
      <c r="F302" s="7"/>
      <c r="G302" s="7"/>
      <c r="H302" s="264"/>
      <c r="I302" s="7"/>
      <c r="J302" s="7"/>
      <c r="K302" s="7"/>
      <c r="L302" s="7"/>
      <c r="M302" s="7"/>
      <c r="N302" s="7"/>
      <c r="O302" s="7"/>
      <c r="P302" s="7"/>
      <c r="Q302" s="265"/>
      <c r="R302" s="7"/>
      <c r="S302" s="7"/>
      <c r="T302" s="7"/>
      <c r="U302" s="266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</row>
    <row r="303" ht="18.0" customHeight="1">
      <c r="A303" s="7"/>
      <c r="B303" s="7"/>
      <c r="C303" s="7"/>
      <c r="D303" s="7"/>
      <c r="E303" s="7"/>
      <c r="F303" s="7"/>
      <c r="G303" s="7"/>
      <c r="H303" s="264"/>
      <c r="I303" s="7"/>
      <c r="J303" s="7"/>
      <c r="K303" s="7"/>
      <c r="L303" s="7"/>
      <c r="M303" s="7"/>
      <c r="N303" s="7"/>
      <c r="O303" s="7"/>
      <c r="P303" s="7"/>
      <c r="Q303" s="265"/>
      <c r="R303" s="7"/>
      <c r="S303" s="7"/>
      <c r="T303" s="7"/>
      <c r="U303" s="266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</row>
    <row r="304" ht="18.0" customHeight="1">
      <c r="A304" s="7"/>
      <c r="B304" s="7"/>
      <c r="C304" s="7"/>
      <c r="D304" s="7"/>
      <c r="E304" s="7"/>
      <c r="F304" s="7"/>
      <c r="G304" s="7"/>
      <c r="H304" s="264"/>
      <c r="I304" s="7"/>
      <c r="J304" s="7"/>
      <c r="K304" s="7"/>
      <c r="L304" s="7"/>
      <c r="M304" s="7"/>
      <c r="N304" s="7"/>
      <c r="O304" s="7"/>
      <c r="P304" s="7"/>
      <c r="Q304" s="265"/>
      <c r="R304" s="7"/>
      <c r="S304" s="7"/>
      <c r="T304" s="7"/>
      <c r="U304" s="266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</row>
    <row r="305" ht="18.0" customHeight="1">
      <c r="A305" s="7"/>
      <c r="B305" s="7"/>
      <c r="C305" s="7"/>
      <c r="D305" s="7"/>
      <c r="E305" s="7"/>
      <c r="F305" s="7"/>
      <c r="G305" s="7"/>
      <c r="H305" s="264"/>
      <c r="I305" s="7"/>
      <c r="J305" s="7"/>
      <c r="K305" s="7"/>
      <c r="L305" s="7"/>
      <c r="M305" s="7"/>
      <c r="N305" s="7"/>
      <c r="O305" s="7"/>
      <c r="P305" s="7"/>
      <c r="Q305" s="265"/>
      <c r="R305" s="7"/>
      <c r="S305" s="7"/>
      <c r="T305" s="7"/>
      <c r="U305" s="266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</row>
    <row r="306" ht="18.0" customHeight="1">
      <c r="A306" s="7"/>
      <c r="B306" s="7"/>
      <c r="C306" s="7"/>
      <c r="D306" s="7"/>
      <c r="E306" s="7"/>
      <c r="F306" s="7"/>
      <c r="G306" s="7"/>
      <c r="H306" s="264"/>
      <c r="I306" s="7"/>
      <c r="J306" s="7"/>
      <c r="K306" s="7"/>
      <c r="L306" s="7"/>
      <c r="M306" s="7"/>
      <c r="N306" s="7"/>
      <c r="O306" s="7"/>
      <c r="P306" s="7"/>
      <c r="Q306" s="265"/>
      <c r="R306" s="7"/>
      <c r="S306" s="7"/>
      <c r="T306" s="7"/>
      <c r="U306" s="266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</row>
    <row r="307" ht="18.0" customHeight="1">
      <c r="A307" s="7"/>
      <c r="B307" s="7"/>
      <c r="C307" s="7"/>
      <c r="D307" s="7"/>
      <c r="E307" s="7"/>
      <c r="F307" s="7"/>
      <c r="G307" s="7"/>
      <c r="H307" s="264"/>
      <c r="I307" s="7"/>
      <c r="J307" s="7"/>
      <c r="K307" s="7"/>
      <c r="L307" s="7"/>
      <c r="M307" s="7"/>
      <c r="N307" s="7"/>
      <c r="O307" s="7"/>
      <c r="P307" s="7"/>
      <c r="Q307" s="265"/>
      <c r="R307" s="7"/>
      <c r="S307" s="7"/>
      <c r="T307" s="7"/>
      <c r="U307" s="266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</row>
    <row r="308" ht="18.0" customHeight="1">
      <c r="A308" s="7"/>
      <c r="B308" s="7"/>
      <c r="C308" s="7"/>
      <c r="D308" s="7"/>
      <c r="E308" s="7"/>
      <c r="F308" s="7"/>
      <c r="G308" s="7"/>
      <c r="H308" s="264"/>
      <c r="I308" s="7"/>
      <c r="J308" s="7"/>
      <c r="K308" s="7"/>
      <c r="L308" s="7"/>
      <c r="M308" s="7"/>
      <c r="N308" s="7"/>
      <c r="O308" s="7"/>
      <c r="P308" s="7"/>
      <c r="Q308" s="265"/>
      <c r="R308" s="7"/>
      <c r="S308" s="7"/>
      <c r="T308" s="7"/>
      <c r="U308" s="266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</row>
    <row r="309" ht="18.0" customHeight="1">
      <c r="A309" s="7"/>
      <c r="B309" s="7"/>
      <c r="C309" s="7"/>
      <c r="D309" s="7"/>
      <c r="E309" s="7"/>
      <c r="F309" s="7"/>
      <c r="G309" s="7"/>
      <c r="H309" s="264"/>
      <c r="I309" s="7"/>
      <c r="J309" s="7"/>
      <c r="K309" s="7"/>
      <c r="L309" s="7"/>
      <c r="M309" s="7"/>
      <c r="N309" s="7"/>
      <c r="O309" s="7"/>
      <c r="P309" s="7"/>
      <c r="Q309" s="265"/>
      <c r="R309" s="7"/>
      <c r="S309" s="7"/>
      <c r="T309" s="7"/>
      <c r="U309" s="266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</row>
    <row r="310" ht="18.0" customHeight="1">
      <c r="A310" s="7"/>
      <c r="B310" s="7"/>
      <c r="C310" s="7"/>
      <c r="D310" s="7"/>
      <c r="E310" s="7"/>
      <c r="F310" s="7"/>
      <c r="G310" s="7"/>
      <c r="H310" s="264"/>
      <c r="I310" s="7"/>
      <c r="J310" s="7"/>
      <c r="K310" s="7"/>
      <c r="L310" s="7"/>
      <c r="M310" s="7"/>
      <c r="N310" s="7"/>
      <c r="O310" s="7"/>
      <c r="P310" s="7"/>
      <c r="Q310" s="265"/>
      <c r="R310" s="7"/>
      <c r="S310" s="7"/>
      <c r="T310" s="7"/>
      <c r="U310" s="266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</row>
    <row r="311" ht="18.0" customHeight="1">
      <c r="A311" s="7"/>
      <c r="B311" s="7"/>
      <c r="C311" s="7"/>
      <c r="D311" s="7"/>
      <c r="E311" s="7"/>
      <c r="F311" s="7"/>
      <c r="G311" s="7"/>
      <c r="H311" s="264"/>
      <c r="I311" s="7"/>
      <c r="J311" s="7"/>
      <c r="K311" s="7"/>
      <c r="L311" s="7"/>
      <c r="M311" s="7"/>
      <c r="N311" s="7"/>
      <c r="O311" s="7"/>
      <c r="P311" s="7"/>
      <c r="Q311" s="265"/>
      <c r="R311" s="7"/>
      <c r="S311" s="7"/>
      <c r="T311" s="7"/>
      <c r="U311" s="266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</row>
    <row r="312" ht="18.0" customHeight="1">
      <c r="A312" s="7"/>
      <c r="B312" s="7"/>
      <c r="C312" s="7"/>
      <c r="D312" s="7"/>
      <c r="E312" s="7"/>
      <c r="F312" s="7"/>
      <c r="G312" s="7"/>
      <c r="H312" s="264"/>
      <c r="I312" s="7"/>
      <c r="J312" s="7"/>
      <c r="K312" s="7"/>
      <c r="L312" s="7"/>
      <c r="M312" s="7"/>
      <c r="N312" s="7"/>
      <c r="O312" s="7"/>
      <c r="P312" s="7"/>
      <c r="Q312" s="265"/>
      <c r="R312" s="7"/>
      <c r="S312" s="7"/>
      <c r="T312" s="7"/>
      <c r="U312" s="266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</row>
    <row r="313" ht="18.0" customHeight="1">
      <c r="A313" s="7"/>
      <c r="B313" s="7"/>
      <c r="C313" s="7"/>
      <c r="D313" s="7"/>
      <c r="E313" s="7"/>
      <c r="F313" s="7"/>
      <c r="G313" s="7"/>
      <c r="H313" s="264"/>
      <c r="I313" s="7"/>
      <c r="J313" s="7"/>
      <c r="K313" s="7"/>
      <c r="L313" s="7"/>
      <c r="M313" s="7"/>
      <c r="N313" s="7"/>
      <c r="O313" s="7"/>
      <c r="P313" s="7"/>
      <c r="Q313" s="265"/>
      <c r="R313" s="7"/>
      <c r="S313" s="7"/>
      <c r="T313" s="7"/>
      <c r="U313" s="266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</row>
    <row r="314" ht="18.0" customHeight="1">
      <c r="A314" s="7"/>
      <c r="B314" s="7"/>
      <c r="C314" s="7"/>
      <c r="D314" s="7"/>
      <c r="E314" s="7"/>
      <c r="F314" s="7"/>
      <c r="G314" s="7"/>
      <c r="H314" s="264"/>
      <c r="I314" s="7"/>
      <c r="J314" s="7"/>
      <c r="K314" s="7"/>
      <c r="L314" s="7"/>
      <c r="M314" s="7"/>
      <c r="N314" s="7"/>
      <c r="O314" s="7"/>
      <c r="P314" s="7"/>
      <c r="Q314" s="265"/>
      <c r="R314" s="7"/>
      <c r="S314" s="7"/>
      <c r="T314" s="7"/>
      <c r="U314" s="266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</row>
    <row r="315" ht="18.0" customHeight="1">
      <c r="A315" s="7"/>
      <c r="B315" s="7"/>
      <c r="C315" s="7"/>
      <c r="D315" s="7"/>
      <c r="E315" s="7"/>
      <c r="F315" s="7"/>
      <c r="G315" s="7"/>
      <c r="H315" s="264"/>
      <c r="I315" s="7"/>
      <c r="J315" s="7"/>
      <c r="K315" s="7"/>
      <c r="L315" s="7"/>
      <c r="M315" s="7"/>
      <c r="N315" s="7"/>
      <c r="O315" s="7"/>
      <c r="P315" s="7"/>
      <c r="Q315" s="265"/>
      <c r="R315" s="7"/>
      <c r="S315" s="7"/>
      <c r="T315" s="7"/>
      <c r="U315" s="266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</row>
    <row r="316" ht="18.0" customHeight="1">
      <c r="A316" s="7"/>
      <c r="B316" s="7"/>
      <c r="C316" s="7"/>
      <c r="D316" s="7"/>
      <c r="E316" s="7"/>
      <c r="F316" s="7"/>
      <c r="G316" s="7"/>
      <c r="H316" s="264"/>
      <c r="I316" s="7"/>
      <c r="J316" s="7"/>
      <c r="K316" s="7"/>
      <c r="L316" s="7"/>
      <c r="M316" s="7"/>
      <c r="N316" s="7"/>
      <c r="O316" s="7"/>
      <c r="P316" s="7"/>
      <c r="Q316" s="265"/>
      <c r="R316" s="7"/>
      <c r="S316" s="7"/>
      <c r="T316" s="7"/>
      <c r="U316" s="266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</row>
    <row r="317" ht="18.0" customHeight="1">
      <c r="A317" s="7"/>
      <c r="B317" s="7"/>
      <c r="C317" s="7"/>
      <c r="D317" s="7"/>
      <c r="E317" s="7"/>
      <c r="F317" s="7"/>
      <c r="G317" s="7"/>
      <c r="H317" s="264"/>
      <c r="I317" s="7"/>
      <c r="J317" s="7"/>
      <c r="K317" s="7"/>
      <c r="L317" s="7"/>
      <c r="M317" s="7"/>
      <c r="N317" s="7"/>
      <c r="O317" s="7"/>
      <c r="P317" s="7"/>
      <c r="Q317" s="265"/>
      <c r="R317" s="7"/>
      <c r="S317" s="7"/>
      <c r="T317" s="7"/>
      <c r="U317" s="266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</row>
    <row r="318" ht="18.0" customHeight="1">
      <c r="A318" s="7"/>
      <c r="B318" s="7"/>
      <c r="C318" s="7"/>
      <c r="D318" s="7"/>
      <c r="E318" s="7"/>
      <c r="F318" s="7"/>
      <c r="G318" s="7"/>
      <c r="H318" s="264"/>
      <c r="I318" s="7"/>
      <c r="J318" s="7"/>
      <c r="K318" s="7"/>
      <c r="L318" s="7"/>
      <c r="M318" s="7"/>
      <c r="N318" s="7"/>
      <c r="O318" s="7"/>
      <c r="P318" s="7"/>
      <c r="Q318" s="265"/>
      <c r="R318" s="7"/>
      <c r="S318" s="7"/>
      <c r="T318" s="7"/>
      <c r="U318" s="266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</row>
    <row r="319" ht="18.0" customHeight="1">
      <c r="A319" s="7"/>
      <c r="B319" s="7"/>
      <c r="C319" s="7"/>
      <c r="D319" s="7"/>
      <c r="E319" s="7"/>
      <c r="F319" s="7"/>
      <c r="G319" s="7"/>
      <c r="H319" s="264"/>
      <c r="I319" s="7"/>
      <c r="J319" s="7"/>
      <c r="K319" s="7"/>
      <c r="L319" s="7"/>
      <c r="M319" s="7"/>
      <c r="N319" s="7"/>
      <c r="O319" s="7"/>
      <c r="P319" s="7"/>
      <c r="Q319" s="265"/>
      <c r="R319" s="7"/>
      <c r="S319" s="7"/>
      <c r="T319" s="7"/>
      <c r="U319" s="266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</row>
    <row r="320" ht="18.0" customHeight="1">
      <c r="A320" s="7"/>
      <c r="B320" s="7"/>
      <c r="C320" s="7"/>
      <c r="D320" s="7"/>
      <c r="E320" s="7"/>
      <c r="F320" s="7"/>
      <c r="G320" s="7"/>
      <c r="H320" s="264"/>
      <c r="I320" s="7"/>
      <c r="J320" s="7"/>
      <c r="K320" s="7"/>
      <c r="L320" s="7"/>
      <c r="M320" s="7"/>
      <c r="N320" s="7"/>
      <c r="O320" s="7"/>
      <c r="P320" s="7"/>
      <c r="Q320" s="265"/>
      <c r="R320" s="7"/>
      <c r="S320" s="7"/>
      <c r="T320" s="7"/>
      <c r="U320" s="266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</row>
    <row r="321" ht="18.0" customHeight="1">
      <c r="A321" s="7"/>
      <c r="B321" s="7"/>
      <c r="C321" s="7"/>
      <c r="D321" s="7"/>
      <c r="E321" s="7"/>
      <c r="F321" s="7"/>
      <c r="G321" s="7"/>
      <c r="H321" s="264"/>
      <c r="I321" s="7"/>
      <c r="J321" s="7"/>
      <c r="K321" s="7"/>
      <c r="L321" s="7"/>
      <c r="M321" s="7"/>
      <c r="N321" s="7"/>
      <c r="O321" s="7"/>
      <c r="P321" s="7"/>
      <c r="Q321" s="265"/>
      <c r="R321" s="7"/>
      <c r="S321" s="7"/>
      <c r="T321" s="7"/>
      <c r="U321" s="266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</row>
    <row r="322" ht="18.0" customHeight="1">
      <c r="A322" s="7"/>
      <c r="B322" s="7"/>
      <c r="C322" s="7"/>
      <c r="D322" s="7"/>
      <c r="E322" s="7"/>
      <c r="F322" s="7"/>
      <c r="G322" s="7"/>
      <c r="H322" s="264"/>
      <c r="I322" s="7"/>
      <c r="J322" s="7"/>
      <c r="K322" s="7"/>
      <c r="L322" s="7"/>
      <c r="M322" s="7"/>
      <c r="N322" s="7"/>
      <c r="O322" s="7"/>
      <c r="P322" s="7"/>
      <c r="Q322" s="265"/>
      <c r="R322" s="7"/>
      <c r="S322" s="7"/>
      <c r="T322" s="7"/>
      <c r="U322" s="266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</row>
    <row r="323" ht="18.0" customHeight="1">
      <c r="A323" s="7"/>
      <c r="B323" s="7"/>
      <c r="C323" s="7"/>
      <c r="D323" s="7"/>
      <c r="E323" s="7"/>
      <c r="F323" s="7"/>
      <c r="G323" s="7"/>
      <c r="H323" s="264"/>
      <c r="I323" s="7"/>
      <c r="J323" s="7"/>
      <c r="K323" s="7"/>
      <c r="L323" s="7"/>
      <c r="M323" s="7"/>
      <c r="N323" s="7"/>
      <c r="O323" s="7"/>
      <c r="P323" s="7"/>
      <c r="Q323" s="265"/>
      <c r="R323" s="7"/>
      <c r="S323" s="7"/>
      <c r="T323" s="7"/>
      <c r="U323" s="266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</row>
    <row r="324" ht="18.0" customHeight="1">
      <c r="A324" s="7"/>
      <c r="B324" s="7"/>
      <c r="C324" s="7"/>
      <c r="D324" s="7"/>
      <c r="E324" s="7"/>
      <c r="F324" s="7"/>
      <c r="G324" s="7"/>
      <c r="H324" s="264"/>
      <c r="I324" s="7"/>
      <c r="J324" s="7"/>
      <c r="K324" s="7"/>
      <c r="L324" s="7"/>
      <c r="M324" s="7"/>
      <c r="N324" s="7"/>
      <c r="O324" s="7"/>
      <c r="P324" s="7"/>
      <c r="Q324" s="265"/>
      <c r="R324" s="7"/>
      <c r="S324" s="7"/>
      <c r="T324" s="7"/>
      <c r="U324" s="266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</row>
    <row r="325" ht="18.0" customHeight="1">
      <c r="A325" s="7"/>
      <c r="B325" s="7"/>
      <c r="C325" s="7"/>
      <c r="D325" s="7"/>
      <c r="E325" s="7"/>
      <c r="F325" s="7"/>
      <c r="G325" s="7"/>
      <c r="H325" s="264"/>
      <c r="I325" s="7"/>
      <c r="J325" s="7"/>
      <c r="K325" s="7"/>
      <c r="L325" s="7"/>
      <c r="M325" s="7"/>
      <c r="N325" s="7"/>
      <c r="O325" s="7"/>
      <c r="P325" s="7"/>
      <c r="Q325" s="265"/>
      <c r="R325" s="7"/>
      <c r="S325" s="7"/>
      <c r="T325" s="7"/>
      <c r="U325" s="266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</row>
    <row r="326" ht="18.0" customHeight="1">
      <c r="A326" s="7"/>
      <c r="B326" s="7"/>
      <c r="C326" s="7"/>
      <c r="D326" s="7"/>
      <c r="E326" s="7"/>
      <c r="F326" s="7"/>
      <c r="G326" s="7"/>
      <c r="H326" s="264"/>
      <c r="I326" s="7"/>
      <c r="J326" s="7"/>
      <c r="K326" s="7"/>
      <c r="L326" s="7"/>
      <c r="M326" s="7"/>
      <c r="N326" s="7"/>
      <c r="O326" s="7"/>
      <c r="P326" s="7"/>
      <c r="Q326" s="265"/>
      <c r="R326" s="7"/>
      <c r="S326" s="7"/>
      <c r="T326" s="7"/>
      <c r="U326" s="266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</row>
    <row r="327" ht="18.0" customHeight="1">
      <c r="A327" s="7"/>
      <c r="B327" s="7"/>
      <c r="C327" s="7"/>
      <c r="D327" s="7"/>
      <c r="E327" s="7"/>
      <c r="F327" s="7"/>
      <c r="G327" s="7"/>
      <c r="H327" s="264"/>
      <c r="I327" s="7"/>
      <c r="J327" s="7"/>
      <c r="K327" s="7"/>
      <c r="L327" s="7"/>
      <c r="M327" s="7"/>
      <c r="N327" s="7"/>
      <c r="O327" s="7"/>
      <c r="P327" s="7"/>
      <c r="Q327" s="265"/>
      <c r="R327" s="7"/>
      <c r="S327" s="7"/>
      <c r="T327" s="7"/>
      <c r="U327" s="266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</row>
    <row r="328" ht="18.0" customHeight="1">
      <c r="A328" s="7"/>
      <c r="B328" s="7"/>
      <c r="C328" s="7"/>
      <c r="D328" s="7"/>
      <c r="E328" s="7"/>
      <c r="F328" s="7"/>
      <c r="G328" s="7"/>
      <c r="H328" s="264"/>
      <c r="I328" s="7"/>
      <c r="J328" s="7"/>
      <c r="K328" s="7"/>
      <c r="L328" s="7"/>
      <c r="M328" s="7"/>
      <c r="N328" s="7"/>
      <c r="O328" s="7"/>
      <c r="P328" s="7"/>
      <c r="Q328" s="265"/>
      <c r="R328" s="7"/>
      <c r="S328" s="7"/>
      <c r="T328" s="7"/>
      <c r="U328" s="266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</row>
    <row r="329" ht="18.0" customHeight="1">
      <c r="A329" s="7"/>
      <c r="B329" s="7"/>
      <c r="C329" s="7"/>
      <c r="D329" s="7"/>
      <c r="E329" s="7"/>
      <c r="F329" s="7"/>
      <c r="G329" s="7"/>
      <c r="H329" s="264"/>
      <c r="I329" s="7"/>
      <c r="J329" s="7"/>
      <c r="K329" s="7"/>
      <c r="L329" s="7"/>
      <c r="M329" s="7"/>
      <c r="N329" s="7"/>
      <c r="O329" s="7"/>
      <c r="P329" s="7"/>
      <c r="Q329" s="265"/>
      <c r="R329" s="7"/>
      <c r="S329" s="7"/>
      <c r="T329" s="7"/>
      <c r="U329" s="266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</row>
    <row r="330" ht="18.0" customHeight="1">
      <c r="A330" s="7"/>
      <c r="B330" s="7"/>
      <c r="C330" s="7"/>
      <c r="D330" s="7"/>
      <c r="E330" s="7"/>
      <c r="F330" s="7"/>
      <c r="G330" s="7"/>
      <c r="H330" s="264"/>
      <c r="I330" s="7"/>
      <c r="J330" s="7"/>
      <c r="K330" s="7"/>
      <c r="L330" s="7"/>
      <c r="M330" s="7"/>
      <c r="N330" s="7"/>
      <c r="O330" s="7"/>
      <c r="P330" s="7"/>
      <c r="Q330" s="265"/>
      <c r="R330" s="7"/>
      <c r="S330" s="7"/>
      <c r="T330" s="7"/>
      <c r="U330" s="266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</row>
    <row r="331" ht="18.0" customHeight="1">
      <c r="A331" s="7"/>
      <c r="B331" s="7"/>
      <c r="C331" s="7"/>
      <c r="D331" s="7"/>
      <c r="E331" s="7"/>
      <c r="F331" s="7"/>
      <c r="G331" s="7"/>
      <c r="H331" s="264"/>
      <c r="I331" s="7"/>
      <c r="J331" s="7"/>
      <c r="K331" s="7"/>
      <c r="L331" s="7"/>
      <c r="M331" s="7"/>
      <c r="N331" s="7"/>
      <c r="O331" s="7"/>
      <c r="P331" s="7"/>
      <c r="Q331" s="265"/>
      <c r="R331" s="7"/>
      <c r="S331" s="7"/>
      <c r="T331" s="7"/>
      <c r="U331" s="266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</row>
    <row r="332" ht="18.0" customHeight="1">
      <c r="A332" s="7"/>
      <c r="B332" s="7"/>
      <c r="C332" s="7"/>
      <c r="D332" s="7"/>
      <c r="E332" s="7"/>
      <c r="F332" s="7"/>
      <c r="G332" s="7"/>
      <c r="H332" s="264"/>
      <c r="I332" s="7"/>
      <c r="J332" s="7"/>
      <c r="K332" s="7"/>
      <c r="L332" s="7"/>
      <c r="M332" s="7"/>
      <c r="N332" s="7"/>
      <c r="O332" s="7"/>
      <c r="P332" s="7"/>
      <c r="Q332" s="265"/>
      <c r="R332" s="7"/>
      <c r="S332" s="7"/>
      <c r="T332" s="7"/>
      <c r="U332" s="266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</row>
    <row r="333" ht="18.0" customHeight="1">
      <c r="A333" s="7"/>
      <c r="B333" s="7"/>
      <c r="C333" s="7"/>
      <c r="D333" s="7"/>
      <c r="E333" s="7"/>
      <c r="F333" s="7"/>
      <c r="G333" s="7"/>
      <c r="H333" s="264"/>
      <c r="I333" s="7"/>
      <c r="J333" s="7"/>
      <c r="K333" s="7"/>
      <c r="L333" s="7"/>
      <c r="M333" s="7"/>
      <c r="N333" s="7"/>
      <c r="O333" s="7"/>
      <c r="P333" s="7"/>
      <c r="Q333" s="265"/>
      <c r="R333" s="7"/>
      <c r="S333" s="7"/>
      <c r="T333" s="7"/>
      <c r="U333" s="266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</row>
    <row r="334" ht="18.0" customHeight="1">
      <c r="A334" s="7"/>
      <c r="B334" s="7"/>
      <c r="C334" s="7"/>
      <c r="D334" s="7"/>
      <c r="E334" s="7"/>
      <c r="F334" s="7"/>
      <c r="G334" s="7"/>
      <c r="H334" s="264"/>
      <c r="I334" s="7"/>
      <c r="J334" s="7"/>
      <c r="K334" s="7"/>
      <c r="L334" s="7"/>
      <c r="M334" s="7"/>
      <c r="N334" s="7"/>
      <c r="O334" s="7"/>
      <c r="P334" s="7"/>
      <c r="Q334" s="265"/>
      <c r="R334" s="7"/>
      <c r="S334" s="7"/>
      <c r="T334" s="7"/>
      <c r="U334" s="266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</row>
    <row r="335" ht="18.0" customHeight="1">
      <c r="A335" s="7"/>
      <c r="B335" s="7"/>
      <c r="C335" s="7"/>
      <c r="D335" s="7"/>
      <c r="E335" s="7"/>
      <c r="F335" s="7"/>
      <c r="G335" s="7"/>
      <c r="H335" s="264"/>
      <c r="I335" s="7"/>
      <c r="J335" s="7"/>
      <c r="K335" s="7"/>
      <c r="L335" s="7"/>
      <c r="M335" s="7"/>
      <c r="N335" s="7"/>
      <c r="O335" s="7"/>
      <c r="P335" s="7"/>
      <c r="Q335" s="265"/>
      <c r="R335" s="7"/>
      <c r="S335" s="7"/>
      <c r="T335" s="7"/>
      <c r="U335" s="266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</row>
    <row r="336" ht="18.0" customHeight="1">
      <c r="A336" s="7"/>
      <c r="B336" s="7"/>
      <c r="C336" s="7"/>
      <c r="D336" s="7"/>
      <c r="E336" s="7"/>
      <c r="F336" s="7"/>
      <c r="G336" s="7"/>
      <c r="H336" s="264"/>
      <c r="I336" s="7"/>
      <c r="J336" s="7"/>
      <c r="K336" s="7"/>
      <c r="L336" s="7"/>
      <c r="M336" s="7"/>
      <c r="N336" s="7"/>
      <c r="O336" s="7"/>
      <c r="P336" s="7"/>
      <c r="Q336" s="265"/>
      <c r="R336" s="7"/>
      <c r="S336" s="7"/>
      <c r="T336" s="7"/>
      <c r="U336" s="266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</row>
    <row r="337" ht="18.0" customHeight="1">
      <c r="A337" s="7"/>
      <c r="B337" s="7"/>
      <c r="C337" s="7"/>
      <c r="D337" s="7"/>
      <c r="E337" s="7"/>
      <c r="F337" s="7"/>
      <c r="G337" s="7"/>
      <c r="H337" s="264"/>
      <c r="I337" s="7"/>
      <c r="J337" s="7"/>
      <c r="K337" s="7"/>
      <c r="L337" s="7"/>
      <c r="M337" s="7"/>
      <c r="N337" s="7"/>
      <c r="O337" s="7"/>
      <c r="P337" s="7"/>
      <c r="Q337" s="265"/>
      <c r="R337" s="7"/>
      <c r="S337" s="7"/>
      <c r="T337" s="7"/>
      <c r="U337" s="266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</row>
    <row r="338" ht="18.0" customHeight="1">
      <c r="A338" s="7"/>
      <c r="B338" s="7"/>
      <c r="C338" s="7"/>
      <c r="D338" s="7"/>
      <c r="E338" s="7"/>
      <c r="F338" s="7"/>
      <c r="G338" s="7"/>
      <c r="H338" s="264"/>
      <c r="I338" s="7"/>
      <c r="J338" s="7"/>
      <c r="K338" s="7"/>
      <c r="L338" s="7"/>
      <c r="M338" s="7"/>
      <c r="N338" s="7"/>
      <c r="O338" s="7"/>
      <c r="P338" s="7"/>
      <c r="Q338" s="265"/>
      <c r="R338" s="7"/>
      <c r="S338" s="7"/>
      <c r="T338" s="7"/>
      <c r="U338" s="266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</row>
    <row r="339" ht="18.0" customHeight="1">
      <c r="A339" s="7"/>
      <c r="B339" s="7"/>
      <c r="C339" s="7"/>
      <c r="D339" s="7"/>
      <c r="E339" s="7"/>
      <c r="F339" s="7"/>
      <c r="G339" s="7"/>
      <c r="H339" s="264"/>
      <c r="I339" s="7"/>
      <c r="J339" s="7"/>
      <c r="K339" s="7"/>
      <c r="L339" s="7"/>
      <c r="M339" s="7"/>
      <c r="N339" s="7"/>
      <c r="O339" s="7"/>
      <c r="P339" s="7"/>
      <c r="Q339" s="265"/>
      <c r="R339" s="7"/>
      <c r="S339" s="7"/>
      <c r="T339" s="7"/>
      <c r="U339" s="266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</row>
    <row r="340" ht="18.0" customHeight="1">
      <c r="A340" s="7"/>
      <c r="B340" s="7"/>
      <c r="C340" s="7"/>
      <c r="D340" s="7"/>
      <c r="E340" s="7"/>
      <c r="F340" s="7"/>
      <c r="G340" s="7"/>
      <c r="H340" s="264"/>
      <c r="I340" s="7"/>
      <c r="J340" s="7"/>
      <c r="K340" s="7"/>
      <c r="L340" s="7"/>
      <c r="M340" s="7"/>
      <c r="N340" s="7"/>
      <c r="O340" s="7"/>
      <c r="P340" s="7"/>
      <c r="Q340" s="265"/>
      <c r="R340" s="7"/>
      <c r="S340" s="7"/>
      <c r="T340" s="7"/>
      <c r="U340" s="266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</row>
    <row r="341" ht="18.0" customHeight="1">
      <c r="A341" s="7"/>
      <c r="B341" s="7"/>
      <c r="C341" s="7"/>
      <c r="D341" s="7"/>
      <c r="E341" s="7"/>
      <c r="F341" s="7"/>
      <c r="G341" s="7"/>
      <c r="H341" s="264"/>
      <c r="I341" s="7"/>
      <c r="J341" s="7"/>
      <c r="K341" s="7"/>
      <c r="L341" s="7"/>
      <c r="M341" s="7"/>
      <c r="N341" s="7"/>
      <c r="O341" s="7"/>
      <c r="P341" s="7"/>
      <c r="Q341" s="265"/>
      <c r="R341" s="7"/>
      <c r="S341" s="7"/>
      <c r="T341" s="7"/>
      <c r="U341" s="266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</row>
    <row r="342" ht="18.0" customHeight="1">
      <c r="A342" s="7"/>
      <c r="B342" s="7"/>
      <c r="C342" s="7"/>
      <c r="D342" s="7"/>
      <c r="E342" s="7"/>
      <c r="F342" s="7"/>
      <c r="G342" s="7"/>
      <c r="H342" s="264"/>
      <c r="I342" s="7"/>
      <c r="J342" s="7"/>
      <c r="K342" s="7"/>
      <c r="L342" s="7"/>
      <c r="M342" s="7"/>
      <c r="N342" s="7"/>
      <c r="O342" s="7"/>
      <c r="P342" s="7"/>
      <c r="Q342" s="265"/>
      <c r="R342" s="7"/>
      <c r="S342" s="7"/>
      <c r="T342" s="7"/>
      <c r="U342" s="266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</row>
    <row r="343" ht="18.0" customHeight="1">
      <c r="A343" s="7"/>
      <c r="B343" s="7"/>
      <c r="C343" s="7"/>
      <c r="D343" s="7"/>
      <c r="E343" s="7"/>
      <c r="F343" s="7"/>
      <c r="G343" s="7"/>
      <c r="H343" s="264"/>
      <c r="I343" s="7"/>
      <c r="J343" s="7"/>
      <c r="K343" s="7"/>
      <c r="L343" s="7"/>
      <c r="M343" s="7"/>
      <c r="N343" s="7"/>
      <c r="O343" s="7"/>
      <c r="P343" s="7"/>
      <c r="Q343" s="265"/>
      <c r="R343" s="7"/>
      <c r="S343" s="7"/>
      <c r="T343" s="7"/>
      <c r="U343" s="266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</row>
    <row r="344" ht="18.0" customHeight="1">
      <c r="A344" s="7"/>
      <c r="B344" s="7"/>
      <c r="C344" s="7"/>
      <c r="D344" s="7"/>
      <c r="E344" s="7"/>
      <c r="F344" s="7"/>
      <c r="G344" s="7"/>
      <c r="H344" s="264"/>
      <c r="I344" s="7"/>
      <c r="J344" s="7"/>
      <c r="K344" s="7"/>
      <c r="L344" s="7"/>
      <c r="M344" s="7"/>
      <c r="N344" s="7"/>
      <c r="O344" s="7"/>
      <c r="P344" s="7"/>
      <c r="Q344" s="265"/>
      <c r="R344" s="7"/>
      <c r="S344" s="7"/>
      <c r="T344" s="7"/>
      <c r="U344" s="266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</row>
    <row r="345" ht="18.0" customHeight="1">
      <c r="A345" s="7"/>
      <c r="B345" s="7"/>
      <c r="C345" s="7"/>
      <c r="D345" s="7"/>
      <c r="E345" s="7"/>
      <c r="F345" s="7"/>
      <c r="G345" s="7"/>
      <c r="H345" s="264"/>
      <c r="I345" s="7"/>
      <c r="J345" s="7"/>
      <c r="K345" s="7"/>
      <c r="L345" s="7"/>
      <c r="M345" s="7"/>
      <c r="N345" s="7"/>
      <c r="O345" s="7"/>
      <c r="P345" s="7"/>
      <c r="Q345" s="265"/>
      <c r="R345" s="7"/>
      <c r="S345" s="7"/>
      <c r="T345" s="7"/>
      <c r="U345" s="266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</row>
    <row r="346" ht="18.0" customHeight="1">
      <c r="A346" s="7"/>
      <c r="B346" s="7"/>
      <c r="C346" s="7"/>
      <c r="D346" s="7"/>
      <c r="E346" s="7"/>
      <c r="F346" s="7"/>
      <c r="G346" s="7"/>
      <c r="H346" s="264"/>
      <c r="I346" s="7"/>
      <c r="J346" s="7"/>
      <c r="K346" s="7"/>
      <c r="L346" s="7"/>
      <c r="M346" s="7"/>
      <c r="N346" s="7"/>
      <c r="O346" s="7"/>
      <c r="P346" s="7"/>
      <c r="Q346" s="265"/>
      <c r="R346" s="7"/>
      <c r="S346" s="7"/>
      <c r="T346" s="7"/>
      <c r="U346" s="266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</row>
    <row r="347" ht="18.0" customHeight="1">
      <c r="A347" s="7"/>
      <c r="B347" s="7"/>
      <c r="C347" s="7"/>
      <c r="D347" s="7"/>
      <c r="E347" s="7"/>
      <c r="F347" s="7"/>
      <c r="G347" s="7"/>
      <c r="H347" s="264"/>
      <c r="I347" s="7"/>
      <c r="J347" s="7"/>
      <c r="K347" s="7"/>
      <c r="L347" s="7"/>
      <c r="M347" s="7"/>
      <c r="N347" s="7"/>
      <c r="O347" s="7"/>
      <c r="P347" s="7"/>
      <c r="Q347" s="265"/>
      <c r="R347" s="7"/>
      <c r="S347" s="7"/>
      <c r="T347" s="7"/>
      <c r="U347" s="266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</row>
    <row r="348" ht="18.0" customHeight="1">
      <c r="A348" s="7"/>
      <c r="B348" s="7"/>
      <c r="C348" s="7"/>
      <c r="D348" s="7"/>
      <c r="E348" s="7"/>
      <c r="F348" s="7"/>
      <c r="G348" s="7"/>
      <c r="H348" s="264"/>
      <c r="I348" s="7"/>
      <c r="J348" s="7"/>
      <c r="K348" s="7"/>
      <c r="L348" s="7"/>
      <c r="M348" s="7"/>
      <c r="N348" s="7"/>
      <c r="O348" s="7"/>
      <c r="P348" s="7"/>
      <c r="Q348" s="265"/>
      <c r="R348" s="7"/>
      <c r="S348" s="7"/>
      <c r="T348" s="7"/>
      <c r="U348" s="266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</row>
    <row r="349" ht="18.0" customHeight="1">
      <c r="A349" s="7"/>
      <c r="B349" s="7"/>
      <c r="C349" s="7"/>
      <c r="D349" s="7"/>
      <c r="E349" s="7"/>
      <c r="F349" s="7"/>
      <c r="G349" s="7"/>
      <c r="H349" s="264"/>
      <c r="I349" s="7"/>
      <c r="J349" s="7"/>
      <c r="K349" s="7"/>
      <c r="L349" s="7"/>
      <c r="M349" s="7"/>
      <c r="N349" s="7"/>
      <c r="O349" s="7"/>
      <c r="P349" s="7"/>
      <c r="Q349" s="265"/>
      <c r="R349" s="7"/>
      <c r="S349" s="7"/>
      <c r="T349" s="7"/>
      <c r="U349" s="266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</row>
    <row r="350" ht="18.0" customHeight="1">
      <c r="A350" s="7"/>
      <c r="B350" s="7"/>
      <c r="C350" s="7"/>
      <c r="D350" s="7"/>
      <c r="E350" s="7"/>
      <c r="F350" s="7"/>
      <c r="G350" s="7"/>
      <c r="H350" s="264"/>
      <c r="I350" s="7"/>
      <c r="J350" s="7"/>
      <c r="K350" s="7"/>
      <c r="L350" s="7"/>
      <c r="M350" s="7"/>
      <c r="N350" s="7"/>
      <c r="O350" s="7"/>
      <c r="P350" s="7"/>
      <c r="Q350" s="265"/>
      <c r="R350" s="7"/>
      <c r="S350" s="7"/>
      <c r="T350" s="7"/>
      <c r="U350" s="266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</row>
    <row r="351" ht="18.0" customHeight="1">
      <c r="A351" s="7"/>
      <c r="B351" s="7"/>
      <c r="C351" s="7"/>
      <c r="D351" s="7"/>
      <c r="E351" s="7"/>
      <c r="F351" s="7"/>
      <c r="G351" s="7"/>
      <c r="H351" s="264"/>
      <c r="I351" s="7"/>
      <c r="J351" s="7"/>
      <c r="K351" s="7"/>
      <c r="L351" s="7"/>
      <c r="M351" s="7"/>
      <c r="N351" s="7"/>
      <c r="O351" s="7"/>
      <c r="P351" s="7"/>
      <c r="Q351" s="265"/>
      <c r="R351" s="7"/>
      <c r="S351" s="7"/>
      <c r="T351" s="7"/>
      <c r="U351" s="266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</row>
    <row r="352" ht="18.0" customHeight="1">
      <c r="A352" s="7"/>
      <c r="B352" s="7"/>
      <c r="C352" s="7"/>
      <c r="D352" s="7"/>
      <c r="E352" s="7"/>
      <c r="F352" s="7"/>
      <c r="G352" s="7"/>
      <c r="H352" s="264"/>
      <c r="I352" s="7"/>
      <c r="J352" s="7"/>
      <c r="K352" s="7"/>
      <c r="L352" s="7"/>
      <c r="M352" s="7"/>
      <c r="N352" s="7"/>
      <c r="O352" s="7"/>
      <c r="P352" s="7"/>
      <c r="Q352" s="265"/>
      <c r="R352" s="7"/>
      <c r="S352" s="7"/>
      <c r="T352" s="7"/>
      <c r="U352" s="266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</row>
    <row r="353" ht="18.0" customHeight="1">
      <c r="A353" s="7"/>
      <c r="B353" s="7"/>
      <c r="C353" s="7"/>
      <c r="D353" s="7"/>
      <c r="E353" s="7"/>
      <c r="F353" s="7"/>
      <c r="G353" s="7"/>
      <c r="H353" s="264"/>
      <c r="I353" s="7"/>
      <c r="J353" s="7"/>
      <c r="K353" s="7"/>
      <c r="L353" s="7"/>
      <c r="M353" s="7"/>
      <c r="N353" s="7"/>
      <c r="O353" s="7"/>
      <c r="P353" s="7"/>
      <c r="Q353" s="265"/>
      <c r="R353" s="7"/>
      <c r="S353" s="7"/>
      <c r="T353" s="7"/>
      <c r="U353" s="266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</row>
    <row r="354" ht="18.0" customHeight="1">
      <c r="A354" s="7"/>
      <c r="B354" s="7"/>
      <c r="C354" s="7"/>
      <c r="D354" s="7"/>
      <c r="E354" s="7"/>
      <c r="F354" s="7"/>
      <c r="G354" s="7"/>
      <c r="H354" s="264"/>
      <c r="I354" s="7"/>
      <c r="J354" s="7"/>
      <c r="K354" s="7"/>
      <c r="L354" s="7"/>
      <c r="M354" s="7"/>
      <c r="N354" s="7"/>
      <c r="O354" s="7"/>
      <c r="P354" s="7"/>
      <c r="Q354" s="265"/>
      <c r="R354" s="7"/>
      <c r="S354" s="7"/>
      <c r="T354" s="7"/>
      <c r="U354" s="266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</row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5:D15"/>
    <mergeCell ref="E16:H16"/>
    <mergeCell ref="C21:E21"/>
    <mergeCell ref="C119:E119"/>
    <mergeCell ref="C131:E131"/>
  </mergeCells>
  <printOptions/>
  <pageMargins bottom="0.78" footer="0.0" header="0.0" left="0.75" right="0.75" top="0.66"/>
  <pageSetup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71"/>
    <col customWidth="1" hidden="1" min="14" max="14" width="13.14"/>
    <col customWidth="1" hidden="1" min="15" max="16" width="8.71"/>
    <col customWidth="1" min="17" max="17" width="19.57"/>
    <col customWidth="1" min="18" max="18" width="17.43"/>
    <col customWidth="1" min="19" max="19" width="17.86"/>
    <col customWidth="1" min="20" max="20" width="17.0"/>
    <col customWidth="1" min="21" max="21" width="15.14"/>
    <col customWidth="1" min="22" max="22" width="13.86"/>
    <col customWidth="1" min="23" max="24" width="9.14"/>
    <col customWidth="1" min="25" max="25" width="16.0"/>
    <col customWidth="1" min="26" max="45" width="9.14"/>
  </cols>
  <sheetData>
    <row r="1" ht="18.0" customHeight="1">
      <c r="A1" s="140" t="s">
        <v>53</v>
      </c>
      <c r="B1" s="140"/>
      <c r="C1" s="140"/>
      <c r="D1" s="140"/>
      <c r="E1" s="140"/>
      <c r="F1" s="140"/>
      <c r="G1" s="140"/>
      <c r="H1" s="141"/>
      <c r="I1" s="140"/>
      <c r="J1" s="140"/>
      <c r="K1" s="140"/>
      <c r="L1" s="140"/>
      <c r="M1" s="140"/>
      <c r="N1" s="140"/>
      <c r="O1" s="140"/>
      <c r="P1" s="140"/>
      <c r="Q1" s="142"/>
      <c r="R1" s="140"/>
      <c r="S1" s="140"/>
      <c r="T1" s="140"/>
      <c r="U1" s="143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  <c r="AJ1" s="140"/>
      <c r="AK1" s="140"/>
      <c r="AL1" s="140"/>
      <c r="AM1" s="140"/>
      <c r="AN1" s="140"/>
      <c r="AO1" s="140"/>
      <c r="AP1" s="140"/>
      <c r="AQ1" s="140"/>
      <c r="AR1" s="140"/>
      <c r="AS1" s="140"/>
    </row>
    <row r="2" ht="18.0" customHeight="1">
      <c r="A2" s="140"/>
      <c r="B2" s="140"/>
      <c r="C2" s="140"/>
      <c r="D2" s="140"/>
      <c r="E2" s="140"/>
      <c r="F2" s="140"/>
      <c r="G2" s="140"/>
      <c r="H2" s="141"/>
      <c r="I2" s="140"/>
      <c r="J2" s="140"/>
      <c r="K2" s="140"/>
      <c r="L2" s="140"/>
      <c r="M2" s="140"/>
      <c r="N2" s="140"/>
      <c r="O2" s="140"/>
      <c r="P2" s="140"/>
      <c r="Q2" s="142"/>
      <c r="R2" s="140"/>
      <c r="S2" s="140"/>
      <c r="T2" s="140"/>
      <c r="U2" s="143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  <c r="AL2" s="140"/>
      <c r="AM2" s="140"/>
      <c r="AN2" s="140"/>
      <c r="AO2" s="140"/>
      <c r="AP2" s="140"/>
      <c r="AQ2" s="140"/>
      <c r="AR2" s="140"/>
      <c r="AS2" s="140"/>
    </row>
    <row r="3" ht="18.0" customHeight="1">
      <c r="A3" s="144" t="s">
        <v>1</v>
      </c>
      <c r="B3" s="144"/>
      <c r="C3" s="144"/>
      <c r="D3" s="140"/>
      <c r="E3" s="140"/>
      <c r="F3" s="140"/>
      <c r="G3" s="140"/>
      <c r="H3" s="141"/>
      <c r="I3" s="140"/>
      <c r="J3" s="140"/>
      <c r="K3" s="140"/>
      <c r="L3" s="140"/>
      <c r="M3" s="140"/>
      <c r="N3" s="140"/>
      <c r="O3" s="140"/>
      <c r="P3" s="140"/>
      <c r="Q3" s="142"/>
      <c r="R3" s="140"/>
      <c r="S3" s="140"/>
      <c r="T3" s="140"/>
      <c r="U3" s="143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/>
      <c r="AL3" s="140"/>
      <c r="AM3" s="140"/>
      <c r="AN3" s="140"/>
      <c r="AO3" s="140"/>
      <c r="AP3" s="140"/>
      <c r="AQ3" s="140"/>
      <c r="AR3" s="140"/>
      <c r="AS3" s="140"/>
    </row>
    <row r="4" ht="29.25" customHeight="1">
      <c r="A4" s="140"/>
      <c r="B4" s="140"/>
      <c r="C4" s="140"/>
      <c r="D4" s="140"/>
      <c r="E4" s="140"/>
      <c r="F4" s="140"/>
      <c r="G4" s="140"/>
      <c r="H4" s="141" t="s">
        <v>2</v>
      </c>
      <c r="I4" s="145">
        <v>44324.0</v>
      </c>
      <c r="J4" s="140" t="str">
        <f>+B8&amp;"/"&amp;B9&amp;"/"&amp;B10&amp;"/"&amp;B11&amp;"/"&amp;B12&amp;"/"&amp;B13&amp;"/"&amp;B14</f>
        <v>D1870/D2220/D2450GT/HRD2960///</v>
      </c>
      <c r="K4" s="140"/>
      <c r="L4" s="140"/>
      <c r="M4" s="140"/>
      <c r="N4" s="140"/>
      <c r="O4" s="140"/>
      <c r="P4" s="140"/>
      <c r="Q4" s="142"/>
      <c r="R4" s="140"/>
      <c r="S4" s="140"/>
      <c r="T4" s="140"/>
      <c r="U4" s="143"/>
      <c r="V4" s="140"/>
      <c r="W4" s="140"/>
      <c r="X4" s="140"/>
      <c r="Y4" s="140"/>
      <c r="Z4" s="140"/>
      <c r="AA4" s="140"/>
      <c r="AB4" s="140"/>
      <c r="AC4" s="140"/>
      <c r="AD4" s="140"/>
      <c r="AE4" s="140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</row>
    <row r="5" ht="18.0" customHeight="1">
      <c r="A5" s="140" t="s">
        <v>4</v>
      </c>
      <c r="B5" s="140"/>
      <c r="C5" s="140"/>
      <c r="D5" s="140"/>
      <c r="E5" s="140"/>
      <c r="F5" s="140"/>
      <c r="G5" s="140"/>
      <c r="H5" s="141"/>
      <c r="I5" s="140"/>
      <c r="J5" s="140"/>
      <c r="K5" s="140"/>
      <c r="L5" s="140"/>
      <c r="M5" s="140"/>
      <c r="N5" s="140"/>
      <c r="O5" s="140"/>
      <c r="P5" s="140"/>
      <c r="Q5" s="142"/>
      <c r="R5" s="140"/>
      <c r="S5" s="140"/>
      <c r="T5" s="140"/>
      <c r="U5" s="143"/>
      <c r="V5" s="140"/>
      <c r="W5" s="140"/>
      <c r="X5" s="140"/>
      <c r="Y5" s="140"/>
      <c r="Z5" s="140"/>
      <c r="AA5" s="140"/>
      <c r="AB5" s="140"/>
      <c r="AC5" s="140"/>
      <c r="AD5" s="140"/>
      <c r="AE5" s="140"/>
      <c r="AF5" s="140"/>
      <c r="AG5" s="140"/>
      <c r="AH5" s="140"/>
      <c r="AI5" s="140"/>
      <c r="AJ5" s="140"/>
      <c r="AK5" s="140"/>
      <c r="AL5" s="140"/>
      <c r="AM5" s="140"/>
      <c r="AN5" s="140"/>
      <c r="AO5" s="140"/>
      <c r="AP5" s="140"/>
      <c r="AQ5" s="140"/>
      <c r="AR5" s="140"/>
      <c r="AS5" s="140"/>
    </row>
    <row r="6" ht="18.0" customHeight="1">
      <c r="A6" s="146"/>
      <c r="B6" s="146"/>
      <c r="C6" s="146"/>
      <c r="D6" s="146"/>
      <c r="E6" s="146"/>
      <c r="F6" s="146"/>
      <c r="G6" s="146"/>
      <c r="H6" s="147"/>
      <c r="I6" s="146"/>
      <c r="J6" s="140"/>
      <c r="K6" s="140"/>
      <c r="L6" s="140"/>
      <c r="M6" s="140"/>
      <c r="N6" s="140"/>
      <c r="O6" s="140"/>
      <c r="P6" s="140"/>
      <c r="Q6" s="142"/>
      <c r="R6" s="140"/>
      <c r="S6" s="140"/>
      <c r="T6" s="140"/>
      <c r="U6" s="143"/>
      <c r="V6" s="140"/>
      <c r="W6" s="140"/>
      <c r="X6" s="140"/>
      <c r="Y6" s="140"/>
      <c r="Z6" s="140"/>
      <c r="AA6" s="140"/>
      <c r="AB6" s="140"/>
      <c r="AC6" s="140"/>
      <c r="AD6" s="140"/>
      <c r="AE6" s="140"/>
      <c r="AF6" s="140"/>
      <c r="AG6" s="140"/>
      <c r="AH6" s="140"/>
      <c r="AI6" s="140"/>
      <c r="AJ6" s="140"/>
      <c r="AK6" s="140"/>
      <c r="AL6" s="140"/>
      <c r="AM6" s="140"/>
      <c r="AN6" s="140"/>
      <c r="AO6" s="140"/>
      <c r="AP6" s="140"/>
      <c r="AQ6" s="140"/>
      <c r="AR6" s="140"/>
      <c r="AS6" s="140"/>
    </row>
    <row r="7" ht="36.0" customHeight="1">
      <c r="A7" s="148" t="s">
        <v>6</v>
      </c>
      <c r="B7" s="149"/>
      <c r="C7" s="150" t="s">
        <v>89</v>
      </c>
      <c r="D7" s="151" t="s">
        <v>8</v>
      </c>
      <c r="E7" s="152" t="s">
        <v>9</v>
      </c>
      <c r="F7" s="153"/>
      <c r="G7" s="153"/>
      <c r="H7" s="149"/>
      <c r="I7" s="154" t="s">
        <v>10</v>
      </c>
      <c r="J7" s="140"/>
      <c r="K7" s="140"/>
      <c r="L7" s="140"/>
      <c r="M7" s="140"/>
      <c r="N7" s="140"/>
      <c r="O7" s="140"/>
      <c r="P7" s="140"/>
      <c r="Q7" s="155">
        <f>+I112</f>
        <v>0.006196908696</v>
      </c>
      <c r="R7" s="140"/>
      <c r="S7" s="140"/>
      <c r="T7" s="140"/>
      <c r="U7" s="143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</row>
    <row r="8" ht="26.25" customHeight="1">
      <c r="A8" s="156">
        <v>1.0</v>
      </c>
      <c r="B8" s="157" t="s">
        <v>26</v>
      </c>
      <c r="C8" s="157">
        <v>18.5</v>
      </c>
      <c r="D8" s="158">
        <v>0.0846</v>
      </c>
      <c r="E8" s="159">
        <f>219.54*10</f>
        <v>2195.4</v>
      </c>
      <c r="F8" s="159"/>
      <c r="G8" s="159"/>
      <c r="H8" s="160">
        <v>10.0</v>
      </c>
      <c r="I8" s="161">
        <f t="shared" ref="I8:I11" si="1">+D8*E8</f>
        <v>185.73084</v>
      </c>
      <c r="J8" s="162">
        <f t="shared" ref="J8:J14" si="2">E8-I8</f>
        <v>2009.66916</v>
      </c>
      <c r="K8" s="140"/>
      <c r="L8" s="140"/>
      <c r="M8" s="140"/>
      <c r="N8" s="140"/>
      <c r="O8" s="140"/>
      <c r="P8" s="140"/>
      <c r="Q8" s="142"/>
      <c r="R8" s="140"/>
      <c r="S8" s="140"/>
      <c r="T8" s="140"/>
      <c r="U8" s="143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</row>
    <row r="9" ht="26.25" customHeight="1">
      <c r="A9" s="156">
        <v>2.0</v>
      </c>
      <c r="B9" s="164" t="s">
        <v>84</v>
      </c>
      <c r="C9" s="164">
        <v>22.5</v>
      </c>
      <c r="D9" s="165">
        <v>0.1086</v>
      </c>
      <c r="E9" s="166">
        <f>200.876*11</f>
        <v>2209.636</v>
      </c>
      <c r="F9" s="166"/>
      <c r="G9" s="166"/>
      <c r="H9" s="160">
        <v>11.0</v>
      </c>
      <c r="I9" s="161">
        <f t="shared" si="1"/>
        <v>239.9664696</v>
      </c>
      <c r="J9" s="162">
        <f t="shared" si="2"/>
        <v>1969.66953</v>
      </c>
      <c r="K9" s="140"/>
      <c r="L9" s="140"/>
      <c r="M9" s="140"/>
      <c r="N9" s="140"/>
      <c r="O9" s="140"/>
      <c r="P9" s="140"/>
      <c r="Q9" s="142"/>
      <c r="R9" s="140"/>
      <c r="S9" s="140"/>
      <c r="T9" s="140"/>
      <c r="U9" s="143"/>
      <c r="V9" s="140"/>
      <c r="W9" s="140"/>
      <c r="X9" s="140"/>
      <c r="Y9" s="140"/>
      <c r="Z9" s="140"/>
      <c r="AA9" s="140"/>
      <c r="AB9" s="140"/>
      <c r="AC9" s="140"/>
      <c r="AD9" s="140"/>
      <c r="AE9" s="140"/>
      <c r="AF9" s="140"/>
      <c r="AG9" s="140"/>
      <c r="AH9" s="140"/>
      <c r="AI9" s="140"/>
      <c r="AJ9" s="140"/>
      <c r="AK9" s="140"/>
      <c r="AL9" s="140"/>
      <c r="AM9" s="140"/>
      <c r="AN9" s="140"/>
      <c r="AO9" s="140"/>
      <c r="AP9" s="140"/>
      <c r="AQ9" s="140"/>
      <c r="AR9" s="140"/>
      <c r="AS9" s="140"/>
    </row>
    <row r="10" ht="26.25" customHeight="1">
      <c r="A10" s="156">
        <v>3.0</v>
      </c>
      <c r="B10" s="164" t="s">
        <v>76</v>
      </c>
      <c r="C10" s="164">
        <v>24.5</v>
      </c>
      <c r="D10" s="165">
        <v>0.0575</v>
      </c>
      <c r="E10" s="166">
        <f>247.888*21</f>
        <v>5205.648</v>
      </c>
      <c r="F10" s="166"/>
      <c r="G10" s="166"/>
      <c r="H10" s="160">
        <v>21.0</v>
      </c>
      <c r="I10" s="161">
        <f t="shared" si="1"/>
        <v>299.32476</v>
      </c>
      <c r="J10" s="162">
        <f t="shared" si="2"/>
        <v>4906.32324</v>
      </c>
      <c r="K10" s="140"/>
      <c r="L10" s="140"/>
      <c r="M10" s="140"/>
      <c r="N10" s="140"/>
      <c r="O10" s="140"/>
      <c r="P10" s="140"/>
      <c r="Q10" s="142"/>
      <c r="R10" s="140"/>
      <c r="S10" s="140"/>
      <c r="T10" s="140"/>
      <c r="U10" s="143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</row>
    <row r="11" ht="26.25" customHeight="1">
      <c r="A11" s="156">
        <v>4.0</v>
      </c>
      <c r="B11" s="164" t="s">
        <v>55</v>
      </c>
      <c r="C11" s="164">
        <v>29.5</v>
      </c>
      <c r="D11" s="165">
        <v>0.016</v>
      </c>
      <c r="E11" s="166">
        <f>244.52*27.5</f>
        <v>6724.3</v>
      </c>
      <c r="F11" s="166"/>
      <c r="G11" s="166"/>
      <c r="H11" s="160">
        <v>27.5</v>
      </c>
      <c r="I11" s="161">
        <f t="shared" si="1"/>
        <v>107.5888</v>
      </c>
      <c r="J11" s="162">
        <f t="shared" si="2"/>
        <v>6616.7112</v>
      </c>
      <c r="K11" s="140"/>
      <c r="L11" s="140"/>
      <c r="M11" s="140"/>
      <c r="N11" s="140"/>
      <c r="O11" s="140"/>
      <c r="P11" s="140"/>
      <c r="Q11" s="142"/>
      <c r="R11" s="140"/>
      <c r="S11" s="140"/>
      <c r="T11" s="140"/>
      <c r="U11" s="143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</row>
    <row r="12" ht="26.25" customHeight="1">
      <c r="A12" s="156">
        <v>5.0</v>
      </c>
      <c r="B12" s="164"/>
      <c r="C12" s="164"/>
      <c r="D12" s="165"/>
      <c r="E12" s="166"/>
      <c r="F12" s="166"/>
      <c r="G12" s="166"/>
      <c r="H12" s="160"/>
      <c r="I12" s="161"/>
      <c r="J12" s="162">
        <f t="shared" si="2"/>
        <v>0</v>
      </c>
      <c r="K12" s="140"/>
      <c r="L12" s="140"/>
      <c r="M12" s="140"/>
      <c r="N12" s="140"/>
      <c r="O12" s="140"/>
      <c r="P12" s="140"/>
      <c r="Q12" s="142"/>
      <c r="R12" s="140"/>
      <c r="S12" s="140"/>
      <c r="T12" s="140"/>
      <c r="U12" s="143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</row>
    <row r="13" ht="26.25" customHeight="1">
      <c r="A13" s="156">
        <v>6.0</v>
      </c>
      <c r="B13" s="164"/>
      <c r="C13" s="164"/>
      <c r="D13" s="165"/>
      <c r="E13" s="166"/>
      <c r="F13" s="166"/>
      <c r="G13" s="166"/>
      <c r="H13" s="160"/>
      <c r="I13" s="161"/>
      <c r="J13" s="162">
        <f t="shared" si="2"/>
        <v>0</v>
      </c>
      <c r="K13" s="140"/>
      <c r="L13" s="140"/>
      <c r="M13" s="140"/>
      <c r="N13" s="140"/>
      <c r="O13" s="140"/>
      <c r="P13" s="140"/>
      <c r="Q13" s="142"/>
      <c r="R13" s="140"/>
      <c r="S13" s="140"/>
      <c r="T13" s="140"/>
      <c r="U13" s="143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</row>
    <row r="14" ht="26.25" customHeight="1">
      <c r="A14" s="156">
        <v>7.0</v>
      </c>
      <c r="B14" s="164"/>
      <c r="C14" s="164"/>
      <c r="D14" s="165"/>
      <c r="E14" s="166"/>
      <c r="F14" s="166"/>
      <c r="G14" s="166"/>
      <c r="H14" s="160"/>
      <c r="I14" s="161"/>
      <c r="J14" s="162">
        <f t="shared" si="2"/>
        <v>0</v>
      </c>
      <c r="K14" s="140"/>
      <c r="L14" s="140"/>
      <c r="M14" s="140"/>
      <c r="N14" s="140"/>
      <c r="O14" s="140"/>
      <c r="P14" s="140"/>
      <c r="Q14" s="142"/>
      <c r="R14" s="140"/>
      <c r="S14" s="140"/>
      <c r="T14" s="140"/>
      <c r="U14" s="143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</row>
    <row r="15" ht="18.0" customHeight="1">
      <c r="A15" s="167"/>
      <c r="B15" s="168"/>
      <c r="C15" s="169"/>
      <c r="D15" s="170"/>
      <c r="E15" s="171">
        <f>SUM(E8:E14)</f>
        <v>16334.984</v>
      </c>
      <c r="F15" s="172"/>
      <c r="G15" s="172"/>
      <c r="H15" s="173"/>
      <c r="I15" s="174">
        <f t="shared" ref="I15:J15" si="3">SUM(I8:I14)</f>
        <v>832.6108696</v>
      </c>
      <c r="J15" s="175">
        <f t="shared" si="3"/>
        <v>15502.37313</v>
      </c>
      <c r="K15" s="140"/>
      <c r="L15" s="140"/>
      <c r="M15" s="140"/>
      <c r="N15" s="140"/>
      <c r="O15" s="140"/>
      <c r="P15" s="140"/>
      <c r="Q15" s="142"/>
      <c r="R15" s="140"/>
      <c r="S15" s="140"/>
      <c r="T15" s="140"/>
      <c r="U15" s="143"/>
      <c r="V15" s="140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</row>
    <row r="16" ht="18.0" customHeight="1">
      <c r="A16" s="176"/>
      <c r="B16" s="146"/>
      <c r="C16" s="146"/>
      <c r="D16" s="177"/>
      <c r="E16" s="178"/>
      <c r="F16" s="153"/>
      <c r="G16" s="153"/>
      <c r="H16" s="149"/>
      <c r="I16" s="179"/>
      <c r="J16" s="140"/>
      <c r="K16" s="140"/>
      <c r="L16" s="140"/>
      <c r="M16" s="140"/>
      <c r="N16" s="140"/>
      <c r="O16" s="140"/>
      <c r="P16" s="140"/>
      <c r="Q16" s="142"/>
      <c r="R16" s="140"/>
      <c r="S16" s="140"/>
      <c r="T16" s="140"/>
      <c r="U16" s="143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</row>
    <row r="17" ht="18.0" customHeight="1">
      <c r="A17" s="140"/>
      <c r="B17" s="140"/>
      <c r="C17" s="140"/>
      <c r="D17" s="140"/>
      <c r="E17" s="140"/>
      <c r="F17" s="140"/>
      <c r="G17" s="140"/>
      <c r="H17" s="141"/>
      <c r="I17" s="140"/>
      <c r="J17" s="140"/>
      <c r="K17" s="140"/>
      <c r="L17" s="140"/>
      <c r="M17" s="140"/>
      <c r="N17" s="140"/>
      <c r="O17" s="140"/>
      <c r="P17" s="140"/>
      <c r="Q17" s="142"/>
      <c r="R17" s="140"/>
      <c r="S17" s="140"/>
      <c r="T17" s="140"/>
      <c r="U17" s="143"/>
      <c r="V17" s="140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  <c r="AL17" s="140"/>
      <c r="AM17" s="140"/>
      <c r="AN17" s="140"/>
      <c r="AO17" s="140"/>
      <c r="AP17" s="140"/>
      <c r="AQ17" s="140"/>
      <c r="AR17" s="140"/>
      <c r="AS17" s="140"/>
    </row>
    <row r="18" ht="18.0" customHeight="1">
      <c r="A18" s="140"/>
      <c r="B18" s="140"/>
      <c r="C18" s="140"/>
      <c r="D18" s="140"/>
      <c r="E18" s="140"/>
      <c r="F18" s="140"/>
      <c r="G18" s="140"/>
      <c r="H18" s="141"/>
      <c r="I18" s="140"/>
      <c r="J18" s="140"/>
      <c r="K18" s="140"/>
      <c r="L18" s="140"/>
      <c r="M18" s="140"/>
      <c r="N18" s="140"/>
      <c r="O18" s="140"/>
      <c r="P18" s="140"/>
      <c r="Q18" s="142"/>
      <c r="R18" s="140"/>
      <c r="S18" s="140"/>
      <c r="T18" s="140"/>
      <c r="U18" s="143"/>
      <c r="V18" s="140"/>
      <c r="W18" s="140"/>
      <c r="X18" s="140"/>
      <c r="Y18" s="140"/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  <c r="AL18" s="140"/>
      <c r="AM18" s="140"/>
      <c r="AN18" s="140"/>
      <c r="AO18" s="140"/>
      <c r="AP18" s="140"/>
      <c r="AQ18" s="140"/>
      <c r="AR18" s="140"/>
      <c r="AS18" s="140"/>
    </row>
    <row r="19" ht="18.0" customHeight="1">
      <c r="A19" s="140" t="s">
        <v>11</v>
      </c>
      <c r="B19" s="140"/>
      <c r="C19" s="140"/>
      <c r="D19" s="140"/>
      <c r="E19" s="140"/>
      <c r="F19" s="140"/>
      <c r="G19" s="140"/>
      <c r="H19" s="141"/>
      <c r="I19" s="140"/>
      <c r="J19" s="140"/>
      <c r="K19" s="140"/>
      <c r="L19" s="140"/>
      <c r="M19" s="140"/>
      <c r="N19" s="140"/>
      <c r="O19" s="140"/>
      <c r="P19" s="140"/>
      <c r="Q19" s="142"/>
      <c r="R19" s="140"/>
      <c r="S19" s="140"/>
      <c r="T19" s="140"/>
      <c r="U19" s="143"/>
      <c r="V19" s="140"/>
      <c r="W19" s="140"/>
      <c r="X19" s="140"/>
      <c r="Y19" s="140"/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  <c r="AJ19" s="140"/>
      <c r="AK19" s="140"/>
      <c r="AL19" s="140"/>
      <c r="AM19" s="140"/>
      <c r="AN19" s="140"/>
      <c r="AO19" s="140"/>
      <c r="AP19" s="140"/>
      <c r="AQ19" s="140"/>
      <c r="AR19" s="140"/>
      <c r="AS19" s="140"/>
    </row>
    <row r="20" ht="18.0" customHeight="1">
      <c r="A20" s="140"/>
      <c r="B20" s="140"/>
      <c r="C20" s="140"/>
      <c r="D20" s="140"/>
      <c r="E20" s="140"/>
      <c r="F20" s="140"/>
      <c r="G20" s="140"/>
      <c r="H20" s="141"/>
      <c r="I20" s="140"/>
      <c r="J20" s="140"/>
      <c r="K20" s="140"/>
      <c r="L20" s="140"/>
      <c r="M20" s="140"/>
      <c r="N20" s="140"/>
      <c r="O20" s="140"/>
      <c r="P20" s="140"/>
      <c r="Q20" s="142"/>
      <c r="R20" s="140"/>
      <c r="S20" s="140"/>
      <c r="T20" s="140"/>
      <c r="U20" s="143"/>
      <c r="V20" s="140"/>
      <c r="W20" s="140"/>
      <c r="X20" s="140"/>
      <c r="Y20" s="140"/>
      <c r="Z20" s="140"/>
      <c r="AA20" s="140"/>
      <c r="AB20" s="140"/>
      <c r="AC20" s="140"/>
      <c r="AD20" s="140"/>
      <c r="AE20" s="140"/>
      <c r="AF20" s="140"/>
      <c r="AG20" s="140"/>
      <c r="AH20" s="140"/>
      <c r="AI20" s="140"/>
      <c r="AJ20" s="140"/>
      <c r="AK20" s="140"/>
      <c r="AL20" s="140"/>
      <c r="AM20" s="140"/>
      <c r="AN20" s="140"/>
      <c r="AO20" s="140"/>
      <c r="AP20" s="140"/>
      <c r="AQ20" s="140"/>
      <c r="AR20" s="140"/>
      <c r="AS20" s="140"/>
    </row>
    <row r="21" ht="40.5" customHeight="1">
      <c r="A21" s="180"/>
      <c r="B21" s="164" t="s">
        <v>12</v>
      </c>
      <c r="C21" s="181" t="s">
        <v>58</v>
      </c>
      <c r="D21" s="52"/>
      <c r="E21" s="53"/>
      <c r="F21" s="182"/>
      <c r="G21" s="182"/>
      <c r="H21" s="183" t="s">
        <v>14</v>
      </c>
      <c r="I21" s="164" t="s">
        <v>15</v>
      </c>
      <c r="J21" s="164" t="s">
        <v>16</v>
      </c>
      <c r="K21" s="140"/>
      <c r="L21" s="164" t="s">
        <v>17</v>
      </c>
      <c r="M21" s="164" t="s">
        <v>15</v>
      </c>
      <c r="N21" s="180" t="s">
        <v>18</v>
      </c>
      <c r="O21" s="140"/>
      <c r="P21" s="140"/>
      <c r="Q21" s="184"/>
      <c r="R21" s="164" t="s">
        <v>17</v>
      </c>
      <c r="S21" s="164" t="s">
        <v>15</v>
      </c>
      <c r="T21" s="180" t="s">
        <v>18</v>
      </c>
      <c r="U21" s="143"/>
      <c r="V21" s="180" t="s">
        <v>19</v>
      </c>
      <c r="W21" s="180" t="s">
        <v>20</v>
      </c>
      <c r="X21" s="180" t="s">
        <v>21</v>
      </c>
      <c r="Y21" s="180" t="s">
        <v>90</v>
      </c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  <c r="AK21" s="140"/>
      <c r="AL21" s="140"/>
      <c r="AM21" s="140"/>
      <c r="AN21" s="140"/>
      <c r="AO21" s="140"/>
      <c r="AP21" s="140"/>
      <c r="AQ21" s="140"/>
      <c r="AR21" s="140"/>
      <c r="AS21" s="140"/>
    </row>
    <row r="22" ht="27.0" customHeight="1">
      <c r="A22" s="185">
        <v>1.0</v>
      </c>
      <c r="B22" s="186" t="s">
        <v>70</v>
      </c>
      <c r="C22" s="187">
        <v>73.0</v>
      </c>
      <c r="D22" s="187">
        <v>204.0</v>
      </c>
      <c r="E22" s="187">
        <v>208.0</v>
      </c>
      <c r="F22" s="187">
        <f t="shared" ref="F22:F77" si="5">VALUE(IF(RIGHT(B22, 1)="%", RIGHT(B22, 3), 0))</f>
        <v>0.8</v>
      </c>
      <c r="G22" s="187">
        <f t="shared" ref="G22:G77" si="6">+Q22*C22/100*D22/100*E22/100</f>
        <v>57.304416</v>
      </c>
      <c r="H22" s="188">
        <f t="shared" ref="H22:H77" si="7">IF(F22=0, G22, F22*G22)</f>
        <v>45.8435328</v>
      </c>
      <c r="I22" s="187">
        <v>1.0</v>
      </c>
      <c r="J22" s="189">
        <f t="shared" ref="J22:J77" si="8">+I22*H22</f>
        <v>45.8435328</v>
      </c>
      <c r="K22" s="190"/>
      <c r="L22" s="191">
        <f>D22*25.4/1000</f>
        <v>5.1816</v>
      </c>
      <c r="M22" s="185">
        <f>+I22</f>
        <v>1</v>
      </c>
      <c r="N22" s="185">
        <f>M22*L22</f>
        <v>5.1816</v>
      </c>
      <c r="O22" s="190"/>
      <c r="P22" s="190"/>
      <c r="Q22" s="192">
        <v>18.5</v>
      </c>
      <c r="R22" s="191">
        <f t="shared" ref="R22:R78" si="9">E22/100</f>
        <v>2.08</v>
      </c>
      <c r="S22" s="185">
        <f t="shared" ref="S22:S78" si="10">I22</f>
        <v>1</v>
      </c>
      <c r="T22" s="185">
        <f t="shared" ref="T22:T78" si="11">S22*R22</f>
        <v>2.08</v>
      </c>
      <c r="U22" s="193">
        <f t="shared" ref="U22:U77" si="12">+Q22*C22/100*D22/100*E22/100</f>
        <v>57.304416</v>
      </c>
      <c r="V22" s="191">
        <f t="shared" ref="V22:W22" si="4">C22/100</f>
        <v>0.73</v>
      </c>
      <c r="W22" s="191">
        <f t="shared" si="4"/>
        <v>2.04</v>
      </c>
      <c r="X22" s="191">
        <f t="shared" ref="X22:X78" si="14">T22</f>
        <v>2.08</v>
      </c>
      <c r="Y22" s="194">
        <f t="shared" ref="Y22:Y78" si="15">V22*W22*X22</f>
        <v>3.097536</v>
      </c>
      <c r="Z22" s="190"/>
      <c r="AA22" s="190"/>
      <c r="AB22" s="190"/>
      <c r="AC22" s="190"/>
      <c r="AD22" s="190"/>
      <c r="AE22" s="190"/>
      <c r="AF22" s="190"/>
      <c r="AG22" s="190"/>
      <c r="AH22" s="190"/>
      <c r="AI22" s="190"/>
      <c r="AJ22" s="190"/>
      <c r="AK22" s="190"/>
      <c r="AL22" s="190"/>
      <c r="AM22" s="190"/>
      <c r="AN22" s="190"/>
      <c r="AO22" s="190"/>
      <c r="AP22" s="190"/>
      <c r="AQ22" s="190"/>
      <c r="AR22" s="190"/>
      <c r="AS22" s="190"/>
    </row>
    <row r="23" ht="27.0" customHeight="1">
      <c r="A23" s="185">
        <v>2.0</v>
      </c>
      <c r="B23" s="195" t="s">
        <v>26</v>
      </c>
      <c r="C23" s="195">
        <v>98.0</v>
      </c>
      <c r="D23" s="195">
        <v>204.0</v>
      </c>
      <c r="E23" s="195">
        <v>235.0</v>
      </c>
      <c r="F23" s="195">
        <f t="shared" si="5"/>
        <v>0</v>
      </c>
      <c r="G23" s="195">
        <f t="shared" si="6"/>
        <v>86.91522</v>
      </c>
      <c r="H23" s="196">
        <f t="shared" si="7"/>
        <v>86.91522</v>
      </c>
      <c r="I23" s="195">
        <v>1.0</v>
      </c>
      <c r="J23" s="189">
        <f t="shared" si="8"/>
        <v>86.91522</v>
      </c>
      <c r="K23" s="190"/>
      <c r="L23" s="191"/>
      <c r="M23" s="185"/>
      <c r="N23" s="185"/>
      <c r="O23" s="190"/>
      <c r="P23" s="190"/>
      <c r="Q23" s="192">
        <v>18.5</v>
      </c>
      <c r="R23" s="191">
        <f t="shared" si="9"/>
        <v>2.35</v>
      </c>
      <c r="S23" s="185">
        <f t="shared" si="10"/>
        <v>1</v>
      </c>
      <c r="T23" s="185">
        <f t="shared" si="11"/>
        <v>2.35</v>
      </c>
      <c r="U23" s="193">
        <f t="shared" si="12"/>
        <v>86.91522</v>
      </c>
      <c r="V23" s="191">
        <f t="shared" ref="V23:W23" si="13">C23/100</f>
        <v>0.98</v>
      </c>
      <c r="W23" s="191">
        <f t="shared" si="13"/>
        <v>2.04</v>
      </c>
      <c r="X23" s="191">
        <f t="shared" si="14"/>
        <v>2.35</v>
      </c>
      <c r="Y23" s="194">
        <f t="shared" si="15"/>
        <v>4.69812</v>
      </c>
      <c r="Z23" s="190"/>
      <c r="AA23" s="190"/>
      <c r="AB23" s="190"/>
      <c r="AC23" s="190"/>
      <c r="AD23" s="190"/>
      <c r="AE23" s="190"/>
      <c r="AF23" s="190"/>
      <c r="AG23" s="190"/>
      <c r="AH23" s="190"/>
      <c r="AI23" s="190"/>
      <c r="AJ23" s="190"/>
      <c r="AK23" s="190"/>
      <c r="AL23" s="190"/>
      <c r="AM23" s="190"/>
      <c r="AN23" s="190"/>
      <c r="AO23" s="190"/>
      <c r="AP23" s="190"/>
      <c r="AQ23" s="190"/>
      <c r="AR23" s="190"/>
      <c r="AS23" s="190"/>
    </row>
    <row r="24" ht="27.0" customHeight="1">
      <c r="A24" s="185">
        <v>3.0</v>
      </c>
      <c r="B24" s="195" t="s">
        <v>26</v>
      </c>
      <c r="C24" s="195">
        <v>99.0</v>
      </c>
      <c r="D24" s="195">
        <v>204.0</v>
      </c>
      <c r="E24" s="195">
        <v>235.0</v>
      </c>
      <c r="F24" s="195">
        <f t="shared" si="5"/>
        <v>0</v>
      </c>
      <c r="G24" s="195">
        <f t="shared" si="6"/>
        <v>87.80211</v>
      </c>
      <c r="H24" s="196">
        <f t="shared" si="7"/>
        <v>87.80211</v>
      </c>
      <c r="I24" s="195">
        <v>2.0</v>
      </c>
      <c r="J24" s="189">
        <f t="shared" si="8"/>
        <v>175.60422</v>
      </c>
      <c r="K24" s="190"/>
      <c r="L24" s="191">
        <f t="shared" ref="L24:L29" si="17">D24*25.4/1000</f>
        <v>5.1816</v>
      </c>
      <c r="M24" s="185">
        <f t="shared" ref="M24:M77" si="18">+I24</f>
        <v>2</v>
      </c>
      <c r="N24" s="185">
        <f t="shared" ref="N24:N29" si="19">M24*L24</f>
        <v>10.3632</v>
      </c>
      <c r="O24" s="190"/>
      <c r="P24" s="190"/>
      <c r="Q24" s="192">
        <v>18.5</v>
      </c>
      <c r="R24" s="191">
        <f t="shared" si="9"/>
        <v>2.35</v>
      </c>
      <c r="S24" s="185">
        <f t="shared" si="10"/>
        <v>2</v>
      </c>
      <c r="T24" s="185">
        <f t="shared" si="11"/>
        <v>4.7</v>
      </c>
      <c r="U24" s="193">
        <f t="shared" si="12"/>
        <v>87.80211</v>
      </c>
      <c r="V24" s="191">
        <f t="shared" ref="V24:W24" si="16">C24/100</f>
        <v>0.99</v>
      </c>
      <c r="W24" s="191">
        <f t="shared" si="16"/>
        <v>2.04</v>
      </c>
      <c r="X24" s="191">
        <f t="shared" si="14"/>
        <v>4.7</v>
      </c>
      <c r="Y24" s="194">
        <f t="shared" si="15"/>
        <v>9.49212</v>
      </c>
      <c r="Z24" s="190"/>
      <c r="AA24" s="190"/>
      <c r="AB24" s="190"/>
      <c r="AC24" s="190"/>
      <c r="AD24" s="190"/>
      <c r="AE24" s="190"/>
      <c r="AF24" s="190"/>
      <c r="AG24" s="190"/>
      <c r="AH24" s="190"/>
      <c r="AI24" s="190"/>
      <c r="AJ24" s="190"/>
      <c r="AK24" s="190"/>
      <c r="AL24" s="190"/>
      <c r="AM24" s="190"/>
      <c r="AN24" s="190"/>
      <c r="AO24" s="190"/>
      <c r="AP24" s="190"/>
      <c r="AQ24" s="190"/>
      <c r="AR24" s="190"/>
      <c r="AS24" s="190"/>
    </row>
    <row r="25" ht="27.0" customHeight="1">
      <c r="A25" s="185">
        <v>11.0</v>
      </c>
      <c r="B25" s="195" t="s">
        <v>26</v>
      </c>
      <c r="C25" s="195">
        <v>95.0</v>
      </c>
      <c r="D25" s="195">
        <v>204.0</v>
      </c>
      <c r="E25" s="195">
        <v>235.0</v>
      </c>
      <c r="F25" s="195">
        <f t="shared" si="5"/>
        <v>0</v>
      </c>
      <c r="G25" s="195">
        <f t="shared" si="6"/>
        <v>84.25455</v>
      </c>
      <c r="H25" s="196">
        <f t="shared" si="7"/>
        <v>84.25455</v>
      </c>
      <c r="I25" s="195">
        <v>1.0</v>
      </c>
      <c r="J25" s="189">
        <f t="shared" si="8"/>
        <v>84.25455</v>
      </c>
      <c r="K25" s="190"/>
      <c r="L25" s="191">
        <f t="shared" si="17"/>
        <v>5.1816</v>
      </c>
      <c r="M25" s="185">
        <f t="shared" si="18"/>
        <v>1</v>
      </c>
      <c r="N25" s="185">
        <f t="shared" si="19"/>
        <v>5.1816</v>
      </c>
      <c r="O25" s="190"/>
      <c r="P25" s="190"/>
      <c r="Q25" s="192">
        <v>18.5</v>
      </c>
      <c r="R25" s="191">
        <f t="shared" si="9"/>
        <v>2.35</v>
      </c>
      <c r="S25" s="185">
        <f t="shared" si="10"/>
        <v>1</v>
      </c>
      <c r="T25" s="185">
        <f t="shared" si="11"/>
        <v>2.35</v>
      </c>
      <c r="U25" s="193">
        <f t="shared" si="12"/>
        <v>84.25455</v>
      </c>
      <c r="V25" s="191">
        <f t="shared" ref="V25:W25" si="20">C25/100</f>
        <v>0.95</v>
      </c>
      <c r="W25" s="191">
        <f t="shared" si="20"/>
        <v>2.04</v>
      </c>
      <c r="X25" s="191">
        <f t="shared" si="14"/>
        <v>2.35</v>
      </c>
      <c r="Y25" s="194">
        <f t="shared" si="15"/>
        <v>4.5543</v>
      </c>
      <c r="Z25" s="190"/>
      <c r="AA25" s="190"/>
      <c r="AB25" s="190"/>
      <c r="AC25" s="190"/>
      <c r="AD25" s="190"/>
      <c r="AE25" s="190"/>
      <c r="AF25" s="190"/>
      <c r="AG25" s="190"/>
      <c r="AH25" s="190"/>
      <c r="AI25" s="190"/>
      <c r="AJ25" s="190"/>
      <c r="AK25" s="190"/>
      <c r="AL25" s="190"/>
      <c r="AM25" s="190"/>
      <c r="AN25" s="190"/>
      <c r="AO25" s="190"/>
      <c r="AP25" s="190"/>
      <c r="AQ25" s="190"/>
      <c r="AR25" s="190"/>
      <c r="AS25" s="190"/>
    </row>
    <row r="26" ht="27.0" customHeight="1">
      <c r="A26" s="185">
        <v>14.0</v>
      </c>
      <c r="B26" s="195" t="s">
        <v>26</v>
      </c>
      <c r="C26" s="195">
        <v>99.0</v>
      </c>
      <c r="D26" s="195">
        <v>204.0</v>
      </c>
      <c r="E26" s="195">
        <v>235.0</v>
      </c>
      <c r="F26" s="195">
        <f t="shared" si="5"/>
        <v>0</v>
      </c>
      <c r="G26" s="195">
        <f t="shared" si="6"/>
        <v>87.80211</v>
      </c>
      <c r="H26" s="196">
        <f t="shared" si="7"/>
        <v>87.80211</v>
      </c>
      <c r="I26" s="195">
        <v>1.0</v>
      </c>
      <c r="J26" s="189">
        <f t="shared" si="8"/>
        <v>87.80211</v>
      </c>
      <c r="K26" s="190"/>
      <c r="L26" s="191">
        <f t="shared" si="17"/>
        <v>5.1816</v>
      </c>
      <c r="M26" s="185">
        <f t="shared" si="18"/>
        <v>1</v>
      </c>
      <c r="N26" s="185">
        <f t="shared" si="19"/>
        <v>5.1816</v>
      </c>
      <c r="O26" s="190"/>
      <c r="P26" s="190"/>
      <c r="Q26" s="192">
        <v>18.5</v>
      </c>
      <c r="R26" s="191">
        <f t="shared" si="9"/>
        <v>2.35</v>
      </c>
      <c r="S26" s="185">
        <f t="shared" si="10"/>
        <v>1</v>
      </c>
      <c r="T26" s="185">
        <f t="shared" si="11"/>
        <v>2.35</v>
      </c>
      <c r="U26" s="193">
        <f t="shared" si="12"/>
        <v>87.80211</v>
      </c>
      <c r="V26" s="191">
        <f t="shared" ref="V26:W26" si="21">C26/100</f>
        <v>0.99</v>
      </c>
      <c r="W26" s="191">
        <f t="shared" si="21"/>
        <v>2.04</v>
      </c>
      <c r="X26" s="191">
        <f t="shared" si="14"/>
        <v>2.35</v>
      </c>
      <c r="Y26" s="194">
        <f t="shared" si="15"/>
        <v>4.74606</v>
      </c>
      <c r="Z26" s="190"/>
      <c r="AA26" s="190"/>
      <c r="AB26" s="190"/>
      <c r="AC26" s="190"/>
      <c r="AD26" s="190"/>
      <c r="AE26" s="190"/>
      <c r="AF26" s="190"/>
      <c r="AG26" s="190"/>
      <c r="AH26" s="190"/>
      <c r="AI26" s="190"/>
      <c r="AJ26" s="190"/>
      <c r="AK26" s="190"/>
      <c r="AL26" s="190"/>
      <c r="AM26" s="190"/>
      <c r="AN26" s="190"/>
      <c r="AO26" s="190"/>
      <c r="AP26" s="190"/>
      <c r="AQ26" s="190"/>
      <c r="AR26" s="190"/>
      <c r="AS26" s="190"/>
    </row>
    <row r="27" ht="27.0" customHeight="1">
      <c r="A27" s="185">
        <v>15.0</v>
      </c>
      <c r="B27" s="195" t="s">
        <v>26</v>
      </c>
      <c r="C27" s="195">
        <v>100.0</v>
      </c>
      <c r="D27" s="195">
        <v>204.0</v>
      </c>
      <c r="E27" s="195">
        <v>235.0</v>
      </c>
      <c r="F27" s="195">
        <f t="shared" si="5"/>
        <v>0</v>
      </c>
      <c r="G27" s="195">
        <f t="shared" si="6"/>
        <v>88.689</v>
      </c>
      <c r="H27" s="196">
        <f t="shared" si="7"/>
        <v>88.689</v>
      </c>
      <c r="I27" s="195">
        <v>4.0</v>
      </c>
      <c r="J27" s="189">
        <f t="shared" si="8"/>
        <v>354.756</v>
      </c>
      <c r="K27" s="190"/>
      <c r="L27" s="191">
        <f t="shared" si="17"/>
        <v>5.1816</v>
      </c>
      <c r="M27" s="185">
        <f t="shared" si="18"/>
        <v>4</v>
      </c>
      <c r="N27" s="185">
        <f t="shared" si="19"/>
        <v>20.7264</v>
      </c>
      <c r="O27" s="190"/>
      <c r="P27" s="190"/>
      <c r="Q27" s="192">
        <v>18.5</v>
      </c>
      <c r="R27" s="191">
        <f t="shared" si="9"/>
        <v>2.35</v>
      </c>
      <c r="S27" s="185">
        <f t="shared" si="10"/>
        <v>4</v>
      </c>
      <c r="T27" s="185">
        <f t="shared" si="11"/>
        <v>9.4</v>
      </c>
      <c r="U27" s="193">
        <f t="shared" si="12"/>
        <v>88.689</v>
      </c>
      <c r="V27" s="191">
        <f t="shared" ref="V27:W27" si="22">C27/100</f>
        <v>1</v>
      </c>
      <c r="W27" s="191">
        <f t="shared" si="22"/>
        <v>2.04</v>
      </c>
      <c r="X27" s="191">
        <f t="shared" si="14"/>
        <v>9.4</v>
      </c>
      <c r="Y27" s="194">
        <f t="shared" si="15"/>
        <v>19.176</v>
      </c>
      <c r="Z27" s="190"/>
      <c r="AA27" s="190"/>
      <c r="AB27" s="190"/>
      <c r="AC27" s="190"/>
      <c r="AD27" s="190"/>
      <c r="AE27" s="190"/>
      <c r="AF27" s="190"/>
      <c r="AG27" s="190"/>
      <c r="AH27" s="190"/>
      <c r="AI27" s="190"/>
      <c r="AJ27" s="190"/>
      <c r="AK27" s="190"/>
      <c r="AL27" s="190"/>
      <c r="AM27" s="190"/>
      <c r="AN27" s="190"/>
      <c r="AO27" s="190"/>
      <c r="AP27" s="190"/>
      <c r="AQ27" s="190"/>
      <c r="AR27" s="190"/>
      <c r="AS27" s="190"/>
    </row>
    <row r="28" ht="27.0" customHeight="1">
      <c r="A28" s="185">
        <v>16.0</v>
      </c>
      <c r="B28" s="195" t="s">
        <v>26</v>
      </c>
      <c r="C28" s="195">
        <v>100.0</v>
      </c>
      <c r="D28" s="195">
        <v>204.0</v>
      </c>
      <c r="E28" s="195">
        <v>235.0</v>
      </c>
      <c r="F28" s="195">
        <f t="shared" si="5"/>
        <v>0</v>
      </c>
      <c r="G28" s="195">
        <f t="shared" si="6"/>
        <v>88.689</v>
      </c>
      <c r="H28" s="196">
        <f t="shared" si="7"/>
        <v>88.689</v>
      </c>
      <c r="I28" s="195">
        <v>2.0</v>
      </c>
      <c r="J28" s="189">
        <f t="shared" si="8"/>
        <v>177.378</v>
      </c>
      <c r="K28" s="190"/>
      <c r="L28" s="191">
        <f t="shared" si="17"/>
        <v>5.1816</v>
      </c>
      <c r="M28" s="185">
        <f t="shared" si="18"/>
        <v>2</v>
      </c>
      <c r="N28" s="185">
        <f t="shared" si="19"/>
        <v>10.3632</v>
      </c>
      <c r="O28" s="190"/>
      <c r="P28" s="190"/>
      <c r="Q28" s="192">
        <v>18.5</v>
      </c>
      <c r="R28" s="191">
        <f t="shared" si="9"/>
        <v>2.35</v>
      </c>
      <c r="S28" s="185">
        <f t="shared" si="10"/>
        <v>2</v>
      </c>
      <c r="T28" s="185">
        <f t="shared" si="11"/>
        <v>4.7</v>
      </c>
      <c r="U28" s="193">
        <f t="shared" si="12"/>
        <v>88.689</v>
      </c>
      <c r="V28" s="191">
        <f t="shared" ref="V28:W28" si="23">C28/100</f>
        <v>1</v>
      </c>
      <c r="W28" s="191">
        <f t="shared" si="23"/>
        <v>2.04</v>
      </c>
      <c r="X28" s="191">
        <f t="shared" si="14"/>
        <v>4.7</v>
      </c>
      <c r="Y28" s="194">
        <f t="shared" si="15"/>
        <v>9.588</v>
      </c>
      <c r="Z28" s="190"/>
      <c r="AA28" s="190"/>
      <c r="AB28" s="190"/>
      <c r="AC28" s="190"/>
      <c r="AD28" s="190"/>
      <c r="AE28" s="190"/>
      <c r="AF28" s="190"/>
      <c r="AG28" s="190"/>
      <c r="AH28" s="190"/>
      <c r="AI28" s="190"/>
      <c r="AJ28" s="190"/>
      <c r="AK28" s="190"/>
      <c r="AL28" s="190"/>
      <c r="AM28" s="190"/>
      <c r="AN28" s="190"/>
      <c r="AO28" s="190"/>
      <c r="AP28" s="190"/>
      <c r="AQ28" s="190"/>
      <c r="AR28" s="190"/>
      <c r="AS28" s="190"/>
    </row>
    <row r="29" ht="27.0" customHeight="1">
      <c r="A29" s="185">
        <v>18.0</v>
      </c>
      <c r="B29" s="195" t="s">
        <v>26</v>
      </c>
      <c r="C29" s="195">
        <v>101.0</v>
      </c>
      <c r="D29" s="195">
        <v>204.0</v>
      </c>
      <c r="E29" s="195">
        <v>235.0</v>
      </c>
      <c r="F29" s="195">
        <f t="shared" si="5"/>
        <v>0</v>
      </c>
      <c r="G29" s="195">
        <f t="shared" si="6"/>
        <v>89.57589</v>
      </c>
      <c r="H29" s="196">
        <f t="shared" si="7"/>
        <v>89.57589</v>
      </c>
      <c r="I29" s="195">
        <v>3.0</v>
      </c>
      <c r="J29" s="189">
        <f t="shared" si="8"/>
        <v>268.72767</v>
      </c>
      <c r="K29" s="190"/>
      <c r="L29" s="168">
        <f t="shared" si="17"/>
        <v>5.1816</v>
      </c>
      <c r="M29" s="197">
        <f t="shared" si="18"/>
        <v>3</v>
      </c>
      <c r="N29" s="197">
        <f t="shared" si="19"/>
        <v>15.5448</v>
      </c>
      <c r="O29" s="190"/>
      <c r="P29" s="190"/>
      <c r="Q29" s="192">
        <v>18.5</v>
      </c>
      <c r="R29" s="191">
        <f t="shared" si="9"/>
        <v>2.35</v>
      </c>
      <c r="S29" s="185">
        <f t="shared" si="10"/>
        <v>3</v>
      </c>
      <c r="T29" s="185">
        <f t="shared" si="11"/>
        <v>7.05</v>
      </c>
      <c r="U29" s="193">
        <f t="shared" si="12"/>
        <v>89.57589</v>
      </c>
      <c r="V29" s="191">
        <f t="shared" ref="V29:W29" si="24">C29/100</f>
        <v>1.01</v>
      </c>
      <c r="W29" s="191">
        <f t="shared" si="24"/>
        <v>2.04</v>
      </c>
      <c r="X29" s="191">
        <f t="shared" si="14"/>
        <v>7.05</v>
      </c>
      <c r="Y29" s="194">
        <f t="shared" si="15"/>
        <v>14.52582</v>
      </c>
      <c r="Z29" s="190"/>
      <c r="AA29" s="190"/>
      <c r="AB29" s="190"/>
      <c r="AC29" s="190"/>
      <c r="AD29" s="190"/>
      <c r="AE29" s="190"/>
      <c r="AF29" s="190"/>
      <c r="AG29" s="190"/>
      <c r="AH29" s="190"/>
      <c r="AI29" s="190"/>
      <c r="AJ29" s="190"/>
      <c r="AK29" s="190"/>
      <c r="AL29" s="190"/>
      <c r="AM29" s="190"/>
      <c r="AN29" s="190"/>
      <c r="AO29" s="190"/>
      <c r="AP29" s="190"/>
      <c r="AQ29" s="190"/>
      <c r="AR29" s="190"/>
      <c r="AS29" s="190"/>
    </row>
    <row r="30" ht="27.0" customHeight="1">
      <c r="A30" s="185">
        <v>19.0</v>
      </c>
      <c r="B30" s="195" t="s">
        <v>26</v>
      </c>
      <c r="C30" s="195">
        <v>101.0</v>
      </c>
      <c r="D30" s="195">
        <v>204.0</v>
      </c>
      <c r="E30" s="195">
        <v>235.0</v>
      </c>
      <c r="F30" s="195">
        <f t="shared" si="5"/>
        <v>0</v>
      </c>
      <c r="G30" s="195">
        <f t="shared" si="6"/>
        <v>89.57589</v>
      </c>
      <c r="H30" s="196">
        <f t="shared" si="7"/>
        <v>89.57589</v>
      </c>
      <c r="I30" s="195">
        <v>3.0</v>
      </c>
      <c r="J30" s="189">
        <f t="shared" si="8"/>
        <v>268.72767</v>
      </c>
      <c r="K30" s="190"/>
      <c r="L30" s="168"/>
      <c r="M30" s="197">
        <f t="shared" si="18"/>
        <v>3</v>
      </c>
      <c r="N30" s="197"/>
      <c r="O30" s="190"/>
      <c r="P30" s="190"/>
      <c r="Q30" s="192">
        <v>18.5</v>
      </c>
      <c r="R30" s="191">
        <f t="shared" si="9"/>
        <v>2.35</v>
      </c>
      <c r="S30" s="185">
        <f t="shared" si="10"/>
        <v>3</v>
      </c>
      <c r="T30" s="185">
        <f t="shared" si="11"/>
        <v>7.05</v>
      </c>
      <c r="U30" s="193">
        <f t="shared" si="12"/>
        <v>89.57589</v>
      </c>
      <c r="V30" s="191">
        <f t="shared" ref="V30:W30" si="25">C30/100</f>
        <v>1.01</v>
      </c>
      <c r="W30" s="191">
        <f t="shared" si="25"/>
        <v>2.04</v>
      </c>
      <c r="X30" s="191">
        <f t="shared" si="14"/>
        <v>7.05</v>
      </c>
      <c r="Y30" s="194">
        <f t="shared" si="15"/>
        <v>14.52582</v>
      </c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</row>
    <row r="31" ht="27.0" customHeight="1">
      <c r="A31" s="185">
        <v>20.0</v>
      </c>
      <c r="B31" s="195" t="s">
        <v>26</v>
      </c>
      <c r="C31" s="195">
        <v>101.0</v>
      </c>
      <c r="D31" s="195">
        <v>204.0</v>
      </c>
      <c r="E31" s="195">
        <v>235.0</v>
      </c>
      <c r="F31" s="195">
        <f t="shared" si="5"/>
        <v>0</v>
      </c>
      <c r="G31" s="195">
        <f t="shared" si="6"/>
        <v>89.57589</v>
      </c>
      <c r="H31" s="196">
        <f t="shared" si="7"/>
        <v>89.57589</v>
      </c>
      <c r="I31" s="195">
        <v>1.0</v>
      </c>
      <c r="J31" s="189">
        <f t="shared" si="8"/>
        <v>89.57589</v>
      </c>
      <c r="K31" s="190"/>
      <c r="L31" s="168"/>
      <c r="M31" s="197">
        <f t="shared" si="18"/>
        <v>1</v>
      </c>
      <c r="N31" s="197"/>
      <c r="O31" s="190"/>
      <c r="P31" s="190"/>
      <c r="Q31" s="192">
        <v>18.5</v>
      </c>
      <c r="R31" s="191">
        <f t="shared" si="9"/>
        <v>2.35</v>
      </c>
      <c r="S31" s="185">
        <f t="shared" si="10"/>
        <v>1</v>
      </c>
      <c r="T31" s="185">
        <f t="shared" si="11"/>
        <v>2.35</v>
      </c>
      <c r="U31" s="193">
        <f t="shared" si="12"/>
        <v>89.57589</v>
      </c>
      <c r="V31" s="191">
        <f t="shared" ref="V31:W31" si="26">C31/100</f>
        <v>1.01</v>
      </c>
      <c r="W31" s="191">
        <f t="shared" si="26"/>
        <v>2.04</v>
      </c>
      <c r="X31" s="191">
        <f t="shared" si="14"/>
        <v>2.35</v>
      </c>
      <c r="Y31" s="194">
        <f t="shared" si="15"/>
        <v>4.84194</v>
      </c>
      <c r="Z31" s="190"/>
      <c r="AA31" s="190"/>
      <c r="AB31" s="190"/>
      <c r="AC31" s="190"/>
      <c r="AD31" s="190"/>
      <c r="AE31" s="190"/>
      <c r="AF31" s="190"/>
      <c r="AG31" s="190"/>
      <c r="AH31" s="190"/>
      <c r="AI31" s="190"/>
      <c r="AJ31" s="190"/>
      <c r="AK31" s="190"/>
      <c r="AL31" s="190"/>
      <c r="AM31" s="190"/>
      <c r="AN31" s="190"/>
      <c r="AO31" s="190"/>
      <c r="AP31" s="190"/>
      <c r="AQ31" s="190"/>
      <c r="AR31" s="190"/>
      <c r="AS31" s="190"/>
    </row>
    <row r="32" ht="27.0" customHeight="1">
      <c r="A32" s="185">
        <v>21.0</v>
      </c>
      <c r="B32" s="195" t="s">
        <v>26</v>
      </c>
      <c r="C32" s="195">
        <v>97.0</v>
      </c>
      <c r="D32" s="195">
        <v>204.0</v>
      </c>
      <c r="E32" s="195">
        <v>235.0</v>
      </c>
      <c r="F32" s="195">
        <f t="shared" si="5"/>
        <v>0</v>
      </c>
      <c r="G32" s="195">
        <f t="shared" si="6"/>
        <v>86.02833</v>
      </c>
      <c r="H32" s="196">
        <f t="shared" si="7"/>
        <v>86.02833</v>
      </c>
      <c r="I32" s="195">
        <v>2.0</v>
      </c>
      <c r="J32" s="189">
        <f t="shared" si="8"/>
        <v>172.05666</v>
      </c>
      <c r="K32" s="190"/>
      <c r="L32" s="168"/>
      <c r="M32" s="197">
        <f t="shared" si="18"/>
        <v>2</v>
      </c>
      <c r="N32" s="197"/>
      <c r="O32" s="190"/>
      <c r="P32" s="190"/>
      <c r="Q32" s="192">
        <v>18.5</v>
      </c>
      <c r="R32" s="191">
        <f t="shared" si="9"/>
        <v>2.35</v>
      </c>
      <c r="S32" s="185">
        <f t="shared" si="10"/>
        <v>2</v>
      </c>
      <c r="T32" s="185">
        <f t="shared" si="11"/>
        <v>4.7</v>
      </c>
      <c r="U32" s="193">
        <f t="shared" si="12"/>
        <v>86.02833</v>
      </c>
      <c r="V32" s="191">
        <f t="shared" ref="V32:W32" si="27">C32/100</f>
        <v>0.97</v>
      </c>
      <c r="W32" s="191">
        <f t="shared" si="27"/>
        <v>2.04</v>
      </c>
      <c r="X32" s="191">
        <f t="shared" si="14"/>
        <v>4.7</v>
      </c>
      <c r="Y32" s="194">
        <f t="shared" si="15"/>
        <v>9.30036</v>
      </c>
      <c r="Z32" s="190"/>
      <c r="AA32" s="190"/>
      <c r="AB32" s="190"/>
      <c r="AC32" s="190"/>
      <c r="AD32" s="190"/>
      <c r="AE32" s="190"/>
      <c r="AF32" s="190"/>
      <c r="AG32" s="190"/>
      <c r="AH32" s="190"/>
      <c r="AI32" s="190"/>
      <c r="AJ32" s="190"/>
      <c r="AK32" s="190"/>
      <c r="AL32" s="190"/>
      <c r="AM32" s="190"/>
      <c r="AN32" s="190"/>
      <c r="AO32" s="190"/>
      <c r="AP32" s="190"/>
      <c r="AQ32" s="190"/>
      <c r="AR32" s="190"/>
      <c r="AS32" s="190"/>
    </row>
    <row r="33" ht="27.0" customHeight="1">
      <c r="A33" s="185">
        <v>22.0</v>
      </c>
      <c r="B33" s="195" t="s">
        <v>26</v>
      </c>
      <c r="C33" s="195">
        <v>101.0</v>
      </c>
      <c r="D33" s="195">
        <v>204.0</v>
      </c>
      <c r="E33" s="195">
        <v>235.0</v>
      </c>
      <c r="F33" s="195">
        <f t="shared" si="5"/>
        <v>0</v>
      </c>
      <c r="G33" s="195">
        <f t="shared" si="6"/>
        <v>89.57589</v>
      </c>
      <c r="H33" s="196">
        <f t="shared" si="7"/>
        <v>89.57589</v>
      </c>
      <c r="I33" s="195">
        <v>1.0</v>
      </c>
      <c r="J33" s="189">
        <f t="shared" si="8"/>
        <v>89.57589</v>
      </c>
      <c r="K33" s="190"/>
      <c r="L33" s="168"/>
      <c r="M33" s="197">
        <f t="shared" si="18"/>
        <v>1</v>
      </c>
      <c r="N33" s="197"/>
      <c r="O33" s="190"/>
      <c r="P33" s="190"/>
      <c r="Q33" s="192">
        <v>18.5</v>
      </c>
      <c r="R33" s="191">
        <f t="shared" si="9"/>
        <v>2.35</v>
      </c>
      <c r="S33" s="185">
        <f t="shared" si="10"/>
        <v>1</v>
      </c>
      <c r="T33" s="185">
        <f t="shared" si="11"/>
        <v>2.35</v>
      </c>
      <c r="U33" s="193">
        <f t="shared" si="12"/>
        <v>89.57589</v>
      </c>
      <c r="V33" s="191">
        <f t="shared" ref="V33:W33" si="28">C33/100</f>
        <v>1.01</v>
      </c>
      <c r="W33" s="191">
        <f t="shared" si="28"/>
        <v>2.04</v>
      </c>
      <c r="X33" s="191">
        <f t="shared" si="14"/>
        <v>2.35</v>
      </c>
      <c r="Y33" s="194">
        <f t="shared" si="15"/>
        <v>4.84194</v>
      </c>
      <c r="Z33" s="190"/>
      <c r="AA33" s="190"/>
      <c r="AB33" s="190"/>
      <c r="AC33" s="190"/>
      <c r="AD33" s="190"/>
      <c r="AE33" s="190"/>
      <c r="AF33" s="190"/>
      <c r="AG33" s="190"/>
      <c r="AH33" s="190"/>
      <c r="AI33" s="190"/>
      <c r="AJ33" s="190"/>
      <c r="AK33" s="190"/>
      <c r="AL33" s="190"/>
      <c r="AM33" s="190"/>
      <c r="AN33" s="190"/>
      <c r="AO33" s="190"/>
      <c r="AP33" s="190"/>
      <c r="AQ33" s="190"/>
      <c r="AR33" s="190"/>
      <c r="AS33" s="190"/>
    </row>
    <row r="34" ht="27.0" customHeight="1">
      <c r="A34" s="185">
        <v>23.0</v>
      </c>
      <c r="B34" s="195" t="s">
        <v>26</v>
      </c>
      <c r="C34" s="195">
        <v>102.0</v>
      </c>
      <c r="D34" s="195">
        <v>204.0</v>
      </c>
      <c r="E34" s="195">
        <v>235.0</v>
      </c>
      <c r="F34" s="195">
        <f t="shared" si="5"/>
        <v>0</v>
      </c>
      <c r="G34" s="195">
        <f t="shared" si="6"/>
        <v>90.46278</v>
      </c>
      <c r="H34" s="196">
        <f t="shared" si="7"/>
        <v>90.46278</v>
      </c>
      <c r="I34" s="195">
        <v>1.0</v>
      </c>
      <c r="J34" s="189">
        <f t="shared" si="8"/>
        <v>90.46278</v>
      </c>
      <c r="K34" s="190"/>
      <c r="L34" s="168"/>
      <c r="M34" s="197">
        <f t="shared" si="18"/>
        <v>1</v>
      </c>
      <c r="N34" s="197"/>
      <c r="O34" s="190"/>
      <c r="P34" s="190"/>
      <c r="Q34" s="192">
        <v>18.5</v>
      </c>
      <c r="R34" s="191">
        <f t="shared" si="9"/>
        <v>2.35</v>
      </c>
      <c r="S34" s="185">
        <f t="shared" si="10"/>
        <v>1</v>
      </c>
      <c r="T34" s="185">
        <f t="shared" si="11"/>
        <v>2.35</v>
      </c>
      <c r="U34" s="193">
        <f t="shared" si="12"/>
        <v>90.46278</v>
      </c>
      <c r="V34" s="191">
        <f t="shared" ref="V34:W34" si="29">C34/100</f>
        <v>1.02</v>
      </c>
      <c r="W34" s="191">
        <f t="shared" si="29"/>
        <v>2.04</v>
      </c>
      <c r="X34" s="191">
        <f t="shared" si="14"/>
        <v>2.35</v>
      </c>
      <c r="Y34" s="194">
        <f t="shared" si="15"/>
        <v>4.88988</v>
      </c>
      <c r="Z34" s="190"/>
      <c r="AA34" s="190"/>
      <c r="AB34" s="190"/>
      <c r="AC34" s="190"/>
      <c r="AD34" s="190"/>
      <c r="AE34" s="190"/>
      <c r="AF34" s="190"/>
      <c r="AG34" s="190"/>
      <c r="AH34" s="190"/>
      <c r="AI34" s="190"/>
      <c r="AJ34" s="190"/>
      <c r="AK34" s="190"/>
      <c r="AL34" s="190"/>
      <c r="AM34" s="190"/>
      <c r="AN34" s="190"/>
      <c r="AO34" s="190"/>
      <c r="AP34" s="190"/>
      <c r="AQ34" s="190"/>
      <c r="AR34" s="190"/>
      <c r="AS34" s="190"/>
    </row>
    <row r="35" ht="27.0" customHeight="1">
      <c r="A35" s="185">
        <v>25.0</v>
      </c>
      <c r="B35" s="186" t="s">
        <v>78</v>
      </c>
      <c r="C35" s="187">
        <v>85.0</v>
      </c>
      <c r="D35" s="187">
        <v>189.0</v>
      </c>
      <c r="E35" s="187">
        <v>180.0</v>
      </c>
      <c r="F35" s="187">
        <f t="shared" si="5"/>
        <v>0.8</v>
      </c>
      <c r="G35" s="187">
        <f t="shared" si="6"/>
        <v>72.2925</v>
      </c>
      <c r="H35" s="188">
        <f t="shared" si="7"/>
        <v>57.834</v>
      </c>
      <c r="I35" s="187">
        <v>1.0</v>
      </c>
      <c r="J35" s="189">
        <f t="shared" si="8"/>
        <v>57.834</v>
      </c>
      <c r="K35" s="190"/>
      <c r="L35" s="168"/>
      <c r="M35" s="197">
        <f t="shared" si="18"/>
        <v>1</v>
      </c>
      <c r="N35" s="197"/>
      <c r="O35" s="190"/>
      <c r="P35" s="190"/>
      <c r="Q35" s="192">
        <v>25.0</v>
      </c>
      <c r="R35" s="191">
        <f t="shared" si="9"/>
        <v>1.8</v>
      </c>
      <c r="S35" s="185">
        <f t="shared" si="10"/>
        <v>1</v>
      </c>
      <c r="T35" s="185">
        <f t="shared" si="11"/>
        <v>1.8</v>
      </c>
      <c r="U35" s="193">
        <f t="shared" si="12"/>
        <v>72.2925</v>
      </c>
      <c r="V35" s="191">
        <f t="shared" ref="V35:W35" si="30">C35/100</f>
        <v>0.85</v>
      </c>
      <c r="W35" s="191">
        <f t="shared" si="30"/>
        <v>1.89</v>
      </c>
      <c r="X35" s="191">
        <f t="shared" si="14"/>
        <v>1.8</v>
      </c>
      <c r="Y35" s="194">
        <f t="shared" si="15"/>
        <v>2.8917</v>
      </c>
      <c r="Z35" s="140"/>
      <c r="AA35" s="140"/>
      <c r="AB35" s="140"/>
      <c r="AC35" s="140"/>
      <c r="AD35" s="140"/>
      <c r="AE35" s="140"/>
      <c r="AF35" s="140"/>
      <c r="AG35" s="140"/>
      <c r="AH35" s="140"/>
      <c r="AI35" s="140"/>
      <c r="AJ35" s="140"/>
      <c r="AK35" s="140"/>
      <c r="AL35" s="140"/>
      <c r="AM35" s="140"/>
      <c r="AN35" s="140"/>
      <c r="AO35" s="140"/>
      <c r="AP35" s="140"/>
      <c r="AQ35" s="140"/>
      <c r="AR35" s="140"/>
      <c r="AS35" s="140"/>
    </row>
    <row r="36" ht="27.0" customHeight="1">
      <c r="A36" s="185">
        <v>27.0</v>
      </c>
      <c r="B36" s="201" t="s">
        <v>80</v>
      </c>
      <c r="C36" s="195">
        <v>100.0</v>
      </c>
      <c r="D36" s="195">
        <v>189.0</v>
      </c>
      <c r="E36" s="195">
        <v>160.0</v>
      </c>
      <c r="F36" s="195">
        <f t="shared" si="5"/>
        <v>0</v>
      </c>
      <c r="G36" s="195">
        <f t="shared" si="6"/>
        <v>75.6</v>
      </c>
      <c r="H36" s="196">
        <f t="shared" si="7"/>
        <v>75.6</v>
      </c>
      <c r="I36" s="195">
        <v>5.0</v>
      </c>
      <c r="J36" s="189">
        <f t="shared" si="8"/>
        <v>378</v>
      </c>
      <c r="K36" s="190"/>
      <c r="L36" s="168"/>
      <c r="M36" s="197">
        <f t="shared" si="18"/>
        <v>5</v>
      </c>
      <c r="N36" s="197"/>
      <c r="O36" s="190"/>
      <c r="P36" s="190"/>
      <c r="Q36" s="192">
        <v>25.0</v>
      </c>
      <c r="R36" s="191">
        <f t="shared" si="9"/>
        <v>1.6</v>
      </c>
      <c r="S36" s="185">
        <f t="shared" si="10"/>
        <v>5</v>
      </c>
      <c r="T36" s="185">
        <f t="shared" si="11"/>
        <v>8</v>
      </c>
      <c r="U36" s="193">
        <f t="shared" si="12"/>
        <v>75.6</v>
      </c>
      <c r="V36" s="191">
        <f t="shared" ref="V36:W36" si="31">C36/100</f>
        <v>1</v>
      </c>
      <c r="W36" s="191">
        <f t="shared" si="31"/>
        <v>1.89</v>
      </c>
      <c r="X36" s="191">
        <f t="shared" si="14"/>
        <v>8</v>
      </c>
      <c r="Y36" s="194">
        <f t="shared" si="15"/>
        <v>15.12</v>
      </c>
      <c r="Z36" s="140"/>
      <c r="AA36" s="140"/>
      <c r="AB36" s="140"/>
      <c r="AC36" s="140"/>
      <c r="AD36" s="140"/>
      <c r="AE36" s="140"/>
      <c r="AF36" s="140"/>
      <c r="AG36" s="140"/>
      <c r="AH36" s="140"/>
      <c r="AI36" s="140"/>
      <c r="AJ36" s="140"/>
      <c r="AK36" s="140"/>
      <c r="AL36" s="140"/>
      <c r="AM36" s="140"/>
      <c r="AN36" s="140"/>
      <c r="AO36" s="140"/>
      <c r="AP36" s="140"/>
      <c r="AQ36" s="140"/>
      <c r="AR36" s="140"/>
      <c r="AS36" s="140"/>
    </row>
    <row r="37" ht="27.0" customHeight="1">
      <c r="A37" s="185">
        <v>30.0</v>
      </c>
      <c r="B37" s="201" t="s">
        <v>80</v>
      </c>
      <c r="C37" s="195">
        <v>100.0</v>
      </c>
      <c r="D37" s="195">
        <v>189.0</v>
      </c>
      <c r="E37" s="195">
        <v>161.0</v>
      </c>
      <c r="F37" s="195">
        <f t="shared" si="5"/>
        <v>0</v>
      </c>
      <c r="G37" s="195">
        <f t="shared" si="6"/>
        <v>76.0725</v>
      </c>
      <c r="H37" s="196">
        <f t="shared" si="7"/>
        <v>76.0725</v>
      </c>
      <c r="I37" s="195">
        <v>9.0</v>
      </c>
      <c r="J37" s="219">
        <f t="shared" si="8"/>
        <v>684.6525</v>
      </c>
      <c r="K37" s="140"/>
      <c r="L37" s="198"/>
      <c r="M37" s="199">
        <f t="shared" si="18"/>
        <v>9</v>
      </c>
      <c r="N37" s="199"/>
      <c r="O37" s="140"/>
      <c r="P37" s="140"/>
      <c r="Q37" s="192">
        <v>25.0</v>
      </c>
      <c r="R37" s="191">
        <f t="shared" si="9"/>
        <v>1.61</v>
      </c>
      <c r="S37" s="185">
        <f t="shared" si="10"/>
        <v>9</v>
      </c>
      <c r="T37" s="185">
        <f t="shared" si="11"/>
        <v>14.49</v>
      </c>
      <c r="U37" s="193">
        <f t="shared" si="12"/>
        <v>76.0725</v>
      </c>
      <c r="V37" s="191">
        <f t="shared" ref="V37:W37" si="32">C37/100</f>
        <v>1</v>
      </c>
      <c r="W37" s="191">
        <f t="shared" si="32"/>
        <v>1.89</v>
      </c>
      <c r="X37" s="191">
        <f t="shared" si="14"/>
        <v>14.49</v>
      </c>
      <c r="Y37" s="194">
        <f t="shared" si="15"/>
        <v>27.3861</v>
      </c>
      <c r="Z37" s="140"/>
      <c r="AA37" s="140"/>
      <c r="AB37" s="140"/>
      <c r="AC37" s="140"/>
      <c r="AD37" s="140"/>
      <c r="AE37" s="140"/>
      <c r="AF37" s="140"/>
      <c r="AG37" s="140"/>
      <c r="AH37" s="140"/>
      <c r="AI37" s="140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</row>
    <row r="38" ht="27.0" customHeight="1">
      <c r="A38" s="185">
        <v>31.0</v>
      </c>
      <c r="B38" s="201" t="s">
        <v>80</v>
      </c>
      <c r="C38" s="195">
        <v>99.0</v>
      </c>
      <c r="D38" s="195">
        <v>189.0</v>
      </c>
      <c r="E38" s="195">
        <v>160.0</v>
      </c>
      <c r="F38" s="195">
        <f t="shared" si="5"/>
        <v>0</v>
      </c>
      <c r="G38" s="195">
        <f t="shared" si="6"/>
        <v>74.844</v>
      </c>
      <c r="H38" s="196">
        <f t="shared" si="7"/>
        <v>74.844</v>
      </c>
      <c r="I38" s="195">
        <v>3.0</v>
      </c>
      <c r="J38" s="219">
        <f t="shared" si="8"/>
        <v>224.532</v>
      </c>
      <c r="K38" s="140"/>
      <c r="L38" s="198"/>
      <c r="M38" s="199">
        <f t="shared" si="18"/>
        <v>3</v>
      </c>
      <c r="N38" s="199"/>
      <c r="O38" s="140"/>
      <c r="P38" s="140"/>
      <c r="Q38" s="192">
        <v>25.0</v>
      </c>
      <c r="R38" s="191">
        <f t="shared" si="9"/>
        <v>1.6</v>
      </c>
      <c r="S38" s="185">
        <f t="shared" si="10"/>
        <v>3</v>
      </c>
      <c r="T38" s="185">
        <f t="shared" si="11"/>
        <v>4.8</v>
      </c>
      <c r="U38" s="193">
        <f t="shared" si="12"/>
        <v>74.844</v>
      </c>
      <c r="V38" s="191">
        <f t="shared" ref="V38:W38" si="33">C38/100</f>
        <v>0.99</v>
      </c>
      <c r="W38" s="191">
        <f t="shared" si="33"/>
        <v>1.89</v>
      </c>
      <c r="X38" s="191">
        <f t="shared" si="14"/>
        <v>4.8</v>
      </c>
      <c r="Y38" s="194">
        <f t="shared" si="15"/>
        <v>8.98128</v>
      </c>
      <c r="Z38" s="140"/>
      <c r="AA38" s="140"/>
      <c r="AB38" s="140"/>
      <c r="AC38" s="140"/>
      <c r="AD38" s="140"/>
      <c r="AE38" s="140"/>
      <c r="AF38" s="140"/>
      <c r="AG38" s="140"/>
      <c r="AH38" s="140"/>
      <c r="AI38" s="140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</row>
    <row r="39" ht="27.0" customHeight="1">
      <c r="A39" s="185">
        <v>32.0</v>
      </c>
      <c r="B39" s="201" t="s">
        <v>80</v>
      </c>
      <c r="C39" s="195">
        <v>100.0</v>
      </c>
      <c r="D39" s="195">
        <v>189.0</v>
      </c>
      <c r="E39" s="195">
        <v>162.0</v>
      </c>
      <c r="F39" s="195">
        <f t="shared" si="5"/>
        <v>0</v>
      </c>
      <c r="G39" s="195">
        <f t="shared" si="6"/>
        <v>76.545</v>
      </c>
      <c r="H39" s="196">
        <f t="shared" si="7"/>
        <v>76.545</v>
      </c>
      <c r="I39" s="195">
        <v>1.0</v>
      </c>
      <c r="J39" s="219">
        <f t="shared" si="8"/>
        <v>76.545</v>
      </c>
      <c r="K39" s="140"/>
      <c r="L39" s="198"/>
      <c r="M39" s="199">
        <f t="shared" si="18"/>
        <v>1</v>
      </c>
      <c r="N39" s="199"/>
      <c r="O39" s="140"/>
      <c r="P39" s="140"/>
      <c r="Q39" s="192">
        <v>25.0</v>
      </c>
      <c r="R39" s="191">
        <f t="shared" si="9"/>
        <v>1.62</v>
      </c>
      <c r="S39" s="185">
        <f t="shared" si="10"/>
        <v>1</v>
      </c>
      <c r="T39" s="185">
        <f t="shared" si="11"/>
        <v>1.62</v>
      </c>
      <c r="U39" s="193">
        <f t="shared" si="12"/>
        <v>76.545</v>
      </c>
      <c r="V39" s="191">
        <f t="shared" ref="V39:W39" si="34">C39/100</f>
        <v>1</v>
      </c>
      <c r="W39" s="191">
        <f t="shared" si="34"/>
        <v>1.89</v>
      </c>
      <c r="X39" s="191">
        <f t="shared" si="14"/>
        <v>1.62</v>
      </c>
      <c r="Y39" s="194">
        <f t="shared" si="15"/>
        <v>3.0618</v>
      </c>
      <c r="Z39" s="140"/>
      <c r="AA39" s="140"/>
      <c r="AB39" s="140"/>
      <c r="AC39" s="140"/>
      <c r="AD39" s="140"/>
      <c r="AE39" s="140"/>
      <c r="AF39" s="140"/>
      <c r="AG39" s="140"/>
      <c r="AH39" s="140"/>
      <c r="AI39" s="140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</row>
    <row r="40" ht="27.0" customHeight="1">
      <c r="A40" s="185">
        <v>35.0</v>
      </c>
      <c r="B40" s="201" t="s">
        <v>80</v>
      </c>
      <c r="C40" s="195">
        <v>98.0</v>
      </c>
      <c r="D40" s="195">
        <v>189.0</v>
      </c>
      <c r="E40" s="195">
        <v>180.0</v>
      </c>
      <c r="F40" s="195">
        <f t="shared" si="5"/>
        <v>0</v>
      </c>
      <c r="G40" s="195">
        <f t="shared" si="6"/>
        <v>83.349</v>
      </c>
      <c r="H40" s="196">
        <f t="shared" si="7"/>
        <v>83.349</v>
      </c>
      <c r="I40" s="195">
        <v>1.0</v>
      </c>
      <c r="J40" s="219">
        <f t="shared" si="8"/>
        <v>83.349</v>
      </c>
      <c r="K40" s="140"/>
      <c r="L40" s="198"/>
      <c r="M40" s="199">
        <f t="shared" si="18"/>
        <v>1</v>
      </c>
      <c r="N40" s="199"/>
      <c r="O40" s="140"/>
      <c r="P40" s="140"/>
      <c r="Q40" s="192">
        <v>25.0</v>
      </c>
      <c r="R40" s="191">
        <f t="shared" si="9"/>
        <v>1.8</v>
      </c>
      <c r="S40" s="185">
        <f t="shared" si="10"/>
        <v>1</v>
      </c>
      <c r="T40" s="185">
        <f t="shared" si="11"/>
        <v>1.8</v>
      </c>
      <c r="U40" s="193">
        <f t="shared" si="12"/>
        <v>83.349</v>
      </c>
      <c r="V40" s="191">
        <f t="shared" ref="V40:W40" si="35">C40/100</f>
        <v>0.98</v>
      </c>
      <c r="W40" s="191">
        <f t="shared" si="35"/>
        <v>1.89</v>
      </c>
      <c r="X40" s="191">
        <f t="shared" si="14"/>
        <v>1.8</v>
      </c>
      <c r="Y40" s="194">
        <f t="shared" si="15"/>
        <v>3.33396</v>
      </c>
      <c r="Z40" s="140"/>
      <c r="AA40" s="140"/>
      <c r="AB40" s="140"/>
      <c r="AC40" s="140"/>
      <c r="AD40" s="140"/>
      <c r="AE40" s="140"/>
      <c r="AF40" s="140"/>
      <c r="AG40" s="140"/>
      <c r="AH40" s="140"/>
      <c r="AI40" s="140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</row>
    <row r="41" ht="27.0" customHeight="1">
      <c r="A41" s="185">
        <v>36.0</v>
      </c>
      <c r="B41" s="201" t="s">
        <v>80</v>
      </c>
      <c r="C41" s="195">
        <v>100.0</v>
      </c>
      <c r="D41" s="195">
        <v>189.0</v>
      </c>
      <c r="E41" s="195">
        <v>191.0</v>
      </c>
      <c r="F41" s="195">
        <f t="shared" si="5"/>
        <v>0</v>
      </c>
      <c r="G41" s="195">
        <f t="shared" si="6"/>
        <v>90.2475</v>
      </c>
      <c r="H41" s="196">
        <f t="shared" si="7"/>
        <v>90.2475</v>
      </c>
      <c r="I41" s="195">
        <v>13.0</v>
      </c>
      <c r="J41" s="219">
        <f t="shared" si="8"/>
        <v>1173.2175</v>
      </c>
      <c r="K41" s="140"/>
      <c r="L41" s="198"/>
      <c r="M41" s="199">
        <f t="shared" si="18"/>
        <v>13</v>
      </c>
      <c r="N41" s="199"/>
      <c r="O41" s="140"/>
      <c r="P41" s="140"/>
      <c r="Q41" s="192">
        <v>25.0</v>
      </c>
      <c r="R41" s="191">
        <f t="shared" si="9"/>
        <v>1.91</v>
      </c>
      <c r="S41" s="185">
        <f t="shared" si="10"/>
        <v>13</v>
      </c>
      <c r="T41" s="185">
        <f t="shared" si="11"/>
        <v>24.83</v>
      </c>
      <c r="U41" s="193">
        <f t="shared" si="12"/>
        <v>90.2475</v>
      </c>
      <c r="V41" s="191">
        <f t="shared" ref="V41:W41" si="36">C41/100</f>
        <v>1</v>
      </c>
      <c r="W41" s="191">
        <f t="shared" si="36"/>
        <v>1.89</v>
      </c>
      <c r="X41" s="191">
        <f t="shared" si="14"/>
        <v>24.83</v>
      </c>
      <c r="Y41" s="194">
        <f t="shared" si="15"/>
        <v>46.9287</v>
      </c>
      <c r="Z41" s="140"/>
      <c r="AA41" s="140"/>
      <c r="AB41" s="140"/>
      <c r="AC41" s="140"/>
      <c r="AD41" s="140"/>
      <c r="AE41" s="140"/>
      <c r="AF41" s="140"/>
      <c r="AG41" s="140"/>
      <c r="AH41" s="140"/>
      <c r="AI41" s="140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</row>
    <row r="42" ht="27.0" customHeight="1">
      <c r="A42" s="185">
        <v>37.0</v>
      </c>
      <c r="B42" s="201" t="s">
        <v>80</v>
      </c>
      <c r="C42" s="195">
        <v>98.0</v>
      </c>
      <c r="D42" s="195">
        <v>189.0</v>
      </c>
      <c r="E42" s="195">
        <v>179.0</v>
      </c>
      <c r="F42" s="195">
        <f t="shared" si="5"/>
        <v>0</v>
      </c>
      <c r="G42" s="195">
        <f t="shared" si="6"/>
        <v>82.88595</v>
      </c>
      <c r="H42" s="196">
        <f t="shared" si="7"/>
        <v>82.88595</v>
      </c>
      <c r="I42" s="195">
        <v>1.0</v>
      </c>
      <c r="J42" s="219">
        <f t="shared" si="8"/>
        <v>82.88595</v>
      </c>
      <c r="K42" s="140"/>
      <c r="L42" s="198"/>
      <c r="M42" s="199">
        <f t="shared" si="18"/>
        <v>1</v>
      </c>
      <c r="N42" s="199"/>
      <c r="O42" s="140"/>
      <c r="P42" s="140"/>
      <c r="Q42" s="192">
        <v>25.0</v>
      </c>
      <c r="R42" s="191">
        <f t="shared" si="9"/>
        <v>1.79</v>
      </c>
      <c r="S42" s="185">
        <f t="shared" si="10"/>
        <v>1</v>
      </c>
      <c r="T42" s="185">
        <f t="shared" si="11"/>
        <v>1.79</v>
      </c>
      <c r="U42" s="193">
        <f t="shared" si="12"/>
        <v>82.88595</v>
      </c>
      <c r="V42" s="191">
        <f t="shared" ref="V42:W42" si="37">C42/100</f>
        <v>0.98</v>
      </c>
      <c r="W42" s="191">
        <f t="shared" si="37"/>
        <v>1.89</v>
      </c>
      <c r="X42" s="191">
        <f t="shared" si="14"/>
        <v>1.79</v>
      </c>
      <c r="Y42" s="194">
        <f t="shared" si="15"/>
        <v>3.315438</v>
      </c>
      <c r="Z42" s="140"/>
      <c r="AA42" s="140"/>
      <c r="AB42" s="140"/>
      <c r="AC42" s="140"/>
      <c r="AD42" s="140"/>
      <c r="AE42" s="140"/>
      <c r="AF42" s="140"/>
      <c r="AG42" s="140"/>
      <c r="AH42" s="140"/>
      <c r="AI42" s="140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</row>
    <row r="43" ht="27.0" customHeight="1">
      <c r="A43" s="185">
        <v>38.0</v>
      </c>
      <c r="B43" s="201" t="s">
        <v>80</v>
      </c>
      <c r="C43" s="195">
        <v>99.0</v>
      </c>
      <c r="D43" s="195">
        <v>189.0</v>
      </c>
      <c r="E43" s="195">
        <v>191.0</v>
      </c>
      <c r="F43" s="195">
        <f t="shared" si="5"/>
        <v>0</v>
      </c>
      <c r="G43" s="195">
        <f t="shared" si="6"/>
        <v>89.345025</v>
      </c>
      <c r="H43" s="196">
        <f t="shared" si="7"/>
        <v>89.345025</v>
      </c>
      <c r="I43" s="195">
        <v>1.0</v>
      </c>
      <c r="J43" s="219">
        <f t="shared" si="8"/>
        <v>89.345025</v>
      </c>
      <c r="K43" s="140"/>
      <c r="L43" s="198"/>
      <c r="M43" s="199">
        <f t="shared" si="18"/>
        <v>1</v>
      </c>
      <c r="N43" s="199"/>
      <c r="O43" s="140"/>
      <c r="P43" s="140"/>
      <c r="Q43" s="192">
        <v>25.0</v>
      </c>
      <c r="R43" s="191">
        <f t="shared" si="9"/>
        <v>1.91</v>
      </c>
      <c r="S43" s="185">
        <f t="shared" si="10"/>
        <v>1</v>
      </c>
      <c r="T43" s="185">
        <f t="shared" si="11"/>
        <v>1.91</v>
      </c>
      <c r="U43" s="193">
        <f t="shared" si="12"/>
        <v>89.345025</v>
      </c>
      <c r="V43" s="191">
        <f t="shared" ref="V43:W43" si="38">C43/100</f>
        <v>0.99</v>
      </c>
      <c r="W43" s="191">
        <f t="shared" si="38"/>
        <v>1.89</v>
      </c>
      <c r="X43" s="191">
        <f t="shared" si="14"/>
        <v>1.91</v>
      </c>
      <c r="Y43" s="194">
        <f t="shared" si="15"/>
        <v>3.573801</v>
      </c>
      <c r="Z43" s="140"/>
      <c r="AA43" s="140"/>
      <c r="AB43" s="140"/>
      <c r="AC43" s="140"/>
      <c r="AD43" s="140"/>
      <c r="AE43" s="140"/>
      <c r="AF43" s="140"/>
      <c r="AG43" s="140"/>
      <c r="AH43" s="140"/>
      <c r="AI43" s="140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</row>
    <row r="44" ht="27.0" customHeight="1">
      <c r="A44" s="185">
        <v>47.0</v>
      </c>
      <c r="B44" s="201" t="s">
        <v>80</v>
      </c>
      <c r="C44" s="195">
        <v>100.0</v>
      </c>
      <c r="D44" s="195">
        <v>189.0</v>
      </c>
      <c r="E44" s="195">
        <v>180.0</v>
      </c>
      <c r="F44" s="195">
        <f t="shared" si="5"/>
        <v>0</v>
      </c>
      <c r="G44" s="195">
        <f t="shared" si="6"/>
        <v>85.05</v>
      </c>
      <c r="H44" s="196">
        <f t="shared" si="7"/>
        <v>85.05</v>
      </c>
      <c r="I44" s="195">
        <v>4.0</v>
      </c>
      <c r="J44" s="219">
        <f t="shared" si="8"/>
        <v>340.2</v>
      </c>
      <c r="K44" s="140"/>
      <c r="L44" s="198"/>
      <c r="M44" s="199">
        <f t="shared" si="18"/>
        <v>4</v>
      </c>
      <c r="N44" s="199"/>
      <c r="O44" s="140"/>
      <c r="P44" s="140"/>
      <c r="Q44" s="192">
        <v>25.0</v>
      </c>
      <c r="R44" s="191">
        <f t="shared" si="9"/>
        <v>1.8</v>
      </c>
      <c r="S44" s="185">
        <f t="shared" si="10"/>
        <v>4</v>
      </c>
      <c r="T44" s="185">
        <f t="shared" si="11"/>
        <v>7.2</v>
      </c>
      <c r="U44" s="193">
        <f t="shared" si="12"/>
        <v>85.05</v>
      </c>
      <c r="V44" s="191">
        <f t="shared" ref="V44:W44" si="39">C44/100</f>
        <v>1</v>
      </c>
      <c r="W44" s="191">
        <f t="shared" si="39"/>
        <v>1.89</v>
      </c>
      <c r="X44" s="191">
        <f t="shared" si="14"/>
        <v>7.2</v>
      </c>
      <c r="Y44" s="194">
        <f t="shared" si="15"/>
        <v>13.608</v>
      </c>
      <c r="Z44" s="140"/>
      <c r="AA44" s="140"/>
      <c r="AB44" s="140"/>
      <c r="AC44" s="140"/>
      <c r="AD44" s="140"/>
      <c r="AE44" s="140"/>
      <c r="AF44" s="140"/>
      <c r="AG44" s="140"/>
      <c r="AH44" s="140"/>
      <c r="AI44" s="140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</row>
    <row r="45" ht="27.0" customHeight="1">
      <c r="A45" s="185">
        <v>55.0</v>
      </c>
      <c r="B45" s="201" t="s">
        <v>80</v>
      </c>
      <c r="C45" s="195">
        <v>100.0</v>
      </c>
      <c r="D45" s="195">
        <v>189.0</v>
      </c>
      <c r="E45" s="195">
        <v>181.0</v>
      </c>
      <c r="F45" s="195">
        <f t="shared" si="5"/>
        <v>0</v>
      </c>
      <c r="G45" s="195">
        <f t="shared" si="6"/>
        <v>85.5225</v>
      </c>
      <c r="H45" s="196">
        <f t="shared" si="7"/>
        <v>85.5225</v>
      </c>
      <c r="I45" s="195">
        <v>6.0</v>
      </c>
      <c r="J45" s="219">
        <f t="shared" si="8"/>
        <v>513.135</v>
      </c>
      <c r="K45" s="140"/>
      <c r="L45" s="198"/>
      <c r="M45" s="199">
        <f t="shared" si="18"/>
        <v>6</v>
      </c>
      <c r="N45" s="199"/>
      <c r="O45" s="140"/>
      <c r="P45" s="140"/>
      <c r="Q45" s="192">
        <v>25.0</v>
      </c>
      <c r="R45" s="191">
        <f t="shared" si="9"/>
        <v>1.81</v>
      </c>
      <c r="S45" s="185">
        <f t="shared" si="10"/>
        <v>6</v>
      </c>
      <c r="T45" s="185">
        <f t="shared" si="11"/>
        <v>10.86</v>
      </c>
      <c r="U45" s="193">
        <f t="shared" si="12"/>
        <v>85.5225</v>
      </c>
      <c r="V45" s="191">
        <f t="shared" ref="V45:W45" si="40">C45/100</f>
        <v>1</v>
      </c>
      <c r="W45" s="191">
        <f t="shared" si="40"/>
        <v>1.89</v>
      </c>
      <c r="X45" s="191">
        <f t="shared" si="14"/>
        <v>10.86</v>
      </c>
      <c r="Y45" s="194">
        <f t="shared" si="15"/>
        <v>20.5254</v>
      </c>
      <c r="Z45" s="140"/>
      <c r="AA45" s="140"/>
      <c r="AB45" s="140"/>
      <c r="AC45" s="140"/>
      <c r="AD45" s="140"/>
      <c r="AE45" s="140"/>
      <c r="AF45" s="140"/>
      <c r="AG45" s="140"/>
      <c r="AH45" s="140"/>
      <c r="AI45" s="140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</row>
    <row r="46" ht="27.0" customHeight="1">
      <c r="A46" s="185">
        <v>61.0</v>
      </c>
      <c r="B46" s="201" t="s">
        <v>80</v>
      </c>
      <c r="C46" s="195">
        <v>100.0</v>
      </c>
      <c r="D46" s="195">
        <v>189.0</v>
      </c>
      <c r="E46" s="195">
        <v>190.0</v>
      </c>
      <c r="F46" s="195">
        <f t="shared" si="5"/>
        <v>0</v>
      </c>
      <c r="G46" s="195">
        <f t="shared" si="6"/>
        <v>89.775</v>
      </c>
      <c r="H46" s="196">
        <f t="shared" si="7"/>
        <v>89.775</v>
      </c>
      <c r="I46" s="195">
        <v>3.0</v>
      </c>
      <c r="J46" s="219">
        <f t="shared" si="8"/>
        <v>269.325</v>
      </c>
      <c r="K46" s="140"/>
      <c r="L46" s="198"/>
      <c r="M46" s="199">
        <f t="shared" si="18"/>
        <v>3</v>
      </c>
      <c r="N46" s="199"/>
      <c r="O46" s="140"/>
      <c r="P46" s="140"/>
      <c r="Q46" s="192">
        <v>25.0</v>
      </c>
      <c r="R46" s="191">
        <f t="shared" si="9"/>
        <v>1.9</v>
      </c>
      <c r="S46" s="185">
        <f t="shared" si="10"/>
        <v>3</v>
      </c>
      <c r="T46" s="185">
        <f t="shared" si="11"/>
        <v>5.7</v>
      </c>
      <c r="U46" s="193">
        <f t="shared" si="12"/>
        <v>89.775</v>
      </c>
      <c r="V46" s="191">
        <f t="shared" ref="V46:W46" si="41">C46/100</f>
        <v>1</v>
      </c>
      <c r="W46" s="191">
        <f t="shared" si="41"/>
        <v>1.89</v>
      </c>
      <c r="X46" s="191">
        <f t="shared" si="14"/>
        <v>5.7</v>
      </c>
      <c r="Y46" s="194">
        <f t="shared" si="15"/>
        <v>10.773</v>
      </c>
      <c r="Z46" s="140"/>
      <c r="AA46" s="140"/>
      <c r="AB46" s="140"/>
      <c r="AC46" s="140"/>
      <c r="AD46" s="140"/>
      <c r="AE46" s="140"/>
      <c r="AF46" s="140"/>
      <c r="AG46" s="140"/>
      <c r="AH46" s="140"/>
      <c r="AI46" s="140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</row>
    <row r="47" ht="27.0" customHeight="1">
      <c r="A47" s="185">
        <v>67.0</v>
      </c>
      <c r="B47" s="201" t="s">
        <v>80</v>
      </c>
      <c r="C47" s="195">
        <v>98.0</v>
      </c>
      <c r="D47" s="195">
        <v>189.0</v>
      </c>
      <c r="E47" s="195">
        <v>181.0</v>
      </c>
      <c r="F47" s="195">
        <f t="shared" si="5"/>
        <v>0</v>
      </c>
      <c r="G47" s="195">
        <f t="shared" si="6"/>
        <v>83.81205</v>
      </c>
      <c r="H47" s="196">
        <f t="shared" si="7"/>
        <v>83.81205</v>
      </c>
      <c r="I47" s="195">
        <v>2.0</v>
      </c>
      <c r="J47" s="219">
        <f t="shared" si="8"/>
        <v>167.6241</v>
      </c>
      <c r="K47" s="140"/>
      <c r="L47" s="198"/>
      <c r="M47" s="199">
        <f t="shared" si="18"/>
        <v>2</v>
      </c>
      <c r="N47" s="199"/>
      <c r="O47" s="140"/>
      <c r="P47" s="140"/>
      <c r="Q47" s="192">
        <v>25.0</v>
      </c>
      <c r="R47" s="191">
        <f t="shared" si="9"/>
        <v>1.81</v>
      </c>
      <c r="S47" s="185">
        <f t="shared" si="10"/>
        <v>2</v>
      </c>
      <c r="T47" s="185">
        <f t="shared" si="11"/>
        <v>3.62</v>
      </c>
      <c r="U47" s="193">
        <f t="shared" si="12"/>
        <v>83.81205</v>
      </c>
      <c r="V47" s="191">
        <f t="shared" ref="V47:W47" si="42">C47/100</f>
        <v>0.98</v>
      </c>
      <c r="W47" s="191">
        <f t="shared" si="42"/>
        <v>1.89</v>
      </c>
      <c r="X47" s="191">
        <f t="shared" si="14"/>
        <v>3.62</v>
      </c>
      <c r="Y47" s="194">
        <f t="shared" si="15"/>
        <v>6.704964</v>
      </c>
      <c r="Z47" s="140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</row>
    <row r="48" ht="27.0" customHeight="1">
      <c r="A48" s="185">
        <v>70.0</v>
      </c>
      <c r="B48" s="201" t="s">
        <v>80</v>
      </c>
      <c r="C48" s="195">
        <v>102.0</v>
      </c>
      <c r="D48" s="195">
        <v>189.0</v>
      </c>
      <c r="E48" s="195">
        <v>181.0</v>
      </c>
      <c r="F48" s="195">
        <f t="shared" si="5"/>
        <v>0</v>
      </c>
      <c r="G48" s="195">
        <f t="shared" si="6"/>
        <v>87.23295</v>
      </c>
      <c r="H48" s="196">
        <f t="shared" si="7"/>
        <v>87.23295</v>
      </c>
      <c r="I48" s="195">
        <v>1.0</v>
      </c>
      <c r="J48" s="219">
        <f t="shared" si="8"/>
        <v>87.23295</v>
      </c>
      <c r="K48" s="140"/>
      <c r="L48" s="198"/>
      <c r="M48" s="199">
        <f t="shared" si="18"/>
        <v>1</v>
      </c>
      <c r="N48" s="199"/>
      <c r="O48" s="140"/>
      <c r="P48" s="140"/>
      <c r="Q48" s="192">
        <v>25.0</v>
      </c>
      <c r="R48" s="191">
        <f t="shared" si="9"/>
        <v>1.81</v>
      </c>
      <c r="S48" s="185">
        <f t="shared" si="10"/>
        <v>1</v>
      </c>
      <c r="T48" s="185">
        <f t="shared" si="11"/>
        <v>1.81</v>
      </c>
      <c r="U48" s="193">
        <f t="shared" si="12"/>
        <v>87.23295</v>
      </c>
      <c r="V48" s="191">
        <f t="shared" ref="V48:W48" si="43">C48/100</f>
        <v>1.02</v>
      </c>
      <c r="W48" s="191">
        <f t="shared" si="43"/>
        <v>1.89</v>
      </c>
      <c r="X48" s="191">
        <f t="shared" si="14"/>
        <v>1.81</v>
      </c>
      <c r="Y48" s="194">
        <f t="shared" si="15"/>
        <v>3.489318</v>
      </c>
      <c r="Z48" s="140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</row>
    <row r="49" ht="27.0" customHeight="1">
      <c r="A49" s="185">
        <v>73.0</v>
      </c>
      <c r="B49" s="201" t="s">
        <v>80</v>
      </c>
      <c r="C49" s="195">
        <v>101.0</v>
      </c>
      <c r="D49" s="195">
        <v>189.0</v>
      </c>
      <c r="E49" s="195">
        <v>180.0</v>
      </c>
      <c r="F49" s="195">
        <f t="shared" si="5"/>
        <v>0</v>
      </c>
      <c r="G49" s="195">
        <f t="shared" si="6"/>
        <v>85.9005</v>
      </c>
      <c r="H49" s="196">
        <f t="shared" si="7"/>
        <v>85.9005</v>
      </c>
      <c r="I49" s="195">
        <v>1.0</v>
      </c>
      <c r="J49" s="219">
        <f t="shared" si="8"/>
        <v>85.9005</v>
      </c>
      <c r="K49" s="140"/>
      <c r="L49" s="198"/>
      <c r="M49" s="199">
        <f t="shared" si="18"/>
        <v>1</v>
      </c>
      <c r="N49" s="199"/>
      <c r="O49" s="140"/>
      <c r="P49" s="140"/>
      <c r="Q49" s="192">
        <v>25.0</v>
      </c>
      <c r="R49" s="191">
        <f t="shared" si="9"/>
        <v>1.8</v>
      </c>
      <c r="S49" s="185">
        <f t="shared" si="10"/>
        <v>1</v>
      </c>
      <c r="T49" s="185">
        <f t="shared" si="11"/>
        <v>1.8</v>
      </c>
      <c r="U49" s="193">
        <f t="shared" si="12"/>
        <v>85.9005</v>
      </c>
      <c r="V49" s="191">
        <f t="shared" ref="V49:W49" si="44">C49/100</f>
        <v>1.01</v>
      </c>
      <c r="W49" s="191">
        <f t="shared" si="44"/>
        <v>1.89</v>
      </c>
      <c r="X49" s="191">
        <f t="shared" si="14"/>
        <v>1.8</v>
      </c>
      <c r="Y49" s="194">
        <f t="shared" si="15"/>
        <v>3.43602</v>
      </c>
      <c r="Z49" s="140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</row>
    <row r="50" ht="27.0" customHeight="1">
      <c r="A50" s="185">
        <v>74.0</v>
      </c>
      <c r="B50" s="201" t="s">
        <v>80</v>
      </c>
      <c r="C50" s="195">
        <v>91.0</v>
      </c>
      <c r="D50" s="195">
        <v>189.0</v>
      </c>
      <c r="E50" s="195">
        <v>180.0</v>
      </c>
      <c r="F50" s="195">
        <f t="shared" si="5"/>
        <v>0</v>
      </c>
      <c r="G50" s="195">
        <f t="shared" si="6"/>
        <v>77.3955</v>
      </c>
      <c r="H50" s="196">
        <f t="shared" si="7"/>
        <v>77.3955</v>
      </c>
      <c r="I50" s="195">
        <v>1.0</v>
      </c>
      <c r="J50" s="219">
        <f t="shared" si="8"/>
        <v>77.3955</v>
      </c>
      <c r="K50" s="140"/>
      <c r="L50" s="198"/>
      <c r="M50" s="199">
        <f t="shared" si="18"/>
        <v>1</v>
      </c>
      <c r="N50" s="199"/>
      <c r="O50" s="140"/>
      <c r="P50" s="140"/>
      <c r="Q50" s="192">
        <v>25.0</v>
      </c>
      <c r="R50" s="191">
        <f t="shared" si="9"/>
        <v>1.8</v>
      </c>
      <c r="S50" s="185">
        <f t="shared" si="10"/>
        <v>1</v>
      </c>
      <c r="T50" s="185">
        <f t="shared" si="11"/>
        <v>1.8</v>
      </c>
      <c r="U50" s="193">
        <f t="shared" si="12"/>
        <v>77.3955</v>
      </c>
      <c r="V50" s="191">
        <f t="shared" ref="V50:W50" si="45">C50/100</f>
        <v>0.91</v>
      </c>
      <c r="W50" s="191">
        <f t="shared" si="45"/>
        <v>1.89</v>
      </c>
      <c r="X50" s="191">
        <f t="shared" si="14"/>
        <v>1.8</v>
      </c>
      <c r="Y50" s="194">
        <f t="shared" si="15"/>
        <v>3.09582</v>
      </c>
      <c r="Z50" s="140"/>
      <c r="AA50" s="140"/>
      <c r="AB50" s="140"/>
      <c r="AC50" s="140"/>
      <c r="AD50" s="140"/>
      <c r="AE50" s="140"/>
      <c r="AF50" s="140"/>
      <c r="AG50" s="140"/>
      <c r="AH50" s="140"/>
      <c r="AI50" s="140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</row>
    <row r="51" ht="27.0" customHeight="1">
      <c r="A51" s="185">
        <v>75.0</v>
      </c>
      <c r="B51" s="201" t="s">
        <v>80</v>
      </c>
      <c r="C51" s="195">
        <v>100.0</v>
      </c>
      <c r="D51" s="195">
        <v>189.0</v>
      </c>
      <c r="E51" s="195">
        <v>159.0</v>
      </c>
      <c r="F51" s="195">
        <f t="shared" si="5"/>
        <v>0</v>
      </c>
      <c r="G51" s="195">
        <f t="shared" si="6"/>
        <v>75.1275</v>
      </c>
      <c r="H51" s="196">
        <f t="shared" si="7"/>
        <v>75.1275</v>
      </c>
      <c r="I51" s="195">
        <v>1.0</v>
      </c>
      <c r="J51" s="219">
        <f t="shared" si="8"/>
        <v>75.1275</v>
      </c>
      <c r="K51" s="140"/>
      <c r="L51" s="198"/>
      <c r="M51" s="199">
        <f t="shared" si="18"/>
        <v>1</v>
      </c>
      <c r="N51" s="199"/>
      <c r="O51" s="140"/>
      <c r="P51" s="140"/>
      <c r="Q51" s="192">
        <v>25.0</v>
      </c>
      <c r="R51" s="191">
        <f t="shared" si="9"/>
        <v>1.59</v>
      </c>
      <c r="S51" s="185">
        <f t="shared" si="10"/>
        <v>1</v>
      </c>
      <c r="T51" s="185">
        <f t="shared" si="11"/>
        <v>1.59</v>
      </c>
      <c r="U51" s="193">
        <f t="shared" si="12"/>
        <v>75.1275</v>
      </c>
      <c r="V51" s="191">
        <f t="shared" ref="V51:W51" si="46">C51/100</f>
        <v>1</v>
      </c>
      <c r="W51" s="191">
        <f t="shared" si="46"/>
        <v>1.89</v>
      </c>
      <c r="X51" s="191">
        <f t="shared" si="14"/>
        <v>1.59</v>
      </c>
      <c r="Y51" s="194">
        <f t="shared" si="15"/>
        <v>3.0051</v>
      </c>
      <c r="Z51" s="140"/>
      <c r="AA51" s="140"/>
      <c r="AB51" s="140"/>
      <c r="AC51" s="140"/>
      <c r="AD51" s="140"/>
      <c r="AE51" s="140"/>
      <c r="AF51" s="140"/>
      <c r="AG51" s="140"/>
      <c r="AH51" s="140"/>
      <c r="AI51" s="140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</row>
    <row r="52" ht="27.0" customHeight="1">
      <c r="A52" s="185">
        <v>76.0</v>
      </c>
      <c r="B52" s="201" t="s">
        <v>80</v>
      </c>
      <c r="C52" s="195">
        <v>100.0</v>
      </c>
      <c r="D52" s="195">
        <v>189.0</v>
      </c>
      <c r="E52" s="195">
        <v>192.0</v>
      </c>
      <c r="F52" s="195">
        <f t="shared" si="5"/>
        <v>0</v>
      </c>
      <c r="G52" s="195">
        <f t="shared" si="6"/>
        <v>90.72</v>
      </c>
      <c r="H52" s="196">
        <f t="shared" si="7"/>
        <v>90.72</v>
      </c>
      <c r="I52" s="195">
        <v>1.0</v>
      </c>
      <c r="J52" s="219">
        <f t="shared" si="8"/>
        <v>90.72</v>
      </c>
      <c r="K52" s="140"/>
      <c r="L52" s="198"/>
      <c r="M52" s="199">
        <f t="shared" si="18"/>
        <v>1</v>
      </c>
      <c r="N52" s="199"/>
      <c r="O52" s="140"/>
      <c r="P52" s="140"/>
      <c r="Q52" s="192">
        <v>25.0</v>
      </c>
      <c r="R52" s="191">
        <f t="shared" si="9"/>
        <v>1.92</v>
      </c>
      <c r="S52" s="185">
        <f t="shared" si="10"/>
        <v>1</v>
      </c>
      <c r="T52" s="185">
        <f t="shared" si="11"/>
        <v>1.92</v>
      </c>
      <c r="U52" s="193">
        <f t="shared" si="12"/>
        <v>90.72</v>
      </c>
      <c r="V52" s="191">
        <f t="shared" ref="V52:W52" si="47">C52/100</f>
        <v>1</v>
      </c>
      <c r="W52" s="191">
        <f t="shared" si="47"/>
        <v>1.89</v>
      </c>
      <c r="X52" s="191">
        <f t="shared" si="14"/>
        <v>1.92</v>
      </c>
      <c r="Y52" s="194">
        <f t="shared" si="15"/>
        <v>3.6288</v>
      </c>
      <c r="Z52" s="140"/>
      <c r="AA52" s="140"/>
      <c r="AB52" s="140"/>
      <c r="AC52" s="140"/>
      <c r="AD52" s="140"/>
      <c r="AE52" s="140"/>
      <c r="AF52" s="140"/>
      <c r="AG52" s="140"/>
      <c r="AH52" s="140"/>
      <c r="AI52" s="140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</row>
    <row r="53" ht="27.0" customHeight="1">
      <c r="A53" s="185">
        <v>77.0</v>
      </c>
      <c r="B53" s="201" t="s">
        <v>80</v>
      </c>
      <c r="C53" s="195">
        <v>99.0</v>
      </c>
      <c r="D53" s="195">
        <v>189.0</v>
      </c>
      <c r="E53" s="195">
        <v>181.0</v>
      </c>
      <c r="F53" s="195">
        <f t="shared" si="5"/>
        <v>0</v>
      </c>
      <c r="G53" s="195">
        <f t="shared" si="6"/>
        <v>84.667275</v>
      </c>
      <c r="H53" s="196">
        <f t="shared" si="7"/>
        <v>84.667275</v>
      </c>
      <c r="I53" s="195">
        <v>1.0</v>
      </c>
      <c r="J53" s="219">
        <f t="shared" si="8"/>
        <v>84.667275</v>
      </c>
      <c r="K53" s="140"/>
      <c r="L53" s="198"/>
      <c r="M53" s="199">
        <f t="shared" si="18"/>
        <v>1</v>
      </c>
      <c r="N53" s="199"/>
      <c r="O53" s="140"/>
      <c r="P53" s="140"/>
      <c r="Q53" s="192">
        <v>25.0</v>
      </c>
      <c r="R53" s="191">
        <f t="shared" si="9"/>
        <v>1.81</v>
      </c>
      <c r="S53" s="185">
        <f t="shared" si="10"/>
        <v>1</v>
      </c>
      <c r="T53" s="185">
        <f t="shared" si="11"/>
        <v>1.81</v>
      </c>
      <c r="U53" s="193">
        <f t="shared" si="12"/>
        <v>84.667275</v>
      </c>
      <c r="V53" s="191">
        <f t="shared" ref="V53:W53" si="48">C53/100</f>
        <v>0.99</v>
      </c>
      <c r="W53" s="191">
        <f t="shared" si="48"/>
        <v>1.89</v>
      </c>
      <c r="X53" s="191">
        <f t="shared" si="14"/>
        <v>1.81</v>
      </c>
      <c r="Y53" s="194">
        <f t="shared" si="15"/>
        <v>3.386691</v>
      </c>
      <c r="Z53" s="140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</row>
    <row r="54" ht="27.0" customHeight="1">
      <c r="A54" s="185">
        <v>78.0</v>
      </c>
      <c r="B54" s="186" t="s">
        <v>88</v>
      </c>
      <c r="C54" s="187">
        <v>81.0</v>
      </c>
      <c r="D54" s="187">
        <v>193.0</v>
      </c>
      <c r="E54" s="187">
        <v>202.0</v>
      </c>
      <c r="F54" s="187">
        <f t="shared" si="5"/>
        <v>0.8</v>
      </c>
      <c r="G54" s="187">
        <f t="shared" si="6"/>
        <v>69.473052</v>
      </c>
      <c r="H54" s="188">
        <f t="shared" si="7"/>
        <v>55.5784416</v>
      </c>
      <c r="I54" s="187">
        <v>1.0</v>
      </c>
      <c r="J54" s="219">
        <f t="shared" si="8"/>
        <v>55.5784416</v>
      </c>
      <c r="K54" s="140"/>
      <c r="L54" s="198"/>
      <c r="M54" s="199">
        <f t="shared" si="18"/>
        <v>1</v>
      </c>
      <c r="N54" s="199"/>
      <c r="O54" s="140"/>
      <c r="P54" s="140"/>
      <c r="Q54" s="142">
        <v>22.0</v>
      </c>
      <c r="R54" s="191">
        <f t="shared" si="9"/>
        <v>2.02</v>
      </c>
      <c r="S54" s="185">
        <f t="shared" si="10"/>
        <v>1</v>
      </c>
      <c r="T54" s="185">
        <f t="shared" si="11"/>
        <v>2.02</v>
      </c>
      <c r="U54" s="193">
        <f t="shared" si="12"/>
        <v>69.473052</v>
      </c>
      <c r="V54" s="191">
        <f t="shared" ref="V54:W54" si="49">C54/100</f>
        <v>0.81</v>
      </c>
      <c r="W54" s="191">
        <f t="shared" si="49"/>
        <v>1.93</v>
      </c>
      <c r="X54" s="191">
        <f t="shared" si="14"/>
        <v>2.02</v>
      </c>
      <c r="Y54" s="194">
        <f t="shared" si="15"/>
        <v>3.157866</v>
      </c>
      <c r="Z54" s="140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</row>
    <row r="55" ht="27.0" customHeight="1">
      <c r="A55" s="185">
        <v>79.0</v>
      </c>
      <c r="B55" s="195" t="s">
        <v>84</v>
      </c>
      <c r="C55" s="195">
        <v>98.0</v>
      </c>
      <c r="D55" s="195">
        <v>193.0</v>
      </c>
      <c r="E55" s="195">
        <v>163.0</v>
      </c>
      <c r="F55" s="195">
        <f t="shared" si="5"/>
        <v>0</v>
      </c>
      <c r="G55" s="195">
        <f t="shared" si="6"/>
        <v>67.825604</v>
      </c>
      <c r="H55" s="196">
        <f t="shared" si="7"/>
        <v>67.825604</v>
      </c>
      <c r="I55" s="195">
        <v>1.0</v>
      </c>
      <c r="J55" s="219">
        <f t="shared" si="8"/>
        <v>67.825604</v>
      </c>
      <c r="K55" s="140"/>
      <c r="L55" s="198"/>
      <c r="M55" s="199">
        <f t="shared" si="18"/>
        <v>1</v>
      </c>
      <c r="N55" s="199"/>
      <c r="O55" s="140"/>
      <c r="P55" s="140"/>
      <c r="Q55" s="142">
        <v>22.0</v>
      </c>
      <c r="R55" s="191">
        <f t="shared" si="9"/>
        <v>1.63</v>
      </c>
      <c r="S55" s="185">
        <f t="shared" si="10"/>
        <v>1</v>
      </c>
      <c r="T55" s="185">
        <f t="shared" si="11"/>
        <v>1.63</v>
      </c>
      <c r="U55" s="193">
        <f t="shared" si="12"/>
        <v>67.825604</v>
      </c>
      <c r="V55" s="191">
        <f t="shared" ref="V55:W55" si="50">C55/100</f>
        <v>0.98</v>
      </c>
      <c r="W55" s="191">
        <f t="shared" si="50"/>
        <v>1.93</v>
      </c>
      <c r="X55" s="191">
        <f t="shared" si="14"/>
        <v>1.63</v>
      </c>
      <c r="Y55" s="194">
        <f t="shared" si="15"/>
        <v>3.082982</v>
      </c>
      <c r="Z55" s="140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</row>
    <row r="56" ht="27.0" customHeight="1">
      <c r="A56" s="185">
        <v>80.0</v>
      </c>
      <c r="B56" s="195" t="s">
        <v>84</v>
      </c>
      <c r="C56" s="195">
        <v>98.0</v>
      </c>
      <c r="D56" s="195">
        <v>193.0</v>
      </c>
      <c r="E56" s="195">
        <v>163.0</v>
      </c>
      <c r="F56" s="195">
        <f t="shared" si="5"/>
        <v>0</v>
      </c>
      <c r="G56" s="195">
        <f t="shared" si="6"/>
        <v>67.825604</v>
      </c>
      <c r="H56" s="196">
        <f t="shared" si="7"/>
        <v>67.825604</v>
      </c>
      <c r="I56" s="195">
        <v>3.0</v>
      </c>
      <c r="J56" s="219">
        <f t="shared" si="8"/>
        <v>203.476812</v>
      </c>
      <c r="K56" s="140"/>
      <c r="L56" s="198"/>
      <c r="M56" s="199">
        <f t="shared" si="18"/>
        <v>3</v>
      </c>
      <c r="N56" s="199"/>
      <c r="O56" s="140"/>
      <c r="P56" s="140"/>
      <c r="Q56" s="142">
        <v>22.0</v>
      </c>
      <c r="R56" s="191">
        <f t="shared" si="9"/>
        <v>1.63</v>
      </c>
      <c r="S56" s="185">
        <f t="shared" si="10"/>
        <v>3</v>
      </c>
      <c r="T56" s="185">
        <f t="shared" si="11"/>
        <v>4.89</v>
      </c>
      <c r="U56" s="193">
        <f t="shared" si="12"/>
        <v>67.825604</v>
      </c>
      <c r="V56" s="191">
        <f t="shared" ref="V56:W56" si="51">C56/100</f>
        <v>0.98</v>
      </c>
      <c r="W56" s="191">
        <f t="shared" si="51"/>
        <v>1.93</v>
      </c>
      <c r="X56" s="191">
        <f t="shared" si="14"/>
        <v>4.89</v>
      </c>
      <c r="Y56" s="194">
        <f t="shared" si="15"/>
        <v>9.248946</v>
      </c>
      <c r="Z56" s="140"/>
      <c r="AA56" s="140"/>
      <c r="AB56" s="140"/>
      <c r="AC56" s="140"/>
      <c r="AD56" s="140"/>
      <c r="AE56" s="140"/>
      <c r="AF56" s="140"/>
      <c r="AG56" s="140"/>
      <c r="AH56" s="140"/>
      <c r="AI56" s="140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</row>
    <row r="57" ht="27.0" customHeight="1">
      <c r="A57" s="185">
        <v>81.0</v>
      </c>
      <c r="B57" s="195" t="s">
        <v>84</v>
      </c>
      <c r="C57" s="195">
        <v>98.0</v>
      </c>
      <c r="D57" s="195">
        <v>193.0</v>
      </c>
      <c r="E57" s="195">
        <v>163.0</v>
      </c>
      <c r="F57" s="195">
        <f t="shared" si="5"/>
        <v>0</v>
      </c>
      <c r="G57" s="195">
        <f t="shared" si="6"/>
        <v>67.825604</v>
      </c>
      <c r="H57" s="196">
        <f t="shared" si="7"/>
        <v>67.825604</v>
      </c>
      <c r="I57" s="195">
        <v>2.0</v>
      </c>
      <c r="J57" s="219">
        <f t="shared" si="8"/>
        <v>135.651208</v>
      </c>
      <c r="K57" s="140"/>
      <c r="L57" s="198"/>
      <c r="M57" s="199">
        <f t="shared" si="18"/>
        <v>2</v>
      </c>
      <c r="N57" s="199"/>
      <c r="O57" s="140"/>
      <c r="P57" s="140"/>
      <c r="Q57" s="142">
        <v>22.0</v>
      </c>
      <c r="R57" s="191">
        <f t="shared" si="9"/>
        <v>1.63</v>
      </c>
      <c r="S57" s="185">
        <f t="shared" si="10"/>
        <v>2</v>
      </c>
      <c r="T57" s="185">
        <f t="shared" si="11"/>
        <v>3.26</v>
      </c>
      <c r="U57" s="193">
        <f t="shared" si="12"/>
        <v>67.825604</v>
      </c>
      <c r="V57" s="191">
        <f t="shared" ref="V57:W57" si="52">C57/100</f>
        <v>0.98</v>
      </c>
      <c r="W57" s="191">
        <f t="shared" si="52"/>
        <v>1.93</v>
      </c>
      <c r="X57" s="191">
        <f t="shared" si="14"/>
        <v>3.26</v>
      </c>
      <c r="Y57" s="194">
        <f t="shared" si="15"/>
        <v>6.165964</v>
      </c>
      <c r="Z57" s="140"/>
      <c r="AA57" s="140"/>
      <c r="AB57" s="140"/>
      <c r="AC57" s="140"/>
      <c r="AD57" s="140"/>
      <c r="AE57" s="140"/>
      <c r="AF57" s="140"/>
      <c r="AG57" s="140"/>
      <c r="AH57" s="140"/>
      <c r="AI57" s="140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</row>
    <row r="58" ht="27.0" customHeight="1">
      <c r="A58" s="185">
        <v>85.0</v>
      </c>
      <c r="B58" s="195" t="s">
        <v>84</v>
      </c>
      <c r="C58" s="195">
        <v>98.0</v>
      </c>
      <c r="D58" s="195">
        <v>193.0</v>
      </c>
      <c r="E58" s="195">
        <v>163.0</v>
      </c>
      <c r="F58" s="195">
        <f t="shared" si="5"/>
        <v>0</v>
      </c>
      <c r="G58" s="195">
        <f t="shared" si="6"/>
        <v>67.825604</v>
      </c>
      <c r="H58" s="196">
        <f t="shared" si="7"/>
        <v>67.825604</v>
      </c>
      <c r="I58" s="195">
        <v>2.0</v>
      </c>
      <c r="J58" s="219">
        <f t="shared" si="8"/>
        <v>135.651208</v>
      </c>
      <c r="K58" s="140"/>
      <c r="L58" s="198"/>
      <c r="M58" s="199">
        <f t="shared" si="18"/>
        <v>2</v>
      </c>
      <c r="N58" s="199"/>
      <c r="O58" s="140"/>
      <c r="P58" s="140"/>
      <c r="Q58" s="142">
        <v>22.0</v>
      </c>
      <c r="R58" s="191">
        <f t="shared" si="9"/>
        <v>1.63</v>
      </c>
      <c r="S58" s="185">
        <f t="shared" si="10"/>
        <v>2</v>
      </c>
      <c r="T58" s="185">
        <f t="shared" si="11"/>
        <v>3.26</v>
      </c>
      <c r="U58" s="193">
        <f t="shared" si="12"/>
        <v>67.825604</v>
      </c>
      <c r="V58" s="191">
        <f t="shared" ref="V58:W58" si="53">C58/100</f>
        <v>0.98</v>
      </c>
      <c r="W58" s="191">
        <f t="shared" si="53"/>
        <v>1.93</v>
      </c>
      <c r="X58" s="191">
        <f t="shared" si="14"/>
        <v>3.26</v>
      </c>
      <c r="Y58" s="194">
        <f t="shared" si="15"/>
        <v>6.165964</v>
      </c>
      <c r="Z58" s="140"/>
      <c r="AA58" s="140"/>
      <c r="AB58" s="140"/>
      <c r="AC58" s="140"/>
      <c r="AD58" s="140"/>
      <c r="AE58" s="140"/>
      <c r="AF58" s="140"/>
      <c r="AG58" s="140"/>
      <c r="AH58" s="140"/>
      <c r="AI58" s="140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</row>
    <row r="59" ht="27.0" customHeight="1">
      <c r="A59" s="185">
        <v>99.0</v>
      </c>
      <c r="B59" s="195" t="s">
        <v>84</v>
      </c>
      <c r="C59" s="195">
        <v>98.0</v>
      </c>
      <c r="D59" s="195">
        <v>193.0</v>
      </c>
      <c r="E59" s="195">
        <v>163.0</v>
      </c>
      <c r="F59" s="195">
        <f t="shared" si="5"/>
        <v>0</v>
      </c>
      <c r="G59" s="195">
        <f t="shared" si="6"/>
        <v>67.825604</v>
      </c>
      <c r="H59" s="196">
        <f t="shared" si="7"/>
        <v>67.825604</v>
      </c>
      <c r="I59" s="195">
        <v>3.0</v>
      </c>
      <c r="J59" s="219">
        <f t="shared" si="8"/>
        <v>203.476812</v>
      </c>
      <c r="K59" s="140"/>
      <c r="L59" s="198"/>
      <c r="M59" s="199">
        <f t="shared" si="18"/>
        <v>3</v>
      </c>
      <c r="N59" s="199"/>
      <c r="O59" s="140"/>
      <c r="P59" s="140"/>
      <c r="Q59" s="142">
        <v>22.0</v>
      </c>
      <c r="R59" s="191">
        <f t="shared" si="9"/>
        <v>1.63</v>
      </c>
      <c r="S59" s="185">
        <f t="shared" si="10"/>
        <v>3</v>
      </c>
      <c r="T59" s="185">
        <f t="shared" si="11"/>
        <v>4.89</v>
      </c>
      <c r="U59" s="193">
        <f t="shared" si="12"/>
        <v>67.825604</v>
      </c>
      <c r="V59" s="191">
        <f t="shared" ref="V59:W59" si="54">C59/100</f>
        <v>0.98</v>
      </c>
      <c r="W59" s="191">
        <f t="shared" si="54"/>
        <v>1.93</v>
      </c>
      <c r="X59" s="191">
        <f t="shared" si="14"/>
        <v>4.89</v>
      </c>
      <c r="Y59" s="194">
        <f t="shared" si="15"/>
        <v>9.248946</v>
      </c>
      <c r="Z59" s="140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</row>
    <row r="60" ht="27.0" customHeight="1">
      <c r="A60" s="185">
        <v>100.0</v>
      </c>
      <c r="B60" s="195" t="s">
        <v>84</v>
      </c>
      <c r="C60" s="195">
        <v>98.0</v>
      </c>
      <c r="D60" s="195">
        <v>193.0</v>
      </c>
      <c r="E60" s="195">
        <v>163.0</v>
      </c>
      <c r="F60" s="195">
        <f t="shared" si="5"/>
        <v>0</v>
      </c>
      <c r="G60" s="195">
        <f t="shared" si="6"/>
        <v>67.825604</v>
      </c>
      <c r="H60" s="196">
        <f t="shared" si="7"/>
        <v>67.825604</v>
      </c>
      <c r="I60" s="195">
        <v>3.0</v>
      </c>
      <c r="J60" s="219">
        <f t="shared" si="8"/>
        <v>203.476812</v>
      </c>
      <c r="K60" s="140"/>
      <c r="L60" s="198"/>
      <c r="M60" s="199">
        <f t="shared" si="18"/>
        <v>3</v>
      </c>
      <c r="N60" s="199"/>
      <c r="O60" s="140"/>
      <c r="P60" s="140"/>
      <c r="Q60" s="142">
        <v>22.0</v>
      </c>
      <c r="R60" s="191">
        <f t="shared" si="9"/>
        <v>1.63</v>
      </c>
      <c r="S60" s="185">
        <f t="shared" si="10"/>
        <v>3</v>
      </c>
      <c r="T60" s="185">
        <f t="shared" si="11"/>
        <v>4.89</v>
      </c>
      <c r="U60" s="193">
        <f t="shared" si="12"/>
        <v>67.825604</v>
      </c>
      <c r="V60" s="191">
        <f t="shared" ref="V60:W60" si="55">C60/100</f>
        <v>0.98</v>
      </c>
      <c r="W60" s="191">
        <f t="shared" si="55"/>
        <v>1.93</v>
      </c>
      <c r="X60" s="191">
        <f t="shared" si="14"/>
        <v>4.89</v>
      </c>
      <c r="Y60" s="194">
        <f t="shared" si="15"/>
        <v>9.248946</v>
      </c>
      <c r="Z60" s="140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</row>
    <row r="61" ht="27.0" customHeight="1">
      <c r="A61" s="185">
        <v>102.0</v>
      </c>
      <c r="B61" s="195" t="s">
        <v>84</v>
      </c>
      <c r="C61" s="195">
        <v>98.0</v>
      </c>
      <c r="D61" s="195">
        <v>193.0</v>
      </c>
      <c r="E61" s="195">
        <v>163.0</v>
      </c>
      <c r="F61" s="195">
        <f t="shared" si="5"/>
        <v>0</v>
      </c>
      <c r="G61" s="195">
        <f t="shared" si="6"/>
        <v>67.825604</v>
      </c>
      <c r="H61" s="196">
        <f t="shared" si="7"/>
        <v>67.825604</v>
      </c>
      <c r="I61" s="195">
        <v>2.0</v>
      </c>
      <c r="J61" s="219">
        <f t="shared" si="8"/>
        <v>135.651208</v>
      </c>
      <c r="K61" s="140"/>
      <c r="L61" s="198"/>
      <c r="M61" s="199">
        <f t="shared" si="18"/>
        <v>2</v>
      </c>
      <c r="N61" s="199"/>
      <c r="O61" s="140"/>
      <c r="P61" s="140"/>
      <c r="Q61" s="142">
        <v>22.0</v>
      </c>
      <c r="R61" s="191">
        <f t="shared" si="9"/>
        <v>1.63</v>
      </c>
      <c r="S61" s="185">
        <f t="shared" si="10"/>
        <v>2</v>
      </c>
      <c r="T61" s="185">
        <f t="shared" si="11"/>
        <v>3.26</v>
      </c>
      <c r="U61" s="193">
        <f t="shared" si="12"/>
        <v>67.825604</v>
      </c>
      <c r="V61" s="191">
        <f t="shared" ref="V61:W61" si="56">C61/100</f>
        <v>0.98</v>
      </c>
      <c r="W61" s="191">
        <f t="shared" si="56"/>
        <v>1.93</v>
      </c>
      <c r="X61" s="191">
        <f t="shared" si="14"/>
        <v>3.26</v>
      </c>
      <c r="Y61" s="194">
        <f t="shared" si="15"/>
        <v>6.165964</v>
      </c>
      <c r="Z61" s="140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</row>
    <row r="62" ht="27.0" customHeight="1">
      <c r="A62" s="185">
        <v>103.0</v>
      </c>
      <c r="B62" s="195" t="s">
        <v>84</v>
      </c>
      <c r="C62" s="195">
        <v>98.0</v>
      </c>
      <c r="D62" s="195">
        <v>193.0</v>
      </c>
      <c r="E62" s="195">
        <v>163.0</v>
      </c>
      <c r="F62" s="195">
        <f t="shared" si="5"/>
        <v>0</v>
      </c>
      <c r="G62" s="195">
        <f t="shared" si="6"/>
        <v>67.825604</v>
      </c>
      <c r="H62" s="196">
        <f t="shared" si="7"/>
        <v>67.825604</v>
      </c>
      <c r="I62" s="195">
        <v>1.0</v>
      </c>
      <c r="J62" s="189">
        <f t="shared" si="8"/>
        <v>67.825604</v>
      </c>
      <c r="K62" s="140"/>
      <c r="L62" s="198"/>
      <c r="M62" s="199">
        <f t="shared" si="18"/>
        <v>1</v>
      </c>
      <c r="N62" s="199"/>
      <c r="O62" s="140"/>
      <c r="P62" s="140"/>
      <c r="Q62" s="142">
        <v>22.0</v>
      </c>
      <c r="R62" s="191">
        <f t="shared" si="9"/>
        <v>1.63</v>
      </c>
      <c r="S62" s="185">
        <f t="shared" si="10"/>
        <v>1</v>
      </c>
      <c r="T62" s="185">
        <f t="shared" si="11"/>
        <v>1.63</v>
      </c>
      <c r="U62" s="193">
        <f t="shared" si="12"/>
        <v>67.825604</v>
      </c>
      <c r="V62" s="191">
        <f t="shared" ref="V62:W62" si="57">C62/100</f>
        <v>0.98</v>
      </c>
      <c r="W62" s="191">
        <f t="shared" si="57"/>
        <v>1.93</v>
      </c>
      <c r="X62" s="191">
        <f t="shared" si="14"/>
        <v>1.63</v>
      </c>
      <c r="Y62" s="194">
        <f t="shared" si="15"/>
        <v>3.082982</v>
      </c>
      <c r="Z62" s="140"/>
      <c r="AA62" s="140"/>
      <c r="AB62" s="140"/>
      <c r="AC62" s="140"/>
      <c r="AD62" s="140"/>
      <c r="AE62" s="140"/>
      <c r="AF62" s="140"/>
      <c r="AG62" s="140"/>
      <c r="AH62" s="140"/>
      <c r="AI62" s="140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</row>
    <row r="63" ht="27.0" customHeight="1">
      <c r="A63" s="185">
        <v>104.0</v>
      </c>
      <c r="B63" s="195" t="s">
        <v>84</v>
      </c>
      <c r="C63" s="195">
        <v>98.0</v>
      </c>
      <c r="D63" s="195">
        <v>193.0</v>
      </c>
      <c r="E63" s="195">
        <v>163.0</v>
      </c>
      <c r="F63" s="195">
        <f t="shared" si="5"/>
        <v>0</v>
      </c>
      <c r="G63" s="195">
        <f t="shared" si="6"/>
        <v>67.825604</v>
      </c>
      <c r="H63" s="196">
        <f t="shared" si="7"/>
        <v>67.825604</v>
      </c>
      <c r="I63" s="195">
        <v>2.0</v>
      </c>
      <c r="J63" s="219">
        <f t="shared" si="8"/>
        <v>135.651208</v>
      </c>
      <c r="K63" s="140"/>
      <c r="L63" s="198"/>
      <c r="M63" s="199">
        <f t="shared" si="18"/>
        <v>2</v>
      </c>
      <c r="N63" s="199"/>
      <c r="O63" s="140"/>
      <c r="P63" s="140"/>
      <c r="Q63" s="142">
        <v>22.0</v>
      </c>
      <c r="R63" s="191">
        <f t="shared" si="9"/>
        <v>1.63</v>
      </c>
      <c r="S63" s="185">
        <f t="shared" si="10"/>
        <v>2</v>
      </c>
      <c r="T63" s="185">
        <f t="shared" si="11"/>
        <v>3.26</v>
      </c>
      <c r="U63" s="193">
        <f t="shared" si="12"/>
        <v>67.825604</v>
      </c>
      <c r="V63" s="191">
        <f t="shared" ref="V63:W63" si="58">C63/100</f>
        <v>0.98</v>
      </c>
      <c r="W63" s="191">
        <f t="shared" si="58"/>
        <v>1.93</v>
      </c>
      <c r="X63" s="191">
        <f t="shared" si="14"/>
        <v>3.26</v>
      </c>
      <c r="Y63" s="194">
        <f t="shared" si="15"/>
        <v>6.165964</v>
      </c>
      <c r="Z63" s="140"/>
      <c r="AA63" s="140"/>
      <c r="AB63" s="140"/>
      <c r="AC63" s="140"/>
      <c r="AD63" s="140"/>
      <c r="AE63" s="140"/>
      <c r="AF63" s="140"/>
      <c r="AG63" s="140"/>
      <c r="AH63" s="140"/>
      <c r="AI63" s="140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</row>
    <row r="64" ht="27.0" customHeight="1">
      <c r="A64" s="185">
        <v>105.0</v>
      </c>
      <c r="B64" s="195" t="s">
        <v>84</v>
      </c>
      <c r="C64" s="195">
        <v>98.0</v>
      </c>
      <c r="D64" s="195">
        <v>193.0</v>
      </c>
      <c r="E64" s="195">
        <v>163.0</v>
      </c>
      <c r="F64" s="195">
        <f t="shared" si="5"/>
        <v>0</v>
      </c>
      <c r="G64" s="195">
        <f t="shared" si="6"/>
        <v>67.825604</v>
      </c>
      <c r="H64" s="196">
        <f t="shared" si="7"/>
        <v>67.825604</v>
      </c>
      <c r="I64" s="195">
        <v>2.0</v>
      </c>
      <c r="J64" s="219">
        <f t="shared" si="8"/>
        <v>135.651208</v>
      </c>
      <c r="K64" s="140"/>
      <c r="L64" s="198"/>
      <c r="M64" s="199">
        <f t="shared" si="18"/>
        <v>2</v>
      </c>
      <c r="N64" s="199"/>
      <c r="O64" s="140"/>
      <c r="P64" s="140"/>
      <c r="Q64" s="142">
        <v>22.0</v>
      </c>
      <c r="R64" s="191">
        <f t="shared" si="9"/>
        <v>1.63</v>
      </c>
      <c r="S64" s="185">
        <f t="shared" si="10"/>
        <v>2</v>
      </c>
      <c r="T64" s="185">
        <f t="shared" si="11"/>
        <v>3.26</v>
      </c>
      <c r="U64" s="193">
        <f t="shared" si="12"/>
        <v>67.825604</v>
      </c>
      <c r="V64" s="191">
        <f t="shared" ref="V64:W64" si="59">C64/100</f>
        <v>0.98</v>
      </c>
      <c r="W64" s="191">
        <f t="shared" si="59"/>
        <v>1.93</v>
      </c>
      <c r="X64" s="191">
        <f t="shared" si="14"/>
        <v>3.26</v>
      </c>
      <c r="Y64" s="194">
        <f t="shared" si="15"/>
        <v>6.165964</v>
      </c>
      <c r="Z64" s="140"/>
      <c r="AA64" s="140"/>
      <c r="AB64" s="140"/>
      <c r="AC64" s="140"/>
      <c r="AD64" s="140"/>
      <c r="AE64" s="140"/>
      <c r="AF64" s="140"/>
      <c r="AG64" s="140"/>
      <c r="AH64" s="140"/>
      <c r="AI64" s="140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</row>
    <row r="65" ht="27.0" customHeight="1">
      <c r="A65" s="185">
        <v>109.0</v>
      </c>
      <c r="B65" s="195" t="s">
        <v>84</v>
      </c>
      <c r="C65" s="195">
        <v>98.0</v>
      </c>
      <c r="D65" s="195">
        <v>193.0</v>
      </c>
      <c r="E65" s="195">
        <v>163.0</v>
      </c>
      <c r="F65" s="195">
        <f t="shared" si="5"/>
        <v>0</v>
      </c>
      <c r="G65" s="195">
        <f t="shared" si="6"/>
        <v>67.825604</v>
      </c>
      <c r="H65" s="196">
        <f t="shared" si="7"/>
        <v>67.825604</v>
      </c>
      <c r="I65" s="195">
        <v>1.0</v>
      </c>
      <c r="J65" s="219">
        <f t="shared" si="8"/>
        <v>67.825604</v>
      </c>
      <c r="K65" s="140"/>
      <c r="L65" s="198"/>
      <c r="M65" s="199">
        <f t="shared" si="18"/>
        <v>1</v>
      </c>
      <c r="N65" s="199"/>
      <c r="O65" s="140"/>
      <c r="P65" s="140"/>
      <c r="Q65" s="142">
        <v>22.0</v>
      </c>
      <c r="R65" s="191">
        <f t="shared" si="9"/>
        <v>1.63</v>
      </c>
      <c r="S65" s="185">
        <f t="shared" si="10"/>
        <v>1</v>
      </c>
      <c r="T65" s="185">
        <f t="shared" si="11"/>
        <v>1.63</v>
      </c>
      <c r="U65" s="193">
        <f t="shared" si="12"/>
        <v>67.825604</v>
      </c>
      <c r="V65" s="191">
        <f t="shared" ref="V65:W65" si="60">C65/100</f>
        <v>0.98</v>
      </c>
      <c r="W65" s="191">
        <f t="shared" si="60"/>
        <v>1.93</v>
      </c>
      <c r="X65" s="191">
        <f t="shared" si="14"/>
        <v>1.63</v>
      </c>
      <c r="Y65" s="194">
        <f t="shared" si="15"/>
        <v>3.082982</v>
      </c>
      <c r="Z65" s="140"/>
      <c r="AA65" s="140"/>
      <c r="AB65" s="140"/>
      <c r="AC65" s="140"/>
      <c r="AD65" s="140"/>
      <c r="AE65" s="140"/>
      <c r="AF65" s="140"/>
      <c r="AG65" s="140"/>
      <c r="AH65" s="140"/>
      <c r="AI65" s="140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</row>
    <row r="66" ht="27.0" customHeight="1">
      <c r="A66" s="185">
        <v>111.0</v>
      </c>
      <c r="B66" s="186" t="s">
        <v>60</v>
      </c>
      <c r="C66" s="187">
        <v>86.0</v>
      </c>
      <c r="D66" s="187">
        <v>183.0</v>
      </c>
      <c r="E66" s="187">
        <v>245.0</v>
      </c>
      <c r="F66" s="187">
        <f t="shared" si="5"/>
        <v>0.8</v>
      </c>
      <c r="G66" s="187">
        <f t="shared" si="6"/>
        <v>113.746395</v>
      </c>
      <c r="H66" s="188">
        <f t="shared" si="7"/>
        <v>90.997116</v>
      </c>
      <c r="I66" s="187">
        <v>1.0</v>
      </c>
      <c r="J66" s="219">
        <f t="shared" si="8"/>
        <v>90.997116</v>
      </c>
      <c r="K66" s="140"/>
      <c r="L66" s="198"/>
      <c r="M66" s="199">
        <f t="shared" si="18"/>
        <v>1</v>
      </c>
      <c r="N66" s="199"/>
      <c r="O66" s="140"/>
      <c r="P66" s="140"/>
      <c r="Q66" s="142">
        <v>29.5</v>
      </c>
      <c r="R66" s="191">
        <f t="shared" si="9"/>
        <v>2.45</v>
      </c>
      <c r="S66" s="185">
        <f t="shared" si="10"/>
        <v>1</v>
      </c>
      <c r="T66" s="185">
        <f t="shared" si="11"/>
        <v>2.45</v>
      </c>
      <c r="U66" s="193">
        <f t="shared" si="12"/>
        <v>113.746395</v>
      </c>
      <c r="V66" s="191">
        <f t="shared" ref="V66:W66" si="61">C66/100</f>
        <v>0.86</v>
      </c>
      <c r="W66" s="191">
        <f t="shared" si="61"/>
        <v>1.83</v>
      </c>
      <c r="X66" s="191">
        <f t="shared" si="14"/>
        <v>2.45</v>
      </c>
      <c r="Y66" s="194">
        <f t="shared" si="15"/>
        <v>3.85581</v>
      </c>
      <c r="Z66" s="140"/>
      <c r="AA66" s="140"/>
      <c r="AB66" s="140"/>
      <c r="AC66" s="140"/>
      <c r="AD66" s="140"/>
      <c r="AE66" s="140"/>
      <c r="AF66" s="140"/>
      <c r="AG66" s="140"/>
      <c r="AH66" s="140"/>
      <c r="AI66" s="140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</row>
    <row r="67" ht="27.0" customHeight="1">
      <c r="A67" s="185">
        <v>112.0</v>
      </c>
      <c r="B67" s="195" t="s">
        <v>55</v>
      </c>
      <c r="C67" s="195">
        <v>100.0</v>
      </c>
      <c r="D67" s="195">
        <v>183.0</v>
      </c>
      <c r="E67" s="195">
        <v>265.0</v>
      </c>
      <c r="F67" s="195">
        <f t="shared" si="5"/>
        <v>0</v>
      </c>
      <c r="G67" s="195">
        <f t="shared" si="6"/>
        <v>143.06025</v>
      </c>
      <c r="H67" s="196">
        <f t="shared" si="7"/>
        <v>143.06025</v>
      </c>
      <c r="I67" s="195">
        <v>9.0</v>
      </c>
      <c r="J67" s="219">
        <f t="shared" si="8"/>
        <v>1287.54225</v>
      </c>
      <c r="K67" s="140"/>
      <c r="L67" s="198"/>
      <c r="M67" s="199">
        <f t="shared" si="18"/>
        <v>9</v>
      </c>
      <c r="N67" s="199"/>
      <c r="O67" s="140"/>
      <c r="P67" s="140"/>
      <c r="Q67" s="142">
        <v>29.5</v>
      </c>
      <c r="R67" s="191">
        <f t="shared" si="9"/>
        <v>2.65</v>
      </c>
      <c r="S67" s="185">
        <f t="shared" si="10"/>
        <v>9</v>
      </c>
      <c r="T67" s="185">
        <f t="shared" si="11"/>
        <v>23.85</v>
      </c>
      <c r="U67" s="193">
        <f t="shared" si="12"/>
        <v>143.06025</v>
      </c>
      <c r="V67" s="191">
        <f t="shared" ref="V67:W67" si="62">C67/100</f>
        <v>1</v>
      </c>
      <c r="W67" s="191">
        <f t="shared" si="62"/>
        <v>1.83</v>
      </c>
      <c r="X67" s="191">
        <f t="shared" si="14"/>
        <v>23.85</v>
      </c>
      <c r="Y67" s="194">
        <f t="shared" si="15"/>
        <v>43.6455</v>
      </c>
      <c r="Z67" s="140"/>
      <c r="AA67" s="140"/>
      <c r="AB67" s="140"/>
      <c r="AC67" s="140"/>
      <c r="AD67" s="140"/>
      <c r="AE67" s="140"/>
      <c r="AF67" s="140"/>
      <c r="AG67" s="140"/>
      <c r="AH67" s="140"/>
      <c r="AI67" s="140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</row>
    <row r="68" ht="27.0" customHeight="1">
      <c r="A68" s="185">
        <v>115.0</v>
      </c>
      <c r="B68" s="195" t="s">
        <v>55</v>
      </c>
      <c r="C68" s="195">
        <v>100.0</v>
      </c>
      <c r="D68" s="195">
        <v>183.0</v>
      </c>
      <c r="E68" s="195">
        <v>265.0</v>
      </c>
      <c r="F68" s="195">
        <f t="shared" si="5"/>
        <v>0</v>
      </c>
      <c r="G68" s="195">
        <f t="shared" si="6"/>
        <v>143.06025</v>
      </c>
      <c r="H68" s="196">
        <f t="shared" si="7"/>
        <v>143.06025</v>
      </c>
      <c r="I68" s="195">
        <v>23.0</v>
      </c>
      <c r="J68" s="219">
        <f t="shared" si="8"/>
        <v>3290.38575</v>
      </c>
      <c r="K68" s="140"/>
      <c r="L68" s="198"/>
      <c r="M68" s="199">
        <f t="shared" si="18"/>
        <v>23</v>
      </c>
      <c r="N68" s="199"/>
      <c r="O68" s="140"/>
      <c r="P68" s="140"/>
      <c r="Q68" s="142">
        <v>29.5</v>
      </c>
      <c r="R68" s="191">
        <f t="shared" si="9"/>
        <v>2.65</v>
      </c>
      <c r="S68" s="185">
        <f t="shared" si="10"/>
        <v>23</v>
      </c>
      <c r="T68" s="185">
        <f t="shared" si="11"/>
        <v>60.95</v>
      </c>
      <c r="U68" s="193">
        <f t="shared" si="12"/>
        <v>143.06025</v>
      </c>
      <c r="V68" s="191">
        <f t="shared" ref="V68:W68" si="63">C68/100</f>
        <v>1</v>
      </c>
      <c r="W68" s="191">
        <f t="shared" si="63"/>
        <v>1.83</v>
      </c>
      <c r="X68" s="191">
        <f t="shared" si="14"/>
        <v>60.95</v>
      </c>
      <c r="Y68" s="194">
        <f t="shared" si="15"/>
        <v>111.5385</v>
      </c>
      <c r="Z68" s="140"/>
      <c r="AA68" s="140"/>
      <c r="AB68" s="140"/>
      <c r="AC68" s="140"/>
      <c r="AD68" s="140"/>
      <c r="AE68" s="140"/>
      <c r="AF68" s="140"/>
      <c r="AG68" s="140"/>
      <c r="AH68" s="140"/>
      <c r="AI68" s="140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</row>
    <row r="69" ht="27.0" customHeight="1">
      <c r="A69" s="185">
        <v>117.0</v>
      </c>
      <c r="B69" s="195" t="s">
        <v>55</v>
      </c>
      <c r="C69" s="195">
        <v>100.0</v>
      </c>
      <c r="D69" s="195">
        <v>183.0</v>
      </c>
      <c r="E69" s="195">
        <v>265.0</v>
      </c>
      <c r="F69" s="195">
        <f t="shared" si="5"/>
        <v>0</v>
      </c>
      <c r="G69" s="195">
        <f t="shared" si="6"/>
        <v>143.06025</v>
      </c>
      <c r="H69" s="196">
        <f t="shared" si="7"/>
        <v>143.06025</v>
      </c>
      <c r="I69" s="195">
        <v>5.0</v>
      </c>
      <c r="J69" s="219">
        <f t="shared" si="8"/>
        <v>715.30125</v>
      </c>
      <c r="K69" s="140"/>
      <c r="L69" s="198"/>
      <c r="M69" s="199">
        <f t="shared" si="18"/>
        <v>5</v>
      </c>
      <c r="N69" s="199"/>
      <c r="O69" s="140"/>
      <c r="P69" s="140"/>
      <c r="Q69" s="142">
        <v>29.5</v>
      </c>
      <c r="R69" s="191">
        <f t="shared" si="9"/>
        <v>2.65</v>
      </c>
      <c r="S69" s="185">
        <f t="shared" si="10"/>
        <v>5</v>
      </c>
      <c r="T69" s="185">
        <f t="shared" si="11"/>
        <v>13.25</v>
      </c>
      <c r="U69" s="193">
        <f t="shared" si="12"/>
        <v>143.06025</v>
      </c>
      <c r="V69" s="191">
        <f t="shared" ref="V69:W69" si="64">C69/100</f>
        <v>1</v>
      </c>
      <c r="W69" s="191">
        <f t="shared" si="64"/>
        <v>1.83</v>
      </c>
      <c r="X69" s="191">
        <f t="shared" si="14"/>
        <v>13.25</v>
      </c>
      <c r="Y69" s="194">
        <f t="shared" si="15"/>
        <v>24.2475</v>
      </c>
      <c r="Z69" s="140"/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</row>
    <row r="70" ht="27.0" customHeight="1">
      <c r="A70" s="185">
        <v>119.0</v>
      </c>
      <c r="B70" s="195" t="s">
        <v>55</v>
      </c>
      <c r="C70" s="195">
        <v>98.0</v>
      </c>
      <c r="D70" s="195">
        <v>183.0</v>
      </c>
      <c r="E70" s="195">
        <v>265.0</v>
      </c>
      <c r="F70" s="195">
        <f t="shared" si="5"/>
        <v>0</v>
      </c>
      <c r="G70" s="195">
        <f t="shared" si="6"/>
        <v>140.199045</v>
      </c>
      <c r="H70" s="196">
        <f t="shared" si="7"/>
        <v>140.199045</v>
      </c>
      <c r="I70" s="195">
        <v>1.0</v>
      </c>
      <c r="J70" s="219">
        <f t="shared" si="8"/>
        <v>140.199045</v>
      </c>
      <c r="K70" s="140"/>
      <c r="L70" s="198"/>
      <c r="M70" s="199">
        <f t="shared" si="18"/>
        <v>1</v>
      </c>
      <c r="N70" s="199"/>
      <c r="O70" s="140"/>
      <c r="P70" s="140"/>
      <c r="Q70" s="142">
        <v>29.5</v>
      </c>
      <c r="R70" s="191">
        <f t="shared" si="9"/>
        <v>2.65</v>
      </c>
      <c r="S70" s="185">
        <f t="shared" si="10"/>
        <v>1</v>
      </c>
      <c r="T70" s="185">
        <f t="shared" si="11"/>
        <v>2.65</v>
      </c>
      <c r="U70" s="193">
        <f t="shared" si="12"/>
        <v>140.199045</v>
      </c>
      <c r="V70" s="191">
        <f t="shared" ref="V70:W70" si="65">C70/100</f>
        <v>0.98</v>
      </c>
      <c r="W70" s="191">
        <f t="shared" si="65"/>
        <v>1.83</v>
      </c>
      <c r="X70" s="191">
        <f t="shared" si="14"/>
        <v>2.65</v>
      </c>
      <c r="Y70" s="194">
        <f t="shared" si="15"/>
        <v>4.75251</v>
      </c>
      <c r="Z70" s="140"/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</row>
    <row r="71" ht="27.0" customHeight="1">
      <c r="A71" s="185">
        <v>121.0</v>
      </c>
      <c r="B71" s="195" t="s">
        <v>55</v>
      </c>
      <c r="C71" s="195">
        <v>93.0</v>
      </c>
      <c r="D71" s="195">
        <v>183.0</v>
      </c>
      <c r="E71" s="195">
        <v>265.0</v>
      </c>
      <c r="F71" s="195">
        <f t="shared" si="5"/>
        <v>0</v>
      </c>
      <c r="G71" s="195">
        <f t="shared" si="6"/>
        <v>133.0460325</v>
      </c>
      <c r="H71" s="196">
        <f t="shared" si="7"/>
        <v>133.0460325</v>
      </c>
      <c r="I71" s="195">
        <v>1.0</v>
      </c>
      <c r="J71" s="219">
        <f t="shared" si="8"/>
        <v>133.0460325</v>
      </c>
      <c r="K71" s="140"/>
      <c r="L71" s="198"/>
      <c r="M71" s="199">
        <f t="shared" si="18"/>
        <v>1</v>
      </c>
      <c r="N71" s="199"/>
      <c r="O71" s="140"/>
      <c r="P71" s="140"/>
      <c r="Q71" s="142">
        <v>29.5</v>
      </c>
      <c r="R71" s="191">
        <f t="shared" si="9"/>
        <v>2.65</v>
      </c>
      <c r="S71" s="185">
        <f t="shared" si="10"/>
        <v>1</v>
      </c>
      <c r="T71" s="185">
        <f t="shared" si="11"/>
        <v>2.65</v>
      </c>
      <c r="U71" s="193">
        <f t="shared" si="12"/>
        <v>133.0460325</v>
      </c>
      <c r="V71" s="191">
        <f t="shared" ref="V71:W71" si="66">C71/100</f>
        <v>0.93</v>
      </c>
      <c r="W71" s="191">
        <f t="shared" si="66"/>
        <v>1.83</v>
      </c>
      <c r="X71" s="191">
        <f t="shared" si="14"/>
        <v>2.65</v>
      </c>
      <c r="Y71" s="194">
        <f t="shared" si="15"/>
        <v>4.510035</v>
      </c>
      <c r="Z71" s="140"/>
      <c r="AA71" s="140"/>
      <c r="AB71" s="140"/>
      <c r="AC71" s="140"/>
      <c r="AD71" s="140"/>
      <c r="AE71" s="140"/>
      <c r="AF71" s="140"/>
      <c r="AG71" s="140"/>
      <c r="AH71" s="140"/>
      <c r="AI71" s="140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</row>
    <row r="72" ht="27.0" customHeight="1">
      <c r="A72" s="185">
        <v>124.0</v>
      </c>
      <c r="B72" s="195" t="s">
        <v>55</v>
      </c>
      <c r="C72" s="195">
        <v>98.0</v>
      </c>
      <c r="D72" s="195">
        <v>183.0</v>
      </c>
      <c r="E72" s="195">
        <v>265.0</v>
      </c>
      <c r="F72" s="195">
        <f t="shared" si="5"/>
        <v>0</v>
      </c>
      <c r="G72" s="195">
        <f t="shared" si="6"/>
        <v>140.199045</v>
      </c>
      <c r="H72" s="196">
        <f t="shared" si="7"/>
        <v>140.199045</v>
      </c>
      <c r="I72" s="195">
        <v>1.0</v>
      </c>
      <c r="J72" s="219">
        <f t="shared" si="8"/>
        <v>140.199045</v>
      </c>
      <c r="K72" s="140"/>
      <c r="L72" s="198"/>
      <c r="M72" s="199">
        <f t="shared" si="18"/>
        <v>1</v>
      </c>
      <c r="N72" s="199"/>
      <c r="O72" s="140"/>
      <c r="P72" s="140"/>
      <c r="Q72" s="142">
        <v>29.5</v>
      </c>
      <c r="R72" s="191">
        <f t="shared" si="9"/>
        <v>2.65</v>
      </c>
      <c r="S72" s="185">
        <f t="shared" si="10"/>
        <v>1</v>
      </c>
      <c r="T72" s="185">
        <f t="shared" si="11"/>
        <v>2.65</v>
      </c>
      <c r="U72" s="193">
        <f t="shared" si="12"/>
        <v>140.199045</v>
      </c>
      <c r="V72" s="191">
        <f t="shared" ref="V72:W72" si="67">C72/100</f>
        <v>0.98</v>
      </c>
      <c r="W72" s="191">
        <f t="shared" si="67"/>
        <v>1.83</v>
      </c>
      <c r="X72" s="191">
        <f t="shared" si="14"/>
        <v>2.65</v>
      </c>
      <c r="Y72" s="194">
        <f t="shared" si="15"/>
        <v>4.75251</v>
      </c>
      <c r="Z72" s="140"/>
      <c r="AA72" s="140"/>
      <c r="AB72" s="140"/>
      <c r="AC72" s="140"/>
      <c r="AD72" s="140"/>
      <c r="AE72" s="140"/>
      <c r="AF72" s="140"/>
      <c r="AG72" s="140"/>
      <c r="AH72" s="140"/>
      <c r="AI72" s="140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</row>
    <row r="73" ht="27.0" customHeight="1">
      <c r="A73" s="185">
        <v>144.0</v>
      </c>
      <c r="B73" s="195" t="s">
        <v>55</v>
      </c>
      <c r="C73" s="195">
        <v>102.0</v>
      </c>
      <c r="D73" s="195">
        <v>183.0</v>
      </c>
      <c r="E73" s="195">
        <v>265.0</v>
      </c>
      <c r="F73" s="195">
        <f t="shared" si="5"/>
        <v>0</v>
      </c>
      <c r="G73" s="195">
        <f t="shared" si="6"/>
        <v>145.921455</v>
      </c>
      <c r="H73" s="196">
        <f t="shared" si="7"/>
        <v>145.921455</v>
      </c>
      <c r="I73" s="195">
        <v>2.0</v>
      </c>
      <c r="J73" s="219">
        <f t="shared" si="8"/>
        <v>291.84291</v>
      </c>
      <c r="K73" s="140"/>
      <c r="L73" s="198"/>
      <c r="M73" s="199">
        <f t="shared" si="18"/>
        <v>2</v>
      </c>
      <c r="N73" s="199"/>
      <c r="O73" s="140"/>
      <c r="P73" s="140"/>
      <c r="Q73" s="142">
        <v>29.5</v>
      </c>
      <c r="R73" s="191">
        <f t="shared" si="9"/>
        <v>2.65</v>
      </c>
      <c r="S73" s="185">
        <f t="shared" si="10"/>
        <v>2</v>
      </c>
      <c r="T73" s="185">
        <f t="shared" si="11"/>
        <v>5.3</v>
      </c>
      <c r="U73" s="193">
        <f t="shared" si="12"/>
        <v>145.921455</v>
      </c>
      <c r="V73" s="191">
        <f t="shared" ref="V73:W73" si="68">C73/100</f>
        <v>1.02</v>
      </c>
      <c r="W73" s="191">
        <f t="shared" si="68"/>
        <v>1.83</v>
      </c>
      <c r="X73" s="191">
        <f t="shared" si="14"/>
        <v>5.3</v>
      </c>
      <c r="Y73" s="194">
        <f t="shared" si="15"/>
        <v>9.89298</v>
      </c>
      <c r="Z73" s="140"/>
      <c r="AA73" s="140"/>
      <c r="AB73" s="140"/>
      <c r="AC73" s="140"/>
      <c r="AD73" s="140"/>
      <c r="AE73" s="140"/>
      <c r="AF73" s="140"/>
      <c r="AG73" s="140"/>
      <c r="AH73" s="140"/>
      <c r="AI73" s="140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</row>
    <row r="74" ht="27.0" customHeight="1">
      <c r="A74" s="185">
        <v>150.0</v>
      </c>
      <c r="B74" s="195" t="s">
        <v>55</v>
      </c>
      <c r="C74" s="195">
        <v>103.0</v>
      </c>
      <c r="D74" s="195">
        <v>183.0</v>
      </c>
      <c r="E74" s="195">
        <v>265.0</v>
      </c>
      <c r="F74" s="195">
        <f t="shared" si="5"/>
        <v>0</v>
      </c>
      <c r="G74" s="195">
        <f t="shared" si="6"/>
        <v>147.3520575</v>
      </c>
      <c r="H74" s="196">
        <f t="shared" si="7"/>
        <v>147.3520575</v>
      </c>
      <c r="I74" s="195">
        <v>2.0</v>
      </c>
      <c r="J74" s="219">
        <f t="shared" si="8"/>
        <v>294.704115</v>
      </c>
      <c r="K74" s="140"/>
      <c r="L74" s="198"/>
      <c r="M74" s="199">
        <f t="shared" si="18"/>
        <v>2</v>
      </c>
      <c r="N74" s="199"/>
      <c r="O74" s="140"/>
      <c r="P74" s="140"/>
      <c r="Q74" s="142">
        <v>29.5</v>
      </c>
      <c r="R74" s="191">
        <f t="shared" si="9"/>
        <v>2.65</v>
      </c>
      <c r="S74" s="185">
        <f t="shared" si="10"/>
        <v>2</v>
      </c>
      <c r="T74" s="185">
        <f t="shared" si="11"/>
        <v>5.3</v>
      </c>
      <c r="U74" s="193">
        <f t="shared" si="12"/>
        <v>147.3520575</v>
      </c>
      <c r="V74" s="191">
        <f t="shared" ref="V74:W74" si="69">C74/100</f>
        <v>1.03</v>
      </c>
      <c r="W74" s="191">
        <f t="shared" si="69"/>
        <v>1.83</v>
      </c>
      <c r="X74" s="191">
        <f t="shared" si="14"/>
        <v>5.3</v>
      </c>
      <c r="Y74" s="194">
        <f t="shared" si="15"/>
        <v>9.98997</v>
      </c>
      <c r="Z74" s="140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</row>
    <row r="75" ht="27.0" customHeight="1">
      <c r="A75" s="185">
        <v>151.0</v>
      </c>
      <c r="B75" s="195" t="s">
        <v>55</v>
      </c>
      <c r="C75" s="195">
        <v>104.0</v>
      </c>
      <c r="D75" s="195">
        <v>183.0</v>
      </c>
      <c r="E75" s="195">
        <v>265.0</v>
      </c>
      <c r="F75" s="195">
        <f t="shared" si="5"/>
        <v>0</v>
      </c>
      <c r="G75" s="195">
        <f t="shared" si="6"/>
        <v>148.78266</v>
      </c>
      <c r="H75" s="196">
        <f t="shared" si="7"/>
        <v>148.78266</v>
      </c>
      <c r="I75" s="195">
        <v>1.0</v>
      </c>
      <c r="J75" s="219">
        <f t="shared" si="8"/>
        <v>148.78266</v>
      </c>
      <c r="K75" s="140"/>
      <c r="L75" s="198"/>
      <c r="M75" s="199">
        <f t="shared" si="18"/>
        <v>1</v>
      </c>
      <c r="N75" s="199"/>
      <c r="O75" s="140"/>
      <c r="P75" s="140"/>
      <c r="Q75" s="142">
        <v>29.5</v>
      </c>
      <c r="R75" s="191">
        <f t="shared" si="9"/>
        <v>2.65</v>
      </c>
      <c r="S75" s="185">
        <f t="shared" si="10"/>
        <v>1</v>
      </c>
      <c r="T75" s="185">
        <f t="shared" si="11"/>
        <v>2.65</v>
      </c>
      <c r="U75" s="193">
        <f t="shared" si="12"/>
        <v>148.78266</v>
      </c>
      <c r="V75" s="191">
        <f t="shared" ref="V75:W75" si="70">C75/100</f>
        <v>1.04</v>
      </c>
      <c r="W75" s="191">
        <f t="shared" si="70"/>
        <v>1.83</v>
      </c>
      <c r="X75" s="191">
        <f t="shared" si="14"/>
        <v>2.65</v>
      </c>
      <c r="Y75" s="194">
        <f t="shared" si="15"/>
        <v>5.04348</v>
      </c>
      <c r="Z75" s="140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</row>
    <row r="76" ht="27.0" customHeight="1">
      <c r="A76" s="185">
        <v>153.0</v>
      </c>
      <c r="B76" s="195" t="s">
        <v>55</v>
      </c>
      <c r="C76" s="195">
        <v>101.0</v>
      </c>
      <c r="D76" s="195">
        <v>183.0</v>
      </c>
      <c r="E76" s="195">
        <v>265.0</v>
      </c>
      <c r="F76" s="195">
        <f t="shared" si="5"/>
        <v>0</v>
      </c>
      <c r="G76" s="195">
        <f t="shared" si="6"/>
        <v>144.4908525</v>
      </c>
      <c r="H76" s="196">
        <f t="shared" si="7"/>
        <v>144.4908525</v>
      </c>
      <c r="I76" s="195">
        <v>1.0</v>
      </c>
      <c r="J76" s="219">
        <f t="shared" si="8"/>
        <v>144.4908525</v>
      </c>
      <c r="K76" s="140"/>
      <c r="L76" s="198"/>
      <c r="M76" s="199">
        <f t="shared" si="18"/>
        <v>1</v>
      </c>
      <c r="N76" s="199"/>
      <c r="O76" s="140"/>
      <c r="P76" s="140"/>
      <c r="Q76" s="142">
        <v>29.5</v>
      </c>
      <c r="R76" s="191">
        <f t="shared" si="9"/>
        <v>2.65</v>
      </c>
      <c r="S76" s="185">
        <f t="shared" si="10"/>
        <v>1</v>
      </c>
      <c r="T76" s="185">
        <f t="shared" si="11"/>
        <v>2.65</v>
      </c>
      <c r="U76" s="193">
        <f t="shared" si="12"/>
        <v>144.4908525</v>
      </c>
      <c r="V76" s="191">
        <f t="shared" ref="V76:W76" si="71">C76/100</f>
        <v>1.01</v>
      </c>
      <c r="W76" s="191">
        <f t="shared" si="71"/>
        <v>1.83</v>
      </c>
      <c r="X76" s="191">
        <f t="shared" si="14"/>
        <v>2.65</v>
      </c>
      <c r="Y76" s="194">
        <f t="shared" si="15"/>
        <v>4.897995</v>
      </c>
      <c r="Z76" s="140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</row>
    <row r="77" ht="27.0" customHeight="1">
      <c r="A77" s="185">
        <v>154.0</v>
      </c>
      <c r="B77" s="195" t="s">
        <v>55</v>
      </c>
      <c r="C77" s="195">
        <v>101.0</v>
      </c>
      <c r="D77" s="195">
        <v>183.0</v>
      </c>
      <c r="E77" s="195">
        <v>265.0</v>
      </c>
      <c r="F77" s="195">
        <f t="shared" si="5"/>
        <v>0</v>
      </c>
      <c r="G77" s="195">
        <f t="shared" si="6"/>
        <v>144.4908525</v>
      </c>
      <c r="H77" s="196">
        <f t="shared" si="7"/>
        <v>144.4908525</v>
      </c>
      <c r="I77" s="195">
        <v>2.0</v>
      </c>
      <c r="J77" s="219">
        <f t="shared" si="8"/>
        <v>288.981705</v>
      </c>
      <c r="K77" s="140"/>
      <c r="L77" s="198"/>
      <c r="M77" s="199">
        <f t="shared" si="18"/>
        <v>2</v>
      </c>
      <c r="N77" s="199"/>
      <c r="O77" s="140"/>
      <c r="P77" s="140"/>
      <c r="Q77" s="142">
        <v>29.5</v>
      </c>
      <c r="R77" s="191">
        <f t="shared" si="9"/>
        <v>2.65</v>
      </c>
      <c r="S77" s="185">
        <f t="shared" si="10"/>
        <v>2</v>
      </c>
      <c r="T77" s="185">
        <f t="shared" si="11"/>
        <v>5.3</v>
      </c>
      <c r="U77" s="193">
        <f t="shared" si="12"/>
        <v>144.4908525</v>
      </c>
      <c r="V77" s="191">
        <f t="shared" ref="V77:W77" si="72">C77/100</f>
        <v>1.01</v>
      </c>
      <c r="W77" s="191">
        <f t="shared" si="72"/>
        <v>1.83</v>
      </c>
      <c r="X77" s="191">
        <f t="shared" si="14"/>
        <v>5.3</v>
      </c>
      <c r="Y77" s="194">
        <f t="shared" si="15"/>
        <v>9.79599</v>
      </c>
      <c r="Z77" s="140"/>
      <c r="AA77" s="140"/>
      <c r="AB77" s="140"/>
      <c r="AC77" s="140"/>
      <c r="AD77" s="140"/>
      <c r="AE77" s="140"/>
      <c r="AF77" s="140"/>
      <c r="AG77" s="140"/>
      <c r="AH77" s="140"/>
      <c r="AI77" s="140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</row>
    <row r="78" ht="27.0" customHeight="1">
      <c r="A78" s="164"/>
      <c r="B78" s="180"/>
      <c r="C78" s="180"/>
      <c r="D78" s="180"/>
      <c r="E78" s="180"/>
      <c r="F78" s="180"/>
      <c r="G78" s="180"/>
      <c r="H78" s="183"/>
      <c r="I78" s="164"/>
      <c r="J78" s="202">
        <f>+Q106</f>
        <v>76.4</v>
      </c>
      <c r="K78" s="140"/>
      <c r="L78" s="140"/>
      <c r="M78" s="140"/>
      <c r="N78" s="140"/>
      <c r="O78" s="140"/>
      <c r="P78" s="140"/>
      <c r="Q78" s="203"/>
      <c r="R78" s="191">
        <f t="shared" si="9"/>
        <v>0</v>
      </c>
      <c r="S78" s="185" t="str">
        <f t="shared" si="10"/>
        <v/>
      </c>
      <c r="T78" s="185">
        <f t="shared" si="11"/>
        <v>0</v>
      </c>
      <c r="U78" s="193"/>
      <c r="V78" s="191">
        <f t="shared" ref="V78:W78" si="73">C78/100</f>
        <v>0</v>
      </c>
      <c r="W78" s="191">
        <f t="shared" si="73"/>
        <v>0</v>
      </c>
      <c r="X78" s="191">
        <f t="shared" si="14"/>
        <v>0</v>
      </c>
      <c r="Y78" s="194">
        <f t="shared" si="15"/>
        <v>0</v>
      </c>
      <c r="Z78" s="140"/>
      <c r="AA78" s="140"/>
      <c r="AB78" s="140"/>
      <c r="AC78" s="140"/>
      <c r="AD78" s="140"/>
      <c r="AE78" s="140"/>
      <c r="AF78" s="140"/>
      <c r="AG78" s="140"/>
      <c r="AH78" s="140"/>
      <c r="AI78" s="140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</row>
    <row r="79" ht="27.0" customHeight="1">
      <c r="A79" s="164"/>
      <c r="B79" s="204"/>
      <c r="C79" s="204"/>
      <c r="D79" s="204"/>
      <c r="E79" s="204"/>
      <c r="F79" s="204"/>
      <c r="G79" s="204"/>
      <c r="H79" s="205"/>
      <c r="I79" s="206">
        <f>SUM(I22:I77)</f>
        <v>151</v>
      </c>
      <c r="J79" s="207">
        <f>SUM(J22:J78)</f>
        <v>15223.98345</v>
      </c>
      <c r="K79" s="208"/>
      <c r="L79" s="208"/>
      <c r="M79" s="208"/>
      <c r="N79" s="208"/>
      <c r="O79" s="208"/>
      <c r="P79" s="208"/>
      <c r="Q79" s="142"/>
      <c r="R79" s="208">
        <f>SUMIFS($S$22:$S$77,$R$22:$R$77,"&gt;=3")</f>
        <v>0</v>
      </c>
      <c r="S79" s="208">
        <f t="shared" ref="S79:T79" si="74">SUM(S22:S77)</f>
        <v>151</v>
      </c>
      <c r="T79" s="208">
        <f t="shared" si="74"/>
        <v>320.46</v>
      </c>
      <c r="U79" s="209"/>
      <c r="V79" s="208"/>
      <c r="W79" s="208"/>
      <c r="X79" s="208"/>
      <c r="Y79" s="210">
        <f>SUM(Y22:Y78)</f>
        <v>602.430038</v>
      </c>
      <c r="Z79" s="208"/>
      <c r="AA79" s="208"/>
      <c r="AB79" s="208"/>
      <c r="AC79" s="208"/>
      <c r="AD79" s="208"/>
      <c r="AE79" s="208"/>
      <c r="AF79" s="208"/>
      <c r="AG79" s="208"/>
      <c r="AH79" s="208"/>
      <c r="AI79" s="208"/>
      <c r="AJ79" s="208"/>
      <c r="AK79" s="208"/>
      <c r="AL79" s="208"/>
      <c r="AM79" s="208"/>
      <c r="AN79" s="208"/>
      <c r="AO79" s="208"/>
      <c r="AP79" s="208"/>
      <c r="AQ79" s="208"/>
      <c r="AR79" s="208"/>
      <c r="AS79" s="208"/>
    </row>
    <row r="80" ht="29.25" customHeight="1">
      <c r="A80" s="140"/>
      <c r="B80" s="140"/>
      <c r="C80" s="140"/>
      <c r="D80" s="140"/>
      <c r="E80" s="140"/>
      <c r="F80" s="140"/>
      <c r="G80" s="140"/>
      <c r="H80" s="141"/>
      <c r="I80" s="140"/>
      <c r="J80" s="140"/>
      <c r="K80" s="140"/>
      <c r="L80" s="140"/>
      <c r="M80" s="140"/>
      <c r="N80" s="140"/>
      <c r="O80" s="140"/>
      <c r="P80" s="140"/>
      <c r="Q80" s="142"/>
      <c r="R80" s="190"/>
      <c r="S80" s="140"/>
      <c r="T80" s="140"/>
      <c r="U80" s="143"/>
      <c r="V80" s="140"/>
      <c r="W80" s="140"/>
      <c r="X80" s="140"/>
      <c r="Y80" s="140"/>
      <c r="Z80" s="140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</row>
    <row r="81" ht="29.25" customHeight="1">
      <c r="A81" s="140"/>
      <c r="B81" s="140"/>
      <c r="C81" s="140"/>
      <c r="D81" s="140"/>
      <c r="E81" s="140"/>
      <c r="F81" s="140"/>
      <c r="G81" s="140"/>
      <c r="H81" s="141"/>
      <c r="I81" s="140"/>
      <c r="J81" s="271"/>
      <c r="K81" s="140"/>
      <c r="L81" s="140"/>
      <c r="M81" s="140"/>
      <c r="N81" s="140"/>
      <c r="O81" s="140"/>
      <c r="P81" s="140"/>
      <c r="Q81" s="203"/>
      <c r="R81" s="140"/>
      <c r="S81" s="140" t="s">
        <v>48</v>
      </c>
      <c r="T81" s="140" t="s">
        <v>64</v>
      </c>
      <c r="U81" s="143"/>
      <c r="V81" s="140"/>
      <c r="W81" s="140"/>
      <c r="X81" s="140"/>
      <c r="Y81" s="140"/>
      <c r="Z81" s="140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</row>
    <row r="82" ht="29.25" customHeight="1">
      <c r="A82" s="140"/>
      <c r="B82" s="140"/>
      <c r="C82" s="140"/>
      <c r="D82" s="140"/>
      <c r="E82" s="140"/>
      <c r="F82" s="140"/>
      <c r="G82" s="140"/>
      <c r="H82" s="141"/>
      <c r="I82" s="140"/>
      <c r="J82" s="140"/>
      <c r="K82" s="140"/>
      <c r="L82" s="140"/>
      <c r="M82" s="140"/>
      <c r="N82" s="140"/>
      <c r="O82" s="140"/>
      <c r="P82" s="140"/>
      <c r="Q82" s="142"/>
      <c r="R82" s="140" t="s">
        <v>31</v>
      </c>
      <c r="S82" s="211">
        <f>SUMIFS($J$22:$J$77,$R$22:$R$77,"&gt;=3")</f>
        <v>0</v>
      </c>
      <c r="T82" s="212"/>
      <c r="U82" s="143"/>
      <c r="V82" s="140"/>
      <c r="W82" s="140"/>
      <c r="X82" s="140"/>
      <c r="Y82" s="140"/>
      <c r="Z82" s="140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</row>
    <row r="83" ht="29.25" customHeight="1">
      <c r="A83" s="140" t="s">
        <v>32</v>
      </c>
      <c r="B83" s="140"/>
      <c r="C83" s="140"/>
      <c r="D83" s="140" t="s">
        <v>33</v>
      </c>
      <c r="E83" s="140"/>
      <c r="F83" s="140"/>
      <c r="G83" s="140"/>
      <c r="H83" s="141"/>
      <c r="I83" s="140"/>
      <c r="J83" s="140"/>
      <c r="K83" s="140"/>
      <c r="L83" s="140"/>
      <c r="M83" s="140"/>
      <c r="N83" s="140"/>
      <c r="O83" s="140"/>
      <c r="P83" s="140"/>
      <c r="Q83" s="142"/>
      <c r="R83" s="140" t="s">
        <v>34</v>
      </c>
      <c r="S83" s="213">
        <f>J79-S82</f>
        <v>15223.98345</v>
      </c>
      <c r="T83" s="212">
        <f>+SUMIFS($T$22:$T$77,$R$22:$R$77,"&gt;=3")</f>
        <v>0</v>
      </c>
      <c r="U83" s="143"/>
      <c r="V83" s="140"/>
      <c r="W83" s="140"/>
      <c r="X83" s="140"/>
      <c r="Y83" s="140"/>
      <c r="Z83" s="140"/>
      <c r="AA83" s="140"/>
      <c r="AB83" s="140"/>
      <c r="AC83" s="140"/>
      <c r="AD83" s="140"/>
      <c r="AE83" s="140"/>
      <c r="AF83" s="140"/>
      <c r="AG83" s="140"/>
      <c r="AH83" s="140"/>
      <c r="AI83" s="140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</row>
    <row r="84" ht="29.25" customHeight="1">
      <c r="A84" s="140"/>
      <c r="B84" s="140"/>
      <c r="C84" s="140"/>
      <c r="D84" s="140"/>
      <c r="E84" s="140"/>
      <c r="F84" s="140"/>
      <c r="G84" s="140"/>
      <c r="H84" s="141"/>
      <c r="I84" s="140"/>
      <c r="J84" s="140"/>
      <c r="K84" s="140"/>
      <c r="L84" s="140"/>
      <c r="M84" s="140"/>
      <c r="N84" s="140"/>
      <c r="O84" s="140"/>
      <c r="P84" s="140"/>
      <c r="Q84" s="203"/>
      <c r="R84" s="140"/>
      <c r="S84" s="214">
        <f>+I79</f>
        <v>151</v>
      </c>
      <c r="T84" s="140"/>
      <c r="U84" s="143"/>
      <c r="V84" s="140"/>
      <c r="W84" s="140"/>
      <c r="X84" s="140"/>
      <c r="Y84" s="140"/>
      <c r="Z84" s="140"/>
      <c r="AA84" s="140"/>
      <c r="AB84" s="140"/>
      <c r="AC84" s="140"/>
      <c r="AD84" s="140"/>
      <c r="AE84" s="140"/>
      <c r="AF84" s="140"/>
      <c r="AG84" s="140"/>
      <c r="AH84" s="140"/>
      <c r="AI84" s="140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</row>
    <row r="85" ht="39.0" customHeight="1">
      <c r="A85" s="180"/>
      <c r="B85" s="164" t="s">
        <v>12</v>
      </c>
      <c r="C85" s="181" t="s">
        <v>65</v>
      </c>
      <c r="D85" s="52"/>
      <c r="E85" s="53"/>
      <c r="F85" s="182"/>
      <c r="G85" s="182"/>
      <c r="H85" s="183" t="s">
        <v>14</v>
      </c>
      <c r="I85" s="164" t="s">
        <v>15</v>
      </c>
      <c r="J85" s="164" t="s">
        <v>16</v>
      </c>
      <c r="K85" s="140"/>
      <c r="L85" s="140"/>
      <c r="M85" s="140"/>
      <c r="N85" s="140"/>
      <c r="O85" s="140"/>
      <c r="P85" s="140"/>
      <c r="Q85" s="142"/>
      <c r="R85" s="140"/>
      <c r="S85" s="140"/>
      <c r="T85" s="140"/>
      <c r="U85" s="143"/>
      <c r="V85" s="140"/>
      <c r="W85" s="140"/>
      <c r="X85" s="140"/>
      <c r="Y85" s="140"/>
      <c r="Z85" s="140"/>
      <c r="AA85" s="140"/>
      <c r="AB85" s="140"/>
      <c r="AC85" s="140"/>
      <c r="AD85" s="140"/>
      <c r="AE85" s="140"/>
      <c r="AF85" s="140"/>
      <c r="AG85" s="140"/>
      <c r="AH85" s="140"/>
      <c r="AI85" s="140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</row>
    <row r="86" ht="27.0" customHeight="1">
      <c r="A86" s="157">
        <v>1.0</v>
      </c>
      <c r="B86" s="215" t="s">
        <v>70</v>
      </c>
      <c r="C86" s="215">
        <v>73.0</v>
      </c>
      <c r="D86" s="215">
        <v>204.0</v>
      </c>
      <c r="E86" s="215">
        <v>208.0</v>
      </c>
      <c r="F86" s="215">
        <f t="shared" ref="F86:F89" si="75">1-VALUE(IF(RIGHT(B86, 1)="%", RIGHT(B86, 3), 0))</f>
        <v>0.2</v>
      </c>
      <c r="G86" s="215">
        <f t="shared" ref="G86:G89" si="76">+Q86*C86/100*D86/100*E86/100</f>
        <v>57.304416</v>
      </c>
      <c r="H86" s="216">
        <f t="shared" ref="H86:H89" si="77">IF(F86=0, G86, F86*G86)</f>
        <v>11.4608832</v>
      </c>
      <c r="I86" s="215">
        <v>1.0</v>
      </c>
      <c r="J86" s="217">
        <f t="shared" ref="J86:J89" si="78">+I86*H86</f>
        <v>11.4608832</v>
      </c>
      <c r="K86" s="140"/>
      <c r="L86" s="180">
        <f t="shared" ref="L86:L89" si="79">D86*25.4/1000</f>
        <v>5.1816</v>
      </c>
      <c r="M86" s="164">
        <f t="shared" ref="M86:M89" si="80">+I86</f>
        <v>1</v>
      </c>
      <c r="N86" s="164">
        <f t="shared" ref="N86:N89" si="81">M86*L86</f>
        <v>5.1816</v>
      </c>
      <c r="O86" s="140"/>
      <c r="P86" s="140"/>
      <c r="Q86" s="142">
        <v>18.5</v>
      </c>
      <c r="R86" s="140"/>
      <c r="S86" s="140"/>
      <c r="T86" s="140"/>
      <c r="U86" s="143"/>
      <c r="V86" s="140"/>
      <c r="W86" s="140"/>
      <c r="X86" s="140"/>
      <c r="Y86" s="140"/>
      <c r="Z86" s="140"/>
      <c r="AA86" s="140"/>
      <c r="AB86" s="140"/>
      <c r="AC86" s="140"/>
      <c r="AD86" s="140"/>
      <c r="AE86" s="140"/>
      <c r="AF86" s="140"/>
      <c r="AG86" s="140"/>
      <c r="AH86" s="140"/>
      <c r="AI86" s="140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</row>
    <row r="87" ht="27.0" customHeight="1">
      <c r="A87" s="164">
        <v>2.0</v>
      </c>
      <c r="B87" s="201" t="s">
        <v>78</v>
      </c>
      <c r="C87" s="201">
        <v>85.0</v>
      </c>
      <c r="D87" s="201">
        <v>189.0</v>
      </c>
      <c r="E87" s="201">
        <v>180.0</v>
      </c>
      <c r="F87" s="201">
        <f t="shared" si="75"/>
        <v>0.2</v>
      </c>
      <c r="G87" s="201">
        <f t="shared" si="76"/>
        <v>72.2925</v>
      </c>
      <c r="H87" s="218">
        <f t="shared" si="77"/>
        <v>14.4585</v>
      </c>
      <c r="I87" s="201">
        <v>1.0</v>
      </c>
      <c r="J87" s="219">
        <f t="shared" si="78"/>
        <v>14.4585</v>
      </c>
      <c r="K87" s="140"/>
      <c r="L87" s="180">
        <f t="shared" si="79"/>
        <v>4.8006</v>
      </c>
      <c r="M87" s="164">
        <f t="shared" si="80"/>
        <v>1</v>
      </c>
      <c r="N87" s="164">
        <f t="shared" si="81"/>
        <v>4.8006</v>
      </c>
      <c r="O87" s="140"/>
      <c r="P87" s="140"/>
      <c r="Q87" s="142">
        <v>25.0</v>
      </c>
      <c r="R87" s="140"/>
      <c r="S87" s="220"/>
      <c r="T87" s="140"/>
      <c r="U87" s="143"/>
      <c r="V87" s="140"/>
      <c r="W87" s="140"/>
      <c r="X87" s="140"/>
      <c r="Y87" s="140"/>
      <c r="Z87" s="140"/>
      <c r="AA87" s="140"/>
      <c r="AB87" s="140"/>
      <c r="AC87" s="140"/>
      <c r="AD87" s="140"/>
      <c r="AE87" s="140"/>
      <c r="AF87" s="140"/>
      <c r="AG87" s="140"/>
      <c r="AH87" s="140"/>
      <c r="AI87" s="140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</row>
    <row r="88" ht="27.0" customHeight="1">
      <c r="A88" s="164">
        <v>3.0</v>
      </c>
      <c r="B88" s="201" t="s">
        <v>88</v>
      </c>
      <c r="C88" s="201">
        <v>81.0</v>
      </c>
      <c r="D88" s="201">
        <v>193.0</v>
      </c>
      <c r="E88" s="201">
        <v>202.0</v>
      </c>
      <c r="F88" s="201">
        <f t="shared" si="75"/>
        <v>0.2</v>
      </c>
      <c r="G88" s="201">
        <f t="shared" si="76"/>
        <v>69.473052</v>
      </c>
      <c r="H88" s="218">
        <f t="shared" si="77"/>
        <v>13.8946104</v>
      </c>
      <c r="I88" s="201">
        <v>1.0</v>
      </c>
      <c r="J88" s="219">
        <f t="shared" si="78"/>
        <v>13.8946104</v>
      </c>
      <c r="K88" s="140"/>
      <c r="L88" s="180">
        <f t="shared" si="79"/>
        <v>4.9022</v>
      </c>
      <c r="M88" s="164">
        <f t="shared" si="80"/>
        <v>1</v>
      </c>
      <c r="N88" s="164">
        <f t="shared" si="81"/>
        <v>4.9022</v>
      </c>
      <c r="O88" s="140"/>
      <c r="P88" s="140"/>
      <c r="Q88" s="142">
        <v>22.0</v>
      </c>
      <c r="R88" s="140"/>
      <c r="S88" s="140"/>
      <c r="T88" s="140"/>
      <c r="U88" s="143"/>
      <c r="V88" s="140"/>
      <c r="W88" s="140"/>
      <c r="X88" s="140"/>
      <c r="Y88" s="140"/>
      <c r="Z88" s="140"/>
      <c r="AA88" s="140"/>
      <c r="AB88" s="140"/>
      <c r="AC88" s="140"/>
      <c r="AD88" s="140"/>
      <c r="AE88" s="140"/>
      <c r="AF88" s="140"/>
      <c r="AG88" s="140"/>
      <c r="AH88" s="140"/>
      <c r="AI88" s="140"/>
      <c r="AJ88" s="140"/>
      <c r="AK88" s="140"/>
      <c r="AL88" s="140"/>
      <c r="AM88" s="140"/>
      <c r="AN88" s="140"/>
      <c r="AO88" s="140"/>
      <c r="AP88" s="140"/>
      <c r="AQ88" s="140"/>
      <c r="AR88" s="140"/>
      <c r="AS88" s="140"/>
    </row>
    <row r="89" ht="27.0" customHeight="1">
      <c r="A89" s="164">
        <v>4.0</v>
      </c>
      <c r="B89" s="201" t="s">
        <v>60</v>
      </c>
      <c r="C89" s="201">
        <v>86.0</v>
      </c>
      <c r="D89" s="201">
        <v>183.0</v>
      </c>
      <c r="E89" s="201">
        <v>245.0</v>
      </c>
      <c r="F89" s="201">
        <f t="shared" si="75"/>
        <v>0.2</v>
      </c>
      <c r="G89" s="201">
        <f t="shared" si="76"/>
        <v>113.746395</v>
      </c>
      <c r="H89" s="218">
        <f t="shared" si="77"/>
        <v>22.749279</v>
      </c>
      <c r="I89" s="201">
        <v>1.0</v>
      </c>
      <c r="J89" s="219">
        <f t="shared" si="78"/>
        <v>22.749279</v>
      </c>
      <c r="K89" s="140"/>
      <c r="L89" s="180">
        <f t="shared" si="79"/>
        <v>4.6482</v>
      </c>
      <c r="M89" s="164">
        <f t="shared" si="80"/>
        <v>1</v>
      </c>
      <c r="N89" s="164">
        <f t="shared" si="81"/>
        <v>4.6482</v>
      </c>
      <c r="O89" s="140"/>
      <c r="P89" s="140"/>
      <c r="Q89" s="142">
        <v>29.5</v>
      </c>
      <c r="R89" s="140"/>
      <c r="S89" s="140"/>
      <c r="T89" s="140"/>
      <c r="U89" s="143"/>
      <c r="V89" s="140"/>
      <c r="W89" s="140"/>
      <c r="X89" s="140"/>
      <c r="Y89" s="140"/>
      <c r="Z89" s="140"/>
      <c r="AA89" s="140"/>
      <c r="AB89" s="140"/>
      <c r="AC89" s="140"/>
      <c r="AD89" s="140"/>
      <c r="AE89" s="140"/>
      <c r="AF89" s="140"/>
      <c r="AG89" s="140"/>
      <c r="AH89" s="140"/>
      <c r="AI89" s="140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</row>
    <row r="90" ht="24.75" customHeight="1">
      <c r="A90" s="164"/>
      <c r="B90" s="198"/>
      <c r="C90" s="198"/>
      <c r="D90" s="198"/>
      <c r="E90" s="198"/>
      <c r="F90" s="198"/>
      <c r="G90" s="198"/>
      <c r="H90" s="222" t="s">
        <v>38</v>
      </c>
      <c r="I90" s="198"/>
      <c r="J90" s="223">
        <f>SUM(J86:J89)</f>
        <v>62.5632726</v>
      </c>
      <c r="K90" s="140"/>
      <c r="L90" s="140"/>
      <c r="M90" s="140"/>
      <c r="N90" s="140"/>
      <c r="O90" s="140"/>
      <c r="P90" s="140"/>
      <c r="Q90" s="142"/>
      <c r="R90" s="224"/>
      <c r="S90" s="140"/>
      <c r="T90" s="140"/>
      <c r="U90" s="143"/>
      <c r="V90" s="140"/>
      <c r="W90" s="140"/>
      <c r="X90" s="140"/>
      <c r="Y90" s="140"/>
      <c r="Z90" s="140"/>
      <c r="AA90" s="140"/>
      <c r="AB90" s="140"/>
      <c r="AC90" s="140"/>
      <c r="AD90" s="140"/>
      <c r="AE90" s="140"/>
      <c r="AF90" s="140"/>
      <c r="AG90" s="140"/>
      <c r="AH90" s="140"/>
      <c r="AI90" s="140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</row>
    <row r="91" ht="18.0" customHeight="1">
      <c r="A91" s="178"/>
      <c r="B91" s="146"/>
      <c r="C91" s="146"/>
      <c r="D91" s="146"/>
      <c r="E91" s="146"/>
      <c r="F91" s="146"/>
      <c r="G91" s="146"/>
      <c r="H91" s="147"/>
      <c r="I91" s="146"/>
      <c r="J91" s="179"/>
      <c r="K91" s="140"/>
      <c r="L91" s="140"/>
      <c r="M91" s="140"/>
      <c r="N91" s="140"/>
      <c r="O91" s="140"/>
      <c r="P91" s="140"/>
      <c r="Q91" s="142"/>
      <c r="R91" s="224"/>
      <c r="S91" s="140"/>
      <c r="T91" s="140"/>
      <c r="U91" s="143"/>
      <c r="V91" s="140"/>
      <c r="W91" s="140"/>
      <c r="X91" s="140"/>
      <c r="Y91" s="140"/>
      <c r="Z91" s="140"/>
      <c r="AA91" s="140"/>
      <c r="AB91" s="140"/>
      <c r="AC91" s="140"/>
      <c r="AD91" s="140"/>
      <c r="AE91" s="140"/>
      <c r="AF91" s="140"/>
      <c r="AG91" s="140"/>
      <c r="AH91" s="140"/>
      <c r="AI91" s="140"/>
      <c r="AJ91" s="140"/>
      <c r="AK91" s="140"/>
      <c r="AL91" s="140"/>
      <c r="AM91" s="140"/>
      <c r="AN91" s="140"/>
      <c r="AO91" s="140"/>
      <c r="AP91" s="140"/>
      <c r="AQ91" s="140"/>
      <c r="AR91" s="140"/>
      <c r="AS91" s="140"/>
    </row>
    <row r="92" ht="18.0" customHeight="1">
      <c r="A92" s="140"/>
      <c r="B92" s="140"/>
      <c r="C92" s="140"/>
      <c r="D92" s="140"/>
      <c r="E92" s="140"/>
      <c r="F92" s="140"/>
      <c r="G92" s="140"/>
      <c r="H92" s="141"/>
      <c r="I92" s="140"/>
      <c r="J92" s="140"/>
      <c r="K92" s="140"/>
      <c r="L92" s="140"/>
      <c r="M92" s="140"/>
      <c r="N92" s="140"/>
      <c r="O92" s="140"/>
      <c r="P92" s="140"/>
      <c r="Q92" s="142"/>
      <c r="R92" s="224"/>
      <c r="S92" s="140"/>
      <c r="T92" s="140"/>
      <c r="U92" s="143"/>
      <c r="V92" s="140"/>
      <c r="W92" s="140"/>
      <c r="X92" s="140"/>
      <c r="Y92" s="140"/>
      <c r="Z92" s="140"/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140"/>
      <c r="AL92" s="140"/>
      <c r="AM92" s="140"/>
      <c r="AN92" s="140"/>
      <c r="AO92" s="140"/>
      <c r="AP92" s="140"/>
      <c r="AQ92" s="140"/>
      <c r="AR92" s="140"/>
      <c r="AS92" s="140"/>
    </row>
    <row r="93" ht="18.0" customHeight="1">
      <c r="A93" s="140"/>
      <c r="B93" s="140"/>
      <c r="C93" s="140"/>
      <c r="D93" s="140"/>
      <c r="E93" s="140"/>
      <c r="F93" s="140"/>
      <c r="G93" s="140"/>
      <c r="H93" s="141"/>
      <c r="I93" s="140"/>
      <c r="J93" s="140"/>
      <c r="K93" s="140"/>
      <c r="L93" s="140"/>
      <c r="M93" s="140"/>
      <c r="N93" s="140"/>
      <c r="O93" s="140"/>
      <c r="P93" s="140"/>
      <c r="Q93" s="142"/>
      <c r="R93" s="224"/>
      <c r="S93" s="140"/>
      <c r="T93" s="140"/>
      <c r="U93" s="143"/>
      <c r="V93" s="140"/>
      <c r="W93" s="140"/>
      <c r="X93" s="140"/>
      <c r="Y93" s="140"/>
      <c r="Z93" s="140"/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140"/>
      <c r="AL93" s="140"/>
      <c r="AM93" s="140"/>
      <c r="AN93" s="140"/>
      <c r="AO93" s="140"/>
      <c r="AP93" s="140"/>
      <c r="AQ93" s="140"/>
      <c r="AR93" s="140"/>
      <c r="AS93" s="140"/>
    </row>
    <row r="94" ht="18.0" customHeight="1">
      <c r="A94" s="140" t="s">
        <v>39</v>
      </c>
      <c r="B94" s="140"/>
      <c r="C94" s="140"/>
      <c r="D94" s="140"/>
      <c r="E94" s="140"/>
      <c r="F94" s="140"/>
      <c r="G94" s="140"/>
      <c r="H94" s="141"/>
      <c r="I94" s="140"/>
      <c r="J94" s="140"/>
      <c r="K94" s="140"/>
      <c r="L94" s="140"/>
      <c r="M94" s="140"/>
      <c r="N94" s="140"/>
      <c r="O94" s="140"/>
      <c r="P94" s="140"/>
      <c r="Q94" s="142"/>
      <c r="R94" s="224"/>
      <c r="S94" s="140"/>
      <c r="T94" s="140"/>
      <c r="U94" s="143"/>
      <c r="V94" s="140"/>
      <c r="W94" s="140"/>
      <c r="X94" s="140"/>
      <c r="Y94" s="140"/>
      <c r="Z94" s="140"/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140"/>
      <c r="AL94" s="140"/>
      <c r="AM94" s="140"/>
      <c r="AN94" s="140"/>
      <c r="AO94" s="140"/>
      <c r="AP94" s="140"/>
      <c r="AQ94" s="140"/>
      <c r="AR94" s="140"/>
      <c r="AS94" s="140"/>
    </row>
    <row r="95" ht="18.0" customHeight="1">
      <c r="A95" s="140"/>
      <c r="B95" s="140"/>
      <c r="C95" s="140"/>
      <c r="D95" s="140"/>
      <c r="E95" s="140"/>
      <c r="F95" s="140"/>
      <c r="G95" s="140"/>
      <c r="H95" s="141"/>
      <c r="I95" s="140"/>
      <c r="J95" s="140"/>
      <c r="K95" s="140"/>
      <c r="L95" s="140"/>
      <c r="M95" s="140"/>
      <c r="N95" s="140"/>
      <c r="O95" s="140"/>
      <c r="P95" s="140"/>
      <c r="Q95" s="142"/>
      <c r="R95" s="224"/>
      <c r="S95" s="140"/>
      <c r="T95" s="140"/>
      <c r="U95" s="143"/>
      <c r="V95" s="140"/>
      <c r="W95" s="140"/>
      <c r="X95" s="140"/>
      <c r="Y95" s="140"/>
      <c r="Z95" s="140"/>
      <c r="AA95" s="140"/>
      <c r="AB95" s="140"/>
      <c r="AC95" s="140"/>
      <c r="AD95" s="140"/>
      <c r="AE95" s="140"/>
      <c r="AF95" s="140"/>
      <c r="AG95" s="140"/>
      <c r="AH95" s="140"/>
      <c r="AI95" s="140"/>
      <c r="AJ95" s="140"/>
      <c r="AK95" s="140"/>
      <c r="AL95" s="140"/>
      <c r="AM95" s="140"/>
      <c r="AN95" s="140"/>
      <c r="AO95" s="140"/>
      <c r="AP95" s="140"/>
      <c r="AQ95" s="140"/>
      <c r="AR95" s="140"/>
      <c r="AS95" s="140"/>
    </row>
    <row r="96" ht="42.0" customHeight="1">
      <c r="A96" s="180"/>
      <c r="B96" s="164" t="s">
        <v>12</v>
      </c>
      <c r="C96" s="181" t="s">
        <v>66</v>
      </c>
      <c r="D96" s="52"/>
      <c r="E96" s="53"/>
      <c r="F96" s="225"/>
      <c r="G96" s="225"/>
      <c r="H96" s="183" t="s">
        <v>14</v>
      </c>
      <c r="I96" s="226" t="s">
        <v>15</v>
      </c>
      <c r="J96" s="164" t="s">
        <v>16</v>
      </c>
      <c r="K96" s="140"/>
      <c r="L96" s="140"/>
      <c r="M96" s="140"/>
      <c r="N96" s="140"/>
      <c r="O96" s="140"/>
      <c r="P96" s="140"/>
      <c r="Q96" s="142"/>
      <c r="R96" s="224"/>
      <c r="S96" s="140"/>
      <c r="T96" s="140"/>
      <c r="U96" s="143"/>
      <c r="V96" s="140"/>
      <c r="W96" s="140"/>
      <c r="X96" s="140"/>
      <c r="Y96" s="140"/>
      <c r="Z96" s="140"/>
      <c r="AA96" s="140"/>
      <c r="AB96" s="140"/>
      <c r="AC96" s="140"/>
      <c r="AD96" s="140"/>
      <c r="AE96" s="140"/>
      <c r="AF96" s="140"/>
      <c r="AG96" s="140"/>
      <c r="AH96" s="140"/>
      <c r="AI96" s="140"/>
      <c r="AJ96" s="140"/>
      <c r="AK96" s="140"/>
      <c r="AL96" s="140"/>
      <c r="AM96" s="140"/>
      <c r="AN96" s="140"/>
      <c r="AO96" s="140"/>
      <c r="AP96" s="140"/>
      <c r="AQ96" s="140"/>
      <c r="AR96" s="140"/>
      <c r="AS96" s="140"/>
    </row>
    <row r="97" ht="24.75" customHeight="1">
      <c r="A97" s="164">
        <v>1.0</v>
      </c>
      <c r="B97" s="186" t="s">
        <v>26</v>
      </c>
      <c r="C97" s="164"/>
      <c r="D97" s="164"/>
      <c r="E97" s="164"/>
      <c r="F97" s="164"/>
      <c r="G97" s="164"/>
      <c r="H97" s="227">
        <v>32.0</v>
      </c>
      <c r="I97" s="185">
        <v>1.0</v>
      </c>
      <c r="J97" s="219">
        <f t="shared" ref="J97:J104" si="82">+I97*H97</f>
        <v>32</v>
      </c>
      <c r="K97" s="180"/>
      <c r="L97" s="180"/>
      <c r="M97" s="180"/>
      <c r="N97" s="180"/>
      <c r="O97" s="180"/>
      <c r="P97" s="180"/>
      <c r="Q97" s="228"/>
      <c r="R97" s="224"/>
      <c r="S97" s="140"/>
      <c r="T97" s="140"/>
      <c r="U97" s="143"/>
      <c r="V97" s="140"/>
      <c r="W97" s="140"/>
      <c r="X97" s="140"/>
      <c r="Y97" s="140"/>
      <c r="Z97" s="140"/>
      <c r="AA97" s="140"/>
      <c r="AB97" s="140"/>
      <c r="AC97" s="140"/>
      <c r="AD97" s="140"/>
      <c r="AE97" s="140"/>
      <c r="AF97" s="140"/>
      <c r="AG97" s="140"/>
      <c r="AH97" s="140"/>
      <c r="AI97" s="140"/>
      <c r="AJ97" s="140"/>
      <c r="AK97" s="140"/>
      <c r="AL97" s="140"/>
      <c r="AM97" s="140"/>
      <c r="AN97" s="140"/>
      <c r="AO97" s="140"/>
      <c r="AP97" s="140"/>
      <c r="AQ97" s="140"/>
      <c r="AR97" s="140"/>
      <c r="AS97" s="140"/>
    </row>
    <row r="98" ht="24.75" customHeight="1">
      <c r="A98" s="164">
        <v>2.0</v>
      </c>
      <c r="B98" s="195" t="s">
        <v>26</v>
      </c>
      <c r="C98" s="164"/>
      <c r="D98" s="164"/>
      <c r="E98" s="164"/>
      <c r="F98" s="164"/>
      <c r="G98" s="164"/>
      <c r="H98" s="227">
        <v>23.0</v>
      </c>
      <c r="I98" s="185">
        <v>1.0</v>
      </c>
      <c r="J98" s="219">
        <f t="shared" si="82"/>
        <v>23</v>
      </c>
      <c r="K98" s="180"/>
      <c r="L98" s="180"/>
      <c r="M98" s="180"/>
      <c r="N98" s="180"/>
      <c r="O98" s="180"/>
      <c r="P98" s="180"/>
      <c r="Q98" s="228"/>
      <c r="R98" s="224"/>
      <c r="S98" s="140"/>
      <c r="T98" s="140"/>
      <c r="U98" s="143"/>
      <c r="V98" s="140"/>
      <c r="W98" s="140"/>
      <c r="X98" s="140"/>
      <c r="Y98" s="140"/>
      <c r="Z98" s="140"/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140"/>
      <c r="AL98" s="140"/>
      <c r="AM98" s="140"/>
      <c r="AN98" s="140"/>
      <c r="AO98" s="140"/>
      <c r="AP98" s="140"/>
      <c r="AQ98" s="140"/>
      <c r="AR98" s="140"/>
      <c r="AS98" s="140"/>
    </row>
    <row r="99" ht="24.75" customHeight="1">
      <c r="A99" s="164">
        <v>3.0</v>
      </c>
      <c r="B99" s="186" t="s">
        <v>80</v>
      </c>
      <c r="C99" s="164"/>
      <c r="D99" s="164"/>
      <c r="E99" s="164"/>
      <c r="F99" s="164"/>
      <c r="G99" s="164"/>
      <c r="H99" s="227">
        <v>22.0</v>
      </c>
      <c r="I99" s="185">
        <v>1.0</v>
      </c>
      <c r="J99" s="219">
        <f t="shared" si="82"/>
        <v>22</v>
      </c>
      <c r="K99" s="180"/>
      <c r="L99" s="180"/>
      <c r="M99" s="180"/>
      <c r="N99" s="180"/>
      <c r="O99" s="180"/>
      <c r="P99" s="180"/>
      <c r="Q99" s="228"/>
      <c r="R99" s="224"/>
      <c r="S99" s="140"/>
      <c r="T99" s="140"/>
      <c r="U99" s="143"/>
      <c r="V99" s="140"/>
      <c r="W99" s="140"/>
      <c r="X99" s="140"/>
      <c r="Y99" s="140"/>
      <c r="Z99" s="140"/>
      <c r="AA99" s="140"/>
      <c r="AB99" s="140"/>
      <c r="AC99" s="140"/>
      <c r="AD99" s="140"/>
      <c r="AE99" s="140"/>
      <c r="AF99" s="140"/>
      <c r="AG99" s="140"/>
      <c r="AH99" s="140"/>
      <c r="AI99" s="140"/>
      <c r="AJ99" s="140"/>
      <c r="AK99" s="140"/>
      <c r="AL99" s="140"/>
      <c r="AM99" s="140"/>
      <c r="AN99" s="140"/>
      <c r="AO99" s="140"/>
      <c r="AP99" s="140"/>
      <c r="AQ99" s="140"/>
      <c r="AR99" s="140"/>
      <c r="AS99" s="140"/>
    </row>
    <row r="100" ht="24.75" customHeight="1">
      <c r="A100" s="164">
        <v>4.0</v>
      </c>
      <c r="B100" s="195" t="s">
        <v>80</v>
      </c>
      <c r="C100" s="164"/>
      <c r="D100" s="164"/>
      <c r="E100" s="164"/>
      <c r="F100" s="164"/>
      <c r="G100" s="164"/>
      <c r="H100" s="227">
        <v>17.0</v>
      </c>
      <c r="I100" s="185">
        <v>1.0</v>
      </c>
      <c r="J100" s="219">
        <f t="shared" si="82"/>
        <v>17</v>
      </c>
      <c r="K100" s="180"/>
      <c r="L100" s="180"/>
      <c r="M100" s="180"/>
      <c r="N100" s="180"/>
      <c r="O100" s="180"/>
      <c r="P100" s="180"/>
      <c r="Q100" s="228"/>
      <c r="R100" s="224"/>
      <c r="S100" s="140"/>
      <c r="T100" s="140"/>
      <c r="U100" s="143"/>
      <c r="V100" s="140"/>
      <c r="W100" s="140"/>
      <c r="X100" s="140"/>
      <c r="Y100" s="140"/>
      <c r="Z100" s="140"/>
      <c r="AA100" s="140"/>
      <c r="AB100" s="140"/>
      <c r="AC100" s="140"/>
      <c r="AD100" s="140"/>
      <c r="AE100" s="140"/>
      <c r="AF100" s="140"/>
      <c r="AG100" s="140"/>
      <c r="AH100" s="140"/>
      <c r="AI100" s="140"/>
      <c r="AJ100" s="140"/>
      <c r="AK100" s="140"/>
      <c r="AL100" s="140"/>
      <c r="AM100" s="140"/>
      <c r="AN100" s="140"/>
      <c r="AO100" s="140"/>
      <c r="AP100" s="140"/>
      <c r="AQ100" s="140"/>
      <c r="AR100" s="140"/>
      <c r="AS100" s="140"/>
    </row>
    <row r="101" ht="24.75" customHeight="1">
      <c r="A101" s="164">
        <v>5.0</v>
      </c>
      <c r="B101" s="186" t="s">
        <v>84</v>
      </c>
      <c r="C101" s="164"/>
      <c r="D101" s="164"/>
      <c r="E101" s="164"/>
      <c r="F101" s="164"/>
      <c r="G101" s="164"/>
      <c r="H101" s="227">
        <v>48.0</v>
      </c>
      <c r="I101" s="185">
        <v>1.0</v>
      </c>
      <c r="J101" s="219">
        <f t="shared" si="82"/>
        <v>48</v>
      </c>
      <c r="K101" s="180"/>
      <c r="L101" s="180"/>
      <c r="M101" s="180"/>
      <c r="N101" s="180"/>
      <c r="O101" s="180"/>
      <c r="P101" s="180"/>
      <c r="Q101" s="228"/>
      <c r="R101" s="224"/>
      <c r="S101" s="140"/>
      <c r="T101" s="140"/>
      <c r="U101" s="143"/>
      <c r="V101" s="140"/>
      <c r="W101" s="140"/>
      <c r="X101" s="140"/>
      <c r="Y101" s="140"/>
      <c r="Z101" s="140"/>
      <c r="AA101" s="140"/>
      <c r="AB101" s="140"/>
      <c r="AC101" s="140"/>
      <c r="AD101" s="140"/>
      <c r="AE101" s="140"/>
      <c r="AF101" s="140"/>
      <c r="AG101" s="140"/>
      <c r="AH101" s="140"/>
      <c r="AI101" s="140"/>
      <c r="AJ101" s="140"/>
      <c r="AK101" s="140"/>
      <c r="AL101" s="140"/>
      <c r="AM101" s="140"/>
      <c r="AN101" s="140"/>
      <c r="AO101" s="140"/>
      <c r="AP101" s="140"/>
      <c r="AQ101" s="140"/>
      <c r="AR101" s="140"/>
      <c r="AS101" s="140"/>
    </row>
    <row r="102" ht="24.75" customHeight="1">
      <c r="A102" s="164">
        <v>6.0</v>
      </c>
      <c r="B102" s="195" t="s">
        <v>84</v>
      </c>
      <c r="C102" s="164"/>
      <c r="D102" s="164"/>
      <c r="E102" s="164"/>
      <c r="F102" s="164"/>
      <c r="G102" s="164"/>
      <c r="H102" s="227">
        <v>3.0</v>
      </c>
      <c r="I102" s="185">
        <v>1.0</v>
      </c>
      <c r="J102" s="219">
        <f t="shared" si="82"/>
        <v>3</v>
      </c>
      <c r="K102" s="180"/>
      <c r="L102" s="180"/>
      <c r="M102" s="180"/>
      <c r="N102" s="180"/>
      <c r="O102" s="180"/>
      <c r="P102" s="180"/>
      <c r="Q102" s="228"/>
      <c r="R102" s="224"/>
      <c r="S102" s="140"/>
      <c r="T102" s="140"/>
      <c r="U102" s="143"/>
      <c r="V102" s="140"/>
      <c r="W102" s="140"/>
      <c r="X102" s="140"/>
      <c r="Y102" s="140"/>
      <c r="Z102" s="140"/>
      <c r="AA102" s="140"/>
      <c r="AB102" s="140"/>
      <c r="AC102" s="140"/>
      <c r="AD102" s="140"/>
      <c r="AE102" s="140"/>
      <c r="AF102" s="140"/>
      <c r="AG102" s="140"/>
      <c r="AH102" s="140"/>
      <c r="AI102" s="140"/>
      <c r="AJ102" s="140"/>
      <c r="AK102" s="140"/>
      <c r="AL102" s="140"/>
      <c r="AM102" s="140"/>
      <c r="AN102" s="140"/>
      <c r="AO102" s="140"/>
      <c r="AP102" s="140"/>
      <c r="AQ102" s="140"/>
      <c r="AR102" s="140"/>
      <c r="AS102" s="140"/>
    </row>
    <row r="103" ht="24.75" customHeight="1">
      <c r="A103" s="164">
        <v>7.0</v>
      </c>
      <c r="B103" s="186" t="s">
        <v>55</v>
      </c>
      <c r="C103" s="164"/>
      <c r="D103" s="164"/>
      <c r="E103" s="164"/>
      <c r="F103" s="164"/>
      <c r="G103" s="164"/>
      <c r="H103" s="227">
        <v>30.0</v>
      </c>
      <c r="I103" s="185">
        <v>1.0</v>
      </c>
      <c r="J103" s="219">
        <f t="shared" si="82"/>
        <v>30</v>
      </c>
      <c r="K103" s="180"/>
      <c r="L103" s="180"/>
      <c r="M103" s="180"/>
      <c r="N103" s="180"/>
      <c r="O103" s="180"/>
      <c r="P103" s="180"/>
      <c r="Q103" s="228"/>
      <c r="R103" s="224"/>
      <c r="S103" s="140"/>
      <c r="T103" s="140"/>
      <c r="U103" s="143"/>
      <c r="V103" s="140"/>
      <c r="W103" s="140"/>
      <c r="X103" s="140"/>
      <c r="Y103" s="140"/>
      <c r="Z103" s="140"/>
      <c r="AA103" s="140"/>
      <c r="AB103" s="140"/>
      <c r="AC103" s="140"/>
      <c r="AD103" s="140"/>
      <c r="AE103" s="140"/>
      <c r="AF103" s="140"/>
      <c r="AG103" s="140"/>
      <c r="AH103" s="140"/>
      <c r="AI103" s="140"/>
      <c r="AJ103" s="140"/>
      <c r="AK103" s="140"/>
      <c r="AL103" s="140"/>
      <c r="AM103" s="140"/>
      <c r="AN103" s="140"/>
      <c r="AO103" s="140"/>
      <c r="AP103" s="140"/>
      <c r="AQ103" s="140"/>
      <c r="AR103" s="140"/>
      <c r="AS103" s="140"/>
    </row>
    <row r="104" ht="24.75" customHeight="1">
      <c r="A104" s="164">
        <v>8.0</v>
      </c>
      <c r="B104" s="195" t="s">
        <v>55</v>
      </c>
      <c r="C104" s="164"/>
      <c r="D104" s="164"/>
      <c r="E104" s="164"/>
      <c r="F104" s="164"/>
      <c r="G104" s="164"/>
      <c r="H104" s="227">
        <v>16.0</v>
      </c>
      <c r="I104" s="185">
        <v>1.0</v>
      </c>
      <c r="J104" s="219">
        <f t="shared" si="82"/>
        <v>16</v>
      </c>
      <c r="K104" s="180"/>
      <c r="L104" s="180"/>
      <c r="M104" s="180"/>
      <c r="N104" s="180"/>
      <c r="O104" s="180"/>
      <c r="P104" s="180"/>
      <c r="Q104" s="228"/>
      <c r="R104" s="224"/>
      <c r="S104" s="140"/>
      <c r="T104" s="140"/>
      <c r="U104" s="143"/>
      <c r="V104" s="140"/>
      <c r="W104" s="140"/>
      <c r="X104" s="140"/>
      <c r="Y104" s="140"/>
      <c r="Z104" s="140"/>
      <c r="AA104" s="140"/>
      <c r="AB104" s="140"/>
      <c r="AC104" s="140"/>
      <c r="AD104" s="140"/>
      <c r="AE104" s="140"/>
      <c r="AF104" s="140"/>
      <c r="AG104" s="140"/>
      <c r="AH104" s="140"/>
      <c r="AI104" s="140"/>
      <c r="AJ104" s="140"/>
      <c r="AK104" s="140"/>
      <c r="AL104" s="140"/>
      <c r="AM104" s="140"/>
      <c r="AN104" s="140"/>
      <c r="AO104" s="140"/>
      <c r="AP104" s="140"/>
      <c r="AQ104" s="140"/>
      <c r="AR104" s="140"/>
      <c r="AS104" s="140"/>
    </row>
    <row r="105" ht="18.0" customHeight="1">
      <c r="A105" s="140"/>
      <c r="B105" s="140"/>
      <c r="C105" s="140"/>
      <c r="D105" s="140"/>
      <c r="E105" s="140"/>
      <c r="F105" s="140"/>
      <c r="G105" s="140"/>
      <c r="H105" s="141" t="s">
        <v>38</v>
      </c>
      <c r="I105" s="140"/>
      <c r="J105" s="232">
        <f>SUM(J97:J104)</f>
        <v>191</v>
      </c>
      <c r="K105" s="233"/>
      <c r="L105" s="233"/>
      <c r="M105" s="233"/>
      <c r="N105" s="233"/>
      <c r="O105" s="233"/>
      <c r="P105" s="233"/>
      <c r="Q105" s="234"/>
      <c r="R105" s="224"/>
      <c r="S105" s="140"/>
      <c r="T105" s="140"/>
      <c r="U105" s="143"/>
      <c r="V105" s="140"/>
      <c r="W105" s="140"/>
      <c r="X105" s="140"/>
      <c r="Y105" s="140"/>
      <c r="Z105" s="140"/>
      <c r="AA105" s="140"/>
      <c r="AB105" s="140"/>
      <c r="AC105" s="140"/>
      <c r="AD105" s="140"/>
      <c r="AE105" s="140"/>
      <c r="AF105" s="140"/>
      <c r="AG105" s="140"/>
      <c r="AH105" s="140"/>
      <c r="AI105" s="140"/>
      <c r="AJ105" s="140"/>
      <c r="AK105" s="140"/>
      <c r="AL105" s="140"/>
      <c r="AM105" s="140"/>
      <c r="AN105" s="140"/>
      <c r="AO105" s="140"/>
      <c r="AP105" s="140"/>
      <c r="AQ105" s="140"/>
      <c r="AR105" s="140"/>
      <c r="AS105" s="140"/>
    </row>
    <row r="106" ht="18.0" customHeight="1">
      <c r="A106" s="146"/>
      <c r="B106" s="146"/>
      <c r="C106" s="146"/>
      <c r="D106" s="146"/>
      <c r="E106" s="146"/>
      <c r="F106" s="146"/>
      <c r="G106" s="146"/>
      <c r="H106" s="147"/>
      <c r="I106" s="177"/>
      <c r="J106" s="204">
        <f>+J105*60%</f>
        <v>114.6</v>
      </c>
      <c r="K106" s="204"/>
      <c r="L106" s="204"/>
      <c r="M106" s="204"/>
      <c r="N106" s="204"/>
      <c r="O106" s="204"/>
      <c r="P106" s="204"/>
      <c r="Q106" s="206">
        <f>+J105*40%</f>
        <v>76.4</v>
      </c>
      <c r="R106" s="224"/>
      <c r="S106" s="140"/>
      <c r="T106" s="140"/>
      <c r="U106" s="143"/>
      <c r="V106" s="140"/>
      <c r="W106" s="140"/>
      <c r="X106" s="140"/>
      <c r="Y106" s="140"/>
      <c r="Z106" s="140"/>
      <c r="AA106" s="140"/>
      <c r="AB106" s="140"/>
      <c r="AC106" s="140"/>
      <c r="AD106" s="140"/>
      <c r="AE106" s="140"/>
      <c r="AF106" s="140"/>
      <c r="AG106" s="140"/>
      <c r="AH106" s="140"/>
      <c r="AI106" s="140"/>
      <c r="AJ106" s="140"/>
      <c r="AK106" s="140"/>
      <c r="AL106" s="140"/>
      <c r="AM106" s="140"/>
      <c r="AN106" s="140"/>
      <c r="AO106" s="140"/>
      <c r="AP106" s="140"/>
      <c r="AQ106" s="140"/>
      <c r="AR106" s="140"/>
      <c r="AS106" s="140"/>
    </row>
    <row r="107" ht="18.0" customHeight="1">
      <c r="A107" s="140"/>
      <c r="B107" s="140"/>
      <c r="C107" s="140"/>
      <c r="D107" s="140"/>
      <c r="E107" s="140"/>
      <c r="F107" s="140"/>
      <c r="G107" s="140"/>
      <c r="H107" s="141"/>
      <c r="I107" s="140"/>
      <c r="J107" s="140"/>
      <c r="K107" s="140"/>
      <c r="L107" s="140"/>
      <c r="M107" s="140"/>
      <c r="N107" s="140"/>
      <c r="O107" s="140"/>
      <c r="P107" s="140"/>
      <c r="Q107" s="142"/>
      <c r="R107" s="224"/>
      <c r="S107" s="140"/>
      <c r="T107" s="140"/>
      <c r="U107" s="143"/>
      <c r="V107" s="140"/>
      <c r="W107" s="140"/>
      <c r="X107" s="140"/>
      <c r="Y107" s="140"/>
      <c r="Z107" s="140"/>
      <c r="AA107" s="140"/>
      <c r="AB107" s="140"/>
      <c r="AC107" s="140"/>
      <c r="AD107" s="140"/>
      <c r="AE107" s="140"/>
      <c r="AF107" s="140"/>
      <c r="AG107" s="140"/>
      <c r="AH107" s="140"/>
      <c r="AI107" s="140"/>
      <c r="AJ107" s="140"/>
      <c r="AK107" s="140"/>
      <c r="AL107" s="140"/>
      <c r="AM107" s="140"/>
      <c r="AN107" s="140"/>
      <c r="AO107" s="140"/>
      <c r="AP107" s="140"/>
      <c r="AQ107" s="140"/>
      <c r="AR107" s="140"/>
      <c r="AS107" s="140"/>
    </row>
    <row r="108" ht="18.0" customHeight="1">
      <c r="A108" s="140"/>
      <c r="B108" s="140"/>
      <c r="C108" s="140"/>
      <c r="D108" s="140"/>
      <c r="E108" s="140"/>
      <c r="F108" s="140"/>
      <c r="G108" s="140"/>
      <c r="H108" s="141"/>
      <c r="I108" s="140"/>
      <c r="J108" s="140"/>
      <c r="K108" s="140"/>
      <c r="L108" s="140"/>
      <c r="M108" s="140"/>
      <c r="N108" s="140"/>
      <c r="O108" s="140"/>
      <c r="P108" s="140"/>
      <c r="Q108" s="142"/>
      <c r="R108" s="224"/>
      <c r="S108" s="140"/>
      <c r="T108" s="140"/>
      <c r="U108" s="143"/>
      <c r="V108" s="140"/>
      <c r="W108" s="140"/>
      <c r="X108" s="140"/>
      <c r="Y108" s="140"/>
      <c r="Z108" s="140"/>
      <c r="AA108" s="140"/>
      <c r="AB108" s="140"/>
      <c r="AC108" s="140"/>
      <c r="AD108" s="140"/>
      <c r="AE108" s="140"/>
      <c r="AF108" s="140"/>
      <c r="AG108" s="140"/>
      <c r="AH108" s="140"/>
      <c r="AI108" s="140"/>
      <c r="AJ108" s="140"/>
      <c r="AK108" s="140"/>
      <c r="AL108" s="140"/>
      <c r="AM108" s="140"/>
      <c r="AN108" s="140"/>
      <c r="AO108" s="140"/>
      <c r="AP108" s="140"/>
      <c r="AQ108" s="140"/>
      <c r="AR108" s="140"/>
      <c r="AS108" s="140"/>
    </row>
    <row r="109" ht="18.0" customHeight="1">
      <c r="A109" s="235" t="s">
        <v>41</v>
      </c>
      <c r="B109" s="140"/>
      <c r="C109" s="140"/>
      <c r="D109" s="140"/>
      <c r="E109" s="140"/>
      <c r="F109" s="140"/>
      <c r="G109" s="140"/>
      <c r="H109" s="141"/>
      <c r="I109" s="140"/>
      <c r="J109" s="140"/>
      <c r="K109" s="140"/>
      <c r="L109" s="140"/>
      <c r="M109" s="140"/>
      <c r="N109" s="140"/>
      <c r="O109" s="140"/>
      <c r="P109" s="140"/>
      <c r="Q109" s="142"/>
      <c r="R109" s="224"/>
      <c r="S109" s="140"/>
      <c r="T109" s="140"/>
      <c r="U109" s="143"/>
      <c r="V109" s="140"/>
      <c r="W109" s="140"/>
      <c r="X109" s="140"/>
      <c r="Y109" s="140"/>
      <c r="Z109" s="140"/>
      <c r="AA109" s="140"/>
      <c r="AB109" s="140"/>
      <c r="AC109" s="140"/>
      <c r="AD109" s="140"/>
      <c r="AE109" s="140"/>
      <c r="AF109" s="140"/>
      <c r="AG109" s="140"/>
      <c r="AH109" s="140"/>
      <c r="AI109" s="140"/>
      <c r="AJ109" s="140"/>
      <c r="AK109" s="140"/>
      <c r="AL109" s="140"/>
      <c r="AM109" s="140"/>
      <c r="AN109" s="140"/>
      <c r="AO109" s="140"/>
      <c r="AP109" s="140"/>
      <c r="AQ109" s="140"/>
      <c r="AR109" s="140"/>
      <c r="AS109" s="140"/>
    </row>
    <row r="110" ht="18.0" customHeight="1">
      <c r="A110" s="236"/>
      <c r="B110" s="237" t="s">
        <v>42</v>
      </c>
      <c r="C110" s="237" t="s">
        <v>43</v>
      </c>
      <c r="D110" s="237" t="s">
        <v>44</v>
      </c>
      <c r="E110" s="237" t="s">
        <v>45</v>
      </c>
      <c r="F110" s="237"/>
      <c r="G110" s="237"/>
      <c r="H110" s="238" t="s">
        <v>46</v>
      </c>
      <c r="I110" s="239" t="s">
        <v>47</v>
      </c>
      <c r="J110" s="140"/>
      <c r="K110" s="140"/>
      <c r="L110" s="140"/>
      <c r="M110" s="140"/>
      <c r="N110" s="140"/>
      <c r="O110" s="140"/>
      <c r="P110" s="140"/>
      <c r="Q110" s="142"/>
      <c r="R110" s="224"/>
      <c r="S110" s="140"/>
      <c r="T110" s="140"/>
      <c r="U110" s="143"/>
      <c r="V110" s="140"/>
      <c r="W110" s="140"/>
      <c r="X110" s="140"/>
      <c r="Y110" s="140"/>
      <c r="Z110" s="140"/>
      <c r="AA110" s="140"/>
      <c r="AB110" s="140"/>
      <c r="AC110" s="140"/>
      <c r="AD110" s="140"/>
      <c r="AE110" s="140"/>
      <c r="AF110" s="140"/>
      <c r="AG110" s="140"/>
      <c r="AH110" s="140"/>
      <c r="AI110" s="140"/>
      <c r="AJ110" s="140"/>
      <c r="AK110" s="140"/>
      <c r="AL110" s="140"/>
      <c r="AM110" s="140"/>
      <c r="AN110" s="140"/>
      <c r="AO110" s="140"/>
      <c r="AP110" s="140"/>
      <c r="AQ110" s="140"/>
      <c r="AR110" s="140"/>
      <c r="AS110" s="140"/>
    </row>
    <row r="111" ht="18.0" customHeight="1">
      <c r="A111" s="240" t="s">
        <v>48</v>
      </c>
      <c r="B111" s="241">
        <f>+E15</f>
        <v>16334.984</v>
      </c>
      <c r="C111" s="242">
        <f>+J79</f>
        <v>15223.98345</v>
      </c>
      <c r="D111" s="242">
        <f>+J90</f>
        <v>62.5632726</v>
      </c>
      <c r="E111" s="243">
        <f>J106</f>
        <v>114.6</v>
      </c>
      <c r="F111" s="243"/>
      <c r="G111" s="243"/>
      <c r="H111" s="244">
        <f>+I15</f>
        <v>832.6108696</v>
      </c>
      <c r="I111" s="245">
        <f>+B111-C111-D111-E111-H111</f>
        <v>101.2264044</v>
      </c>
      <c r="J111" s="140"/>
      <c r="K111" s="140"/>
      <c r="L111" s="140"/>
      <c r="M111" s="140"/>
      <c r="N111" s="140"/>
      <c r="O111" s="140"/>
      <c r="P111" s="140"/>
      <c r="Q111" s="142"/>
      <c r="R111" s="224"/>
      <c r="S111" s="140"/>
      <c r="T111" s="140"/>
      <c r="U111" s="143"/>
      <c r="V111" s="140"/>
      <c r="W111" s="140"/>
      <c r="X111" s="140"/>
      <c r="Y111" s="140"/>
      <c r="Z111" s="140"/>
      <c r="AA111" s="140"/>
      <c r="AB111" s="140"/>
      <c r="AC111" s="140"/>
      <c r="AD111" s="140"/>
      <c r="AE111" s="140"/>
      <c r="AF111" s="140"/>
      <c r="AG111" s="140"/>
      <c r="AH111" s="140"/>
      <c r="AI111" s="140"/>
      <c r="AJ111" s="140"/>
      <c r="AK111" s="140"/>
      <c r="AL111" s="140"/>
      <c r="AM111" s="140"/>
      <c r="AN111" s="140"/>
      <c r="AO111" s="140"/>
      <c r="AP111" s="140"/>
      <c r="AQ111" s="140"/>
      <c r="AR111" s="140"/>
      <c r="AS111" s="140"/>
    </row>
    <row r="112" ht="18.0" customHeight="1">
      <c r="A112" s="246" t="s">
        <v>49</v>
      </c>
      <c r="B112" s="247"/>
      <c r="C112" s="248">
        <f>+C111/B111</f>
        <v>0.9319864319</v>
      </c>
      <c r="D112" s="248">
        <f>+D111/B111</f>
        <v>0.003830017379</v>
      </c>
      <c r="E112" s="248">
        <f>+E111/B111</f>
        <v>0.007015617524</v>
      </c>
      <c r="F112" s="248"/>
      <c r="G112" s="248"/>
      <c r="H112" s="249">
        <f>+H111/B111</f>
        <v>0.0509710245</v>
      </c>
      <c r="I112" s="250">
        <f>+I111/B111</f>
        <v>0.006196908696</v>
      </c>
      <c r="J112" s="140"/>
      <c r="K112" s="140"/>
      <c r="L112" s="140"/>
      <c r="M112" s="140"/>
      <c r="N112" s="140"/>
      <c r="O112" s="140"/>
      <c r="P112" s="140"/>
      <c r="Q112" s="142"/>
      <c r="R112" s="224"/>
      <c r="S112" s="140"/>
      <c r="T112" s="140"/>
      <c r="U112" s="143"/>
      <c r="V112" s="140"/>
      <c r="W112" s="140"/>
      <c r="X112" s="140"/>
      <c r="Y112" s="140"/>
      <c r="Z112" s="140"/>
      <c r="AA112" s="140"/>
      <c r="AB112" s="140"/>
      <c r="AC112" s="140"/>
      <c r="AD112" s="140"/>
      <c r="AE112" s="140"/>
      <c r="AF112" s="140"/>
      <c r="AG112" s="140"/>
      <c r="AH112" s="140"/>
      <c r="AI112" s="140"/>
      <c r="AJ112" s="140"/>
      <c r="AK112" s="140"/>
      <c r="AL112" s="140"/>
      <c r="AM112" s="140"/>
      <c r="AN112" s="140"/>
      <c r="AO112" s="140"/>
      <c r="AP112" s="140"/>
      <c r="AQ112" s="140"/>
      <c r="AR112" s="140"/>
      <c r="AS112" s="140"/>
    </row>
    <row r="113" ht="18.0" customHeight="1">
      <c r="A113" s="167"/>
      <c r="B113" s="221"/>
      <c r="C113" s="251"/>
      <c r="D113" s="251"/>
      <c r="E113" s="251"/>
      <c r="F113" s="251"/>
      <c r="G113" s="251"/>
      <c r="H113" s="252"/>
      <c r="I113" s="253"/>
      <c r="J113" s="140"/>
      <c r="K113" s="140"/>
      <c r="L113" s="140"/>
      <c r="M113" s="140"/>
      <c r="N113" s="140"/>
      <c r="O113" s="140"/>
      <c r="P113" s="140"/>
      <c r="Q113" s="142"/>
      <c r="R113" s="224"/>
      <c r="S113" s="140"/>
      <c r="T113" s="140"/>
      <c r="U113" s="143"/>
      <c r="V113" s="140"/>
      <c r="W113" s="140"/>
      <c r="X113" s="140"/>
      <c r="Y113" s="140"/>
      <c r="Z113" s="140"/>
      <c r="AA113" s="140"/>
      <c r="AB113" s="140"/>
      <c r="AC113" s="140"/>
      <c r="AD113" s="140"/>
      <c r="AE113" s="140"/>
      <c r="AF113" s="140"/>
      <c r="AG113" s="140"/>
      <c r="AH113" s="140"/>
      <c r="AI113" s="140"/>
      <c r="AJ113" s="140"/>
      <c r="AK113" s="140"/>
      <c r="AL113" s="140"/>
      <c r="AM113" s="140"/>
      <c r="AN113" s="140"/>
      <c r="AO113" s="140"/>
      <c r="AP113" s="140"/>
      <c r="AQ113" s="140"/>
      <c r="AR113" s="140"/>
      <c r="AS113" s="140"/>
    </row>
    <row r="114" ht="18.0" customHeight="1">
      <c r="A114" s="254"/>
      <c r="B114" s="255"/>
      <c r="C114" s="255"/>
      <c r="D114" s="255" t="s">
        <v>50</v>
      </c>
      <c r="E114" s="255" t="s">
        <v>48</v>
      </c>
      <c r="F114" s="255"/>
      <c r="G114" s="255"/>
      <c r="H114" s="256">
        <f>+D111+E111+H111+I111</f>
        <v>1111.000547</v>
      </c>
      <c r="I114" s="257"/>
      <c r="J114" s="140"/>
      <c r="K114" s="140"/>
      <c r="L114" s="140"/>
      <c r="M114" s="140"/>
      <c r="N114" s="140"/>
      <c r="O114" s="140"/>
      <c r="P114" s="140"/>
      <c r="Q114" s="142"/>
      <c r="R114" s="141"/>
      <c r="S114" s="140"/>
      <c r="T114" s="140"/>
      <c r="U114" s="143"/>
      <c r="V114" s="140"/>
      <c r="W114" s="140"/>
      <c r="X114" s="140"/>
      <c r="Y114" s="140"/>
      <c r="Z114" s="140"/>
      <c r="AA114" s="140"/>
      <c r="AB114" s="140"/>
      <c r="AC114" s="140"/>
      <c r="AD114" s="140"/>
      <c r="AE114" s="140"/>
      <c r="AF114" s="140"/>
      <c r="AG114" s="140"/>
      <c r="AH114" s="140"/>
      <c r="AI114" s="140"/>
      <c r="AJ114" s="140"/>
      <c r="AK114" s="140"/>
      <c r="AL114" s="140"/>
      <c r="AM114" s="140"/>
      <c r="AN114" s="140"/>
      <c r="AO114" s="140"/>
      <c r="AP114" s="140"/>
      <c r="AQ114" s="140"/>
      <c r="AR114" s="140"/>
      <c r="AS114" s="140"/>
    </row>
    <row r="115" ht="18.0" customHeight="1">
      <c r="A115" s="258"/>
      <c r="B115" s="140"/>
      <c r="C115" s="140"/>
      <c r="D115" s="140"/>
      <c r="E115" s="140" t="s">
        <v>49</v>
      </c>
      <c r="F115" s="140"/>
      <c r="G115" s="140"/>
      <c r="H115" s="252">
        <f>+H114/B111</f>
        <v>0.06801356809</v>
      </c>
      <c r="I115" s="259"/>
      <c r="J115" s="140"/>
      <c r="K115" s="140"/>
      <c r="L115" s="140"/>
      <c r="M115" s="140"/>
      <c r="N115" s="140"/>
      <c r="O115" s="140"/>
      <c r="P115" s="140"/>
      <c r="Q115" s="142"/>
      <c r="R115" s="141"/>
      <c r="S115" s="140"/>
      <c r="T115" s="140"/>
      <c r="U115" s="143"/>
      <c r="V115" s="140"/>
      <c r="W115" s="140"/>
      <c r="X115" s="140"/>
      <c r="Y115" s="140"/>
      <c r="Z115" s="140"/>
      <c r="AA115" s="140"/>
      <c r="AB115" s="140"/>
      <c r="AC115" s="140"/>
      <c r="AD115" s="140"/>
      <c r="AE115" s="140"/>
      <c r="AF115" s="140"/>
      <c r="AG115" s="140"/>
      <c r="AH115" s="140"/>
      <c r="AI115" s="140"/>
      <c r="AJ115" s="140"/>
      <c r="AK115" s="140"/>
      <c r="AL115" s="140"/>
      <c r="AM115" s="140"/>
      <c r="AN115" s="140"/>
      <c r="AO115" s="140"/>
      <c r="AP115" s="140"/>
      <c r="AQ115" s="140"/>
      <c r="AR115" s="140"/>
      <c r="AS115" s="140"/>
    </row>
    <row r="116" ht="18.0" customHeight="1">
      <c r="A116" s="258"/>
      <c r="B116" s="140"/>
      <c r="C116" s="140" t="s">
        <v>51</v>
      </c>
      <c r="D116" s="140"/>
      <c r="E116" s="140"/>
      <c r="F116" s="140"/>
      <c r="G116" s="140"/>
      <c r="H116" s="141"/>
      <c r="I116" s="259"/>
      <c r="J116" s="140"/>
      <c r="K116" s="140"/>
      <c r="L116" s="140"/>
      <c r="M116" s="140"/>
      <c r="N116" s="140"/>
      <c r="O116" s="140"/>
      <c r="P116" s="140"/>
      <c r="Q116" s="142"/>
      <c r="R116" s="141"/>
      <c r="S116" s="140"/>
      <c r="T116" s="140"/>
      <c r="U116" s="143"/>
      <c r="V116" s="140"/>
      <c r="W116" s="140"/>
      <c r="X116" s="140"/>
      <c r="Y116" s="140"/>
      <c r="Z116" s="140"/>
      <c r="AA116" s="140"/>
      <c r="AB116" s="140"/>
      <c r="AC116" s="140"/>
      <c r="AD116" s="140"/>
      <c r="AE116" s="140"/>
      <c r="AF116" s="140"/>
      <c r="AG116" s="140"/>
      <c r="AH116" s="140"/>
      <c r="AI116" s="140"/>
      <c r="AJ116" s="140"/>
      <c r="AK116" s="140"/>
      <c r="AL116" s="140"/>
      <c r="AM116" s="140"/>
      <c r="AN116" s="140"/>
      <c r="AO116" s="140"/>
      <c r="AP116" s="140"/>
      <c r="AQ116" s="140"/>
      <c r="AR116" s="140"/>
      <c r="AS116" s="140"/>
    </row>
    <row r="117" ht="18.0" customHeight="1">
      <c r="A117" s="258"/>
      <c r="B117" s="140"/>
      <c r="C117" s="140"/>
      <c r="D117" s="140" t="s">
        <v>52</v>
      </c>
      <c r="E117" s="140"/>
      <c r="F117" s="140"/>
      <c r="G117" s="140"/>
      <c r="H117" s="141">
        <f>+H116*(H114-H111)</f>
        <v>0</v>
      </c>
      <c r="I117" s="259"/>
      <c r="J117" s="140"/>
      <c r="K117" s="140"/>
      <c r="L117" s="140"/>
      <c r="M117" s="140"/>
      <c r="N117" s="140"/>
      <c r="O117" s="140"/>
      <c r="P117" s="140"/>
      <c r="Q117" s="142"/>
      <c r="R117" s="140"/>
      <c r="S117" s="140"/>
      <c r="T117" s="140"/>
      <c r="U117" s="143"/>
      <c r="V117" s="140"/>
      <c r="W117" s="140"/>
      <c r="X117" s="140"/>
      <c r="Y117" s="140"/>
      <c r="Z117" s="140"/>
      <c r="AA117" s="140"/>
      <c r="AB117" s="140"/>
      <c r="AC117" s="140"/>
      <c r="AD117" s="140"/>
      <c r="AE117" s="140"/>
      <c r="AF117" s="140"/>
      <c r="AG117" s="140"/>
      <c r="AH117" s="140"/>
      <c r="AI117" s="140"/>
      <c r="AJ117" s="140"/>
      <c r="AK117" s="140"/>
      <c r="AL117" s="140"/>
      <c r="AM117" s="140"/>
      <c r="AN117" s="140"/>
      <c r="AO117" s="140"/>
      <c r="AP117" s="140"/>
      <c r="AQ117" s="140"/>
      <c r="AR117" s="140"/>
      <c r="AS117" s="140"/>
    </row>
    <row r="118" ht="18.0" customHeight="1">
      <c r="A118" s="260"/>
      <c r="B118" s="261"/>
      <c r="C118" s="261"/>
      <c r="D118" s="261"/>
      <c r="E118" s="261"/>
      <c r="F118" s="261"/>
      <c r="G118" s="261"/>
      <c r="H118" s="262"/>
      <c r="I118" s="263"/>
      <c r="J118" s="140"/>
      <c r="K118" s="140"/>
      <c r="L118" s="140"/>
      <c r="M118" s="140"/>
      <c r="N118" s="140"/>
      <c r="O118" s="140"/>
      <c r="P118" s="140"/>
      <c r="Q118" s="142"/>
      <c r="R118" s="140"/>
      <c r="S118" s="140"/>
      <c r="T118" s="140"/>
      <c r="U118" s="143"/>
      <c r="V118" s="140"/>
      <c r="W118" s="140"/>
      <c r="X118" s="140"/>
      <c r="Y118" s="140"/>
      <c r="Z118" s="140"/>
      <c r="AA118" s="140"/>
      <c r="AB118" s="140"/>
      <c r="AC118" s="140"/>
      <c r="AD118" s="140"/>
      <c r="AE118" s="140"/>
      <c r="AF118" s="140"/>
      <c r="AG118" s="140"/>
      <c r="AH118" s="140"/>
      <c r="AI118" s="140"/>
      <c r="AJ118" s="140"/>
      <c r="AK118" s="140"/>
      <c r="AL118" s="140"/>
      <c r="AM118" s="140"/>
      <c r="AN118" s="140"/>
      <c r="AO118" s="140"/>
      <c r="AP118" s="140"/>
      <c r="AQ118" s="140"/>
      <c r="AR118" s="140"/>
      <c r="AS118" s="140"/>
    </row>
    <row r="119" ht="18.0" customHeight="1">
      <c r="A119" s="140"/>
      <c r="B119" s="140"/>
      <c r="C119" s="140"/>
      <c r="D119" s="140"/>
      <c r="E119" s="140"/>
      <c r="F119" s="140"/>
      <c r="G119" s="140"/>
      <c r="H119" s="141"/>
      <c r="I119" s="140"/>
      <c r="J119" s="140"/>
      <c r="K119" s="140"/>
      <c r="L119" s="140"/>
      <c r="M119" s="140"/>
      <c r="N119" s="140"/>
      <c r="O119" s="140"/>
      <c r="P119" s="140"/>
      <c r="Q119" s="142"/>
      <c r="R119" s="140"/>
      <c r="S119" s="140"/>
      <c r="T119" s="140"/>
      <c r="U119" s="143"/>
      <c r="V119" s="140"/>
      <c r="W119" s="140"/>
      <c r="X119" s="140"/>
      <c r="Y119" s="140"/>
      <c r="Z119" s="140"/>
      <c r="AA119" s="140"/>
      <c r="AB119" s="140"/>
      <c r="AC119" s="140"/>
      <c r="AD119" s="140"/>
      <c r="AE119" s="140"/>
      <c r="AF119" s="140"/>
      <c r="AG119" s="140"/>
      <c r="AH119" s="140"/>
      <c r="AI119" s="140"/>
      <c r="AJ119" s="140"/>
      <c r="AK119" s="140"/>
      <c r="AL119" s="140"/>
      <c r="AM119" s="140"/>
      <c r="AN119" s="140"/>
      <c r="AO119" s="140"/>
      <c r="AP119" s="140"/>
      <c r="AQ119" s="140"/>
      <c r="AR119" s="140"/>
      <c r="AS119" s="140"/>
    </row>
    <row r="120" ht="18.0" customHeight="1">
      <c r="A120" s="140"/>
      <c r="B120" s="140"/>
      <c r="C120" s="140"/>
      <c r="D120" s="140"/>
      <c r="E120" s="140"/>
      <c r="F120" s="140"/>
      <c r="G120" s="140"/>
      <c r="H120" s="141"/>
      <c r="I120" s="140"/>
      <c r="J120" s="140"/>
      <c r="K120" s="140"/>
      <c r="L120" s="140"/>
      <c r="M120" s="140"/>
      <c r="N120" s="140"/>
      <c r="O120" s="140"/>
      <c r="P120" s="140"/>
      <c r="Q120" s="142"/>
      <c r="R120" s="140"/>
      <c r="S120" s="140"/>
      <c r="T120" s="140"/>
      <c r="U120" s="143"/>
      <c r="V120" s="140"/>
      <c r="W120" s="140"/>
      <c r="X120" s="140"/>
      <c r="Y120" s="140"/>
      <c r="Z120" s="140"/>
      <c r="AA120" s="140"/>
      <c r="AB120" s="140"/>
      <c r="AC120" s="140"/>
      <c r="AD120" s="140"/>
      <c r="AE120" s="140"/>
      <c r="AF120" s="140"/>
      <c r="AG120" s="140"/>
      <c r="AH120" s="140"/>
      <c r="AI120" s="140"/>
      <c r="AJ120" s="140"/>
      <c r="AK120" s="140"/>
      <c r="AL120" s="140"/>
      <c r="AM120" s="140"/>
      <c r="AN120" s="140"/>
      <c r="AO120" s="140"/>
      <c r="AP120" s="140"/>
      <c r="AQ120" s="140"/>
      <c r="AR120" s="140"/>
      <c r="AS120" s="140"/>
    </row>
    <row r="121" ht="18.0" customHeight="1">
      <c r="A121" s="140"/>
      <c r="B121" s="140"/>
      <c r="C121" s="140"/>
      <c r="D121" s="140"/>
      <c r="E121" s="140"/>
      <c r="F121" s="140"/>
      <c r="G121" s="140"/>
      <c r="H121" s="141"/>
      <c r="I121" s="140"/>
      <c r="J121" s="140"/>
      <c r="K121" s="140"/>
      <c r="L121" s="140"/>
      <c r="M121" s="140"/>
      <c r="N121" s="140"/>
      <c r="O121" s="140"/>
      <c r="P121" s="140"/>
      <c r="Q121" s="142"/>
      <c r="R121" s="140"/>
      <c r="S121" s="140"/>
      <c r="T121" s="140"/>
      <c r="U121" s="143"/>
      <c r="V121" s="140"/>
      <c r="W121" s="140"/>
      <c r="X121" s="140"/>
      <c r="Y121" s="140"/>
      <c r="Z121" s="140"/>
      <c r="AA121" s="140"/>
      <c r="AB121" s="140"/>
      <c r="AC121" s="140"/>
      <c r="AD121" s="140"/>
      <c r="AE121" s="140"/>
      <c r="AF121" s="140"/>
      <c r="AG121" s="140"/>
      <c r="AH121" s="140"/>
      <c r="AI121" s="140"/>
      <c r="AJ121" s="140"/>
      <c r="AK121" s="140"/>
      <c r="AL121" s="140"/>
      <c r="AM121" s="140"/>
      <c r="AN121" s="140"/>
      <c r="AO121" s="140"/>
      <c r="AP121" s="140"/>
      <c r="AQ121" s="140"/>
      <c r="AR121" s="140"/>
      <c r="AS121" s="140"/>
    </row>
    <row r="122" ht="18.0" customHeight="1">
      <c r="A122" s="7"/>
      <c r="B122" s="7"/>
      <c r="C122" s="7"/>
      <c r="D122" s="7"/>
      <c r="E122" s="7"/>
      <c r="F122" s="7"/>
      <c r="G122" s="7"/>
      <c r="H122" s="264"/>
      <c r="I122" s="7"/>
      <c r="J122" s="7"/>
      <c r="K122" s="7"/>
      <c r="L122" s="7"/>
      <c r="M122" s="7"/>
      <c r="N122" s="7"/>
      <c r="O122" s="7"/>
      <c r="P122" s="7"/>
      <c r="Q122" s="265"/>
      <c r="R122" s="7"/>
      <c r="S122" s="7"/>
      <c r="T122" s="7"/>
      <c r="U122" s="266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</row>
    <row r="123" ht="18.0" customHeight="1">
      <c r="A123" s="7"/>
      <c r="B123" s="7"/>
      <c r="C123" s="7"/>
      <c r="D123" s="7"/>
      <c r="E123" s="7"/>
      <c r="F123" s="7"/>
      <c r="G123" s="7"/>
      <c r="H123" s="264"/>
      <c r="I123" s="7"/>
      <c r="J123" s="7"/>
      <c r="K123" s="7"/>
      <c r="L123" s="7"/>
      <c r="M123" s="7"/>
      <c r="N123" s="7"/>
      <c r="O123" s="7"/>
      <c r="P123" s="7"/>
      <c r="Q123" s="265"/>
      <c r="R123" s="7"/>
      <c r="S123" s="7"/>
      <c r="T123" s="7"/>
      <c r="U123" s="266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</row>
    <row r="124" ht="18.0" customHeight="1">
      <c r="A124" s="7"/>
      <c r="B124" s="7"/>
      <c r="C124" s="7"/>
      <c r="D124" s="7"/>
      <c r="E124" s="7"/>
      <c r="F124" s="7"/>
      <c r="G124" s="7"/>
      <c r="H124" s="264"/>
      <c r="I124" s="7"/>
      <c r="J124" s="7"/>
      <c r="K124" s="7"/>
      <c r="L124" s="7"/>
      <c r="M124" s="7"/>
      <c r="N124" s="7"/>
      <c r="O124" s="7"/>
      <c r="P124" s="7"/>
      <c r="Q124" s="265"/>
      <c r="R124" s="7"/>
      <c r="S124" s="7"/>
      <c r="T124" s="7"/>
      <c r="U124" s="266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</row>
    <row r="125" ht="18.0" customHeight="1">
      <c r="A125" s="7"/>
      <c r="B125" s="7"/>
      <c r="C125" s="7"/>
      <c r="D125" s="7"/>
      <c r="E125" s="7"/>
      <c r="F125" s="7"/>
      <c r="G125" s="7"/>
      <c r="H125" s="264"/>
      <c r="I125" s="7"/>
      <c r="J125" s="7"/>
      <c r="K125" s="7"/>
      <c r="L125" s="7"/>
      <c r="M125" s="7"/>
      <c r="N125" s="7"/>
      <c r="O125" s="7"/>
      <c r="P125" s="7"/>
      <c r="Q125" s="265"/>
      <c r="R125" s="7"/>
      <c r="S125" s="7"/>
      <c r="T125" s="7"/>
      <c r="U125" s="266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</row>
    <row r="126" ht="18.0" customHeight="1">
      <c r="A126" s="7"/>
      <c r="B126" s="7"/>
      <c r="C126" s="7"/>
      <c r="D126" s="7"/>
      <c r="E126" s="7"/>
      <c r="F126" s="7"/>
      <c r="G126" s="7"/>
      <c r="H126" s="264"/>
      <c r="I126" s="7"/>
      <c r="J126" s="7"/>
      <c r="K126" s="7"/>
      <c r="L126" s="7"/>
      <c r="M126" s="7"/>
      <c r="N126" s="7"/>
      <c r="O126" s="7"/>
      <c r="P126" s="7"/>
      <c r="Q126" s="265"/>
      <c r="R126" s="7"/>
      <c r="S126" s="7"/>
      <c r="T126" s="7"/>
      <c r="U126" s="266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</row>
    <row r="127" ht="18.0" customHeight="1">
      <c r="A127" s="7"/>
      <c r="B127" s="7"/>
      <c r="C127" s="7"/>
      <c r="D127" s="7"/>
      <c r="E127" s="7"/>
      <c r="F127" s="7"/>
      <c r="G127" s="7"/>
      <c r="H127" s="264"/>
      <c r="I127" s="7"/>
      <c r="J127" s="7"/>
      <c r="K127" s="7"/>
      <c r="L127" s="7"/>
      <c r="M127" s="7"/>
      <c r="N127" s="7"/>
      <c r="O127" s="7"/>
      <c r="P127" s="7"/>
      <c r="Q127" s="265"/>
      <c r="R127" s="7"/>
      <c r="S127" s="7"/>
      <c r="T127" s="7"/>
      <c r="U127" s="266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</row>
    <row r="128" ht="18.0" customHeight="1">
      <c r="A128" s="7"/>
      <c r="B128" s="7"/>
      <c r="C128" s="7"/>
      <c r="D128" s="7"/>
      <c r="E128" s="7"/>
      <c r="F128" s="7"/>
      <c r="G128" s="7"/>
      <c r="H128" s="264"/>
      <c r="I128" s="7"/>
      <c r="J128" s="7"/>
      <c r="K128" s="7"/>
      <c r="L128" s="7"/>
      <c r="M128" s="7"/>
      <c r="N128" s="7"/>
      <c r="O128" s="7"/>
      <c r="P128" s="7"/>
      <c r="Q128" s="265"/>
      <c r="R128" s="7"/>
      <c r="S128" s="7"/>
      <c r="T128" s="7"/>
      <c r="U128" s="266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</row>
    <row r="129" ht="18.0" customHeight="1">
      <c r="A129" s="7"/>
      <c r="B129" s="7"/>
      <c r="C129" s="7"/>
      <c r="D129" s="7"/>
      <c r="E129" s="7"/>
      <c r="F129" s="7"/>
      <c r="G129" s="7"/>
      <c r="H129" s="264"/>
      <c r="I129" s="7"/>
      <c r="J129" s="7"/>
      <c r="K129" s="7"/>
      <c r="L129" s="7"/>
      <c r="M129" s="7"/>
      <c r="N129" s="7"/>
      <c r="O129" s="7"/>
      <c r="P129" s="7"/>
      <c r="Q129" s="265"/>
      <c r="R129" s="7"/>
      <c r="S129" s="7"/>
      <c r="T129" s="7"/>
      <c r="U129" s="266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</row>
    <row r="130" ht="18.0" customHeight="1">
      <c r="A130" s="7"/>
      <c r="B130" s="7"/>
      <c r="C130" s="7"/>
      <c r="D130" s="7"/>
      <c r="E130" s="7"/>
      <c r="F130" s="7"/>
      <c r="G130" s="7"/>
      <c r="H130" s="264"/>
      <c r="I130" s="7"/>
      <c r="J130" s="7"/>
      <c r="K130" s="7"/>
      <c r="L130" s="7"/>
      <c r="M130" s="7"/>
      <c r="N130" s="7"/>
      <c r="O130" s="7"/>
      <c r="P130" s="7"/>
      <c r="Q130" s="265"/>
      <c r="R130" s="7"/>
      <c r="S130" s="7"/>
      <c r="T130" s="7"/>
      <c r="U130" s="266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</row>
    <row r="131" ht="18.0" customHeight="1">
      <c r="A131" s="7"/>
      <c r="B131" s="7"/>
      <c r="C131" s="7"/>
      <c r="D131" s="7"/>
      <c r="E131" s="7"/>
      <c r="F131" s="7"/>
      <c r="G131" s="7"/>
      <c r="H131" s="264"/>
      <c r="I131" s="7"/>
      <c r="J131" s="7"/>
      <c r="K131" s="7"/>
      <c r="L131" s="7"/>
      <c r="M131" s="7"/>
      <c r="N131" s="7"/>
      <c r="O131" s="7"/>
      <c r="P131" s="7"/>
      <c r="Q131" s="265"/>
      <c r="R131" s="7"/>
      <c r="S131" s="7"/>
      <c r="T131" s="7"/>
      <c r="U131" s="266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</row>
    <row r="132" ht="18.0" customHeight="1">
      <c r="A132" s="7"/>
      <c r="B132" s="7"/>
      <c r="C132" s="7"/>
      <c r="D132" s="7"/>
      <c r="E132" s="7"/>
      <c r="F132" s="7"/>
      <c r="G132" s="7"/>
      <c r="H132" s="264"/>
      <c r="I132" s="7"/>
      <c r="J132" s="7"/>
      <c r="K132" s="7"/>
      <c r="L132" s="7"/>
      <c r="M132" s="7"/>
      <c r="N132" s="7"/>
      <c r="O132" s="7"/>
      <c r="P132" s="7"/>
      <c r="Q132" s="265"/>
      <c r="R132" s="7"/>
      <c r="S132" s="7"/>
      <c r="T132" s="7"/>
      <c r="U132" s="266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</row>
    <row r="133" ht="18.0" customHeight="1">
      <c r="A133" s="7"/>
      <c r="B133" s="7"/>
      <c r="C133" s="7"/>
      <c r="D133" s="7"/>
      <c r="E133" s="7"/>
      <c r="F133" s="7"/>
      <c r="G133" s="7"/>
      <c r="H133" s="264"/>
      <c r="I133" s="7"/>
      <c r="J133" s="7"/>
      <c r="K133" s="7"/>
      <c r="L133" s="7"/>
      <c r="M133" s="7"/>
      <c r="N133" s="7"/>
      <c r="O133" s="7"/>
      <c r="P133" s="7"/>
      <c r="Q133" s="265"/>
      <c r="R133" s="7"/>
      <c r="S133" s="7"/>
      <c r="T133" s="7"/>
      <c r="U133" s="266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</row>
    <row r="134" ht="18.0" customHeight="1">
      <c r="A134" s="7"/>
      <c r="B134" s="7"/>
      <c r="C134" s="7"/>
      <c r="D134" s="7"/>
      <c r="E134" s="7"/>
      <c r="F134" s="7"/>
      <c r="G134" s="7"/>
      <c r="H134" s="264"/>
      <c r="I134" s="7"/>
      <c r="J134" s="7"/>
      <c r="K134" s="7"/>
      <c r="L134" s="7"/>
      <c r="M134" s="7"/>
      <c r="N134" s="7"/>
      <c r="O134" s="7"/>
      <c r="P134" s="7"/>
      <c r="Q134" s="265"/>
      <c r="R134" s="7"/>
      <c r="S134" s="7"/>
      <c r="T134" s="7"/>
      <c r="U134" s="266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</row>
    <row r="135" ht="18.0" customHeight="1">
      <c r="A135" s="7"/>
      <c r="B135" s="7"/>
      <c r="C135" s="7"/>
      <c r="D135" s="7"/>
      <c r="E135" s="7"/>
      <c r="F135" s="7"/>
      <c r="G135" s="7"/>
      <c r="H135" s="264"/>
      <c r="I135" s="7"/>
      <c r="J135" s="7"/>
      <c r="K135" s="7"/>
      <c r="L135" s="7"/>
      <c r="M135" s="7"/>
      <c r="N135" s="7"/>
      <c r="O135" s="7"/>
      <c r="P135" s="7"/>
      <c r="Q135" s="265"/>
      <c r="R135" s="7"/>
      <c r="S135" s="7"/>
      <c r="T135" s="7"/>
      <c r="U135" s="266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</row>
    <row r="136" ht="18.0" customHeight="1">
      <c r="A136" s="7"/>
      <c r="B136" s="7"/>
      <c r="C136" s="7"/>
      <c r="D136" s="7"/>
      <c r="E136" s="7"/>
      <c r="F136" s="7"/>
      <c r="G136" s="7"/>
      <c r="H136" s="264"/>
      <c r="I136" s="7"/>
      <c r="J136" s="7"/>
      <c r="K136" s="7"/>
      <c r="L136" s="7"/>
      <c r="M136" s="7"/>
      <c r="N136" s="7"/>
      <c r="O136" s="7"/>
      <c r="P136" s="7"/>
      <c r="Q136" s="265"/>
      <c r="R136" s="7"/>
      <c r="S136" s="7"/>
      <c r="T136" s="7"/>
      <c r="U136" s="266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</row>
    <row r="137" ht="18.0" customHeight="1">
      <c r="A137" s="7"/>
      <c r="B137" s="7"/>
      <c r="C137" s="7"/>
      <c r="D137" s="7"/>
      <c r="E137" s="7"/>
      <c r="F137" s="7"/>
      <c r="G137" s="7"/>
      <c r="H137" s="264"/>
      <c r="I137" s="7"/>
      <c r="J137" s="7"/>
      <c r="K137" s="7"/>
      <c r="L137" s="7"/>
      <c r="M137" s="7"/>
      <c r="N137" s="7"/>
      <c r="O137" s="7"/>
      <c r="P137" s="7"/>
      <c r="Q137" s="265"/>
      <c r="R137" s="7"/>
      <c r="S137" s="7"/>
      <c r="T137" s="7"/>
      <c r="U137" s="266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</row>
    <row r="138" ht="18.0" customHeight="1">
      <c r="A138" s="7"/>
      <c r="B138" s="7"/>
      <c r="C138" s="7"/>
      <c r="D138" s="7"/>
      <c r="E138" s="7"/>
      <c r="F138" s="7"/>
      <c r="G138" s="7"/>
      <c r="H138" s="264"/>
      <c r="I138" s="7"/>
      <c r="J138" s="7"/>
      <c r="K138" s="7"/>
      <c r="L138" s="7"/>
      <c r="M138" s="7"/>
      <c r="N138" s="7"/>
      <c r="O138" s="7"/>
      <c r="P138" s="7"/>
      <c r="Q138" s="265"/>
      <c r="R138" s="7"/>
      <c r="S138" s="7"/>
      <c r="T138" s="7"/>
      <c r="U138" s="266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</row>
    <row r="139" ht="18.0" customHeight="1">
      <c r="A139" s="7"/>
      <c r="B139" s="7"/>
      <c r="C139" s="7"/>
      <c r="D139" s="7"/>
      <c r="E139" s="7"/>
      <c r="F139" s="7"/>
      <c r="G139" s="7"/>
      <c r="H139" s="264"/>
      <c r="I139" s="7"/>
      <c r="J139" s="7"/>
      <c r="K139" s="7"/>
      <c r="L139" s="7"/>
      <c r="M139" s="7"/>
      <c r="N139" s="7"/>
      <c r="O139" s="7"/>
      <c r="P139" s="7"/>
      <c r="Q139" s="265"/>
      <c r="R139" s="7"/>
      <c r="S139" s="7"/>
      <c r="T139" s="7"/>
      <c r="U139" s="266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</row>
    <row r="140" ht="18.0" customHeight="1">
      <c r="A140" s="7"/>
      <c r="B140" s="7"/>
      <c r="C140" s="7"/>
      <c r="D140" s="7"/>
      <c r="E140" s="7"/>
      <c r="F140" s="7"/>
      <c r="G140" s="7"/>
      <c r="H140" s="264"/>
      <c r="I140" s="7"/>
      <c r="J140" s="7"/>
      <c r="K140" s="7"/>
      <c r="L140" s="7"/>
      <c r="M140" s="7"/>
      <c r="N140" s="7"/>
      <c r="O140" s="7"/>
      <c r="P140" s="7"/>
      <c r="Q140" s="265"/>
      <c r="R140" s="7"/>
      <c r="S140" s="7"/>
      <c r="T140" s="7"/>
      <c r="U140" s="266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</row>
    <row r="141" ht="18.0" customHeight="1">
      <c r="A141" s="7"/>
      <c r="B141" s="7"/>
      <c r="C141" s="7"/>
      <c r="D141" s="7"/>
      <c r="E141" s="7"/>
      <c r="F141" s="7"/>
      <c r="G141" s="7"/>
      <c r="H141" s="264"/>
      <c r="I141" s="7"/>
      <c r="J141" s="7"/>
      <c r="K141" s="7"/>
      <c r="L141" s="7"/>
      <c r="M141" s="7"/>
      <c r="N141" s="7"/>
      <c r="O141" s="7"/>
      <c r="P141" s="7"/>
      <c r="Q141" s="265"/>
      <c r="R141" s="7"/>
      <c r="S141" s="7"/>
      <c r="T141" s="7"/>
      <c r="U141" s="266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</row>
    <row r="142" ht="18.0" customHeight="1">
      <c r="A142" s="7"/>
      <c r="B142" s="7"/>
      <c r="C142" s="7"/>
      <c r="D142" s="7"/>
      <c r="E142" s="7"/>
      <c r="F142" s="7"/>
      <c r="G142" s="7"/>
      <c r="H142" s="264"/>
      <c r="I142" s="7"/>
      <c r="J142" s="7"/>
      <c r="K142" s="7"/>
      <c r="L142" s="7"/>
      <c r="M142" s="7"/>
      <c r="N142" s="7"/>
      <c r="O142" s="7"/>
      <c r="P142" s="7"/>
      <c r="Q142" s="265"/>
      <c r="R142" s="7"/>
      <c r="S142" s="7"/>
      <c r="T142" s="7"/>
      <c r="U142" s="266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</row>
    <row r="143" ht="18.0" customHeight="1">
      <c r="A143" s="7"/>
      <c r="B143" s="7"/>
      <c r="C143" s="7"/>
      <c r="D143" s="7"/>
      <c r="E143" s="7"/>
      <c r="F143" s="7"/>
      <c r="G143" s="7"/>
      <c r="H143" s="264"/>
      <c r="I143" s="7"/>
      <c r="J143" s="7"/>
      <c r="K143" s="7"/>
      <c r="L143" s="7"/>
      <c r="M143" s="7"/>
      <c r="N143" s="7"/>
      <c r="O143" s="7"/>
      <c r="P143" s="7"/>
      <c r="Q143" s="265"/>
      <c r="R143" s="7"/>
      <c r="S143" s="7"/>
      <c r="T143" s="7"/>
      <c r="U143" s="266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</row>
    <row r="144" ht="18.0" customHeight="1">
      <c r="A144" s="7"/>
      <c r="B144" s="7"/>
      <c r="C144" s="7"/>
      <c r="D144" s="7"/>
      <c r="E144" s="7"/>
      <c r="F144" s="7"/>
      <c r="G144" s="7"/>
      <c r="H144" s="264"/>
      <c r="I144" s="7"/>
      <c r="J144" s="7"/>
      <c r="K144" s="7"/>
      <c r="L144" s="7"/>
      <c r="M144" s="7"/>
      <c r="N144" s="7"/>
      <c r="O144" s="7"/>
      <c r="P144" s="7"/>
      <c r="Q144" s="265"/>
      <c r="R144" s="7"/>
      <c r="S144" s="7"/>
      <c r="T144" s="7"/>
      <c r="U144" s="266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</row>
    <row r="145" ht="18.0" customHeight="1">
      <c r="A145" s="7"/>
      <c r="B145" s="7"/>
      <c r="C145" s="7"/>
      <c r="D145" s="7"/>
      <c r="E145" s="7"/>
      <c r="F145" s="7"/>
      <c r="G145" s="7"/>
      <c r="H145" s="264"/>
      <c r="I145" s="7"/>
      <c r="J145" s="7"/>
      <c r="K145" s="7"/>
      <c r="L145" s="7"/>
      <c r="M145" s="7"/>
      <c r="N145" s="7"/>
      <c r="O145" s="7"/>
      <c r="P145" s="7"/>
      <c r="Q145" s="265"/>
      <c r="R145" s="7"/>
      <c r="S145" s="7"/>
      <c r="T145" s="7"/>
      <c r="U145" s="266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</row>
    <row r="146" ht="18.0" customHeight="1">
      <c r="A146" s="7"/>
      <c r="B146" s="7"/>
      <c r="C146" s="7"/>
      <c r="D146" s="7"/>
      <c r="E146" s="7"/>
      <c r="F146" s="7"/>
      <c r="G146" s="7"/>
      <c r="H146" s="264"/>
      <c r="I146" s="7"/>
      <c r="J146" s="7"/>
      <c r="K146" s="7"/>
      <c r="L146" s="7"/>
      <c r="M146" s="7"/>
      <c r="N146" s="7"/>
      <c r="O146" s="7"/>
      <c r="P146" s="7"/>
      <c r="Q146" s="265"/>
      <c r="R146" s="7"/>
      <c r="S146" s="7"/>
      <c r="T146" s="7"/>
      <c r="U146" s="266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</row>
    <row r="147" ht="18.0" customHeight="1">
      <c r="A147" s="7"/>
      <c r="B147" s="7"/>
      <c r="C147" s="7"/>
      <c r="D147" s="7"/>
      <c r="E147" s="7"/>
      <c r="F147" s="7"/>
      <c r="G147" s="7"/>
      <c r="H147" s="264"/>
      <c r="I147" s="7"/>
      <c r="J147" s="7"/>
      <c r="K147" s="7"/>
      <c r="L147" s="7"/>
      <c r="M147" s="7"/>
      <c r="N147" s="7"/>
      <c r="O147" s="7"/>
      <c r="P147" s="7"/>
      <c r="Q147" s="265"/>
      <c r="R147" s="7"/>
      <c r="S147" s="7"/>
      <c r="T147" s="7"/>
      <c r="U147" s="266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</row>
    <row r="148" ht="18.0" customHeight="1">
      <c r="A148" s="7"/>
      <c r="B148" s="7"/>
      <c r="C148" s="7"/>
      <c r="D148" s="7"/>
      <c r="E148" s="7"/>
      <c r="F148" s="7"/>
      <c r="G148" s="7"/>
      <c r="H148" s="264"/>
      <c r="I148" s="7"/>
      <c r="J148" s="7"/>
      <c r="K148" s="7"/>
      <c r="L148" s="7"/>
      <c r="M148" s="7"/>
      <c r="N148" s="7"/>
      <c r="O148" s="7"/>
      <c r="P148" s="7"/>
      <c r="Q148" s="265"/>
      <c r="R148" s="7"/>
      <c r="S148" s="7"/>
      <c r="T148" s="7"/>
      <c r="U148" s="266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</row>
    <row r="149" ht="18.0" customHeight="1">
      <c r="A149" s="7"/>
      <c r="B149" s="7"/>
      <c r="C149" s="7"/>
      <c r="D149" s="7"/>
      <c r="E149" s="7"/>
      <c r="F149" s="7"/>
      <c r="G149" s="7"/>
      <c r="H149" s="264"/>
      <c r="I149" s="7"/>
      <c r="J149" s="7"/>
      <c r="K149" s="7"/>
      <c r="L149" s="7"/>
      <c r="M149" s="7"/>
      <c r="N149" s="7"/>
      <c r="O149" s="7"/>
      <c r="P149" s="7"/>
      <c r="Q149" s="265"/>
      <c r="R149" s="7"/>
      <c r="S149" s="7"/>
      <c r="T149" s="7"/>
      <c r="U149" s="266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</row>
    <row r="150" ht="18.0" customHeight="1">
      <c r="A150" s="7"/>
      <c r="B150" s="7"/>
      <c r="C150" s="7"/>
      <c r="D150" s="7"/>
      <c r="E150" s="7"/>
      <c r="F150" s="7"/>
      <c r="G150" s="7"/>
      <c r="H150" s="264"/>
      <c r="I150" s="7"/>
      <c r="J150" s="7"/>
      <c r="K150" s="7"/>
      <c r="L150" s="7"/>
      <c r="M150" s="7"/>
      <c r="N150" s="7"/>
      <c r="O150" s="7"/>
      <c r="P150" s="7"/>
      <c r="Q150" s="265"/>
      <c r="R150" s="7"/>
      <c r="S150" s="7"/>
      <c r="T150" s="7"/>
      <c r="U150" s="266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</row>
    <row r="151" ht="18.0" customHeight="1">
      <c r="A151" s="7"/>
      <c r="B151" s="7"/>
      <c r="C151" s="7"/>
      <c r="D151" s="7"/>
      <c r="E151" s="7"/>
      <c r="F151" s="7"/>
      <c r="G151" s="7"/>
      <c r="H151" s="264"/>
      <c r="I151" s="7"/>
      <c r="J151" s="7"/>
      <c r="K151" s="7"/>
      <c r="L151" s="7"/>
      <c r="M151" s="7"/>
      <c r="N151" s="7"/>
      <c r="O151" s="7"/>
      <c r="P151" s="7"/>
      <c r="Q151" s="265"/>
      <c r="R151" s="7"/>
      <c r="S151" s="7"/>
      <c r="T151" s="7"/>
      <c r="U151" s="266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</row>
    <row r="152" ht="18.0" customHeight="1">
      <c r="A152" s="7"/>
      <c r="B152" s="7"/>
      <c r="C152" s="7"/>
      <c r="D152" s="7"/>
      <c r="E152" s="7"/>
      <c r="F152" s="7"/>
      <c r="G152" s="7"/>
      <c r="H152" s="264"/>
      <c r="I152" s="7"/>
      <c r="J152" s="7"/>
      <c r="K152" s="7"/>
      <c r="L152" s="7"/>
      <c r="M152" s="7"/>
      <c r="N152" s="7"/>
      <c r="O152" s="7"/>
      <c r="P152" s="7"/>
      <c r="Q152" s="265"/>
      <c r="R152" s="7"/>
      <c r="S152" s="7"/>
      <c r="T152" s="7"/>
      <c r="U152" s="266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</row>
    <row r="153" ht="18.0" customHeight="1">
      <c r="A153" s="7"/>
      <c r="B153" s="7"/>
      <c r="C153" s="7"/>
      <c r="D153" s="7"/>
      <c r="E153" s="7"/>
      <c r="F153" s="7"/>
      <c r="G153" s="7"/>
      <c r="H153" s="264"/>
      <c r="I153" s="7"/>
      <c r="J153" s="7"/>
      <c r="K153" s="7"/>
      <c r="L153" s="7"/>
      <c r="M153" s="7"/>
      <c r="N153" s="7"/>
      <c r="O153" s="7"/>
      <c r="P153" s="7"/>
      <c r="Q153" s="265"/>
      <c r="R153" s="7"/>
      <c r="S153" s="7"/>
      <c r="T153" s="7"/>
      <c r="U153" s="266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</row>
    <row r="154" ht="18.0" customHeight="1">
      <c r="A154" s="7"/>
      <c r="B154" s="7"/>
      <c r="C154" s="7"/>
      <c r="D154" s="7"/>
      <c r="E154" s="7"/>
      <c r="F154" s="7"/>
      <c r="G154" s="7"/>
      <c r="H154" s="264"/>
      <c r="I154" s="7"/>
      <c r="J154" s="7"/>
      <c r="K154" s="7"/>
      <c r="L154" s="7"/>
      <c r="M154" s="7"/>
      <c r="N154" s="7"/>
      <c r="O154" s="7"/>
      <c r="P154" s="7"/>
      <c r="Q154" s="265"/>
      <c r="R154" s="7"/>
      <c r="S154" s="7"/>
      <c r="T154" s="7"/>
      <c r="U154" s="266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</row>
    <row r="155" ht="18.0" customHeight="1">
      <c r="A155" s="7"/>
      <c r="B155" s="7"/>
      <c r="C155" s="7"/>
      <c r="D155" s="7"/>
      <c r="E155" s="7"/>
      <c r="F155" s="7"/>
      <c r="G155" s="7"/>
      <c r="H155" s="264"/>
      <c r="I155" s="7"/>
      <c r="J155" s="7"/>
      <c r="K155" s="7"/>
      <c r="L155" s="7"/>
      <c r="M155" s="7"/>
      <c r="N155" s="7"/>
      <c r="O155" s="7"/>
      <c r="P155" s="7"/>
      <c r="Q155" s="265"/>
      <c r="R155" s="7"/>
      <c r="S155" s="7"/>
      <c r="T155" s="7"/>
      <c r="U155" s="266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</row>
    <row r="156" ht="18.0" customHeight="1">
      <c r="A156" s="7"/>
      <c r="B156" s="7"/>
      <c r="C156" s="7"/>
      <c r="D156" s="7"/>
      <c r="E156" s="7"/>
      <c r="F156" s="7"/>
      <c r="G156" s="7"/>
      <c r="H156" s="264"/>
      <c r="I156" s="7"/>
      <c r="J156" s="7"/>
      <c r="K156" s="7"/>
      <c r="L156" s="7"/>
      <c r="M156" s="7"/>
      <c r="N156" s="7"/>
      <c r="O156" s="7"/>
      <c r="P156" s="7"/>
      <c r="Q156" s="265"/>
      <c r="R156" s="7"/>
      <c r="S156" s="7"/>
      <c r="T156" s="7"/>
      <c r="U156" s="266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</row>
    <row r="157" ht="18.0" customHeight="1">
      <c r="A157" s="7"/>
      <c r="B157" s="7"/>
      <c r="C157" s="7"/>
      <c r="D157" s="7"/>
      <c r="E157" s="7"/>
      <c r="F157" s="7"/>
      <c r="G157" s="7"/>
      <c r="H157" s="264"/>
      <c r="I157" s="7"/>
      <c r="J157" s="7"/>
      <c r="K157" s="7"/>
      <c r="L157" s="7"/>
      <c r="M157" s="7"/>
      <c r="N157" s="7"/>
      <c r="O157" s="7"/>
      <c r="P157" s="7"/>
      <c r="Q157" s="265"/>
      <c r="R157" s="7"/>
      <c r="S157" s="7"/>
      <c r="T157" s="7"/>
      <c r="U157" s="266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</row>
    <row r="158" ht="18.0" customHeight="1">
      <c r="A158" s="7"/>
      <c r="B158" s="7"/>
      <c r="C158" s="7"/>
      <c r="D158" s="7"/>
      <c r="E158" s="7"/>
      <c r="F158" s="7"/>
      <c r="G158" s="7"/>
      <c r="H158" s="264"/>
      <c r="I158" s="7"/>
      <c r="J158" s="7"/>
      <c r="K158" s="7"/>
      <c r="L158" s="7"/>
      <c r="M158" s="7"/>
      <c r="N158" s="7"/>
      <c r="O158" s="7"/>
      <c r="P158" s="7"/>
      <c r="Q158" s="265"/>
      <c r="R158" s="7"/>
      <c r="S158" s="7"/>
      <c r="T158" s="7"/>
      <c r="U158" s="266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</row>
    <row r="159" ht="18.0" customHeight="1">
      <c r="A159" s="7"/>
      <c r="B159" s="7"/>
      <c r="C159" s="7"/>
      <c r="D159" s="7"/>
      <c r="E159" s="7"/>
      <c r="F159" s="7"/>
      <c r="G159" s="7"/>
      <c r="H159" s="264"/>
      <c r="I159" s="7"/>
      <c r="J159" s="7"/>
      <c r="K159" s="7"/>
      <c r="L159" s="7"/>
      <c r="M159" s="7"/>
      <c r="N159" s="7"/>
      <c r="O159" s="7"/>
      <c r="P159" s="7"/>
      <c r="Q159" s="265"/>
      <c r="R159" s="7"/>
      <c r="S159" s="7"/>
      <c r="T159" s="7"/>
      <c r="U159" s="266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</row>
    <row r="160" ht="18.0" customHeight="1">
      <c r="A160" s="7"/>
      <c r="B160" s="7"/>
      <c r="C160" s="7"/>
      <c r="D160" s="7"/>
      <c r="E160" s="7"/>
      <c r="F160" s="7"/>
      <c r="G160" s="7"/>
      <c r="H160" s="264"/>
      <c r="I160" s="7"/>
      <c r="J160" s="7"/>
      <c r="K160" s="7"/>
      <c r="L160" s="7"/>
      <c r="M160" s="7"/>
      <c r="N160" s="7"/>
      <c r="O160" s="7"/>
      <c r="P160" s="7"/>
      <c r="Q160" s="265"/>
      <c r="R160" s="7"/>
      <c r="S160" s="7"/>
      <c r="T160" s="7"/>
      <c r="U160" s="266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</row>
    <row r="161" ht="18.0" customHeight="1">
      <c r="A161" s="7"/>
      <c r="B161" s="7"/>
      <c r="C161" s="7"/>
      <c r="D161" s="7"/>
      <c r="E161" s="7"/>
      <c r="F161" s="7"/>
      <c r="G161" s="7"/>
      <c r="H161" s="264"/>
      <c r="I161" s="7"/>
      <c r="J161" s="7"/>
      <c r="K161" s="7"/>
      <c r="L161" s="7"/>
      <c r="M161" s="7"/>
      <c r="N161" s="7"/>
      <c r="O161" s="7"/>
      <c r="P161" s="7"/>
      <c r="Q161" s="265"/>
      <c r="R161" s="7"/>
      <c r="S161" s="7"/>
      <c r="T161" s="7"/>
      <c r="U161" s="266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</row>
    <row r="162" ht="18.0" customHeight="1">
      <c r="A162" s="7"/>
      <c r="B162" s="7"/>
      <c r="C162" s="7"/>
      <c r="D162" s="7"/>
      <c r="E162" s="7"/>
      <c r="F162" s="7"/>
      <c r="G162" s="7"/>
      <c r="H162" s="264"/>
      <c r="I162" s="7"/>
      <c r="J162" s="7"/>
      <c r="K162" s="7"/>
      <c r="L162" s="7"/>
      <c r="M162" s="7"/>
      <c r="N162" s="7"/>
      <c r="O162" s="7"/>
      <c r="P162" s="7"/>
      <c r="Q162" s="265"/>
      <c r="R162" s="7"/>
      <c r="S162" s="7"/>
      <c r="T162" s="7"/>
      <c r="U162" s="266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</row>
    <row r="163" ht="18.0" customHeight="1">
      <c r="A163" s="7"/>
      <c r="B163" s="7"/>
      <c r="C163" s="7"/>
      <c r="D163" s="7"/>
      <c r="E163" s="7"/>
      <c r="F163" s="7"/>
      <c r="G163" s="7"/>
      <c r="H163" s="264"/>
      <c r="I163" s="7"/>
      <c r="J163" s="7"/>
      <c r="K163" s="7"/>
      <c r="L163" s="7"/>
      <c r="M163" s="7"/>
      <c r="N163" s="7"/>
      <c r="O163" s="7"/>
      <c r="P163" s="7"/>
      <c r="Q163" s="265"/>
      <c r="R163" s="7"/>
      <c r="S163" s="7"/>
      <c r="T163" s="7"/>
      <c r="U163" s="266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</row>
    <row r="164" ht="18.0" customHeight="1">
      <c r="A164" s="7"/>
      <c r="B164" s="7"/>
      <c r="C164" s="7"/>
      <c r="D164" s="7"/>
      <c r="E164" s="7"/>
      <c r="F164" s="7"/>
      <c r="G164" s="7"/>
      <c r="H164" s="264"/>
      <c r="I164" s="7"/>
      <c r="J164" s="7"/>
      <c r="K164" s="7"/>
      <c r="L164" s="7"/>
      <c r="M164" s="7"/>
      <c r="N164" s="7"/>
      <c r="O164" s="7"/>
      <c r="P164" s="7"/>
      <c r="Q164" s="265"/>
      <c r="R164" s="7"/>
      <c r="S164" s="7"/>
      <c r="T164" s="7"/>
      <c r="U164" s="266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</row>
    <row r="165" ht="18.0" customHeight="1">
      <c r="A165" s="7"/>
      <c r="B165" s="7"/>
      <c r="C165" s="7"/>
      <c r="D165" s="7"/>
      <c r="E165" s="7"/>
      <c r="F165" s="7"/>
      <c r="G165" s="7"/>
      <c r="H165" s="264"/>
      <c r="I165" s="7"/>
      <c r="J165" s="7"/>
      <c r="K165" s="7"/>
      <c r="L165" s="7"/>
      <c r="M165" s="7"/>
      <c r="N165" s="7"/>
      <c r="O165" s="7"/>
      <c r="P165" s="7"/>
      <c r="Q165" s="265"/>
      <c r="R165" s="7"/>
      <c r="S165" s="7"/>
      <c r="T165" s="7"/>
      <c r="U165" s="266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</row>
    <row r="166" ht="18.0" customHeight="1">
      <c r="A166" s="7"/>
      <c r="B166" s="7"/>
      <c r="C166" s="7"/>
      <c r="D166" s="7"/>
      <c r="E166" s="7"/>
      <c r="F166" s="7"/>
      <c r="G166" s="7"/>
      <c r="H166" s="264"/>
      <c r="I166" s="7"/>
      <c r="J166" s="7"/>
      <c r="K166" s="7"/>
      <c r="L166" s="7"/>
      <c r="M166" s="7"/>
      <c r="N166" s="7"/>
      <c r="O166" s="7"/>
      <c r="P166" s="7"/>
      <c r="Q166" s="265"/>
      <c r="R166" s="7"/>
      <c r="S166" s="7"/>
      <c r="T166" s="7"/>
      <c r="U166" s="266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</row>
    <row r="167" ht="18.0" customHeight="1">
      <c r="A167" s="7"/>
      <c r="B167" s="7"/>
      <c r="C167" s="7"/>
      <c r="D167" s="7"/>
      <c r="E167" s="7"/>
      <c r="F167" s="7"/>
      <c r="G167" s="7"/>
      <c r="H167" s="264"/>
      <c r="I167" s="7"/>
      <c r="J167" s="7"/>
      <c r="K167" s="7"/>
      <c r="L167" s="7"/>
      <c r="M167" s="7"/>
      <c r="N167" s="7"/>
      <c r="O167" s="7"/>
      <c r="P167" s="7"/>
      <c r="Q167" s="265"/>
      <c r="R167" s="7"/>
      <c r="S167" s="7"/>
      <c r="T167" s="7"/>
      <c r="U167" s="266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</row>
    <row r="168" ht="18.0" customHeight="1">
      <c r="A168" s="7"/>
      <c r="B168" s="7"/>
      <c r="C168" s="7"/>
      <c r="D168" s="7"/>
      <c r="E168" s="7"/>
      <c r="F168" s="7"/>
      <c r="G168" s="7"/>
      <c r="H168" s="264"/>
      <c r="I168" s="7"/>
      <c r="J168" s="7"/>
      <c r="K168" s="7"/>
      <c r="L168" s="7"/>
      <c r="M168" s="7"/>
      <c r="N168" s="7"/>
      <c r="O168" s="7"/>
      <c r="P168" s="7"/>
      <c r="Q168" s="265"/>
      <c r="R168" s="7"/>
      <c r="S168" s="7"/>
      <c r="T168" s="7"/>
      <c r="U168" s="266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</row>
    <row r="169" ht="18.0" customHeight="1">
      <c r="A169" s="7"/>
      <c r="B169" s="7"/>
      <c r="C169" s="7"/>
      <c r="D169" s="7"/>
      <c r="E169" s="7"/>
      <c r="F169" s="7"/>
      <c r="G169" s="7"/>
      <c r="H169" s="264"/>
      <c r="I169" s="7"/>
      <c r="J169" s="7"/>
      <c r="K169" s="7"/>
      <c r="L169" s="7"/>
      <c r="M169" s="7"/>
      <c r="N169" s="7"/>
      <c r="O169" s="7"/>
      <c r="P169" s="7"/>
      <c r="Q169" s="265"/>
      <c r="R169" s="7"/>
      <c r="S169" s="7"/>
      <c r="T169" s="7"/>
      <c r="U169" s="266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</row>
    <row r="170" ht="18.0" customHeight="1">
      <c r="A170" s="7"/>
      <c r="B170" s="7"/>
      <c r="C170" s="7"/>
      <c r="D170" s="7"/>
      <c r="E170" s="7"/>
      <c r="F170" s="7"/>
      <c r="G170" s="7"/>
      <c r="H170" s="264"/>
      <c r="I170" s="7"/>
      <c r="J170" s="7"/>
      <c r="K170" s="7"/>
      <c r="L170" s="7"/>
      <c r="M170" s="7"/>
      <c r="N170" s="7"/>
      <c r="O170" s="7"/>
      <c r="P170" s="7"/>
      <c r="Q170" s="265"/>
      <c r="R170" s="7"/>
      <c r="S170" s="7"/>
      <c r="T170" s="7"/>
      <c r="U170" s="266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</row>
    <row r="171" ht="18.0" customHeight="1">
      <c r="A171" s="7"/>
      <c r="B171" s="7"/>
      <c r="C171" s="7"/>
      <c r="D171" s="7"/>
      <c r="E171" s="7"/>
      <c r="F171" s="7"/>
      <c r="G171" s="7"/>
      <c r="H171" s="264"/>
      <c r="I171" s="7"/>
      <c r="J171" s="7"/>
      <c r="K171" s="7"/>
      <c r="L171" s="7"/>
      <c r="M171" s="7"/>
      <c r="N171" s="7"/>
      <c r="O171" s="7"/>
      <c r="P171" s="7"/>
      <c r="Q171" s="265"/>
      <c r="R171" s="7"/>
      <c r="S171" s="7"/>
      <c r="T171" s="7"/>
      <c r="U171" s="266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</row>
    <row r="172" ht="18.0" customHeight="1">
      <c r="A172" s="7"/>
      <c r="B172" s="7"/>
      <c r="C172" s="7"/>
      <c r="D172" s="7"/>
      <c r="E172" s="7"/>
      <c r="F172" s="7"/>
      <c r="G172" s="7"/>
      <c r="H172" s="264"/>
      <c r="I172" s="7"/>
      <c r="J172" s="7"/>
      <c r="K172" s="7"/>
      <c r="L172" s="7"/>
      <c r="M172" s="7"/>
      <c r="N172" s="7"/>
      <c r="O172" s="7"/>
      <c r="P172" s="7"/>
      <c r="Q172" s="265"/>
      <c r="R172" s="7"/>
      <c r="S172" s="7"/>
      <c r="T172" s="7"/>
      <c r="U172" s="266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</row>
    <row r="173" ht="18.0" customHeight="1">
      <c r="A173" s="7"/>
      <c r="B173" s="7"/>
      <c r="C173" s="7"/>
      <c r="D173" s="7"/>
      <c r="E173" s="7"/>
      <c r="F173" s="7"/>
      <c r="G173" s="7"/>
      <c r="H173" s="264"/>
      <c r="I173" s="7"/>
      <c r="J173" s="7"/>
      <c r="K173" s="7"/>
      <c r="L173" s="7"/>
      <c r="M173" s="7"/>
      <c r="N173" s="7"/>
      <c r="O173" s="7"/>
      <c r="P173" s="7"/>
      <c r="Q173" s="265"/>
      <c r="R173" s="7"/>
      <c r="S173" s="7"/>
      <c r="T173" s="7"/>
      <c r="U173" s="266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</row>
    <row r="174" ht="18.0" customHeight="1">
      <c r="A174" s="7"/>
      <c r="B174" s="7"/>
      <c r="C174" s="7"/>
      <c r="D174" s="7"/>
      <c r="E174" s="7"/>
      <c r="F174" s="7"/>
      <c r="G174" s="7"/>
      <c r="H174" s="264"/>
      <c r="I174" s="7"/>
      <c r="J174" s="7"/>
      <c r="K174" s="7"/>
      <c r="L174" s="7"/>
      <c r="M174" s="7"/>
      <c r="N174" s="7"/>
      <c r="O174" s="7"/>
      <c r="P174" s="7"/>
      <c r="Q174" s="265"/>
      <c r="R174" s="7"/>
      <c r="S174" s="7"/>
      <c r="T174" s="7"/>
      <c r="U174" s="266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</row>
    <row r="175" ht="18.0" customHeight="1">
      <c r="A175" s="7"/>
      <c r="B175" s="7"/>
      <c r="C175" s="7"/>
      <c r="D175" s="7"/>
      <c r="E175" s="7"/>
      <c r="F175" s="7"/>
      <c r="G175" s="7"/>
      <c r="H175" s="264"/>
      <c r="I175" s="7"/>
      <c r="J175" s="7"/>
      <c r="K175" s="7"/>
      <c r="L175" s="7"/>
      <c r="M175" s="7"/>
      <c r="N175" s="7"/>
      <c r="O175" s="7"/>
      <c r="P175" s="7"/>
      <c r="Q175" s="265"/>
      <c r="R175" s="7"/>
      <c r="S175" s="7"/>
      <c r="T175" s="7"/>
      <c r="U175" s="266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</row>
    <row r="176" ht="18.0" customHeight="1">
      <c r="A176" s="7"/>
      <c r="B176" s="7"/>
      <c r="C176" s="7"/>
      <c r="D176" s="7"/>
      <c r="E176" s="7"/>
      <c r="F176" s="7"/>
      <c r="G176" s="7"/>
      <c r="H176" s="264"/>
      <c r="I176" s="7"/>
      <c r="J176" s="7"/>
      <c r="K176" s="7"/>
      <c r="L176" s="7"/>
      <c r="M176" s="7"/>
      <c r="N176" s="7"/>
      <c r="O176" s="7"/>
      <c r="P176" s="7"/>
      <c r="Q176" s="265"/>
      <c r="R176" s="7"/>
      <c r="S176" s="7"/>
      <c r="T176" s="7"/>
      <c r="U176" s="266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</row>
    <row r="177" ht="18.0" customHeight="1">
      <c r="A177" s="7"/>
      <c r="B177" s="7"/>
      <c r="C177" s="7"/>
      <c r="D177" s="7"/>
      <c r="E177" s="7"/>
      <c r="F177" s="7"/>
      <c r="G177" s="7"/>
      <c r="H177" s="264"/>
      <c r="I177" s="7"/>
      <c r="J177" s="7"/>
      <c r="K177" s="7"/>
      <c r="L177" s="7"/>
      <c r="M177" s="7"/>
      <c r="N177" s="7"/>
      <c r="O177" s="7"/>
      <c r="P177" s="7"/>
      <c r="Q177" s="265"/>
      <c r="R177" s="7"/>
      <c r="S177" s="7"/>
      <c r="T177" s="7"/>
      <c r="U177" s="266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</row>
    <row r="178" ht="18.0" customHeight="1">
      <c r="A178" s="7"/>
      <c r="B178" s="7"/>
      <c r="C178" s="7"/>
      <c r="D178" s="7"/>
      <c r="E178" s="7"/>
      <c r="F178" s="7"/>
      <c r="G178" s="7"/>
      <c r="H178" s="264"/>
      <c r="I178" s="7"/>
      <c r="J178" s="7"/>
      <c r="K178" s="7"/>
      <c r="L178" s="7"/>
      <c r="M178" s="7"/>
      <c r="N178" s="7"/>
      <c r="O178" s="7"/>
      <c r="P178" s="7"/>
      <c r="Q178" s="265"/>
      <c r="R178" s="7"/>
      <c r="S178" s="7"/>
      <c r="T178" s="7"/>
      <c r="U178" s="266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</row>
    <row r="179" ht="18.0" customHeight="1">
      <c r="A179" s="7"/>
      <c r="B179" s="7"/>
      <c r="C179" s="7"/>
      <c r="D179" s="7"/>
      <c r="E179" s="7"/>
      <c r="F179" s="7"/>
      <c r="G179" s="7"/>
      <c r="H179" s="264"/>
      <c r="I179" s="7"/>
      <c r="J179" s="7"/>
      <c r="K179" s="7"/>
      <c r="L179" s="7"/>
      <c r="M179" s="7"/>
      <c r="N179" s="7"/>
      <c r="O179" s="7"/>
      <c r="P179" s="7"/>
      <c r="Q179" s="265"/>
      <c r="R179" s="7"/>
      <c r="S179" s="7"/>
      <c r="T179" s="7"/>
      <c r="U179" s="266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</row>
    <row r="180" ht="18.0" customHeight="1">
      <c r="A180" s="7"/>
      <c r="B180" s="7"/>
      <c r="C180" s="7"/>
      <c r="D180" s="7"/>
      <c r="E180" s="7"/>
      <c r="F180" s="7"/>
      <c r="G180" s="7"/>
      <c r="H180" s="264"/>
      <c r="I180" s="7"/>
      <c r="J180" s="7"/>
      <c r="K180" s="7"/>
      <c r="L180" s="7"/>
      <c r="M180" s="7"/>
      <c r="N180" s="7"/>
      <c r="O180" s="7"/>
      <c r="P180" s="7"/>
      <c r="Q180" s="265"/>
      <c r="R180" s="7"/>
      <c r="S180" s="7"/>
      <c r="T180" s="7"/>
      <c r="U180" s="266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</row>
    <row r="181" ht="18.0" customHeight="1">
      <c r="A181" s="7"/>
      <c r="B181" s="7"/>
      <c r="C181" s="7"/>
      <c r="D181" s="7"/>
      <c r="E181" s="7"/>
      <c r="F181" s="7"/>
      <c r="G181" s="7"/>
      <c r="H181" s="264"/>
      <c r="I181" s="7"/>
      <c r="J181" s="7"/>
      <c r="K181" s="7"/>
      <c r="L181" s="7"/>
      <c r="M181" s="7"/>
      <c r="N181" s="7"/>
      <c r="O181" s="7"/>
      <c r="P181" s="7"/>
      <c r="Q181" s="265"/>
      <c r="R181" s="7"/>
      <c r="S181" s="7"/>
      <c r="T181" s="7"/>
      <c r="U181" s="266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</row>
    <row r="182" ht="18.0" customHeight="1">
      <c r="A182" s="7"/>
      <c r="B182" s="7"/>
      <c r="C182" s="7"/>
      <c r="D182" s="7"/>
      <c r="E182" s="7"/>
      <c r="F182" s="7"/>
      <c r="G182" s="7"/>
      <c r="H182" s="264"/>
      <c r="I182" s="7"/>
      <c r="J182" s="7"/>
      <c r="K182" s="7"/>
      <c r="L182" s="7"/>
      <c r="M182" s="7"/>
      <c r="N182" s="7"/>
      <c r="O182" s="7"/>
      <c r="P182" s="7"/>
      <c r="Q182" s="265"/>
      <c r="R182" s="7"/>
      <c r="S182" s="7"/>
      <c r="T182" s="7"/>
      <c r="U182" s="266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</row>
    <row r="183" ht="18.0" customHeight="1">
      <c r="A183" s="7"/>
      <c r="B183" s="7"/>
      <c r="C183" s="7"/>
      <c r="D183" s="7"/>
      <c r="E183" s="7"/>
      <c r="F183" s="7"/>
      <c r="G183" s="7"/>
      <c r="H183" s="264"/>
      <c r="I183" s="7"/>
      <c r="J183" s="7"/>
      <c r="K183" s="7"/>
      <c r="L183" s="7"/>
      <c r="M183" s="7"/>
      <c r="N183" s="7"/>
      <c r="O183" s="7"/>
      <c r="P183" s="7"/>
      <c r="Q183" s="265"/>
      <c r="R183" s="7"/>
      <c r="S183" s="7"/>
      <c r="T183" s="7"/>
      <c r="U183" s="266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</row>
    <row r="184" ht="18.0" customHeight="1">
      <c r="A184" s="7"/>
      <c r="B184" s="7"/>
      <c r="C184" s="7"/>
      <c r="D184" s="7"/>
      <c r="E184" s="7"/>
      <c r="F184" s="7"/>
      <c r="G184" s="7"/>
      <c r="H184" s="264"/>
      <c r="I184" s="7"/>
      <c r="J184" s="7"/>
      <c r="K184" s="7"/>
      <c r="L184" s="7"/>
      <c r="M184" s="7"/>
      <c r="N184" s="7"/>
      <c r="O184" s="7"/>
      <c r="P184" s="7"/>
      <c r="Q184" s="265"/>
      <c r="R184" s="7"/>
      <c r="S184" s="7"/>
      <c r="T184" s="7"/>
      <c r="U184" s="266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</row>
    <row r="185" ht="18.0" customHeight="1">
      <c r="A185" s="7"/>
      <c r="B185" s="7"/>
      <c r="C185" s="7"/>
      <c r="D185" s="7"/>
      <c r="E185" s="7"/>
      <c r="F185" s="7"/>
      <c r="G185" s="7"/>
      <c r="H185" s="264"/>
      <c r="I185" s="7"/>
      <c r="J185" s="7"/>
      <c r="K185" s="7"/>
      <c r="L185" s="7"/>
      <c r="M185" s="7"/>
      <c r="N185" s="7"/>
      <c r="O185" s="7"/>
      <c r="P185" s="7"/>
      <c r="Q185" s="265"/>
      <c r="R185" s="7"/>
      <c r="S185" s="7"/>
      <c r="T185" s="7"/>
      <c r="U185" s="266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</row>
    <row r="186" ht="18.0" customHeight="1">
      <c r="A186" s="7"/>
      <c r="B186" s="7"/>
      <c r="C186" s="7"/>
      <c r="D186" s="7"/>
      <c r="E186" s="7"/>
      <c r="F186" s="7"/>
      <c r="G186" s="7"/>
      <c r="H186" s="264"/>
      <c r="I186" s="7"/>
      <c r="J186" s="7"/>
      <c r="K186" s="7"/>
      <c r="L186" s="7"/>
      <c r="M186" s="7"/>
      <c r="N186" s="7"/>
      <c r="O186" s="7"/>
      <c r="P186" s="7"/>
      <c r="Q186" s="265"/>
      <c r="R186" s="7"/>
      <c r="S186" s="7"/>
      <c r="T186" s="7"/>
      <c r="U186" s="266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</row>
    <row r="187" ht="18.0" customHeight="1">
      <c r="A187" s="7"/>
      <c r="B187" s="7"/>
      <c r="C187" s="7"/>
      <c r="D187" s="7"/>
      <c r="E187" s="7"/>
      <c r="F187" s="7"/>
      <c r="G187" s="7"/>
      <c r="H187" s="264"/>
      <c r="I187" s="7"/>
      <c r="J187" s="7"/>
      <c r="K187" s="7"/>
      <c r="L187" s="7"/>
      <c r="M187" s="7"/>
      <c r="N187" s="7"/>
      <c r="O187" s="7"/>
      <c r="P187" s="7"/>
      <c r="Q187" s="265"/>
      <c r="R187" s="7"/>
      <c r="S187" s="7"/>
      <c r="T187" s="7"/>
      <c r="U187" s="266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</row>
    <row r="188" ht="18.0" customHeight="1">
      <c r="A188" s="7"/>
      <c r="B188" s="7"/>
      <c r="C188" s="7"/>
      <c r="D188" s="7"/>
      <c r="E188" s="7"/>
      <c r="F188" s="7"/>
      <c r="G188" s="7"/>
      <c r="H188" s="264"/>
      <c r="I188" s="7"/>
      <c r="J188" s="7"/>
      <c r="K188" s="7"/>
      <c r="L188" s="7"/>
      <c r="M188" s="7"/>
      <c r="N188" s="7"/>
      <c r="O188" s="7"/>
      <c r="P188" s="7"/>
      <c r="Q188" s="265"/>
      <c r="R188" s="7"/>
      <c r="S188" s="7"/>
      <c r="T188" s="7"/>
      <c r="U188" s="266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</row>
    <row r="189" ht="18.0" customHeight="1">
      <c r="A189" s="7"/>
      <c r="B189" s="7"/>
      <c r="C189" s="7"/>
      <c r="D189" s="7"/>
      <c r="E189" s="7"/>
      <c r="F189" s="7"/>
      <c r="G189" s="7"/>
      <c r="H189" s="264"/>
      <c r="I189" s="7"/>
      <c r="J189" s="7"/>
      <c r="K189" s="7"/>
      <c r="L189" s="7"/>
      <c r="M189" s="7"/>
      <c r="N189" s="7"/>
      <c r="O189" s="7"/>
      <c r="P189" s="7"/>
      <c r="Q189" s="265"/>
      <c r="R189" s="7"/>
      <c r="S189" s="7"/>
      <c r="T189" s="7"/>
      <c r="U189" s="266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</row>
    <row r="190" ht="18.0" customHeight="1">
      <c r="A190" s="7"/>
      <c r="B190" s="7"/>
      <c r="C190" s="7"/>
      <c r="D190" s="7"/>
      <c r="E190" s="7"/>
      <c r="F190" s="7"/>
      <c r="G190" s="7"/>
      <c r="H190" s="264"/>
      <c r="I190" s="7"/>
      <c r="J190" s="7"/>
      <c r="K190" s="7"/>
      <c r="L190" s="7"/>
      <c r="M190" s="7"/>
      <c r="N190" s="7"/>
      <c r="O190" s="7"/>
      <c r="P190" s="7"/>
      <c r="Q190" s="265"/>
      <c r="R190" s="7"/>
      <c r="S190" s="7"/>
      <c r="T190" s="7"/>
      <c r="U190" s="266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</row>
    <row r="191" ht="18.0" customHeight="1">
      <c r="A191" s="7"/>
      <c r="B191" s="7"/>
      <c r="C191" s="7"/>
      <c r="D191" s="7"/>
      <c r="E191" s="7"/>
      <c r="F191" s="7"/>
      <c r="G191" s="7"/>
      <c r="H191" s="264"/>
      <c r="I191" s="7"/>
      <c r="J191" s="7"/>
      <c r="K191" s="7"/>
      <c r="L191" s="7"/>
      <c r="M191" s="7"/>
      <c r="N191" s="7"/>
      <c r="O191" s="7"/>
      <c r="P191" s="7"/>
      <c r="Q191" s="265"/>
      <c r="R191" s="7"/>
      <c r="S191" s="7"/>
      <c r="T191" s="7"/>
      <c r="U191" s="266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</row>
    <row r="192" ht="18.0" customHeight="1">
      <c r="A192" s="7"/>
      <c r="B192" s="7"/>
      <c r="C192" s="7"/>
      <c r="D192" s="7"/>
      <c r="E192" s="7"/>
      <c r="F192" s="7"/>
      <c r="G192" s="7"/>
      <c r="H192" s="264"/>
      <c r="I192" s="7"/>
      <c r="J192" s="7"/>
      <c r="K192" s="7"/>
      <c r="L192" s="7"/>
      <c r="M192" s="7"/>
      <c r="N192" s="7"/>
      <c r="O192" s="7"/>
      <c r="P192" s="7"/>
      <c r="Q192" s="265"/>
      <c r="R192" s="7"/>
      <c r="S192" s="7"/>
      <c r="T192" s="7"/>
      <c r="U192" s="266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</row>
    <row r="193" ht="18.0" customHeight="1">
      <c r="A193" s="7"/>
      <c r="B193" s="7"/>
      <c r="C193" s="7"/>
      <c r="D193" s="7"/>
      <c r="E193" s="7"/>
      <c r="F193" s="7"/>
      <c r="G193" s="7"/>
      <c r="H193" s="264"/>
      <c r="I193" s="7"/>
      <c r="J193" s="7"/>
      <c r="K193" s="7"/>
      <c r="L193" s="7"/>
      <c r="M193" s="7"/>
      <c r="N193" s="7"/>
      <c r="O193" s="7"/>
      <c r="P193" s="7"/>
      <c r="Q193" s="265"/>
      <c r="R193" s="7"/>
      <c r="S193" s="7"/>
      <c r="T193" s="7"/>
      <c r="U193" s="266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</row>
    <row r="194" ht="18.0" customHeight="1">
      <c r="A194" s="7"/>
      <c r="B194" s="7"/>
      <c r="C194" s="7"/>
      <c r="D194" s="7"/>
      <c r="E194" s="7"/>
      <c r="F194" s="7"/>
      <c r="G194" s="7"/>
      <c r="H194" s="264"/>
      <c r="I194" s="7"/>
      <c r="J194" s="7"/>
      <c r="K194" s="7"/>
      <c r="L194" s="7"/>
      <c r="M194" s="7"/>
      <c r="N194" s="7"/>
      <c r="O194" s="7"/>
      <c r="P194" s="7"/>
      <c r="Q194" s="265"/>
      <c r="R194" s="7"/>
      <c r="S194" s="7"/>
      <c r="T194" s="7"/>
      <c r="U194" s="266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</row>
    <row r="195" ht="18.0" customHeight="1">
      <c r="A195" s="7"/>
      <c r="B195" s="7"/>
      <c r="C195" s="7"/>
      <c r="D195" s="7"/>
      <c r="E195" s="7"/>
      <c r="F195" s="7"/>
      <c r="G195" s="7"/>
      <c r="H195" s="264"/>
      <c r="I195" s="7"/>
      <c r="J195" s="7"/>
      <c r="K195" s="7"/>
      <c r="L195" s="7"/>
      <c r="M195" s="7"/>
      <c r="N195" s="7"/>
      <c r="O195" s="7"/>
      <c r="P195" s="7"/>
      <c r="Q195" s="265"/>
      <c r="R195" s="7"/>
      <c r="S195" s="7"/>
      <c r="T195" s="7"/>
      <c r="U195" s="266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</row>
    <row r="196" ht="18.0" customHeight="1">
      <c r="A196" s="7"/>
      <c r="B196" s="7"/>
      <c r="C196" s="7"/>
      <c r="D196" s="7"/>
      <c r="E196" s="7"/>
      <c r="F196" s="7"/>
      <c r="G196" s="7"/>
      <c r="H196" s="264"/>
      <c r="I196" s="7"/>
      <c r="J196" s="7"/>
      <c r="K196" s="7"/>
      <c r="L196" s="7"/>
      <c r="M196" s="7"/>
      <c r="N196" s="7"/>
      <c r="O196" s="7"/>
      <c r="P196" s="7"/>
      <c r="Q196" s="265"/>
      <c r="R196" s="7"/>
      <c r="S196" s="7"/>
      <c r="T196" s="7"/>
      <c r="U196" s="266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</row>
    <row r="197" ht="18.0" customHeight="1">
      <c r="A197" s="7"/>
      <c r="B197" s="7"/>
      <c r="C197" s="7"/>
      <c r="D197" s="7"/>
      <c r="E197" s="7"/>
      <c r="F197" s="7"/>
      <c r="G197" s="7"/>
      <c r="H197" s="264"/>
      <c r="I197" s="7"/>
      <c r="J197" s="7"/>
      <c r="K197" s="7"/>
      <c r="L197" s="7"/>
      <c r="M197" s="7"/>
      <c r="N197" s="7"/>
      <c r="O197" s="7"/>
      <c r="P197" s="7"/>
      <c r="Q197" s="265"/>
      <c r="R197" s="7"/>
      <c r="S197" s="7"/>
      <c r="T197" s="7"/>
      <c r="U197" s="266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</row>
    <row r="198" ht="18.0" customHeight="1">
      <c r="A198" s="7"/>
      <c r="B198" s="7"/>
      <c r="C198" s="7"/>
      <c r="D198" s="7"/>
      <c r="E198" s="7"/>
      <c r="F198" s="7"/>
      <c r="G198" s="7"/>
      <c r="H198" s="264"/>
      <c r="I198" s="7"/>
      <c r="J198" s="7"/>
      <c r="K198" s="7"/>
      <c r="L198" s="7"/>
      <c r="M198" s="7"/>
      <c r="N198" s="7"/>
      <c r="O198" s="7"/>
      <c r="P198" s="7"/>
      <c r="Q198" s="265"/>
      <c r="R198" s="7"/>
      <c r="S198" s="7"/>
      <c r="T198" s="7"/>
      <c r="U198" s="266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</row>
    <row r="199" ht="18.0" customHeight="1">
      <c r="A199" s="7"/>
      <c r="B199" s="7"/>
      <c r="C199" s="7"/>
      <c r="D199" s="7"/>
      <c r="E199" s="7"/>
      <c r="F199" s="7"/>
      <c r="G199" s="7"/>
      <c r="H199" s="264"/>
      <c r="I199" s="7"/>
      <c r="J199" s="7"/>
      <c r="K199" s="7"/>
      <c r="L199" s="7"/>
      <c r="M199" s="7"/>
      <c r="N199" s="7"/>
      <c r="O199" s="7"/>
      <c r="P199" s="7"/>
      <c r="Q199" s="265"/>
      <c r="R199" s="7"/>
      <c r="S199" s="7"/>
      <c r="T199" s="7"/>
      <c r="U199" s="266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</row>
    <row r="200" ht="18.0" customHeight="1">
      <c r="A200" s="7"/>
      <c r="B200" s="7"/>
      <c r="C200" s="7"/>
      <c r="D200" s="7"/>
      <c r="E200" s="7"/>
      <c r="F200" s="7"/>
      <c r="G200" s="7"/>
      <c r="H200" s="264"/>
      <c r="I200" s="7"/>
      <c r="J200" s="7"/>
      <c r="K200" s="7"/>
      <c r="L200" s="7"/>
      <c r="M200" s="7"/>
      <c r="N200" s="7"/>
      <c r="O200" s="7"/>
      <c r="P200" s="7"/>
      <c r="Q200" s="265"/>
      <c r="R200" s="7"/>
      <c r="S200" s="7"/>
      <c r="T200" s="7"/>
      <c r="U200" s="266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</row>
    <row r="201" ht="18.0" customHeight="1">
      <c r="A201" s="7"/>
      <c r="B201" s="7"/>
      <c r="C201" s="7"/>
      <c r="D201" s="7"/>
      <c r="E201" s="7"/>
      <c r="F201" s="7"/>
      <c r="G201" s="7"/>
      <c r="H201" s="264"/>
      <c r="I201" s="7"/>
      <c r="J201" s="7"/>
      <c r="K201" s="7"/>
      <c r="L201" s="7"/>
      <c r="M201" s="7"/>
      <c r="N201" s="7"/>
      <c r="O201" s="7"/>
      <c r="P201" s="7"/>
      <c r="Q201" s="265"/>
      <c r="R201" s="7"/>
      <c r="S201" s="7"/>
      <c r="T201" s="7"/>
      <c r="U201" s="266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</row>
    <row r="202" ht="18.0" customHeight="1">
      <c r="A202" s="7"/>
      <c r="B202" s="7"/>
      <c r="C202" s="7"/>
      <c r="D202" s="7"/>
      <c r="E202" s="7"/>
      <c r="F202" s="7"/>
      <c r="G202" s="7"/>
      <c r="H202" s="264"/>
      <c r="I202" s="7"/>
      <c r="J202" s="7"/>
      <c r="K202" s="7"/>
      <c r="L202" s="7"/>
      <c r="M202" s="7"/>
      <c r="N202" s="7"/>
      <c r="O202" s="7"/>
      <c r="P202" s="7"/>
      <c r="Q202" s="265"/>
      <c r="R202" s="7"/>
      <c r="S202" s="7"/>
      <c r="T202" s="7"/>
      <c r="U202" s="266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</row>
    <row r="203" ht="18.0" customHeight="1">
      <c r="A203" s="7"/>
      <c r="B203" s="7"/>
      <c r="C203" s="7"/>
      <c r="D203" s="7"/>
      <c r="E203" s="7"/>
      <c r="F203" s="7"/>
      <c r="G203" s="7"/>
      <c r="H203" s="264"/>
      <c r="I203" s="7"/>
      <c r="J203" s="7"/>
      <c r="K203" s="7"/>
      <c r="L203" s="7"/>
      <c r="M203" s="7"/>
      <c r="N203" s="7"/>
      <c r="O203" s="7"/>
      <c r="P203" s="7"/>
      <c r="Q203" s="265"/>
      <c r="R203" s="7"/>
      <c r="S203" s="7"/>
      <c r="T203" s="7"/>
      <c r="U203" s="266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</row>
    <row r="204" ht="18.0" customHeight="1">
      <c r="A204" s="7"/>
      <c r="B204" s="7"/>
      <c r="C204" s="7"/>
      <c r="D204" s="7"/>
      <c r="E204" s="7"/>
      <c r="F204" s="7"/>
      <c r="G204" s="7"/>
      <c r="H204" s="264"/>
      <c r="I204" s="7"/>
      <c r="J204" s="7"/>
      <c r="K204" s="7"/>
      <c r="L204" s="7"/>
      <c r="M204" s="7"/>
      <c r="N204" s="7"/>
      <c r="O204" s="7"/>
      <c r="P204" s="7"/>
      <c r="Q204" s="265"/>
      <c r="R204" s="7"/>
      <c r="S204" s="7"/>
      <c r="T204" s="7"/>
      <c r="U204" s="266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</row>
    <row r="205" ht="18.0" customHeight="1">
      <c r="A205" s="7"/>
      <c r="B205" s="7"/>
      <c r="C205" s="7"/>
      <c r="D205" s="7"/>
      <c r="E205" s="7"/>
      <c r="F205" s="7"/>
      <c r="G205" s="7"/>
      <c r="H205" s="264"/>
      <c r="I205" s="7"/>
      <c r="J205" s="7"/>
      <c r="K205" s="7"/>
      <c r="L205" s="7"/>
      <c r="M205" s="7"/>
      <c r="N205" s="7"/>
      <c r="O205" s="7"/>
      <c r="P205" s="7"/>
      <c r="Q205" s="265"/>
      <c r="R205" s="7"/>
      <c r="S205" s="7"/>
      <c r="T205" s="7"/>
      <c r="U205" s="266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</row>
    <row r="206" ht="18.0" customHeight="1">
      <c r="A206" s="7"/>
      <c r="B206" s="7"/>
      <c r="C206" s="7"/>
      <c r="D206" s="7"/>
      <c r="E206" s="7"/>
      <c r="F206" s="7"/>
      <c r="G206" s="7"/>
      <c r="H206" s="264"/>
      <c r="I206" s="7"/>
      <c r="J206" s="7"/>
      <c r="K206" s="7"/>
      <c r="L206" s="7"/>
      <c r="M206" s="7"/>
      <c r="N206" s="7"/>
      <c r="O206" s="7"/>
      <c r="P206" s="7"/>
      <c r="Q206" s="265"/>
      <c r="R206" s="7"/>
      <c r="S206" s="7"/>
      <c r="T206" s="7"/>
      <c r="U206" s="266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</row>
    <row r="207" ht="18.0" customHeight="1">
      <c r="A207" s="7"/>
      <c r="B207" s="7"/>
      <c r="C207" s="7"/>
      <c r="D207" s="7"/>
      <c r="E207" s="7"/>
      <c r="F207" s="7"/>
      <c r="G207" s="7"/>
      <c r="H207" s="264"/>
      <c r="I207" s="7"/>
      <c r="J207" s="7"/>
      <c r="K207" s="7"/>
      <c r="L207" s="7"/>
      <c r="M207" s="7"/>
      <c r="N207" s="7"/>
      <c r="O207" s="7"/>
      <c r="P207" s="7"/>
      <c r="Q207" s="265"/>
      <c r="R207" s="7"/>
      <c r="S207" s="7"/>
      <c r="T207" s="7"/>
      <c r="U207" s="266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</row>
    <row r="208" ht="18.0" customHeight="1">
      <c r="A208" s="7"/>
      <c r="B208" s="7"/>
      <c r="C208" s="7"/>
      <c r="D208" s="7"/>
      <c r="E208" s="7"/>
      <c r="F208" s="7"/>
      <c r="G208" s="7"/>
      <c r="H208" s="264"/>
      <c r="I208" s="7"/>
      <c r="J208" s="7"/>
      <c r="K208" s="7"/>
      <c r="L208" s="7"/>
      <c r="M208" s="7"/>
      <c r="N208" s="7"/>
      <c r="O208" s="7"/>
      <c r="P208" s="7"/>
      <c r="Q208" s="265"/>
      <c r="R208" s="7"/>
      <c r="S208" s="7"/>
      <c r="T208" s="7"/>
      <c r="U208" s="266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</row>
    <row r="209" ht="18.0" customHeight="1">
      <c r="A209" s="7"/>
      <c r="B209" s="7"/>
      <c r="C209" s="7"/>
      <c r="D209" s="7"/>
      <c r="E209" s="7"/>
      <c r="F209" s="7"/>
      <c r="G209" s="7"/>
      <c r="H209" s="264"/>
      <c r="I209" s="7"/>
      <c r="J209" s="7"/>
      <c r="K209" s="7"/>
      <c r="L209" s="7"/>
      <c r="M209" s="7"/>
      <c r="N209" s="7"/>
      <c r="O209" s="7"/>
      <c r="P209" s="7"/>
      <c r="Q209" s="265"/>
      <c r="R209" s="7"/>
      <c r="S209" s="7"/>
      <c r="T209" s="7"/>
      <c r="U209" s="266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</row>
    <row r="210" ht="18.0" customHeight="1">
      <c r="A210" s="7"/>
      <c r="B210" s="7"/>
      <c r="C210" s="7"/>
      <c r="D210" s="7"/>
      <c r="E210" s="7"/>
      <c r="F210" s="7"/>
      <c r="G210" s="7"/>
      <c r="H210" s="264"/>
      <c r="I210" s="7"/>
      <c r="J210" s="7"/>
      <c r="K210" s="7"/>
      <c r="L210" s="7"/>
      <c r="M210" s="7"/>
      <c r="N210" s="7"/>
      <c r="O210" s="7"/>
      <c r="P210" s="7"/>
      <c r="Q210" s="265"/>
      <c r="R210" s="7"/>
      <c r="S210" s="7"/>
      <c r="T210" s="7"/>
      <c r="U210" s="266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</row>
    <row r="211" ht="18.0" customHeight="1">
      <c r="A211" s="7"/>
      <c r="B211" s="7"/>
      <c r="C211" s="7"/>
      <c r="D211" s="7"/>
      <c r="E211" s="7"/>
      <c r="F211" s="7"/>
      <c r="G211" s="7"/>
      <c r="H211" s="264"/>
      <c r="I211" s="7"/>
      <c r="J211" s="7"/>
      <c r="K211" s="7"/>
      <c r="L211" s="7"/>
      <c r="M211" s="7"/>
      <c r="N211" s="7"/>
      <c r="O211" s="7"/>
      <c r="P211" s="7"/>
      <c r="Q211" s="265"/>
      <c r="R211" s="7"/>
      <c r="S211" s="7"/>
      <c r="T211" s="7"/>
      <c r="U211" s="266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</row>
    <row r="212" ht="18.0" customHeight="1">
      <c r="A212" s="7"/>
      <c r="B212" s="7"/>
      <c r="C212" s="7"/>
      <c r="D212" s="7"/>
      <c r="E212" s="7"/>
      <c r="F212" s="7"/>
      <c r="G212" s="7"/>
      <c r="H212" s="264"/>
      <c r="I212" s="7"/>
      <c r="J212" s="7"/>
      <c r="K212" s="7"/>
      <c r="L212" s="7"/>
      <c r="M212" s="7"/>
      <c r="N212" s="7"/>
      <c r="O212" s="7"/>
      <c r="P212" s="7"/>
      <c r="Q212" s="265"/>
      <c r="R212" s="7"/>
      <c r="S212" s="7"/>
      <c r="T212" s="7"/>
      <c r="U212" s="266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</row>
    <row r="213" ht="18.0" customHeight="1">
      <c r="A213" s="7"/>
      <c r="B213" s="7"/>
      <c r="C213" s="7"/>
      <c r="D213" s="7"/>
      <c r="E213" s="7"/>
      <c r="F213" s="7"/>
      <c r="G213" s="7"/>
      <c r="H213" s="264"/>
      <c r="I213" s="7"/>
      <c r="J213" s="7"/>
      <c r="K213" s="7"/>
      <c r="L213" s="7"/>
      <c r="M213" s="7"/>
      <c r="N213" s="7"/>
      <c r="O213" s="7"/>
      <c r="P213" s="7"/>
      <c r="Q213" s="265"/>
      <c r="R213" s="7"/>
      <c r="S213" s="7"/>
      <c r="T213" s="7"/>
      <c r="U213" s="266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</row>
    <row r="214" ht="18.0" customHeight="1">
      <c r="A214" s="7"/>
      <c r="B214" s="7"/>
      <c r="C214" s="7"/>
      <c r="D214" s="7"/>
      <c r="E214" s="7"/>
      <c r="F214" s="7"/>
      <c r="G214" s="7"/>
      <c r="H214" s="264"/>
      <c r="I214" s="7"/>
      <c r="J214" s="7"/>
      <c r="K214" s="7"/>
      <c r="L214" s="7"/>
      <c r="M214" s="7"/>
      <c r="N214" s="7"/>
      <c r="O214" s="7"/>
      <c r="P214" s="7"/>
      <c r="Q214" s="265"/>
      <c r="R214" s="7"/>
      <c r="S214" s="7"/>
      <c r="T214" s="7"/>
      <c r="U214" s="266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</row>
    <row r="215" ht="18.0" customHeight="1">
      <c r="A215" s="7"/>
      <c r="B215" s="7"/>
      <c r="C215" s="7"/>
      <c r="D215" s="7"/>
      <c r="E215" s="7"/>
      <c r="F215" s="7"/>
      <c r="G215" s="7"/>
      <c r="H215" s="264"/>
      <c r="I215" s="7"/>
      <c r="J215" s="7"/>
      <c r="K215" s="7"/>
      <c r="L215" s="7"/>
      <c r="M215" s="7"/>
      <c r="N215" s="7"/>
      <c r="O215" s="7"/>
      <c r="P215" s="7"/>
      <c r="Q215" s="265"/>
      <c r="R215" s="7"/>
      <c r="S215" s="7"/>
      <c r="T215" s="7"/>
      <c r="U215" s="266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</row>
    <row r="216" ht="18.0" customHeight="1">
      <c r="A216" s="7"/>
      <c r="B216" s="7"/>
      <c r="C216" s="7"/>
      <c r="D216" s="7"/>
      <c r="E216" s="7"/>
      <c r="F216" s="7"/>
      <c r="G216" s="7"/>
      <c r="H216" s="264"/>
      <c r="I216" s="7"/>
      <c r="J216" s="7"/>
      <c r="K216" s="7"/>
      <c r="L216" s="7"/>
      <c r="M216" s="7"/>
      <c r="N216" s="7"/>
      <c r="O216" s="7"/>
      <c r="P216" s="7"/>
      <c r="Q216" s="265"/>
      <c r="R216" s="7"/>
      <c r="S216" s="7"/>
      <c r="T216" s="7"/>
      <c r="U216" s="266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</row>
    <row r="217" ht="18.0" customHeight="1">
      <c r="A217" s="7"/>
      <c r="B217" s="7"/>
      <c r="C217" s="7"/>
      <c r="D217" s="7"/>
      <c r="E217" s="7"/>
      <c r="F217" s="7"/>
      <c r="G217" s="7"/>
      <c r="H217" s="264"/>
      <c r="I217" s="7"/>
      <c r="J217" s="7"/>
      <c r="K217" s="7"/>
      <c r="L217" s="7"/>
      <c r="M217" s="7"/>
      <c r="N217" s="7"/>
      <c r="O217" s="7"/>
      <c r="P217" s="7"/>
      <c r="Q217" s="265"/>
      <c r="R217" s="7"/>
      <c r="S217" s="7"/>
      <c r="T217" s="7"/>
      <c r="U217" s="266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</row>
    <row r="218" ht="18.0" customHeight="1">
      <c r="A218" s="7"/>
      <c r="B218" s="7"/>
      <c r="C218" s="7"/>
      <c r="D218" s="7"/>
      <c r="E218" s="7"/>
      <c r="F218" s="7"/>
      <c r="G218" s="7"/>
      <c r="H218" s="264"/>
      <c r="I218" s="7"/>
      <c r="J218" s="7"/>
      <c r="K218" s="7"/>
      <c r="L218" s="7"/>
      <c r="M218" s="7"/>
      <c r="N218" s="7"/>
      <c r="O218" s="7"/>
      <c r="P218" s="7"/>
      <c r="Q218" s="265"/>
      <c r="R218" s="7"/>
      <c r="S218" s="7"/>
      <c r="T218" s="7"/>
      <c r="U218" s="266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</row>
    <row r="219" ht="18.0" customHeight="1">
      <c r="A219" s="7"/>
      <c r="B219" s="7"/>
      <c r="C219" s="7"/>
      <c r="D219" s="7"/>
      <c r="E219" s="7"/>
      <c r="F219" s="7"/>
      <c r="G219" s="7"/>
      <c r="H219" s="264"/>
      <c r="I219" s="7"/>
      <c r="J219" s="7"/>
      <c r="K219" s="7"/>
      <c r="L219" s="7"/>
      <c r="M219" s="7"/>
      <c r="N219" s="7"/>
      <c r="O219" s="7"/>
      <c r="P219" s="7"/>
      <c r="Q219" s="265"/>
      <c r="R219" s="7"/>
      <c r="S219" s="7"/>
      <c r="T219" s="7"/>
      <c r="U219" s="266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</row>
    <row r="220" ht="18.0" customHeight="1">
      <c r="A220" s="7"/>
      <c r="B220" s="7"/>
      <c r="C220" s="7"/>
      <c r="D220" s="7"/>
      <c r="E220" s="7"/>
      <c r="F220" s="7"/>
      <c r="G220" s="7"/>
      <c r="H220" s="264"/>
      <c r="I220" s="7"/>
      <c r="J220" s="7"/>
      <c r="K220" s="7"/>
      <c r="L220" s="7"/>
      <c r="M220" s="7"/>
      <c r="N220" s="7"/>
      <c r="O220" s="7"/>
      <c r="P220" s="7"/>
      <c r="Q220" s="265"/>
      <c r="R220" s="7"/>
      <c r="S220" s="7"/>
      <c r="T220" s="7"/>
      <c r="U220" s="266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</row>
    <row r="221" ht="18.0" customHeight="1">
      <c r="A221" s="7"/>
      <c r="B221" s="7"/>
      <c r="C221" s="7"/>
      <c r="D221" s="7"/>
      <c r="E221" s="7"/>
      <c r="F221" s="7"/>
      <c r="G221" s="7"/>
      <c r="H221" s="264"/>
      <c r="I221" s="7"/>
      <c r="J221" s="7"/>
      <c r="K221" s="7"/>
      <c r="L221" s="7"/>
      <c r="M221" s="7"/>
      <c r="N221" s="7"/>
      <c r="O221" s="7"/>
      <c r="P221" s="7"/>
      <c r="Q221" s="265"/>
      <c r="R221" s="7"/>
      <c r="S221" s="7"/>
      <c r="T221" s="7"/>
      <c r="U221" s="266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</row>
    <row r="222" ht="18.0" customHeight="1">
      <c r="A222" s="7"/>
      <c r="B222" s="7"/>
      <c r="C222" s="7"/>
      <c r="D222" s="7"/>
      <c r="E222" s="7"/>
      <c r="F222" s="7"/>
      <c r="G222" s="7"/>
      <c r="H222" s="264"/>
      <c r="I222" s="7"/>
      <c r="J222" s="7"/>
      <c r="K222" s="7"/>
      <c r="L222" s="7"/>
      <c r="M222" s="7"/>
      <c r="N222" s="7"/>
      <c r="O222" s="7"/>
      <c r="P222" s="7"/>
      <c r="Q222" s="265"/>
      <c r="R222" s="7"/>
      <c r="S222" s="7"/>
      <c r="T222" s="7"/>
      <c r="U222" s="266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</row>
    <row r="223" ht="18.0" customHeight="1">
      <c r="A223" s="7"/>
      <c r="B223" s="7"/>
      <c r="C223" s="7"/>
      <c r="D223" s="7"/>
      <c r="E223" s="7"/>
      <c r="F223" s="7"/>
      <c r="G223" s="7"/>
      <c r="H223" s="264"/>
      <c r="I223" s="7"/>
      <c r="J223" s="7"/>
      <c r="K223" s="7"/>
      <c r="L223" s="7"/>
      <c r="M223" s="7"/>
      <c r="N223" s="7"/>
      <c r="O223" s="7"/>
      <c r="P223" s="7"/>
      <c r="Q223" s="265"/>
      <c r="R223" s="7"/>
      <c r="S223" s="7"/>
      <c r="T223" s="7"/>
      <c r="U223" s="266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</row>
    <row r="224" ht="18.0" customHeight="1">
      <c r="A224" s="7"/>
      <c r="B224" s="7"/>
      <c r="C224" s="7"/>
      <c r="D224" s="7"/>
      <c r="E224" s="7"/>
      <c r="F224" s="7"/>
      <c r="G224" s="7"/>
      <c r="H224" s="264"/>
      <c r="I224" s="7"/>
      <c r="J224" s="7"/>
      <c r="K224" s="7"/>
      <c r="L224" s="7"/>
      <c r="M224" s="7"/>
      <c r="N224" s="7"/>
      <c r="O224" s="7"/>
      <c r="P224" s="7"/>
      <c r="Q224" s="265"/>
      <c r="R224" s="7"/>
      <c r="S224" s="7"/>
      <c r="T224" s="7"/>
      <c r="U224" s="266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</row>
    <row r="225" ht="18.0" customHeight="1">
      <c r="A225" s="7"/>
      <c r="B225" s="7"/>
      <c r="C225" s="7"/>
      <c r="D225" s="7"/>
      <c r="E225" s="7"/>
      <c r="F225" s="7"/>
      <c r="G225" s="7"/>
      <c r="H225" s="264"/>
      <c r="I225" s="7"/>
      <c r="J225" s="7"/>
      <c r="K225" s="7"/>
      <c r="L225" s="7"/>
      <c r="M225" s="7"/>
      <c r="N225" s="7"/>
      <c r="O225" s="7"/>
      <c r="P225" s="7"/>
      <c r="Q225" s="265"/>
      <c r="R225" s="7"/>
      <c r="S225" s="7"/>
      <c r="T225" s="7"/>
      <c r="U225" s="266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</row>
    <row r="226" ht="18.0" customHeight="1">
      <c r="A226" s="7"/>
      <c r="B226" s="7"/>
      <c r="C226" s="7"/>
      <c r="D226" s="7"/>
      <c r="E226" s="7"/>
      <c r="F226" s="7"/>
      <c r="G226" s="7"/>
      <c r="H226" s="264"/>
      <c r="I226" s="7"/>
      <c r="J226" s="7"/>
      <c r="K226" s="7"/>
      <c r="L226" s="7"/>
      <c r="M226" s="7"/>
      <c r="N226" s="7"/>
      <c r="O226" s="7"/>
      <c r="P226" s="7"/>
      <c r="Q226" s="265"/>
      <c r="R226" s="7"/>
      <c r="S226" s="7"/>
      <c r="T226" s="7"/>
      <c r="U226" s="266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</row>
    <row r="227" ht="18.0" customHeight="1">
      <c r="A227" s="7"/>
      <c r="B227" s="7"/>
      <c r="C227" s="7"/>
      <c r="D227" s="7"/>
      <c r="E227" s="7"/>
      <c r="F227" s="7"/>
      <c r="G227" s="7"/>
      <c r="H227" s="264"/>
      <c r="I227" s="7"/>
      <c r="J227" s="7"/>
      <c r="K227" s="7"/>
      <c r="L227" s="7"/>
      <c r="M227" s="7"/>
      <c r="N227" s="7"/>
      <c r="O227" s="7"/>
      <c r="P227" s="7"/>
      <c r="Q227" s="265"/>
      <c r="R227" s="7"/>
      <c r="S227" s="7"/>
      <c r="T227" s="7"/>
      <c r="U227" s="266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</row>
    <row r="228" ht="18.0" customHeight="1">
      <c r="A228" s="7"/>
      <c r="B228" s="7"/>
      <c r="C228" s="7"/>
      <c r="D228" s="7"/>
      <c r="E228" s="7"/>
      <c r="F228" s="7"/>
      <c r="G228" s="7"/>
      <c r="H228" s="264"/>
      <c r="I228" s="7"/>
      <c r="J228" s="7"/>
      <c r="K228" s="7"/>
      <c r="L228" s="7"/>
      <c r="M228" s="7"/>
      <c r="N228" s="7"/>
      <c r="O228" s="7"/>
      <c r="P228" s="7"/>
      <c r="Q228" s="265"/>
      <c r="R228" s="7"/>
      <c r="S228" s="7"/>
      <c r="T228" s="7"/>
      <c r="U228" s="266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</row>
    <row r="229" ht="18.0" customHeight="1">
      <c r="A229" s="7"/>
      <c r="B229" s="7"/>
      <c r="C229" s="7"/>
      <c r="D229" s="7"/>
      <c r="E229" s="7"/>
      <c r="F229" s="7"/>
      <c r="G229" s="7"/>
      <c r="H229" s="264"/>
      <c r="I229" s="7"/>
      <c r="J229" s="7"/>
      <c r="K229" s="7"/>
      <c r="L229" s="7"/>
      <c r="M229" s="7"/>
      <c r="N229" s="7"/>
      <c r="O229" s="7"/>
      <c r="P229" s="7"/>
      <c r="Q229" s="265"/>
      <c r="R229" s="7"/>
      <c r="S229" s="7"/>
      <c r="T229" s="7"/>
      <c r="U229" s="266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</row>
    <row r="230" ht="18.0" customHeight="1">
      <c r="A230" s="7"/>
      <c r="B230" s="7"/>
      <c r="C230" s="7"/>
      <c r="D230" s="7"/>
      <c r="E230" s="7"/>
      <c r="F230" s="7"/>
      <c r="G230" s="7"/>
      <c r="H230" s="264"/>
      <c r="I230" s="7"/>
      <c r="J230" s="7"/>
      <c r="K230" s="7"/>
      <c r="L230" s="7"/>
      <c r="M230" s="7"/>
      <c r="N230" s="7"/>
      <c r="O230" s="7"/>
      <c r="P230" s="7"/>
      <c r="Q230" s="265"/>
      <c r="R230" s="7"/>
      <c r="S230" s="7"/>
      <c r="T230" s="7"/>
      <c r="U230" s="266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</row>
    <row r="231" ht="18.0" customHeight="1">
      <c r="A231" s="7"/>
      <c r="B231" s="7"/>
      <c r="C231" s="7"/>
      <c r="D231" s="7"/>
      <c r="E231" s="7"/>
      <c r="F231" s="7"/>
      <c r="G231" s="7"/>
      <c r="H231" s="264"/>
      <c r="I231" s="7"/>
      <c r="J231" s="7"/>
      <c r="K231" s="7"/>
      <c r="L231" s="7"/>
      <c r="M231" s="7"/>
      <c r="N231" s="7"/>
      <c r="O231" s="7"/>
      <c r="P231" s="7"/>
      <c r="Q231" s="265"/>
      <c r="R231" s="7"/>
      <c r="S231" s="7"/>
      <c r="T231" s="7"/>
      <c r="U231" s="266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</row>
    <row r="232" ht="18.0" customHeight="1">
      <c r="A232" s="7"/>
      <c r="B232" s="7"/>
      <c r="C232" s="7"/>
      <c r="D232" s="7"/>
      <c r="E232" s="7"/>
      <c r="F232" s="7"/>
      <c r="G232" s="7"/>
      <c r="H232" s="264"/>
      <c r="I232" s="7"/>
      <c r="J232" s="7"/>
      <c r="K232" s="7"/>
      <c r="L232" s="7"/>
      <c r="M232" s="7"/>
      <c r="N232" s="7"/>
      <c r="O232" s="7"/>
      <c r="P232" s="7"/>
      <c r="Q232" s="265"/>
      <c r="R232" s="7"/>
      <c r="S232" s="7"/>
      <c r="T232" s="7"/>
      <c r="U232" s="266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</row>
    <row r="233" ht="18.0" customHeight="1">
      <c r="A233" s="7"/>
      <c r="B233" s="7"/>
      <c r="C233" s="7"/>
      <c r="D233" s="7"/>
      <c r="E233" s="7"/>
      <c r="F233" s="7"/>
      <c r="G233" s="7"/>
      <c r="H233" s="264"/>
      <c r="I233" s="7"/>
      <c r="J233" s="7"/>
      <c r="K233" s="7"/>
      <c r="L233" s="7"/>
      <c r="M233" s="7"/>
      <c r="N233" s="7"/>
      <c r="O233" s="7"/>
      <c r="P233" s="7"/>
      <c r="Q233" s="265"/>
      <c r="R233" s="7"/>
      <c r="S233" s="7"/>
      <c r="T233" s="7"/>
      <c r="U233" s="266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</row>
    <row r="234" ht="18.0" customHeight="1">
      <c r="A234" s="7"/>
      <c r="B234" s="7"/>
      <c r="C234" s="7"/>
      <c r="D234" s="7"/>
      <c r="E234" s="7"/>
      <c r="F234" s="7"/>
      <c r="G234" s="7"/>
      <c r="H234" s="264"/>
      <c r="I234" s="7"/>
      <c r="J234" s="7"/>
      <c r="K234" s="7"/>
      <c r="L234" s="7"/>
      <c r="M234" s="7"/>
      <c r="N234" s="7"/>
      <c r="O234" s="7"/>
      <c r="P234" s="7"/>
      <c r="Q234" s="265"/>
      <c r="R234" s="7"/>
      <c r="S234" s="7"/>
      <c r="T234" s="7"/>
      <c r="U234" s="266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</row>
    <row r="235" ht="18.0" customHeight="1">
      <c r="A235" s="7"/>
      <c r="B235" s="7"/>
      <c r="C235" s="7"/>
      <c r="D235" s="7"/>
      <c r="E235" s="7"/>
      <c r="F235" s="7"/>
      <c r="G235" s="7"/>
      <c r="H235" s="264"/>
      <c r="I235" s="7"/>
      <c r="J235" s="7"/>
      <c r="K235" s="7"/>
      <c r="L235" s="7"/>
      <c r="M235" s="7"/>
      <c r="N235" s="7"/>
      <c r="O235" s="7"/>
      <c r="P235" s="7"/>
      <c r="Q235" s="265"/>
      <c r="R235" s="7"/>
      <c r="S235" s="7"/>
      <c r="T235" s="7"/>
      <c r="U235" s="266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</row>
    <row r="236" ht="18.0" customHeight="1">
      <c r="A236" s="7"/>
      <c r="B236" s="7"/>
      <c r="C236" s="7"/>
      <c r="D236" s="7"/>
      <c r="E236" s="7"/>
      <c r="F236" s="7"/>
      <c r="G236" s="7"/>
      <c r="H236" s="264"/>
      <c r="I236" s="7"/>
      <c r="J236" s="7"/>
      <c r="K236" s="7"/>
      <c r="L236" s="7"/>
      <c r="M236" s="7"/>
      <c r="N236" s="7"/>
      <c r="O236" s="7"/>
      <c r="P236" s="7"/>
      <c r="Q236" s="265"/>
      <c r="R236" s="7"/>
      <c r="S236" s="7"/>
      <c r="T236" s="7"/>
      <c r="U236" s="266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</row>
    <row r="237" ht="18.0" customHeight="1">
      <c r="A237" s="7"/>
      <c r="B237" s="7"/>
      <c r="C237" s="7"/>
      <c r="D237" s="7"/>
      <c r="E237" s="7"/>
      <c r="F237" s="7"/>
      <c r="G237" s="7"/>
      <c r="H237" s="264"/>
      <c r="I237" s="7"/>
      <c r="J237" s="7"/>
      <c r="K237" s="7"/>
      <c r="L237" s="7"/>
      <c r="M237" s="7"/>
      <c r="N237" s="7"/>
      <c r="O237" s="7"/>
      <c r="P237" s="7"/>
      <c r="Q237" s="265"/>
      <c r="R237" s="7"/>
      <c r="S237" s="7"/>
      <c r="T237" s="7"/>
      <c r="U237" s="266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</row>
    <row r="238" ht="18.0" customHeight="1">
      <c r="A238" s="7"/>
      <c r="B238" s="7"/>
      <c r="C238" s="7"/>
      <c r="D238" s="7"/>
      <c r="E238" s="7"/>
      <c r="F238" s="7"/>
      <c r="G238" s="7"/>
      <c r="H238" s="264"/>
      <c r="I238" s="7"/>
      <c r="J238" s="7"/>
      <c r="K238" s="7"/>
      <c r="L238" s="7"/>
      <c r="M238" s="7"/>
      <c r="N238" s="7"/>
      <c r="O238" s="7"/>
      <c r="P238" s="7"/>
      <c r="Q238" s="265"/>
      <c r="R238" s="7"/>
      <c r="S238" s="7"/>
      <c r="T238" s="7"/>
      <c r="U238" s="266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</row>
    <row r="239" ht="18.0" customHeight="1">
      <c r="A239" s="7"/>
      <c r="B239" s="7"/>
      <c r="C239" s="7"/>
      <c r="D239" s="7"/>
      <c r="E239" s="7"/>
      <c r="F239" s="7"/>
      <c r="G239" s="7"/>
      <c r="H239" s="264"/>
      <c r="I239" s="7"/>
      <c r="J239" s="7"/>
      <c r="K239" s="7"/>
      <c r="L239" s="7"/>
      <c r="M239" s="7"/>
      <c r="N239" s="7"/>
      <c r="O239" s="7"/>
      <c r="P239" s="7"/>
      <c r="Q239" s="265"/>
      <c r="R239" s="7"/>
      <c r="S239" s="7"/>
      <c r="T239" s="7"/>
      <c r="U239" s="266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</row>
    <row r="240" ht="18.0" customHeight="1">
      <c r="A240" s="7"/>
      <c r="B240" s="7"/>
      <c r="C240" s="7"/>
      <c r="D240" s="7"/>
      <c r="E240" s="7"/>
      <c r="F240" s="7"/>
      <c r="G240" s="7"/>
      <c r="H240" s="264"/>
      <c r="I240" s="7"/>
      <c r="J240" s="7"/>
      <c r="K240" s="7"/>
      <c r="L240" s="7"/>
      <c r="M240" s="7"/>
      <c r="N240" s="7"/>
      <c r="O240" s="7"/>
      <c r="P240" s="7"/>
      <c r="Q240" s="265"/>
      <c r="R240" s="7"/>
      <c r="S240" s="7"/>
      <c r="T240" s="7"/>
      <c r="U240" s="266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</row>
    <row r="241" ht="18.0" customHeight="1">
      <c r="A241" s="7"/>
      <c r="B241" s="7"/>
      <c r="C241" s="7"/>
      <c r="D241" s="7"/>
      <c r="E241" s="7"/>
      <c r="F241" s="7"/>
      <c r="G241" s="7"/>
      <c r="H241" s="264"/>
      <c r="I241" s="7"/>
      <c r="J241" s="7"/>
      <c r="K241" s="7"/>
      <c r="L241" s="7"/>
      <c r="M241" s="7"/>
      <c r="N241" s="7"/>
      <c r="O241" s="7"/>
      <c r="P241" s="7"/>
      <c r="Q241" s="265"/>
      <c r="R241" s="7"/>
      <c r="S241" s="7"/>
      <c r="T241" s="7"/>
      <c r="U241" s="266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</row>
    <row r="242" ht="18.0" customHeight="1">
      <c r="A242" s="7"/>
      <c r="B242" s="7"/>
      <c r="C242" s="7"/>
      <c r="D242" s="7"/>
      <c r="E242" s="7"/>
      <c r="F242" s="7"/>
      <c r="G242" s="7"/>
      <c r="H242" s="264"/>
      <c r="I242" s="7"/>
      <c r="J242" s="7"/>
      <c r="K242" s="7"/>
      <c r="L242" s="7"/>
      <c r="M242" s="7"/>
      <c r="N242" s="7"/>
      <c r="O242" s="7"/>
      <c r="P242" s="7"/>
      <c r="Q242" s="265"/>
      <c r="R242" s="7"/>
      <c r="S242" s="7"/>
      <c r="T242" s="7"/>
      <c r="U242" s="266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</row>
    <row r="243" ht="18.0" customHeight="1">
      <c r="A243" s="7"/>
      <c r="B243" s="7"/>
      <c r="C243" s="7"/>
      <c r="D243" s="7"/>
      <c r="E243" s="7"/>
      <c r="F243" s="7"/>
      <c r="G243" s="7"/>
      <c r="H243" s="264"/>
      <c r="I243" s="7"/>
      <c r="J243" s="7"/>
      <c r="K243" s="7"/>
      <c r="L243" s="7"/>
      <c r="M243" s="7"/>
      <c r="N243" s="7"/>
      <c r="O243" s="7"/>
      <c r="P243" s="7"/>
      <c r="Q243" s="265"/>
      <c r="R243" s="7"/>
      <c r="S243" s="7"/>
      <c r="T243" s="7"/>
      <c r="U243" s="266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</row>
    <row r="244" ht="18.0" customHeight="1">
      <c r="A244" s="7"/>
      <c r="B244" s="7"/>
      <c r="C244" s="7"/>
      <c r="D244" s="7"/>
      <c r="E244" s="7"/>
      <c r="F244" s="7"/>
      <c r="G244" s="7"/>
      <c r="H244" s="264"/>
      <c r="I244" s="7"/>
      <c r="J244" s="7"/>
      <c r="K244" s="7"/>
      <c r="L244" s="7"/>
      <c r="M244" s="7"/>
      <c r="N244" s="7"/>
      <c r="O244" s="7"/>
      <c r="P244" s="7"/>
      <c r="Q244" s="265"/>
      <c r="R244" s="7"/>
      <c r="S244" s="7"/>
      <c r="T244" s="7"/>
      <c r="U244" s="266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</row>
    <row r="245" ht="18.0" customHeight="1">
      <c r="A245" s="7"/>
      <c r="B245" s="7"/>
      <c r="C245" s="7"/>
      <c r="D245" s="7"/>
      <c r="E245" s="7"/>
      <c r="F245" s="7"/>
      <c r="G245" s="7"/>
      <c r="H245" s="264"/>
      <c r="I245" s="7"/>
      <c r="J245" s="7"/>
      <c r="K245" s="7"/>
      <c r="L245" s="7"/>
      <c r="M245" s="7"/>
      <c r="N245" s="7"/>
      <c r="O245" s="7"/>
      <c r="P245" s="7"/>
      <c r="Q245" s="265"/>
      <c r="R245" s="7"/>
      <c r="S245" s="7"/>
      <c r="T245" s="7"/>
      <c r="U245" s="266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</row>
    <row r="246" ht="18.0" customHeight="1">
      <c r="A246" s="7"/>
      <c r="B246" s="7"/>
      <c r="C246" s="7"/>
      <c r="D246" s="7"/>
      <c r="E246" s="7"/>
      <c r="F246" s="7"/>
      <c r="G246" s="7"/>
      <c r="H246" s="264"/>
      <c r="I246" s="7"/>
      <c r="J246" s="7"/>
      <c r="K246" s="7"/>
      <c r="L246" s="7"/>
      <c r="M246" s="7"/>
      <c r="N246" s="7"/>
      <c r="O246" s="7"/>
      <c r="P246" s="7"/>
      <c r="Q246" s="265"/>
      <c r="R246" s="7"/>
      <c r="S246" s="7"/>
      <c r="T246" s="7"/>
      <c r="U246" s="266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</row>
    <row r="247" ht="18.0" customHeight="1">
      <c r="A247" s="7"/>
      <c r="B247" s="7"/>
      <c r="C247" s="7"/>
      <c r="D247" s="7"/>
      <c r="E247" s="7"/>
      <c r="F247" s="7"/>
      <c r="G247" s="7"/>
      <c r="H247" s="264"/>
      <c r="I247" s="7"/>
      <c r="J247" s="7"/>
      <c r="K247" s="7"/>
      <c r="L247" s="7"/>
      <c r="M247" s="7"/>
      <c r="N247" s="7"/>
      <c r="O247" s="7"/>
      <c r="P247" s="7"/>
      <c r="Q247" s="265"/>
      <c r="R247" s="7"/>
      <c r="S247" s="7"/>
      <c r="T247" s="7"/>
      <c r="U247" s="266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</row>
    <row r="248" ht="18.0" customHeight="1">
      <c r="A248" s="7"/>
      <c r="B248" s="7"/>
      <c r="C248" s="7"/>
      <c r="D248" s="7"/>
      <c r="E248" s="7"/>
      <c r="F248" s="7"/>
      <c r="G248" s="7"/>
      <c r="H248" s="264"/>
      <c r="I248" s="7"/>
      <c r="J248" s="7"/>
      <c r="K248" s="7"/>
      <c r="L248" s="7"/>
      <c r="M248" s="7"/>
      <c r="N248" s="7"/>
      <c r="O248" s="7"/>
      <c r="P248" s="7"/>
      <c r="Q248" s="265"/>
      <c r="R248" s="7"/>
      <c r="S248" s="7"/>
      <c r="T248" s="7"/>
      <c r="U248" s="266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</row>
    <row r="249" ht="18.0" customHeight="1">
      <c r="A249" s="7"/>
      <c r="B249" s="7"/>
      <c r="C249" s="7"/>
      <c r="D249" s="7"/>
      <c r="E249" s="7"/>
      <c r="F249" s="7"/>
      <c r="G249" s="7"/>
      <c r="H249" s="264"/>
      <c r="I249" s="7"/>
      <c r="J249" s="7"/>
      <c r="K249" s="7"/>
      <c r="L249" s="7"/>
      <c r="M249" s="7"/>
      <c r="N249" s="7"/>
      <c r="O249" s="7"/>
      <c r="P249" s="7"/>
      <c r="Q249" s="265"/>
      <c r="R249" s="7"/>
      <c r="S249" s="7"/>
      <c r="T249" s="7"/>
      <c r="U249" s="266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</row>
    <row r="250" ht="18.0" customHeight="1">
      <c r="A250" s="7"/>
      <c r="B250" s="7"/>
      <c r="C250" s="7"/>
      <c r="D250" s="7"/>
      <c r="E250" s="7"/>
      <c r="F250" s="7"/>
      <c r="G250" s="7"/>
      <c r="H250" s="264"/>
      <c r="I250" s="7"/>
      <c r="J250" s="7"/>
      <c r="K250" s="7"/>
      <c r="L250" s="7"/>
      <c r="M250" s="7"/>
      <c r="N250" s="7"/>
      <c r="O250" s="7"/>
      <c r="P250" s="7"/>
      <c r="Q250" s="265"/>
      <c r="R250" s="7"/>
      <c r="S250" s="7"/>
      <c r="T250" s="7"/>
      <c r="U250" s="266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</row>
    <row r="251" ht="18.0" customHeight="1">
      <c r="A251" s="7"/>
      <c r="B251" s="7"/>
      <c r="C251" s="7"/>
      <c r="D251" s="7"/>
      <c r="E251" s="7"/>
      <c r="F251" s="7"/>
      <c r="G251" s="7"/>
      <c r="H251" s="264"/>
      <c r="I251" s="7"/>
      <c r="J251" s="7"/>
      <c r="K251" s="7"/>
      <c r="L251" s="7"/>
      <c r="M251" s="7"/>
      <c r="N251" s="7"/>
      <c r="O251" s="7"/>
      <c r="P251" s="7"/>
      <c r="Q251" s="265"/>
      <c r="R251" s="7"/>
      <c r="S251" s="7"/>
      <c r="T251" s="7"/>
      <c r="U251" s="266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</row>
    <row r="252" ht="18.0" customHeight="1">
      <c r="A252" s="7"/>
      <c r="B252" s="7"/>
      <c r="C252" s="7"/>
      <c r="D252" s="7"/>
      <c r="E252" s="7"/>
      <c r="F252" s="7"/>
      <c r="G252" s="7"/>
      <c r="H252" s="264"/>
      <c r="I252" s="7"/>
      <c r="J252" s="7"/>
      <c r="K252" s="7"/>
      <c r="L252" s="7"/>
      <c r="M252" s="7"/>
      <c r="N252" s="7"/>
      <c r="O252" s="7"/>
      <c r="P252" s="7"/>
      <c r="Q252" s="265"/>
      <c r="R252" s="7"/>
      <c r="S252" s="7"/>
      <c r="T252" s="7"/>
      <c r="U252" s="266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</row>
    <row r="253" ht="18.0" customHeight="1">
      <c r="A253" s="7"/>
      <c r="B253" s="7"/>
      <c r="C253" s="7"/>
      <c r="D253" s="7"/>
      <c r="E253" s="7"/>
      <c r="F253" s="7"/>
      <c r="G253" s="7"/>
      <c r="H253" s="264"/>
      <c r="I253" s="7"/>
      <c r="J253" s="7"/>
      <c r="K253" s="7"/>
      <c r="L253" s="7"/>
      <c r="M253" s="7"/>
      <c r="N253" s="7"/>
      <c r="O253" s="7"/>
      <c r="P253" s="7"/>
      <c r="Q253" s="265"/>
      <c r="R253" s="7"/>
      <c r="S253" s="7"/>
      <c r="T253" s="7"/>
      <c r="U253" s="266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</row>
    <row r="254" ht="18.0" customHeight="1">
      <c r="A254" s="7"/>
      <c r="B254" s="7"/>
      <c r="C254" s="7"/>
      <c r="D254" s="7"/>
      <c r="E254" s="7"/>
      <c r="F254" s="7"/>
      <c r="G254" s="7"/>
      <c r="H254" s="264"/>
      <c r="I254" s="7"/>
      <c r="J254" s="7"/>
      <c r="K254" s="7"/>
      <c r="L254" s="7"/>
      <c r="M254" s="7"/>
      <c r="N254" s="7"/>
      <c r="O254" s="7"/>
      <c r="P254" s="7"/>
      <c r="Q254" s="265"/>
      <c r="R254" s="7"/>
      <c r="S254" s="7"/>
      <c r="T254" s="7"/>
      <c r="U254" s="266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</row>
    <row r="255" ht="18.0" customHeight="1">
      <c r="A255" s="7"/>
      <c r="B255" s="7"/>
      <c r="C255" s="7"/>
      <c r="D255" s="7"/>
      <c r="E255" s="7"/>
      <c r="F255" s="7"/>
      <c r="G255" s="7"/>
      <c r="H255" s="264"/>
      <c r="I255" s="7"/>
      <c r="J255" s="7"/>
      <c r="K255" s="7"/>
      <c r="L255" s="7"/>
      <c r="M255" s="7"/>
      <c r="N255" s="7"/>
      <c r="O255" s="7"/>
      <c r="P255" s="7"/>
      <c r="Q255" s="265"/>
      <c r="R255" s="7"/>
      <c r="S255" s="7"/>
      <c r="T255" s="7"/>
      <c r="U255" s="266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</row>
    <row r="256" ht="18.0" customHeight="1">
      <c r="A256" s="7"/>
      <c r="B256" s="7"/>
      <c r="C256" s="7"/>
      <c r="D256" s="7"/>
      <c r="E256" s="7"/>
      <c r="F256" s="7"/>
      <c r="G256" s="7"/>
      <c r="H256" s="264"/>
      <c r="I256" s="7"/>
      <c r="J256" s="7"/>
      <c r="K256" s="7"/>
      <c r="L256" s="7"/>
      <c r="M256" s="7"/>
      <c r="N256" s="7"/>
      <c r="O256" s="7"/>
      <c r="P256" s="7"/>
      <c r="Q256" s="265"/>
      <c r="R256" s="7"/>
      <c r="S256" s="7"/>
      <c r="T256" s="7"/>
      <c r="U256" s="266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</row>
    <row r="257" ht="18.0" customHeight="1">
      <c r="A257" s="7"/>
      <c r="B257" s="7"/>
      <c r="C257" s="7"/>
      <c r="D257" s="7"/>
      <c r="E257" s="7"/>
      <c r="F257" s="7"/>
      <c r="G257" s="7"/>
      <c r="H257" s="264"/>
      <c r="I257" s="7"/>
      <c r="J257" s="7"/>
      <c r="K257" s="7"/>
      <c r="L257" s="7"/>
      <c r="M257" s="7"/>
      <c r="N257" s="7"/>
      <c r="O257" s="7"/>
      <c r="P257" s="7"/>
      <c r="Q257" s="265"/>
      <c r="R257" s="7"/>
      <c r="S257" s="7"/>
      <c r="T257" s="7"/>
      <c r="U257" s="266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</row>
    <row r="258" ht="18.0" customHeight="1">
      <c r="A258" s="7"/>
      <c r="B258" s="7"/>
      <c r="C258" s="7"/>
      <c r="D258" s="7"/>
      <c r="E258" s="7"/>
      <c r="F258" s="7"/>
      <c r="G258" s="7"/>
      <c r="H258" s="264"/>
      <c r="I258" s="7"/>
      <c r="J258" s="7"/>
      <c r="K258" s="7"/>
      <c r="L258" s="7"/>
      <c r="M258" s="7"/>
      <c r="N258" s="7"/>
      <c r="O258" s="7"/>
      <c r="P258" s="7"/>
      <c r="Q258" s="265"/>
      <c r="R258" s="7"/>
      <c r="S258" s="7"/>
      <c r="T258" s="7"/>
      <c r="U258" s="266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</row>
    <row r="259" ht="18.0" customHeight="1">
      <c r="A259" s="7"/>
      <c r="B259" s="7"/>
      <c r="C259" s="7"/>
      <c r="D259" s="7"/>
      <c r="E259" s="7"/>
      <c r="F259" s="7"/>
      <c r="G259" s="7"/>
      <c r="H259" s="264"/>
      <c r="I259" s="7"/>
      <c r="J259" s="7"/>
      <c r="K259" s="7"/>
      <c r="L259" s="7"/>
      <c r="M259" s="7"/>
      <c r="N259" s="7"/>
      <c r="O259" s="7"/>
      <c r="P259" s="7"/>
      <c r="Q259" s="265"/>
      <c r="R259" s="7"/>
      <c r="S259" s="7"/>
      <c r="T259" s="7"/>
      <c r="U259" s="266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</row>
    <row r="260" ht="18.0" customHeight="1">
      <c r="A260" s="7"/>
      <c r="B260" s="7"/>
      <c r="C260" s="7"/>
      <c r="D260" s="7"/>
      <c r="E260" s="7"/>
      <c r="F260" s="7"/>
      <c r="G260" s="7"/>
      <c r="H260" s="264"/>
      <c r="I260" s="7"/>
      <c r="J260" s="7"/>
      <c r="K260" s="7"/>
      <c r="L260" s="7"/>
      <c r="M260" s="7"/>
      <c r="N260" s="7"/>
      <c r="O260" s="7"/>
      <c r="P260" s="7"/>
      <c r="Q260" s="265"/>
      <c r="R260" s="7"/>
      <c r="S260" s="7"/>
      <c r="T260" s="7"/>
      <c r="U260" s="266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</row>
    <row r="261" ht="18.0" customHeight="1">
      <c r="A261" s="7"/>
      <c r="B261" s="7"/>
      <c r="C261" s="7"/>
      <c r="D261" s="7"/>
      <c r="E261" s="7"/>
      <c r="F261" s="7"/>
      <c r="G261" s="7"/>
      <c r="H261" s="264"/>
      <c r="I261" s="7"/>
      <c r="J261" s="7"/>
      <c r="K261" s="7"/>
      <c r="L261" s="7"/>
      <c r="M261" s="7"/>
      <c r="N261" s="7"/>
      <c r="O261" s="7"/>
      <c r="P261" s="7"/>
      <c r="Q261" s="265"/>
      <c r="R261" s="7"/>
      <c r="S261" s="7"/>
      <c r="T261" s="7"/>
      <c r="U261" s="266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</row>
    <row r="262" ht="18.0" customHeight="1">
      <c r="A262" s="7"/>
      <c r="B262" s="7"/>
      <c r="C262" s="7"/>
      <c r="D262" s="7"/>
      <c r="E262" s="7"/>
      <c r="F262" s="7"/>
      <c r="G262" s="7"/>
      <c r="H262" s="264"/>
      <c r="I262" s="7"/>
      <c r="J262" s="7"/>
      <c r="K262" s="7"/>
      <c r="L262" s="7"/>
      <c r="M262" s="7"/>
      <c r="N262" s="7"/>
      <c r="O262" s="7"/>
      <c r="P262" s="7"/>
      <c r="Q262" s="265"/>
      <c r="R262" s="7"/>
      <c r="S262" s="7"/>
      <c r="T262" s="7"/>
      <c r="U262" s="266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</row>
    <row r="263" ht="18.0" customHeight="1">
      <c r="A263" s="7"/>
      <c r="B263" s="7"/>
      <c r="C263" s="7"/>
      <c r="D263" s="7"/>
      <c r="E263" s="7"/>
      <c r="F263" s="7"/>
      <c r="G263" s="7"/>
      <c r="H263" s="264"/>
      <c r="I263" s="7"/>
      <c r="J263" s="7"/>
      <c r="K263" s="7"/>
      <c r="L263" s="7"/>
      <c r="M263" s="7"/>
      <c r="N263" s="7"/>
      <c r="O263" s="7"/>
      <c r="P263" s="7"/>
      <c r="Q263" s="265"/>
      <c r="R263" s="7"/>
      <c r="S263" s="7"/>
      <c r="T263" s="7"/>
      <c r="U263" s="266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</row>
    <row r="264" ht="18.0" customHeight="1">
      <c r="A264" s="7"/>
      <c r="B264" s="7"/>
      <c r="C264" s="7"/>
      <c r="D264" s="7"/>
      <c r="E264" s="7"/>
      <c r="F264" s="7"/>
      <c r="G264" s="7"/>
      <c r="H264" s="264"/>
      <c r="I264" s="7"/>
      <c r="J264" s="7"/>
      <c r="K264" s="7"/>
      <c r="L264" s="7"/>
      <c r="M264" s="7"/>
      <c r="N264" s="7"/>
      <c r="O264" s="7"/>
      <c r="P264" s="7"/>
      <c r="Q264" s="265"/>
      <c r="R264" s="7"/>
      <c r="S264" s="7"/>
      <c r="T264" s="7"/>
      <c r="U264" s="266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</row>
    <row r="265" ht="18.0" customHeight="1">
      <c r="A265" s="7"/>
      <c r="B265" s="7"/>
      <c r="C265" s="7"/>
      <c r="D265" s="7"/>
      <c r="E265" s="7"/>
      <c r="F265" s="7"/>
      <c r="G265" s="7"/>
      <c r="H265" s="264"/>
      <c r="I265" s="7"/>
      <c r="J265" s="7"/>
      <c r="K265" s="7"/>
      <c r="L265" s="7"/>
      <c r="M265" s="7"/>
      <c r="N265" s="7"/>
      <c r="O265" s="7"/>
      <c r="P265" s="7"/>
      <c r="Q265" s="265"/>
      <c r="R265" s="7"/>
      <c r="S265" s="7"/>
      <c r="T265" s="7"/>
      <c r="U265" s="266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</row>
    <row r="266" ht="18.0" customHeight="1">
      <c r="A266" s="7"/>
      <c r="B266" s="7"/>
      <c r="C266" s="7"/>
      <c r="D266" s="7"/>
      <c r="E266" s="7"/>
      <c r="F266" s="7"/>
      <c r="G266" s="7"/>
      <c r="H266" s="264"/>
      <c r="I266" s="7"/>
      <c r="J266" s="7"/>
      <c r="K266" s="7"/>
      <c r="L266" s="7"/>
      <c r="M266" s="7"/>
      <c r="N266" s="7"/>
      <c r="O266" s="7"/>
      <c r="P266" s="7"/>
      <c r="Q266" s="265"/>
      <c r="R266" s="7"/>
      <c r="S266" s="7"/>
      <c r="T266" s="7"/>
      <c r="U266" s="266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</row>
    <row r="267" ht="18.0" customHeight="1">
      <c r="A267" s="7"/>
      <c r="B267" s="7"/>
      <c r="C267" s="7"/>
      <c r="D267" s="7"/>
      <c r="E267" s="7"/>
      <c r="F267" s="7"/>
      <c r="G267" s="7"/>
      <c r="H267" s="264"/>
      <c r="I267" s="7"/>
      <c r="J267" s="7"/>
      <c r="K267" s="7"/>
      <c r="L267" s="7"/>
      <c r="M267" s="7"/>
      <c r="N267" s="7"/>
      <c r="O267" s="7"/>
      <c r="P267" s="7"/>
      <c r="Q267" s="265"/>
      <c r="R267" s="7"/>
      <c r="S267" s="7"/>
      <c r="T267" s="7"/>
      <c r="U267" s="266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</row>
    <row r="268" ht="18.0" customHeight="1">
      <c r="A268" s="7"/>
      <c r="B268" s="7"/>
      <c r="C268" s="7"/>
      <c r="D268" s="7"/>
      <c r="E268" s="7"/>
      <c r="F268" s="7"/>
      <c r="G268" s="7"/>
      <c r="H268" s="264"/>
      <c r="I268" s="7"/>
      <c r="J268" s="7"/>
      <c r="K268" s="7"/>
      <c r="L268" s="7"/>
      <c r="M268" s="7"/>
      <c r="N268" s="7"/>
      <c r="O268" s="7"/>
      <c r="P268" s="7"/>
      <c r="Q268" s="265"/>
      <c r="R268" s="7"/>
      <c r="S268" s="7"/>
      <c r="T268" s="7"/>
      <c r="U268" s="266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</row>
    <row r="269" ht="18.0" customHeight="1">
      <c r="A269" s="7"/>
      <c r="B269" s="7"/>
      <c r="C269" s="7"/>
      <c r="D269" s="7"/>
      <c r="E269" s="7"/>
      <c r="F269" s="7"/>
      <c r="G269" s="7"/>
      <c r="H269" s="264"/>
      <c r="I269" s="7"/>
      <c r="J269" s="7"/>
      <c r="K269" s="7"/>
      <c r="L269" s="7"/>
      <c r="M269" s="7"/>
      <c r="N269" s="7"/>
      <c r="O269" s="7"/>
      <c r="P269" s="7"/>
      <c r="Q269" s="265"/>
      <c r="R269" s="7"/>
      <c r="S269" s="7"/>
      <c r="T269" s="7"/>
      <c r="U269" s="266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</row>
    <row r="270" ht="18.0" customHeight="1">
      <c r="A270" s="7"/>
      <c r="B270" s="7"/>
      <c r="C270" s="7"/>
      <c r="D270" s="7"/>
      <c r="E270" s="7"/>
      <c r="F270" s="7"/>
      <c r="G270" s="7"/>
      <c r="H270" s="264"/>
      <c r="I270" s="7"/>
      <c r="J270" s="7"/>
      <c r="K270" s="7"/>
      <c r="L270" s="7"/>
      <c r="M270" s="7"/>
      <c r="N270" s="7"/>
      <c r="O270" s="7"/>
      <c r="P270" s="7"/>
      <c r="Q270" s="265"/>
      <c r="R270" s="7"/>
      <c r="S270" s="7"/>
      <c r="T270" s="7"/>
      <c r="U270" s="266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</row>
    <row r="271" ht="18.0" customHeight="1">
      <c r="A271" s="7"/>
      <c r="B271" s="7"/>
      <c r="C271" s="7"/>
      <c r="D271" s="7"/>
      <c r="E271" s="7"/>
      <c r="F271" s="7"/>
      <c r="G271" s="7"/>
      <c r="H271" s="264"/>
      <c r="I271" s="7"/>
      <c r="J271" s="7"/>
      <c r="K271" s="7"/>
      <c r="L271" s="7"/>
      <c r="M271" s="7"/>
      <c r="N271" s="7"/>
      <c r="O271" s="7"/>
      <c r="P271" s="7"/>
      <c r="Q271" s="265"/>
      <c r="R271" s="7"/>
      <c r="S271" s="7"/>
      <c r="T271" s="7"/>
      <c r="U271" s="266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</row>
    <row r="272" ht="18.0" customHeight="1">
      <c r="A272" s="7"/>
      <c r="B272" s="7"/>
      <c r="C272" s="7"/>
      <c r="D272" s="7"/>
      <c r="E272" s="7"/>
      <c r="F272" s="7"/>
      <c r="G272" s="7"/>
      <c r="H272" s="264"/>
      <c r="I272" s="7"/>
      <c r="J272" s="7"/>
      <c r="K272" s="7"/>
      <c r="L272" s="7"/>
      <c r="M272" s="7"/>
      <c r="N272" s="7"/>
      <c r="O272" s="7"/>
      <c r="P272" s="7"/>
      <c r="Q272" s="265"/>
      <c r="R272" s="7"/>
      <c r="S272" s="7"/>
      <c r="T272" s="7"/>
      <c r="U272" s="266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</row>
    <row r="273" ht="18.0" customHeight="1">
      <c r="A273" s="7"/>
      <c r="B273" s="7"/>
      <c r="C273" s="7"/>
      <c r="D273" s="7"/>
      <c r="E273" s="7"/>
      <c r="F273" s="7"/>
      <c r="G273" s="7"/>
      <c r="H273" s="264"/>
      <c r="I273" s="7"/>
      <c r="J273" s="7"/>
      <c r="K273" s="7"/>
      <c r="L273" s="7"/>
      <c r="M273" s="7"/>
      <c r="N273" s="7"/>
      <c r="O273" s="7"/>
      <c r="P273" s="7"/>
      <c r="Q273" s="265"/>
      <c r="R273" s="7"/>
      <c r="S273" s="7"/>
      <c r="T273" s="7"/>
      <c r="U273" s="266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</row>
    <row r="274" ht="18.0" customHeight="1">
      <c r="A274" s="7"/>
      <c r="B274" s="7"/>
      <c r="C274" s="7"/>
      <c r="D274" s="7"/>
      <c r="E274" s="7"/>
      <c r="F274" s="7"/>
      <c r="G274" s="7"/>
      <c r="H274" s="264"/>
      <c r="I274" s="7"/>
      <c r="J274" s="7"/>
      <c r="K274" s="7"/>
      <c r="L274" s="7"/>
      <c r="M274" s="7"/>
      <c r="N274" s="7"/>
      <c r="O274" s="7"/>
      <c r="P274" s="7"/>
      <c r="Q274" s="265"/>
      <c r="R274" s="7"/>
      <c r="S274" s="7"/>
      <c r="T274" s="7"/>
      <c r="U274" s="266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</row>
    <row r="275" ht="18.0" customHeight="1">
      <c r="A275" s="7"/>
      <c r="B275" s="7"/>
      <c r="C275" s="7"/>
      <c r="D275" s="7"/>
      <c r="E275" s="7"/>
      <c r="F275" s="7"/>
      <c r="G275" s="7"/>
      <c r="H275" s="264"/>
      <c r="I275" s="7"/>
      <c r="J275" s="7"/>
      <c r="K275" s="7"/>
      <c r="L275" s="7"/>
      <c r="M275" s="7"/>
      <c r="N275" s="7"/>
      <c r="O275" s="7"/>
      <c r="P275" s="7"/>
      <c r="Q275" s="265"/>
      <c r="R275" s="7"/>
      <c r="S275" s="7"/>
      <c r="T275" s="7"/>
      <c r="U275" s="266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</row>
    <row r="276" ht="18.0" customHeight="1">
      <c r="A276" s="7"/>
      <c r="B276" s="7"/>
      <c r="C276" s="7"/>
      <c r="D276" s="7"/>
      <c r="E276" s="7"/>
      <c r="F276" s="7"/>
      <c r="G276" s="7"/>
      <c r="H276" s="264"/>
      <c r="I276" s="7"/>
      <c r="J276" s="7"/>
      <c r="K276" s="7"/>
      <c r="L276" s="7"/>
      <c r="M276" s="7"/>
      <c r="N276" s="7"/>
      <c r="O276" s="7"/>
      <c r="P276" s="7"/>
      <c r="Q276" s="265"/>
      <c r="R276" s="7"/>
      <c r="S276" s="7"/>
      <c r="T276" s="7"/>
      <c r="U276" s="266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</row>
    <row r="277" ht="18.0" customHeight="1">
      <c r="A277" s="7"/>
      <c r="B277" s="7"/>
      <c r="C277" s="7"/>
      <c r="D277" s="7"/>
      <c r="E277" s="7"/>
      <c r="F277" s="7"/>
      <c r="G277" s="7"/>
      <c r="H277" s="264"/>
      <c r="I277" s="7"/>
      <c r="J277" s="7"/>
      <c r="K277" s="7"/>
      <c r="L277" s="7"/>
      <c r="M277" s="7"/>
      <c r="N277" s="7"/>
      <c r="O277" s="7"/>
      <c r="P277" s="7"/>
      <c r="Q277" s="265"/>
      <c r="R277" s="7"/>
      <c r="S277" s="7"/>
      <c r="T277" s="7"/>
      <c r="U277" s="266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</row>
    <row r="278" ht="18.0" customHeight="1">
      <c r="A278" s="7"/>
      <c r="B278" s="7"/>
      <c r="C278" s="7"/>
      <c r="D278" s="7"/>
      <c r="E278" s="7"/>
      <c r="F278" s="7"/>
      <c r="G278" s="7"/>
      <c r="H278" s="264"/>
      <c r="I278" s="7"/>
      <c r="J278" s="7"/>
      <c r="K278" s="7"/>
      <c r="L278" s="7"/>
      <c r="M278" s="7"/>
      <c r="N278" s="7"/>
      <c r="O278" s="7"/>
      <c r="P278" s="7"/>
      <c r="Q278" s="265"/>
      <c r="R278" s="7"/>
      <c r="S278" s="7"/>
      <c r="T278" s="7"/>
      <c r="U278" s="266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</row>
    <row r="279" ht="18.0" customHeight="1">
      <c r="A279" s="7"/>
      <c r="B279" s="7"/>
      <c r="C279" s="7"/>
      <c r="D279" s="7"/>
      <c r="E279" s="7"/>
      <c r="F279" s="7"/>
      <c r="G279" s="7"/>
      <c r="H279" s="264"/>
      <c r="I279" s="7"/>
      <c r="J279" s="7"/>
      <c r="K279" s="7"/>
      <c r="L279" s="7"/>
      <c r="M279" s="7"/>
      <c r="N279" s="7"/>
      <c r="O279" s="7"/>
      <c r="P279" s="7"/>
      <c r="Q279" s="265"/>
      <c r="R279" s="7"/>
      <c r="S279" s="7"/>
      <c r="T279" s="7"/>
      <c r="U279" s="266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</row>
    <row r="280" ht="18.0" customHeight="1">
      <c r="A280" s="7"/>
      <c r="B280" s="7"/>
      <c r="C280" s="7"/>
      <c r="D280" s="7"/>
      <c r="E280" s="7"/>
      <c r="F280" s="7"/>
      <c r="G280" s="7"/>
      <c r="H280" s="264"/>
      <c r="I280" s="7"/>
      <c r="J280" s="7"/>
      <c r="K280" s="7"/>
      <c r="L280" s="7"/>
      <c r="M280" s="7"/>
      <c r="N280" s="7"/>
      <c r="O280" s="7"/>
      <c r="P280" s="7"/>
      <c r="Q280" s="265"/>
      <c r="R280" s="7"/>
      <c r="S280" s="7"/>
      <c r="T280" s="7"/>
      <c r="U280" s="266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</row>
    <row r="281" ht="18.0" customHeight="1">
      <c r="A281" s="7"/>
      <c r="B281" s="7"/>
      <c r="C281" s="7"/>
      <c r="D281" s="7"/>
      <c r="E281" s="7"/>
      <c r="F281" s="7"/>
      <c r="G281" s="7"/>
      <c r="H281" s="264"/>
      <c r="I281" s="7"/>
      <c r="J281" s="7"/>
      <c r="K281" s="7"/>
      <c r="L281" s="7"/>
      <c r="M281" s="7"/>
      <c r="N281" s="7"/>
      <c r="O281" s="7"/>
      <c r="P281" s="7"/>
      <c r="Q281" s="265"/>
      <c r="R281" s="7"/>
      <c r="S281" s="7"/>
      <c r="T281" s="7"/>
      <c r="U281" s="266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</row>
    <row r="282" ht="18.0" customHeight="1">
      <c r="A282" s="7"/>
      <c r="B282" s="7"/>
      <c r="C282" s="7"/>
      <c r="D282" s="7"/>
      <c r="E282" s="7"/>
      <c r="F282" s="7"/>
      <c r="G282" s="7"/>
      <c r="H282" s="264"/>
      <c r="I282" s="7"/>
      <c r="J282" s="7"/>
      <c r="K282" s="7"/>
      <c r="L282" s="7"/>
      <c r="M282" s="7"/>
      <c r="N282" s="7"/>
      <c r="O282" s="7"/>
      <c r="P282" s="7"/>
      <c r="Q282" s="265"/>
      <c r="R282" s="7"/>
      <c r="S282" s="7"/>
      <c r="T282" s="7"/>
      <c r="U282" s="266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</row>
    <row r="283" ht="18.0" customHeight="1">
      <c r="A283" s="7"/>
      <c r="B283" s="7"/>
      <c r="C283" s="7"/>
      <c r="D283" s="7"/>
      <c r="E283" s="7"/>
      <c r="F283" s="7"/>
      <c r="G283" s="7"/>
      <c r="H283" s="264"/>
      <c r="I283" s="7"/>
      <c r="J283" s="7"/>
      <c r="K283" s="7"/>
      <c r="L283" s="7"/>
      <c r="M283" s="7"/>
      <c r="N283" s="7"/>
      <c r="O283" s="7"/>
      <c r="P283" s="7"/>
      <c r="Q283" s="265"/>
      <c r="R283" s="7"/>
      <c r="S283" s="7"/>
      <c r="T283" s="7"/>
      <c r="U283" s="266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</row>
    <row r="284" ht="18.0" customHeight="1">
      <c r="A284" s="7"/>
      <c r="B284" s="7"/>
      <c r="C284" s="7"/>
      <c r="D284" s="7"/>
      <c r="E284" s="7"/>
      <c r="F284" s="7"/>
      <c r="G284" s="7"/>
      <c r="H284" s="264"/>
      <c r="I284" s="7"/>
      <c r="J284" s="7"/>
      <c r="K284" s="7"/>
      <c r="L284" s="7"/>
      <c r="M284" s="7"/>
      <c r="N284" s="7"/>
      <c r="O284" s="7"/>
      <c r="P284" s="7"/>
      <c r="Q284" s="265"/>
      <c r="R284" s="7"/>
      <c r="S284" s="7"/>
      <c r="T284" s="7"/>
      <c r="U284" s="266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</row>
    <row r="285" ht="18.0" customHeight="1">
      <c r="A285" s="7"/>
      <c r="B285" s="7"/>
      <c r="C285" s="7"/>
      <c r="D285" s="7"/>
      <c r="E285" s="7"/>
      <c r="F285" s="7"/>
      <c r="G285" s="7"/>
      <c r="H285" s="264"/>
      <c r="I285" s="7"/>
      <c r="J285" s="7"/>
      <c r="K285" s="7"/>
      <c r="L285" s="7"/>
      <c r="M285" s="7"/>
      <c r="N285" s="7"/>
      <c r="O285" s="7"/>
      <c r="P285" s="7"/>
      <c r="Q285" s="265"/>
      <c r="R285" s="7"/>
      <c r="S285" s="7"/>
      <c r="T285" s="7"/>
      <c r="U285" s="266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</row>
    <row r="286" ht="18.0" customHeight="1">
      <c r="A286" s="7"/>
      <c r="B286" s="7"/>
      <c r="C286" s="7"/>
      <c r="D286" s="7"/>
      <c r="E286" s="7"/>
      <c r="F286" s="7"/>
      <c r="G286" s="7"/>
      <c r="H286" s="264"/>
      <c r="I286" s="7"/>
      <c r="J286" s="7"/>
      <c r="K286" s="7"/>
      <c r="L286" s="7"/>
      <c r="M286" s="7"/>
      <c r="N286" s="7"/>
      <c r="O286" s="7"/>
      <c r="P286" s="7"/>
      <c r="Q286" s="265"/>
      <c r="R286" s="7"/>
      <c r="S286" s="7"/>
      <c r="T286" s="7"/>
      <c r="U286" s="266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</row>
    <row r="287" ht="18.0" customHeight="1">
      <c r="A287" s="7"/>
      <c r="B287" s="7"/>
      <c r="C287" s="7"/>
      <c r="D287" s="7"/>
      <c r="E287" s="7"/>
      <c r="F287" s="7"/>
      <c r="G287" s="7"/>
      <c r="H287" s="264"/>
      <c r="I287" s="7"/>
      <c r="J287" s="7"/>
      <c r="K287" s="7"/>
      <c r="L287" s="7"/>
      <c r="M287" s="7"/>
      <c r="N287" s="7"/>
      <c r="O287" s="7"/>
      <c r="P287" s="7"/>
      <c r="Q287" s="265"/>
      <c r="R287" s="7"/>
      <c r="S287" s="7"/>
      <c r="T287" s="7"/>
      <c r="U287" s="266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</row>
    <row r="288" ht="18.0" customHeight="1">
      <c r="A288" s="7"/>
      <c r="B288" s="7"/>
      <c r="C288" s="7"/>
      <c r="D288" s="7"/>
      <c r="E288" s="7"/>
      <c r="F288" s="7"/>
      <c r="G288" s="7"/>
      <c r="H288" s="264"/>
      <c r="I288" s="7"/>
      <c r="J288" s="7"/>
      <c r="K288" s="7"/>
      <c r="L288" s="7"/>
      <c r="M288" s="7"/>
      <c r="N288" s="7"/>
      <c r="O288" s="7"/>
      <c r="P288" s="7"/>
      <c r="Q288" s="265"/>
      <c r="R288" s="7"/>
      <c r="S288" s="7"/>
      <c r="T288" s="7"/>
      <c r="U288" s="266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</row>
    <row r="289" ht="18.0" customHeight="1">
      <c r="A289" s="7"/>
      <c r="B289" s="7"/>
      <c r="C289" s="7"/>
      <c r="D289" s="7"/>
      <c r="E289" s="7"/>
      <c r="F289" s="7"/>
      <c r="G289" s="7"/>
      <c r="H289" s="264"/>
      <c r="I289" s="7"/>
      <c r="J289" s="7"/>
      <c r="K289" s="7"/>
      <c r="L289" s="7"/>
      <c r="M289" s="7"/>
      <c r="N289" s="7"/>
      <c r="O289" s="7"/>
      <c r="P289" s="7"/>
      <c r="Q289" s="265"/>
      <c r="R289" s="7"/>
      <c r="S289" s="7"/>
      <c r="T289" s="7"/>
      <c r="U289" s="266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</row>
    <row r="290" ht="18.0" customHeight="1">
      <c r="A290" s="7"/>
      <c r="B290" s="7"/>
      <c r="C290" s="7"/>
      <c r="D290" s="7"/>
      <c r="E290" s="7"/>
      <c r="F290" s="7"/>
      <c r="G290" s="7"/>
      <c r="H290" s="264"/>
      <c r="I290" s="7"/>
      <c r="J290" s="7"/>
      <c r="K290" s="7"/>
      <c r="L290" s="7"/>
      <c r="M290" s="7"/>
      <c r="N290" s="7"/>
      <c r="O290" s="7"/>
      <c r="P290" s="7"/>
      <c r="Q290" s="265"/>
      <c r="R290" s="7"/>
      <c r="S290" s="7"/>
      <c r="T290" s="7"/>
      <c r="U290" s="266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</row>
    <row r="291" ht="18.0" customHeight="1">
      <c r="A291" s="7"/>
      <c r="B291" s="7"/>
      <c r="C291" s="7"/>
      <c r="D291" s="7"/>
      <c r="E291" s="7"/>
      <c r="F291" s="7"/>
      <c r="G291" s="7"/>
      <c r="H291" s="264"/>
      <c r="I291" s="7"/>
      <c r="J291" s="7"/>
      <c r="K291" s="7"/>
      <c r="L291" s="7"/>
      <c r="M291" s="7"/>
      <c r="N291" s="7"/>
      <c r="O291" s="7"/>
      <c r="P291" s="7"/>
      <c r="Q291" s="265"/>
      <c r="R291" s="7"/>
      <c r="S291" s="7"/>
      <c r="T291" s="7"/>
      <c r="U291" s="266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</row>
    <row r="292" ht="18.0" customHeight="1">
      <c r="A292" s="7"/>
      <c r="B292" s="7"/>
      <c r="C292" s="7"/>
      <c r="D292" s="7"/>
      <c r="E292" s="7"/>
      <c r="F292" s="7"/>
      <c r="G292" s="7"/>
      <c r="H292" s="264"/>
      <c r="I292" s="7"/>
      <c r="J292" s="7"/>
      <c r="K292" s="7"/>
      <c r="L292" s="7"/>
      <c r="M292" s="7"/>
      <c r="N292" s="7"/>
      <c r="O292" s="7"/>
      <c r="P292" s="7"/>
      <c r="Q292" s="265"/>
      <c r="R292" s="7"/>
      <c r="S292" s="7"/>
      <c r="T292" s="7"/>
      <c r="U292" s="266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</row>
    <row r="293" ht="18.0" customHeight="1">
      <c r="A293" s="7"/>
      <c r="B293" s="7"/>
      <c r="C293" s="7"/>
      <c r="D293" s="7"/>
      <c r="E293" s="7"/>
      <c r="F293" s="7"/>
      <c r="G293" s="7"/>
      <c r="H293" s="264"/>
      <c r="I293" s="7"/>
      <c r="J293" s="7"/>
      <c r="K293" s="7"/>
      <c r="L293" s="7"/>
      <c r="M293" s="7"/>
      <c r="N293" s="7"/>
      <c r="O293" s="7"/>
      <c r="P293" s="7"/>
      <c r="Q293" s="265"/>
      <c r="R293" s="7"/>
      <c r="S293" s="7"/>
      <c r="T293" s="7"/>
      <c r="U293" s="266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</row>
    <row r="294" ht="18.0" customHeight="1">
      <c r="A294" s="7"/>
      <c r="B294" s="7"/>
      <c r="C294" s="7"/>
      <c r="D294" s="7"/>
      <c r="E294" s="7"/>
      <c r="F294" s="7"/>
      <c r="G294" s="7"/>
      <c r="H294" s="264"/>
      <c r="I294" s="7"/>
      <c r="J294" s="7"/>
      <c r="K294" s="7"/>
      <c r="L294" s="7"/>
      <c r="M294" s="7"/>
      <c r="N294" s="7"/>
      <c r="O294" s="7"/>
      <c r="P294" s="7"/>
      <c r="Q294" s="265"/>
      <c r="R294" s="7"/>
      <c r="S294" s="7"/>
      <c r="T294" s="7"/>
      <c r="U294" s="266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</row>
    <row r="295" ht="18.0" customHeight="1">
      <c r="A295" s="7"/>
      <c r="B295" s="7"/>
      <c r="C295" s="7"/>
      <c r="D295" s="7"/>
      <c r="E295" s="7"/>
      <c r="F295" s="7"/>
      <c r="G295" s="7"/>
      <c r="H295" s="264"/>
      <c r="I295" s="7"/>
      <c r="J295" s="7"/>
      <c r="K295" s="7"/>
      <c r="L295" s="7"/>
      <c r="M295" s="7"/>
      <c r="N295" s="7"/>
      <c r="O295" s="7"/>
      <c r="P295" s="7"/>
      <c r="Q295" s="265"/>
      <c r="R295" s="7"/>
      <c r="S295" s="7"/>
      <c r="T295" s="7"/>
      <c r="U295" s="266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</row>
    <row r="296" ht="18.0" customHeight="1">
      <c r="A296" s="7"/>
      <c r="B296" s="7"/>
      <c r="C296" s="7"/>
      <c r="D296" s="7"/>
      <c r="E296" s="7"/>
      <c r="F296" s="7"/>
      <c r="G296" s="7"/>
      <c r="H296" s="264"/>
      <c r="I296" s="7"/>
      <c r="J296" s="7"/>
      <c r="K296" s="7"/>
      <c r="L296" s="7"/>
      <c r="M296" s="7"/>
      <c r="N296" s="7"/>
      <c r="O296" s="7"/>
      <c r="P296" s="7"/>
      <c r="Q296" s="265"/>
      <c r="R296" s="7"/>
      <c r="S296" s="7"/>
      <c r="T296" s="7"/>
      <c r="U296" s="266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</row>
    <row r="297" ht="18.0" customHeight="1">
      <c r="A297" s="7"/>
      <c r="B297" s="7"/>
      <c r="C297" s="7"/>
      <c r="D297" s="7"/>
      <c r="E297" s="7"/>
      <c r="F297" s="7"/>
      <c r="G297" s="7"/>
      <c r="H297" s="264"/>
      <c r="I297" s="7"/>
      <c r="J297" s="7"/>
      <c r="K297" s="7"/>
      <c r="L297" s="7"/>
      <c r="M297" s="7"/>
      <c r="N297" s="7"/>
      <c r="O297" s="7"/>
      <c r="P297" s="7"/>
      <c r="Q297" s="265"/>
      <c r="R297" s="7"/>
      <c r="S297" s="7"/>
      <c r="T297" s="7"/>
      <c r="U297" s="266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</row>
    <row r="298" ht="18.0" customHeight="1">
      <c r="A298" s="7"/>
      <c r="B298" s="7"/>
      <c r="C298" s="7"/>
      <c r="D298" s="7"/>
      <c r="E298" s="7"/>
      <c r="F298" s="7"/>
      <c r="G298" s="7"/>
      <c r="H298" s="264"/>
      <c r="I298" s="7"/>
      <c r="J298" s="7"/>
      <c r="K298" s="7"/>
      <c r="L298" s="7"/>
      <c r="M298" s="7"/>
      <c r="N298" s="7"/>
      <c r="O298" s="7"/>
      <c r="P298" s="7"/>
      <c r="Q298" s="265"/>
      <c r="R298" s="7"/>
      <c r="S298" s="7"/>
      <c r="T298" s="7"/>
      <c r="U298" s="266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</row>
    <row r="299" ht="18.0" customHeight="1">
      <c r="A299" s="7"/>
      <c r="B299" s="7"/>
      <c r="C299" s="7"/>
      <c r="D299" s="7"/>
      <c r="E299" s="7"/>
      <c r="F299" s="7"/>
      <c r="G299" s="7"/>
      <c r="H299" s="264"/>
      <c r="I299" s="7"/>
      <c r="J299" s="7"/>
      <c r="K299" s="7"/>
      <c r="L299" s="7"/>
      <c r="M299" s="7"/>
      <c r="N299" s="7"/>
      <c r="O299" s="7"/>
      <c r="P299" s="7"/>
      <c r="Q299" s="265"/>
      <c r="R299" s="7"/>
      <c r="S299" s="7"/>
      <c r="T299" s="7"/>
      <c r="U299" s="266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</row>
    <row r="300" ht="18.0" customHeight="1">
      <c r="A300" s="7"/>
      <c r="B300" s="7"/>
      <c r="C300" s="7"/>
      <c r="D300" s="7"/>
      <c r="E300" s="7"/>
      <c r="F300" s="7"/>
      <c r="G300" s="7"/>
      <c r="H300" s="264"/>
      <c r="I300" s="7"/>
      <c r="J300" s="7"/>
      <c r="K300" s="7"/>
      <c r="L300" s="7"/>
      <c r="M300" s="7"/>
      <c r="N300" s="7"/>
      <c r="O300" s="7"/>
      <c r="P300" s="7"/>
      <c r="Q300" s="265"/>
      <c r="R300" s="7"/>
      <c r="S300" s="7"/>
      <c r="T300" s="7"/>
      <c r="U300" s="266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</row>
    <row r="301" ht="18.0" customHeight="1">
      <c r="A301" s="7"/>
      <c r="B301" s="7"/>
      <c r="C301" s="7"/>
      <c r="D301" s="7"/>
      <c r="E301" s="7"/>
      <c r="F301" s="7"/>
      <c r="G301" s="7"/>
      <c r="H301" s="264"/>
      <c r="I301" s="7"/>
      <c r="J301" s="7"/>
      <c r="K301" s="7"/>
      <c r="L301" s="7"/>
      <c r="M301" s="7"/>
      <c r="N301" s="7"/>
      <c r="O301" s="7"/>
      <c r="P301" s="7"/>
      <c r="Q301" s="265"/>
      <c r="R301" s="7"/>
      <c r="S301" s="7"/>
      <c r="T301" s="7"/>
      <c r="U301" s="266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</row>
    <row r="302" ht="18.0" customHeight="1">
      <c r="A302" s="7"/>
      <c r="B302" s="7"/>
      <c r="C302" s="7"/>
      <c r="D302" s="7"/>
      <c r="E302" s="7"/>
      <c r="F302" s="7"/>
      <c r="G302" s="7"/>
      <c r="H302" s="264"/>
      <c r="I302" s="7"/>
      <c r="J302" s="7"/>
      <c r="K302" s="7"/>
      <c r="L302" s="7"/>
      <c r="M302" s="7"/>
      <c r="N302" s="7"/>
      <c r="O302" s="7"/>
      <c r="P302" s="7"/>
      <c r="Q302" s="265"/>
      <c r="R302" s="7"/>
      <c r="S302" s="7"/>
      <c r="T302" s="7"/>
      <c r="U302" s="266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</row>
    <row r="303" ht="18.0" customHeight="1">
      <c r="A303" s="7"/>
      <c r="B303" s="7"/>
      <c r="C303" s="7"/>
      <c r="D303" s="7"/>
      <c r="E303" s="7"/>
      <c r="F303" s="7"/>
      <c r="G303" s="7"/>
      <c r="H303" s="264"/>
      <c r="I303" s="7"/>
      <c r="J303" s="7"/>
      <c r="K303" s="7"/>
      <c r="L303" s="7"/>
      <c r="M303" s="7"/>
      <c r="N303" s="7"/>
      <c r="O303" s="7"/>
      <c r="P303" s="7"/>
      <c r="Q303" s="265"/>
      <c r="R303" s="7"/>
      <c r="S303" s="7"/>
      <c r="T303" s="7"/>
      <c r="U303" s="266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</row>
    <row r="304" ht="18.0" customHeight="1">
      <c r="A304" s="7"/>
      <c r="B304" s="7"/>
      <c r="C304" s="7"/>
      <c r="D304" s="7"/>
      <c r="E304" s="7"/>
      <c r="F304" s="7"/>
      <c r="G304" s="7"/>
      <c r="H304" s="264"/>
      <c r="I304" s="7"/>
      <c r="J304" s="7"/>
      <c r="K304" s="7"/>
      <c r="L304" s="7"/>
      <c r="M304" s="7"/>
      <c r="N304" s="7"/>
      <c r="O304" s="7"/>
      <c r="P304" s="7"/>
      <c r="Q304" s="265"/>
      <c r="R304" s="7"/>
      <c r="S304" s="7"/>
      <c r="T304" s="7"/>
      <c r="U304" s="266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</row>
    <row r="305" ht="18.0" customHeight="1">
      <c r="A305" s="7"/>
      <c r="B305" s="7"/>
      <c r="C305" s="7"/>
      <c r="D305" s="7"/>
      <c r="E305" s="7"/>
      <c r="F305" s="7"/>
      <c r="G305" s="7"/>
      <c r="H305" s="264"/>
      <c r="I305" s="7"/>
      <c r="J305" s="7"/>
      <c r="K305" s="7"/>
      <c r="L305" s="7"/>
      <c r="M305" s="7"/>
      <c r="N305" s="7"/>
      <c r="O305" s="7"/>
      <c r="P305" s="7"/>
      <c r="Q305" s="265"/>
      <c r="R305" s="7"/>
      <c r="S305" s="7"/>
      <c r="T305" s="7"/>
      <c r="U305" s="266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</row>
    <row r="306" ht="18.0" customHeight="1">
      <c r="A306" s="7"/>
      <c r="B306" s="7"/>
      <c r="C306" s="7"/>
      <c r="D306" s="7"/>
      <c r="E306" s="7"/>
      <c r="F306" s="7"/>
      <c r="G306" s="7"/>
      <c r="H306" s="264"/>
      <c r="I306" s="7"/>
      <c r="J306" s="7"/>
      <c r="K306" s="7"/>
      <c r="L306" s="7"/>
      <c r="M306" s="7"/>
      <c r="N306" s="7"/>
      <c r="O306" s="7"/>
      <c r="P306" s="7"/>
      <c r="Q306" s="265"/>
      <c r="R306" s="7"/>
      <c r="S306" s="7"/>
      <c r="T306" s="7"/>
      <c r="U306" s="266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</row>
    <row r="307" ht="18.0" customHeight="1">
      <c r="A307" s="7"/>
      <c r="B307" s="7"/>
      <c r="C307" s="7"/>
      <c r="D307" s="7"/>
      <c r="E307" s="7"/>
      <c r="F307" s="7"/>
      <c r="G307" s="7"/>
      <c r="H307" s="264"/>
      <c r="I307" s="7"/>
      <c r="J307" s="7"/>
      <c r="K307" s="7"/>
      <c r="L307" s="7"/>
      <c r="M307" s="7"/>
      <c r="N307" s="7"/>
      <c r="O307" s="7"/>
      <c r="P307" s="7"/>
      <c r="Q307" s="265"/>
      <c r="R307" s="7"/>
      <c r="S307" s="7"/>
      <c r="T307" s="7"/>
      <c r="U307" s="266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</row>
    <row r="308" ht="18.0" customHeight="1">
      <c r="A308" s="7"/>
      <c r="B308" s="7"/>
      <c r="C308" s="7"/>
      <c r="D308" s="7"/>
      <c r="E308" s="7"/>
      <c r="F308" s="7"/>
      <c r="G308" s="7"/>
      <c r="H308" s="264"/>
      <c r="I308" s="7"/>
      <c r="J308" s="7"/>
      <c r="K308" s="7"/>
      <c r="L308" s="7"/>
      <c r="M308" s="7"/>
      <c r="N308" s="7"/>
      <c r="O308" s="7"/>
      <c r="P308" s="7"/>
      <c r="Q308" s="265"/>
      <c r="R308" s="7"/>
      <c r="S308" s="7"/>
      <c r="T308" s="7"/>
      <c r="U308" s="266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</row>
    <row r="309" ht="18.0" customHeight="1">
      <c r="A309" s="7"/>
      <c r="B309" s="7"/>
      <c r="C309" s="7"/>
      <c r="D309" s="7"/>
      <c r="E309" s="7"/>
      <c r="F309" s="7"/>
      <c r="G309" s="7"/>
      <c r="H309" s="264"/>
      <c r="I309" s="7"/>
      <c r="J309" s="7"/>
      <c r="K309" s="7"/>
      <c r="L309" s="7"/>
      <c r="M309" s="7"/>
      <c r="N309" s="7"/>
      <c r="O309" s="7"/>
      <c r="P309" s="7"/>
      <c r="Q309" s="265"/>
      <c r="R309" s="7"/>
      <c r="S309" s="7"/>
      <c r="T309" s="7"/>
      <c r="U309" s="266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</row>
    <row r="310" ht="18.0" customHeight="1">
      <c r="A310" s="7"/>
      <c r="B310" s="7"/>
      <c r="C310" s="7"/>
      <c r="D310" s="7"/>
      <c r="E310" s="7"/>
      <c r="F310" s="7"/>
      <c r="G310" s="7"/>
      <c r="H310" s="264"/>
      <c r="I310" s="7"/>
      <c r="J310" s="7"/>
      <c r="K310" s="7"/>
      <c r="L310" s="7"/>
      <c r="M310" s="7"/>
      <c r="N310" s="7"/>
      <c r="O310" s="7"/>
      <c r="P310" s="7"/>
      <c r="Q310" s="265"/>
      <c r="R310" s="7"/>
      <c r="S310" s="7"/>
      <c r="T310" s="7"/>
      <c r="U310" s="266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</row>
    <row r="311" ht="18.0" customHeight="1">
      <c r="A311" s="7"/>
      <c r="B311" s="7"/>
      <c r="C311" s="7"/>
      <c r="D311" s="7"/>
      <c r="E311" s="7"/>
      <c r="F311" s="7"/>
      <c r="G311" s="7"/>
      <c r="H311" s="264"/>
      <c r="I311" s="7"/>
      <c r="J311" s="7"/>
      <c r="K311" s="7"/>
      <c r="L311" s="7"/>
      <c r="M311" s="7"/>
      <c r="N311" s="7"/>
      <c r="O311" s="7"/>
      <c r="P311" s="7"/>
      <c r="Q311" s="265"/>
      <c r="R311" s="7"/>
      <c r="S311" s="7"/>
      <c r="T311" s="7"/>
      <c r="U311" s="266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</row>
    <row r="312" ht="18.0" customHeight="1">
      <c r="A312" s="7"/>
      <c r="B312" s="7"/>
      <c r="C312" s="7"/>
      <c r="D312" s="7"/>
      <c r="E312" s="7"/>
      <c r="F312" s="7"/>
      <c r="G312" s="7"/>
      <c r="H312" s="264"/>
      <c r="I312" s="7"/>
      <c r="J312" s="7"/>
      <c r="K312" s="7"/>
      <c r="L312" s="7"/>
      <c r="M312" s="7"/>
      <c r="N312" s="7"/>
      <c r="O312" s="7"/>
      <c r="P312" s="7"/>
      <c r="Q312" s="265"/>
      <c r="R312" s="7"/>
      <c r="S312" s="7"/>
      <c r="T312" s="7"/>
      <c r="U312" s="266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</row>
    <row r="313" ht="18.0" customHeight="1">
      <c r="A313" s="7"/>
      <c r="B313" s="7"/>
      <c r="C313" s="7"/>
      <c r="D313" s="7"/>
      <c r="E313" s="7"/>
      <c r="F313" s="7"/>
      <c r="G313" s="7"/>
      <c r="H313" s="264"/>
      <c r="I313" s="7"/>
      <c r="J313" s="7"/>
      <c r="K313" s="7"/>
      <c r="L313" s="7"/>
      <c r="M313" s="7"/>
      <c r="N313" s="7"/>
      <c r="O313" s="7"/>
      <c r="P313" s="7"/>
      <c r="Q313" s="265"/>
      <c r="R313" s="7"/>
      <c r="S313" s="7"/>
      <c r="T313" s="7"/>
      <c r="U313" s="266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</row>
    <row r="314" ht="18.0" customHeight="1">
      <c r="A314" s="7"/>
      <c r="B314" s="7"/>
      <c r="C314" s="7"/>
      <c r="D314" s="7"/>
      <c r="E314" s="7"/>
      <c r="F314" s="7"/>
      <c r="G314" s="7"/>
      <c r="H314" s="264"/>
      <c r="I314" s="7"/>
      <c r="J314" s="7"/>
      <c r="K314" s="7"/>
      <c r="L314" s="7"/>
      <c r="M314" s="7"/>
      <c r="N314" s="7"/>
      <c r="O314" s="7"/>
      <c r="P314" s="7"/>
      <c r="Q314" s="265"/>
      <c r="R314" s="7"/>
      <c r="S314" s="7"/>
      <c r="T314" s="7"/>
      <c r="U314" s="266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</row>
    <row r="315" ht="18.0" customHeight="1">
      <c r="A315" s="7"/>
      <c r="B315" s="7"/>
      <c r="C315" s="7"/>
      <c r="D315" s="7"/>
      <c r="E315" s="7"/>
      <c r="F315" s="7"/>
      <c r="G315" s="7"/>
      <c r="H315" s="264"/>
      <c r="I315" s="7"/>
      <c r="J315" s="7"/>
      <c r="K315" s="7"/>
      <c r="L315" s="7"/>
      <c r="M315" s="7"/>
      <c r="N315" s="7"/>
      <c r="O315" s="7"/>
      <c r="P315" s="7"/>
      <c r="Q315" s="265"/>
      <c r="R315" s="7"/>
      <c r="S315" s="7"/>
      <c r="T315" s="7"/>
      <c r="U315" s="266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</row>
    <row r="316" ht="18.0" customHeight="1">
      <c r="A316" s="7"/>
      <c r="B316" s="7"/>
      <c r="C316" s="7"/>
      <c r="D316" s="7"/>
      <c r="E316" s="7"/>
      <c r="F316" s="7"/>
      <c r="G316" s="7"/>
      <c r="H316" s="264"/>
      <c r="I316" s="7"/>
      <c r="J316" s="7"/>
      <c r="K316" s="7"/>
      <c r="L316" s="7"/>
      <c r="M316" s="7"/>
      <c r="N316" s="7"/>
      <c r="O316" s="7"/>
      <c r="P316" s="7"/>
      <c r="Q316" s="265"/>
      <c r="R316" s="7"/>
      <c r="S316" s="7"/>
      <c r="T316" s="7"/>
      <c r="U316" s="266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</row>
    <row r="317" ht="18.0" customHeight="1">
      <c r="A317" s="7"/>
      <c r="B317" s="7"/>
      <c r="C317" s="7"/>
      <c r="D317" s="7"/>
      <c r="E317" s="7"/>
      <c r="F317" s="7"/>
      <c r="G317" s="7"/>
      <c r="H317" s="264"/>
      <c r="I317" s="7"/>
      <c r="J317" s="7"/>
      <c r="K317" s="7"/>
      <c r="L317" s="7"/>
      <c r="M317" s="7"/>
      <c r="N317" s="7"/>
      <c r="O317" s="7"/>
      <c r="P317" s="7"/>
      <c r="Q317" s="265"/>
      <c r="R317" s="7"/>
      <c r="S317" s="7"/>
      <c r="T317" s="7"/>
      <c r="U317" s="266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</row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5:D15"/>
    <mergeCell ref="E16:H16"/>
    <mergeCell ref="C21:E21"/>
    <mergeCell ref="C85:E85"/>
    <mergeCell ref="C96:E96"/>
  </mergeCells>
  <printOptions/>
  <pageMargins bottom="0.78" footer="0.0" header="0.0" left="0.75" right="0.75" top="0.66"/>
  <pageSetup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71"/>
    <col customWidth="1" hidden="1" min="14" max="14" width="13.14"/>
    <col customWidth="1" hidden="1" min="15" max="16" width="8.71"/>
    <col customWidth="1" min="17" max="17" width="19.57"/>
    <col customWidth="1" min="18" max="18" width="17.43"/>
    <col customWidth="1" min="19" max="19" width="17.86"/>
    <col customWidth="1" min="20" max="20" width="17.0"/>
    <col customWidth="1" min="21" max="21" width="15.14"/>
    <col customWidth="1" min="22" max="22" width="13.86"/>
    <col customWidth="1" min="23" max="24" width="9.14"/>
    <col customWidth="1" min="25" max="25" width="16.0"/>
    <col customWidth="1" min="26" max="45" width="9.14"/>
  </cols>
  <sheetData>
    <row r="1" ht="18.0" customHeight="1">
      <c r="A1" s="140" t="s">
        <v>53</v>
      </c>
      <c r="B1" s="140"/>
      <c r="C1" s="140"/>
      <c r="D1" s="140"/>
      <c r="E1" s="140"/>
      <c r="F1" s="140"/>
      <c r="G1" s="140"/>
      <c r="H1" s="141"/>
      <c r="I1" s="140"/>
      <c r="J1" s="140"/>
      <c r="K1" s="140"/>
      <c r="L1" s="140"/>
      <c r="M1" s="140"/>
      <c r="N1" s="140"/>
      <c r="O1" s="140"/>
      <c r="P1" s="140"/>
      <c r="Q1" s="142"/>
      <c r="R1" s="140"/>
      <c r="S1" s="140"/>
      <c r="T1" s="140"/>
      <c r="U1" s="143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  <c r="AJ1" s="140"/>
      <c r="AK1" s="140"/>
      <c r="AL1" s="140"/>
      <c r="AM1" s="140"/>
      <c r="AN1" s="140"/>
      <c r="AO1" s="140"/>
      <c r="AP1" s="140"/>
      <c r="AQ1" s="140"/>
      <c r="AR1" s="140"/>
      <c r="AS1" s="140"/>
    </row>
    <row r="2" ht="18.0" customHeight="1">
      <c r="A2" s="140"/>
      <c r="B2" s="140"/>
      <c r="C2" s="140"/>
      <c r="D2" s="140"/>
      <c r="E2" s="140"/>
      <c r="F2" s="140"/>
      <c r="G2" s="140"/>
      <c r="H2" s="141"/>
      <c r="I2" s="140"/>
      <c r="J2" s="140"/>
      <c r="K2" s="140"/>
      <c r="L2" s="140"/>
      <c r="M2" s="140"/>
      <c r="N2" s="140"/>
      <c r="O2" s="140"/>
      <c r="P2" s="140"/>
      <c r="Q2" s="142"/>
      <c r="R2" s="140"/>
      <c r="S2" s="140"/>
      <c r="T2" s="140"/>
      <c r="U2" s="143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  <c r="AL2" s="140"/>
      <c r="AM2" s="140"/>
      <c r="AN2" s="140"/>
      <c r="AO2" s="140"/>
      <c r="AP2" s="140"/>
      <c r="AQ2" s="140"/>
      <c r="AR2" s="140"/>
      <c r="AS2" s="140"/>
    </row>
    <row r="3" ht="18.0" customHeight="1">
      <c r="A3" s="144" t="s">
        <v>1</v>
      </c>
      <c r="B3" s="144"/>
      <c r="C3" s="144"/>
      <c r="D3" s="140"/>
      <c r="E3" s="140"/>
      <c r="F3" s="140"/>
      <c r="G3" s="140"/>
      <c r="H3" s="141"/>
      <c r="I3" s="140"/>
      <c r="J3" s="140"/>
      <c r="K3" s="140"/>
      <c r="L3" s="140"/>
      <c r="M3" s="140"/>
      <c r="N3" s="140"/>
      <c r="O3" s="140"/>
      <c r="P3" s="140"/>
      <c r="Q3" s="142"/>
      <c r="R3" s="140"/>
      <c r="S3" s="140"/>
      <c r="T3" s="140"/>
      <c r="U3" s="143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/>
      <c r="AL3" s="140"/>
      <c r="AM3" s="140"/>
      <c r="AN3" s="140"/>
      <c r="AO3" s="140"/>
      <c r="AP3" s="140"/>
      <c r="AQ3" s="140"/>
      <c r="AR3" s="140"/>
      <c r="AS3" s="140"/>
    </row>
    <row r="4" ht="29.25" customHeight="1">
      <c r="A4" s="140"/>
      <c r="B4" s="140"/>
      <c r="C4" s="140"/>
      <c r="D4" s="140"/>
      <c r="E4" s="140"/>
      <c r="F4" s="140"/>
      <c r="G4" s="140"/>
      <c r="H4" s="141" t="s">
        <v>2</v>
      </c>
      <c r="I4" s="145">
        <v>44326.0</v>
      </c>
      <c r="J4" s="140" t="str">
        <f>+B8&amp;"/"&amp;B9&amp;"/"&amp;B10&amp;"/"&amp;B11&amp;"/"&amp;B12&amp;"/"&amp;B13&amp;"/"&amp;B14</f>
        <v>D2450GT/HRD2940/HRD2940/HRD2940/HRD2930/C630/D1230/</v>
      </c>
      <c r="K4" s="140"/>
      <c r="L4" s="140"/>
      <c r="M4" s="140"/>
      <c r="N4" s="140"/>
      <c r="O4" s="140"/>
      <c r="P4" s="140"/>
      <c r="Q4" s="142"/>
      <c r="R4" s="140"/>
      <c r="S4" s="140"/>
      <c r="T4" s="140"/>
      <c r="U4" s="143"/>
      <c r="V4" s="140"/>
      <c r="W4" s="140"/>
      <c r="X4" s="140"/>
      <c r="Y4" s="140"/>
      <c r="Z4" s="140"/>
      <c r="AA4" s="140"/>
      <c r="AB4" s="140"/>
      <c r="AC4" s="140"/>
      <c r="AD4" s="140"/>
      <c r="AE4" s="140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</row>
    <row r="5" ht="18.0" customHeight="1">
      <c r="A5" s="140" t="s">
        <v>4</v>
      </c>
      <c r="B5" s="140"/>
      <c r="C5" s="140"/>
      <c r="D5" s="140"/>
      <c r="E5" s="140"/>
      <c r="F5" s="140"/>
      <c r="G5" s="140"/>
      <c r="H5" s="141"/>
      <c r="I5" s="140"/>
      <c r="J5" s="140"/>
      <c r="K5" s="140"/>
      <c r="L5" s="140"/>
      <c r="M5" s="140"/>
      <c r="N5" s="140"/>
      <c r="O5" s="140"/>
      <c r="P5" s="140"/>
      <c r="Q5" s="142"/>
      <c r="R5" s="140"/>
      <c r="S5" s="140"/>
      <c r="T5" s="140"/>
      <c r="U5" s="143"/>
      <c r="V5" s="140"/>
      <c r="W5" s="140"/>
      <c r="X5" s="140"/>
      <c r="Y5" s="140"/>
      <c r="Z5" s="140"/>
      <c r="AA5" s="140"/>
      <c r="AB5" s="140"/>
      <c r="AC5" s="140"/>
      <c r="AD5" s="140"/>
      <c r="AE5" s="140"/>
      <c r="AF5" s="140"/>
      <c r="AG5" s="140"/>
      <c r="AH5" s="140"/>
      <c r="AI5" s="140"/>
      <c r="AJ5" s="140"/>
      <c r="AK5" s="140"/>
      <c r="AL5" s="140"/>
      <c r="AM5" s="140"/>
      <c r="AN5" s="140"/>
      <c r="AO5" s="140"/>
      <c r="AP5" s="140"/>
      <c r="AQ5" s="140"/>
      <c r="AR5" s="140"/>
      <c r="AS5" s="140"/>
    </row>
    <row r="6" ht="18.0" customHeight="1">
      <c r="A6" s="146"/>
      <c r="B6" s="146"/>
      <c r="C6" s="146"/>
      <c r="D6" s="146"/>
      <c r="E6" s="146"/>
      <c r="F6" s="146"/>
      <c r="G6" s="146"/>
      <c r="H6" s="147"/>
      <c r="I6" s="146"/>
      <c r="J6" s="140"/>
      <c r="K6" s="140"/>
      <c r="L6" s="140"/>
      <c r="M6" s="140"/>
      <c r="N6" s="140"/>
      <c r="O6" s="140"/>
      <c r="P6" s="140"/>
      <c r="Q6" s="142"/>
      <c r="R6" s="140"/>
      <c r="S6" s="140"/>
      <c r="T6" s="140"/>
      <c r="U6" s="143"/>
      <c r="V6" s="140"/>
      <c r="W6" s="140"/>
      <c r="X6" s="140"/>
      <c r="Y6" s="140"/>
      <c r="Z6" s="140"/>
      <c r="AA6" s="140"/>
      <c r="AB6" s="140"/>
      <c r="AC6" s="140"/>
      <c r="AD6" s="140"/>
      <c r="AE6" s="140"/>
      <c r="AF6" s="140"/>
      <c r="AG6" s="140"/>
      <c r="AH6" s="140"/>
      <c r="AI6" s="140"/>
      <c r="AJ6" s="140"/>
      <c r="AK6" s="140"/>
      <c r="AL6" s="140"/>
      <c r="AM6" s="140"/>
      <c r="AN6" s="140"/>
      <c r="AO6" s="140"/>
      <c r="AP6" s="140"/>
      <c r="AQ6" s="140"/>
      <c r="AR6" s="140"/>
      <c r="AS6" s="140"/>
    </row>
    <row r="7" ht="36.0" customHeight="1">
      <c r="A7" s="148" t="s">
        <v>6</v>
      </c>
      <c r="B7" s="149"/>
      <c r="C7" s="150" t="s">
        <v>91</v>
      </c>
      <c r="D7" s="151" t="s">
        <v>8</v>
      </c>
      <c r="E7" s="152" t="s">
        <v>9</v>
      </c>
      <c r="F7" s="153"/>
      <c r="G7" s="153"/>
      <c r="H7" s="149"/>
      <c r="I7" s="154" t="s">
        <v>10</v>
      </c>
      <c r="J7" s="140"/>
      <c r="K7" s="140"/>
      <c r="L7" s="140"/>
      <c r="M7" s="140"/>
      <c r="N7" s="140"/>
      <c r="O7" s="140"/>
      <c r="P7" s="140"/>
      <c r="Q7" s="155">
        <f>+I196</f>
        <v>0.003701764213</v>
      </c>
      <c r="R7" s="140"/>
      <c r="S7" s="140"/>
      <c r="T7" s="140"/>
      <c r="U7" s="143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</row>
    <row r="8" ht="26.25" customHeight="1">
      <c r="A8" s="156">
        <v>1.0</v>
      </c>
      <c r="B8" s="157" t="s">
        <v>76</v>
      </c>
      <c r="C8" s="157">
        <v>24.5</v>
      </c>
      <c r="D8" s="158">
        <v>0.0575</v>
      </c>
      <c r="E8" s="159">
        <f>247.888*7.5</f>
        <v>1859.16</v>
      </c>
      <c r="F8" s="159"/>
      <c r="G8" s="159"/>
      <c r="H8" s="160">
        <v>7.5</v>
      </c>
      <c r="I8" s="161">
        <f>+D8*E8</f>
        <v>106.9017</v>
      </c>
      <c r="J8" s="162">
        <f t="shared" ref="J8:J14" si="1">E8-I8</f>
        <v>1752.2583</v>
      </c>
      <c r="K8" s="140"/>
      <c r="L8" s="140"/>
      <c r="M8" s="140"/>
      <c r="N8" s="140"/>
      <c r="O8" s="140"/>
      <c r="P8" s="140"/>
      <c r="Q8" s="142"/>
      <c r="R8" s="140"/>
      <c r="S8" s="140"/>
      <c r="T8" s="140"/>
      <c r="U8" s="143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</row>
    <row r="9" ht="26.25" customHeight="1">
      <c r="A9" s="156">
        <v>2.0</v>
      </c>
      <c r="B9" s="164" t="s">
        <v>56</v>
      </c>
      <c r="C9" s="164">
        <v>29.5</v>
      </c>
      <c r="D9" s="165">
        <v>0.0147</v>
      </c>
      <c r="E9" s="166">
        <f>252.16*23</f>
        <v>5799.68</v>
      </c>
      <c r="F9" s="166"/>
      <c r="G9" s="166"/>
      <c r="H9" s="160">
        <v>23.0</v>
      </c>
      <c r="I9" s="161">
        <v>89.49211353599999</v>
      </c>
      <c r="J9" s="162">
        <f t="shared" si="1"/>
        <v>5710.187886</v>
      </c>
      <c r="K9" s="140"/>
      <c r="L9" s="140"/>
      <c r="M9" s="140"/>
      <c r="N9" s="140"/>
      <c r="O9" s="140"/>
      <c r="P9" s="140"/>
      <c r="Q9" s="142"/>
      <c r="R9" s="140"/>
      <c r="S9" s="140"/>
      <c r="T9" s="140"/>
      <c r="U9" s="143"/>
      <c r="V9" s="140"/>
      <c r="W9" s="140"/>
      <c r="X9" s="140"/>
      <c r="Y9" s="140"/>
      <c r="Z9" s="140"/>
      <c r="AA9" s="140"/>
      <c r="AB9" s="140"/>
      <c r="AC9" s="140"/>
      <c r="AD9" s="140"/>
      <c r="AE9" s="140"/>
      <c r="AF9" s="140"/>
      <c r="AG9" s="140"/>
      <c r="AH9" s="140"/>
      <c r="AI9" s="140"/>
      <c r="AJ9" s="140"/>
      <c r="AK9" s="140"/>
      <c r="AL9" s="140"/>
      <c r="AM9" s="140"/>
      <c r="AN9" s="140"/>
      <c r="AO9" s="140"/>
      <c r="AP9" s="140"/>
      <c r="AQ9" s="140"/>
      <c r="AR9" s="140"/>
      <c r="AS9" s="140"/>
    </row>
    <row r="10" ht="26.25" customHeight="1">
      <c r="A10" s="156">
        <v>3.0</v>
      </c>
      <c r="B10" s="164" t="s">
        <v>56</v>
      </c>
      <c r="C10" s="164">
        <v>29.5</v>
      </c>
      <c r="D10" s="165">
        <v>0.0147</v>
      </c>
      <c r="E10" s="166">
        <f>252.16*58.5</f>
        <v>14751.36</v>
      </c>
      <c r="F10" s="166"/>
      <c r="G10" s="166"/>
      <c r="H10" s="160">
        <v>58.5</v>
      </c>
      <c r="I10" s="161">
        <v>222.382879488</v>
      </c>
      <c r="J10" s="162">
        <f t="shared" si="1"/>
        <v>14528.97712</v>
      </c>
      <c r="K10" s="140"/>
      <c r="L10" s="140"/>
      <c r="M10" s="140"/>
      <c r="N10" s="140"/>
      <c r="O10" s="140"/>
      <c r="P10" s="140"/>
      <c r="Q10" s="142"/>
      <c r="R10" s="140"/>
      <c r="S10" s="140"/>
      <c r="T10" s="140"/>
      <c r="U10" s="143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</row>
    <row r="11" ht="26.25" customHeight="1">
      <c r="A11" s="156">
        <v>4.0</v>
      </c>
      <c r="B11" s="164" t="s">
        <v>56</v>
      </c>
      <c r="C11" s="164">
        <v>29.5</v>
      </c>
      <c r="D11" s="165">
        <v>0.0147</v>
      </c>
      <c r="E11" s="166">
        <f>256.07*26</f>
        <v>6657.82</v>
      </c>
      <c r="F11" s="166"/>
      <c r="G11" s="166"/>
      <c r="H11" s="160">
        <v>26.0</v>
      </c>
      <c r="I11" s="161">
        <v>99.770889645</v>
      </c>
      <c r="J11" s="162">
        <f t="shared" si="1"/>
        <v>6558.04911</v>
      </c>
      <c r="K11" s="140"/>
      <c r="L11" s="140"/>
      <c r="M11" s="140"/>
      <c r="N11" s="140"/>
      <c r="O11" s="140"/>
      <c r="P11" s="140"/>
      <c r="Q11" s="142"/>
      <c r="R11" s="140"/>
      <c r="S11" s="140"/>
      <c r="T11" s="140"/>
      <c r="U11" s="143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</row>
    <row r="12" ht="26.25" customHeight="1">
      <c r="A12" s="156">
        <v>5.0</v>
      </c>
      <c r="B12" s="164" t="s">
        <v>57</v>
      </c>
      <c r="C12" s="164">
        <v>29.5</v>
      </c>
      <c r="D12" s="165">
        <v>0.0144</v>
      </c>
      <c r="E12" s="166">
        <f>222.819*19.291</f>
        <v>4298.401329</v>
      </c>
      <c r="F12" s="166"/>
      <c r="G12" s="166"/>
      <c r="H12" s="160">
        <v>19.291</v>
      </c>
      <c r="I12" s="161">
        <v>61.8969791376</v>
      </c>
      <c r="J12" s="162">
        <f t="shared" si="1"/>
        <v>4236.50435</v>
      </c>
      <c r="K12" s="140"/>
      <c r="L12" s="140"/>
      <c r="M12" s="140"/>
      <c r="N12" s="140"/>
      <c r="O12" s="140"/>
      <c r="P12" s="140"/>
      <c r="Q12" s="142"/>
      <c r="R12" s="140"/>
      <c r="S12" s="140"/>
      <c r="T12" s="140"/>
      <c r="U12" s="143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</row>
    <row r="13" ht="26.25" customHeight="1">
      <c r="A13" s="156">
        <v>6.0</v>
      </c>
      <c r="B13" s="164" t="s">
        <v>92</v>
      </c>
      <c r="C13" s="164">
        <v>12.5</v>
      </c>
      <c r="D13" s="165">
        <v>0.1478</v>
      </c>
      <c r="E13" s="166">
        <f>181.105*22.386</f>
        <v>4054.21653</v>
      </c>
      <c r="F13" s="166"/>
      <c r="G13" s="166"/>
      <c r="H13" s="160">
        <v>22.386</v>
      </c>
      <c r="I13" s="161">
        <v>599.2132031339999</v>
      </c>
      <c r="J13" s="162">
        <f t="shared" si="1"/>
        <v>3455.003327</v>
      </c>
      <c r="K13" s="140"/>
      <c r="L13" s="140"/>
      <c r="M13" s="140"/>
      <c r="N13" s="140"/>
      <c r="O13" s="140"/>
      <c r="P13" s="140"/>
      <c r="Q13" s="142"/>
      <c r="R13" s="140"/>
      <c r="S13" s="140"/>
      <c r="T13" s="140"/>
      <c r="U13" s="143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</row>
    <row r="14" ht="26.25" customHeight="1">
      <c r="A14" s="156">
        <v>7.0</v>
      </c>
      <c r="B14" s="164"/>
      <c r="C14" s="164"/>
      <c r="D14" s="165"/>
      <c r="E14" s="166"/>
      <c r="F14" s="166"/>
      <c r="G14" s="166"/>
      <c r="H14" s="160"/>
      <c r="I14" s="161"/>
      <c r="J14" s="162">
        <f t="shared" si="1"/>
        <v>0</v>
      </c>
      <c r="K14" s="140"/>
      <c r="L14" s="140"/>
      <c r="M14" s="140"/>
      <c r="N14" s="140"/>
      <c r="O14" s="140"/>
      <c r="P14" s="140"/>
      <c r="Q14" s="142"/>
      <c r="R14" s="140"/>
      <c r="S14" s="140"/>
      <c r="T14" s="140"/>
      <c r="U14" s="143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</row>
    <row r="15" ht="18.0" customHeight="1">
      <c r="A15" s="167"/>
      <c r="B15" s="168"/>
      <c r="C15" s="169"/>
      <c r="D15" s="170"/>
      <c r="E15" s="171">
        <f>SUM(E8:E14)</f>
        <v>37420.63786</v>
      </c>
      <c r="F15" s="172"/>
      <c r="G15" s="172"/>
      <c r="H15" s="173"/>
      <c r="I15" s="174">
        <f t="shared" ref="I15:J15" si="2">SUM(I8:I14)</f>
        <v>1179.657765</v>
      </c>
      <c r="J15" s="175">
        <f t="shared" si="2"/>
        <v>36240.98009</v>
      </c>
      <c r="K15" s="140"/>
      <c r="L15" s="140"/>
      <c r="M15" s="140"/>
      <c r="N15" s="140"/>
      <c r="O15" s="140"/>
      <c r="P15" s="140"/>
      <c r="Q15" s="142"/>
      <c r="R15" s="140"/>
      <c r="S15" s="140"/>
      <c r="T15" s="140"/>
      <c r="U15" s="143"/>
      <c r="V15" s="140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</row>
    <row r="16" ht="18.0" customHeight="1">
      <c r="A16" s="176"/>
      <c r="B16" s="146"/>
      <c r="C16" s="146"/>
      <c r="D16" s="177"/>
      <c r="E16" s="178"/>
      <c r="F16" s="153"/>
      <c r="G16" s="153"/>
      <c r="H16" s="149"/>
      <c r="I16" s="179"/>
      <c r="J16" s="140"/>
      <c r="K16" s="140"/>
      <c r="L16" s="140"/>
      <c r="M16" s="140"/>
      <c r="N16" s="140"/>
      <c r="O16" s="140"/>
      <c r="P16" s="140"/>
      <c r="Q16" s="142"/>
      <c r="R16" s="140"/>
      <c r="S16" s="140"/>
      <c r="T16" s="140"/>
      <c r="U16" s="143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</row>
    <row r="17" ht="18.0" customHeight="1">
      <c r="A17" s="140"/>
      <c r="B17" s="140"/>
      <c r="C17" s="140"/>
      <c r="D17" s="140"/>
      <c r="E17" s="140"/>
      <c r="F17" s="140"/>
      <c r="G17" s="140"/>
      <c r="H17" s="141"/>
      <c r="I17" s="140"/>
      <c r="J17" s="140"/>
      <c r="K17" s="140"/>
      <c r="L17" s="140"/>
      <c r="M17" s="140"/>
      <c r="N17" s="140"/>
      <c r="O17" s="140"/>
      <c r="P17" s="140"/>
      <c r="Q17" s="142"/>
      <c r="R17" s="140"/>
      <c r="S17" s="140"/>
      <c r="T17" s="140"/>
      <c r="U17" s="143"/>
      <c r="V17" s="140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  <c r="AL17" s="140"/>
      <c r="AM17" s="140"/>
      <c r="AN17" s="140"/>
      <c r="AO17" s="140"/>
      <c r="AP17" s="140"/>
      <c r="AQ17" s="140"/>
      <c r="AR17" s="140"/>
      <c r="AS17" s="140"/>
    </row>
    <row r="18" ht="18.0" customHeight="1">
      <c r="A18" s="140"/>
      <c r="B18" s="140"/>
      <c r="C18" s="140"/>
      <c r="D18" s="140"/>
      <c r="E18" s="140"/>
      <c r="F18" s="140"/>
      <c r="G18" s="140"/>
      <c r="H18" s="141"/>
      <c r="I18" s="140"/>
      <c r="J18" s="140"/>
      <c r="K18" s="140"/>
      <c r="L18" s="140"/>
      <c r="M18" s="140"/>
      <c r="N18" s="140"/>
      <c r="O18" s="140"/>
      <c r="P18" s="140"/>
      <c r="Q18" s="142"/>
      <c r="R18" s="140"/>
      <c r="S18" s="140"/>
      <c r="T18" s="140"/>
      <c r="U18" s="143"/>
      <c r="V18" s="140"/>
      <c r="W18" s="140"/>
      <c r="X18" s="140"/>
      <c r="Y18" s="140"/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  <c r="AL18" s="140"/>
      <c r="AM18" s="140"/>
      <c r="AN18" s="140"/>
      <c r="AO18" s="140"/>
      <c r="AP18" s="140"/>
      <c r="AQ18" s="140"/>
      <c r="AR18" s="140"/>
      <c r="AS18" s="140"/>
    </row>
    <row r="19" ht="18.0" customHeight="1">
      <c r="A19" s="140" t="s">
        <v>11</v>
      </c>
      <c r="B19" s="140"/>
      <c r="C19" s="140"/>
      <c r="D19" s="140"/>
      <c r="E19" s="140"/>
      <c r="F19" s="140"/>
      <c r="G19" s="140"/>
      <c r="H19" s="141"/>
      <c r="I19" s="140"/>
      <c r="J19" s="140"/>
      <c r="K19" s="140"/>
      <c r="L19" s="140"/>
      <c r="M19" s="140"/>
      <c r="N19" s="140"/>
      <c r="O19" s="140"/>
      <c r="P19" s="140"/>
      <c r="Q19" s="142"/>
      <c r="R19" s="140"/>
      <c r="S19" s="140"/>
      <c r="T19" s="140"/>
      <c r="U19" s="143"/>
      <c r="V19" s="140"/>
      <c r="W19" s="140"/>
      <c r="X19" s="140"/>
      <c r="Y19" s="140"/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  <c r="AJ19" s="140"/>
      <c r="AK19" s="140"/>
      <c r="AL19" s="140"/>
      <c r="AM19" s="140"/>
      <c r="AN19" s="140"/>
      <c r="AO19" s="140"/>
      <c r="AP19" s="140"/>
      <c r="AQ19" s="140"/>
      <c r="AR19" s="140"/>
      <c r="AS19" s="140"/>
    </row>
    <row r="20" ht="18.0" customHeight="1">
      <c r="A20" s="140"/>
      <c r="B20" s="140"/>
      <c r="C20" s="140"/>
      <c r="D20" s="140"/>
      <c r="E20" s="140"/>
      <c r="F20" s="140"/>
      <c r="G20" s="140"/>
      <c r="H20" s="141"/>
      <c r="I20" s="140"/>
      <c r="J20" s="140"/>
      <c r="K20" s="140"/>
      <c r="L20" s="140"/>
      <c r="M20" s="140"/>
      <c r="N20" s="140"/>
      <c r="O20" s="140"/>
      <c r="P20" s="140"/>
      <c r="Q20" s="142"/>
      <c r="R20" s="140"/>
      <c r="S20" s="140"/>
      <c r="T20" s="140"/>
      <c r="U20" s="143"/>
      <c r="V20" s="140"/>
      <c r="W20" s="140"/>
      <c r="X20" s="140"/>
      <c r="Y20" s="140"/>
      <c r="Z20" s="140"/>
      <c r="AA20" s="140"/>
      <c r="AB20" s="140"/>
      <c r="AC20" s="140"/>
      <c r="AD20" s="140"/>
      <c r="AE20" s="140"/>
      <c r="AF20" s="140"/>
      <c r="AG20" s="140"/>
      <c r="AH20" s="140"/>
      <c r="AI20" s="140"/>
      <c r="AJ20" s="140"/>
      <c r="AK20" s="140"/>
      <c r="AL20" s="140"/>
      <c r="AM20" s="140"/>
      <c r="AN20" s="140"/>
      <c r="AO20" s="140"/>
      <c r="AP20" s="140"/>
      <c r="AQ20" s="140"/>
      <c r="AR20" s="140"/>
      <c r="AS20" s="140"/>
    </row>
    <row r="21" ht="40.5" customHeight="1">
      <c r="A21" s="180"/>
      <c r="B21" s="164" t="s">
        <v>12</v>
      </c>
      <c r="C21" s="181" t="s">
        <v>58</v>
      </c>
      <c r="D21" s="52"/>
      <c r="E21" s="53"/>
      <c r="F21" s="182"/>
      <c r="G21" s="182"/>
      <c r="H21" s="183" t="s">
        <v>14</v>
      </c>
      <c r="I21" s="164" t="s">
        <v>15</v>
      </c>
      <c r="J21" s="164" t="s">
        <v>16</v>
      </c>
      <c r="K21" s="140"/>
      <c r="L21" s="164" t="s">
        <v>17</v>
      </c>
      <c r="M21" s="164" t="s">
        <v>15</v>
      </c>
      <c r="N21" s="180" t="s">
        <v>18</v>
      </c>
      <c r="O21" s="140"/>
      <c r="P21" s="140"/>
      <c r="Q21" s="184"/>
      <c r="R21" s="164" t="s">
        <v>17</v>
      </c>
      <c r="S21" s="164" t="s">
        <v>15</v>
      </c>
      <c r="T21" s="180" t="s">
        <v>18</v>
      </c>
      <c r="U21" s="143"/>
      <c r="V21" s="180" t="s">
        <v>19</v>
      </c>
      <c r="W21" s="180" t="s">
        <v>20</v>
      </c>
      <c r="X21" s="180" t="s">
        <v>21</v>
      </c>
      <c r="Y21" s="180" t="s">
        <v>93</v>
      </c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  <c r="AK21" s="140"/>
      <c r="AL21" s="140"/>
      <c r="AM21" s="140"/>
      <c r="AN21" s="140"/>
      <c r="AO21" s="140"/>
      <c r="AP21" s="140"/>
      <c r="AQ21" s="140"/>
      <c r="AR21" s="140"/>
      <c r="AS21" s="140"/>
    </row>
    <row r="22" ht="27.0" customHeight="1">
      <c r="A22" s="185">
        <v>1.0</v>
      </c>
      <c r="B22" s="186" t="s">
        <v>94</v>
      </c>
      <c r="C22" s="187">
        <v>89.0</v>
      </c>
      <c r="D22" s="187">
        <v>202.0</v>
      </c>
      <c r="E22" s="187">
        <v>272.0</v>
      </c>
      <c r="F22" s="187">
        <f t="shared" ref="F22:F155" si="4">VALUE(IF(RIGHT(B22, 1)="%", RIGHT(B22, 3), 0))</f>
        <v>0.8</v>
      </c>
      <c r="G22" s="187">
        <f t="shared" ref="G22:G155" si="5">+Q22*C22/100*D22/100*E22/100</f>
        <v>61.1252</v>
      </c>
      <c r="H22" s="188">
        <f t="shared" ref="H22:H155" si="6">IF(F22=0, G22, F22*G22)</f>
        <v>48.90016</v>
      </c>
      <c r="I22" s="187">
        <v>1.0</v>
      </c>
      <c r="J22" s="189">
        <f t="shared" ref="J22:J155" si="7">+I22*H22</f>
        <v>48.90016</v>
      </c>
      <c r="K22" s="190"/>
      <c r="L22" s="191">
        <f>D22*25.4/1000</f>
        <v>5.1308</v>
      </c>
      <c r="M22" s="185">
        <f>+I22</f>
        <v>1</v>
      </c>
      <c r="N22" s="185">
        <f>M22*L22</f>
        <v>5.1308</v>
      </c>
      <c r="O22" s="190"/>
      <c r="P22" s="190"/>
      <c r="Q22" s="192">
        <v>12.5</v>
      </c>
      <c r="R22" s="191">
        <f t="shared" ref="R22:R156" si="8">E22/100</f>
        <v>2.72</v>
      </c>
      <c r="S22" s="185">
        <f t="shared" ref="S22:S156" si="9">I22</f>
        <v>1</v>
      </c>
      <c r="T22" s="185">
        <f t="shared" ref="T22:T156" si="10">S22*R22</f>
        <v>2.72</v>
      </c>
      <c r="U22" s="193">
        <f t="shared" ref="U22:U155" si="11">+Q22*C22/100*D22/100*E22/100</f>
        <v>61.1252</v>
      </c>
      <c r="V22" s="191">
        <f t="shared" ref="V22:W22" si="3">C22/100</f>
        <v>0.89</v>
      </c>
      <c r="W22" s="191">
        <f t="shared" si="3"/>
        <v>2.02</v>
      </c>
      <c r="X22" s="191">
        <f t="shared" ref="X22:X156" si="13">T22</f>
        <v>2.72</v>
      </c>
      <c r="Y22" s="194">
        <f t="shared" ref="Y22:Y156" si="14">V22*W22*X22</f>
        <v>4.890016</v>
      </c>
      <c r="Z22" s="190"/>
      <c r="AA22" s="190"/>
      <c r="AB22" s="190"/>
      <c r="AC22" s="190"/>
      <c r="AD22" s="190"/>
      <c r="AE22" s="190"/>
      <c r="AF22" s="190"/>
      <c r="AG22" s="190"/>
      <c r="AH22" s="190"/>
      <c r="AI22" s="190"/>
      <c r="AJ22" s="190"/>
      <c r="AK22" s="190"/>
      <c r="AL22" s="190"/>
      <c r="AM22" s="190"/>
      <c r="AN22" s="190"/>
      <c r="AO22" s="190"/>
      <c r="AP22" s="190"/>
      <c r="AQ22" s="190"/>
      <c r="AR22" s="190"/>
      <c r="AS22" s="190"/>
    </row>
    <row r="23" ht="27.0" customHeight="1">
      <c r="A23" s="185">
        <v>2.0</v>
      </c>
      <c r="B23" s="195" t="s">
        <v>95</v>
      </c>
      <c r="C23" s="195">
        <v>100.0</v>
      </c>
      <c r="D23" s="195">
        <v>202.0</v>
      </c>
      <c r="E23" s="195">
        <v>273.0</v>
      </c>
      <c r="F23" s="195">
        <f t="shared" si="4"/>
        <v>0</v>
      </c>
      <c r="G23" s="195">
        <f t="shared" si="5"/>
        <v>68.9325</v>
      </c>
      <c r="H23" s="196">
        <f t="shared" si="6"/>
        <v>68.9325</v>
      </c>
      <c r="I23" s="195">
        <v>2.0</v>
      </c>
      <c r="J23" s="189">
        <f t="shared" si="7"/>
        <v>137.865</v>
      </c>
      <c r="K23" s="190"/>
      <c r="L23" s="191"/>
      <c r="M23" s="185"/>
      <c r="N23" s="185"/>
      <c r="O23" s="190"/>
      <c r="P23" s="190"/>
      <c r="Q23" s="192">
        <v>12.5</v>
      </c>
      <c r="R23" s="191">
        <f t="shared" si="8"/>
        <v>2.73</v>
      </c>
      <c r="S23" s="185">
        <f t="shared" si="9"/>
        <v>2</v>
      </c>
      <c r="T23" s="185">
        <f t="shared" si="10"/>
        <v>5.46</v>
      </c>
      <c r="U23" s="193">
        <f t="shared" si="11"/>
        <v>68.9325</v>
      </c>
      <c r="V23" s="191">
        <f t="shared" ref="V23:W23" si="12">C23/100</f>
        <v>1</v>
      </c>
      <c r="W23" s="191">
        <f t="shared" si="12"/>
        <v>2.02</v>
      </c>
      <c r="X23" s="191">
        <f t="shared" si="13"/>
        <v>5.46</v>
      </c>
      <c r="Y23" s="194">
        <f t="shared" si="14"/>
        <v>11.0292</v>
      </c>
      <c r="Z23" s="190"/>
      <c r="AA23" s="190"/>
      <c r="AB23" s="190"/>
      <c r="AC23" s="190"/>
      <c r="AD23" s="190"/>
      <c r="AE23" s="190"/>
      <c r="AF23" s="190"/>
      <c r="AG23" s="190"/>
      <c r="AH23" s="190"/>
      <c r="AI23" s="190"/>
      <c r="AJ23" s="190"/>
      <c r="AK23" s="190"/>
      <c r="AL23" s="190"/>
      <c r="AM23" s="190"/>
      <c r="AN23" s="190"/>
      <c r="AO23" s="190"/>
      <c r="AP23" s="190"/>
      <c r="AQ23" s="190"/>
      <c r="AR23" s="190"/>
      <c r="AS23" s="190"/>
    </row>
    <row r="24" ht="27.0" customHeight="1">
      <c r="A24" s="185">
        <v>3.0</v>
      </c>
      <c r="B24" s="195" t="s">
        <v>95</v>
      </c>
      <c r="C24" s="195">
        <v>100.0</v>
      </c>
      <c r="D24" s="195">
        <v>202.0</v>
      </c>
      <c r="E24" s="195">
        <v>272.0</v>
      </c>
      <c r="F24" s="195">
        <f t="shared" si="4"/>
        <v>0</v>
      </c>
      <c r="G24" s="195">
        <f t="shared" si="5"/>
        <v>68.68</v>
      </c>
      <c r="H24" s="196">
        <f t="shared" si="6"/>
        <v>68.68</v>
      </c>
      <c r="I24" s="195">
        <v>2.0</v>
      </c>
      <c r="J24" s="189">
        <f t="shared" si="7"/>
        <v>137.36</v>
      </c>
      <c r="K24" s="190"/>
      <c r="L24" s="191">
        <f t="shared" ref="L24:L29" si="16">D24*25.4/1000</f>
        <v>5.1308</v>
      </c>
      <c r="M24" s="185">
        <f t="shared" ref="M24:M41" si="17">+I24</f>
        <v>2</v>
      </c>
      <c r="N24" s="185">
        <f t="shared" ref="N24:N29" si="18">M24*L24</f>
        <v>10.2616</v>
      </c>
      <c r="O24" s="190"/>
      <c r="P24" s="190"/>
      <c r="Q24" s="192">
        <v>12.5</v>
      </c>
      <c r="R24" s="191">
        <f t="shared" si="8"/>
        <v>2.72</v>
      </c>
      <c r="S24" s="185">
        <f t="shared" si="9"/>
        <v>2</v>
      </c>
      <c r="T24" s="185">
        <f t="shared" si="10"/>
        <v>5.44</v>
      </c>
      <c r="U24" s="193">
        <f t="shared" si="11"/>
        <v>68.68</v>
      </c>
      <c r="V24" s="191">
        <f t="shared" ref="V24:W24" si="15">C24/100</f>
        <v>1</v>
      </c>
      <c r="W24" s="191">
        <f t="shared" si="15"/>
        <v>2.02</v>
      </c>
      <c r="X24" s="191">
        <f t="shared" si="13"/>
        <v>5.44</v>
      </c>
      <c r="Y24" s="194">
        <f t="shared" si="14"/>
        <v>10.9888</v>
      </c>
      <c r="Z24" s="190"/>
      <c r="AA24" s="190"/>
      <c r="AB24" s="190"/>
      <c r="AC24" s="190"/>
      <c r="AD24" s="190"/>
      <c r="AE24" s="190"/>
      <c r="AF24" s="190"/>
      <c r="AG24" s="190"/>
      <c r="AH24" s="190"/>
      <c r="AI24" s="190"/>
      <c r="AJ24" s="190"/>
      <c r="AK24" s="190"/>
      <c r="AL24" s="190"/>
      <c r="AM24" s="190"/>
      <c r="AN24" s="190"/>
      <c r="AO24" s="190"/>
      <c r="AP24" s="190"/>
      <c r="AQ24" s="190"/>
      <c r="AR24" s="190"/>
      <c r="AS24" s="190"/>
    </row>
    <row r="25" ht="27.0" customHeight="1">
      <c r="A25" s="185">
        <v>11.0</v>
      </c>
      <c r="B25" s="195" t="s">
        <v>95</v>
      </c>
      <c r="C25" s="195">
        <v>103.0</v>
      </c>
      <c r="D25" s="195">
        <v>202.0</v>
      </c>
      <c r="E25" s="195">
        <v>272.0</v>
      </c>
      <c r="F25" s="195">
        <f t="shared" si="4"/>
        <v>0</v>
      </c>
      <c r="G25" s="195">
        <f t="shared" si="5"/>
        <v>70.7404</v>
      </c>
      <c r="H25" s="196">
        <f t="shared" si="6"/>
        <v>70.7404</v>
      </c>
      <c r="I25" s="195">
        <v>7.0</v>
      </c>
      <c r="J25" s="189">
        <f t="shared" si="7"/>
        <v>495.1828</v>
      </c>
      <c r="K25" s="190"/>
      <c r="L25" s="191">
        <f t="shared" si="16"/>
        <v>5.1308</v>
      </c>
      <c r="M25" s="185">
        <f t="shared" si="17"/>
        <v>7</v>
      </c>
      <c r="N25" s="185">
        <f t="shared" si="18"/>
        <v>35.9156</v>
      </c>
      <c r="O25" s="190"/>
      <c r="P25" s="190"/>
      <c r="Q25" s="192">
        <v>12.5</v>
      </c>
      <c r="R25" s="191">
        <f t="shared" si="8"/>
        <v>2.72</v>
      </c>
      <c r="S25" s="185">
        <f t="shared" si="9"/>
        <v>7</v>
      </c>
      <c r="T25" s="185">
        <f t="shared" si="10"/>
        <v>19.04</v>
      </c>
      <c r="U25" s="193">
        <f t="shared" si="11"/>
        <v>70.7404</v>
      </c>
      <c r="V25" s="191">
        <f t="shared" ref="V25:W25" si="19">C25/100</f>
        <v>1.03</v>
      </c>
      <c r="W25" s="191">
        <f t="shared" si="19"/>
        <v>2.02</v>
      </c>
      <c r="X25" s="191">
        <f t="shared" si="13"/>
        <v>19.04</v>
      </c>
      <c r="Y25" s="194">
        <f t="shared" si="14"/>
        <v>39.614624</v>
      </c>
      <c r="Z25" s="190"/>
      <c r="AA25" s="190"/>
      <c r="AB25" s="190"/>
      <c r="AC25" s="190"/>
      <c r="AD25" s="190"/>
      <c r="AE25" s="190"/>
      <c r="AF25" s="190"/>
      <c r="AG25" s="190"/>
      <c r="AH25" s="190"/>
      <c r="AI25" s="190"/>
      <c r="AJ25" s="190"/>
      <c r="AK25" s="190"/>
      <c r="AL25" s="190"/>
      <c r="AM25" s="190"/>
      <c r="AN25" s="190"/>
      <c r="AO25" s="190"/>
      <c r="AP25" s="190"/>
      <c r="AQ25" s="190"/>
      <c r="AR25" s="190"/>
      <c r="AS25" s="190"/>
    </row>
    <row r="26" ht="27.0" customHeight="1">
      <c r="A26" s="185">
        <v>14.0</v>
      </c>
      <c r="B26" s="195" t="s">
        <v>95</v>
      </c>
      <c r="C26" s="195">
        <v>105.0</v>
      </c>
      <c r="D26" s="195">
        <v>202.0</v>
      </c>
      <c r="E26" s="195">
        <v>272.0</v>
      </c>
      <c r="F26" s="195">
        <f t="shared" si="4"/>
        <v>0</v>
      </c>
      <c r="G26" s="195">
        <f t="shared" si="5"/>
        <v>72.114</v>
      </c>
      <c r="H26" s="196">
        <f t="shared" si="6"/>
        <v>72.114</v>
      </c>
      <c r="I26" s="195">
        <v>3.0</v>
      </c>
      <c r="J26" s="189">
        <f t="shared" si="7"/>
        <v>216.342</v>
      </c>
      <c r="K26" s="190"/>
      <c r="L26" s="191">
        <f t="shared" si="16"/>
        <v>5.1308</v>
      </c>
      <c r="M26" s="185">
        <f t="shared" si="17"/>
        <v>3</v>
      </c>
      <c r="N26" s="185">
        <f t="shared" si="18"/>
        <v>15.3924</v>
      </c>
      <c r="O26" s="190"/>
      <c r="P26" s="190"/>
      <c r="Q26" s="192">
        <v>12.5</v>
      </c>
      <c r="R26" s="191">
        <f t="shared" si="8"/>
        <v>2.72</v>
      </c>
      <c r="S26" s="185">
        <f t="shared" si="9"/>
        <v>3</v>
      </c>
      <c r="T26" s="185">
        <f t="shared" si="10"/>
        <v>8.16</v>
      </c>
      <c r="U26" s="193">
        <f t="shared" si="11"/>
        <v>72.114</v>
      </c>
      <c r="V26" s="191">
        <f t="shared" ref="V26:W26" si="20">C26/100</f>
        <v>1.05</v>
      </c>
      <c r="W26" s="191">
        <f t="shared" si="20"/>
        <v>2.02</v>
      </c>
      <c r="X26" s="191">
        <f t="shared" si="13"/>
        <v>8.16</v>
      </c>
      <c r="Y26" s="194">
        <f t="shared" si="14"/>
        <v>17.30736</v>
      </c>
      <c r="Z26" s="190"/>
      <c r="AA26" s="190"/>
      <c r="AB26" s="190"/>
      <c r="AC26" s="190"/>
      <c r="AD26" s="190"/>
      <c r="AE26" s="190"/>
      <c r="AF26" s="190"/>
      <c r="AG26" s="190"/>
      <c r="AH26" s="190"/>
      <c r="AI26" s="190"/>
      <c r="AJ26" s="190"/>
      <c r="AK26" s="190"/>
      <c r="AL26" s="190"/>
      <c r="AM26" s="190"/>
      <c r="AN26" s="190"/>
      <c r="AO26" s="190"/>
      <c r="AP26" s="190"/>
      <c r="AQ26" s="190"/>
      <c r="AR26" s="190"/>
      <c r="AS26" s="190"/>
    </row>
    <row r="27" ht="27.0" customHeight="1">
      <c r="A27" s="185">
        <v>15.0</v>
      </c>
      <c r="B27" s="195" t="s">
        <v>95</v>
      </c>
      <c r="C27" s="195">
        <v>104.0</v>
      </c>
      <c r="D27" s="195">
        <v>202.0</v>
      </c>
      <c r="E27" s="195">
        <v>273.0</v>
      </c>
      <c r="F27" s="195">
        <f t="shared" si="4"/>
        <v>0</v>
      </c>
      <c r="G27" s="195">
        <f t="shared" si="5"/>
        <v>71.6898</v>
      </c>
      <c r="H27" s="196">
        <f t="shared" si="6"/>
        <v>71.6898</v>
      </c>
      <c r="I27" s="195">
        <v>5.0</v>
      </c>
      <c r="J27" s="189">
        <f t="shared" si="7"/>
        <v>358.449</v>
      </c>
      <c r="K27" s="190"/>
      <c r="L27" s="191">
        <f t="shared" si="16"/>
        <v>5.1308</v>
      </c>
      <c r="M27" s="185">
        <f t="shared" si="17"/>
        <v>5</v>
      </c>
      <c r="N27" s="185">
        <f t="shared" si="18"/>
        <v>25.654</v>
      </c>
      <c r="O27" s="190"/>
      <c r="P27" s="190"/>
      <c r="Q27" s="192">
        <v>12.5</v>
      </c>
      <c r="R27" s="191">
        <f t="shared" si="8"/>
        <v>2.73</v>
      </c>
      <c r="S27" s="185">
        <f t="shared" si="9"/>
        <v>5</v>
      </c>
      <c r="T27" s="185">
        <f t="shared" si="10"/>
        <v>13.65</v>
      </c>
      <c r="U27" s="193">
        <f t="shared" si="11"/>
        <v>71.6898</v>
      </c>
      <c r="V27" s="191">
        <f t="shared" ref="V27:W27" si="21">C27/100</f>
        <v>1.04</v>
      </c>
      <c r="W27" s="191">
        <f t="shared" si="21"/>
        <v>2.02</v>
      </c>
      <c r="X27" s="191">
        <f t="shared" si="13"/>
        <v>13.65</v>
      </c>
      <c r="Y27" s="194">
        <f t="shared" si="14"/>
        <v>28.67592</v>
      </c>
      <c r="Z27" s="190"/>
      <c r="AA27" s="190"/>
      <c r="AB27" s="190"/>
      <c r="AC27" s="190"/>
      <c r="AD27" s="190"/>
      <c r="AE27" s="190"/>
      <c r="AF27" s="190"/>
      <c r="AG27" s="190"/>
      <c r="AH27" s="190"/>
      <c r="AI27" s="190"/>
      <c r="AJ27" s="190"/>
      <c r="AK27" s="190"/>
      <c r="AL27" s="190"/>
      <c r="AM27" s="190"/>
      <c r="AN27" s="190"/>
      <c r="AO27" s="190"/>
      <c r="AP27" s="190"/>
      <c r="AQ27" s="190"/>
      <c r="AR27" s="190"/>
      <c r="AS27" s="190"/>
    </row>
    <row r="28" ht="27.0" customHeight="1">
      <c r="A28" s="185">
        <v>16.0</v>
      </c>
      <c r="B28" s="195" t="s">
        <v>95</v>
      </c>
      <c r="C28" s="195">
        <v>101.0</v>
      </c>
      <c r="D28" s="195">
        <v>202.0</v>
      </c>
      <c r="E28" s="195">
        <v>272.0</v>
      </c>
      <c r="F28" s="195">
        <f t="shared" si="4"/>
        <v>0</v>
      </c>
      <c r="G28" s="195">
        <f t="shared" si="5"/>
        <v>69.3668</v>
      </c>
      <c r="H28" s="196">
        <f t="shared" si="6"/>
        <v>69.3668</v>
      </c>
      <c r="I28" s="195">
        <v>1.0</v>
      </c>
      <c r="J28" s="189">
        <f t="shared" si="7"/>
        <v>69.3668</v>
      </c>
      <c r="K28" s="190"/>
      <c r="L28" s="191">
        <f t="shared" si="16"/>
        <v>5.1308</v>
      </c>
      <c r="M28" s="185">
        <f t="shared" si="17"/>
        <v>1</v>
      </c>
      <c r="N28" s="185">
        <f t="shared" si="18"/>
        <v>5.1308</v>
      </c>
      <c r="O28" s="190"/>
      <c r="P28" s="190"/>
      <c r="Q28" s="192">
        <v>12.5</v>
      </c>
      <c r="R28" s="191">
        <f t="shared" si="8"/>
        <v>2.72</v>
      </c>
      <c r="S28" s="185">
        <f t="shared" si="9"/>
        <v>1</v>
      </c>
      <c r="T28" s="185">
        <f t="shared" si="10"/>
        <v>2.72</v>
      </c>
      <c r="U28" s="193">
        <f t="shared" si="11"/>
        <v>69.3668</v>
      </c>
      <c r="V28" s="191">
        <f t="shared" ref="V28:W28" si="22">C28/100</f>
        <v>1.01</v>
      </c>
      <c r="W28" s="191">
        <f t="shared" si="22"/>
        <v>2.02</v>
      </c>
      <c r="X28" s="191">
        <f t="shared" si="13"/>
        <v>2.72</v>
      </c>
      <c r="Y28" s="194">
        <f t="shared" si="14"/>
        <v>5.549344</v>
      </c>
      <c r="Z28" s="190"/>
      <c r="AA28" s="190"/>
      <c r="AB28" s="190"/>
      <c r="AC28" s="190"/>
      <c r="AD28" s="190"/>
      <c r="AE28" s="190"/>
      <c r="AF28" s="190"/>
      <c r="AG28" s="190"/>
      <c r="AH28" s="190"/>
      <c r="AI28" s="190"/>
      <c r="AJ28" s="190"/>
      <c r="AK28" s="190"/>
      <c r="AL28" s="190"/>
      <c r="AM28" s="190"/>
      <c r="AN28" s="190"/>
      <c r="AO28" s="190"/>
      <c r="AP28" s="190"/>
      <c r="AQ28" s="190"/>
      <c r="AR28" s="190"/>
      <c r="AS28" s="190"/>
    </row>
    <row r="29" ht="27.0" customHeight="1">
      <c r="A29" s="185">
        <v>18.0</v>
      </c>
      <c r="B29" s="195" t="s">
        <v>95</v>
      </c>
      <c r="C29" s="195">
        <v>103.0</v>
      </c>
      <c r="D29" s="195">
        <v>202.0</v>
      </c>
      <c r="E29" s="195">
        <v>273.0</v>
      </c>
      <c r="F29" s="195">
        <f t="shared" si="4"/>
        <v>0</v>
      </c>
      <c r="G29" s="195">
        <f t="shared" si="5"/>
        <v>71.000475</v>
      </c>
      <c r="H29" s="196">
        <f t="shared" si="6"/>
        <v>71.000475</v>
      </c>
      <c r="I29" s="195">
        <v>3.0</v>
      </c>
      <c r="J29" s="189">
        <f t="shared" si="7"/>
        <v>213.001425</v>
      </c>
      <c r="K29" s="190"/>
      <c r="L29" s="168">
        <f t="shared" si="16"/>
        <v>5.1308</v>
      </c>
      <c r="M29" s="197">
        <f t="shared" si="17"/>
        <v>3</v>
      </c>
      <c r="N29" s="197">
        <f t="shared" si="18"/>
        <v>15.3924</v>
      </c>
      <c r="O29" s="190"/>
      <c r="P29" s="190"/>
      <c r="Q29" s="192">
        <v>12.5</v>
      </c>
      <c r="R29" s="191">
        <f t="shared" si="8"/>
        <v>2.73</v>
      </c>
      <c r="S29" s="185">
        <f t="shared" si="9"/>
        <v>3</v>
      </c>
      <c r="T29" s="185">
        <f t="shared" si="10"/>
        <v>8.19</v>
      </c>
      <c r="U29" s="193">
        <f t="shared" si="11"/>
        <v>71.000475</v>
      </c>
      <c r="V29" s="191">
        <f t="shared" ref="V29:W29" si="23">C29/100</f>
        <v>1.03</v>
      </c>
      <c r="W29" s="191">
        <f t="shared" si="23"/>
        <v>2.02</v>
      </c>
      <c r="X29" s="191">
        <f t="shared" si="13"/>
        <v>8.19</v>
      </c>
      <c r="Y29" s="194">
        <f t="shared" si="14"/>
        <v>17.040114</v>
      </c>
      <c r="Z29" s="190"/>
      <c r="AA29" s="190"/>
      <c r="AB29" s="190"/>
      <c r="AC29" s="190"/>
      <c r="AD29" s="190"/>
      <c r="AE29" s="190"/>
      <c r="AF29" s="190"/>
      <c r="AG29" s="190"/>
      <c r="AH29" s="190"/>
      <c r="AI29" s="190"/>
      <c r="AJ29" s="190"/>
      <c r="AK29" s="190"/>
      <c r="AL29" s="190"/>
      <c r="AM29" s="190"/>
      <c r="AN29" s="190"/>
      <c r="AO29" s="190"/>
      <c r="AP29" s="190"/>
      <c r="AQ29" s="190"/>
      <c r="AR29" s="190"/>
      <c r="AS29" s="190"/>
    </row>
    <row r="30" ht="27.0" customHeight="1">
      <c r="A30" s="185">
        <v>19.0</v>
      </c>
      <c r="B30" s="195" t="s">
        <v>95</v>
      </c>
      <c r="C30" s="195">
        <v>106.0</v>
      </c>
      <c r="D30" s="195">
        <v>202.0</v>
      </c>
      <c r="E30" s="195">
        <v>272.0</v>
      </c>
      <c r="F30" s="195">
        <f t="shared" si="4"/>
        <v>0</v>
      </c>
      <c r="G30" s="195">
        <f t="shared" si="5"/>
        <v>72.8008</v>
      </c>
      <c r="H30" s="196">
        <f t="shared" si="6"/>
        <v>72.8008</v>
      </c>
      <c r="I30" s="195">
        <v>2.0</v>
      </c>
      <c r="J30" s="189">
        <f t="shared" si="7"/>
        <v>145.6016</v>
      </c>
      <c r="K30" s="190"/>
      <c r="L30" s="168"/>
      <c r="M30" s="197">
        <f t="shared" si="17"/>
        <v>2</v>
      </c>
      <c r="N30" s="197"/>
      <c r="O30" s="190"/>
      <c r="P30" s="190"/>
      <c r="Q30" s="192">
        <v>12.5</v>
      </c>
      <c r="R30" s="191">
        <f t="shared" si="8"/>
        <v>2.72</v>
      </c>
      <c r="S30" s="185">
        <f t="shared" si="9"/>
        <v>2</v>
      </c>
      <c r="T30" s="185">
        <f t="shared" si="10"/>
        <v>5.44</v>
      </c>
      <c r="U30" s="193">
        <f t="shared" si="11"/>
        <v>72.8008</v>
      </c>
      <c r="V30" s="191">
        <f t="shared" ref="V30:W30" si="24">C30/100</f>
        <v>1.06</v>
      </c>
      <c r="W30" s="191">
        <f t="shared" si="24"/>
        <v>2.02</v>
      </c>
      <c r="X30" s="191">
        <f t="shared" si="13"/>
        <v>5.44</v>
      </c>
      <c r="Y30" s="194">
        <f t="shared" si="14"/>
        <v>11.648128</v>
      </c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</row>
    <row r="31" ht="27.0" customHeight="1">
      <c r="A31" s="185">
        <v>20.0</v>
      </c>
      <c r="B31" s="195" t="s">
        <v>95</v>
      </c>
      <c r="C31" s="195">
        <v>102.0</v>
      </c>
      <c r="D31" s="195">
        <v>202.0</v>
      </c>
      <c r="E31" s="195">
        <v>272.0</v>
      </c>
      <c r="F31" s="195">
        <f t="shared" si="4"/>
        <v>0</v>
      </c>
      <c r="G31" s="195">
        <f t="shared" si="5"/>
        <v>70.0536</v>
      </c>
      <c r="H31" s="196">
        <f t="shared" si="6"/>
        <v>70.0536</v>
      </c>
      <c r="I31" s="195">
        <v>4.0</v>
      </c>
      <c r="J31" s="189">
        <f t="shared" si="7"/>
        <v>280.2144</v>
      </c>
      <c r="K31" s="190"/>
      <c r="L31" s="168"/>
      <c r="M31" s="197">
        <f t="shared" si="17"/>
        <v>4</v>
      </c>
      <c r="N31" s="197"/>
      <c r="O31" s="190"/>
      <c r="P31" s="190"/>
      <c r="Q31" s="192">
        <v>12.5</v>
      </c>
      <c r="R31" s="191">
        <f t="shared" si="8"/>
        <v>2.72</v>
      </c>
      <c r="S31" s="185">
        <f t="shared" si="9"/>
        <v>4</v>
      </c>
      <c r="T31" s="185">
        <f t="shared" si="10"/>
        <v>10.88</v>
      </c>
      <c r="U31" s="193">
        <f t="shared" si="11"/>
        <v>70.0536</v>
      </c>
      <c r="V31" s="191">
        <f t="shared" ref="V31:W31" si="25">C31/100</f>
        <v>1.02</v>
      </c>
      <c r="W31" s="191">
        <f t="shared" si="25"/>
        <v>2.02</v>
      </c>
      <c r="X31" s="191">
        <f t="shared" si="13"/>
        <v>10.88</v>
      </c>
      <c r="Y31" s="194">
        <f t="shared" si="14"/>
        <v>22.417152</v>
      </c>
      <c r="Z31" s="190"/>
      <c r="AA31" s="190"/>
      <c r="AB31" s="190"/>
      <c r="AC31" s="190"/>
      <c r="AD31" s="190"/>
      <c r="AE31" s="190"/>
      <c r="AF31" s="190"/>
      <c r="AG31" s="190"/>
      <c r="AH31" s="190"/>
      <c r="AI31" s="190"/>
      <c r="AJ31" s="190"/>
      <c r="AK31" s="190"/>
      <c r="AL31" s="190"/>
      <c r="AM31" s="190"/>
      <c r="AN31" s="190"/>
      <c r="AO31" s="190"/>
      <c r="AP31" s="190"/>
      <c r="AQ31" s="190"/>
      <c r="AR31" s="190"/>
      <c r="AS31" s="190"/>
    </row>
    <row r="32" ht="27.0" customHeight="1">
      <c r="A32" s="185">
        <v>21.0</v>
      </c>
      <c r="B32" s="195" t="s">
        <v>95</v>
      </c>
      <c r="C32" s="195">
        <v>106.0</v>
      </c>
      <c r="D32" s="195">
        <v>202.0</v>
      </c>
      <c r="E32" s="195">
        <v>273.0</v>
      </c>
      <c r="F32" s="195">
        <f t="shared" si="4"/>
        <v>0</v>
      </c>
      <c r="G32" s="195">
        <f t="shared" si="5"/>
        <v>73.06845</v>
      </c>
      <c r="H32" s="196">
        <f t="shared" si="6"/>
        <v>73.06845</v>
      </c>
      <c r="I32" s="195">
        <v>1.0</v>
      </c>
      <c r="J32" s="189">
        <f t="shared" si="7"/>
        <v>73.06845</v>
      </c>
      <c r="K32" s="190"/>
      <c r="L32" s="168"/>
      <c r="M32" s="197">
        <f t="shared" si="17"/>
        <v>1</v>
      </c>
      <c r="N32" s="197"/>
      <c r="O32" s="190"/>
      <c r="P32" s="190"/>
      <c r="Q32" s="192">
        <v>12.5</v>
      </c>
      <c r="R32" s="191">
        <f t="shared" si="8"/>
        <v>2.73</v>
      </c>
      <c r="S32" s="185">
        <f t="shared" si="9"/>
        <v>1</v>
      </c>
      <c r="T32" s="185">
        <f t="shared" si="10"/>
        <v>2.73</v>
      </c>
      <c r="U32" s="193">
        <f t="shared" si="11"/>
        <v>73.06845</v>
      </c>
      <c r="V32" s="191">
        <f t="shared" ref="V32:W32" si="26">C32/100</f>
        <v>1.06</v>
      </c>
      <c r="W32" s="191">
        <f t="shared" si="26"/>
        <v>2.02</v>
      </c>
      <c r="X32" s="191">
        <f t="shared" si="13"/>
        <v>2.73</v>
      </c>
      <c r="Y32" s="194">
        <f t="shared" si="14"/>
        <v>5.845476</v>
      </c>
      <c r="Z32" s="190"/>
      <c r="AA32" s="190"/>
      <c r="AB32" s="190"/>
      <c r="AC32" s="190"/>
      <c r="AD32" s="190"/>
      <c r="AE32" s="190"/>
      <c r="AF32" s="190"/>
      <c r="AG32" s="190"/>
      <c r="AH32" s="190"/>
      <c r="AI32" s="190"/>
      <c r="AJ32" s="190"/>
      <c r="AK32" s="190"/>
      <c r="AL32" s="190"/>
      <c r="AM32" s="190"/>
      <c r="AN32" s="190"/>
      <c r="AO32" s="190"/>
      <c r="AP32" s="190"/>
      <c r="AQ32" s="190"/>
      <c r="AR32" s="190"/>
      <c r="AS32" s="190"/>
    </row>
    <row r="33" ht="27.0" customHeight="1">
      <c r="A33" s="185">
        <v>22.0</v>
      </c>
      <c r="B33" s="195" t="s">
        <v>95</v>
      </c>
      <c r="C33" s="195">
        <v>100.0</v>
      </c>
      <c r="D33" s="195">
        <v>202.0</v>
      </c>
      <c r="E33" s="195">
        <v>274.0</v>
      </c>
      <c r="F33" s="195">
        <f t="shared" si="4"/>
        <v>0</v>
      </c>
      <c r="G33" s="195">
        <f t="shared" si="5"/>
        <v>69.185</v>
      </c>
      <c r="H33" s="196">
        <f t="shared" si="6"/>
        <v>69.185</v>
      </c>
      <c r="I33" s="195">
        <v>1.0</v>
      </c>
      <c r="J33" s="189">
        <f t="shared" si="7"/>
        <v>69.185</v>
      </c>
      <c r="K33" s="190"/>
      <c r="L33" s="168"/>
      <c r="M33" s="197">
        <f t="shared" si="17"/>
        <v>1</v>
      </c>
      <c r="N33" s="197"/>
      <c r="O33" s="190"/>
      <c r="P33" s="190"/>
      <c r="Q33" s="192">
        <v>12.5</v>
      </c>
      <c r="R33" s="191">
        <f t="shared" si="8"/>
        <v>2.74</v>
      </c>
      <c r="S33" s="185">
        <f t="shared" si="9"/>
        <v>1</v>
      </c>
      <c r="T33" s="185">
        <f t="shared" si="10"/>
        <v>2.74</v>
      </c>
      <c r="U33" s="193">
        <f t="shared" si="11"/>
        <v>69.185</v>
      </c>
      <c r="V33" s="191">
        <f t="shared" ref="V33:W33" si="27">C33/100</f>
        <v>1</v>
      </c>
      <c r="W33" s="191">
        <f t="shared" si="27"/>
        <v>2.02</v>
      </c>
      <c r="X33" s="191">
        <f t="shared" si="13"/>
        <v>2.74</v>
      </c>
      <c r="Y33" s="194">
        <f t="shared" si="14"/>
        <v>5.5348</v>
      </c>
      <c r="Z33" s="190"/>
      <c r="AA33" s="190"/>
      <c r="AB33" s="190"/>
      <c r="AC33" s="190"/>
      <c r="AD33" s="190"/>
      <c r="AE33" s="190"/>
      <c r="AF33" s="190"/>
      <c r="AG33" s="190"/>
      <c r="AH33" s="190"/>
      <c r="AI33" s="190"/>
      <c r="AJ33" s="190"/>
      <c r="AK33" s="190"/>
      <c r="AL33" s="190"/>
      <c r="AM33" s="190"/>
      <c r="AN33" s="190"/>
      <c r="AO33" s="190"/>
      <c r="AP33" s="190"/>
      <c r="AQ33" s="190"/>
      <c r="AR33" s="190"/>
      <c r="AS33" s="190"/>
    </row>
    <row r="34" ht="27.0" customHeight="1">
      <c r="A34" s="185">
        <v>23.0</v>
      </c>
      <c r="B34" s="195" t="s">
        <v>95</v>
      </c>
      <c r="C34" s="195">
        <v>107.0</v>
      </c>
      <c r="D34" s="195">
        <v>202.0</v>
      </c>
      <c r="E34" s="195">
        <v>274.0</v>
      </c>
      <c r="F34" s="195">
        <f t="shared" si="4"/>
        <v>0</v>
      </c>
      <c r="G34" s="195">
        <f t="shared" si="5"/>
        <v>74.02795</v>
      </c>
      <c r="H34" s="196">
        <f t="shared" si="6"/>
        <v>74.02795</v>
      </c>
      <c r="I34" s="195">
        <v>1.0</v>
      </c>
      <c r="J34" s="189">
        <f t="shared" si="7"/>
        <v>74.02795</v>
      </c>
      <c r="K34" s="190"/>
      <c r="L34" s="168"/>
      <c r="M34" s="197">
        <f t="shared" si="17"/>
        <v>1</v>
      </c>
      <c r="N34" s="197"/>
      <c r="O34" s="190"/>
      <c r="P34" s="190"/>
      <c r="Q34" s="192">
        <v>12.5</v>
      </c>
      <c r="R34" s="191">
        <f t="shared" si="8"/>
        <v>2.74</v>
      </c>
      <c r="S34" s="185">
        <f t="shared" si="9"/>
        <v>1</v>
      </c>
      <c r="T34" s="185">
        <f t="shared" si="10"/>
        <v>2.74</v>
      </c>
      <c r="U34" s="193">
        <f t="shared" si="11"/>
        <v>74.02795</v>
      </c>
      <c r="V34" s="191">
        <f t="shared" ref="V34:W34" si="28">C34/100</f>
        <v>1.07</v>
      </c>
      <c r="W34" s="191">
        <f t="shared" si="28"/>
        <v>2.02</v>
      </c>
      <c r="X34" s="191">
        <f t="shared" si="13"/>
        <v>2.74</v>
      </c>
      <c r="Y34" s="194">
        <f t="shared" si="14"/>
        <v>5.922236</v>
      </c>
      <c r="Z34" s="190"/>
      <c r="AA34" s="190"/>
      <c r="AB34" s="190"/>
      <c r="AC34" s="190"/>
      <c r="AD34" s="190"/>
      <c r="AE34" s="190"/>
      <c r="AF34" s="190"/>
      <c r="AG34" s="190"/>
      <c r="AH34" s="190"/>
      <c r="AI34" s="190"/>
      <c r="AJ34" s="190"/>
      <c r="AK34" s="190"/>
      <c r="AL34" s="190"/>
      <c r="AM34" s="190"/>
      <c r="AN34" s="190"/>
      <c r="AO34" s="190"/>
      <c r="AP34" s="190"/>
      <c r="AQ34" s="190"/>
      <c r="AR34" s="190"/>
      <c r="AS34" s="190"/>
    </row>
    <row r="35" ht="27.0" customHeight="1">
      <c r="A35" s="185">
        <v>25.0</v>
      </c>
      <c r="B35" s="195" t="s">
        <v>95</v>
      </c>
      <c r="C35" s="195">
        <v>102.0</v>
      </c>
      <c r="D35" s="195">
        <v>202.0</v>
      </c>
      <c r="E35" s="195">
        <v>273.0</v>
      </c>
      <c r="F35" s="195">
        <f t="shared" si="4"/>
        <v>0</v>
      </c>
      <c r="G35" s="195">
        <f t="shared" si="5"/>
        <v>70.31115</v>
      </c>
      <c r="H35" s="196">
        <f t="shared" si="6"/>
        <v>70.31115</v>
      </c>
      <c r="I35" s="195">
        <v>5.0</v>
      </c>
      <c r="J35" s="189">
        <f t="shared" si="7"/>
        <v>351.55575</v>
      </c>
      <c r="K35" s="190"/>
      <c r="L35" s="168"/>
      <c r="M35" s="197">
        <f t="shared" si="17"/>
        <v>5</v>
      </c>
      <c r="N35" s="197"/>
      <c r="O35" s="190"/>
      <c r="P35" s="190"/>
      <c r="Q35" s="192">
        <v>12.5</v>
      </c>
      <c r="R35" s="191">
        <f t="shared" si="8"/>
        <v>2.73</v>
      </c>
      <c r="S35" s="185">
        <f t="shared" si="9"/>
        <v>5</v>
      </c>
      <c r="T35" s="185">
        <f t="shared" si="10"/>
        <v>13.65</v>
      </c>
      <c r="U35" s="193">
        <f t="shared" si="11"/>
        <v>70.31115</v>
      </c>
      <c r="V35" s="191">
        <f t="shared" ref="V35:W35" si="29">C35/100</f>
        <v>1.02</v>
      </c>
      <c r="W35" s="191">
        <f t="shared" si="29"/>
        <v>2.02</v>
      </c>
      <c r="X35" s="191">
        <f t="shared" si="13"/>
        <v>13.65</v>
      </c>
      <c r="Y35" s="194">
        <f t="shared" si="14"/>
        <v>28.12446</v>
      </c>
      <c r="Z35" s="140"/>
      <c r="AA35" s="140"/>
      <c r="AB35" s="140"/>
      <c r="AC35" s="140"/>
      <c r="AD35" s="140"/>
      <c r="AE35" s="140"/>
      <c r="AF35" s="140"/>
      <c r="AG35" s="140"/>
      <c r="AH35" s="140"/>
      <c r="AI35" s="140"/>
      <c r="AJ35" s="140"/>
      <c r="AK35" s="140"/>
      <c r="AL35" s="140"/>
      <c r="AM35" s="140"/>
      <c r="AN35" s="140"/>
      <c r="AO35" s="140"/>
      <c r="AP35" s="140"/>
      <c r="AQ35" s="140"/>
      <c r="AR35" s="140"/>
      <c r="AS35" s="140"/>
    </row>
    <row r="36" ht="27.0" customHeight="1">
      <c r="A36" s="185">
        <v>27.0</v>
      </c>
      <c r="B36" s="195" t="s">
        <v>95</v>
      </c>
      <c r="C36" s="195">
        <v>100.0</v>
      </c>
      <c r="D36" s="195">
        <v>202.0</v>
      </c>
      <c r="E36" s="195">
        <v>208.0</v>
      </c>
      <c r="F36" s="195">
        <f t="shared" si="4"/>
        <v>0</v>
      </c>
      <c r="G36" s="195">
        <f t="shared" si="5"/>
        <v>52.52</v>
      </c>
      <c r="H36" s="196">
        <f t="shared" si="6"/>
        <v>52.52</v>
      </c>
      <c r="I36" s="195">
        <v>1.0</v>
      </c>
      <c r="J36" s="189">
        <f t="shared" si="7"/>
        <v>52.52</v>
      </c>
      <c r="K36" s="190"/>
      <c r="L36" s="168"/>
      <c r="M36" s="197">
        <f t="shared" si="17"/>
        <v>1</v>
      </c>
      <c r="N36" s="197"/>
      <c r="O36" s="190"/>
      <c r="P36" s="190"/>
      <c r="Q36" s="192">
        <v>12.5</v>
      </c>
      <c r="R36" s="191">
        <f t="shared" si="8"/>
        <v>2.08</v>
      </c>
      <c r="S36" s="185">
        <f t="shared" si="9"/>
        <v>1</v>
      </c>
      <c r="T36" s="185">
        <f t="shared" si="10"/>
        <v>2.08</v>
      </c>
      <c r="U36" s="193">
        <f t="shared" si="11"/>
        <v>52.52</v>
      </c>
      <c r="V36" s="191">
        <f t="shared" ref="V36:W36" si="30">C36/100</f>
        <v>1</v>
      </c>
      <c r="W36" s="191">
        <f t="shared" si="30"/>
        <v>2.02</v>
      </c>
      <c r="X36" s="191">
        <f t="shared" si="13"/>
        <v>2.08</v>
      </c>
      <c r="Y36" s="194">
        <f t="shared" si="14"/>
        <v>4.2016</v>
      </c>
      <c r="Z36" s="140"/>
      <c r="AA36" s="140"/>
      <c r="AB36" s="140"/>
      <c r="AC36" s="140"/>
      <c r="AD36" s="140"/>
      <c r="AE36" s="140"/>
      <c r="AF36" s="140"/>
      <c r="AG36" s="140"/>
      <c r="AH36" s="140"/>
      <c r="AI36" s="140"/>
      <c r="AJ36" s="140"/>
      <c r="AK36" s="140"/>
      <c r="AL36" s="140"/>
      <c r="AM36" s="140"/>
      <c r="AN36" s="140"/>
      <c r="AO36" s="140"/>
      <c r="AP36" s="140"/>
      <c r="AQ36" s="140"/>
      <c r="AR36" s="140"/>
      <c r="AS36" s="140"/>
    </row>
    <row r="37" ht="27.0" customHeight="1">
      <c r="A37" s="185">
        <v>30.0</v>
      </c>
      <c r="B37" s="195" t="s">
        <v>95</v>
      </c>
      <c r="C37" s="195">
        <v>104.0</v>
      </c>
      <c r="D37" s="195">
        <v>202.0</v>
      </c>
      <c r="E37" s="195">
        <v>272.0</v>
      </c>
      <c r="F37" s="195">
        <f t="shared" si="4"/>
        <v>0</v>
      </c>
      <c r="G37" s="195">
        <f t="shared" si="5"/>
        <v>71.4272</v>
      </c>
      <c r="H37" s="196">
        <f t="shared" si="6"/>
        <v>71.4272</v>
      </c>
      <c r="I37" s="195">
        <v>1.0</v>
      </c>
      <c r="J37" s="219">
        <f t="shared" si="7"/>
        <v>71.4272</v>
      </c>
      <c r="K37" s="140"/>
      <c r="L37" s="198"/>
      <c r="M37" s="199">
        <f t="shared" si="17"/>
        <v>1</v>
      </c>
      <c r="N37" s="199"/>
      <c r="O37" s="140"/>
      <c r="P37" s="140"/>
      <c r="Q37" s="192">
        <v>12.5</v>
      </c>
      <c r="R37" s="191">
        <f t="shared" si="8"/>
        <v>2.72</v>
      </c>
      <c r="S37" s="185">
        <f t="shared" si="9"/>
        <v>1</v>
      </c>
      <c r="T37" s="185">
        <f t="shared" si="10"/>
        <v>2.72</v>
      </c>
      <c r="U37" s="193">
        <f t="shared" si="11"/>
        <v>71.4272</v>
      </c>
      <c r="V37" s="191">
        <f t="shared" ref="V37:W37" si="31">C37/100</f>
        <v>1.04</v>
      </c>
      <c r="W37" s="191">
        <f t="shared" si="31"/>
        <v>2.02</v>
      </c>
      <c r="X37" s="191">
        <f t="shared" si="13"/>
        <v>2.72</v>
      </c>
      <c r="Y37" s="194">
        <f t="shared" si="14"/>
        <v>5.714176</v>
      </c>
      <c r="Z37" s="140"/>
      <c r="AA37" s="140"/>
      <c r="AB37" s="140"/>
      <c r="AC37" s="140"/>
      <c r="AD37" s="140"/>
      <c r="AE37" s="140"/>
      <c r="AF37" s="140"/>
      <c r="AG37" s="140"/>
      <c r="AH37" s="140"/>
      <c r="AI37" s="140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</row>
    <row r="38" ht="27.0" customHeight="1">
      <c r="A38" s="185">
        <v>31.0</v>
      </c>
      <c r="B38" s="195" t="s">
        <v>95</v>
      </c>
      <c r="C38" s="195">
        <v>90.0</v>
      </c>
      <c r="D38" s="195">
        <v>202.0</v>
      </c>
      <c r="E38" s="195">
        <v>286.0</v>
      </c>
      <c r="F38" s="195">
        <f t="shared" si="4"/>
        <v>0</v>
      </c>
      <c r="G38" s="195">
        <f t="shared" si="5"/>
        <v>64.9935</v>
      </c>
      <c r="H38" s="196">
        <f t="shared" si="6"/>
        <v>64.9935</v>
      </c>
      <c r="I38" s="195">
        <v>1.0</v>
      </c>
      <c r="J38" s="219">
        <f t="shared" si="7"/>
        <v>64.9935</v>
      </c>
      <c r="K38" s="140"/>
      <c r="L38" s="198"/>
      <c r="M38" s="199">
        <f t="shared" si="17"/>
        <v>1</v>
      </c>
      <c r="N38" s="199"/>
      <c r="O38" s="140"/>
      <c r="P38" s="140"/>
      <c r="Q38" s="192">
        <v>12.5</v>
      </c>
      <c r="R38" s="191">
        <f t="shared" si="8"/>
        <v>2.86</v>
      </c>
      <c r="S38" s="185">
        <f t="shared" si="9"/>
        <v>1</v>
      </c>
      <c r="T38" s="185">
        <f t="shared" si="10"/>
        <v>2.86</v>
      </c>
      <c r="U38" s="193">
        <f t="shared" si="11"/>
        <v>64.9935</v>
      </c>
      <c r="V38" s="191">
        <f t="shared" ref="V38:W38" si="32">C38/100</f>
        <v>0.9</v>
      </c>
      <c r="W38" s="191">
        <f t="shared" si="32"/>
        <v>2.02</v>
      </c>
      <c r="X38" s="191">
        <f t="shared" si="13"/>
        <v>2.86</v>
      </c>
      <c r="Y38" s="194">
        <f t="shared" si="14"/>
        <v>5.19948</v>
      </c>
      <c r="Z38" s="140"/>
      <c r="AA38" s="140"/>
      <c r="AB38" s="140"/>
      <c r="AC38" s="140"/>
      <c r="AD38" s="140"/>
      <c r="AE38" s="140"/>
      <c r="AF38" s="140"/>
      <c r="AG38" s="140"/>
      <c r="AH38" s="140"/>
      <c r="AI38" s="140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</row>
    <row r="39" ht="27.0" customHeight="1">
      <c r="A39" s="185">
        <v>32.0</v>
      </c>
      <c r="B39" s="195" t="s">
        <v>95</v>
      </c>
      <c r="C39" s="195">
        <v>105.0</v>
      </c>
      <c r="D39" s="195">
        <v>202.0</v>
      </c>
      <c r="E39" s="195">
        <v>273.0</v>
      </c>
      <c r="F39" s="195">
        <f t="shared" si="4"/>
        <v>0</v>
      </c>
      <c r="G39" s="195">
        <f t="shared" si="5"/>
        <v>72.379125</v>
      </c>
      <c r="H39" s="196">
        <f t="shared" si="6"/>
        <v>72.379125</v>
      </c>
      <c r="I39" s="195">
        <v>1.0</v>
      </c>
      <c r="J39" s="219">
        <f t="shared" si="7"/>
        <v>72.379125</v>
      </c>
      <c r="K39" s="140"/>
      <c r="L39" s="198"/>
      <c r="M39" s="199">
        <f t="shared" si="17"/>
        <v>1</v>
      </c>
      <c r="N39" s="199"/>
      <c r="O39" s="140"/>
      <c r="P39" s="140"/>
      <c r="Q39" s="192">
        <v>12.5</v>
      </c>
      <c r="R39" s="191">
        <f t="shared" si="8"/>
        <v>2.73</v>
      </c>
      <c r="S39" s="185">
        <f t="shared" si="9"/>
        <v>1</v>
      </c>
      <c r="T39" s="185">
        <f t="shared" si="10"/>
        <v>2.73</v>
      </c>
      <c r="U39" s="193">
        <f t="shared" si="11"/>
        <v>72.379125</v>
      </c>
      <c r="V39" s="191">
        <f t="shared" ref="V39:W39" si="33">C39/100</f>
        <v>1.05</v>
      </c>
      <c r="W39" s="191">
        <f t="shared" si="33"/>
        <v>2.02</v>
      </c>
      <c r="X39" s="191">
        <f t="shared" si="13"/>
        <v>2.73</v>
      </c>
      <c r="Y39" s="194">
        <f t="shared" si="14"/>
        <v>5.79033</v>
      </c>
      <c r="Z39" s="140"/>
      <c r="AA39" s="140"/>
      <c r="AB39" s="140"/>
      <c r="AC39" s="140"/>
      <c r="AD39" s="140"/>
      <c r="AE39" s="140"/>
      <c r="AF39" s="140"/>
      <c r="AG39" s="140"/>
      <c r="AH39" s="140"/>
      <c r="AI39" s="140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</row>
    <row r="40" ht="27.0" customHeight="1">
      <c r="A40" s="185">
        <v>35.0</v>
      </c>
      <c r="B40" s="195" t="s">
        <v>95</v>
      </c>
      <c r="C40" s="195">
        <v>105.0</v>
      </c>
      <c r="D40" s="195">
        <v>202.0</v>
      </c>
      <c r="E40" s="195">
        <v>274.0</v>
      </c>
      <c r="F40" s="195">
        <f t="shared" si="4"/>
        <v>0</v>
      </c>
      <c r="G40" s="195">
        <f t="shared" si="5"/>
        <v>72.64425</v>
      </c>
      <c r="H40" s="196">
        <f t="shared" si="6"/>
        <v>72.64425</v>
      </c>
      <c r="I40" s="195">
        <v>2.0</v>
      </c>
      <c r="J40" s="219">
        <f t="shared" si="7"/>
        <v>145.2885</v>
      </c>
      <c r="K40" s="140"/>
      <c r="L40" s="198"/>
      <c r="M40" s="199">
        <f t="shared" si="17"/>
        <v>2</v>
      </c>
      <c r="N40" s="199"/>
      <c r="O40" s="140"/>
      <c r="P40" s="140"/>
      <c r="Q40" s="192">
        <v>12.5</v>
      </c>
      <c r="R40" s="191">
        <f t="shared" si="8"/>
        <v>2.74</v>
      </c>
      <c r="S40" s="185">
        <f t="shared" si="9"/>
        <v>2</v>
      </c>
      <c r="T40" s="185">
        <f t="shared" si="10"/>
        <v>5.48</v>
      </c>
      <c r="U40" s="193">
        <f t="shared" si="11"/>
        <v>72.64425</v>
      </c>
      <c r="V40" s="191">
        <f t="shared" ref="V40:W40" si="34">C40/100</f>
        <v>1.05</v>
      </c>
      <c r="W40" s="191">
        <f t="shared" si="34"/>
        <v>2.02</v>
      </c>
      <c r="X40" s="191">
        <f t="shared" si="13"/>
        <v>5.48</v>
      </c>
      <c r="Y40" s="194">
        <f t="shared" si="14"/>
        <v>11.62308</v>
      </c>
      <c r="Z40" s="140"/>
      <c r="AA40" s="140"/>
      <c r="AB40" s="140"/>
      <c r="AC40" s="140"/>
      <c r="AD40" s="140"/>
      <c r="AE40" s="140"/>
      <c r="AF40" s="140"/>
      <c r="AG40" s="140"/>
      <c r="AH40" s="140"/>
      <c r="AI40" s="140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</row>
    <row r="41" ht="27.0" customHeight="1">
      <c r="A41" s="185">
        <v>38.0</v>
      </c>
      <c r="B41" s="186" t="s">
        <v>78</v>
      </c>
      <c r="C41" s="187">
        <v>68.0</v>
      </c>
      <c r="D41" s="187">
        <v>204.0</v>
      </c>
      <c r="E41" s="187">
        <v>149.0</v>
      </c>
      <c r="F41" s="187">
        <f t="shared" si="4"/>
        <v>0.8</v>
      </c>
      <c r="G41" s="187">
        <f t="shared" si="5"/>
        <v>51.6732</v>
      </c>
      <c r="H41" s="188">
        <f t="shared" si="6"/>
        <v>41.33856</v>
      </c>
      <c r="I41" s="187">
        <v>1.0</v>
      </c>
      <c r="J41" s="219">
        <f t="shared" si="7"/>
        <v>41.33856</v>
      </c>
      <c r="K41" s="140"/>
      <c r="L41" s="198"/>
      <c r="M41" s="199">
        <f t="shared" si="17"/>
        <v>1</v>
      </c>
      <c r="N41" s="199"/>
      <c r="O41" s="140"/>
      <c r="P41" s="140"/>
      <c r="Q41" s="142">
        <v>25.0</v>
      </c>
      <c r="R41" s="191">
        <f t="shared" si="8"/>
        <v>1.49</v>
      </c>
      <c r="S41" s="185">
        <f t="shared" si="9"/>
        <v>1</v>
      </c>
      <c r="T41" s="185">
        <f t="shared" si="10"/>
        <v>1.49</v>
      </c>
      <c r="U41" s="193">
        <f t="shared" si="11"/>
        <v>51.6732</v>
      </c>
      <c r="V41" s="191">
        <f t="shared" ref="V41:W41" si="35">C41/100</f>
        <v>0.68</v>
      </c>
      <c r="W41" s="191">
        <f t="shared" si="35"/>
        <v>2.04</v>
      </c>
      <c r="X41" s="191">
        <f t="shared" si="13"/>
        <v>1.49</v>
      </c>
      <c r="Y41" s="194">
        <f t="shared" si="14"/>
        <v>2.066928</v>
      </c>
      <c r="Z41" s="140"/>
      <c r="AA41" s="140"/>
      <c r="AB41" s="140"/>
      <c r="AC41" s="140"/>
      <c r="AD41" s="140"/>
      <c r="AE41" s="140"/>
      <c r="AF41" s="140"/>
      <c r="AG41" s="140"/>
      <c r="AH41" s="140"/>
      <c r="AI41" s="140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</row>
    <row r="42" ht="27.0" customHeight="1">
      <c r="A42" s="185">
        <v>47.0</v>
      </c>
      <c r="B42" s="195" t="s">
        <v>79</v>
      </c>
      <c r="C42" s="195">
        <v>95.0</v>
      </c>
      <c r="D42" s="195">
        <v>204.0</v>
      </c>
      <c r="E42" s="195">
        <v>300.0</v>
      </c>
      <c r="F42" s="195">
        <f t="shared" si="4"/>
        <v>0</v>
      </c>
      <c r="G42" s="195">
        <f t="shared" si="5"/>
        <v>145.35</v>
      </c>
      <c r="H42" s="196">
        <f t="shared" si="6"/>
        <v>145.35</v>
      </c>
      <c r="I42" s="195">
        <v>1.0</v>
      </c>
      <c r="J42" s="219">
        <f t="shared" si="7"/>
        <v>145.35</v>
      </c>
      <c r="K42" s="140"/>
      <c r="L42" s="198"/>
      <c r="M42" s="199"/>
      <c r="N42" s="199"/>
      <c r="O42" s="140"/>
      <c r="P42" s="140"/>
      <c r="Q42" s="142">
        <v>25.0</v>
      </c>
      <c r="R42" s="191">
        <f t="shared" si="8"/>
        <v>3</v>
      </c>
      <c r="S42" s="185">
        <f t="shared" si="9"/>
        <v>1</v>
      </c>
      <c r="T42" s="185">
        <f t="shared" si="10"/>
        <v>3</v>
      </c>
      <c r="U42" s="193">
        <f t="shared" si="11"/>
        <v>145.35</v>
      </c>
      <c r="V42" s="191">
        <f t="shared" ref="V42:W42" si="36">C42/100</f>
        <v>0.95</v>
      </c>
      <c r="W42" s="191">
        <f t="shared" si="36"/>
        <v>2.04</v>
      </c>
      <c r="X42" s="191">
        <f t="shared" si="13"/>
        <v>3</v>
      </c>
      <c r="Y42" s="194">
        <f t="shared" si="14"/>
        <v>5.814</v>
      </c>
      <c r="Z42" s="140"/>
      <c r="AA42" s="140"/>
      <c r="AB42" s="140"/>
      <c r="AC42" s="140"/>
      <c r="AD42" s="140"/>
      <c r="AE42" s="140"/>
      <c r="AF42" s="140"/>
      <c r="AG42" s="140"/>
      <c r="AH42" s="140"/>
      <c r="AI42" s="140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</row>
    <row r="43" ht="27.0" customHeight="1">
      <c r="A43" s="185">
        <v>55.0</v>
      </c>
      <c r="B43" s="195" t="s">
        <v>79</v>
      </c>
      <c r="C43" s="195">
        <v>95.0</v>
      </c>
      <c r="D43" s="195">
        <v>204.0</v>
      </c>
      <c r="E43" s="195">
        <v>300.0</v>
      </c>
      <c r="F43" s="195">
        <f t="shared" si="4"/>
        <v>0</v>
      </c>
      <c r="G43" s="195">
        <f t="shared" si="5"/>
        <v>145.35</v>
      </c>
      <c r="H43" s="196">
        <f t="shared" si="6"/>
        <v>145.35</v>
      </c>
      <c r="I43" s="195">
        <v>1.0</v>
      </c>
      <c r="J43" s="219">
        <f t="shared" si="7"/>
        <v>145.35</v>
      </c>
      <c r="K43" s="140"/>
      <c r="L43" s="198"/>
      <c r="M43" s="199"/>
      <c r="N43" s="199"/>
      <c r="O43" s="140"/>
      <c r="P43" s="140"/>
      <c r="Q43" s="142">
        <v>25.0</v>
      </c>
      <c r="R43" s="191">
        <f t="shared" si="8"/>
        <v>3</v>
      </c>
      <c r="S43" s="185">
        <f t="shared" si="9"/>
        <v>1</v>
      </c>
      <c r="T43" s="185">
        <f t="shared" si="10"/>
        <v>3</v>
      </c>
      <c r="U43" s="193">
        <f t="shared" si="11"/>
        <v>145.35</v>
      </c>
      <c r="V43" s="191">
        <f t="shared" ref="V43:W43" si="37">C43/100</f>
        <v>0.95</v>
      </c>
      <c r="W43" s="191">
        <f t="shared" si="37"/>
        <v>2.04</v>
      </c>
      <c r="X43" s="191">
        <f t="shared" si="13"/>
        <v>3</v>
      </c>
      <c r="Y43" s="194">
        <f t="shared" si="14"/>
        <v>5.814</v>
      </c>
      <c r="Z43" s="140"/>
      <c r="AA43" s="140"/>
      <c r="AB43" s="140"/>
      <c r="AC43" s="140"/>
      <c r="AD43" s="140"/>
      <c r="AE43" s="140"/>
      <c r="AF43" s="140"/>
      <c r="AG43" s="140"/>
      <c r="AH43" s="140"/>
      <c r="AI43" s="140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</row>
    <row r="44" ht="27.0" customHeight="1">
      <c r="A44" s="185">
        <v>61.0</v>
      </c>
      <c r="B44" s="195" t="s">
        <v>79</v>
      </c>
      <c r="C44" s="195">
        <v>95.0</v>
      </c>
      <c r="D44" s="195">
        <v>204.0</v>
      </c>
      <c r="E44" s="195">
        <v>300.0</v>
      </c>
      <c r="F44" s="195">
        <f t="shared" si="4"/>
        <v>0</v>
      </c>
      <c r="G44" s="195">
        <f t="shared" si="5"/>
        <v>145.35</v>
      </c>
      <c r="H44" s="196">
        <f t="shared" si="6"/>
        <v>145.35</v>
      </c>
      <c r="I44" s="195">
        <v>1.0</v>
      </c>
      <c r="J44" s="219">
        <f t="shared" si="7"/>
        <v>145.35</v>
      </c>
      <c r="K44" s="140"/>
      <c r="L44" s="198"/>
      <c r="M44" s="199"/>
      <c r="N44" s="199"/>
      <c r="O44" s="140"/>
      <c r="P44" s="140"/>
      <c r="Q44" s="142">
        <v>25.0</v>
      </c>
      <c r="R44" s="191">
        <f t="shared" si="8"/>
        <v>3</v>
      </c>
      <c r="S44" s="185">
        <f t="shared" si="9"/>
        <v>1</v>
      </c>
      <c r="T44" s="185">
        <f t="shared" si="10"/>
        <v>3</v>
      </c>
      <c r="U44" s="193">
        <f t="shared" si="11"/>
        <v>145.35</v>
      </c>
      <c r="V44" s="191">
        <f t="shared" ref="V44:W44" si="38">C44/100</f>
        <v>0.95</v>
      </c>
      <c r="W44" s="191">
        <f t="shared" si="38"/>
        <v>2.04</v>
      </c>
      <c r="X44" s="191">
        <f t="shared" si="13"/>
        <v>3</v>
      </c>
      <c r="Y44" s="194">
        <f t="shared" si="14"/>
        <v>5.814</v>
      </c>
      <c r="Z44" s="140"/>
      <c r="AA44" s="140"/>
      <c r="AB44" s="140"/>
      <c r="AC44" s="140"/>
      <c r="AD44" s="140"/>
      <c r="AE44" s="140"/>
      <c r="AF44" s="140"/>
      <c r="AG44" s="140"/>
      <c r="AH44" s="140"/>
      <c r="AI44" s="140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</row>
    <row r="45" ht="27.0" customHeight="1">
      <c r="A45" s="185">
        <v>67.0</v>
      </c>
      <c r="B45" s="195" t="s">
        <v>79</v>
      </c>
      <c r="C45" s="195">
        <v>95.0</v>
      </c>
      <c r="D45" s="195">
        <v>204.0</v>
      </c>
      <c r="E45" s="195">
        <v>300.0</v>
      </c>
      <c r="F45" s="195">
        <f t="shared" si="4"/>
        <v>0</v>
      </c>
      <c r="G45" s="195">
        <f t="shared" si="5"/>
        <v>145.35</v>
      </c>
      <c r="H45" s="196">
        <f t="shared" si="6"/>
        <v>145.35</v>
      </c>
      <c r="I45" s="195">
        <v>1.0</v>
      </c>
      <c r="J45" s="219">
        <f t="shared" si="7"/>
        <v>145.35</v>
      </c>
      <c r="K45" s="140"/>
      <c r="L45" s="198"/>
      <c r="M45" s="199"/>
      <c r="N45" s="199"/>
      <c r="O45" s="140"/>
      <c r="P45" s="140"/>
      <c r="Q45" s="142">
        <v>25.0</v>
      </c>
      <c r="R45" s="191">
        <f t="shared" si="8"/>
        <v>3</v>
      </c>
      <c r="S45" s="185">
        <f t="shared" si="9"/>
        <v>1</v>
      </c>
      <c r="T45" s="185">
        <f t="shared" si="10"/>
        <v>3</v>
      </c>
      <c r="U45" s="193">
        <f t="shared" si="11"/>
        <v>145.35</v>
      </c>
      <c r="V45" s="191">
        <f t="shared" ref="V45:W45" si="39">C45/100</f>
        <v>0.95</v>
      </c>
      <c r="W45" s="191">
        <f t="shared" si="39"/>
        <v>2.04</v>
      </c>
      <c r="X45" s="191">
        <f t="shared" si="13"/>
        <v>3</v>
      </c>
      <c r="Y45" s="194">
        <f t="shared" si="14"/>
        <v>5.814</v>
      </c>
      <c r="Z45" s="140"/>
      <c r="AA45" s="140"/>
      <c r="AB45" s="140"/>
      <c r="AC45" s="140"/>
      <c r="AD45" s="140"/>
      <c r="AE45" s="140"/>
      <c r="AF45" s="140"/>
      <c r="AG45" s="140"/>
      <c r="AH45" s="140"/>
      <c r="AI45" s="140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</row>
    <row r="46" ht="27.0" customHeight="1">
      <c r="A46" s="185">
        <v>70.0</v>
      </c>
      <c r="B46" s="195" t="s">
        <v>79</v>
      </c>
      <c r="C46" s="195">
        <v>95.0</v>
      </c>
      <c r="D46" s="195">
        <v>204.0</v>
      </c>
      <c r="E46" s="195">
        <v>300.0</v>
      </c>
      <c r="F46" s="195">
        <f t="shared" si="4"/>
        <v>0</v>
      </c>
      <c r="G46" s="195">
        <f t="shared" si="5"/>
        <v>145.35</v>
      </c>
      <c r="H46" s="196">
        <f t="shared" si="6"/>
        <v>145.35</v>
      </c>
      <c r="I46" s="195">
        <v>1.0</v>
      </c>
      <c r="J46" s="219">
        <f t="shared" si="7"/>
        <v>145.35</v>
      </c>
      <c r="K46" s="140"/>
      <c r="L46" s="198"/>
      <c r="M46" s="199"/>
      <c r="N46" s="199"/>
      <c r="O46" s="140"/>
      <c r="P46" s="140"/>
      <c r="Q46" s="142">
        <v>25.0</v>
      </c>
      <c r="R46" s="191">
        <f t="shared" si="8"/>
        <v>3</v>
      </c>
      <c r="S46" s="185">
        <f t="shared" si="9"/>
        <v>1</v>
      </c>
      <c r="T46" s="185">
        <f t="shared" si="10"/>
        <v>3</v>
      </c>
      <c r="U46" s="193">
        <f t="shared" si="11"/>
        <v>145.35</v>
      </c>
      <c r="V46" s="191">
        <f t="shared" ref="V46:W46" si="40">C46/100</f>
        <v>0.95</v>
      </c>
      <c r="W46" s="191">
        <f t="shared" si="40"/>
        <v>2.04</v>
      </c>
      <c r="X46" s="191">
        <f t="shared" si="13"/>
        <v>3</v>
      </c>
      <c r="Y46" s="194">
        <f t="shared" si="14"/>
        <v>5.814</v>
      </c>
      <c r="Z46" s="140"/>
      <c r="AA46" s="140"/>
      <c r="AB46" s="140"/>
      <c r="AC46" s="140"/>
      <c r="AD46" s="140"/>
      <c r="AE46" s="140"/>
      <c r="AF46" s="140"/>
      <c r="AG46" s="140"/>
      <c r="AH46" s="140"/>
      <c r="AI46" s="140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</row>
    <row r="47" ht="27.0" customHeight="1">
      <c r="A47" s="185">
        <v>73.0</v>
      </c>
      <c r="B47" s="195" t="s">
        <v>79</v>
      </c>
      <c r="C47" s="195">
        <v>95.0</v>
      </c>
      <c r="D47" s="195">
        <v>204.0</v>
      </c>
      <c r="E47" s="195">
        <v>300.0</v>
      </c>
      <c r="F47" s="195">
        <f t="shared" si="4"/>
        <v>0</v>
      </c>
      <c r="G47" s="195">
        <f t="shared" si="5"/>
        <v>145.35</v>
      </c>
      <c r="H47" s="196">
        <f t="shared" si="6"/>
        <v>145.35</v>
      </c>
      <c r="I47" s="195">
        <v>1.0</v>
      </c>
      <c r="J47" s="219">
        <f t="shared" si="7"/>
        <v>145.35</v>
      </c>
      <c r="K47" s="140"/>
      <c r="L47" s="198"/>
      <c r="M47" s="199"/>
      <c r="N47" s="199"/>
      <c r="O47" s="140"/>
      <c r="P47" s="140"/>
      <c r="Q47" s="142">
        <v>25.0</v>
      </c>
      <c r="R47" s="191">
        <f t="shared" si="8"/>
        <v>3</v>
      </c>
      <c r="S47" s="185">
        <f t="shared" si="9"/>
        <v>1</v>
      </c>
      <c r="T47" s="185">
        <f t="shared" si="10"/>
        <v>3</v>
      </c>
      <c r="U47" s="193">
        <f t="shared" si="11"/>
        <v>145.35</v>
      </c>
      <c r="V47" s="191">
        <f t="shared" ref="V47:W47" si="41">C47/100</f>
        <v>0.95</v>
      </c>
      <c r="W47" s="191">
        <f t="shared" si="41"/>
        <v>2.04</v>
      </c>
      <c r="X47" s="191">
        <f t="shared" si="13"/>
        <v>3</v>
      </c>
      <c r="Y47" s="194">
        <f t="shared" si="14"/>
        <v>5.814</v>
      </c>
      <c r="Z47" s="140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</row>
    <row r="48" ht="27.0" customHeight="1">
      <c r="A48" s="185">
        <v>74.0</v>
      </c>
      <c r="B48" s="195" t="s">
        <v>79</v>
      </c>
      <c r="C48" s="195">
        <v>95.0</v>
      </c>
      <c r="D48" s="195">
        <v>204.0</v>
      </c>
      <c r="E48" s="195">
        <v>300.0</v>
      </c>
      <c r="F48" s="195">
        <f t="shared" si="4"/>
        <v>0</v>
      </c>
      <c r="G48" s="195">
        <f t="shared" si="5"/>
        <v>145.35</v>
      </c>
      <c r="H48" s="196">
        <f t="shared" si="6"/>
        <v>145.35</v>
      </c>
      <c r="I48" s="195">
        <v>1.0</v>
      </c>
      <c r="J48" s="219">
        <f t="shared" si="7"/>
        <v>145.35</v>
      </c>
      <c r="K48" s="140"/>
      <c r="L48" s="198"/>
      <c r="M48" s="199"/>
      <c r="N48" s="199"/>
      <c r="O48" s="140"/>
      <c r="P48" s="140"/>
      <c r="Q48" s="142">
        <v>25.0</v>
      </c>
      <c r="R48" s="191">
        <f t="shared" si="8"/>
        <v>3</v>
      </c>
      <c r="S48" s="185">
        <f t="shared" si="9"/>
        <v>1</v>
      </c>
      <c r="T48" s="185">
        <f t="shared" si="10"/>
        <v>3</v>
      </c>
      <c r="U48" s="193">
        <f t="shared" si="11"/>
        <v>145.35</v>
      </c>
      <c r="V48" s="191">
        <f t="shared" ref="V48:W48" si="42">C48/100</f>
        <v>0.95</v>
      </c>
      <c r="W48" s="191">
        <f t="shared" si="42"/>
        <v>2.04</v>
      </c>
      <c r="X48" s="191">
        <f t="shared" si="13"/>
        <v>3</v>
      </c>
      <c r="Y48" s="194">
        <f t="shared" si="14"/>
        <v>5.814</v>
      </c>
      <c r="Z48" s="140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</row>
    <row r="49" ht="27.0" customHeight="1">
      <c r="A49" s="185">
        <v>75.0</v>
      </c>
      <c r="B49" s="195" t="s">
        <v>79</v>
      </c>
      <c r="C49" s="195">
        <v>95.0</v>
      </c>
      <c r="D49" s="195">
        <v>204.0</v>
      </c>
      <c r="E49" s="195">
        <v>300.0</v>
      </c>
      <c r="F49" s="195">
        <f t="shared" si="4"/>
        <v>0</v>
      </c>
      <c r="G49" s="195">
        <f t="shared" si="5"/>
        <v>145.35</v>
      </c>
      <c r="H49" s="196">
        <f t="shared" si="6"/>
        <v>145.35</v>
      </c>
      <c r="I49" s="195">
        <v>1.0</v>
      </c>
      <c r="J49" s="219">
        <f t="shared" si="7"/>
        <v>145.35</v>
      </c>
      <c r="K49" s="140"/>
      <c r="L49" s="198"/>
      <c r="M49" s="199"/>
      <c r="N49" s="199"/>
      <c r="O49" s="140"/>
      <c r="P49" s="140"/>
      <c r="Q49" s="142">
        <v>25.0</v>
      </c>
      <c r="R49" s="191">
        <f t="shared" si="8"/>
        <v>3</v>
      </c>
      <c r="S49" s="185">
        <f t="shared" si="9"/>
        <v>1</v>
      </c>
      <c r="T49" s="185">
        <f t="shared" si="10"/>
        <v>3</v>
      </c>
      <c r="U49" s="193">
        <f t="shared" si="11"/>
        <v>145.35</v>
      </c>
      <c r="V49" s="191">
        <f t="shared" ref="V49:W49" si="43">C49/100</f>
        <v>0.95</v>
      </c>
      <c r="W49" s="191">
        <f t="shared" si="43"/>
        <v>2.04</v>
      </c>
      <c r="X49" s="191">
        <f t="shared" si="13"/>
        <v>3</v>
      </c>
      <c r="Y49" s="194">
        <f t="shared" si="14"/>
        <v>5.814</v>
      </c>
      <c r="Z49" s="140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</row>
    <row r="50" ht="27.0" customHeight="1">
      <c r="A50" s="185">
        <v>76.0</v>
      </c>
      <c r="B50" s="195" t="s">
        <v>79</v>
      </c>
      <c r="C50" s="195">
        <v>95.0</v>
      </c>
      <c r="D50" s="195">
        <v>204.0</v>
      </c>
      <c r="E50" s="195">
        <v>300.0</v>
      </c>
      <c r="F50" s="195">
        <f t="shared" si="4"/>
        <v>0</v>
      </c>
      <c r="G50" s="195">
        <f t="shared" si="5"/>
        <v>145.35</v>
      </c>
      <c r="H50" s="196">
        <f t="shared" si="6"/>
        <v>145.35</v>
      </c>
      <c r="I50" s="195">
        <v>2.0</v>
      </c>
      <c r="J50" s="219">
        <f t="shared" si="7"/>
        <v>290.7</v>
      </c>
      <c r="K50" s="140"/>
      <c r="L50" s="198"/>
      <c r="M50" s="199"/>
      <c r="N50" s="199"/>
      <c r="O50" s="140"/>
      <c r="P50" s="140"/>
      <c r="Q50" s="142">
        <v>25.0</v>
      </c>
      <c r="R50" s="191">
        <f t="shared" si="8"/>
        <v>3</v>
      </c>
      <c r="S50" s="185">
        <f t="shared" si="9"/>
        <v>2</v>
      </c>
      <c r="T50" s="185">
        <f t="shared" si="10"/>
        <v>6</v>
      </c>
      <c r="U50" s="193">
        <f t="shared" si="11"/>
        <v>145.35</v>
      </c>
      <c r="V50" s="191">
        <f t="shared" ref="V50:W50" si="44">C50/100</f>
        <v>0.95</v>
      </c>
      <c r="W50" s="191">
        <f t="shared" si="44"/>
        <v>2.04</v>
      </c>
      <c r="X50" s="191">
        <f t="shared" si="13"/>
        <v>6</v>
      </c>
      <c r="Y50" s="194">
        <f t="shared" si="14"/>
        <v>11.628</v>
      </c>
      <c r="Z50" s="140"/>
      <c r="AA50" s="140"/>
      <c r="AB50" s="140"/>
      <c r="AC50" s="140"/>
      <c r="AD50" s="140"/>
      <c r="AE50" s="140"/>
      <c r="AF50" s="140"/>
      <c r="AG50" s="140"/>
      <c r="AH50" s="140"/>
      <c r="AI50" s="140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</row>
    <row r="51" ht="27.0" customHeight="1">
      <c r="A51" s="185">
        <v>77.0</v>
      </c>
      <c r="B51" s="195" t="s">
        <v>79</v>
      </c>
      <c r="C51" s="195">
        <v>95.0</v>
      </c>
      <c r="D51" s="195">
        <v>204.0</v>
      </c>
      <c r="E51" s="195">
        <v>300.0</v>
      </c>
      <c r="F51" s="195">
        <f t="shared" si="4"/>
        <v>0</v>
      </c>
      <c r="G51" s="195">
        <f t="shared" si="5"/>
        <v>145.35</v>
      </c>
      <c r="H51" s="196">
        <f t="shared" si="6"/>
        <v>145.35</v>
      </c>
      <c r="I51" s="195">
        <v>1.0</v>
      </c>
      <c r="J51" s="219">
        <f t="shared" si="7"/>
        <v>145.35</v>
      </c>
      <c r="K51" s="140"/>
      <c r="L51" s="198"/>
      <c r="M51" s="199"/>
      <c r="N51" s="199"/>
      <c r="O51" s="140"/>
      <c r="P51" s="140"/>
      <c r="Q51" s="142">
        <v>25.0</v>
      </c>
      <c r="R51" s="191">
        <f t="shared" si="8"/>
        <v>3</v>
      </c>
      <c r="S51" s="185">
        <f t="shared" si="9"/>
        <v>1</v>
      </c>
      <c r="T51" s="185">
        <f t="shared" si="10"/>
        <v>3</v>
      </c>
      <c r="U51" s="193">
        <f t="shared" si="11"/>
        <v>145.35</v>
      </c>
      <c r="V51" s="191">
        <f t="shared" ref="V51:W51" si="45">C51/100</f>
        <v>0.95</v>
      </c>
      <c r="W51" s="191">
        <f t="shared" si="45"/>
        <v>2.04</v>
      </c>
      <c r="X51" s="191">
        <f t="shared" si="13"/>
        <v>3</v>
      </c>
      <c r="Y51" s="194">
        <f t="shared" si="14"/>
        <v>5.814</v>
      </c>
      <c r="Z51" s="140"/>
      <c r="AA51" s="140"/>
      <c r="AB51" s="140"/>
      <c r="AC51" s="140"/>
      <c r="AD51" s="140"/>
      <c r="AE51" s="140"/>
      <c r="AF51" s="140"/>
      <c r="AG51" s="140"/>
      <c r="AH51" s="140"/>
      <c r="AI51" s="140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</row>
    <row r="52" ht="27.0" customHeight="1">
      <c r="A52" s="185">
        <v>78.0</v>
      </c>
      <c r="B52" s="195" t="s">
        <v>79</v>
      </c>
      <c r="C52" s="195">
        <v>95.0</v>
      </c>
      <c r="D52" s="195">
        <v>204.0</v>
      </c>
      <c r="E52" s="195">
        <v>300.0</v>
      </c>
      <c r="F52" s="195">
        <f t="shared" si="4"/>
        <v>0</v>
      </c>
      <c r="G52" s="195">
        <f t="shared" si="5"/>
        <v>145.35</v>
      </c>
      <c r="H52" s="196">
        <f t="shared" si="6"/>
        <v>145.35</v>
      </c>
      <c r="I52" s="195">
        <v>1.0</v>
      </c>
      <c r="J52" s="219">
        <f t="shared" si="7"/>
        <v>145.35</v>
      </c>
      <c r="K52" s="140"/>
      <c r="L52" s="198"/>
      <c r="M52" s="199"/>
      <c r="N52" s="199"/>
      <c r="O52" s="140"/>
      <c r="P52" s="140"/>
      <c r="Q52" s="142">
        <v>25.0</v>
      </c>
      <c r="R52" s="191">
        <f t="shared" si="8"/>
        <v>3</v>
      </c>
      <c r="S52" s="185">
        <f t="shared" si="9"/>
        <v>1</v>
      </c>
      <c r="T52" s="185">
        <f t="shared" si="10"/>
        <v>3</v>
      </c>
      <c r="U52" s="193">
        <f t="shared" si="11"/>
        <v>145.35</v>
      </c>
      <c r="V52" s="191">
        <f t="shared" ref="V52:W52" si="46">C52/100</f>
        <v>0.95</v>
      </c>
      <c r="W52" s="191">
        <f t="shared" si="46"/>
        <v>2.04</v>
      </c>
      <c r="X52" s="191">
        <f t="shared" si="13"/>
        <v>3</v>
      </c>
      <c r="Y52" s="194">
        <f t="shared" si="14"/>
        <v>5.814</v>
      </c>
      <c r="Z52" s="140"/>
      <c r="AA52" s="140"/>
      <c r="AB52" s="140"/>
      <c r="AC52" s="140"/>
      <c r="AD52" s="140"/>
      <c r="AE52" s="140"/>
      <c r="AF52" s="140"/>
      <c r="AG52" s="140"/>
      <c r="AH52" s="140"/>
      <c r="AI52" s="140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</row>
    <row r="53" ht="27.0" customHeight="1">
      <c r="A53" s="185">
        <v>79.0</v>
      </c>
      <c r="B53" s="195" t="s">
        <v>79</v>
      </c>
      <c r="C53" s="195">
        <v>95.0</v>
      </c>
      <c r="D53" s="195">
        <v>204.0</v>
      </c>
      <c r="E53" s="195">
        <v>300.0</v>
      </c>
      <c r="F53" s="195">
        <f t="shared" si="4"/>
        <v>0</v>
      </c>
      <c r="G53" s="195">
        <f t="shared" si="5"/>
        <v>145.35</v>
      </c>
      <c r="H53" s="196">
        <f t="shared" si="6"/>
        <v>145.35</v>
      </c>
      <c r="I53" s="195">
        <v>1.0</v>
      </c>
      <c r="J53" s="219">
        <f t="shared" si="7"/>
        <v>145.35</v>
      </c>
      <c r="K53" s="140"/>
      <c r="L53" s="198"/>
      <c r="M53" s="199"/>
      <c r="N53" s="199"/>
      <c r="O53" s="140"/>
      <c r="P53" s="140"/>
      <c r="Q53" s="142">
        <v>25.0</v>
      </c>
      <c r="R53" s="191">
        <f t="shared" si="8"/>
        <v>3</v>
      </c>
      <c r="S53" s="185">
        <f t="shared" si="9"/>
        <v>1</v>
      </c>
      <c r="T53" s="185">
        <f t="shared" si="10"/>
        <v>3</v>
      </c>
      <c r="U53" s="193">
        <f t="shared" si="11"/>
        <v>145.35</v>
      </c>
      <c r="V53" s="191">
        <f t="shared" ref="V53:W53" si="47">C53/100</f>
        <v>0.95</v>
      </c>
      <c r="W53" s="191">
        <f t="shared" si="47"/>
        <v>2.04</v>
      </c>
      <c r="X53" s="191">
        <f t="shared" si="13"/>
        <v>3</v>
      </c>
      <c r="Y53" s="194">
        <f t="shared" si="14"/>
        <v>5.814</v>
      </c>
      <c r="Z53" s="140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</row>
    <row r="54" ht="27.0" customHeight="1">
      <c r="A54" s="185">
        <v>80.0</v>
      </c>
      <c r="B54" s="195" t="s">
        <v>79</v>
      </c>
      <c r="C54" s="195">
        <v>95.0</v>
      </c>
      <c r="D54" s="195">
        <v>204.0</v>
      </c>
      <c r="E54" s="195">
        <v>300.0</v>
      </c>
      <c r="F54" s="195">
        <f t="shared" si="4"/>
        <v>0</v>
      </c>
      <c r="G54" s="195">
        <f t="shared" si="5"/>
        <v>145.35</v>
      </c>
      <c r="H54" s="196">
        <f t="shared" si="6"/>
        <v>145.35</v>
      </c>
      <c r="I54" s="195">
        <v>1.0</v>
      </c>
      <c r="J54" s="219">
        <f t="shared" si="7"/>
        <v>145.35</v>
      </c>
      <c r="K54" s="140"/>
      <c r="L54" s="198"/>
      <c r="M54" s="199"/>
      <c r="N54" s="199"/>
      <c r="O54" s="140"/>
      <c r="P54" s="140"/>
      <c r="Q54" s="142">
        <v>25.0</v>
      </c>
      <c r="R54" s="191">
        <f t="shared" si="8"/>
        <v>3</v>
      </c>
      <c r="S54" s="185">
        <f t="shared" si="9"/>
        <v>1</v>
      </c>
      <c r="T54" s="185">
        <f t="shared" si="10"/>
        <v>3</v>
      </c>
      <c r="U54" s="193">
        <f t="shared" si="11"/>
        <v>145.35</v>
      </c>
      <c r="V54" s="191">
        <f t="shared" ref="V54:W54" si="48">C54/100</f>
        <v>0.95</v>
      </c>
      <c r="W54" s="191">
        <f t="shared" si="48"/>
        <v>2.04</v>
      </c>
      <c r="X54" s="191">
        <f t="shared" si="13"/>
        <v>3</v>
      </c>
      <c r="Y54" s="194">
        <f t="shared" si="14"/>
        <v>5.814</v>
      </c>
      <c r="Z54" s="140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</row>
    <row r="55" ht="27.0" customHeight="1">
      <c r="A55" s="185">
        <v>81.0</v>
      </c>
      <c r="B55" s="195" t="s">
        <v>79</v>
      </c>
      <c r="C55" s="195">
        <v>95.0</v>
      </c>
      <c r="D55" s="195">
        <v>204.0</v>
      </c>
      <c r="E55" s="195">
        <v>300.0</v>
      </c>
      <c r="F55" s="195">
        <f t="shared" si="4"/>
        <v>0</v>
      </c>
      <c r="G55" s="195">
        <f t="shared" si="5"/>
        <v>145.35</v>
      </c>
      <c r="H55" s="196">
        <f t="shared" si="6"/>
        <v>145.35</v>
      </c>
      <c r="I55" s="195">
        <v>1.0</v>
      </c>
      <c r="J55" s="219">
        <f t="shared" si="7"/>
        <v>145.35</v>
      </c>
      <c r="K55" s="140"/>
      <c r="L55" s="198"/>
      <c r="M55" s="199"/>
      <c r="N55" s="199"/>
      <c r="O55" s="140"/>
      <c r="P55" s="140"/>
      <c r="Q55" s="142">
        <v>25.0</v>
      </c>
      <c r="R55" s="191">
        <f t="shared" si="8"/>
        <v>3</v>
      </c>
      <c r="S55" s="185">
        <f t="shared" si="9"/>
        <v>1</v>
      </c>
      <c r="T55" s="185">
        <f t="shared" si="10"/>
        <v>3</v>
      </c>
      <c r="U55" s="193">
        <f t="shared" si="11"/>
        <v>145.35</v>
      </c>
      <c r="V55" s="191">
        <f t="shared" ref="V55:W55" si="49">C55/100</f>
        <v>0.95</v>
      </c>
      <c r="W55" s="191">
        <f t="shared" si="49"/>
        <v>2.04</v>
      </c>
      <c r="X55" s="191">
        <f t="shared" si="13"/>
        <v>3</v>
      </c>
      <c r="Y55" s="194">
        <f t="shared" si="14"/>
        <v>5.814</v>
      </c>
      <c r="Z55" s="140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</row>
    <row r="56" ht="27.0" customHeight="1">
      <c r="A56" s="185">
        <v>85.0</v>
      </c>
      <c r="B56" s="195" t="s">
        <v>79</v>
      </c>
      <c r="C56" s="195">
        <v>95.0</v>
      </c>
      <c r="D56" s="195">
        <v>204.0</v>
      </c>
      <c r="E56" s="195">
        <v>300.0</v>
      </c>
      <c r="F56" s="195">
        <f t="shared" si="4"/>
        <v>0</v>
      </c>
      <c r="G56" s="195">
        <f t="shared" si="5"/>
        <v>145.35</v>
      </c>
      <c r="H56" s="196">
        <f t="shared" si="6"/>
        <v>145.35</v>
      </c>
      <c r="I56" s="195">
        <v>1.0</v>
      </c>
      <c r="J56" s="219">
        <f t="shared" si="7"/>
        <v>145.35</v>
      </c>
      <c r="K56" s="140"/>
      <c r="L56" s="198"/>
      <c r="M56" s="199"/>
      <c r="N56" s="199"/>
      <c r="O56" s="140"/>
      <c r="P56" s="140"/>
      <c r="Q56" s="142">
        <v>25.0</v>
      </c>
      <c r="R56" s="191">
        <f t="shared" si="8"/>
        <v>3</v>
      </c>
      <c r="S56" s="185">
        <f t="shared" si="9"/>
        <v>1</v>
      </c>
      <c r="T56" s="185">
        <f t="shared" si="10"/>
        <v>3</v>
      </c>
      <c r="U56" s="193">
        <f t="shared" si="11"/>
        <v>145.35</v>
      </c>
      <c r="V56" s="191">
        <f t="shared" ref="V56:W56" si="50">C56/100</f>
        <v>0.95</v>
      </c>
      <c r="W56" s="191">
        <f t="shared" si="50"/>
        <v>2.04</v>
      </c>
      <c r="X56" s="191">
        <f t="shared" si="13"/>
        <v>3</v>
      </c>
      <c r="Y56" s="194">
        <f t="shared" si="14"/>
        <v>5.814</v>
      </c>
      <c r="Z56" s="140"/>
      <c r="AA56" s="140"/>
      <c r="AB56" s="140"/>
      <c r="AC56" s="140"/>
      <c r="AD56" s="140"/>
      <c r="AE56" s="140"/>
      <c r="AF56" s="140"/>
      <c r="AG56" s="140"/>
      <c r="AH56" s="140"/>
      <c r="AI56" s="140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</row>
    <row r="57" ht="27.0" customHeight="1">
      <c r="A57" s="185">
        <v>99.0</v>
      </c>
      <c r="B57" s="195" t="s">
        <v>79</v>
      </c>
      <c r="C57" s="195">
        <v>95.0</v>
      </c>
      <c r="D57" s="195">
        <v>204.0</v>
      </c>
      <c r="E57" s="195">
        <v>300.0</v>
      </c>
      <c r="F57" s="195">
        <f t="shared" si="4"/>
        <v>0</v>
      </c>
      <c r="G57" s="195">
        <f t="shared" si="5"/>
        <v>145.35</v>
      </c>
      <c r="H57" s="196">
        <f t="shared" si="6"/>
        <v>145.35</v>
      </c>
      <c r="I57" s="195">
        <v>1.0</v>
      </c>
      <c r="J57" s="219">
        <f t="shared" si="7"/>
        <v>145.35</v>
      </c>
      <c r="K57" s="140"/>
      <c r="L57" s="198"/>
      <c r="M57" s="199"/>
      <c r="N57" s="199"/>
      <c r="O57" s="140"/>
      <c r="P57" s="140"/>
      <c r="Q57" s="142">
        <v>25.0</v>
      </c>
      <c r="R57" s="191">
        <f t="shared" si="8"/>
        <v>3</v>
      </c>
      <c r="S57" s="185">
        <f t="shared" si="9"/>
        <v>1</v>
      </c>
      <c r="T57" s="185">
        <f t="shared" si="10"/>
        <v>3</v>
      </c>
      <c r="U57" s="193">
        <f t="shared" si="11"/>
        <v>145.35</v>
      </c>
      <c r="V57" s="191">
        <f t="shared" ref="V57:W57" si="51">C57/100</f>
        <v>0.95</v>
      </c>
      <c r="W57" s="191">
        <f t="shared" si="51"/>
        <v>2.04</v>
      </c>
      <c r="X57" s="191">
        <f t="shared" si="13"/>
        <v>3</v>
      </c>
      <c r="Y57" s="194">
        <f t="shared" si="14"/>
        <v>5.814</v>
      </c>
      <c r="Z57" s="140"/>
      <c r="AA57" s="140"/>
      <c r="AB57" s="140"/>
      <c r="AC57" s="140"/>
      <c r="AD57" s="140"/>
      <c r="AE57" s="140"/>
      <c r="AF57" s="140"/>
      <c r="AG57" s="140"/>
      <c r="AH57" s="140"/>
      <c r="AI57" s="140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</row>
    <row r="58" ht="27.0" customHeight="1">
      <c r="A58" s="185">
        <v>100.0</v>
      </c>
      <c r="B58" s="195" t="s">
        <v>79</v>
      </c>
      <c r="C58" s="195">
        <v>95.0</v>
      </c>
      <c r="D58" s="195">
        <v>204.0</v>
      </c>
      <c r="E58" s="195">
        <v>300.0</v>
      </c>
      <c r="F58" s="195">
        <f t="shared" si="4"/>
        <v>0</v>
      </c>
      <c r="G58" s="195">
        <f t="shared" si="5"/>
        <v>145.35</v>
      </c>
      <c r="H58" s="196">
        <f t="shared" si="6"/>
        <v>145.35</v>
      </c>
      <c r="I58" s="195">
        <v>1.0</v>
      </c>
      <c r="J58" s="219">
        <f t="shared" si="7"/>
        <v>145.35</v>
      </c>
      <c r="K58" s="140"/>
      <c r="L58" s="198"/>
      <c r="M58" s="199"/>
      <c r="N58" s="199"/>
      <c r="O58" s="140"/>
      <c r="P58" s="140"/>
      <c r="Q58" s="142">
        <v>25.0</v>
      </c>
      <c r="R58" s="191">
        <f t="shared" si="8"/>
        <v>3</v>
      </c>
      <c r="S58" s="185">
        <f t="shared" si="9"/>
        <v>1</v>
      </c>
      <c r="T58" s="185">
        <f t="shared" si="10"/>
        <v>3</v>
      </c>
      <c r="U58" s="193">
        <f t="shared" si="11"/>
        <v>145.35</v>
      </c>
      <c r="V58" s="191">
        <f t="shared" ref="V58:W58" si="52">C58/100</f>
        <v>0.95</v>
      </c>
      <c r="W58" s="191">
        <f t="shared" si="52"/>
        <v>2.04</v>
      </c>
      <c r="X58" s="191">
        <f t="shared" si="13"/>
        <v>3</v>
      </c>
      <c r="Y58" s="194">
        <f t="shared" si="14"/>
        <v>5.814</v>
      </c>
      <c r="Z58" s="140"/>
      <c r="AA58" s="140"/>
      <c r="AB58" s="140"/>
      <c r="AC58" s="140"/>
      <c r="AD58" s="140"/>
      <c r="AE58" s="140"/>
      <c r="AF58" s="140"/>
      <c r="AG58" s="140"/>
      <c r="AH58" s="140"/>
      <c r="AI58" s="140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</row>
    <row r="59" ht="27.0" customHeight="1">
      <c r="A59" s="185">
        <v>102.0</v>
      </c>
      <c r="B59" s="195" t="s">
        <v>79</v>
      </c>
      <c r="C59" s="195">
        <v>95.0</v>
      </c>
      <c r="D59" s="195">
        <v>204.0</v>
      </c>
      <c r="E59" s="195">
        <v>300.0</v>
      </c>
      <c r="F59" s="195">
        <f t="shared" si="4"/>
        <v>0</v>
      </c>
      <c r="G59" s="195">
        <f t="shared" si="5"/>
        <v>145.35</v>
      </c>
      <c r="H59" s="196">
        <f t="shared" si="6"/>
        <v>145.35</v>
      </c>
      <c r="I59" s="195">
        <v>1.0</v>
      </c>
      <c r="J59" s="219">
        <f t="shared" si="7"/>
        <v>145.35</v>
      </c>
      <c r="K59" s="140"/>
      <c r="L59" s="198"/>
      <c r="M59" s="199"/>
      <c r="N59" s="199"/>
      <c r="O59" s="140"/>
      <c r="P59" s="140"/>
      <c r="Q59" s="142">
        <v>25.0</v>
      </c>
      <c r="R59" s="191">
        <f t="shared" si="8"/>
        <v>3</v>
      </c>
      <c r="S59" s="185">
        <f t="shared" si="9"/>
        <v>1</v>
      </c>
      <c r="T59" s="185">
        <f t="shared" si="10"/>
        <v>3</v>
      </c>
      <c r="U59" s="193">
        <f t="shared" si="11"/>
        <v>145.35</v>
      </c>
      <c r="V59" s="191">
        <f t="shared" ref="V59:W59" si="53">C59/100</f>
        <v>0.95</v>
      </c>
      <c r="W59" s="191">
        <f t="shared" si="53"/>
        <v>2.04</v>
      </c>
      <c r="X59" s="191">
        <f t="shared" si="13"/>
        <v>3</v>
      </c>
      <c r="Y59" s="194">
        <f t="shared" si="14"/>
        <v>5.814</v>
      </c>
      <c r="Z59" s="140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</row>
    <row r="60" ht="27.0" customHeight="1">
      <c r="A60" s="185">
        <v>103.0</v>
      </c>
      <c r="B60" s="186" t="s">
        <v>62</v>
      </c>
      <c r="C60" s="187">
        <v>83.0</v>
      </c>
      <c r="D60" s="187">
        <v>203.0</v>
      </c>
      <c r="E60" s="187">
        <v>254.0</v>
      </c>
      <c r="F60" s="187">
        <f t="shared" si="4"/>
        <v>0.8</v>
      </c>
      <c r="G60" s="187">
        <f t="shared" si="5"/>
        <v>126.249557</v>
      </c>
      <c r="H60" s="188">
        <f t="shared" si="6"/>
        <v>100.9996456</v>
      </c>
      <c r="I60" s="187">
        <v>1.0</v>
      </c>
      <c r="J60" s="189">
        <f t="shared" si="7"/>
        <v>100.9996456</v>
      </c>
      <c r="K60" s="140"/>
      <c r="L60" s="198"/>
      <c r="M60" s="199"/>
      <c r="N60" s="199"/>
      <c r="O60" s="140"/>
      <c r="P60" s="140"/>
      <c r="Q60" s="142">
        <v>29.5</v>
      </c>
      <c r="R60" s="191">
        <f t="shared" si="8"/>
        <v>2.54</v>
      </c>
      <c r="S60" s="185">
        <f t="shared" si="9"/>
        <v>1</v>
      </c>
      <c r="T60" s="185">
        <f t="shared" si="10"/>
        <v>2.54</v>
      </c>
      <c r="U60" s="193">
        <f t="shared" si="11"/>
        <v>126.249557</v>
      </c>
      <c r="V60" s="191">
        <f t="shared" ref="V60:W60" si="54">C60/100</f>
        <v>0.83</v>
      </c>
      <c r="W60" s="191">
        <f t="shared" si="54"/>
        <v>2.03</v>
      </c>
      <c r="X60" s="191">
        <f t="shared" si="13"/>
        <v>2.54</v>
      </c>
      <c r="Y60" s="194">
        <f t="shared" si="14"/>
        <v>4.279646</v>
      </c>
      <c r="Z60" s="140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</row>
    <row r="61" ht="27.0" customHeight="1">
      <c r="A61" s="185">
        <v>104.0</v>
      </c>
      <c r="B61" s="195" t="s">
        <v>56</v>
      </c>
      <c r="C61" s="195">
        <v>100.0</v>
      </c>
      <c r="D61" s="195">
        <v>203.0</v>
      </c>
      <c r="E61" s="195">
        <v>204.0</v>
      </c>
      <c r="F61" s="195">
        <f t="shared" si="4"/>
        <v>0</v>
      </c>
      <c r="G61" s="195">
        <f t="shared" si="5"/>
        <v>122.1654</v>
      </c>
      <c r="H61" s="196">
        <f t="shared" si="6"/>
        <v>122.1654</v>
      </c>
      <c r="I61" s="195">
        <v>1.0</v>
      </c>
      <c r="J61" s="219">
        <f t="shared" si="7"/>
        <v>122.1654</v>
      </c>
      <c r="K61" s="140"/>
      <c r="L61" s="198"/>
      <c r="M61" s="199"/>
      <c r="N61" s="199"/>
      <c r="O61" s="140"/>
      <c r="P61" s="140"/>
      <c r="Q61" s="142">
        <v>29.5</v>
      </c>
      <c r="R61" s="191">
        <f t="shared" si="8"/>
        <v>2.04</v>
      </c>
      <c r="S61" s="185">
        <f t="shared" si="9"/>
        <v>1</v>
      </c>
      <c r="T61" s="185">
        <f t="shared" si="10"/>
        <v>2.04</v>
      </c>
      <c r="U61" s="193">
        <f t="shared" si="11"/>
        <v>122.1654</v>
      </c>
      <c r="V61" s="191">
        <f t="shared" ref="V61:W61" si="55">C61/100</f>
        <v>1</v>
      </c>
      <c r="W61" s="191">
        <f t="shared" si="55"/>
        <v>2.03</v>
      </c>
      <c r="X61" s="191">
        <f t="shared" si="13"/>
        <v>2.04</v>
      </c>
      <c r="Y61" s="194">
        <f t="shared" si="14"/>
        <v>4.1412</v>
      </c>
      <c r="Z61" s="140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</row>
    <row r="62" ht="27.0" customHeight="1">
      <c r="A62" s="185">
        <v>105.0</v>
      </c>
      <c r="B62" s="195" t="s">
        <v>56</v>
      </c>
      <c r="C62" s="195">
        <v>99.0</v>
      </c>
      <c r="D62" s="195">
        <v>203.0</v>
      </c>
      <c r="E62" s="195">
        <v>157.0</v>
      </c>
      <c r="F62" s="195">
        <f t="shared" si="4"/>
        <v>0</v>
      </c>
      <c r="G62" s="195">
        <f t="shared" si="5"/>
        <v>93.0792555</v>
      </c>
      <c r="H62" s="196">
        <f t="shared" si="6"/>
        <v>93.0792555</v>
      </c>
      <c r="I62" s="195">
        <v>2.0</v>
      </c>
      <c r="J62" s="219">
        <f t="shared" si="7"/>
        <v>186.158511</v>
      </c>
      <c r="K62" s="140"/>
      <c r="L62" s="198"/>
      <c r="M62" s="199"/>
      <c r="N62" s="199"/>
      <c r="O62" s="140"/>
      <c r="P62" s="140"/>
      <c r="Q62" s="142">
        <v>29.5</v>
      </c>
      <c r="R62" s="191">
        <f t="shared" si="8"/>
        <v>1.57</v>
      </c>
      <c r="S62" s="185">
        <f t="shared" si="9"/>
        <v>2</v>
      </c>
      <c r="T62" s="185">
        <f t="shared" si="10"/>
        <v>3.14</v>
      </c>
      <c r="U62" s="193">
        <f t="shared" si="11"/>
        <v>93.0792555</v>
      </c>
      <c r="V62" s="191">
        <f t="shared" ref="V62:W62" si="56">C62/100</f>
        <v>0.99</v>
      </c>
      <c r="W62" s="191">
        <f t="shared" si="56"/>
        <v>2.03</v>
      </c>
      <c r="X62" s="191">
        <f t="shared" si="13"/>
        <v>3.14</v>
      </c>
      <c r="Y62" s="194">
        <f t="shared" si="14"/>
        <v>6.310458</v>
      </c>
      <c r="Z62" s="140"/>
      <c r="AA62" s="140"/>
      <c r="AB62" s="140"/>
      <c r="AC62" s="140"/>
      <c r="AD62" s="140"/>
      <c r="AE62" s="140"/>
      <c r="AF62" s="140"/>
      <c r="AG62" s="140"/>
      <c r="AH62" s="140"/>
      <c r="AI62" s="140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</row>
    <row r="63" ht="27.0" customHeight="1">
      <c r="A63" s="185">
        <v>109.0</v>
      </c>
      <c r="B63" s="195" t="s">
        <v>56</v>
      </c>
      <c r="C63" s="195">
        <v>100.0</v>
      </c>
      <c r="D63" s="195">
        <v>203.0</v>
      </c>
      <c r="E63" s="195">
        <v>239.0</v>
      </c>
      <c r="F63" s="195">
        <f t="shared" si="4"/>
        <v>0</v>
      </c>
      <c r="G63" s="195">
        <f t="shared" si="5"/>
        <v>143.12515</v>
      </c>
      <c r="H63" s="196">
        <f t="shared" si="6"/>
        <v>143.12515</v>
      </c>
      <c r="I63" s="195">
        <v>6.0</v>
      </c>
      <c r="J63" s="219">
        <f t="shared" si="7"/>
        <v>858.7509</v>
      </c>
      <c r="K63" s="140"/>
      <c r="L63" s="198"/>
      <c r="M63" s="199"/>
      <c r="N63" s="199"/>
      <c r="O63" s="140"/>
      <c r="P63" s="140"/>
      <c r="Q63" s="142">
        <v>29.5</v>
      </c>
      <c r="R63" s="191">
        <f t="shared" si="8"/>
        <v>2.39</v>
      </c>
      <c r="S63" s="185">
        <f t="shared" si="9"/>
        <v>6</v>
      </c>
      <c r="T63" s="185">
        <f t="shared" si="10"/>
        <v>14.34</v>
      </c>
      <c r="U63" s="193">
        <f t="shared" si="11"/>
        <v>143.12515</v>
      </c>
      <c r="V63" s="191">
        <f t="shared" ref="V63:W63" si="57">C63/100</f>
        <v>1</v>
      </c>
      <c r="W63" s="191">
        <f t="shared" si="57"/>
        <v>2.03</v>
      </c>
      <c r="X63" s="191">
        <f t="shared" si="13"/>
        <v>14.34</v>
      </c>
      <c r="Y63" s="194">
        <f t="shared" si="14"/>
        <v>29.1102</v>
      </c>
      <c r="Z63" s="140"/>
      <c r="AA63" s="140"/>
      <c r="AB63" s="140"/>
      <c r="AC63" s="140"/>
      <c r="AD63" s="140"/>
      <c r="AE63" s="140"/>
      <c r="AF63" s="140"/>
      <c r="AG63" s="140"/>
      <c r="AH63" s="140"/>
      <c r="AI63" s="140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</row>
    <row r="64" ht="27.0" customHeight="1">
      <c r="A64" s="185">
        <v>111.0</v>
      </c>
      <c r="B64" s="195" t="s">
        <v>56</v>
      </c>
      <c r="C64" s="195">
        <v>99.0</v>
      </c>
      <c r="D64" s="195">
        <v>203.0</v>
      </c>
      <c r="E64" s="195">
        <v>239.0</v>
      </c>
      <c r="F64" s="195">
        <f t="shared" si="4"/>
        <v>0</v>
      </c>
      <c r="G64" s="195">
        <f t="shared" si="5"/>
        <v>141.6938985</v>
      </c>
      <c r="H64" s="196">
        <f t="shared" si="6"/>
        <v>141.6938985</v>
      </c>
      <c r="I64" s="195">
        <v>4.0</v>
      </c>
      <c r="J64" s="219">
        <f t="shared" si="7"/>
        <v>566.775594</v>
      </c>
      <c r="K64" s="140"/>
      <c r="L64" s="198"/>
      <c r="M64" s="199"/>
      <c r="N64" s="199"/>
      <c r="O64" s="140"/>
      <c r="P64" s="140"/>
      <c r="Q64" s="142">
        <v>29.5</v>
      </c>
      <c r="R64" s="191">
        <f t="shared" si="8"/>
        <v>2.39</v>
      </c>
      <c r="S64" s="185">
        <f t="shared" si="9"/>
        <v>4</v>
      </c>
      <c r="T64" s="185">
        <f t="shared" si="10"/>
        <v>9.56</v>
      </c>
      <c r="U64" s="193">
        <f t="shared" si="11"/>
        <v>141.6938985</v>
      </c>
      <c r="V64" s="191">
        <f t="shared" ref="V64:W64" si="58">C64/100</f>
        <v>0.99</v>
      </c>
      <c r="W64" s="191">
        <f t="shared" si="58"/>
        <v>2.03</v>
      </c>
      <c r="X64" s="191">
        <f t="shared" si="13"/>
        <v>9.56</v>
      </c>
      <c r="Y64" s="194">
        <f t="shared" si="14"/>
        <v>19.212732</v>
      </c>
      <c r="Z64" s="140"/>
      <c r="AA64" s="140"/>
      <c r="AB64" s="140"/>
      <c r="AC64" s="140"/>
      <c r="AD64" s="140"/>
      <c r="AE64" s="140"/>
      <c r="AF64" s="140"/>
      <c r="AG64" s="140"/>
      <c r="AH64" s="140"/>
      <c r="AI64" s="140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</row>
    <row r="65" ht="27.0" customHeight="1">
      <c r="A65" s="185">
        <v>112.0</v>
      </c>
      <c r="B65" s="195" t="s">
        <v>56</v>
      </c>
      <c r="C65" s="195">
        <v>99.0</v>
      </c>
      <c r="D65" s="195">
        <v>203.0</v>
      </c>
      <c r="E65" s="195">
        <v>251.0</v>
      </c>
      <c r="F65" s="195">
        <f t="shared" si="4"/>
        <v>0</v>
      </c>
      <c r="G65" s="195">
        <f t="shared" si="5"/>
        <v>148.8082365</v>
      </c>
      <c r="H65" s="196">
        <f t="shared" si="6"/>
        <v>148.8082365</v>
      </c>
      <c r="I65" s="195">
        <v>1.0</v>
      </c>
      <c r="J65" s="219">
        <f t="shared" si="7"/>
        <v>148.8082365</v>
      </c>
      <c r="K65" s="140"/>
      <c r="L65" s="198"/>
      <c r="M65" s="199"/>
      <c r="N65" s="199"/>
      <c r="O65" s="140"/>
      <c r="P65" s="140"/>
      <c r="Q65" s="142">
        <v>29.5</v>
      </c>
      <c r="R65" s="191">
        <f t="shared" si="8"/>
        <v>2.51</v>
      </c>
      <c r="S65" s="185">
        <f t="shared" si="9"/>
        <v>1</v>
      </c>
      <c r="T65" s="185">
        <f t="shared" si="10"/>
        <v>2.51</v>
      </c>
      <c r="U65" s="193">
        <f t="shared" si="11"/>
        <v>148.8082365</v>
      </c>
      <c r="V65" s="191">
        <f t="shared" ref="V65:W65" si="59">C65/100</f>
        <v>0.99</v>
      </c>
      <c r="W65" s="191">
        <f t="shared" si="59"/>
        <v>2.03</v>
      </c>
      <c r="X65" s="191">
        <f t="shared" si="13"/>
        <v>2.51</v>
      </c>
      <c r="Y65" s="194">
        <f t="shared" si="14"/>
        <v>5.044347</v>
      </c>
      <c r="Z65" s="140"/>
      <c r="AA65" s="140"/>
      <c r="AB65" s="140"/>
      <c r="AC65" s="140"/>
      <c r="AD65" s="140"/>
      <c r="AE65" s="140"/>
      <c r="AF65" s="140"/>
      <c r="AG65" s="140"/>
      <c r="AH65" s="140"/>
      <c r="AI65" s="140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</row>
    <row r="66" ht="27.0" customHeight="1">
      <c r="A66" s="185">
        <v>115.0</v>
      </c>
      <c r="B66" s="195" t="s">
        <v>56</v>
      </c>
      <c r="C66" s="195">
        <v>98.0</v>
      </c>
      <c r="D66" s="195">
        <v>203.0</v>
      </c>
      <c r="E66" s="195">
        <v>241.0</v>
      </c>
      <c r="F66" s="195">
        <f t="shared" si="4"/>
        <v>0</v>
      </c>
      <c r="G66" s="195">
        <f t="shared" si="5"/>
        <v>141.436393</v>
      </c>
      <c r="H66" s="196">
        <f t="shared" si="6"/>
        <v>141.436393</v>
      </c>
      <c r="I66" s="195">
        <v>2.0</v>
      </c>
      <c r="J66" s="219">
        <f t="shared" si="7"/>
        <v>282.872786</v>
      </c>
      <c r="K66" s="140"/>
      <c r="L66" s="198"/>
      <c r="M66" s="199"/>
      <c r="N66" s="199"/>
      <c r="O66" s="140"/>
      <c r="P66" s="140"/>
      <c r="Q66" s="142">
        <v>29.5</v>
      </c>
      <c r="R66" s="191">
        <f t="shared" si="8"/>
        <v>2.41</v>
      </c>
      <c r="S66" s="185">
        <f t="shared" si="9"/>
        <v>2</v>
      </c>
      <c r="T66" s="185">
        <f t="shared" si="10"/>
        <v>4.82</v>
      </c>
      <c r="U66" s="193">
        <f t="shared" si="11"/>
        <v>141.436393</v>
      </c>
      <c r="V66" s="191">
        <f t="shared" ref="V66:W66" si="60">C66/100</f>
        <v>0.98</v>
      </c>
      <c r="W66" s="191">
        <f t="shared" si="60"/>
        <v>2.03</v>
      </c>
      <c r="X66" s="191">
        <f t="shared" si="13"/>
        <v>4.82</v>
      </c>
      <c r="Y66" s="194">
        <f t="shared" si="14"/>
        <v>9.588908</v>
      </c>
      <c r="Z66" s="140"/>
      <c r="AA66" s="140"/>
      <c r="AB66" s="140"/>
      <c r="AC66" s="140"/>
      <c r="AD66" s="140"/>
      <c r="AE66" s="140"/>
      <c r="AF66" s="140"/>
      <c r="AG66" s="140"/>
      <c r="AH66" s="140"/>
      <c r="AI66" s="140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</row>
    <row r="67" ht="27.0" customHeight="1">
      <c r="A67" s="185">
        <v>117.0</v>
      </c>
      <c r="B67" s="195" t="s">
        <v>56</v>
      </c>
      <c r="C67" s="195">
        <v>98.0</v>
      </c>
      <c r="D67" s="195">
        <v>203.0</v>
      </c>
      <c r="E67" s="195">
        <v>251.0</v>
      </c>
      <c r="F67" s="195">
        <f t="shared" si="4"/>
        <v>0</v>
      </c>
      <c r="G67" s="195">
        <f t="shared" si="5"/>
        <v>147.305123</v>
      </c>
      <c r="H67" s="196">
        <f t="shared" si="6"/>
        <v>147.305123</v>
      </c>
      <c r="I67" s="195">
        <v>1.0</v>
      </c>
      <c r="J67" s="219">
        <f t="shared" si="7"/>
        <v>147.305123</v>
      </c>
      <c r="K67" s="140"/>
      <c r="L67" s="198"/>
      <c r="M67" s="199"/>
      <c r="N67" s="199"/>
      <c r="O67" s="140"/>
      <c r="P67" s="140"/>
      <c r="Q67" s="142">
        <v>29.5</v>
      </c>
      <c r="R67" s="191">
        <f t="shared" si="8"/>
        <v>2.51</v>
      </c>
      <c r="S67" s="185">
        <f t="shared" si="9"/>
        <v>1</v>
      </c>
      <c r="T67" s="185">
        <f t="shared" si="10"/>
        <v>2.51</v>
      </c>
      <c r="U67" s="193">
        <f t="shared" si="11"/>
        <v>147.305123</v>
      </c>
      <c r="V67" s="191">
        <f t="shared" ref="V67:W67" si="61">C67/100</f>
        <v>0.98</v>
      </c>
      <c r="W67" s="191">
        <f t="shared" si="61"/>
        <v>2.03</v>
      </c>
      <c r="X67" s="191">
        <f t="shared" si="13"/>
        <v>2.51</v>
      </c>
      <c r="Y67" s="194">
        <f t="shared" si="14"/>
        <v>4.993394</v>
      </c>
      <c r="Z67" s="140"/>
      <c r="AA67" s="140"/>
      <c r="AB67" s="140"/>
      <c r="AC67" s="140"/>
      <c r="AD67" s="140"/>
      <c r="AE67" s="140"/>
      <c r="AF67" s="140"/>
      <c r="AG67" s="140"/>
      <c r="AH67" s="140"/>
      <c r="AI67" s="140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</row>
    <row r="68" ht="27.0" customHeight="1">
      <c r="A68" s="185">
        <v>119.0</v>
      </c>
      <c r="B68" s="195" t="s">
        <v>56</v>
      </c>
      <c r="C68" s="195">
        <v>100.0</v>
      </c>
      <c r="D68" s="195">
        <v>203.0</v>
      </c>
      <c r="E68" s="195">
        <v>238.0</v>
      </c>
      <c r="F68" s="195">
        <f t="shared" si="4"/>
        <v>0</v>
      </c>
      <c r="G68" s="195">
        <f t="shared" si="5"/>
        <v>142.5263</v>
      </c>
      <c r="H68" s="196">
        <f t="shared" si="6"/>
        <v>142.5263</v>
      </c>
      <c r="I68" s="195">
        <v>1.0</v>
      </c>
      <c r="J68" s="219">
        <f t="shared" si="7"/>
        <v>142.5263</v>
      </c>
      <c r="K68" s="140"/>
      <c r="L68" s="198"/>
      <c r="M68" s="199"/>
      <c r="N68" s="199"/>
      <c r="O68" s="140"/>
      <c r="P68" s="140"/>
      <c r="Q68" s="142">
        <v>29.5</v>
      </c>
      <c r="R68" s="191">
        <f t="shared" si="8"/>
        <v>2.38</v>
      </c>
      <c r="S68" s="185">
        <f t="shared" si="9"/>
        <v>1</v>
      </c>
      <c r="T68" s="185">
        <f t="shared" si="10"/>
        <v>2.38</v>
      </c>
      <c r="U68" s="193">
        <f t="shared" si="11"/>
        <v>142.5263</v>
      </c>
      <c r="V68" s="191">
        <f t="shared" ref="V68:W68" si="62">C68/100</f>
        <v>1</v>
      </c>
      <c r="W68" s="191">
        <f t="shared" si="62"/>
        <v>2.03</v>
      </c>
      <c r="X68" s="191">
        <f t="shared" si="13"/>
        <v>2.38</v>
      </c>
      <c r="Y68" s="194">
        <f t="shared" si="14"/>
        <v>4.8314</v>
      </c>
      <c r="Z68" s="140"/>
      <c r="AA68" s="140"/>
      <c r="AB68" s="140"/>
      <c r="AC68" s="140"/>
      <c r="AD68" s="140"/>
      <c r="AE68" s="140"/>
      <c r="AF68" s="140"/>
      <c r="AG68" s="140"/>
      <c r="AH68" s="140"/>
      <c r="AI68" s="140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</row>
    <row r="69" ht="27.0" customHeight="1">
      <c r="A69" s="185">
        <v>121.0</v>
      </c>
      <c r="B69" s="195" t="s">
        <v>56</v>
      </c>
      <c r="C69" s="195">
        <v>101.0</v>
      </c>
      <c r="D69" s="195">
        <v>203.0</v>
      </c>
      <c r="E69" s="195">
        <v>251.0</v>
      </c>
      <c r="F69" s="195">
        <f t="shared" si="4"/>
        <v>0</v>
      </c>
      <c r="G69" s="195">
        <f t="shared" si="5"/>
        <v>151.8144635</v>
      </c>
      <c r="H69" s="196">
        <f t="shared" si="6"/>
        <v>151.8144635</v>
      </c>
      <c r="I69" s="195">
        <v>3.0</v>
      </c>
      <c r="J69" s="219">
        <f t="shared" si="7"/>
        <v>455.4433905</v>
      </c>
      <c r="K69" s="140"/>
      <c r="L69" s="198"/>
      <c r="M69" s="199"/>
      <c r="N69" s="199"/>
      <c r="O69" s="140"/>
      <c r="P69" s="140"/>
      <c r="Q69" s="142">
        <v>29.5</v>
      </c>
      <c r="R69" s="191">
        <f t="shared" si="8"/>
        <v>2.51</v>
      </c>
      <c r="S69" s="185">
        <f t="shared" si="9"/>
        <v>3</v>
      </c>
      <c r="T69" s="185">
        <f t="shared" si="10"/>
        <v>7.53</v>
      </c>
      <c r="U69" s="193">
        <f t="shared" si="11"/>
        <v>151.8144635</v>
      </c>
      <c r="V69" s="191">
        <f t="shared" ref="V69:W69" si="63">C69/100</f>
        <v>1.01</v>
      </c>
      <c r="W69" s="191">
        <f t="shared" si="63"/>
        <v>2.03</v>
      </c>
      <c r="X69" s="191">
        <f t="shared" si="13"/>
        <v>7.53</v>
      </c>
      <c r="Y69" s="194">
        <f t="shared" si="14"/>
        <v>15.438759</v>
      </c>
      <c r="Z69" s="140"/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</row>
    <row r="70" ht="27.0" customHeight="1">
      <c r="A70" s="185">
        <v>124.0</v>
      </c>
      <c r="B70" s="195" t="s">
        <v>56</v>
      </c>
      <c r="C70" s="195">
        <v>99.0</v>
      </c>
      <c r="D70" s="195">
        <v>203.0</v>
      </c>
      <c r="E70" s="195">
        <v>159.0</v>
      </c>
      <c r="F70" s="195">
        <f t="shared" si="4"/>
        <v>0</v>
      </c>
      <c r="G70" s="195">
        <f t="shared" si="5"/>
        <v>94.2649785</v>
      </c>
      <c r="H70" s="196">
        <f t="shared" si="6"/>
        <v>94.2649785</v>
      </c>
      <c r="I70" s="195">
        <v>1.0</v>
      </c>
      <c r="J70" s="219">
        <f t="shared" si="7"/>
        <v>94.2649785</v>
      </c>
      <c r="K70" s="140"/>
      <c r="L70" s="198"/>
      <c r="M70" s="199"/>
      <c r="N70" s="199"/>
      <c r="O70" s="140"/>
      <c r="P70" s="140"/>
      <c r="Q70" s="142">
        <v>29.5</v>
      </c>
      <c r="R70" s="191">
        <f t="shared" si="8"/>
        <v>1.59</v>
      </c>
      <c r="S70" s="185">
        <f t="shared" si="9"/>
        <v>1</v>
      </c>
      <c r="T70" s="185">
        <f t="shared" si="10"/>
        <v>1.59</v>
      </c>
      <c r="U70" s="193">
        <f t="shared" si="11"/>
        <v>94.2649785</v>
      </c>
      <c r="V70" s="191">
        <f t="shared" ref="V70:W70" si="64">C70/100</f>
        <v>0.99</v>
      </c>
      <c r="W70" s="191">
        <f t="shared" si="64"/>
        <v>2.03</v>
      </c>
      <c r="X70" s="191">
        <f t="shared" si="13"/>
        <v>1.59</v>
      </c>
      <c r="Y70" s="194">
        <f t="shared" si="14"/>
        <v>3.195423</v>
      </c>
      <c r="Z70" s="140"/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</row>
    <row r="71" ht="27.0" customHeight="1">
      <c r="A71" s="185">
        <v>144.0</v>
      </c>
      <c r="B71" s="195" t="s">
        <v>56</v>
      </c>
      <c r="C71" s="195">
        <v>98.0</v>
      </c>
      <c r="D71" s="195">
        <v>203.0</v>
      </c>
      <c r="E71" s="195">
        <v>159.0</v>
      </c>
      <c r="F71" s="195">
        <f t="shared" si="4"/>
        <v>0</v>
      </c>
      <c r="G71" s="195">
        <f t="shared" si="5"/>
        <v>93.312807</v>
      </c>
      <c r="H71" s="196">
        <f t="shared" si="6"/>
        <v>93.312807</v>
      </c>
      <c r="I71" s="195">
        <v>1.0</v>
      </c>
      <c r="J71" s="219">
        <f t="shared" si="7"/>
        <v>93.312807</v>
      </c>
      <c r="K71" s="140"/>
      <c r="L71" s="198"/>
      <c r="M71" s="199"/>
      <c r="N71" s="199"/>
      <c r="O71" s="140"/>
      <c r="P71" s="140"/>
      <c r="Q71" s="142">
        <v>29.5</v>
      </c>
      <c r="R71" s="191">
        <f t="shared" si="8"/>
        <v>1.59</v>
      </c>
      <c r="S71" s="185">
        <f t="shared" si="9"/>
        <v>1</v>
      </c>
      <c r="T71" s="185">
        <f t="shared" si="10"/>
        <v>1.59</v>
      </c>
      <c r="U71" s="193">
        <f t="shared" si="11"/>
        <v>93.312807</v>
      </c>
      <c r="V71" s="191">
        <f t="shared" ref="V71:W71" si="65">C71/100</f>
        <v>0.98</v>
      </c>
      <c r="W71" s="191">
        <f t="shared" si="65"/>
        <v>2.03</v>
      </c>
      <c r="X71" s="191">
        <f t="shared" si="13"/>
        <v>1.59</v>
      </c>
      <c r="Y71" s="194">
        <f t="shared" si="14"/>
        <v>3.163146</v>
      </c>
      <c r="Z71" s="140"/>
      <c r="AA71" s="140"/>
      <c r="AB71" s="140"/>
      <c r="AC71" s="140"/>
      <c r="AD71" s="140"/>
      <c r="AE71" s="140"/>
      <c r="AF71" s="140"/>
      <c r="AG71" s="140"/>
      <c r="AH71" s="140"/>
      <c r="AI71" s="140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</row>
    <row r="72" ht="27.0" customHeight="1">
      <c r="A72" s="185">
        <v>150.0</v>
      </c>
      <c r="B72" s="195" t="s">
        <v>56</v>
      </c>
      <c r="C72" s="195">
        <v>100.0</v>
      </c>
      <c r="D72" s="195">
        <v>203.0</v>
      </c>
      <c r="E72" s="195">
        <v>240.0</v>
      </c>
      <c r="F72" s="195">
        <f t="shared" si="4"/>
        <v>0</v>
      </c>
      <c r="G72" s="195">
        <f t="shared" si="5"/>
        <v>143.724</v>
      </c>
      <c r="H72" s="196">
        <f t="shared" si="6"/>
        <v>143.724</v>
      </c>
      <c r="I72" s="195">
        <v>3.0</v>
      </c>
      <c r="J72" s="219">
        <f t="shared" si="7"/>
        <v>431.172</v>
      </c>
      <c r="K72" s="140"/>
      <c r="L72" s="198"/>
      <c r="M72" s="199"/>
      <c r="N72" s="199"/>
      <c r="O72" s="140"/>
      <c r="P72" s="140"/>
      <c r="Q72" s="142">
        <v>29.5</v>
      </c>
      <c r="R72" s="191">
        <f t="shared" si="8"/>
        <v>2.4</v>
      </c>
      <c r="S72" s="185">
        <f t="shared" si="9"/>
        <v>3</v>
      </c>
      <c r="T72" s="185">
        <f t="shared" si="10"/>
        <v>7.2</v>
      </c>
      <c r="U72" s="193">
        <f t="shared" si="11"/>
        <v>143.724</v>
      </c>
      <c r="V72" s="191">
        <f t="shared" ref="V72:W72" si="66">C72/100</f>
        <v>1</v>
      </c>
      <c r="W72" s="191">
        <f t="shared" si="66"/>
        <v>2.03</v>
      </c>
      <c r="X72" s="191">
        <f t="shared" si="13"/>
        <v>7.2</v>
      </c>
      <c r="Y72" s="194">
        <f t="shared" si="14"/>
        <v>14.616</v>
      </c>
      <c r="Z72" s="140"/>
      <c r="AA72" s="140"/>
      <c r="AB72" s="140"/>
      <c r="AC72" s="140"/>
      <c r="AD72" s="140"/>
      <c r="AE72" s="140"/>
      <c r="AF72" s="140"/>
      <c r="AG72" s="140"/>
      <c r="AH72" s="140"/>
      <c r="AI72" s="140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</row>
    <row r="73" ht="27.0" customHeight="1">
      <c r="A73" s="185">
        <v>151.0</v>
      </c>
      <c r="B73" s="195" t="s">
        <v>56</v>
      </c>
      <c r="C73" s="195">
        <v>99.0</v>
      </c>
      <c r="D73" s="195">
        <v>203.0</v>
      </c>
      <c r="E73" s="195">
        <v>240.0</v>
      </c>
      <c r="F73" s="195">
        <f t="shared" si="4"/>
        <v>0</v>
      </c>
      <c r="G73" s="195">
        <f t="shared" si="5"/>
        <v>142.28676</v>
      </c>
      <c r="H73" s="196">
        <f t="shared" si="6"/>
        <v>142.28676</v>
      </c>
      <c r="I73" s="195">
        <v>2.0</v>
      </c>
      <c r="J73" s="219">
        <f t="shared" si="7"/>
        <v>284.57352</v>
      </c>
      <c r="K73" s="140"/>
      <c r="L73" s="198"/>
      <c r="M73" s="199"/>
      <c r="N73" s="199"/>
      <c r="O73" s="140"/>
      <c r="P73" s="140"/>
      <c r="Q73" s="142">
        <v>29.5</v>
      </c>
      <c r="R73" s="191">
        <f t="shared" si="8"/>
        <v>2.4</v>
      </c>
      <c r="S73" s="185">
        <f t="shared" si="9"/>
        <v>2</v>
      </c>
      <c r="T73" s="185">
        <f t="shared" si="10"/>
        <v>4.8</v>
      </c>
      <c r="U73" s="193">
        <f t="shared" si="11"/>
        <v>142.28676</v>
      </c>
      <c r="V73" s="191">
        <f t="shared" ref="V73:W73" si="67">C73/100</f>
        <v>0.99</v>
      </c>
      <c r="W73" s="191">
        <f t="shared" si="67"/>
        <v>2.03</v>
      </c>
      <c r="X73" s="191">
        <f t="shared" si="13"/>
        <v>4.8</v>
      </c>
      <c r="Y73" s="194">
        <f t="shared" si="14"/>
        <v>9.64656</v>
      </c>
      <c r="Z73" s="140"/>
      <c r="AA73" s="140"/>
      <c r="AB73" s="140"/>
      <c r="AC73" s="140"/>
      <c r="AD73" s="140"/>
      <c r="AE73" s="140"/>
      <c r="AF73" s="140"/>
      <c r="AG73" s="140"/>
      <c r="AH73" s="140"/>
      <c r="AI73" s="140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</row>
    <row r="74" ht="27.0" customHeight="1">
      <c r="A74" s="185">
        <v>153.0</v>
      </c>
      <c r="B74" s="195" t="s">
        <v>56</v>
      </c>
      <c r="C74" s="195">
        <v>98.0</v>
      </c>
      <c r="D74" s="195">
        <v>203.0</v>
      </c>
      <c r="E74" s="195">
        <v>239.0</v>
      </c>
      <c r="F74" s="195">
        <f t="shared" si="4"/>
        <v>0</v>
      </c>
      <c r="G74" s="195">
        <f t="shared" si="5"/>
        <v>140.262647</v>
      </c>
      <c r="H74" s="196">
        <f t="shared" si="6"/>
        <v>140.262647</v>
      </c>
      <c r="I74" s="195">
        <v>1.0</v>
      </c>
      <c r="J74" s="219">
        <f t="shared" si="7"/>
        <v>140.262647</v>
      </c>
      <c r="K74" s="140"/>
      <c r="L74" s="198"/>
      <c r="M74" s="199"/>
      <c r="N74" s="199"/>
      <c r="O74" s="140"/>
      <c r="P74" s="140"/>
      <c r="Q74" s="142">
        <v>29.5</v>
      </c>
      <c r="R74" s="191">
        <f t="shared" si="8"/>
        <v>2.39</v>
      </c>
      <c r="S74" s="185">
        <f t="shared" si="9"/>
        <v>1</v>
      </c>
      <c r="T74" s="185">
        <f t="shared" si="10"/>
        <v>2.39</v>
      </c>
      <c r="U74" s="193">
        <f t="shared" si="11"/>
        <v>140.262647</v>
      </c>
      <c r="V74" s="191">
        <f t="shared" ref="V74:W74" si="68">C74/100</f>
        <v>0.98</v>
      </c>
      <c r="W74" s="191">
        <f t="shared" si="68"/>
        <v>2.03</v>
      </c>
      <c r="X74" s="191">
        <f t="shared" si="13"/>
        <v>2.39</v>
      </c>
      <c r="Y74" s="194">
        <f t="shared" si="14"/>
        <v>4.754666</v>
      </c>
      <c r="Z74" s="140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</row>
    <row r="75" ht="27.0" customHeight="1">
      <c r="A75" s="185">
        <v>154.0</v>
      </c>
      <c r="B75" s="195" t="s">
        <v>56</v>
      </c>
      <c r="C75" s="195">
        <v>92.0</v>
      </c>
      <c r="D75" s="195">
        <v>203.0</v>
      </c>
      <c r="E75" s="195">
        <v>252.0</v>
      </c>
      <c r="F75" s="195">
        <f t="shared" si="4"/>
        <v>0</v>
      </c>
      <c r="G75" s="195">
        <f t="shared" si="5"/>
        <v>138.837384</v>
      </c>
      <c r="H75" s="196">
        <f t="shared" si="6"/>
        <v>138.837384</v>
      </c>
      <c r="I75" s="195">
        <v>1.0</v>
      </c>
      <c r="J75" s="219">
        <f t="shared" si="7"/>
        <v>138.837384</v>
      </c>
      <c r="K75" s="140"/>
      <c r="L75" s="198"/>
      <c r="M75" s="199"/>
      <c r="N75" s="199"/>
      <c r="O75" s="140"/>
      <c r="P75" s="140"/>
      <c r="Q75" s="142">
        <v>29.5</v>
      </c>
      <c r="R75" s="191">
        <f t="shared" si="8"/>
        <v>2.52</v>
      </c>
      <c r="S75" s="185">
        <f t="shared" si="9"/>
        <v>1</v>
      </c>
      <c r="T75" s="185">
        <f t="shared" si="10"/>
        <v>2.52</v>
      </c>
      <c r="U75" s="193">
        <f t="shared" si="11"/>
        <v>138.837384</v>
      </c>
      <c r="V75" s="191">
        <f t="shared" ref="V75:W75" si="69">C75/100</f>
        <v>0.92</v>
      </c>
      <c r="W75" s="191">
        <f t="shared" si="69"/>
        <v>2.03</v>
      </c>
      <c r="X75" s="191">
        <f t="shared" si="13"/>
        <v>2.52</v>
      </c>
      <c r="Y75" s="194">
        <f t="shared" si="14"/>
        <v>4.706352</v>
      </c>
      <c r="Z75" s="140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</row>
    <row r="76" ht="27.0" customHeight="1">
      <c r="A76" s="185">
        <v>159.0</v>
      </c>
      <c r="B76" s="195" t="s">
        <v>56</v>
      </c>
      <c r="C76" s="195">
        <v>101.0</v>
      </c>
      <c r="D76" s="195">
        <v>203.0</v>
      </c>
      <c r="E76" s="195">
        <v>238.0</v>
      </c>
      <c r="F76" s="195">
        <f t="shared" si="4"/>
        <v>0</v>
      </c>
      <c r="G76" s="195">
        <f t="shared" si="5"/>
        <v>143.951563</v>
      </c>
      <c r="H76" s="196">
        <f t="shared" si="6"/>
        <v>143.951563</v>
      </c>
      <c r="I76" s="195">
        <v>1.0</v>
      </c>
      <c r="J76" s="219">
        <f t="shared" si="7"/>
        <v>143.951563</v>
      </c>
      <c r="K76" s="140"/>
      <c r="L76" s="198"/>
      <c r="M76" s="199"/>
      <c r="N76" s="199"/>
      <c r="O76" s="140"/>
      <c r="P76" s="140"/>
      <c r="Q76" s="142">
        <v>29.5</v>
      </c>
      <c r="R76" s="191">
        <f t="shared" si="8"/>
        <v>2.38</v>
      </c>
      <c r="S76" s="185">
        <f t="shared" si="9"/>
        <v>1</v>
      </c>
      <c r="T76" s="185">
        <f t="shared" si="10"/>
        <v>2.38</v>
      </c>
      <c r="U76" s="193">
        <f t="shared" si="11"/>
        <v>143.951563</v>
      </c>
      <c r="V76" s="191">
        <f t="shared" ref="V76:W76" si="70">C76/100</f>
        <v>1.01</v>
      </c>
      <c r="W76" s="191">
        <f t="shared" si="70"/>
        <v>2.03</v>
      </c>
      <c r="X76" s="191">
        <f t="shared" si="13"/>
        <v>2.38</v>
      </c>
      <c r="Y76" s="194">
        <f t="shared" si="14"/>
        <v>4.879714</v>
      </c>
      <c r="Z76" s="140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</row>
    <row r="77" ht="27.0" customHeight="1">
      <c r="A77" s="185">
        <v>160.0</v>
      </c>
      <c r="B77" s="195" t="s">
        <v>56</v>
      </c>
      <c r="C77" s="195">
        <v>102.0</v>
      </c>
      <c r="D77" s="195">
        <v>203.0</v>
      </c>
      <c r="E77" s="195">
        <v>251.0</v>
      </c>
      <c r="F77" s="195">
        <f t="shared" si="4"/>
        <v>0</v>
      </c>
      <c r="G77" s="195">
        <f t="shared" si="5"/>
        <v>153.317577</v>
      </c>
      <c r="H77" s="196">
        <f t="shared" si="6"/>
        <v>153.317577</v>
      </c>
      <c r="I77" s="195">
        <v>1.0</v>
      </c>
      <c r="J77" s="219">
        <f t="shared" si="7"/>
        <v>153.317577</v>
      </c>
      <c r="K77" s="140"/>
      <c r="L77" s="198"/>
      <c r="M77" s="199"/>
      <c r="N77" s="199"/>
      <c r="O77" s="140"/>
      <c r="P77" s="140"/>
      <c r="Q77" s="142">
        <v>29.5</v>
      </c>
      <c r="R77" s="191">
        <f t="shared" si="8"/>
        <v>2.51</v>
      </c>
      <c r="S77" s="185">
        <f t="shared" si="9"/>
        <v>1</v>
      </c>
      <c r="T77" s="185">
        <f t="shared" si="10"/>
        <v>2.51</v>
      </c>
      <c r="U77" s="193">
        <f t="shared" si="11"/>
        <v>153.317577</v>
      </c>
      <c r="V77" s="191">
        <f t="shared" ref="V77:W77" si="71">C77/100</f>
        <v>1.02</v>
      </c>
      <c r="W77" s="191">
        <f t="shared" si="71"/>
        <v>2.03</v>
      </c>
      <c r="X77" s="191">
        <f t="shared" si="13"/>
        <v>2.51</v>
      </c>
      <c r="Y77" s="194">
        <f t="shared" si="14"/>
        <v>5.197206</v>
      </c>
      <c r="Z77" s="140"/>
      <c r="AA77" s="140"/>
      <c r="AB77" s="140"/>
      <c r="AC77" s="140"/>
      <c r="AD77" s="140"/>
      <c r="AE77" s="140"/>
      <c r="AF77" s="140"/>
      <c r="AG77" s="140"/>
      <c r="AH77" s="140"/>
      <c r="AI77" s="140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</row>
    <row r="78" ht="27.0" customHeight="1">
      <c r="A78" s="185">
        <v>161.0</v>
      </c>
      <c r="B78" s="195" t="s">
        <v>56</v>
      </c>
      <c r="C78" s="195">
        <v>100.0</v>
      </c>
      <c r="D78" s="195">
        <v>203.0</v>
      </c>
      <c r="E78" s="195">
        <v>238.0</v>
      </c>
      <c r="F78" s="195">
        <f t="shared" si="4"/>
        <v>0</v>
      </c>
      <c r="G78" s="195">
        <f t="shared" si="5"/>
        <v>142.5263</v>
      </c>
      <c r="H78" s="196">
        <f t="shared" si="6"/>
        <v>142.5263</v>
      </c>
      <c r="I78" s="195">
        <v>1.0</v>
      </c>
      <c r="J78" s="219">
        <f t="shared" si="7"/>
        <v>142.5263</v>
      </c>
      <c r="K78" s="140"/>
      <c r="L78" s="198"/>
      <c r="M78" s="199"/>
      <c r="N78" s="199"/>
      <c r="O78" s="140"/>
      <c r="P78" s="140"/>
      <c r="Q78" s="142">
        <v>29.5</v>
      </c>
      <c r="R78" s="191">
        <f t="shared" si="8"/>
        <v>2.38</v>
      </c>
      <c r="S78" s="185">
        <f t="shared" si="9"/>
        <v>1</v>
      </c>
      <c r="T78" s="185">
        <f t="shared" si="10"/>
        <v>2.38</v>
      </c>
      <c r="U78" s="193">
        <f t="shared" si="11"/>
        <v>142.5263</v>
      </c>
      <c r="V78" s="191">
        <f t="shared" ref="V78:W78" si="72">C78/100</f>
        <v>1</v>
      </c>
      <c r="W78" s="191">
        <f t="shared" si="72"/>
        <v>2.03</v>
      </c>
      <c r="X78" s="191">
        <f t="shared" si="13"/>
        <v>2.38</v>
      </c>
      <c r="Y78" s="194">
        <f t="shared" si="14"/>
        <v>4.8314</v>
      </c>
      <c r="Z78" s="140"/>
      <c r="AA78" s="140"/>
      <c r="AB78" s="140"/>
      <c r="AC78" s="140"/>
      <c r="AD78" s="140"/>
      <c r="AE78" s="140"/>
      <c r="AF78" s="140"/>
      <c r="AG78" s="140"/>
      <c r="AH78" s="140"/>
      <c r="AI78" s="140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</row>
    <row r="79" ht="27.0" customHeight="1">
      <c r="A79" s="185">
        <v>162.0</v>
      </c>
      <c r="B79" s="195" t="s">
        <v>56</v>
      </c>
      <c r="C79" s="195">
        <v>98.0</v>
      </c>
      <c r="D79" s="195">
        <v>203.0</v>
      </c>
      <c r="E79" s="195">
        <v>157.0</v>
      </c>
      <c r="F79" s="195">
        <f t="shared" si="4"/>
        <v>0</v>
      </c>
      <c r="G79" s="195">
        <f t="shared" si="5"/>
        <v>92.139061</v>
      </c>
      <c r="H79" s="196">
        <f t="shared" si="6"/>
        <v>92.139061</v>
      </c>
      <c r="I79" s="195">
        <v>3.0</v>
      </c>
      <c r="J79" s="219">
        <f t="shared" si="7"/>
        <v>276.417183</v>
      </c>
      <c r="K79" s="140"/>
      <c r="L79" s="198"/>
      <c r="M79" s="199"/>
      <c r="N79" s="199"/>
      <c r="O79" s="140"/>
      <c r="P79" s="140"/>
      <c r="Q79" s="142">
        <v>29.5</v>
      </c>
      <c r="R79" s="191">
        <f t="shared" si="8"/>
        <v>1.57</v>
      </c>
      <c r="S79" s="185">
        <f t="shared" si="9"/>
        <v>3</v>
      </c>
      <c r="T79" s="185">
        <f t="shared" si="10"/>
        <v>4.71</v>
      </c>
      <c r="U79" s="193">
        <f t="shared" si="11"/>
        <v>92.139061</v>
      </c>
      <c r="V79" s="191">
        <f t="shared" ref="V79:W79" si="73">C79/100</f>
        <v>0.98</v>
      </c>
      <c r="W79" s="191">
        <f t="shared" si="73"/>
        <v>2.03</v>
      </c>
      <c r="X79" s="191">
        <f t="shared" si="13"/>
        <v>4.71</v>
      </c>
      <c r="Y79" s="194">
        <f t="shared" si="14"/>
        <v>9.370074</v>
      </c>
      <c r="Z79" s="140"/>
      <c r="AA79" s="140"/>
      <c r="AB79" s="140"/>
      <c r="AC79" s="140"/>
      <c r="AD79" s="140"/>
      <c r="AE79" s="140"/>
      <c r="AF79" s="140"/>
      <c r="AG79" s="140"/>
      <c r="AH79" s="140"/>
      <c r="AI79" s="140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</row>
    <row r="80" ht="27.0" customHeight="1">
      <c r="A80" s="185">
        <v>164.0</v>
      </c>
      <c r="B80" s="195" t="s">
        <v>56</v>
      </c>
      <c r="C80" s="195">
        <v>98.0</v>
      </c>
      <c r="D80" s="195">
        <v>203.0</v>
      </c>
      <c r="E80" s="195">
        <v>158.0</v>
      </c>
      <c r="F80" s="195">
        <f t="shared" si="4"/>
        <v>0</v>
      </c>
      <c r="G80" s="195">
        <f t="shared" si="5"/>
        <v>92.725934</v>
      </c>
      <c r="H80" s="196">
        <f t="shared" si="6"/>
        <v>92.725934</v>
      </c>
      <c r="I80" s="195">
        <v>1.0</v>
      </c>
      <c r="J80" s="219">
        <f t="shared" si="7"/>
        <v>92.725934</v>
      </c>
      <c r="K80" s="140"/>
      <c r="L80" s="198"/>
      <c r="M80" s="199"/>
      <c r="N80" s="199"/>
      <c r="O80" s="140"/>
      <c r="P80" s="140"/>
      <c r="Q80" s="142">
        <v>29.5</v>
      </c>
      <c r="R80" s="191">
        <f t="shared" si="8"/>
        <v>1.58</v>
      </c>
      <c r="S80" s="185">
        <f t="shared" si="9"/>
        <v>1</v>
      </c>
      <c r="T80" s="185">
        <f t="shared" si="10"/>
        <v>1.58</v>
      </c>
      <c r="U80" s="193">
        <f t="shared" si="11"/>
        <v>92.725934</v>
      </c>
      <c r="V80" s="191">
        <f t="shared" ref="V80:W80" si="74">C80/100</f>
        <v>0.98</v>
      </c>
      <c r="W80" s="191">
        <f t="shared" si="74"/>
        <v>2.03</v>
      </c>
      <c r="X80" s="191">
        <f t="shared" si="13"/>
        <v>1.58</v>
      </c>
      <c r="Y80" s="194">
        <f t="shared" si="14"/>
        <v>3.143252</v>
      </c>
      <c r="Z80" s="140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</row>
    <row r="81" ht="27.0" customHeight="1">
      <c r="A81" s="185">
        <v>165.0</v>
      </c>
      <c r="B81" s="195" t="s">
        <v>56</v>
      </c>
      <c r="C81" s="195">
        <v>98.0</v>
      </c>
      <c r="D81" s="195">
        <v>203.0</v>
      </c>
      <c r="E81" s="195">
        <v>209.0</v>
      </c>
      <c r="F81" s="195">
        <f t="shared" si="4"/>
        <v>0</v>
      </c>
      <c r="G81" s="195">
        <f t="shared" si="5"/>
        <v>122.656457</v>
      </c>
      <c r="H81" s="196">
        <f t="shared" si="6"/>
        <v>122.656457</v>
      </c>
      <c r="I81" s="195">
        <v>1.0</v>
      </c>
      <c r="J81" s="219">
        <f t="shared" si="7"/>
        <v>122.656457</v>
      </c>
      <c r="K81" s="140"/>
      <c r="L81" s="198"/>
      <c r="M81" s="199"/>
      <c r="N81" s="199"/>
      <c r="O81" s="140"/>
      <c r="P81" s="140"/>
      <c r="Q81" s="142">
        <v>29.5</v>
      </c>
      <c r="R81" s="191">
        <f t="shared" si="8"/>
        <v>2.09</v>
      </c>
      <c r="S81" s="185">
        <f t="shared" si="9"/>
        <v>1</v>
      </c>
      <c r="T81" s="185">
        <f t="shared" si="10"/>
        <v>2.09</v>
      </c>
      <c r="U81" s="193">
        <f t="shared" si="11"/>
        <v>122.656457</v>
      </c>
      <c r="V81" s="191">
        <f t="shared" ref="V81:W81" si="75">C81/100</f>
        <v>0.98</v>
      </c>
      <c r="W81" s="191">
        <f t="shared" si="75"/>
        <v>2.03</v>
      </c>
      <c r="X81" s="191">
        <f t="shared" si="13"/>
        <v>2.09</v>
      </c>
      <c r="Y81" s="194">
        <f t="shared" si="14"/>
        <v>4.157846</v>
      </c>
      <c r="Z81" s="140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</row>
    <row r="82" ht="27.0" customHeight="1">
      <c r="A82" s="185">
        <v>167.0</v>
      </c>
      <c r="B82" s="195" t="s">
        <v>56</v>
      </c>
      <c r="C82" s="195">
        <v>101.0</v>
      </c>
      <c r="D82" s="195">
        <v>203.0</v>
      </c>
      <c r="E82" s="195">
        <v>204.0</v>
      </c>
      <c r="F82" s="195">
        <f t="shared" si="4"/>
        <v>0</v>
      </c>
      <c r="G82" s="195">
        <f t="shared" si="5"/>
        <v>123.387054</v>
      </c>
      <c r="H82" s="196">
        <f t="shared" si="6"/>
        <v>123.387054</v>
      </c>
      <c r="I82" s="195">
        <v>1.0</v>
      </c>
      <c r="J82" s="219">
        <f t="shared" si="7"/>
        <v>123.387054</v>
      </c>
      <c r="K82" s="140"/>
      <c r="L82" s="198"/>
      <c r="M82" s="199"/>
      <c r="N82" s="199"/>
      <c r="O82" s="140"/>
      <c r="P82" s="140"/>
      <c r="Q82" s="142">
        <v>29.5</v>
      </c>
      <c r="R82" s="191">
        <f t="shared" si="8"/>
        <v>2.04</v>
      </c>
      <c r="S82" s="185">
        <f t="shared" si="9"/>
        <v>1</v>
      </c>
      <c r="T82" s="185">
        <f t="shared" si="10"/>
        <v>2.04</v>
      </c>
      <c r="U82" s="193">
        <f t="shared" si="11"/>
        <v>123.387054</v>
      </c>
      <c r="V82" s="191">
        <f t="shared" ref="V82:W82" si="76">C82/100</f>
        <v>1.01</v>
      </c>
      <c r="W82" s="191">
        <f t="shared" si="76"/>
        <v>2.03</v>
      </c>
      <c r="X82" s="191">
        <f t="shared" si="13"/>
        <v>2.04</v>
      </c>
      <c r="Y82" s="194">
        <f t="shared" si="14"/>
        <v>4.182612</v>
      </c>
      <c r="Z82" s="140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</row>
    <row r="83" ht="27.0" customHeight="1">
      <c r="A83" s="185">
        <v>168.0</v>
      </c>
      <c r="B83" s="195" t="s">
        <v>56</v>
      </c>
      <c r="C83" s="195">
        <v>102.0</v>
      </c>
      <c r="D83" s="195">
        <v>203.0</v>
      </c>
      <c r="E83" s="195">
        <v>203.0</v>
      </c>
      <c r="F83" s="195">
        <f t="shared" si="4"/>
        <v>0</v>
      </c>
      <c r="G83" s="195">
        <f t="shared" si="5"/>
        <v>123.997881</v>
      </c>
      <c r="H83" s="196">
        <f t="shared" si="6"/>
        <v>123.997881</v>
      </c>
      <c r="I83" s="195">
        <v>1.0</v>
      </c>
      <c r="J83" s="219">
        <f t="shared" si="7"/>
        <v>123.997881</v>
      </c>
      <c r="K83" s="140"/>
      <c r="L83" s="198"/>
      <c r="M83" s="199"/>
      <c r="N83" s="199"/>
      <c r="O83" s="140"/>
      <c r="P83" s="140"/>
      <c r="Q83" s="142">
        <v>29.5</v>
      </c>
      <c r="R83" s="191">
        <f t="shared" si="8"/>
        <v>2.03</v>
      </c>
      <c r="S83" s="185">
        <f t="shared" si="9"/>
        <v>1</v>
      </c>
      <c r="T83" s="185">
        <f t="shared" si="10"/>
        <v>2.03</v>
      </c>
      <c r="U83" s="193">
        <f t="shared" si="11"/>
        <v>123.997881</v>
      </c>
      <c r="V83" s="191">
        <f t="shared" ref="V83:W83" si="77">C83/100</f>
        <v>1.02</v>
      </c>
      <c r="W83" s="191">
        <f t="shared" si="77"/>
        <v>2.03</v>
      </c>
      <c r="X83" s="191">
        <f t="shared" si="13"/>
        <v>2.03</v>
      </c>
      <c r="Y83" s="194">
        <f t="shared" si="14"/>
        <v>4.203318</v>
      </c>
      <c r="Z83" s="140"/>
      <c r="AA83" s="140"/>
      <c r="AB83" s="140"/>
      <c r="AC83" s="140"/>
      <c r="AD83" s="140"/>
      <c r="AE83" s="140"/>
      <c r="AF83" s="140"/>
      <c r="AG83" s="140"/>
      <c r="AH83" s="140"/>
      <c r="AI83" s="140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</row>
    <row r="84" ht="27.0" customHeight="1">
      <c r="A84" s="185">
        <v>170.0</v>
      </c>
      <c r="B84" s="195" t="s">
        <v>56</v>
      </c>
      <c r="C84" s="195">
        <v>101.0</v>
      </c>
      <c r="D84" s="195">
        <v>203.0</v>
      </c>
      <c r="E84" s="195">
        <v>203.0</v>
      </c>
      <c r="F84" s="195">
        <f t="shared" si="4"/>
        <v>0</v>
      </c>
      <c r="G84" s="195">
        <f t="shared" si="5"/>
        <v>122.7822155</v>
      </c>
      <c r="H84" s="196">
        <f t="shared" si="6"/>
        <v>122.7822155</v>
      </c>
      <c r="I84" s="195">
        <v>3.0</v>
      </c>
      <c r="J84" s="219">
        <f t="shared" si="7"/>
        <v>368.3466465</v>
      </c>
      <c r="K84" s="140"/>
      <c r="L84" s="198"/>
      <c r="M84" s="199"/>
      <c r="N84" s="199"/>
      <c r="O84" s="140"/>
      <c r="P84" s="140"/>
      <c r="Q84" s="142">
        <v>29.5</v>
      </c>
      <c r="R84" s="191">
        <f t="shared" si="8"/>
        <v>2.03</v>
      </c>
      <c r="S84" s="185">
        <f t="shared" si="9"/>
        <v>3</v>
      </c>
      <c r="T84" s="185">
        <f t="shared" si="10"/>
        <v>6.09</v>
      </c>
      <c r="U84" s="193">
        <f t="shared" si="11"/>
        <v>122.7822155</v>
      </c>
      <c r="V84" s="191">
        <f t="shared" ref="V84:W84" si="78">C84/100</f>
        <v>1.01</v>
      </c>
      <c r="W84" s="191">
        <f t="shared" si="78"/>
        <v>2.03</v>
      </c>
      <c r="X84" s="191">
        <f t="shared" si="13"/>
        <v>6.09</v>
      </c>
      <c r="Y84" s="194">
        <f t="shared" si="14"/>
        <v>12.486327</v>
      </c>
      <c r="Z84" s="140"/>
      <c r="AA84" s="140"/>
      <c r="AB84" s="140"/>
      <c r="AC84" s="140"/>
      <c r="AD84" s="140"/>
      <c r="AE84" s="140"/>
      <c r="AF84" s="140"/>
      <c r="AG84" s="140"/>
      <c r="AH84" s="140"/>
      <c r="AI84" s="140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</row>
    <row r="85" ht="27.0" customHeight="1">
      <c r="A85" s="185">
        <v>171.0</v>
      </c>
      <c r="B85" s="195" t="s">
        <v>56</v>
      </c>
      <c r="C85" s="195">
        <v>101.0</v>
      </c>
      <c r="D85" s="195">
        <v>203.0</v>
      </c>
      <c r="E85" s="195">
        <v>202.0</v>
      </c>
      <c r="F85" s="195">
        <f t="shared" si="4"/>
        <v>0</v>
      </c>
      <c r="G85" s="195">
        <f t="shared" si="5"/>
        <v>122.177377</v>
      </c>
      <c r="H85" s="196">
        <f t="shared" si="6"/>
        <v>122.177377</v>
      </c>
      <c r="I85" s="195">
        <v>2.0</v>
      </c>
      <c r="J85" s="219">
        <f t="shared" si="7"/>
        <v>244.354754</v>
      </c>
      <c r="K85" s="140"/>
      <c r="L85" s="198"/>
      <c r="M85" s="199"/>
      <c r="N85" s="199"/>
      <c r="O85" s="140"/>
      <c r="P85" s="140"/>
      <c r="Q85" s="142">
        <v>29.5</v>
      </c>
      <c r="R85" s="191">
        <f t="shared" si="8"/>
        <v>2.02</v>
      </c>
      <c r="S85" s="185">
        <f t="shared" si="9"/>
        <v>2</v>
      </c>
      <c r="T85" s="185">
        <f t="shared" si="10"/>
        <v>4.04</v>
      </c>
      <c r="U85" s="193">
        <f t="shared" si="11"/>
        <v>122.177377</v>
      </c>
      <c r="V85" s="191">
        <f t="shared" ref="V85:W85" si="79">C85/100</f>
        <v>1.01</v>
      </c>
      <c r="W85" s="191">
        <f t="shared" si="79"/>
        <v>2.03</v>
      </c>
      <c r="X85" s="191">
        <f t="shared" si="13"/>
        <v>4.04</v>
      </c>
      <c r="Y85" s="194">
        <f t="shared" si="14"/>
        <v>8.283212</v>
      </c>
      <c r="Z85" s="140"/>
      <c r="AA85" s="140"/>
      <c r="AB85" s="140"/>
      <c r="AC85" s="140"/>
      <c r="AD85" s="140"/>
      <c r="AE85" s="140"/>
      <c r="AF85" s="140"/>
      <c r="AG85" s="140"/>
      <c r="AH85" s="140"/>
      <c r="AI85" s="140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</row>
    <row r="86" ht="27.0" customHeight="1">
      <c r="A86" s="185">
        <v>172.0</v>
      </c>
      <c r="B86" s="195" t="s">
        <v>56</v>
      </c>
      <c r="C86" s="195">
        <v>100.0</v>
      </c>
      <c r="D86" s="195">
        <v>203.0</v>
      </c>
      <c r="E86" s="195">
        <v>203.0</v>
      </c>
      <c r="F86" s="195">
        <f t="shared" si="4"/>
        <v>0</v>
      </c>
      <c r="G86" s="195">
        <f t="shared" si="5"/>
        <v>121.56655</v>
      </c>
      <c r="H86" s="196">
        <f t="shared" si="6"/>
        <v>121.56655</v>
      </c>
      <c r="I86" s="195">
        <v>1.0</v>
      </c>
      <c r="J86" s="219">
        <f t="shared" si="7"/>
        <v>121.56655</v>
      </c>
      <c r="K86" s="140"/>
      <c r="L86" s="198"/>
      <c r="M86" s="199"/>
      <c r="N86" s="199"/>
      <c r="O86" s="140"/>
      <c r="P86" s="140"/>
      <c r="Q86" s="142">
        <v>29.5</v>
      </c>
      <c r="R86" s="191">
        <f t="shared" si="8"/>
        <v>2.03</v>
      </c>
      <c r="S86" s="185">
        <f t="shared" si="9"/>
        <v>1</v>
      </c>
      <c r="T86" s="185">
        <f t="shared" si="10"/>
        <v>2.03</v>
      </c>
      <c r="U86" s="193">
        <f t="shared" si="11"/>
        <v>121.56655</v>
      </c>
      <c r="V86" s="191">
        <f t="shared" ref="V86:W86" si="80">C86/100</f>
        <v>1</v>
      </c>
      <c r="W86" s="191">
        <f t="shared" si="80"/>
        <v>2.03</v>
      </c>
      <c r="X86" s="191">
        <f t="shared" si="13"/>
        <v>2.03</v>
      </c>
      <c r="Y86" s="194">
        <f t="shared" si="14"/>
        <v>4.1209</v>
      </c>
      <c r="Z86" s="140"/>
      <c r="AA86" s="140"/>
      <c r="AB86" s="140"/>
      <c r="AC86" s="140"/>
      <c r="AD86" s="140"/>
      <c r="AE86" s="140"/>
      <c r="AF86" s="140"/>
      <c r="AG86" s="140"/>
      <c r="AH86" s="140"/>
      <c r="AI86" s="140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</row>
    <row r="87" ht="27.0" customHeight="1">
      <c r="A87" s="185">
        <v>173.0</v>
      </c>
      <c r="B87" s="186" t="s">
        <v>62</v>
      </c>
      <c r="C87" s="187">
        <v>90.0</v>
      </c>
      <c r="D87" s="187">
        <v>195.0</v>
      </c>
      <c r="E87" s="187">
        <v>242.0</v>
      </c>
      <c r="F87" s="187">
        <f t="shared" si="4"/>
        <v>0.8</v>
      </c>
      <c r="G87" s="187">
        <f t="shared" si="5"/>
        <v>125.28945</v>
      </c>
      <c r="H87" s="188">
        <f t="shared" si="6"/>
        <v>100.23156</v>
      </c>
      <c r="I87" s="187">
        <v>1.0</v>
      </c>
      <c r="J87" s="219">
        <f t="shared" si="7"/>
        <v>100.23156</v>
      </c>
      <c r="K87" s="140"/>
      <c r="L87" s="198"/>
      <c r="M87" s="199"/>
      <c r="N87" s="199"/>
      <c r="O87" s="140"/>
      <c r="P87" s="140"/>
      <c r="Q87" s="142">
        <v>29.5</v>
      </c>
      <c r="R87" s="191">
        <f t="shared" si="8"/>
        <v>2.42</v>
      </c>
      <c r="S87" s="185">
        <f t="shared" si="9"/>
        <v>1</v>
      </c>
      <c r="T87" s="185">
        <f t="shared" si="10"/>
        <v>2.42</v>
      </c>
      <c r="U87" s="193">
        <f t="shared" si="11"/>
        <v>125.28945</v>
      </c>
      <c r="V87" s="191">
        <f t="shared" ref="V87:W87" si="81">C87/100</f>
        <v>0.9</v>
      </c>
      <c r="W87" s="191">
        <f t="shared" si="81"/>
        <v>1.95</v>
      </c>
      <c r="X87" s="191">
        <f t="shared" si="13"/>
        <v>2.42</v>
      </c>
      <c r="Y87" s="194">
        <f t="shared" si="14"/>
        <v>4.2471</v>
      </c>
      <c r="Z87" s="140"/>
      <c r="AA87" s="140"/>
      <c r="AB87" s="140"/>
      <c r="AC87" s="140"/>
      <c r="AD87" s="140"/>
      <c r="AE87" s="140"/>
      <c r="AF87" s="140"/>
      <c r="AG87" s="140"/>
      <c r="AH87" s="140"/>
      <c r="AI87" s="140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</row>
    <row r="88" ht="27.0" customHeight="1">
      <c r="A88" s="185">
        <v>174.0</v>
      </c>
      <c r="B88" s="195" t="s">
        <v>56</v>
      </c>
      <c r="C88" s="195">
        <v>101.0</v>
      </c>
      <c r="D88" s="195">
        <v>195.0</v>
      </c>
      <c r="E88" s="195">
        <v>203.0</v>
      </c>
      <c r="F88" s="195">
        <f t="shared" si="4"/>
        <v>0</v>
      </c>
      <c r="G88" s="195">
        <f t="shared" si="5"/>
        <v>117.9435075</v>
      </c>
      <c r="H88" s="196">
        <f t="shared" si="6"/>
        <v>117.9435075</v>
      </c>
      <c r="I88" s="195">
        <v>6.0</v>
      </c>
      <c r="J88" s="219">
        <f t="shared" si="7"/>
        <v>707.661045</v>
      </c>
      <c r="K88" s="140"/>
      <c r="L88" s="198"/>
      <c r="M88" s="199"/>
      <c r="N88" s="199"/>
      <c r="O88" s="140"/>
      <c r="P88" s="140"/>
      <c r="Q88" s="142">
        <v>29.5</v>
      </c>
      <c r="R88" s="191">
        <f t="shared" si="8"/>
        <v>2.03</v>
      </c>
      <c r="S88" s="185">
        <f t="shared" si="9"/>
        <v>6</v>
      </c>
      <c r="T88" s="185">
        <f t="shared" si="10"/>
        <v>12.18</v>
      </c>
      <c r="U88" s="193">
        <f t="shared" si="11"/>
        <v>117.9435075</v>
      </c>
      <c r="V88" s="191">
        <f t="shared" ref="V88:W88" si="82">C88/100</f>
        <v>1.01</v>
      </c>
      <c r="W88" s="191">
        <f t="shared" si="82"/>
        <v>1.95</v>
      </c>
      <c r="X88" s="191">
        <f t="shared" si="13"/>
        <v>12.18</v>
      </c>
      <c r="Y88" s="194">
        <f t="shared" si="14"/>
        <v>23.98851</v>
      </c>
      <c r="Z88" s="140"/>
      <c r="AA88" s="140"/>
      <c r="AB88" s="140"/>
      <c r="AC88" s="140"/>
      <c r="AD88" s="140"/>
      <c r="AE88" s="140"/>
      <c r="AF88" s="140"/>
      <c r="AG88" s="140"/>
      <c r="AH88" s="140"/>
      <c r="AI88" s="140"/>
      <c r="AJ88" s="140"/>
      <c r="AK88" s="140"/>
      <c r="AL88" s="140"/>
      <c r="AM88" s="140"/>
      <c r="AN88" s="140"/>
      <c r="AO88" s="140"/>
      <c r="AP88" s="140"/>
      <c r="AQ88" s="140"/>
      <c r="AR88" s="140"/>
      <c r="AS88" s="140"/>
    </row>
    <row r="89" ht="27.0" customHeight="1">
      <c r="A89" s="185">
        <v>175.0</v>
      </c>
      <c r="B89" s="195" t="s">
        <v>56</v>
      </c>
      <c r="C89" s="195">
        <v>102.0</v>
      </c>
      <c r="D89" s="195">
        <v>195.0</v>
      </c>
      <c r="E89" s="195">
        <v>202.0</v>
      </c>
      <c r="F89" s="195">
        <f t="shared" si="4"/>
        <v>0</v>
      </c>
      <c r="G89" s="195">
        <f t="shared" si="5"/>
        <v>118.52451</v>
      </c>
      <c r="H89" s="196">
        <f t="shared" si="6"/>
        <v>118.52451</v>
      </c>
      <c r="I89" s="195">
        <v>3.0</v>
      </c>
      <c r="J89" s="219">
        <f t="shared" si="7"/>
        <v>355.57353</v>
      </c>
      <c r="K89" s="140"/>
      <c r="L89" s="198"/>
      <c r="M89" s="199"/>
      <c r="N89" s="199"/>
      <c r="O89" s="140"/>
      <c r="P89" s="140"/>
      <c r="Q89" s="142">
        <v>29.5</v>
      </c>
      <c r="R89" s="191">
        <f t="shared" si="8"/>
        <v>2.02</v>
      </c>
      <c r="S89" s="185">
        <f t="shared" si="9"/>
        <v>3</v>
      </c>
      <c r="T89" s="185">
        <f t="shared" si="10"/>
        <v>6.06</v>
      </c>
      <c r="U89" s="193">
        <f t="shared" si="11"/>
        <v>118.52451</v>
      </c>
      <c r="V89" s="191">
        <f t="shared" ref="V89:W89" si="83">C89/100</f>
        <v>1.02</v>
      </c>
      <c r="W89" s="191">
        <f t="shared" si="83"/>
        <v>1.95</v>
      </c>
      <c r="X89" s="191">
        <f t="shared" si="13"/>
        <v>6.06</v>
      </c>
      <c r="Y89" s="194">
        <f t="shared" si="14"/>
        <v>12.05334</v>
      </c>
      <c r="Z89" s="140"/>
      <c r="AA89" s="140"/>
      <c r="AB89" s="140"/>
      <c r="AC89" s="140"/>
      <c r="AD89" s="140"/>
      <c r="AE89" s="140"/>
      <c r="AF89" s="140"/>
      <c r="AG89" s="140"/>
      <c r="AH89" s="140"/>
      <c r="AI89" s="140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</row>
    <row r="90" ht="27.0" customHeight="1">
      <c r="A90" s="185">
        <v>180.0</v>
      </c>
      <c r="B90" s="195" t="s">
        <v>56</v>
      </c>
      <c r="C90" s="195">
        <v>102.0</v>
      </c>
      <c r="D90" s="195">
        <v>195.0</v>
      </c>
      <c r="E90" s="195">
        <v>243.0</v>
      </c>
      <c r="F90" s="195">
        <f t="shared" si="4"/>
        <v>0</v>
      </c>
      <c r="G90" s="195">
        <f t="shared" si="5"/>
        <v>142.581465</v>
      </c>
      <c r="H90" s="196">
        <f t="shared" si="6"/>
        <v>142.581465</v>
      </c>
      <c r="I90" s="195">
        <v>7.0</v>
      </c>
      <c r="J90" s="219">
        <f t="shared" si="7"/>
        <v>998.070255</v>
      </c>
      <c r="K90" s="140"/>
      <c r="L90" s="198"/>
      <c r="M90" s="199"/>
      <c r="N90" s="199"/>
      <c r="O90" s="140"/>
      <c r="P90" s="140"/>
      <c r="Q90" s="142">
        <v>29.5</v>
      </c>
      <c r="R90" s="191">
        <f t="shared" si="8"/>
        <v>2.43</v>
      </c>
      <c r="S90" s="185">
        <f t="shared" si="9"/>
        <v>7</v>
      </c>
      <c r="T90" s="185">
        <f t="shared" si="10"/>
        <v>17.01</v>
      </c>
      <c r="U90" s="193">
        <f t="shared" si="11"/>
        <v>142.581465</v>
      </c>
      <c r="V90" s="191">
        <f t="shared" ref="V90:W90" si="84">C90/100</f>
        <v>1.02</v>
      </c>
      <c r="W90" s="191">
        <f t="shared" si="84"/>
        <v>1.95</v>
      </c>
      <c r="X90" s="191">
        <f t="shared" si="13"/>
        <v>17.01</v>
      </c>
      <c r="Y90" s="194">
        <f t="shared" si="14"/>
        <v>33.83289</v>
      </c>
      <c r="Z90" s="140"/>
      <c r="AA90" s="140"/>
      <c r="AB90" s="140"/>
      <c r="AC90" s="140"/>
      <c r="AD90" s="140"/>
      <c r="AE90" s="140"/>
      <c r="AF90" s="140"/>
      <c r="AG90" s="140"/>
      <c r="AH90" s="140"/>
      <c r="AI90" s="140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</row>
    <row r="91" ht="27.0" customHeight="1">
      <c r="A91" s="185">
        <v>181.0</v>
      </c>
      <c r="B91" s="195" t="s">
        <v>56</v>
      </c>
      <c r="C91" s="195">
        <v>100.0</v>
      </c>
      <c r="D91" s="195">
        <v>195.0</v>
      </c>
      <c r="E91" s="195">
        <v>202.0</v>
      </c>
      <c r="F91" s="195">
        <f t="shared" si="4"/>
        <v>0</v>
      </c>
      <c r="G91" s="195">
        <f t="shared" si="5"/>
        <v>116.2005</v>
      </c>
      <c r="H91" s="196">
        <f t="shared" si="6"/>
        <v>116.2005</v>
      </c>
      <c r="I91" s="195">
        <v>1.0</v>
      </c>
      <c r="J91" s="219">
        <f t="shared" si="7"/>
        <v>116.2005</v>
      </c>
      <c r="K91" s="140"/>
      <c r="L91" s="198"/>
      <c r="M91" s="199"/>
      <c r="N91" s="199"/>
      <c r="O91" s="140"/>
      <c r="P91" s="140"/>
      <c r="Q91" s="142">
        <v>29.5</v>
      </c>
      <c r="R91" s="191">
        <f t="shared" si="8"/>
        <v>2.02</v>
      </c>
      <c r="S91" s="185">
        <f t="shared" si="9"/>
        <v>1</v>
      </c>
      <c r="T91" s="185">
        <f t="shared" si="10"/>
        <v>2.02</v>
      </c>
      <c r="U91" s="193">
        <f t="shared" si="11"/>
        <v>116.2005</v>
      </c>
      <c r="V91" s="191">
        <f t="shared" ref="V91:W91" si="85">C91/100</f>
        <v>1</v>
      </c>
      <c r="W91" s="191">
        <f t="shared" si="85"/>
        <v>1.95</v>
      </c>
      <c r="X91" s="191">
        <f t="shared" si="13"/>
        <v>2.02</v>
      </c>
      <c r="Y91" s="194">
        <f t="shared" si="14"/>
        <v>3.939</v>
      </c>
      <c r="Z91" s="140"/>
      <c r="AA91" s="140"/>
      <c r="AB91" s="140"/>
      <c r="AC91" s="140"/>
      <c r="AD91" s="140"/>
      <c r="AE91" s="140"/>
      <c r="AF91" s="140"/>
      <c r="AG91" s="140"/>
      <c r="AH91" s="140"/>
      <c r="AI91" s="140"/>
      <c r="AJ91" s="140"/>
      <c r="AK91" s="140"/>
      <c r="AL91" s="140"/>
      <c r="AM91" s="140"/>
      <c r="AN91" s="140"/>
      <c r="AO91" s="140"/>
      <c r="AP91" s="140"/>
      <c r="AQ91" s="140"/>
      <c r="AR91" s="140"/>
      <c r="AS91" s="140"/>
    </row>
    <row r="92" ht="27.0" customHeight="1">
      <c r="A92" s="185">
        <v>182.0</v>
      </c>
      <c r="B92" s="195" t="s">
        <v>56</v>
      </c>
      <c r="C92" s="195">
        <v>101.0</v>
      </c>
      <c r="D92" s="195">
        <v>195.0</v>
      </c>
      <c r="E92" s="195">
        <v>203.0</v>
      </c>
      <c r="F92" s="195">
        <f t="shared" si="4"/>
        <v>0</v>
      </c>
      <c r="G92" s="195">
        <f t="shared" si="5"/>
        <v>117.9435075</v>
      </c>
      <c r="H92" s="196">
        <f t="shared" si="6"/>
        <v>117.9435075</v>
      </c>
      <c r="I92" s="195">
        <v>1.0</v>
      </c>
      <c r="J92" s="219">
        <f t="shared" si="7"/>
        <v>117.9435075</v>
      </c>
      <c r="K92" s="140"/>
      <c r="L92" s="198"/>
      <c r="M92" s="199"/>
      <c r="N92" s="199"/>
      <c r="O92" s="140"/>
      <c r="P92" s="140"/>
      <c r="Q92" s="142">
        <v>29.5</v>
      </c>
      <c r="R92" s="191">
        <f t="shared" si="8"/>
        <v>2.03</v>
      </c>
      <c r="S92" s="185">
        <f t="shared" si="9"/>
        <v>1</v>
      </c>
      <c r="T92" s="185">
        <f t="shared" si="10"/>
        <v>2.03</v>
      </c>
      <c r="U92" s="193">
        <f t="shared" si="11"/>
        <v>117.9435075</v>
      </c>
      <c r="V92" s="191">
        <f t="shared" ref="V92:W92" si="86">C92/100</f>
        <v>1.01</v>
      </c>
      <c r="W92" s="191">
        <f t="shared" si="86"/>
        <v>1.95</v>
      </c>
      <c r="X92" s="191">
        <f t="shared" si="13"/>
        <v>2.03</v>
      </c>
      <c r="Y92" s="194">
        <f t="shared" si="14"/>
        <v>3.998085</v>
      </c>
      <c r="Z92" s="140"/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140"/>
      <c r="AL92" s="140"/>
      <c r="AM92" s="140"/>
      <c r="AN92" s="140"/>
      <c r="AO92" s="140"/>
      <c r="AP92" s="140"/>
      <c r="AQ92" s="140"/>
      <c r="AR92" s="140"/>
      <c r="AS92" s="140"/>
    </row>
    <row r="93" ht="27.0" customHeight="1">
      <c r="A93" s="185">
        <v>187.0</v>
      </c>
      <c r="B93" s="195" t="s">
        <v>56</v>
      </c>
      <c r="C93" s="195">
        <v>102.0</v>
      </c>
      <c r="D93" s="195">
        <v>195.0</v>
      </c>
      <c r="E93" s="195">
        <v>242.0</v>
      </c>
      <c r="F93" s="195">
        <f t="shared" si="4"/>
        <v>0</v>
      </c>
      <c r="G93" s="195">
        <f t="shared" si="5"/>
        <v>141.99471</v>
      </c>
      <c r="H93" s="196">
        <f t="shared" si="6"/>
        <v>141.99471</v>
      </c>
      <c r="I93" s="195">
        <v>4.0</v>
      </c>
      <c r="J93" s="219">
        <f t="shared" si="7"/>
        <v>567.97884</v>
      </c>
      <c r="K93" s="140"/>
      <c r="L93" s="198"/>
      <c r="M93" s="199"/>
      <c r="N93" s="199"/>
      <c r="O93" s="140"/>
      <c r="P93" s="140"/>
      <c r="Q93" s="142">
        <v>29.5</v>
      </c>
      <c r="R93" s="191">
        <f t="shared" si="8"/>
        <v>2.42</v>
      </c>
      <c r="S93" s="185">
        <f t="shared" si="9"/>
        <v>4</v>
      </c>
      <c r="T93" s="185">
        <f t="shared" si="10"/>
        <v>9.68</v>
      </c>
      <c r="U93" s="193">
        <f t="shared" si="11"/>
        <v>141.99471</v>
      </c>
      <c r="V93" s="191">
        <f t="shared" ref="V93:W93" si="87">C93/100</f>
        <v>1.02</v>
      </c>
      <c r="W93" s="191">
        <f t="shared" si="87"/>
        <v>1.95</v>
      </c>
      <c r="X93" s="191">
        <f t="shared" si="13"/>
        <v>9.68</v>
      </c>
      <c r="Y93" s="194">
        <f t="shared" si="14"/>
        <v>19.25352</v>
      </c>
      <c r="Z93" s="140"/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140"/>
      <c r="AL93" s="140"/>
      <c r="AM93" s="140"/>
      <c r="AN93" s="140"/>
      <c r="AO93" s="140"/>
      <c r="AP93" s="140"/>
      <c r="AQ93" s="140"/>
      <c r="AR93" s="140"/>
      <c r="AS93" s="140"/>
    </row>
    <row r="94" ht="27.0" customHeight="1">
      <c r="A94" s="185">
        <v>190.0</v>
      </c>
      <c r="B94" s="195" t="s">
        <v>56</v>
      </c>
      <c r="C94" s="195">
        <v>103.0</v>
      </c>
      <c r="D94" s="195">
        <v>195.0</v>
      </c>
      <c r="E94" s="195">
        <v>243.0</v>
      </c>
      <c r="F94" s="195">
        <f t="shared" si="4"/>
        <v>0</v>
      </c>
      <c r="G94" s="195">
        <f t="shared" si="5"/>
        <v>143.9793225</v>
      </c>
      <c r="H94" s="196">
        <f t="shared" si="6"/>
        <v>143.9793225</v>
      </c>
      <c r="I94" s="195">
        <v>4.0</v>
      </c>
      <c r="J94" s="219">
        <f t="shared" si="7"/>
        <v>575.91729</v>
      </c>
      <c r="K94" s="140"/>
      <c r="L94" s="198"/>
      <c r="M94" s="199"/>
      <c r="N94" s="199"/>
      <c r="O94" s="140"/>
      <c r="P94" s="140"/>
      <c r="Q94" s="142">
        <v>29.5</v>
      </c>
      <c r="R94" s="191">
        <f t="shared" si="8"/>
        <v>2.43</v>
      </c>
      <c r="S94" s="185">
        <f t="shared" si="9"/>
        <v>4</v>
      </c>
      <c r="T94" s="185">
        <f t="shared" si="10"/>
        <v>9.72</v>
      </c>
      <c r="U94" s="193">
        <f t="shared" si="11"/>
        <v>143.9793225</v>
      </c>
      <c r="V94" s="191">
        <f t="shared" ref="V94:W94" si="88">C94/100</f>
        <v>1.03</v>
      </c>
      <c r="W94" s="191">
        <f t="shared" si="88"/>
        <v>1.95</v>
      </c>
      <c r="X94" s="191">
        <f t="shared" si="13"/>
        <v>9.72</v>
      </c>
      <c r="Y94" s="194">
        <f t="shared" si="14"/>
        <v>19.52262</v>
      </c>
      <c r="Z94" s="140"/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140"/>
      <c r="AL94" s="140"/>
      <c r="AM94" s="140"/>
      <c r="AN94" s="140"/>
      <c r="AO94" s="140"/>
      <c r="AP94" s="140"/>
      <c r="AQ94" s="140"/>
      <c r="AR94" s="140"/>
      <c r="AS94" s="140"/>
    </row>
    <row r="95" ht="27.0" customHeight="1">
      <c r="A95" s="185">
        <v>191.0</v>
      </c>
      <c r="B95" s="195" t="s">
        <v>56</v>
      </c>
      <c r="C95" s="195">
        <v>97.0</v>
      </c>
      <c r="D95" s="195">
        <v>195.0</v>
      </c>
      <c r="E95" s="195">
        <v>247.0</v>
      </c>
      <c r="F95" s="195">
        <f t="shared" si="4"/>
        <v>0</v>
      </c>
      <c r="G95" s="195">
        <f t="shared" si="5"/>
        <v>137.8241475</v>
      </c>
      <c r="H95" s="196">
        <f t="shared" si="6"/>
        <v>137.8241475</v>
      </c>
      <c r="I95" s="195">
        <v>1.0</v>
      </c>
      <c r="J95" s="219">
        <f t="shared" si="7"/>
        <v>137.8241475</v>
      </c>
      <c r="K95" s="140"/>
      <c r="L95" s="198"/>
      <c r="M95" s="199"/>
      <c r="N95" s="199"/>
      <c r="O95" s="140"/>
      <c r="P95" s="140"/>
      <c r="Q95" s="142">
        <v>29.5</v>
      </c>
      <c r="R95" s="191">
        <f t="shared" si="8"/>
        <v>2.47</v>
      </c>
      <c r="S95" s="185">
        <f t="shared" si="9"/>
        <v>1</v>
      </c>
      <c r="T95" s="185">
        <f t="shared" si="10"/>
        <v>2.47</v>
      </c>
      <c r="U95" s="193">
        <f t="shared" si="11"/>
        <v>137.8241475</v>
      </c>
      <c r="V95" s="191">
        <f t="shared" ref="V95:W95" si="89">C95/100</f>
        <v>0.97</v>
      </c>
      <c r="W95" s="191">
        <f t="shared" si="89"/>
        <v>1.95</v>
      </c>
      <c r="X95" s="191">
        <f t="shared" si="13"/>
        <v>2.47</v>
      </c>
      <c r="Y95" s="194">
        <f t="shared" si="14"/>
        <v>4.672005</v>
      </c>
      <c r="Z95" s="140"/>
      <c r="AA95" s="140"/>
      <c r="AB95" s="140"/>
      <c r="AC95" s="140"/>
      <c r="AD95" s="140"/>
      <c r="AE95" s="140"/>
      <c r="AF95" s="140"/>
      <c r="AG95" s="140"/>
      <c r="AH95" s="140"/>
      <c r="AI95" s="140"/>
      <c r="AJ95" s="140"/>
      <c r="AK95" s="140"/>
      <c r="AL95" s="140"/>
      <c r="AM95" s="140"/>
      <c r="AN95" s="140"/>
      <c r="AO95" s="140"/>
      <c r="AP95" s="140"/>
      <c r="AQ95" s="140"/>
      <c r="AR95" s="140"/>
      <c r="AS95" s="140"/>
    </row>
    <row r="96" ht="27.0" customHeight="1">
      <c r="A96" s="185">
        <v>200.0</v>
      </c>
      <c r="B96" s="195" t="s">
        <v>56</v>
      </c>
      <c r="C96" s="195">
        <v>101.0</v>
      </c>
      <c r="D96" s="195">
        <v>195.0</v>
      </c>
      <c r="E96" s="195">
        <v>245.0</v>
      </c>
      <c r="F96" s="195">
        <f t="shared" si="4"/>
        <v>0</v>
      </c>
      <c r="G96" s="195">
        <f t="shared" si="5"/>
        <v>142.3456125</v>
      </c>
      <c r="H96" s="196">
        <f t="shared" si="6"/>
        <v>142.3456125</v>
      </c>
      <c r="I96" s="195">
        <v>1.0</v>
      </c>
      <c r="J96" s="219">
        <f t="shared" si="7"/>
        <v>142.3456125</v>
      </c>
      <c r="K96" s="140"/>
      <c r="L96" s="198"/>
      <c r="M96" s="199"/>
      <c r="N96" s="199"/>
      <c r="O96" s="140"/>
      <c r="P96" s="140"/>
      <c r="Q96" s="142">
        <v>29.5</v>
      </c>
      <c r="R96" s="191">
        <f t="shared" si="8"/>
        <v>2.45</v>
      </c>
      <c r="S96" s="185">
        <f t="shared" si="9"/>
        <v>1</v>
      </c>
      <c r="T96" s="185">
        <f t="shared" si="10"/>
        <v>2.45</v>
      </c>
      <c r="U96" s="193">
        <f t="shared" si="11"/>
        <v>142.3456125</v>
      </c>
      <c r="V96" s="191">
        <f t="shared" ref="V96:W96" si="90">C96/100</f>
        <v>1.01</v>
      </c>
      <c r="W96" s="191">
        <f t="shared" si="90"/>
        <v>1.95</v>
      </c>
      <c r="X96" s="191">
        <f t="shared" si="13"/>
        <v>2.45</v>
      </c>
      <c r="Y96" s="194">
        <f t="shared" si="14"/>
        <v>4.825275</v>
      </c>
      <c r="Z96" s="140"/>
      <c r="AA96" s="140"/>
      <c r="AB96" s="140"/>
      <c r="AC96" s="140"/>
      <c r="AD96" s="140"/>
      <c r="AE96" s="140"/>
      <c r="AF96" s="140"/>
      <c r="AG96" s="140"/>
      <c r="AH96" s="140"/>
      <c r="AI96" s="140"/>
      <c r="AJ96" s="140"/>
      <c r="AK96" s="140"/>
      <c r="AL96" s="140"/>
      <c r="AM96" s="140"/>
      <c r="AN96" s="140"/>
      <c r="AO96" s="140"/>
      <c r="AP96" s="140"/>
      <c r="AQ96" s="140"/>
      <c r="AR96" s="140"/>
      <c r="AS96" s="140"/>
    </row>
    <row r="97" ht="27.0" customHeight="1">
      <c r="A97" s="185">
        <v>205.0</v>
      </c>
      <c r="B97" s="195" t="s">
        <v>56</v>
      </c>
      <c r="C97" s="195">
        <v>100.0</v>
      </c>
      <c r="D97" s="195">
        <v>195.0</v>
      </c>
      <c r="E97" s="195">
        <v>204.0</v>
      </c>
      <c r="F97" s="195">
        <f t="shared" si="4"/>
        <v>0</v>
      </c>
      <c r="G97" s="195">
        <f t="shared" si="5"/>
        <v>117.351</v>
      </c>
      <c r="H97" s="196">
        <f t="shared" si="6"/>
        <v>117.351</v>
      </c>
      <c r="I97" s="195">
        <v>1.0</v>
      </c>
      <c r="J97" s="219">
        <f t="shared" si="7"/>
        <v>117.351</v>
      </c>
      <c r="K97" s="140"/>
      <c r="L97" s="198"/>
      <c r="M97" s="199"/>
      <c r="N97" s="199"/>
      <c r="O97" s="140"/>
      <c r="P97" s="140"/>
      <c r="Q97" s="142">
        <v>29.5</v>
      </c>
      <c r="R97" s="191">
        <f t="shared" si="8"/>
        <v>2.04</v>
      </c>
      <c r="S97" s="185">
        <f t="shared" si="9"/>
        <v>1</v>
      </c>
      <c r="T97" s="185">
        <f t="shared" si="10"/>
        <v>2.04</v>
      </c>
      <c r="U97" s="193">
        <f t="shared" si="11"/>
        <v>117.351</v>
      </c>
      <c r="V97" s="191">
        <f t="shared" ref="V97:W97" si="91">C97/100</f>
        <v>1</v>
      </c>
      <c r="W97" s="191">
        <f t="shared" si="91"/>
        <v>1.95</v>
      </c>
      <c r="X97" s="191">
        <f t="shared" si="13"/>
        <v>2.04</v>
      </c>
      <c r="Y97" s="194">
        <f t="shared" si="14"/>
        <v>3.978</v>
      </c>
      <c r="Z97" s="140"/>
      <c r="AA97" s="140"/>
      <c r="AB97" s="140"/>
      <c r="AC97" s="140"/>
      <c r="AD97" s="140"/>
      <c r="AE97" s="140"/>
      <c r="AF97" s="140"/>
      <c r="AG97" s="140"/>
      <c r="AH97" s="140"/>
      <c r="AI97" s="140"/>
      <c r="AJ97" s="140"/>
      <c r="AK97" s="140"/>
      <c r="AL97" s="140"/>
      <c r="AM97" s="140"/>
      <c r="AN97" s="140"/>
      <c r="AO97" s="140"/>
      <c r="AP97" s="140"/>
      <c r="AQ97" s="140"/>
      <c r="AR97" s="140"/>
      <c r="AS97" s="140"/>
    </row>
    <row r="98" ht="27.0" customHeight="1">
      <c r="A98" s="185">
        <v>206.0</v>
      </c>
      <c r="B98" s="195" t="s">
        <v>56</v>
      </c>
      <c r="C98" s="195">
        <v>101.0</v>
      </c>
      <c r="D98" s="195">
        <v>195.0</v>
      </c>
      <c r="E98" s="195">
        <v>243.0</v>
      </c>
      <c r="F98" s="195">
        <f t="shared" si="4"/>
        <v>0</v>
      </c>
      <c r="G98" s="195">
        <f t="shared" si="5"/>
        <v>141.1836075</v>
      </c>
      <c r="H98" s="196">
        <f t="shared" si="6"/>
        <v>141.1836075</v>
      </c>
      <c r="I98" s="195">
        <v>4.0</v>
      </c>
      <c r="J98" s="219">
        <f t="shared" si="7"/>
        <v>564.73443</v>
      </c>
      <c r="K98" s="140"/>
      <c r="L98" s="198"/>
      <c r="M98" s="199"/>
      <c r="N98" s="199"/>
      <c r="O98" s="140"/>
      <c r="P98" s="140"/>
      <c r="Q98" s="142">
        <v>29.5</v>
      </c>
      <c r="R98" s="191">
        <f t="shared" si="8"/>
        <v>2.43</v>
      </c>
      <c r="S98" s="185">
        <f t="shared" si="9"/>
        <v>4</v>
      </c>
      <c r="T98" s="185">
        <f t="shared" si="10"/>
        <v>9.72</v>
      </c>
      <c r="U98" s="193">
        <f t="shared" si="11"/>
        <v>141.1836075</v>
      </c>
      <c r="V98" s="191">
        <f t="shared" ref="V98:W98" si="92">C98/100</f>
        <v>1.01</v>
      </c>
      <c r="W98" s="191">
        <f t="shared" si="92"/>
        <v>1.95</v>
      </c>
      <c r="X98" s="191">
        <f t="shared" si="13"/>
        <v>9.72</v>
      </c>
      <c r="Y98" s="194">
        <f t="shared" si="14"/>
        <v>19.14354</v>
      </c>
      <c r="Z98" s="140"/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140"/>
      <c r="AL98" s="140"/>
      <c r="AM98" s="140"/>
      <c r="AN98" s="140"/>
      <c r="AO98" s="140"/>
      <c r="AP98" s="140"/>
      <c r="AQ98" s="140"/>
      <c r="AR98" s="140"/>
      <c r="AS98" s="140"/>
    </row>
    <row r="99" ht="27.0" customHeight="1">
      <c r="A99" s="185">
        <v>207.0</v>
      </c>
      <c r="B99" s="195" t="s">
        <v>56</v>
      </c>
      <c r="C99" s="195">
        <v>103.0</v>
      </c>
      <c r="D99" s="195">
        <v>195.0</v>
      </c>
      <c r="E99" s="164">
        <v>242.0</v>
      </c>
      <c r="F99" s="164">
        <f t="shared" si="4"/>
        <v>0</v>
      </c>
      <c r="G99" s="164">
        <f t="shared" si="5"/>
        <v>143.386815</v>
      </c>
      <c r="H99" s="196">
        <f t="shared" si="6"/>
        <v>143.386815</v>
      </c>
      <c r="I99" s="164">
        <v>4.0</v>
      </c>
      <c r="J99" s="219">
        <f t="shared" si="7"/>
        <v>573.54726</v>
      </c>
      <c r="K99" s="140"/>
      <c r="L99" s="140"/>
      <c r="M99" s="140"/>
      <c r="N99" s="140"/>
      <c r="O99" s="140"/>
      <c r="P99" s="140"/>
      <c r="Q99" s="142">
        <v>29.5</v>
      </c>
      <c r="R99" s="191">
        <f t="shared" si="8"/>
        <v>2.42</v>
      </c>
      <c r="S99" s="185">
        <f t="shared" si="9"/>
        <v>4</v>
      </c>
      <c r="T99" s="185">
        <f t="shared" si="10"/>
        <v>9.68</v>
      </c>
      <c r="U99" s="193">
        <f t="shared" si="11"/>
        <v>143.386815</v>
      </c>
      <c r="V99" s="191">
        <f t="shared" ref="V99:W99" si="93">C99/100</f>
        <v>1.03</v>
      </c>
      <c r="W99" s="191">
        <f t="shared" si="93"/>
        <v>1.95</v>
      </c>
      <c r="X99" s="191">
        <f t="shared" si="13"/>
        <v>9.68</v>
      </c>
      <c r="Y99" s="194">
        <f t="shared" si="14"/>
        <v>19.44228</v>
      </c>
      <c r="Z99" s="140"/>
      <c r="AA99" s="140"/>
      <c r="AB99" s="140"/>
      <c r="AC99" s="140"/>
      <c r="AD99" s="140"/>
      <c r="AE99" s="140"/>
      <c r="AF99" s="140"/>
      <c r="AG99" s="140"/>
      <c r="AH99" s="140"/>
      <c r="AI99" s="140"/>
      <c r="AJ99" s="140"/>
      <c r="AK99" s="140"/>
      <c r="AL99" s="140"/>
      <c r="AM99" s="140"/>
      <c r="AN99" s="140"/>
      <c r="AO99" s="140"/>
      <c r="AP99" s="140"/>
      <c r="AQ99" s="140"/>
      <c r="AR99" s="140"/>
      <c r="AS99" s="140"/>
    </row>
    <row r="100" ht="27.0" customHeight="1">
      <c r="A100" s="185">
        <v>208.0</v>
      </c>
      <c r="B100" s="195" t="s">
        <v>56</v>
      </c>
      <c r="C100" s="195">
        <v>100.0</v>
      </c>
      <c r="D100" s="195">
        <v>195.0</v>
      </c>
      <c r="E100" s="164">
        <v>241.0</v>
      </c>
      <c r="F100" s="164">
        <f t="shared" si="4"/>
        <v>0</v>
      </c>
      <c r="G100" s="164">
        <f t="shared" si="5"/>
        <v>138.63525</v>
      </c>
      <c r="H100" s="196">
        <f t="shared" si="6"/>
        <v>138.63525</v>
      </c>
      <c r="I100" s="164">
        <v>1.0</v>
      </c>
      <c r="J100" s="219">
        <f t="shared" si="7"/>
        <v>138.63525</v>
      </c>
      <c r="K100" s="140"/>
      <c r="L100" s="140"/>
      <c r="M100" s="140"/>
      <c r="N100" s="140"/>
      <c r="O100" s="140"/>
      <c r="P100" s="140"/>
      <c r="Q100" s="142">
        <v>29.5</v>
      </c>
      <c r="R100" s="191">
        <f t="shared" si="8"/>
        <v>2.41</v>
      </c>
      <c r="S100" s="185">
        <f t="shared" si="9"/>
        <v>1</v>
      </c>
      <c r="T100" s="185">
        <f t="shared" si="10"/>
        <v>2.41</v>
      </c>
      <c r="U100" s="193">
        <f t="shared" si="11"/>
        <v>138.63525</v>
      </c>
      <c r="V100" s="191">
        <f t="shared" ref="V100:W100" si="94">C100/100</f>
        <v>1</v>
      </c>
      <c r="W100" s="191">
        <f t="shared" si="94"/>
        <v>1.95</v>
      </c>
      <c r="X100" s="191">
        <f t="shared" si="13"/>
        <v>2.41</v>
      </c>
      <c r="Y100" s="194">
        <f t="shared" si="14"/>
        <v>4.6995</v>
      </c>
      <c r="Z100" s="140"/>
      <c r="AA100" s="140"/>
      <c r="AB100" s="140"/>
      <c r="AC100" s="140"/>
      <c r="AD100" s="140"/>
      <c r="AE100" s="140"/>
      <c r="AF100" s="140"/>
      <c r="AG100" s="140"/>
      <c r="AH100" s="140"/>
      <c r="AI100" s="140"/>
      <c r="AJ100" s="140"/>
      <c r="AK100" s="140"/>
      <c r="AL100" s="140"/>
      <c r="AM100" s="140"/>
      <c r="AN100" s="140"/>
      <c r="AO100" s="140"/>
      <c r="AP100" s="140"/>
      <c r="AQ100" s="140"/>
      <c r="AR100" s="140"/>
      <c r="AS100" s="140"/>
    </row>
    <row r="101" ht="27.0" customHeight="1">
      <c r="A101" s="185">
        <v>209.0</v>
      </c>
      <c r="B101" s="195" t="s">
        <v>56</v>
      </c>
      <c r="C101" s="195">
        <v>101.0</v>
      </c>
      <c r="D101" s="195">
        <v>195.0</v>
      </c>
      <c r="E101" s="164">
        <v>201.0</v>
      </c>
      <c r="F101" s="164">
        <f t="shared" si="4"/>
        <v>0</v>
      </c>
      <c r="G101" s="164">
        <f t="shared" si="5"/>
        <v>116.7815025</v>
      </c>
      <c r="H101" s="196">
        <f t="shared" si="6"/>
        <v>116.7815025</v>
      </c>
      <c r="I101" s="164">
        <v>1.0</v>
      </c>
      <c r="J101" s="219">
        <f t="shared" si="7"/>
        <v>116.7815025</v>
      </c>
      <c r="K101" s="140"/>
      <c r="L101" s="140"/>
      <c r="M101" s="140"/>
      <c r="N101" s="140"/>
      <c r="O101" s="140"/>
      <c r="P101" s="140"/>
      <c r="Q101" s="142">
        <v>29.5</v>
      </c>
      <c r="R101" s="191">
        <f t="shared" si="8"/>
        <v>2.01</v>
      </c>
      <c r="S101" s="185">
        <f t="shared" si="9"/>
        <v>1</v>
      </c>
      <c r="T101" s="185">
        <f t="shared" si="10"/>
        <v>2.01</v>
      </c>
      <c r="U101" s="193">
        <f t="shared" si="11"/>
        <v>116.7815025</v>
      </c>
      <c r="V101" s="191">
        <f t="shared" ref="V101:W101" si="95">C101/100</f>
        <v>1.01</v>
      </c>
      <c r="W101" s="191">
        <f t="shared" si="95"/>
        <v>1.95</v>
      </c>
      <c r="X101" s="191">
        <f t="shared" si="13"/>
        <v>2.01</v>
      </c>
      <c r="Y101" s="194">
        <f t="shared" si="14"/>
        <v>3.958695</v>
      </c>
      <c r="Z101" s="140"/>
      <c r="AA101" s="140"/>
      <c r="AB101" s="140"/>
      <c r="AC101" s="140"/>
      <c r="AD101" s="140"/>
      <c r="AE101" s="140"/>
      <c r="AF101" s="140"/>
      <c r="AG101" s="140"/>
      <c r="AH101" s="140"/>
      <c r="AI101" s="140"/>
      <c r="AJ101" s="140"/>
      <c r="AK101" s="140"/>
      <c r="AL101" s="140"/>
      <c r="AM101" s="140"/>
      <c r="AN101" s="140"/>
      <c r="AO101" s="140"/>
      <c r="AP101" s="140"/>
      <c r="AQ101" s="140"/>
      <c r="AR101" s="140"/>
      <c r="AS101" s="140"/>
    </row>
    <row r="102" ht="27.0" customHeight="1">
      <c r="A102" s="185">
        <v>210.0</v>
      </c>
      <c r="B102" s="195" t="s">
        <v>56</v>
      </c>
      <c r="C102" s="195">
        <v>97.0</v>
      </c>
      <c r="D102" s="195">
        <v>195.0</v>
      </c>
      <c r="E102" s="164">
        <v>193.0</v>
      </c>
      <c r="F102" s="164">
        <f t="shared" si="4"/>
        <v>0</v>
      </c>
      <c r="G102" s="164">
        <f t="shared" si="5"/>
        <v>107.6925525</v>
      </c>
      <c r="H102" s="196">
        <f t="shared" si="6"/>
        <v>107.6925525</v>
      </c>
      <c r="I102" s="164">
        <v>1.0</v>
      </c>
      <c r="J102" s="219">
        <f t="shared" si="7"/>
        <v>107.6925525</v>
      </c>
      <c r="K102" s="140"/>
      <c r="L102" s="140"/>
      <c r="M102" s="140"/>
      <c r="N102" s="140"/>
      <c r="O102" s="140"/>
      <c r="P102" s="140"/>
      <c r="Q102" s="142">
        <v>29.5</v>
      </c>
      <c r="R102" s="191">
        <f t="shared" si="8"/>
        <v>1.93</v>
      </c>
      <c r="S102" s="185">
        <f t="shared" si="9"/>
        <v>1</v>
      </c>
      <c r="T102" s="185">
        <f t="shared" si="10"/>
        <v>1.93</v>
      </c>
      <c r="U102" s="193">
        <f t="shared" si="11"/>
        <v>107.6925525</v>
      </c>
      <c r="V102" s="191">
        <f t="shared" ref="V102:W102" si="96">C102/100</f>
        <v>0.97</v>
      </c>
      <c r="W102" s="191">
        <f t="shared" si="96"/>
        <v>1.95</v>
      </c>
      <c r="X102" s="191">
        <f t="shared" si="13"/>
        <v>1.93</v>
      </c>
      <c r="Y102" s="194">
        <f t="shared" si="14"/>
        <v>3.650595</v>
      </c>
      <c r="Z102" s="140"/>
      <c r="AA102" s="140"/>
      <c r="AB102" s="140"/>
      <c r="AC102" s="140"/>
      <c r="AD102" s="140"/>
      <c r="AE102" s="140"/>
      <c r="AF102" s="140"/>
      <c r="AG102" s="140"/>
      <c r="AH102" s="140"/>
      <c r="AI102" s="140"/>
      <c r="AJ102" s="140"/>
      <c r="AK102" s="140"/>
      <c r="AL102" s="140"/>
      <c r="AM102" s="140"/>
      <c r="AN102" s="140"/>
      <c r="AO102" s="140"/>
      <c r="AP102" s="140"/>
      <c r="AQ102" s="140"/>
      <c r="AR102" s="140"/>
      <c r="AS102" s="140"/>
    </row>
    <row r="103" ht="27.0" customHeight="1">
      <c r="A103" s="185">
        <v>211.0</v>
      </c>
      <c r="B103" s="195" t="s">
        <v>56</v>
      </c>
      <c r="C103" s="195">
        <v>100.0</v>
      </c>
      <c r="D103" s="195">
        <v>195.0</v>
      </c>
      <c r="E103" s="164">
        <v>194.0</v>
      </c>
      <c r="F103" s="164">
        <f t="shared" si="4"/>
        <v>0</v>
      </c>
      <c r="G103" s="164">
        <f t="shared" si="5"/>
        <v>111.5985</v>
      </c>
      <c r="H103" s="196">
        <f t="shared" si="6"/>
        <v>111.5985</v>
      </c>
      <c r="I103" s="164">
        <v>2.0</v>
      </c>
      <c r="J103" s="219">
        <f t="shared" si="7"/>
        <v>223.197</v>
      </c>
      <c r="K103" s="140"/>
      <c r="L103" s="140"/>
      <c r="M103" s="140"/>
      <c r="N103" s="140"/>
      <c r="O103" s="140"/>
      <c r="P103" s="140"/>
      <c r="Q103" s="142">
        <v>29.5</v>
      </c>
      <c r="R103" s="191">
        <f t="shared" si="8"/>
        <v>1.94</v>
      </c>
      <c r="S103" s="185">
        <f t="shared" si="9"/>
        <v>2</v>
      </c>
      <c r="T103" s="185">
        <f t="shared" si="10"/>
        <v>3.88</v>
      </c>
      <c r="U103" s="193">
        <f t="shared" si="11"/>
        <v>111.5985</v>
      </c>
      <c r="V103" s="191">
        <f t="shared" ref="V103:W103" si="97">C103/100</f>
        <v>1</v>
      </c>
      <c r="W103" s="191">
        <f t="shared" si="97"/>
        <v>1.95</v>
      </c>
      <c r="X103" s="191">
        <f t="shared" si="13"/>
        <v>3.88</v>
      </c>
      <c r="Y103" s="194">
        <f t="shared" si="14"/>
        <v>7.566</v>
      </c>
      <c r="Z103" s="140"/>
      <c r="AA103" s="140"/>
      <c r="AB103" s="140"/>
      <c r="AC103" s="140"/>
      <c r="AD103" s="140"/>
      <c r="AE103" s="140"/>
      <c r="AF103" s="140"/>
      <c r="AG103" s="140"/>
      <c r="AH103" s="140"/>
      <c r="AI103" s="140"/>
      <c r="AJ103" s="140"/>
      <c r="AK103" s="140"/>
      <c r="AL103" s="140"/>
      <c r="AM103" s="140"/>
      <c r="AN103" s="140"/>
      <c r="AO103" s="140"/>
      <c r="AP103" s="140"/>
      <c r="AQ103" s="140"/>
      <c r="AR103" s="140"/>
      <c r="AS103" s="140"/>
    </row>
    <row r="104" ht="27.0" customHeight="1">
      <c r="A104" s="185">
        <v>212.0</v>
      </c>
      <c r="B104" s="195" t="s">
        <v>56</v>
      </c>
      <c r="C104" s="195">
        <v>101.0</v>
      </c>
      <c r="D104" s="195">
        <v>195.0</v>
      </c>
      <c r="E104" s="164">
        <v>193.0</v>
      </c>
      <c r="F104" s="164">
        <f t="shared" si="4"/>
        <v>0</v>
      </c>
      <c r="G104" s="164">
        <f t="shared" si="5"/>
        <v>112.1334825</v>
      </c>
      <c r="H104" s="196">
        <f t="shared" si="6"/>
        <v>112.1334825</v>
      </c>
      <c r="I104" s="164">
        <v>2.0</v>
      </c>
      <c r="J104" s="219">
        <f t="shared" si="7"/>
        <v>224.266965</v>
      </c>
      <c r="K104" s="140"/>
      <c r="L104" s="140"/>
      <c r="M104" s="140"/>
      <c r="N104" s="140"/>
      <c r="O104" s="140"/>
      <c r="P104" s="140"/>
      <c r="Q104" s="142">
        <v>29.5</v>
      </c>
      <c r="R104" s="191">
        <f t="shared" si="8"/>
        <v>1.93</v>
      </c>
      <c r="S104" s="185">
        <f t="shared" si="9"/>
        <v>2</v>
      </c>
      <c r="T104" s="185">
        <f t="shared" si="10"/>
        <v>3.86</v>
      </c>
      <c r="U104" s="193">
        <f t="shared" si="11"/>
        <v>112.1334825</v>
      </c>
      <c r="V104" s="191">
        <f t="shared" ref="V104:W104" si="98">C104/100</f>
        <v>1.01</v>
      </c>
      <c r="W104" s="191">
        <f t="shared" si="98"/>
        <v>1.95</v>
      </c>
      <c r="X104" s="191">
        <f t="shared" si="13"/>
        <v>3.86</v>
      </c>
      <c r="Y104" s="194">
        <f t="shared" si="14"/>
        <v>7.60227</v>
      </c>
      <c r="Z104" s="140"/>
      <c r="AA104" s="140"/>
      <c r="AB104" s="140"/>
      <c r="AC104" s="140"/>
      <c r="AD104" s="140"/>
      <c r="AE104" s="140"/>
      <c r="AF104" s="140"/>
      <c r="AG104" s="140"/>
      <c r="AH104" s="140"/>
      <c r="AI104" s="140"/>
      <c r="AJ104" s="140"/>
      <c r="AK104" s="140"/>
      <c r="AL104" s="140"/>
      <c r="AM104" s="140"/>
      <c r="AN104" s="140"/>
      <c r="AO104" s="140"/>
      <c r="AP104" s="140"/>
      <c r="AQ104" s="140"/>
      <c r="AR104" s="140"/>
      <c r="AS104" s="140"/>
    </row>
    <row r="105" ht="27.0" customHeight="1">
      <c r="A105" s="185">
        <v>213.0</v>
      </c>
      <c r="B105" s="195" t="s">
        <v>56</v>
      </c>
      <c r="C105" s="195">
        <v>101.0</v>
      </c>
      <c r="D105" s="195">
        <v>195.0</v>
      </c>
      <c r="E105" s="164">
        <v>200.0</v>
      </c>
      <c r="F105" s="164">
        <f t="shared" si="4"/>
        <v>0</v>
      </c>
      <c r="G105" s="164">
        <f t="shared" si="5"/>
        <v>116.2005</v>
      </c>
      <c r="H105" s="196">
        <f t="shared" si="6"/>
        <v>116.2005</v>
      </c>
      <c r="I105" s="164">
        <v>1.0</v>
      </c>
      <c r="J105" s="219">
        <f t="shared" si="7"/>
        <v>116.2005</v>
      </c>
      <c r="K105" s="140"/>
      <c r="L105" s="140"/>
      <c r="M105" s="140"/>
      <c r="N105" s="140"/>
      <c r="O105" s="140"/>
      <c r="P105" s="140"/>
      <c r="Q105" s="142">
        <v>29.5</v>
      </c>
      <c r="R105" s="191">
        <f t="shared" si="8"/>
        <v>2</v>
      </c>
      <c r="S105" s="185">
        <f t="shared" si="9"/>
        <v>1</v>
      </c>
      <c r="T105" s="185">
        <f t="shared" si="10"/>
        <v>2</v>
      </c>
      <c r="U105" s="193">
        <f t="shared" si="11"/>
        <v>116.2005</v>
      </c>
      <c r="V105" s="191">
        <f t="shared" ref="V105:W105" si="99">C105/100</f>
        <v>1.01</v>
      </c>
      <c r="W105" s="191">
        <f t="shared" si="99"/>
        <v>1.95</v>
      </c>
      <c r="X105" s="191">
        <f t="shared" si="13"/>
        <v>2</v>
      </c>
      <c r="Y105" s="194">
        <f t="shared" si="14"/>
        <v>3.939</v>
      </c>
      <c r="Z105" s="140"/>
      <c r="AA105" s="140"/>
      <c r="AB105" s="140"/>
      <c r="AC105" s="140"/>
      <c r="AD105" s="140"/>
      <c r="AE105" s="140"/>
      <c r="AF105" s="140"/>
      <c r="AG105" s="140"/>
      <c r="AH105" s="140"/>
      <c r="AI105" s="140"/>
      <c r="AJ105" s="140"/>
      <c r="AK105" s="140"/>
      <c r="AL105" s="140"/>
      <c r="AM105" s="140"/>
      <c r="AN105" s="140"/>
      <c r="AO105" s="140"/>
      <c r="AP105" s="140"/>
      <c r="AQ105" s="140"/>
      <c r="AR105" s="140"/>
      <c r="AS105" s="140"/>
    </row>
    <row r="106" ht="27.0" customHeight="1">
      <c r="A106" s="185">
        <v>214.0</v>
      </c>
      <c r="B106" s="195" t="s">
        <v>56</v>
      </c>
      <c r="C106" s="195">
        <v>101.0</v>
      </c>
      <c r="D106" s="195">
        <v>195.0</v>
      </c>
      <c r="E106" s="164">
        <v>241.0</v>
      </c>
      <c r="F106" s="164">
        <f t="shared" si="4"/>
        <v>0</v>
      </c>
      <c r="G106" s="164">
        <f t="shared" si="5"/>
        <v>140.0216025</v>
      </c>
      <c r="H106" s="196">
        <f t="shared" si="6"/>
        <v>140.0216025</v>
      </c>
      <c r="I106" s="164">
        <v>18.0</v>
      </c>
      <c r="J106" s="219">
        <f t="shared" si="7"/>
        <v>2520.388845</v>
      </c>
      <c r="K106" s="140"/>
      <c r="L106" s="140"/>
      <c r="M106" s="140"/>
      <c r="N106" s="140"/>
      <c r="O106" s="140"/>
      <c r="P106" s="140"/>
      <c r="Q106" s="142">
        <v>29.5</v>
      </c>
      <c r="R106" s="191">
        <f t="shared" si="8"/>
        <v>2.41</v>
      </c>
      <c r="S106" s="185">
        <f t="shared" si="9"/>
        <v>18</v>
      </c>
      <c r="T106" s="185">
        <f t="shared" si="10"/>
        <v>43.38</v>
      </c>
      <c r="U106" s="193">
        <f t="shared" si="11"/>
        <v>140.0216025</v>
      </c>
      <c r="V106" s="191">
        <f t="shared" ref="V106:W106" si="100">C106/100</f>
        <v>1.01</v>
      </c>
      <c r="W106" s="191">
        <f t="shared" si="100"/>
        <v>1.95</v>
      </c>
      <c r="X106" s="191">
        <f t="shared" si="13"/>
        <v>43.38</v>
      </c>
      <c r="Y106" s="194">
        <f t="shared" si="14"/>
        <v>85.43691</v>
      </c>
      <c r="Z106" s="140"/>
      <c r="AA106" s="140"/>
      <c r="AB106" s="140"/>
      <c r="AC106" s="140"/>
      <c r="AD106" s="140"/>
      <c r="AE106" s="140"/>
      <c r="AF106" s="140"/>
      <c r="AG106" s="140"/>
      <c r="AH106" s="140"/>
      <c r="AI106" s="140"/>
      <c r="AJ106" s="140"/>
      <c r="AK106" s="140"/>
      <c r="AL106" s="140"/>
      <c r="AM106" s="140"/>
      <c r="AN106" s="140"/>
      <c r="AO106" s="140"/>
      <c r="AP106" s="140"/>
      <c r="AQ106" s="140"/>
      <c r="AR106" s="140"/>
      <c r="AS106" s="140"/>
    </row>
    <row r="107" ht="27.0" customHeight="1">
      <c r="A107" s="185">
        <v>215.0</v>
      </c>
      <c r="B107" s="195" t="s">
        <v>56</v>
      </c>
      <c r="C107" s="195">
        <v>102.0</v>
      </c>
      <c r="D107" s="195">
        <v>195.0</v>
      </c>
      <c r="E107" s="164">
        <v>241.0</v>
      </c>
      <c r="F107" s="164">
        <f t="shared" si="4"/>
        <v>0</v>
      </c>
      <c r="G107" s="164">
        <f t="shared" si="5"/>
        <v>141.407955</v>
      </c>
      <c r="H107" s="196">
        <f t="shared" si="6"/>
        <v>141.407955</v>
      </c>
      <c r="I107" s="164">
        <v>4.0</v>
      </c>
      <c r="J107" s="219">
        <f t="shared" si="7"/>
        <v>565.63182</v>
      </c>
      <c r="K107" s="140"/>
      <c r="L107" s="140"/>
      <c r="M107" s="140"/>
      <c r="N107" s="140"/>
      <c r="O107" s="140"/>
      <c r="P107" s="140"/>
      <c r="Q107" s="142">
        <v>29.5</v>
      </c>
      <c r="R107" s="191">
        <f t="shared" si="8"/>
        <v>2.41</v>
      </c>
      <c r="S107" s="185">
        <f t="shared" si="9"/>
        <v>4</v>
      </c>
      <c r="T107" s="185">
        <f t="shared" si="10"/>
        <v>9.64</v>
      </c>
      <c r="U107" s="193">
        <f t="shared" si="11"/>
        <v>141.407955</v>
      </c>
      <c r="V107" s="191">
        <f t="shared" ref="V107:W107" si="101">C107/100</f>
        <v>1.02</v>
      </c>
      <c r="W107" s="191">
        <f t="shared" si="101"/>
        <v>1.95</v>
      </c>
      <c r="X107" s="191">
        <f t="shared" si="13"/>
        <v>9.64</v>
      </c>
      <c r="Y107" s="194">
        <f t="shared" si="14"/>
        <v>19.17396</v>
      </c>
      <c r="Z107" s="140"/>
      <c r="AA107" s="140"/>
      <c r="AB107" s="140"/>
      <c r="AC107" s="140"/>
      <c r="AD107" s="140"/>
      <c r="AE107" s="140"/>
      <c r="AF107" s="140"/>
      <c r="AG107" s="140"/>
      <c r="AH107" s="140"/>
      <c r="AI107" s="140"/>
      <c r="AJ107" s="140"/>
      <c r="AK107" s="140"/>
      <c r="AL107" s="140"/>
      <c r="AM107" s="140"/>
      <c r="AN107" s="140"/>
      <c r="AO107" s="140"/>
      <c r="AP107" s="140"/>
      <c r="AQ107" s="140"/>
      <c r="AR107" s="140"/>
      <c r="AS107" s="140"/>
    </row>
    <row r="108" ht="27.0" customHeight="1">
      <c r="A108" s="185">
        <v>216.0</v>
      </c>
      <c r="B108" s="195" t="s">
        <v>56</v>
      </c>
      <c r="C108" s="195">
        <v>101.0</v>
      </c>
      <c r="D108" s="195">
        <v>195.0</v>
      </c>
      <c r="E108" s="164">
        <v>242.0</v>
      </c>
      <c r="F108" s="164">
        <f t="shared" si="4"/>
        <v>0</v>
      </c>
      <c r="G108" s="164">
        <f t="shared" si="5"/>
        <v>140.602605</v>
      </c>
      <c r="H108" s="196">
        <f t="shared" si="6"/>
        <v>140.602605</v>
      </c>
      <c r="I108" s="164">
        <v>2.0</v>
      </c>
      <c r="J108" s="219">
        <f t="shared" si="7"/>
        <v>281.20521</v>
      </c>
      <c r="K108" s="140"/>
      <c r="L108" s="140"/>
      <c r="M108" s="140"/>
      <c r="N108" s="140"/>
      <c r="O108" s="140"/>
      <c r="P108" s="140"/>
      <c r="Q108" s="142">
        <v>29.5</v>
      </c>
      <c r="R108" s="191">
        <f t="shared" si="8"/>
        <v>2.42</v>
      </c>
      <c r="S108" s="185">
        <f t="shared" si="9"/>
        <v>2</v>
      </c>
      <c r="T108" s="185">
        <f t="shared" si="10"/>
        <v>4.84</v>
      </c>
      <c r="U108" s="193">
        <f t="shared" si="11"/>
        <v>140.602605</v>
      </c>
      <c r="V108" s="191">
        <f t="shared" ref="V108:W108" si="102">C108/100</f>
        <v>1.01</v>
      </c>
      <c r="W108" s="191">
        <f t="shared" si="102"/>
        <v>1.95</v>
      </c>
      <c r="X108" s="191">
        <f t="shared" si="13"/>
        <v>4.84</v>
      </c>
      <c r="Y108" s="194">
        <f t="shared" si="14"/>
        <v>9.53238</v>
      </c>
      <c r="Z108" s="140"/>
      <c r="AA108" s="140"/>
      <c r="AB108" s="140"/>
      <c r="AC108" s="140"/>
      <c r="AD108" s="140"/>
      <c r="AE108" s="140"/>
      <c r="AF108" s="140"/>
      <c r="AG108" s="140"/>
      <c r="AH108" s="140"/>
      <c r="AI108" s="140"/>
      <c r="AJ108" s="140"/>
      <c r="AK108" s="140"/>
      <c r="AL108" s="140"/>
      <c r="AM108" s="140"/>
      <c r="AN108" s="140"/>
      <c r="AO108" s="140"/>
      <c r="AP108" s="140"/>
      <c r="AQ108" s="140"/>
      <c r="AR108" s="140"/>
      <c r="AS108" s="140"/>
    </row>
    <row r="109" ht="27.0" customHeight="1">
      <c r="A109" s="185">
        <v>217.0</v>
      </c>
      <c r="B109" s="201" t="s">
        <v>56</v>
      </c>
      <c r="C109" s="195">
        <v>101.0</v>
      </c>
      <c r="D109" s="195">
        <v>195.0</v>
      </c>
      <c r="E109" s="195">
        <v>143.0</v>
      </c>
      <c r="F109" s="195">
        <f t="shared" si="4"/>
        <v>0</v>
      </c>
      <c r="G109" s="195">
        <f t="shared" si="5"/>
        <v>83.0833575</v>
      </c>
      <c r="H109" s="196">
        <f t="shared" si="6"/>
        <v>83.0833575</v>
      </c>
      <c r="I109" s="195">
        <v>1.0</v>
      </c>
      <c r="J109" s="219">
        <f t="shared" si="7"/>
        <v>83.0833575</v>
      </c>
      <c r="K109" s="140"/>
      <c r="L109" s="198"/>
      <c r="M109" s="199"/>
      <c r="N109" s="199"/>
      <c r="O109" s="140"/>
      <c r="P109" s="140"/>
      <c r="Q109" s="142">
        <v>29.5</v>
      </c>
      <c r="R109" s="191">
        <f t="shared" si="8"/>
        <v>1.43</v>
      </c>
      <c r="S109" s="185">
        <f t="shared" si="9"/>
        <v>1</v>
      </c>
      <c r="T109" s="185">
        <f t="shared" si="10"/>
        <v>1.43</v>
      </c>
      <c r="U109" s="193">
        <f t="shared" si="11"/>
        <v>83.0833575</v>
      </c>
      <c r="V109" s="191">
        <f t="shared" ref="V109:W109" si="103">C109/100</f>
        <v>1.01</v>
      </c>
      <c r="W109" s="191">
        <f t="shared" si="103"/>
        <v>1.95</v>
      </c>
      <c r="X109" s="191">
        <f t="shared" si="13"/>
        <v>1.43</v>
      </c>
      <c r="Y109" s="194">
        <f t="shared" si="14"/>
        <v>2.816385</v>
      </c>
      <c r="Z109" s="140"/>
      <c r="AA109" s="140"/>
      <c r="AB109" s="140"/>
      <c r="AC109" s="140"/>
      <c r="AD109" s="140"/>
      <c r="AE109" s="140"/>
      <c r="AF109" s="140"/>
      <c r="AG109" s="140"/>
      <c r="AH109" s="140"/>
      <c r="AI109" s="140"/>
      <c r="AJ109" s="140"/>
      <c r="AK109" s="140"/>
      <c r="AL109" s="140"/>
      <c r="AM109" s="140"/>
      <c r="AN109" s="140"/>
      <c r="AO109" s="140"/>
      <c r="AP109" s="140"/>
      <c r="AQ109" s="140"/>
      <c r="AR109" s="140"/>
      <c r="AS109" s="140"/>
    </row>
    <row r="110" ht="27.0" customHeight="1">
      <c r="A110" s="185">
        <v>218.0</v>
      </c>
      <c r="B110" s="195" t="s">
        <v>56</v>
      </c>
      <c r="C110" s="195">
        <v>101.0</v>
      </c>
      <c r="D110" s="195">
        <v>195.0</v>
      </c>
      <c r="E110" s="195">
        <v>141.0</v>
      </c>
      <c r="F110" s="195">
        <f t="shared" si="4"/>
        <v>0</v>
      </c>
      <c r="G110" s="195">
        <f t="shared" si="5"/>
        <v>81.9213525</v>
      </c>
      <c r="H110" s="196">
        <f t="shared" si="6"/>
        <v>81.9213525</v>
      </c>
      <c r="I110" s="195">
        <v>18.0</v>
      </c>
      <c r="J110" s="219">
        <f t="shared" si="7"/>
        <v>1474.584345</v>
      </c>
      <c r="K110" s="140"/>
      <c r="L110" s="198"/>
      <c r="M110" s="199"/>
      <c r="N110" s="199"/>
      <c r="O110" s="140"/>
      <c r="P110" s="140"/>
      <c r="Q110" s="142">
        <v>29.5</v>
      </c>
      <c r="R110" s="191">
        <f t="shared" si="8"/>
        <v>1.41</v>
      </c>
      <c r="S110" s="185">
        <f t="shared" si="9"/>
        <v>18</v>
      </c>
      <c r="T110" s="185">
        <f t="shared" si="10"/>
        <v>25.38</v>
      </c>
      <c r="U110" s="193">
        <f t="shared" si="11"/>
        <v>81.9213525</v>
      </c>
      <c r="V110" s="191">
        <f t="shared" ref="V110:W110" si="104">C110/100</f>
        <v>1.01</v>
      </c>
      <c r="W110" s="191">
        <f t="shared" si="104"/>
        <v>1.95</v>
      </c>
      <c r="X110" s="191">
        <f t="shared" si="13"/>
        <v>25.38</v>
      </c>
      <c r="Y110" s="194">
        <f t="shared" si="14"/>
        <v>49.98591</v>
      </c>
      <c r="Z110" s="140"/>
      <c r="AA110" s="140"/>
      <c r="AB110" s="140"/>
      <c r="AC110" s="140"/>
      <c r="AD110" s="140"/>
      <c r="AE110" s="140"/>
      <c r="AF110" s="140"/>
      <c r="AG110" s="140"/>
      <c r="AH110" s="140"/>
      <c r="AI110" s="140"/>
      <c r="AJ110" s="140"/>
      <c r="AK110" s="140"/>
      <c r="AL110" s="140"/>
      <c r="AM110" s="140"/>
      <c r="AN110" s="140"/>
      <c r="AO110" s="140"/>
      <c r="AP110" s="140"/>
      <c r="AQ110" s="140"/>
      <c r="AR110" s="140"/>
      <c r="AS110" s="140"/>
    </row>
    <row r="111" ht="27.0" customHeight="1">
      <c r="A111" s="185">
        <v>219.0</v>
      </c>
      <c r="B111" s="195" t="s">
        <v>56</v>
      </c>
      <c r="C111" s="195">
        <v>101.0</v>
      </c>
      <c r="D111" s="195">
        <v>195.0</v>
      </c>
      <c r="E111" s="195">
        <v>140.0</v>
      </c>
      <c r="F111" s="195">
        <f t="shared" si="4"/>
        <v>0</v>
      </c>
      <c r="G111" s="195">
        <f t="shared" si="5"/>
        <v>81.34035</v>
      </c>
      <c r="H111" s="196">
        <f t="shared" si="6"/>
        <v>81.34035</v>
      </c>
      <c r="I111" s="195">
        <v>2.0</v>
      </c>
      <c r="J111" s="219">
        <f t="shared" si="7"/>
        <v>162.6807</v>
      </c>
      <c r="K111" s="140"/>
      <c r="L111" s="198"/>
      <c r="M111" s="199"/>
      <c r="N111" s="199"/>
      <c r="O111" s="140"/>
      <c r="P111" s="140"/>
      <c r="Q111" s="142">
        <v>29.5</v>
      </c>
      <c r="R111" s="191">
        <f t="shared" si="8"/>
        <v>1.4</v>
      </c>
      <c r="S111" s="185">
        <f t="shared" si="9"/>
        <v>2</v>
      </c>
      <c r="T111" s="185">
        <f t="shared" si="10"/>
        <v>2.8</v>
      </c>
      <c r="U111" s="193">
        <f t="shared" si="11"/>
        <v>81.34035</v>
      </c>
      <c r="V111" s="191">
        <f t="shared" ref="V111:W111" si="105">C111/100</f>
        <v>1.01</v>
      </c>
      <c r="W111" s="191">
        <f t="shared" si="105"/>
        <v>1.95</v>
      </c>
      <c r="X111" s="191">
        <f t="shared" si="13"/>
        <v>2.8</v>
      </c>
      <c r="Y111" s="194">
        <f t="shared" si="14"/>
        <v>5.5146</v>
      </c>
      <c r="Z111" s="140"/>
      <c r="AA111" s="140"/>
      <c r="AB111" s="140"/>
      <c r="AC111" s="140"/>
      <c r="AD111" s="140"/>
      <c r="AE111" s="140"/>
      <c r="AF111" s="140"/>
      <c r="AG111" s="140"/>
      <c r="AH111" s="140"/>
      <c r="AI111" s="140"/>
      <c r="AJ111" s="140"/>
      <c r="AK111" s="140"/>
      <c r="AL111" s="140"/>
      <c r="AM111" s="140"/>
      <c r="AN111" s="140"/>
      <c r="AO111" s="140"/>
      <c r="AP111" s="140"/>
      <c r="AQ111" s="140"/>
      <c r="AR111" s="140"/>
      <c r="AS111" s="140"/>
    </row>
    <row r="112" ht="27.0" customHeight="1">
      <c r="A112" s="185">
        <v>220.0</v>
      </c>
      <c r="B112" s="195" t="s">
        <v>56</v>
      </c>
      <c r="C112" s="195">
        <v>101.0</v>
      </c>
      <c r="D112" s="195">
        <v>195.0</v>
      </c>
      <c r="E112" s="195">
        <v>139.0</v>
      </c>
      <c r="F112" s="195">
        <f t="shared" si="4"/>
        <v>0</v>
      </c>
      <c r="G112" s="195">
        <f t="shared" si="5"/>
        <v>80.7593475</v>
      </c>
      <c r="H112" s="196">
        <f t="shared" si="6"/>
        <v>80.7593475</v>
      </c>
      <c r="I112" s="195">
        <v>2.0</v>
      </c>
      <c r="J112" s="219">
        <f t="shared" si="7"/>
        <v>161.518695</v>
      </c>
      <c r="K112" s="140"/>
      <c r="L112" s="198"/>
      <c r="M112" s="199"/>
      <c r="N112" s="199"/>
      <c r="O112" s="140"/>
      <c r="P112" s="140"/>
      <c r="Q112" s="142">
        <v>29.5</v>
      </c>
      <c r="R112" s="191">
        <f t="shared" si="8"/>
        <v>1.39</v>
      </c>
      <c r="S112" s="185">
        <f t="shared" si="9"/>
        <v>2</v>
      </c>
      <c r="T112" s="185">
        <f t="shared" si="10"/>
        <v>2.78</v>
      </c>
      <c r="U112" s="193">
        <f t="shared" si="11"/>
        <v>80.7593475</v>
      </c>
      <c r="V112" s="191">
        <f t="shared" ref="V112:W112" si="106">C112/100</f>
        <v>1.01</v>
      </c>
      <c r="W112" s="191">
        <f t="shared" si="106"/>
        <v>1.95</v>
      </c>
      <c r="X112" s="191">
        <f t="shared" si="13"/>
        <v>2.78</v>
      </c>
      <c r="Y112" s="194">
        <f t="shared" si="14"/>
        <v>5.47521</v>
      </c>
      <c r="Z112" s="140"/>
      <c r="AA112" s="140"/>
      <c r="AB112" s="140"/>
      <c r="AC112" s="140"/>
      <c r="AD112" s="140"/>
      <c r="AE112" s="140"/>
      <c r="AF112" s="140"/>
      <c r="AG112" s="140"/>
      <c r="AH112" s="140"/>
      <c r="AI112" s="140"/>
      <c r="AJ112" s="140"/>
      <c r="AK112" s="140"/>
      <c r="AL112" s="140"/>
      <c r="AM112" s="140"/>
      <c r="AN112" s="140"/>
      <c r="AO112" s="140"/>
      <c r="AP112" s="140"/>
      <c r="AQ112" s="140"/>
      <c r="AR112" s="140"/>
      <c r="AS112" s="140"/>
    </row>
    <row r="113" ht="27.0" customHeight="1">
      <c r="A113" s="185">
        <v>221.0</v>
      </c>
      <c r="B113" s="195" t="s">
        <v>56</v>
      </c>
      <c r="C113" s="195">
        <v>102.0</v>
      </c>
      <c r="D113" s="195">
        <v>195.0</v>
      </c>
      <c r="E113" s="195">
        <v>141.0</v>
      </c>
      <c r="F113" s="195">
        <f t="shared" si="4"/>
        <v>0</v>
      </c>
      <c r="G113" s="195">
        <f t="shared" si="5"/>
        <v>82.732455</v>
      </c>
      <c r="H113" s="196">
        <f t="shared" si="6"/>
        <v>82.732455</v>
      </c>
      <c r="I113" s="195">
        <v>1.0</v>
      </c>
      <c r="J113" s="219">
        <f t="shared" si="7"/>
        <v>82.732455</v>
      </c>
      <c r="K113" s="140"/>
      <c r="L113" s="198"/>
      <c r="M113" s="199"/>
      <c r="N113" s="199"/>
      <c r="O113" s="140"/>
      <c r="P113" s="140"/>
      <c r="Q113" s="142">
        <v>29.5</v>
      </c>
      <c r="R113" s="191">
        <f t="shared" si="8"/>
        <v>1.41</v>
      </c>
      <c r="S113" s="185">
        <f t="shared" si="9"/>
        <v>1</v>
      </c>
      <c r="T113" s="185">
        <f t="shared" si="10"/>
        <v>1.41</v>
      </c>
      <c r="U113" s="193">
        <f t="shared" si="11"/>
        <v>82.732455</v>
      </c>
      <c r="V113" s="191">
        <f t="shared" ref="V113:W113" si="107">C113/100</f>
        <v>1.02</v>
      </c>
      <c r="W113" s="191">
        <f t="shared" si="107"/>
        <v>1.95</v>
      </c>
      <c r="X113" s="191">
        <f t="shared" si="13"/>
        <v>1.41</v>
      </c>
      <c r="Y113" s="194">
        <f t="shared" si="14"/>
        <v>2.80449</v>
      </c>
      <c r="Z113" s="140"/>
      <c r="AA113" s="140"/>
      <c r="AB113" s="140"/>
      <c r="AC113" s="140"/>
      <c r="AD113" s="140"/>
      <c r="AE113" s="140"/>
      <c r="AF113" s="140"/>
      <c r="AG113" s="140"/>
      <c r="AH113" s="140"/>
      <c r="AI113" s="140"/>
      <c r="AJ113" s="140"/>
      <c r="AK113" s="140"/>
      <c r="AL113" s="140"/>
      <c r="AM113" s="140"/>
      <c r="AN113" s="140"/>
      <c r="AO113" s="140"/>
      <c r="AP113" s="140"/>
      <c r="AQ113" s="140"/>
      <c r="AR113" s="140"/>
      <c r="AS113" s="140"/>
    </row>
    <row r="114" ht="27.0" customHeight="1">
      <c r="A114" s="185">
        <v>222.0</v>
      </c>
      <c r="B114" s="195" t="s">
        <v>56</v>
      </c>
      <c r="C114" s="195">
        <v>102.0</v>
      </c>
      <c r="D114" s="195">
        <v>195.0</v>
      </c>
      <c r="E114" s="195">
        <v>143.0</v>
      </c>
      <c r="F114" s="195">
        <f t="shared" si="4"/>
        <v>0</v>
      </c>
      <c r="G114" s="195">
        <f t="shared" si="5"/>
        <v>83.905965</v>
      </c>
      <c r="H114" s="196">
        <f t="shared" si="6"/>
        <v>83.905965</v>
      </c>
      <c r="I114" s="195">
        <v>1.0</v>
      </c>
      <c r="J114" s="219">
        <f t="shared" si="7"/>
        <v>83.905965</v>
      </c>
      <c r="K114" s="140"/>
      <c r="L114" s="198"/>
      <c r="M114" s="199"/>
      <c r="N114" s="199"/>
      <c r="O114" s="140"/>
      <c r="P114" s="140"/>
      <c r="Q114" s="142">
        <v>29.5</v>
      </c>
      <c r="R114" s="191">
        <f t="shared" si="8"/>
        <v>1.43</v>
      </c>
      <c r="S114" s="185">
        <f t="shared" si="9"/>
        <v>1</v>
      </c>
      <c r="T114" s="185">
        <f t="shared" si="10"/>
        <v>1.43</v>
      </c>
      <c r="U114" s="193">
        <f t="shared" si="11"/>
        <v>83.905965</v>
      </c>
      <c r="V114" s="191">
        <f t="shared" ref="V114:W114" si="108">C114/100</f>
        <v>1.02</v>
      </c>
      <c r="W114" s="191">
        <f t="shared" si="108"/>
        <v>1.95</v>
      </c>
      <c r="X114" s="191">
        <f t="shared" si="13"/>
        <v>1.43</v>
      </c>
      <c r="Y114" s="194">
        <f t="shared" si="14"/>
        <v>2.84427</v>
      </c>
      <c r="Z114" s="140"/>
      <c r="AA114" s="140"/>
      <c r="AB114" s="140"/>
      <c r="AC114" s="140"/>
      <c r="AD114" s="140"/>
      <c r="AE114" s="140"/>
      <c r="AF114" s="140"/>
      <c r="AG114" s="140"/>
      <c r="AH114" s="140"/>
      <c r="AI114" s="140"/>
      <c r="AJ114" s="140"/>
      <c r="AK114" s="140"/>
      <c r="AL114" s="140"/>
      <c r="AM114" s="140"/>
      <c r="AN114" s="140"/>
      <c r="AO114" s="140"/>
      <c r="AP114" s="140"/>
      <c r="AQ114" s="140"/>
      <c r="AR114" s="140"/>
      <c r="AS114" s="140"/>
    </row>
    <row r="115" ht="27.0" customHeight="1">
      <c r="A115" s="185">
        <v>223.0</v>
      </c>
      <c r="B115" s="195" t="s">
        <v>56</v>
      </c>
      <c r="C115" s="195">
        <v>101.0</v>
      </c>
      <c r="D115" s="195">
        <v>195.0</v>
      </c>
      <c r="E115" s="195">
        <v>143.0</v>
      </c>
      <c r="F115" s="195">
        <f t="shared" si="4"/>
        <v>0</v>
      </c>
      <c r="G115" s="195">
        <f t="shared" si="5"/>
        <v>83.0833575</v>
      </c>
      <c r="H115" s="196">
        <f t="shared" si="6"/>
        <v>83.0833575</v>
      </c>
      <c r="I115" s="195">
        <v>4.0</v>
      </c>
      <c r="J115" s="219">
        <f t="shared" si="7"/>
        <v>332.33343</v>
      </c>
      <c r="K115" s="140"/>
      <c r="L115" s="198"/>
      <c r="M115" s="199"/>
      <c r="N115" s="199"/>
      <c r="O115" s="140"/>
      <c r="P115" s="140"/>
      <c r="Q115" s="142">
        <v>29.5</v>
      </c>
      <c r="R115" s="191">
        <f t="shared" si="8"/>
        <v>1.43</v>
      </c>
      <c r="S115" s="185">
        <f t="shared" si="9"/>
        <v>4</v>
      </c>
      <c r="T115" s="185">
        <f t="shared" si="10"/>
        <v>5.72</v>
      </c>
      <c r="U115" s="193">
        <f t="shared" si="11"/>
        <v>83.0833575</v>
      </c>
      <c r="V115" s="191">
        <f t="shared" ref="V115:W115" si="109">C115/100</f>
        <v>1.01</v>
      </c>
      <c r="W115" s="191">
        <f t="shared" si="109"/>
        <v>1.95</v>
      </c>
      <c r="X115" s="191">
        <f t="shared" si="13"/>
        <v>5.72</v>
      </c>
      <c r="Y115" s="194">
        <f t="shared" si="14"/>
        <v>11.26554</v>
      </c>
      <c r="Z115" s="140"/>
      <c r="AA115" s="140"/>
      <c r="AB115" s="140"/>
      <c r="AC115" s="140"/>
      <c r="AD115" s="140"/>
      <c r="AE115" s="140"/>
      <c r="AF115" s="140"/>
      <c r="AG115" s="140"/>
      <c r="AH115" s="140"/>
      <c r="AI115" s="140"/>
      <c r="AJ115" s="140"/>
      <c r="AK115" s="140"/>
      <c r="AL115" s="140"/>
      <c r="AM115" s="140"/>
      <c r="AN115" s="140"/>
      <c r="AO115" s="140"/>
      <c r="AP115" s="140"/>
      <c r="AQ115" s="140"/>
      <c r="AR115" s="140"/>
      <c r="AS115" s="140"/>
    </row>
    <row r="116" ht="27.0" customHeight="1">
      <c r="A116" s="185">
        <v>224.0</v>
      </c>
      <c r="B116" s="195" t="s">
        <v>56</v>
      </c>
      <c r="C116" s="195">
        <v>101.0</v>
      </c>
      <c r="D116" s="195">
        <v>195.0</v>
      </c>
      <c r="E116" s="195">
        <v>202.0</v>
      </c>
      <c r="F116" s="195">
        <f t="shared" si="4"/>
        <v>0</v>
      </c>
      <c r="G116" s="195">
        <f t="shared" si="5"/>
        <v>117.362505</v>
      </c>
      <c r="H116" s="196">
        <f t="shared" si="6"/>
        <v>117.362505</v>
      </c>
      <c r="I116" s="195">
        <v>5.0</v>
      </c>
      <c r="J116" s="219">
        <f t="shared" si="7"/>
        <v>586.812525</v>
      </c>
      <c r="K116" s="140"/>
      <c r="L116" s="198"/>
      <c r="M116" s="199"/>
      <c r="N116" s="199"/>
      <c r="O116" s="140"/>
      <c r="P116" s="140"/>
      <c r="Q116" s="142">
        <v>29.5</v>
      </c>
      <c r="R116" s="191">
        <f t="shared" si="8"/>
        <v>2.02</v>
      </c>
      <c r="S116" s="185">
        <f t="shared" si="9"/>
        <v>5</v>
      </c>
      <c r="T116" s="185">
        <f t="shared" si="10"/>
        <v>10.1</v>
      </c>
      <c r="U116" s="193">
        <f t="shared" si="11"/>
        <v>117.362505</v>
      </c>
      <c r="V116" s="191">
        <f t="shared" ref="V116:W116" si="110">C116/100</f>
        <v>1.01</v>
      </c>
      <c r="W116" s="191">
        <f t="shared" si="110"/>
        <v>1.95</v>
      </c>
      <c r="X116" s="191">
        <f t="shared" si="13"/>
        <v>10.1</v>
      </c>
      <c r="Y116" s="194">
        <f t="shared" si="14"/>
        <v>19.89195</v>
      </c>
      <c r="Z116" s="140"/>
      <c r="AA116" s="140"/>
      <c r="AB116" s="140"/>
      <c r="AC116" s="140"/>
      <c r="AD116" s="140"/>
      <c r="AE116" s="140"/>
      <c r="AF116" s="140"/>
      <c r="AG116" s="140"/>
      <c r="AH116" s="140"/>
      <c r="AI116" s="140"/>
      <c r="AJ116" s="140"/>
      <c r="AK116" s="140"/>
      <c r="AL116" s="140"/>
      <c r="AM116" s="140"/>
      <c r="AN116" s="140"/>
      <c r="AO116" s="140"/>
      <c r="AP116" s="140"/>
      <c r="AQ116" s="140"/>
      <c r="AR116" s="140"/>
      <c r="AS116" s="140"/>
    </row>
    <row r="117" ht="27.0" customHeight="1">
      <c r="A117" s="185">
        <v>225.0</v>
      </c>
      <c r="B117" s="195" t="s">
        <v>56</v>
      </c>
      <c r="C117" s="195">
        <v>101.0</v>
      </c>
      <c r="D117" s="195">
        <v>195.0</v>
      </c>
      <c r="E117" s="195">
        <v>201.0</v>
      </c>
      <c r="F117" s="195">
        <f t="shared" si="4"/>
        <v>0</v>
      </c>
      <c r="G117" s="195">
        <f t="shared" si="5"/>
        <v>116.7815025</v>
      </c>
      <c r="H117" s="196">
        <f t="shared" si="6"/>
        <v>116.7815025</v>
      </c>
      <c r="I117" s="195">
        <v>2.0</v>
      </c>
      <c r="J117" s="219">
        <f t="shared" si="7"/>
        <v>233.563005</v>
      </c>
      <c r="K117" s="140"/>
      <c r="L117" s="198"/>
      <c r="M117" s="199"/>
      <c r="N117" s="199"/>
      <c r="O117" s="140"/>
      <c r="P117" s="140"/>
      <c r="Q117" s="142">
        <v>29.5</v>
      </c>
      <c r="R117" s="191">
        <f t="shared" si="8"/>
        <v>2.01</v>
      </c>
      <c r="S117" s="185">
        <f t="shared" si="9"/>
        <v>2</v>
      </c>
      <c r="T117" s="185">
        <f t="shared" si="10"/>
        <v>4.02</v>
      </c>
      <c r="U117" s="193">
        <f t="shared" si="11"/>
        <v>116.7815025</v>
      </c>
      <c r="V117" s="191">
        <f t="shared" ref="V117:W117" si="111">C117/100</f>
        <v>1.01</v>
      </c>
      <c r="W117" s="191">
        <f t="shared" si="111"/>
        <v>1.95</v>
      </c>
      <c r="X117" s="191">
        <f t="shared" si="13"/>
        <v>4.02</v>
      </c>
      <c r="Y117" s="194">
        <f t="shared" si="14"/>
        <v>7.91739</v>
      </c>
      <c r="Z117" s="140"/>
      <c r="AA117" s="140"/>
      <c r="AB117" s="140"/>
      <c r="AC117" s="140"/>
      <c r="AD117" s="140"/>
      <c r="AE117" s="140"/>
      <c r="AF117" s="140"/>
      <c r="AG117" s="140"/>
      <c r="AH117" s="140"/>
      <c r="AI117" s="140"/>
      <c r="AJ117" s="140"/>
      <c r="AK117" s="140"/>
      <c r="AL117" s="140"/>
      <c r="AM117" s="140"/>
      <c r="AN117" s="140"/>
      <c r="AO117" s="140"/>
      <c r="AP117" s="140"/>
      <c r="AQ117" s="140"/>
      <c r="AR117" s="140"/>
      <c r="AS117" s="140"/>
    </row>
    <row r="118" ht="27.0" customHeight="1">
      <c r="A118" s="185">
        <v>226.0</v>
      </c>
      <c r="B118" s="195" t="s">
        <v>56</v>
      </c>
      <c r="C118" s="195">
        <v>102.0</v>
      </c>
      <c r="D118" s="195">
        <v>195.0</v>
      </c>
      <c r="E118" s="195">
        <v>201.0</v>
      </c>
      <c r="F118" s="195">
        <f t="shared" si="4"/>
        <v>0</v>
      </c>
      <c r="G118" s="195">
        <f t="shared" si="5"/>
        <v>117.937755</v>
      </c>
      <c r="H118" s="196">
        <f t="shared" si="6"/>
        <v>117.937755</v>
      </c>
      <c r="I118" s="195">
        <v>3.0</v>
      </c>
      <c r="J118" s="219">
        <f t="shared" si="7"/>
        <v>353.813265</v>
      </c>
      <c r="K118" s="140"/>
      <c r="L118" s="198"/>
      <c r="M118" s="199"/>
      <c r="N118" s="199"/>
      <c r="O118" s="140"/>
      <c r="P118" s="140"/>
      <c r="Q118" s="142">
        <v>29.5</v>
      </c>
      <c r="R118" s="191">
        <f t="shared" si="8"/>
        <v>2.01</v>
      </c>
      <c r="S118" s="185">
        <f t="shared" si="9"/>
        <v>3</v>
      </c>
      <c r="T118" s="185">
        <f t="shared" si="10"/>
        <v>6.03</v>
      </c>
      <c r="U118" s="193">
        <f t="shared" si="11"/>
        <v>117.937755</v>
      </c>
      <c r="V118" s="191">
        <f t="shared" ref="V118:W118" si="112">C118/100</f>
        <v>1.02</v>
      </c>
      <c r="W118" s="191">
        <f t="shared" si="112"/>
        <v>1.95</v>
      </c>
      <c r="X118" s="191">
        <f t="shared" si="13"/>
        <v>6.03</v>
      </c>
      <c r="Y118" s="194">
        <f t="shared" si="14"/>
        <v>11.99367</v>
      </c>
      <c r="Z118" s="140"/>
      <c r="AA118" s="140"/>
      <c r="AB118" s="140"/>
      <c r="AC118" s="140"/>
      <c r="AD118" s="140"/>
      <c r="AE118" s="140"/>
      <c r="AF118" s="140"/>
      <c r="AG118" s="140"/>
      <c r="AH118" s="140"/>
      <c r="AI118" s="140"/>
      <c r="AJ118" s="140"/>
      <c r="AK118" s="140"/>
      <c r="AL118" s="140"/>
      <c r="AM118" s="140"/>
      <c r="AN118" s="140"/>
      <c r="AO118" s="140"/>
      <c r="AP118" s="140"/>
      <c r="AQ118" s="140"/>
      <c r="AR118" s="140"/>
      <c r="AS118" s="140"/>
    </row>
    <row r="119" ht="27.0" customHeight="1">
      <c r="A119" s="185">
        <v>227.0</v>
      </c>
      <c r="B119" s="195" t="s">
        <v>56</v>
      </c>
      <c r="C119" s="195">
        <v>102.0</v>
      </c>
      <c r="D119" s="195">
        <v>195.0</v>
      </c>
      <c r="E119" s="195">
        <v>193.0</v>
      </c>
      <c r="F119" s="195">
        <f t="shared" si="4"/>
        <v>0</v>
      </c>
      <c r="G119" s="195">
        <f t="shared" si="5"/>
        <v>113.243715</v>
      </c>
      <c r="H119" s="196">
        <f t="shared" si="6"/>
        <v>113.243715</v>
      </c>
      <c r="I119" s="195">
        <v>1.0</v>
      </c>
      <c r="J119" s="219">
        <f t="shared" si="7"/>
        <v>113.243715</v>
      </c>
      <c r="K119" s="140"/>
      <c r="L119" s="198"/>
      <c r="M119" s="199"/>
      <c r="N119" s="199"/>
      <c r="O119" s="140"/>
      <c r="P119" s="140"/>
      <c r="Q119" s="142">
        <v>29.5</v>
      </c>
      <c r="R119" s="191">
        <f t="shared" si="8"/>
        <v>1.93</v>
      </c>
      <c r="S119" s="185">
        <f t="shared" si="9"/>
        <v>1</v>
      </c>
      <c r="T119" s="185">
        <f t="shared" si="10"/>
        <v>1.93</v>
      </c>
      <c r="U119" s="193">
        <f t="shared" si="11"/>
        <v>113.243715</v>
      </c>
      <c r="V119" s="191">
        <f t="shared" ref="V119:W119" si="113">C119/100</f>
        <v>1.02</v>
      </c>
      <c r="W119" s="191">
        <f t="shared" si="113"/>
        <v>1.95</v>
      </c>
      <c r="X119" s="191">
        <f t="shared" si="13"/>
        <v>1.93</v>
      </c>
      <c r="Y119" s="194">
        <f t="shared" si="14"/>
        <v>3.83877</v>
      </c>
      <c r="Z119" s="140"/>
      <c r="AA119" s="140"/>
      <c r="AB119" s="140"/>
      <c r="AC119" s="140"/>
      <c r="AD119" s="140"/>
      <c r="AE119" s="140"/>
      <c r="AF119" s="140"/>
      <c r="AG119" s="140"/>
      <c r="AH119" s="140"/>
      <c r="AI119" s="140"/>
      <c r="AJ119" s="140"/>
      <c r="AK119" s="140"/>
      <c r="AL119" s="140"/>
      <c r="AM119" s="140"/>
      <c r="AN119" s="140"/>
      <c r="AO119" s="140"/>
      <c r="AP119" s="140"/>
      <c r="AQ119" s="140"/>
      <c r="AR119" s="140"/>
      <c r="AS119" s="140"/>
    </row>
    <row r="120" ht="27.0" customHeight="1">
      <c r="A120" s="185">
        <v>228.0</v>
      </c>
      <c r="B120" s="195" t="s">
        <v>56</v>
      </c>
      <c r="C120" s="195">
        <v>101.0</v>
      </c>
      <c r="D120" s="195">
        <v>195.0</v>
      </c>
      <c r="E120" s="195">
        <v>193.0</v>
      </c>
      <c r="F120" s="195">
        <f t="shared" si="4"/>
        <v>0</v>
      </c>
      <c r="G120" s="195">
        <f t="shared" si="5"/>
        <v>112.1334825</v>
      </c>
      <c r="H120" s="196">
        <f t="shared" si="6"/>
        <v>112.1334825</v>
      </c>
      <c r="I120" s="195">
        <v>2.0</v>
      </c>
      <c r="J120" s="219">
        <f t="shared" si="7"/>
        <v>224.266965</v>
      </c>
      <c r="K120" s="140"/>
      <c r="L120" s="198"/>
      <c r="M120" s="199"/>
      <c r="N120" s="199"/>
      <c r="O120" s="140"/>
      <c r="P120" s="140"/>
      <c r="Q120" s="142">
        <v>29.5</v>
      </c>
      <c r="R120" s="191">
        <f t="shared" si="8"/>
        <v>1.93</v>
      </c>
      <c r="S120" s="185">
        <f t="shared" si="9"/>
        <v>2</v>
      </c>
      <c r="T120" s="185">
        <f t="shared" si="10"/>
        <v>3.86</v>
      </c>
      <c r="U120" s="193">
        <f t="shared" si="11"/>
        <v>112.1334825</v>
      </c>
      <c r="V120" s="191">
        <f t="shared" ref="V120:W120" si="114">C120/100</f>
        <v>1.01</v>
      </c>
      <c r="W120" s="191">
        <f t="shared" si="114"/>
        <v>1.95</v>
      </c>
      <c r="X120" s="191">
        <f t="shared" si="13"/>
        <v>3.86</v>
      </c>
      <c r="Y120" s="194">
        <f t="shared" si="14"/>
        <v>7.60227</v>
      </c>
      <c r="Z120" s="140"/>
      <c r="AA120" s="140"/>
      <c r="AB120" s="140"/>
      <c r="AC120" s="140"/>
      <c r="AD120" s="140"/>
      <c r="AE120" s="140"/>
      <c r="AF120" s="140"/>
      <c r="AG120" s="140"/>
      <c r="AH120" s="140"/>
      <c r="AI120" s="140"/>
      <c r="AJ120" s="140"/>
      <c r="AK120" s="140"/>
      <c r="AL120" s="140"/>
      <c r="AM120" s="140"/>
      <c r="AN120" s="140"/>
      <c r="AO120" s="140"/>
      <c r="AP120" s="140"/>
      <c r="AQ120" s="140"/>
      <c r="AR120" s="140"/>
      <c r="AS120" s="140"/>
    </row>
    <row r="121" ht="27.0" customHeight="1">
      <c r="A121" s="185">
        <v>229.0</v>
      </c>
      <c r="B121" s="195" t="s">
        <v>56</v>
      </c>
      <c r="C121" s="195">
        <v>101.0</v>
      </c>
      <c r="D121" s="195">
        <v>195.0</v>
      </c>
      <c r="E121" s="164">
        <v>195.0</v>
      </c>
      <c r="F121" s="164">
        <f t="shared" si="4"/>
        <v>0</v>
      </c>
      <c r="G121" s="164">
        <f t="shared" si="5"/>
        <v>113.2954875</v>
      </c>
      <c r="H121" s="196">
        <f t="shared" si="6"/>
        <v>113.2954875</v>
      </c>
      <c r="I121" s="164">
        <v>3.0</v>
      </c>
      <c r="J121" s="219">
        <f t="shared" si="7"/>
        <v>339.8864625</v>
      </c>
      <c r="K121" s="140"/>
      <c r="L121" s="140"/>
      <c r="M121" s="140"/>
      <c r="N121" s="140"/>
      <c r="O121" s="140"/>
      <c r="P121" s="140"/>
      <c r="Q121" s="142">
        <v>29.5</v>
      </c>
      <c r="R121" s="191">
        <f t="shared" si="8"/>
        <v>1.95</v>
      </c>
      <c r="S121" s="185">
        <f t="shared" si="9"/>
        <v>3</v>
      </c>
      <c r="T121" s="185">
        <f t="shared" si="10"/>
        <v>5.85</v>
      </c>
      <c r="U121" s="193">
        <f t="shared" si="11"/>
        <v>113.2954875</v>
      </c>
      <c r="V121" s="191">
        <f t="shared" ref="V121:W121" si="115">C121/100</f>
        <v>1.01</v>
      </c>
      <c r="W121" s="191">
        <f t="shared" si="115"/>
        <v>1.95</v>
      </c>
      <c r="X121" s="191">
        <f t="shared" si="13"/>
        <v>5.85</v>
      </c>
      <c r="Y121" s="194">
        <f t="shared" si="14"/>
        <v>11.521575</v>
      </c>
      <c r="Z121" s="140"/>
      <c r="AA121" s="140"/>
      <c r="AB121" s="140"/>
      <c r="AC121" s="140"/>
      <c r="AD121" s="140"/>
      <c r="AE121" s="140"/>
      <c r="AF121" s="140"/>
      <c r="AG121" s="140"/>
      <c r="AH121" s="140"/>
      <c r="AI121" s="140"/>
      <c r="AJ121" s="140"/>
      <c r="AK121" s="140"/>
      <c r="AL121" s="140"/>
      <c r="AM121" s="140"/>
      <c r="AN121" s="140"/>
      <c r="AO121" s="140"/>
      <c r="AP121" s="140"/>
      <c r="AQ121" s="140"/>
      <c r="AR121" s="140"/>
      <c r="AS121" s="140"/>
    </row>
    <row r="122" ht="27.0" customHeight="1">
      <c r="A122" s="185">
        <v>230.0</v>
      </c>
      <c r="B122" s="195" t="s">
        <v>56</v>
      </c>
      <c r="C122" s="195">
        <v>101.0</v>
      </c>
      <c r="D122" s="195">
        <v>195.0</v>
      </c>
      <c r="E122" s="164">
        <v>194.0</v>
      </c>
      <c r="F122" s="164">
        <f t="shared" si="4"/>
        <v>0</v>
      </c>
      <c r="G122" s="164">
        <f t="shared" si="5"/>
        <v>112.714485</v>
      </c>
      <c r="H122" s="196">
        <f t="shared" si="6"/>
        <v>112.714485</v>
      </c>
      <c r="I122" s="164">
        <v>1.0</v>
      </c>
      <c r="J122" s="219">
        <f t="shared" si="7"/>
        <v>112.714485</v>
      </c>
      <c r="K122" s="140"/>
      <c r="L122" s="140"/>
      <c r="M122" s="140"/>
      <c r="N122" s="140"/>
      <c r="O122" s="140"/>
      <c r="P122" s="140"/>
      <c r="Q122" s="142">
        <v>29.5</v>
      </c>
      <c r="R122" s="191">
        <f t="shared" si="8"/>
        <v>1.94</v>
      </c>
      <c r="S122" s="185">
        <f t="shared" si="9"/>
        <v>1</v>
      </c>
      <c r="T122" s="185">
        <f t="shared" si="10"/>
        <v>1.94</v>
      </c>
      <c r="U122" s="193">
        <f t="shared" si="11"/>
        <v>112.714485</v>
      </c>
      <c r="V122" s="191">
        <f t="shared" ref="V122:W122" si="116">C122/100</f>
        <v>1.01</v>
      </c>
      <c r="W122" s="191">
        <f t="shared" si="116"/>
        <v>1.95</v>
      </c>
      <c r="X122" s="191">
        <f t="shared" si="13"/>
        <v>1.94</v>
      </c>
      <c r="Y122" s="194">
        <f t="shared" si="14"/>
        <v>3.82083</v>
      </c>
      <c r="Z122" s="140"/>
      <c r="AA122" s="140"/>
      <c r="AB122" s="140"/>
      <c r="AC122" s="140"/>
      <c r="AD122" s="140"/>
      <c r="AE122" s="140"/>
      <c r="AF122" s="140"/>
      <c r="AG122" s="140"/>
      <c r="AH122" s="140"/>
      <c r="AI122" s="140"/>
      <c r="AJ122" s="140"/>
      <c r="AK122" s="140"/>
      <c r="AL122" s="140"/>
      <c r="AM122" s="140"/>
      <c r="AN122" s="140"/>
      <c r="AO122" s="140"/>
      <c r="AP122" s="140"/>
      <c r="AQ122" s="140"/>
      <c r="AR122" s="140"/>
      <c r="AS122" s="140"/>
    </row>
    <row r="123" ht="27.0" customHeight="1">
      <c r="A123" s="185">
        <v>231.0</v>
      </c>
      <c r="B123" s="195" t="s">
        <v>56</v>
      </c>
      <c r="C123" s="195">
        <v>102.0</v>
      </c>
      <c r="D123" s="195">
        <v>195.0</v>
      </c>
      <c r="E123" s="164">
        <v>240.0</v>
      </c>
      <c r="F123" s="164">
        <f t="shared" si="4"/>
        <v>0</v>
      </c>
      <c r="G123" s="164">
        <f t="shared" si="5"/>
        <v>140.8212</v>
      </c>
      <c r="H123" s="196">
        <f t="shared" si="6"/>
        <v>140.8212</v>
      </c>
      <c r="I123" s="164">
        <v>1.0</v>
      </c>
      <c r="J123" s="219">
        <f t="shared" si="7"/>
        <v>140.8212</v>
      </c>
      <c r="K123" s="140"/>
      <c r="L123" s="140"/>
      <c r="M123" s="140"/>
      <c r="N123" s="140"/>
      <c r="O123" s="140"/>
      <c r="P123" s="140"/>
      <c r="Q123" s="142">
        <v>29.5</v>
      </c>
      <c r="R123" s="191">
        <f t="shared" si="8"/>
        <v>2.4</v>
      </c>
      <c r="S123" s="185">
        <f t="shared" si="9"/>
        <v>1</v>
      </c>
      <c r="T123" s="185">
        <f t="shared" si="10"/>
        <v>2.4</v>
      </c>
      <c r="U123" s="193">
        <f t="shared" si="11"/>
        <v>140.8212</v>
      </c>
      <c r="V123" s="191">
        <f t="shared" ref="V123:W123" si="117">C123/100</f>
        <v>1.02</v>
      </c>
      <c r="W123" s="191">
        <f t="shared" si="117"/>
        <v>1.95</v>
      </c>
      <c r="X123" s="191">
        <f t="shared" si="13"/>
        <v>2.4</v>
      </c>
      <c r="Y123" s="194">
        <f t="shared" si="14"/>
        <v>4.7736</v>
      </c>
      <c r="Z123" s="140"/>
      <c r="AA123" s="140"/>
      <c r="AB123" s="140"/>
      <c r="AC123" s="140"/>
      <c r="AD123" s="140"/>
      <c r="AE123" s="140"/>
      <c r="AF123" s="140"/>
      <c r="AG123" s="140"/>
      <c r="AH123" s="140"/>
      <c r="AI123" s="140"/>
      <c r="AJ123" s="140"/>
      <c r="AK123" s="140"/>
      <c r="AL123" s="140"/>
      <c r="AM123" s="140"/>
      <c r="AN123" s="140"/>
      <c r="AO123" s="140"/>
      <c r="AP123" s="140"/>
      <c r="AQ123" s="140"/>
      <c r="AR123" s="140"/>
      <c r="AS123" s="140"/>
    </row>
    <row r="124" ht="27.0" customHeight="1">
      <c r="A124" s="185">
        <v>232.0</v>
      </c>
      <c r="B124" s="195" t="s">
        <v>56</v>
      </c>
      <c r="C124" s="195">
        <v>101.0</v>
      </c>
      <c r="D124" s="195">
        <v>195.0</v>
      </c>
      <c r="E124" s="164">
        <v>240.0</v>
      </c>
      <c r="F124" s="164">
        <f t="shared" si="4"/>
        <v>0</v>
      </c>
      <c r="G124" s="164">
        <f t="shared" si="5"/>
        <v>139.4406</v>
      </c>
      <c r="H124" s="196">
        <f t="shared" si="6"/>
        <v>139.4406</v>
      </c>
      <c r="I124" s="164">
        <v>1.0</v>
      </c>
      <c r="J124" s="219">
        <f t="shared" si="7"/>
        <v>139.4406</v>
      </c>
      <c r="K124" s="140"/>
      <c r="L124" s="140"/>
      <c r="M124" s="140"/>
      <c r="N124" s="140"/>
      <c r="O124" s="140"/>
      <c r="P124" s="140"/>
      <c r="Q124" s="142">
        <v>29.5</v>
      </c>
      <c r="R124" s="191">
        <f t="shared" si="8"/>
        <v>2.4</v>
      </c>
      <c r="S124" s="185">
        <f t="shared" si="9"/>
        <v>1</v>
      </c>
      <c r="T124" s="185">
        <f t="shared" si="10"/>
        <v>2.4</v>
      </c>
      <c r="U124" s="193">
        <f t="shared" si="11"/>
        <v>139.4406</v>
      </c>
      <c r="V124" s="191">
        <f t="shared" ref="V124:W124" si="118">C124/100</f>
        <v>1.01</v>
      </c>
      <c r="W124" s="191">
        <f t="shared" si="118"/>
        <v>1.95</v>
      </c>
      <c r="X124" s="191">
        <f t="shared" si="13"/>
        <v>2.4</v>
      </c>
      <c r="Y124" s="194">
        <f t="shared" si="14"/>
        <v>4.7268</v>
      </c>
      <c r="Z124" s="140"/>
      <c r="AA124" s="140"/>
      <c r="AB124" s="140"/>
      <c r="AC124" s="140"/>
      <c r="AD124" s="140"/>
      <c r="AE124" s="140"/>
      <c r="AF124" s="140"/>
      <c r="AG124" s="140"/>
      <c r="AH124" s="140"/>
      <c r="AI124" s="140"/>
      <c r="AJ124" s="140"/>
      <c r="AK124" s="140"/>
      <c r="AL124" s="140"/>
      <c r="AM124" s="140"/>
      <c r="AN124" s="140"/>
      <c r="AO124" s="140"/>
      <c r="AP124" s="140"/>
      <c r="AQ124" s="140"/>
      <c r="AR124" s="140"/>
      <c r="AS124" s="140"/>
    </row>
    <row r="125" ht="27.0" customHeight="1">
      <c r="A125" s="185">
        <v>233.0</v>
      </c>
      <c r="B125" s="195" t="s">
        <v>56</v>
      </c>
      <c r="C125" s="195">
        <v>101.0</v>
      </c>
      <c r="D125" s="195">
        <v>195.0</v>
      </c>
      <c r="E125" s="164">
        <v>201.0</v>
      </c>
      <c r="F125" s="164">
        <f t="shared" si="4"/>
        <v>0</v>
      </c>
      <c r="G125" s="164">
        <f t="shared" si="5"/>
        <v>116.7815025</v>
      </c>
      <c r="H125" s="196">
        <f t="shared" si="6"/>
        <v>116.7815025</v>
      </c>
      <c r="I125" s="164">
        <v>1.0</v>
      </c>
      <c r="J125" s="219">
        <f t="shared" si="7"/>
        <v>116.7815025</v>
      </c>
      <c r="K125" s="140"/>
      <c r="L125" s="140"/>
      <c r="M125" s="140"/>
      <c r="N125" s="140"/>
      <c r="O125" s="140"/>
      <c r="P125" s="140"/>
      <c r="Q125" s="142">
        <v>29.5</v>
      </c>
      <c r="R125" s="191">
        <f t="shared" si="8"/>
        <v>2.01</v>
      </c>
      <c r="S125" s="185">
        <f t="shared" si="9"/>
        <v>1</v>
      </c>
      <c r="T125" s="185">
        <f t="shared" si="10"/>
        <v>2.01</v>
      </c>
      <c r="U125" s="193">
        <f t="shared" si="11"/>
        <v>116.7815025</v>
      </c>
      <c r="V125" s="191">
        <f t="shared" ref="V125:W125" si="119">C125/100</f>
        <v>1.01</v>
      </c>
      <c r="W125" s="191">
        <f t="shared" si="119"/>
        <v>1.95</v>
      </c>
      <c r="X125" s="191">
        <f t="shared" si="13"/>
        <v>2.01</v>
      </c>
      <c r="Y125" s="194">
        <f t="shared" si="14"/>
        <v>3.958695</v>
      </c>
      <c r="Z125" s="140"/>
      <c r="AA125" s="140"/>
      <c r="AB125" s="140"/>
      <c r="AC125" s="140"/>
      <c r="AD125" s="140"/>
      <c r="AE125" s="140"/>
      <c r="AF125" s="140"/>
      <c r="AG125" s="140"/>
      <c r="AH125" s="140"/>
      <c r="AI125" s="140"/>
      <c r="AJ125" s="140"/>
      <c r="AK125" s="140"/>
      <c r="AL125" s="140"/>
      <c r="AM125" s="140"/>
      <c r="AN125" s="140"/>
      <c r="AO125" s="140"/>
      <c r="AP125" s="140"/>
      <c r="AQ125" s="140"/>
      <c r="AR125" s="140"/>
      <c r="AS125" s="140"/>
    </row>
    <row r="126" ht="27.0" customHeight="1">
      <c r="A126" s="185">
        <v>234.0</v>
      </c>
      <c r="B126" s="186" t="s">
        <v>62</v>
      </c>
      <c r="C126" s="187">
        <v>85.0</v>
      </c>
      <c r="D126" s="187">
        <v>187.0</v>
      </c>
      <c r="E126" s="274">
        <v>247.0</v>
      </c>
      <c r="F126" s="274">
        <f t="shared" si="4"/>
        <v>0.8</v>
      </c>
      <c r="G126" s="274">
        <f t="shared" si="5"/>
        <v>115.8189175</v>
      </c>
      <c r="H126" s="188">
        <f t="shared" si="6"/>
        <v>92.655134</v>
      </c>
      <c r="I126" s="274">
        <v>1.0</v>
      </c>
      <c r="J126" s="219">
        <f t="shared" si="7"/>
        <v>92.655134</v>
      </c>
      <c r="K126" s="140"/>
      <c r="L126" s="140"/>
      <c r="M126" s="140"/>
      <c r="N126" s="140"/>
      <c r="O126" s="140"/>
      <c r="P126" s="140"/>
      <c r="Q126" s="142">
        <v>29.5</v>
      </c>
      <c r="R126" s="191">
        <f t="shared" si="8"/>
        <v>2.47</v>
      </c>
      <c r="S126" s="185">
        <f t="shared" si="9"/>
        <v>1</v>
      </c>
      <c r="T126" s="185">
        <f t="shared" si="10"/>
        <v>2.47</v>
      </c>
      <c r="U126" s="193">
        <f t="shared" si="11"/>
        <v>115.8189175</v>
      </c>
      <c r="V126" s="191">
        <f t="shared" ref="V126:W126" si="120">C126/100</f>
        <v>0.85</v>
      </c>
      <c r="W126" s="191">
        <f t="shared" si="120"/>
        <v>1.87</v>
      </c>
      <c r="X126" s="191">
        <f t="shared" si="13"/>
        <v>2.47</v>
      </c>
      <c r="Y126" s="194">
        <f t="shared" si="14"/>
        <v>3.926065</v>
      </c>
      <c r="Z126" s="140"/>
      <c r="AA126" s="140"/>
      <c r="AB126" s="140"/>
      <c r="AC126" s="140"/>
      <c r="AD126" s="140"/>
      <c r="AE126" s="140"/>
      <c r="AF126" s="140"/>
      <c r="AG126" s="140"/>
      <c r="AH126" s="140"/>
      <c r="AI126" s="140"/>
      <c r="AJ126" s="140"/>
      <c r="AK126" s="140"/>
      <c r="AL126" s="140"/>
      <c r="AM126" s="140"/>
      <c r="AN126" s="140"/>
      <c r="AO126" s="140"/>
      <c r="AP126" s="140"/>
      <c r="AQ126" s="140"/>
      <c r="AR126" s="140"/>
      <c r="AS126" s="140"/>
    </row>
    <row r="127" ht="27.0" customHeight="1">
      <c r="A127" s="185">
        <v>235.0</v>
      </c>
      <c r="B127" s="195" t="s">
        <v>56</v>
      </c>
      <c r="C127" s="195">
        <v>99.0</v>
      </c>
      <c r="D127" s="195">
        <v>187.0</v>
      </c>
      <c r="E127" s="164">
        <v>246.0</v>
      </c>
      <c r="F127" s="164">
        <f t="shared" si="4"/>
        <v>0</v>
      </c>
      <c r="G127" s="164">
        <f t="shared" si="5"/>
        <v>134.348841</v>
      </c>
      <c r="H127" s="196">
        <f t="shared" si="6"/>
        <v>134.348841</v>
      </c>
      <c r="I127" s="164">
        <v>7.0</v>
      </c>
      <c r="J127" s="219">
        <f t="shared" si="7"/>
        <v>940.441887</v>
      </c>
      <c r="K127" s="140"/>
      <c r="L127" s="140"/>
      <c r="M127" s="140"/>
      <c r="N127" s="140"/>
      <c r="O127" s="140"/>
      <c r="P127" s="140"/>
      <c r="Q127" s="142">
        <v>29.5</v>
      </c>
      <c r="R127" s="191">
        <f t="shared" si="8"/>
        <v>2.46</v>
      </c>
      <c r="S127" s="185">
        <f t="shared" si="9"/>
        <v>7</v>
      </c>
      <c r="T127" s="185">
        <f t="shared" si="10"/>
        <v>17.22</v>
      </c>
      <c r="U127" s="193">
        <f t="shared" si="11"/>
        <v>134.348841</v>
      </c>
      <c r="V127" s="191">
        <f t="shared" ref="V127:W127" si="121">C127/100</f>
        <v>0.99</v>
      </c>
      <c r="W127" s="191">
        <f t="shared" si="121"/>
        <v>1.87</v>
      </c>
      <c r="X127" s="191">
        <f t="shared" si="13"/>
        <v>17.22</v>
      </c>
      <c r="Y127" s="194">
        <f t="shared" si="14"/>
        <v>31.879386</v>
      </c>
      <c r="Z127" s="140"/>
      <c r="AA127" s="140"/>
      <c r="AB127" s="140"/>
      <c r="AC127" s="140"/>
      <c r="AD127" s="140"/>
      <c r="AE127" s="140"/>
      <c r="AF127" s="140"/>
      <c r="AG127" s="140"/>
      <c r="AH127" s="140"/>
      <c r="AI127" s="140"/>
      <c r="AJ127" s="140"/>
      <c r="AK127" s="140"/>
      <c r="AL127" s="140"/>
      <c r="AM127" s="140"/>
      <c r="AN127" s="140"/>
      <c r="AO127" s="140"/>
      <c r="AP127" s="140"/>
      <c r="AQ127" s="140"/>
      <c r="AR127" s="140"/>
      <c r="AS127" s="140"/>
    </row>
    <row r="128" ht="27.0" customHeight="1">
      <c r="A128" s="185">
        <v>236.0</v>
      </c>
      <c r="B128" s="195" t="s">
        <v>56</v>
      </c>
      <c r="C128" s="195">
        <v>99.0</v>
      </c>
      <c r="D128" s="195">
        <v>187.0</v>
      </c>
      <c r="E128" s="164">
        <v>248.0</v>
      </c>
      <c r="F128" s="164">
        <f t="shared" si="4"/>
        <v>0</v>
      </c>
      <c r="G128" s="164">
        <f t="shared" si="5"/>
        <v>135.441108</v>
      </c>
      <c r="H128" s="196">
        <f t="shared" si="6"/>
        <v>135.441108</v>
      </c>
      <c r="I128" s="164">
        <v>1.0</v>
      </c>
      <c r="J128" s="219">
        <f t="shared" si="7"/>
        <v>135.441108</v>
      </c>
      <c r="K128" s="140"/>
      <c r="L128" s="140"/>
      <c r="M128" s="140"/>
      <c r="N128" s="140"/>
      <c r="O128" s="140"/>
      <c r="P128" s="140"/>
      <c r="Q128" s="142">
        <v>29.5</v>
      </c>
      <c r="R128" s="191">
        <f t="shared" si="8"/>
        <v>2.48</v>
      </c>
      <c r="S128" s="185">
        <f t="shared" si="9"/>
        <v>1</v>
      </c>
      <c r="T128" s="185">
        <f t="shared" si="10"/>
        <v>2.48</v>
      </c>
      <c r="U128" s="193">
        <f t="shared" si="11"/>
        <v>135.441108</v>
      </c>
      <c r="V128" s="191">
        <f t="shared" ref="V128:W128" si="122">C128/100</f>
        <v>0.99</v>
      </c>
      <c r="W128" s="191">
        <f t="shared" si="122"/>
        <v>1.87</v>
      </c>
      <c r="X128" s="191">
        <f t="shared" si="13"/>
        <v>2.48</v>
      </c>
      <c r="Y128" s="194">
        <f t="shared" si="14"/>
        <v>4.591224</v>
      </c>
      <c r="Z128" s="140"/>
      <c r="AA128" s="140"/>
      <c r="AB128" s="140"/>
      <c r="AC128" s="140"/>
      <c r="AD128" s="140"/>
      <c r="AE128" s="140"/>
      <c r="AF128" s="140"/>
      <c r="AG128" s="140"/>
      <c r="AH128" s="140"/>
      <c r="AI128" s="140"/>
      <c r="AJ128" s="140"/>
      <c r="AK128" s="140"/>
      <c r="AL128" s="140"/>
      <c r="AM128" s="140"/>
      <c r="AN128" s="140"/>
      <c r="AO128" s="140"/>
      <c r="AP128" s="140"/>
      <c r="AQ128" s="140"/>
      <c r="AR128" s="140"/>
      <c r="AS128" s="140"/>
    </row>
    <row r="129" ht="27.0" customHeight="1">
      <c r="A129" s="185">
        <v>237.0</v>
      </c>
      <c r="B129" s="195" t="s">
        <v>56</v>
      </c>
      <c r="C129" s="195">
        <v>98.0</v>
      </c>
      <c r="D129" s="195">
        <v>187.0</v>
      </c>
      <c r="E129" s="164">
        <v>247.0</v>
      </c>
      <c r="F129" s="164">
        <f t="shared" si="4"/>
        <v>0</v>
      </c>
      <c r="G129" s="164">
        <f t="shared" si="5"/>
        <v>133.532399</v>
      </c>
      <c r="H129" s="196">
        <f t="shared" si="6"/>
        <v>133.532399</v>
      </c>
      <c r="I129" s="164">
        <v>2.0</v>
      </c>
      <c r="J129" s="219">
        <f t="shared" si="7"/>
        <v>267.064798</v>
      </c>
      <c r="K129" s="140"/>
      <c r="L129" s="140"/>
      <c r="M129" s="140"/>
      <c r="N129" s="140"/>
      <c r="O129" s="140"/>
      <c r="P129" s="140"/>
      <c r="Q129" s="142">
        <v>29.5</v>
      </c>
      <c r="R129" s="191">
        <f t="shared" si="8"/>
        <v>2.47</v>
      </c>
      <c r="S129" s="185">
        <f t="shared" si="9"/>
        <v>2</v>
      </c>
      <c r="T129" s="185">
        <f t="shared" si="10"/>
        <v>4.94</v>
      </c>
      <c r="U129" s="193">
        <f t="shared" si="11"/>
        <v>133.532399</v>
      </c>
      <c r="V129" s="191">
        <f t="shared" ref="V129:W129" si="123">C129/100</f>
        <v>0.98</v>
      </c>
      <c r="W129" s="191">
        <f t="shared" si="123"/>
        <v>1.87</v>
      </c>
      <c r="X129" s="191">
        <f t="shared" si="13"/>
        <v>4.94</v>
      </c>
      <c r="Y129" s="194">
        <f t="shared" si="14"/>
        <v>9.053044</v>
      </c>
      <c r="Z129" s="140"/>
      <c r="AA129" s="140"/>
      <c r="AB129" s="140"/>
      <c r="AC129" s="140"/>
      <c r="AD129" s="140"/>
      <c r="AE129" s="140"/>
      <c r="AF129" s="140"/>
      <c r="AG129" s="140"/>
      <c r="AH129" s="140"/>
      <c r="AI129" s="140"/>
      <c r="AJ129" s="140"/>
      <c r="AK129" s="140"/>
      <c r="AL129" s="140"/>
      <c r="AM129" s="140"/>
      <c r="AN129" s="140"/>
      <c r="AO129" s="140"/>
      <c r="AP129" s="140"/>
      <c r="AQ129" s="140"/>
      <c r="AR129" s="140"/>
      <c r="AS129" s="140"/>
    </row>
    <row r="130" ht="27.0" customHeight="1">
      <c r="A130" s="185">
        <v>238.0</v>
      </c>
      <c r="B130" s="195" t="s">
        <v>56</v>
      </c>
      <c r="C130" s="195">
        <v>92.0</v>
      </c>
      <c r="D130" s="195">
        <v>187.0</v>
      </c>
      <c r="E130" s="164">
        <v>249.0</v>
      </c>
      <c r="F130" s="164">
        <f t="shared" si="4"/>
        <v>0</v>
      </c>
      <c r="G130" s="164">
        <f t="shared" si="5"/>
        <v>126.371982</v>
      </c>
      <c r="H130" s="196">
        <f t="shared" si="6"/>
        <v>126.371982</v>
      </c>
      <c r="I130" s="164">
        <v>1.0</v>
      </c>
      <c r="J130" s="219">
        <f t="shared" si="7"/>
        <v>126.371982</v>
      </c>
      <c r="K130" s="140"/>
      <c r="L130" s="140"/>
      <c r="M130" s="140"/>
      <c r="N130" s="140"/>
      <c r="O130" s="140"/>
      <c r="P130" s="140"/>
      <c r="Q130" s="142">
        <v>29.5</v>
      </c>
      <c r="R130" s="191">
        <f t="shared" si="8"/>
        <v>2.49</v>
      </c>
      <c r="S130" s="185">
        <f t="shared" si="9"/>
        <v>1</v>
      </c>
      <c r="T130" s="185">
        <f t="shared" si="10"/>
        <v>2.49</v>
      </c>
      <c r="U130" s="193">
        <f t="shared" si="11"/>
        <v>126.371982</v>
      </c>
      <c r="V130" s="191">
        <f t="shared" ref="V130:W130" si="124">C130/100</f>
        <v>0.92</v>
      </c>
      <c r="W130" s="191">
        <f t="shared" si="124"/>
        <v>1.87</v>
      </c>
      <c r="X130" s="191">
        <f t="shared" si="13"/>
        <v>2.49</v>
      </c>
      <c r="Y130" s="194">
        <f t="shared" si="14"/>
        <v>4.283796</v>
      </c>
      <c r="Z130" s="140"/>
      <c r="AA130" s="140"/>
      <c r="AB130" s="140"/>
      <c r="AC130" s="140"/>
      <c r="AD130" s="140"/>
      <c r="AE130" s="140"/>
      <c r="AF130" s="140"/>
      <c r="AG130" s="140"/>
      <c r="AH130" s="140"/>
      <c r="AI130" s="140"/>
      <c r="AJ130" s="140"/>
      <c r="AK130" s="140"/>
      <c r="AL130" s="140"/>
      <c r="AM130" s="140"/>
      <c r="AN130" s="140"/>
      <c r="AO130" s="140"/>
      <c r="AP130" s="140"/>
      <c r="AQ130" s="140"/>
      <c r="AR130" s="140"/>
      <c r="AS130" s="140"/>
    </row>
    <row r="131" ht="27.0" customHeight="1">
      <c r="A131" s="185">
        <v>239.0</v>
      </c>
      <c r="B131" s="195" t="s">
        <v>56</v>
      </c>
      <c r="C131" s="195">
        <v>99.0</v>
      </c>
      <c r="D131" s="195">
        <v>187.0</v>
      </c>
      <c r="E131" s="164">
        <v>245.0</v>
      </c>
      <c r="F131" s="164">
        <f t="shared" si="4"/>
        <v>0</v>
      </c>
      <c r="G131" s="164">
        <f t="shared" si="5"/>
        <v>133.8027075</v>
      </c>
      <c r="H131" s="196">
        <f t="shared" si="6"/>
        <v>133.8027075</v>
      </c>
      <c r="I131" s="164">
        <v>5.0</v>
      </c>
      <c r="J131" s="219">
        <f t="shared" si="7"/>
        <v>669.0135375</v>
      </c>
      <c r="K131" s="140"/>
      <c r="L131" s="140"/>
      <c r="M131" s="140"/>
      <c r="N131" s="140"/>
      <c r="O131" s="140"/>
      <c r="P131" s="140"/>
      <c r="Q131" s="142">
        <v>29.5</v>
      </c>
      <c r="R131" s="191">
        <f t="shared" si="8"/>
        <v>2.45</v>
      </c>
      <c r="S131" s="185">
        <f t="shared" si="9"/>
        <v>5</v>
      </c>
      <c r="T131" s="185">
        <f t="shared" si="10"/>
        <v>12.25</v>
      </c>
      <c r="U131" s="193">
        <f t="shared" si="11"/>
        <v>133.8027075</v>
      </c>
      <c r="V131" s="191">
        <f t="shared" ref="V131:W131" si="125">C131/100</f>
        <v>0.99</v>
      </c>
      <c r="W131" s="191">
        <f t="shared" si="125"/>
        <v>1.87</v>
      </c>
      <c r="X131" s="191">
        <f t="shared" si="13"/>
        <v>12.25</v>
      </c>
      <c r="Y131" s="194">
        <f t="shared" si="14"/>
        <v>22.678425</v>
      </c>
      <c r="Z131" s="140"/>
      <c r="AA131" s="140"/>
      <c r="AB131" s="140"/>
      <c r="AC131" s="140"/>
      <c r="AD131" s="140"/>
      <c r="AE131" s="140"/>
      <c r="AF131" s="140"/>
      <c r="AG131" s="140"/>
      <c r="AH131" s="140"/>
      <c r="AI131" s="140"/>
      <c r="AJ131" s="140"/>
      <c r="AK131" s="140"/>
      <c r="AL131" s="140"/>
      <c r="AM131" s="140"/>
      <c r="AN131" s="140"/>
      <c r="AO131" s="140"/>
      <c r="AP131" s="140"/>
      <c r="AQ131" s="140"/>
      <c r="AR131" s="140"/>
      <c r="AS131" s="140"/>
    </row>
    <row r="132" ht="27.0" customHeight="1">
      <c r="A132" s="185">
        <v>240.0</v>
      </c>
      <c r="B132" s="195" t="s">
        <v>56</v>
      </c>
      <c r="C132" s="195">
        <v>100.0</v>
      </c>
      <c r="D132" s="195">
        <v>187.0</v>
      </c>
      <c r="E132" s="164">
        <v>245.0</v>
      </c>
      <c r="F132" s="164">
        <f t="shared" si="4"/>
        <v>0</v>
      </c>
      <c r="G132" s="164">
        <f t="shared" si="5"/>
        <v>135.15425</v>
      </c>
      <c r="H132" s="196">
        <f t="shared" si="6"/>
        <v>135.15425</v>
      </c>
      <c r="I132" s="164">
        <v>3.0</v>
      </c>
      <c r="J132" s="219">
        <f t="shared" si="7"/>
        <v>405.46275</v>
      </c>
      <c r="K132" s="140"/>
      <c r="L132" s="140"/>
      <c r="M132" s="140"/>
      <c r="N132" s="140"/>
      <c r="O132" s="140"/>
      <c r="P132" s="140"/>
      <c r="Q132" s="142">
        <v>29.5</v>
      </c>
      <c r="R132" s="191">
        <f t="shared" si="8"/>
        <v>2.45</v>
      </c>
      <c r="S132" s="185">
        <f t="shared" si="9"/>
        <v>3</v>
      </c>
      <c r="T132" s="185">
        <f t="shared" si="10"/>
        <v>7.35</v>
      </c>
      <c r="U132" s="193">
        <f t="shared" si="11"/>
        <v>135.15425</v>
      </c>
      <c r="V132" s="191">
        <f t="shared" ref="V132:W132" si="126">C132/100</f>
        <v>1</v>
      </c>
      <c r="W132" s="191">
        <f t="shared" si="126"/>
        <v>1.87</v>
      </c>
      <c r="X132" s="191">
        <f t="shared" si="13"/>
        <v>7.35</v>
      </c>
      <c r="Y132" s="194">
        <f t="shared" si="14"/>
        <v>13.7445</v>
      </c>
      <c r="Z132" s="140"/>
      <c r="AA132" s="140"/>
      <c r="AB132" s="140"/>
      <c r="AC132" s="140"/>
      <c r="AD132" s="140"/>
      <c r="AE132" s="140"/>
      <c r="AF132" s="140"/>
      <c r="AG132" s="140"/>
      <c r="AH132" s="140"/>
      <c r="AI132" s="140"/>
      <c r="AJ132" s="140"/>
      <c r="AK132" s="140"/>
      <c r="AL132" s="140"/>
      <c r="AM132" s="140"/>
      <c r="AN132" s="140"/>
      <c r="AO132" s="140"/>
      <c r="AP132" s="140"/>
      <c r="AQ132" s="140"/>
      <c r="AR132" s="140"/>
      <c r="AS132" s="140"/>
    </row>
    <row r="133" ht="27.0" customHeight="1">
      <c r="A133" s="185">
        <v>241.0</v>
      </c>
      <c r="B133" s="195" t="s">
        <v>56</v>
      </c>
      <c r="C133" s="195">
        <v>100.0</v>
      </c>
      <c r="D133" s="195">
        <v>187.0</v>
      </c>
      <c r="E133" s="164">
        <v>246.0</v>
      </c>
      <c r="F133" s="164">
        <f t="shared" si="4"/>
        <v>0</v>
      </c>
      <c r="G133" s="164">
        <f t="shared" si="5"/>
        <v>135.7059</v>
      </c>
      <c r="H133" s="196">
        <f t="shared" si="6"/>
        <v>135.7059</v>
      </c>
      <c r="I133" s="164">
        <v>11.0</v>
      </c>
      <c r="J133" s="219">
        <f t="shared" si="7"/>
        <v>1492.7649</v>
      </c>
      <c r="K133" s="140"/>
      <c r="L133" s="140"/>
      <c r="M133" s="140"/>
      <c r="N133" s="140"/>
      <c r="O133" s="140"/>
      <c r="P133" s="140"/>
      <c r="Q133" s="142">
        <v>29.5</v>
      </c>
      <c r="R133" s="191">
        <f t="shared" si="8"/>
        <v>2.46</v>
      </c>
      <c r="S133" s="185">
        <f t="shared" si="9"/>
        <v>11</v>
      </c>
      <c r="T133" s="185">
        <f t="shared" si="10"/>
        <v>27.06</v>
      </c>
      <c r="U133" s="193">
        <f t="shared" si="11"/>
        <v>135.7059</v>
      </c>
      <c r="V133" s="191">
        <f t="shared" ref="V133:W133" si="127">C133/100</f>
        <v>1</v>
      </c>
      <c r="W133" s="191">
        <f t="shared" si="127"/>
        <v>1.87</v>
      </c>
      <c r="X133" s="191">
        <f t="shared" si="13"/>
        <v>27.06</v>
      </c>
      <c r="Y133" s="194">
        <f t="shared" si="14"/>
        <v>50.6022</v>
      </c>
      <c r="Z133" s="140"/>
      <c r="AA133" s="140"/>
      <c r="AB133" s="140"/>
      <c r="AC133" s="140"/>
      <c r="AD133" s="140"/>
      <c r="AE133" s="140"/>
      <c r="AF133" s="140"/>
      <c r="AG133" s="140"/>
      <c r="AH133" s="140"/>
      <c r="AI133" s="140"/>
      <c r="AJ133" s="140"/>
      <c r="AK133" s="140"/>
      <c r="AL133" s="140"/>
      <c r="AM133" s="140"/>
      <c r="AN133" s="140"/>
      <c r="AO133" s="140"/>
      <c r="AP133" s="140"/>
      <c r="AQ133" s="140"/>
      <c r="AR133" s="140"/>
      <c r="AS133" s="140"/>
    </row>
    <row r="134" ht="27.0" customHeight="1">
      <c r="A134" s="185">
        <v>242.0</v>
      </c>
      <c r="B134" s="195" t="s">
        <v>56</v>
      </c>
      <c r="C134" s="195">
        <v>100.0</v>
      </c>
      <c r="D134" s="195">
        <v>187.0</v>
      </c>
      <c r="E134" s="164">
        <v>247.0</v>
      </c>
      <c r="F134" s="164">
        <f t="shared" si="4"/>
        <v>0</v>
      </c>
      <c r="G134" s="164">
        <f t="shared" si="5"/>
        <v>136.25755</v>
      </c>
      <c r="H134" s="196">
        <f t="shared" si="6"/>
        <v>136.25755</v>
      </c>
      <c r="I134" s="164">
        <v>2.0</v>
      </c>
      <c r="J134" s="219">
        <f t="shared" si="7"/>
        <v>272.5151</v>
      </c>
      <c r="K134" s="140"/>
      <c r="L134" s="140"/>
      <c r="M134" s="140"/>
      <c r="N134" s="140"/>
      <c r="O134" s="140"/>
      <c r="P134" s="140"/>
      <c r="Q134" s="142">
        <v>29.5</v>
      </c>
      <c r="R134" s="191">
        <f t="shared" si="8"/>
        <v>2.47</v>
      </c>
      <c r="S134" s="185">
        <f t="shared" si="9"/>
        <v>2</v>
      </c>
      <c r="T134" s="185">
        <f t="shared" si="10"/>
        <v>4.94</v>
      </c>
      <c r="U134" s="193">
        <f t="shared" si="11"/>
        <v>136.25755</v>
      </c>
      <c r="V134" s="191">
        <f t="shared" ref="V134:W134" si="128">C134/100</f>
        <v>1</v>
      </c>
      <c r="W134" s="191">
        <f t="shared" si="128"/>
        <v>1.87</v>
      </c>
      <c r="X134" s="191">
        <f t="shared" si="13"/>
        <v>4.94</v>
      </c>
      <c r="Y134" s="194">
        <f t="shared" si="14"/>
        <v>9.2378</v>
      </c>
      <c r="Z134" s="140"/>
      <c r="AA134" s="140"/>
      <c r="AB134" s="140"/>
      <c r="AC134" s="140"/>
      <c r="AD134" s="140"/>
      <c r="AE134" s="140"/>
      <c r="AF134" s="140"/>
      <c r="AG134" s="140"/>
      <c r="AH134" s="140"/>
      <c r="AI134" s="140"/>
      <c r="AJ134" s="140"/>
      <c r="AK134" s="140"/>
      <c r="AL134" s="140"/>
      <c r="AM134" s="140"/>
      <c r="AN134" s="140"/>
      <c r="AO134" s="140"/>
      <c r="AP134" s="140"/>
      <c r="AQ134" s="140"/>
      <c r="AR134" s="140"/>
      <c r="AS134" s="140"/>
    </row>
    <row r="135" ht="27.0" customHeight="1">
      <c r="A135" s="185">
        <v>243.0</v>
      </c>
      <c r="B135" s="195" t="s">
        <v>56</v>
      </c>
      <c r="C135" s="195">
        <v>99.0</v>
      </c>
      <c r="D135" s="195">
        <v>187.0</v>
      </c>
      <c r="E135" s="164">
        <v>247.0</v>
      </c>
      <c r="F135" s="164">
        <f t="shared" si="4"/>
        <v>0</v>
      </c>
      <c r="G135" s="164">
        <f t="shared" si="5"/>
        <v>134.8949745</v>
      </c>
      <c r="H135" s="196">
        <f t="shared" si="6"/>
        <v>134.8949745</v>
      </c>
      <c r="I135" s="164">
        <v>1.0</v>
      </c>
      <c r="J135" s="219">
        <f t="shared" si="7"/>
        <v>134.8949745</v>
      </c>
      <c r="K135" s="140"/>
      <c r="L135" s="140"/>
      <c r="M135" s="140"/>
      <c r="N135" s="140"/>
      <c r="O135" s="140"/>
      <c r="P135" s="140"/>
      <c r="Q135" s="142">
        <v>29.5</v>
      </c>
      <c r="R135" s="191">
        <f t="shared" si="8"/>
        <v>2.47</v>
      </c>
      <c r="S135" s="185">
        <f t="shared" si="9"/>
        <v>1</v>
      </c>
      <c r="T135" s="185">
        <f t="shared" si="10"/>
        <v>2.47</v>
      </c>
      <c r="U135" s="193">
        <f t="shared" si="11"/>
        <v>134.8949745</v>
      </c>
      <c r="V135" s="191">
        <f t="shared" ref="V135:W135" si="129">C135/100</f>
        <v>0.99</v>
      </c>
      <c r="W135" s="191">
        <f t="shared" si="129"/>
        <v>1.87</v>
      </c>
      <c r="X135" s="191">
        <f t="shared" si="13"/>
        <v>2.47</v>
      </c>
      <c r="Y135" s="194">
        <f t="shared" si="14"/>
        <v>4.572711</v>
      </c>
      <c r="Z135" s="140"/>
      <c r="AA135" s="140"/>
      <c r="AB135" s="140"/>
      <c r="AC135" s="140"/>
      <c r="AD135" s="140"/>
      <c r="AE135" s="140"/>
      <c r="AF135" s="140"/>
      <c r="AG135" s="140"/>
      <c r="AH135" s="140"/>
      <c r="AI135" s="140"/>
      <c r="AJ135" s="140"/>
      <c r="AK135" s="140"/>
      <c r="AL135" s="140"/>
      <c r="AM135" s="140"/>
      <c r="AN135" s="140"/>
      <c r="AO135" s="140"/>
      <c r="AP135" s="140"/>
      <c r="AQ135" s="140"/>
      <c r="AR135" s="140"/>
      <c r="AS135" s="140"/>
    </row>
    <row r="136" ht="27.0" customHeight="1">
      <c r="A136" s="185">
        <v>244.0</v>
      </c>
      <c r="B136" s="195" t="s">
        <v>56</v>
      </c>
      <c r="C136" s="195">
        <v>101.0</v>
      </c>
      <c r="D136" s="195">
        <v>187.0</v>
      </c>
      <c r="E136" s="164">
        <v>248.0</v>
      </c>
      <c r="F136" s="164">
        <f t="shared" si="4"/>
        <v>0</v>
      </c>
      <c r="G136" s="164">
        <f t="shared" si="5"/>
        <v>138.177292</v>
      </c>
      <c r="H136" s="196">
        <f t="shared" si="6"/>
        <v>138.177292</v>
      </c>
      <c r="I136" s="164">
        <v>1.0</v>
      </c>
      <c r="J136" s="219">
        <f t="shared" si="7"/>
        <v>138.177292</v>
      </c>
      <c r="K136" s="140"/>
      <c r="L136" s="140"/>
      <c r="M136" s="140"/>
      <c r="N136" s="140"/>
      <c r="O136" s="140"/>
      <c r="P136" s="140"/>
      <c r="Q136" s="142">
        <v>29.5</v>
      </c>
      <c r="R136" s="191">
        <f t="shared" si="8"/>
        <v>2.48</v>
      </c>
      <c r="S136" s="185">
        <f t="shared" si="9"/>
        <v>1</v>
      </c>
      <c r="T136" s="185">
        <f t="shared" si="10"/>
        <v>2.48</v>
      </c>
      <c r="U136" s="193">
        <f t="shared" si="11"/>
        <v>138.177292</v>
      </c>
      <c r="V136" s="191">
        <f t="shared" ref="V136:W136" si="130">C136/100</f>
        <v>1.01</v>
      </c>
      <c r="W136" s="191">
        <f t="shared" si="130"/>
        <v>1.87</v>
      </c>
      <c r="X136" s="191">
        <f t="shared" si="13"/>
        <v>2.48</v>
      </c>
      <c r="Y136" s="194">
        <f t="shared" si="14"/>
        <v>4.683976</v>
      </c>
      <c r="Z136" s="140"/>
      <c r="AA136" s="140"/>
      <c r="AB136" s="140"/>
      <c r="AC136" s="140"/>
      <c r="AD136" s="140"/>
      <c r="AE136" s="140"/>
      <c r="AF136" s="140"/>
      <c r="AG136" s="140"/>
      <c r="AH136" s="140"/>
      <c r="AI136" s="140"/>
      <c r="AJ136" s="140"/>
      <c r="AK136" s="140"/>
      <c r="AL136" s="140"/>
      <c r="AM136" s="140"/>
      <c r="AN136" s="140"/>
      <c r="AO136" s="140"/>
      <c r="AP136" s="140"/>
      <c r="AQ136" s="140"/>
      <c r="AR136" s="140"/>
      <c r="AS136" s="140"/>
    </row>
    <row r="137" ht="27.0" customHeight="1">
      <c r="A137" s="185">
        <v>245.0</v>
      </c>
      <c r="B137" s="195" t="s">
        <v>56</v>
      </c>
      <c r="C137" s="195">
        <v>97.0</v>
      </c>
      <c r="D137" s="195">
        <v>187.0</v>
      </c>
      <c r="E137" s="164">
        <v>244.0</v>
      </c>
      <c r="F137" s="164">
        <f t="shared" si="4"/>
        <v>0</v>
      </c>
      <c r="G137" s="164">
        <f t="shared" si="5"/>
        <v>130.564522</v>
      </c>
      <c r="H137" s="196">
        <f t="shared" si="6"/>
        <v>130.564522</v>
      </c>
      <c r="I137" s="164">
        <v>1.0</v>
      </c>
      <c r="J137" s="219">
        <f t="shared" si="7"/>
        <v>130.564522</v>
      </c>
      <c r="K137" s="140"/>
      <c r="L137" s="140"/>
      <c r="M137" s="140"/>
      <c r="N137" s="140"/>
      <c r="O137" s="140"/>
      <c r="P137" s="140"/>
      <c r="Q137" s="142">
        <v>29.5</v>
      </c>
      <c r="R137" s="191">
        <f t="shared" si="8"/>
        <v>2.44</v>
      </c>
      <c r="S137" s="185">
        <f t="shared" si="9"/>
        <v>1</v>
      </c>
      <c r="T137" s="185">
        <f t="shared" si="10"/>
        <v>2.44</v>
      </c>
      <c r="U137" s="193">
        <f t="shared" si="11"/>
        <v>130.564522</v>
      </c>
      <c r="V137" s="191">
        <f t="shared" ref="V137:W137" si="131">C137/100</f>
        <v>0.97</v>
      </c>
      <c r="W137" s="191">
        <f t="shared" si="131"/>
        <v>1.87</v>
      </c>
      <c r="X137" s="191">
        <f t="shared" si="13"/>
        <v>2.44</v>
      </c>
      <c r="Y137" s="194">
        <f t="shared" si="14"/>
        <v>4.425916</v>
      </c>
      <c r="Z137" s="140"/>
      <c r="AA137" s="140"/>
      <c r="AB137" s="140"/>
      <c r="AC137" s="140"/>
      <c r="AD137" s="140"/>
      <c r="AE137" s="140"/>
      <c r="AF137" s="140"/>
      <c r="AG137" s="140"/>
      <c r="AH137" s="140"/>
      <c r="AI137" s="140"/>
      <c r="AJ137" s="140"/>
      <c r="AK137" s="140"/>
      <c r="AL137" s="140"/>
      <c r="AM137" s="140"/>
      <c r="AN137" s="140"/>
      <c r="AO137" s="140"/>
      <c r="AP137" s="140"/>
      <c r="AQ137" s="140"/>
      <c r="AR137" s="140"/>
      <c r="AS137" s="140"/>
    </row>
    <row r="138" ht="27.0" customHeight="1">
      <c r="A138" s="185">
        <v>246.0</v>
      </c>
      <c r="B138" s="195" t="s">
        <v>56</v>
      </c>
      <c r="C138" s="195">
        <v>97.0</v>
      </c>
      <c r="D138" s="195">
        <v>187.0</v>
      </c>
      <c r="E138" s="164">
        <v>247.0</v>
      </c>
      <c r="F138" s="164">
        <f t="shared" si="4"/>
        <v>0</v>
      </c>
      <c r="G138" s="164">
        <f t="shared" si="5"/>
        <v>132.1698235</v>
      </c>
      <c r="H138" s="196">
        <f t="shared" si="6"/>
        <v>132.1698235</v>
      </c>
      <c r="I138" s="164">
        <v>3.0</v>
      </c>
      <c r="J138" s="219">
        <f t="shared" si="7"/>
        <v>396.5094705</v>
      </c>
      <c r="K138" s="140"/>
      <c r="L138" s="140"/>
      <c r="M138" s="140"/>
      <c r="N138" s="140"/>
      <c r="O138" s="140"/>
      <c r="P138" s="140"/>
      <c r="Q138" s="142">
        <v>29.5</v>
      </c>
      <c r="R138" s="191">
        <f t="shared" si="8"/>
        <v>2.47</v>
      </c>
      <c r="S138" s="185">
        <f t="shared" si="9"/>
        <v>3</v>
      </c>
      <c r="T138" s="185">
        <f t="shared" si="10"/>
        <v>7.41</v>
      </c>
      <c r="U138" s="193">
        <f t="shared" si="11"/>
        <v>132.1698235</v>
      </c>
      <c r="V138" s="191">
        <f t="shared" ref="V138:W138" si="132">C138/100</f>
        <v>0.97</v>
      </c>
      <c r="W138" s="191">
        <f t="shared" si="132"/>
        <v>1.87</v>
      </c>
      <c r="X138" s="191">
        <f t="shared" si="13"/>
        <v>7.41</v>
      </c>
      <c r="Y138" s="194">
        <f t="shared" si="14"/>
        <v>13.440999</v>
      </c>
      <c r="Z138" s="140"/>
      <c r="AA138" s="140"/>
      <c r="AB138" s="140"/>
      <c r="AC138" s="140"/>
      <c r="AD138" s="140"/>
      <c r="AE138" s="140"/>
      <c r="AF138" s="140"/>
      <c r="AG138" s="140"/>
      <c r="AH138" s="140"/>
      <c r="AI138" s="140"/>
      <c r="AJ138" s="140"/>
      <c r="AK138" s="140"/>
      <c r="AL138" s="140"/>
      <c r="AM138" s="140"/>
      <c r="AN138" s="140"/>
      <c r="AO138" s="140"/>
      <c r="AP138" s="140"/>
      <c r="AQ138" s="140"/>
      <c r="AR138" s="140"/>
      <c r="AS138" s="140"/>
    </row>
    <row r="139" ht="27.0" customHeight="1">
      <c r="A139" s="185">
        <v>247.0</v>
      </c>
      <c r="B139" s="195" t="s">
        <v>56</v>
      </c>
      <c r="C139" s="195">
        <v>96.0</v>
      </c>
      <c r="D139" s="195">
        <v>187.0</v>
      </c>
      <c r="E139" s="164">
        <v>247.0</v>
      </c>
      <c r="F139" s="164">
        <f t="shared" si="4"/>
        <v>0</v>
      </c>
      <c r="G139" s="164">
        <f t="shared" si="5"/>
        <v>130.807248</v>
      </c>
      <c r="H139" s="196">
        <f t="shared" si="6"/>
        <v>130.807248</v>
      </c>
      <c r="I139" s="164">
        <v>1.0</v>
      </c>
      <c r="J139" s="219">
        <f t="shared" si="7"/>
        <v>130.807248</v>
      </c>
      <c r="K139" s="140"/>
      <c r="L139" s="140"/>
      <c r="M139" s="140"/>
      <c r="N139" s="140"/>
      <c r="O139" s="140"/>
      <c r="P139" s="140"/>
      <c r="Q139" s="142">
        <v>29.5</v>
      </c>
      <c r="R139" s="191">
        <f t="shared" si="8"/>
        <v>2.47</v>
      </c>
      <c r="S139" s="185">
        <f t="shared" si="9"/>
        <v>1</v>
      </c>
      <c r="T139" s="185">
        <f t="shared" si="10"/>
        <v>2.47</v>
      </c>
      <c r="U139" s="193">
        <f t="shared" si="11"/>
        <v>130.807248</v>
      </c>
      <c r="V139" s="191">
        <f t="shared" ref="V139:W139" si="133">C139/100</f>
        <v>0.96</v>
      </c>
      <c r="W139" s="191">
        <f t="shared" si="133"/>
        <v>1.87</v>
      </c>
      <c r="X139" s="191">
        <f t="shared" si="13"/>
        <v>2.47</v>
      </c>
      <c r="Y139" s="194">
        <f t="shared" si="14"/>
        <v>4.434144</v>
      </c>
      <c r="Z139" s="140"/>
      <c r="AA139" s="140"/>
      <c r="AB139" s="140"/>
      <c r="AC139" s="140"/>
      <c r="AD139" s="140"/>
      <c r="AE139" s="140"/>
      <c r="AF139" s="140"/>
      <c r="AG139" s="140"/>
      <c r="AH139" s="140"/>
      <c r="AI139" s="140"/>
      <c r="AJ139" s="140"/>
      <c r="AK139" s="140"/>
      <c r="AL139" s="140"/>
      <c r="AM139" s="140"/>
      <c r="AN139" s="140"/>
      <c r="AO139" s="140"/>
      <c r="AP139" s="140"/>
      <c r="AQ139" s="140"/>
      <c r="AR139" s="140"/>
      <c r="AS139" s="140"/>
    </row>
    <row r="140" ht="27.0" customHeight="1">
      <c r="A140" s="185">
        <v>248.0</v>
      </c>
      <c r="B140" s="195" t="s">
        <v>56</v>
      </c>
      <c r="C140" s="195">
        <v>92.0</v>
      </c>
      <c r="D140" s="195">
        <v>187.0</v>
      </c>
      <c r="E140" s="164">
        <v>247.0</v>
      </c>
      <c r="F140" s="164">
        <f t="shared" si="4"/>
        <v>0</v>
      </c>
      <c r="G140" s="164">
        <f t="shared" si="5"/>
        <v>125.356946</v>
      </c>
      <c r="H140" s="196">
        <f t="shared" si="6"/>
        <v>125.356946</v>
      </c>
      <c r="I140" s="164">
        <v>1.0</v>
      </c>
      <c r="J140" s="219">
        <f t="shared" si="7"/>
        <v>125.356946</v>
      </c>
      <c r="K140" s="140"/>
      <c r="L140" s="140"/>
      <c r="M140" s="140"/>
      <c r="N140" s="140"/>
      <c r="O140" s="140"/>
      <c r="P140" s="140"/>
      <c r="Q140" s="142">
        <v>29.5</v>
      </c>
      <c r="R140" s="191">
        <f t="shared" si="8"/>
        <v>2.47</v>
      </c>
      <c r="S140" s="185">
        <f t="shared" si="9"/>
        <v>1</v>
      </c>
      <c r="T140" s="185">
        <f t="shared" si="10"/>
        <v>2.47</v>
      </c>
      <c r="U140" s="193">
        <f t="shared" si="11"/>
        <v>125.356946</v>
      </c>
      <c r="V140" s="191">
        <f t="shared" ref="V140:W140" si="134">C140/100</f>
        <v>0.92</v>
      </c>
      <c r="W140" s="191">
        <f t="shared" si="134"/>
        <v>1.87</v>
      </c>
      <c r="X140" s="191">
        <f t="shared" si="13"/>
        <v>2.47</v>
      </c>
      <c r="Y140" s="194">
        <f t="shared" si="14"/>
        <v>4.249388</v>
      </c>
      <c r="Z140" s="140"/>
      <c r="AA140" s="140"/>
      <c r="AB140" s="140"/>
      <c r="AC140" s="140"/>
      <c r="AD140" s="140"/>
      <c r="AE140" s="140"/>
      <c r="AF140" s="140"/>
      <c r="AG140" s="140"/>
      <c r="AH140" s="140"/>
      <c r="AI140" s="140"/>
      <c r="AJ140" s="140"/>
      <c r="AK140" s="140"/>
      <c r="AL140" s="140"/>
      <c r="AM140" s="140"/>
      <c r="AN140" s="140"/>
      <c r="AO140" s="140"/>
      <c r="AP140" s="140"/>
      <c r="AQ140" s="140"/>
      <c r="AR140" s="140"/>
      <c r="AS140" s="140"/>
    </row>
    <row r="141" ht="27.0" customHeight="1">
      <c r="A141" s="185">
        <v>249.0</v>
      </c>
      <c r="B141" s="195" t="s">
        <v>56</v>
      </c>
      <c r="C141" s="195">
        <v>98.0</v>
      </c>
      <c r="D141" s="195">
        <v>187.0</v>
      </c>
      <c r="E141" s="164">
        <v>245.0</v>
      </c>
      <c r="F141" s="164">
        <f t="shared" si="4"/>
        <v>0</v>
      </c>
      <c r="G141" s="164">
        <f t="shared" si="5"/>
        <v>132.451165</v>
      </c>
      <c r="H141" s="196">
        <f t="shared" si="6"/>
        <v>132.451165</v>
      </c>
      <c r="I141" s="164">
        <v>1.0</v>
      </c>
      <c r="J141" s="219">
        <f t="shared" si="7"/>
        <v>132.451165</v>
      </c>
      <c r="K141" s="140"/>
      <c r="L141" s="140"/>
      <c r="M141" s="140"/>
      <c r="N141" s="140"/>
      <c r="O141" s="140"/>
      <c r="P141" s="140"/>
      <c r="Q141" s="142">
        <v>29.5</v>
      </c>
      <c r="R141" s="191">
        <f t="shared" si="8"/>
        <v>2.45</v>
      </c>
      <c r="S141" s="185">
        <f t="shared" si="9"/>
        <v>1</v>
      </c>
      <c r="T141" s="185">
        <f t="shared" si="10"/>
        <v>2.45</v>
      </c>
      <c r="U141" s="193">
        <f t="shared" si="11"/>
        <v>132.451165</v>
      </c>
      <c r="V141" s="191">
        <f t="shared" ref="V141:W141" si="135">C141/100</f>
        <v>0.98</v>
      </c>
      <c r="W141" s="191">
        <f t="shared" si="135"/>
        <v>1.87</v>
      </c>
      <c r="X141" s="191">
        <f t="shared" si="13"/>
        <v>2.45</v>
      </c>
      <c r="Y141" s="194">
        <f t="shared" si="14"/>
        <v>4.48987</v>
      </c>
      <c r="Z141" s="140"/>
      <c r="AA141" s="140"/>
      <c r="AB141" s="140"/>
      <c r="AC141" s="140"/>
      <c r="AD141" s="140"/>
      <c r="AE141" s="140"/>
      <c r="AF141" s="140"/>
      <c r="AG141" s="140"/>
      <c r="AH141" s="140"/>
      <c r="AI141" s="140"/>
      <c r="AJ141" s="140"/>
      <c r="AK141" s="140"/>
      <c r="AL141" s="140"/>
      <c r="AM141" s="140"/>
      <c r="AN141" s="140"/>
      <c r="AO141" s="140"/>
      <c r="AP141" s="140"/>
      <c r="AQ141" s="140"/>
      <c r="AR141" s="140"/>
      <c r="AS141" s="140"/>
    </row>
    <row r="142" ht="27.0" customHeight="1">
      <c r="A142" s="185">
        <v>250.0</v>
      </c>
      <c r="B142" s="186" t="s">
        <v>63</v>
      </c>
      <c r="C142" s="187">
        <v>84.0</v>
      </c>
      <c r="D142" s="187">
        <v>170.0</v>
      </c>
      <c r="E142" s="274">
        <v>233.0</v>
      </c>
      <c r="F142" s="274">
        <f t="shared" si="4"/>
        <v>0.8</v>
      </c>
      <c r="G142" s="274">
        <f t="shared" si="5"/>
        <v>98.15358</v>
      </c>
      <c r="H142" s="188">
        <f t="shared" si="6"/>
        <v>78.522864</v>
      </c>
      <c r="I142" s="274">
        <v>1.0</v>
      </c>
      <c r="J142" s="219">
        <f t="shared" si="7"/>
        <v>78.522864</v>
      </c>
      <c r="K142" s="140"/>
      <c r="L142" s="140"/>
      <c r="M142" s="140"/>
      <c r="N142" s="140"/>
      <c r="O142" s="140"/>
      <c r="P142" s="140"/>
      <c r="Q142" s="142">
        <v>29.5</v>
      </c>
      <c r="R142" s="191">
        <f t="shared" si="8"/>
        <v>2.33</v>
      </c>
      <c r="S142" s="185">
        <f t="shared" si="9"/>
        <v>1</v>
      </c>
      <c r="T142" s="185">
        <f t="shared" si="10"/>
        <v>2.33</v>
      </c>
      <c r="U142" s="193">
        <f t="shared" si="11"/>
        <v>98.15358</v>
      </c>
      <c r="V142" s="191">
        <f t="shared" ref="V142:W142" si="136">C142/100</f>
        <v>0.84</v>
      </c>
      <c r="W142" s="191">
        <f t="shared" si="136"/>
        <v>1.7</v>
      </c>
      <c r="X142" s="191">
        <f t="shared" si="13"/>
        <v>2.33</v>
      </c>
      <c r="Y142" s="194">
        <f t="shared" si="14"/>
        <v>3.32724</v>
      </c>
      <c r="Z142" s="140"/>
      <c r="AA142" s="140"/>
      <c r="AB142" s="140"/>
      <c r="AC142" s="140"/>
      <c r="AD142" s="140"/>
      <c r="AE142" s="140"/>
      <c r="AF142" s="140"/>
      <c r="AG142" s="140"/>
      <c r="AH142" s="140"/>
      <c r="AI142" s="140"/>
      <c r="AJ142" s="140"/>
      <c r="AK142" s="140"/>
      <c r="AL142" s="140"/>
      <c r="AM142" s="140"/>
      <c r="AN142" s="140"/>
      <c r="AO142" s="140"/>
      <c r="AP142" s="140"/>
      <c r="AQ142" s="140"/>
      <c r="AR142" s="140"/>
      <c r="AS142" s="140"/>
    </row>
    <row r="143" ht="27.0" customHeight="1">
      <c r="A143" s="185">
        <v>251.0</v>
      </c>
      <c r="B143" s="201" t="s">
        <v>57</v>
      </c>
      <c r="C143" s="195">
        <v>99.0</v>
      </c>
      <c r="D143" s="195">
        <v>170.0</v>
      </c>
      <c r="E143" s="164">
        <v>233.0</v>
      </c>
      <c r="F143" s="164">
        <f t="shared" si="4"/>
        <v>0</v>
      </c>
      <c r="G143" s="164">
        <f t="shared" si="5"/>
        <v>115.681005</v>
      </c>
      <c r="H143" s="196">
        <f t="shared" si="6"/>
        <v>115.681005</v>
      </c>
      <c r="I143" s="164">
        <v>1.0</v>
      </c>
      <c r="J143" s="219">
        <f t="shared" si="7"/>
        <v>115.681005</v>
      </c>
      <c r="K143" s="140"/>
      <c r="L143" s="140"/>
      <c r="M143" s="140"/>
      <c r="N143" s="140"/>
      <c r="O143" s="140"/>
      <c r="P143" s="140"/>
      <c r="Q143" s="142">
        <v>29.5</v>
      </c>
      <c r="R143" s="191">
        <f t="shared" si="8"/>
        <v>2.33</v>
      </c>
      <c r="S143" s="185">
        <f t="shared" si="9"/>
        <v>1</v>
      </c>
      <c r="T143" s="185">
        <f t="shared" si="10"/>
        <v>2.33</v>
      </c>
      <c r="U143" s="193">
        <f t="shared" si="11"/>
        <v>115.681005</v>
      </c>
      <c r="V143" s="191">
        <f t="shared" ref="V143:W143" si="137">C143/100</f>
        <v>0.99</v>
      </c>
      <c r="W143" s="191">
        <f t="shared" si="137"/>
        <v>1.7</v>
      </c>
      <c r="X143" s="191">
        <f t="shared" si="13"/>
        <v>2.33</v>
      </c>
      <c r="Y143" s="194">
        <f t="shared" si="14"/>
        <v>3.92139</v>
      </c>
      <c r="Z143" s="140"/>
      <c r="AA143" s="140"/>
      <c r="AB143" s="140"/>
      <c r="AC143" s="140"/>
      <c r="AD143" s="140"/>
      <c r="AE143" s="140"/>
      <c r="AF143" s="140"/>
      <c r="AG143" s="140"/>
      <c r="AH143" s="140"/>
      <c r="AI143" s="140"/>
      <c r="AJ143" s="140"/>
      <c r="AK143" s="140"/>
      <c r="AL143" s="140"/>
      <c r="AM143" s="140"/>
      <c r="AN143" s="140"/>
      <c r="AO143" s="140"/>
      <c r="AP143" s="140"/>
      <c r="AQ143" s="140"/>
      <c r="AR143" s="140"/>
      <c r="AS143" s="140"/>
    </row>
    <row r="144" ht="27.0" customHeight="1">
      <c r="A144" s="185">
        <v>252.0</v>
      </c>
      <c r="B144" s="201" t="s">
        <v>57</v>
      </c>
      <c r="C144" s="195">
        <v>100.0</v>
      </c>
      <c r="D144" s="195">
        <v>170.0</v>
      </c>
      <c r="E144" s="164">
        <v>234.0</v>
      </c>
      <c r="F144" s="164">
        <f t="shared" si="4"/>
        <v>0</v>
      </c>
      <c r="G144" s="164">
        <f t="shared" si="5"/>
        <v>117.351</v>
      </c>
      <c r="H144" s="196">
        <f t="shared" si="6"/>
        <v>117.351</v>
      </c>
      <c r="I144" s="164">
        <v>1.0</v>
      </c>
      <c r="J144" s="219">
        <f t="shared" si="7"/>
        <v>117.351</v>
      </c>
      <c r="K144" s="140"/>
      <c r="L144" s="140"/>
      <c r="M144" s="140"/>
      <c r="N144" s="140"/>
      <c r="O144" s="140"/>
      <c r="P144" s="140"/>
      <c r="Q144" s="142">
        <v>29.5</v>
      </c>
      <c r="R144" s="191">
        <f t="shared" si="8"/>
        <v>2.34</v>
      </c>
      <c r="S144" s="185">
        <f t="shared" si="9"/>
        <v>1</v>
      </c>
      <c r="T144" s="185">
        <f t="shared" si="10"/>
        <v>2.34</v>
      </c>
      <c r="U144" s="193">
        <f t="shared" si="11"/>
        <v>117.351</v>
      </c>
      <c r="V144" s="191">
        <f t="shared" ref="V144:W144" si="138">C144/100</f>
        <v>1</v>
      </c>
      <c r="W144" s="191">
        <f t="shared" si="138"/>
        <v>1.7</v>
      </c>
      <c r="X144" s="191">
        <f t="shared" si="13"/>
        <v>2.34</v>
      </c>
      <c r="Y144" s="194">
        <f t="shared" si="14"/>
        <v>3.978</v>
      </c>
      <c r="Z144" s="140"/>
      <c r="AA144" s="140"/>
      <c r="AB144" s="140"/>
      <c r="AC144" s="140"/>
      <c r="AD144" s="140"/>
      <c r="AE144" s="140"/>
      <c r="AF144" s="140"/>
      <c r="AG144" s="140"/>
      <c r="AH144" s="140"/>
      <c r="AI144" s="140"/>
      <c r="AJ144" s="140"/>
      <c r="AK144" s="140"/>
      <c r="AL144" s="140"/>
      <c r="AM144" s="140"/>
      <c r="AN144" s="140"/>
      <c r="AO144" s="140"/>
      <c r="AP144" s="140"/>
      <c r="AQ144" s="140"/>
      <c r="AR144" s="140"/>
      <c r="AS144" s="140"/>
    </row>
    <row r="145" ht="27.0" customHeight="1">
      <c r="A145" s="185">
        <v>253.0</v>
      </c>
      <c r="B145" s="201" t="s">
        <v>57</v>
      </c>
      <c r="C145" s="195">
        <v>100.0</v>
      </c>
      <c r="D145" s="195">
        <v>170.0</v>
      </c>
      <c r="E145" s="164">
        <v>233.0</v>
      </c>
      <c r="F145" s="164">
        <f t="shared" si="4"/>
        <v>0</v>
      </c>
      <c r="G145" s="164">
        <f t="shared" si="5"/>
        <v>116.8495</v>
      </c>
      <c r="H145" s="196">
        <f t="shared" si="6"/>
        <v>116.8495</v>
      </c>
      <c r="I145" s="164">
        <v>1.0</v>
      </c>
      <c r="J145" s="219">
        <f t="shared" si="7"/>
        <v>116.8495</v>
      </c>
      <c r="K145" s="140"/>
      <c r="L145" s="140"/>
      <c r="M145" s="140"/>
      <c r="N145" s="140"/>
      <c r="O145" s="140"/>
      <c r="P145" s="140"/>
      <c r="Q145" s="142">
        <v>29.5</v>
      </c>
      <c r="R145" s="191">
        <f t="shared" si="8"/>
        <v>2.33</v>
      </c>
      <c r="S145" s="185">
        <f t="shared" si="9"/>
        <v>1</v>
      </c>
      <c r="T145" s="185">
        <f t="shared" si="10"/>
        <v>2.33</v>
      </c>
      <c r="U145" s="193">
        <f t="shared" si="11"/>
        <v>116.8495</v>
      </c>
      <c r="V145" s="191">
        <f t="shared" ref="V145:W145" si="139">C145/100</f>
        <v>1</v>
      </c>
      <c r="W145" s="191">
        <f t="shared" si="139"/>
        <v>1.7</v>
      </c>
      <c r="X145" s="191">
        <f t="shared" si="13"/>
        <v>2.33</v>
      </c>
      <c r="Y145" s="194">
        <f t="shared" si="14"/>
        <v>3.961</v>
      </c>
      <c r="Z145" s="140"/>
      <c r="AA145" s="140"/>
      <c r="AB145" s="140"/>
      <c r="AC145" s="140"/>
      <c r="AD145" s="140"/>
      <c r="AE145" s="140"/>
      <c r="AF145" s="140"/>
      <c r="AG145" s="140"/>
      <c r="AH145" s="140"/>
      <c r="AI145" s="140"/>
      <c r="AJ145" s="140"/>
      <c r="AK145" s="140"/>
      <c r="AL145" s="140"/>
      <c r="AM145" s="140"/>
      <c r="AN145" s="140"/>
      <c r="AO145" s="140"/>
      <c r="AP145" s="140"/>
      <c r="AQ145" s="140"/>
      <c r="AR145" s="140"/>
      <c r="AS145" s="140"/>
    </row>
    <row r="146" ht="27.0" customHeight="1">
      <c r="A146" s="185">
        <v>254.0</v>
      </c>
      <c r="B146" s="201" t="s">
        <v>57</v>
      </c>
      <c r="C146" s="195">
        <v>99.0</v>
      </c>
      <c r="D146" s="195">
        <v>170.0</v>
      </c>
      <c r="E146" s="164">
        <v>234.0</v>
      </c>
      <c r="F146" s="164">
        <f t="shared" si="4"/>
        <v>0</v>
      </c>
      <c r="G146" s="164">
        <f t="shared" si="5"/>
        <v>116.17749</v>
      </c>
      <c r="H146" s="196">
        <f t="shared" si="6"/>
        <v>116.17749</v>
      </c>
      <c r="I146" s="164">
        <v>1.0</v>
      </c>
      <c r="J146" s="219">
        <f t="shared" si="7"/>
        <v>116.17749</v>
      </c>
      <c r="K146" s="140"/>
      <c r="L146" s="140"/>
      <c r="M146" s="140"/>
      <c r="N146" s="140"/>
      <c r="O146" s="140"/>
      <c r="P146" s="140"/>
      <c r="Q146" s="142">
        <v>29.5</v>
      </c>
      <c r="R146" s="191">
        <f t="shared" si="8"/>
        <v>2.34</v>
      </c>
      <c r="S146" s="185">
        <f t="shared" si="9"/>
        <v>1</v>
      </c>
      <c r="T146" s="185">
        <f t="shared" si="10"/>
        <v>2.34</v>
      </c>
      <c r="U146" s="193">
        <f t="shared" si="11"/>
        <v>116.17749</v>
      </c>
      <c r="V146" s="191">
        <f t="shared" ref="V146:W146" si="140">C146/100</f>
        <v>0.99</v>
      </c>
      <c r="W146" s="191">
        <f t="shared" si="140"/>
        <v>1.7</v>
      </c>
      <c r="X146" s="191">
        <f t="shared" si="13"/>
        <v>2.34</v>
      </c>
      <c r="Y146" s="194">
        <f t="shared" si="14"/>
        <v>3.93822</v>
      </c>
      <c r="Z146" s="140"/>
      <c r="AA146" s="140"/>
      <c r="AB146" s="140"/>
      <c r="AC146" s="140"/>
      <c r="AD146" s="140"/>
      <c r="AE146" s="140"/>
      <c r="AF146" s="140"/>
      <c r="AG146" s="140"/>
      <c r="AH146" s="140"/>
      <c r="AI146" s="140"/>
      <c r="AJ146" s="140"/>
      <c r="AK146" s="140"/>
      <c r="AL146" s="140"/>
      <c r="AM146" s="140"/>
      <c r="AN146" s="140"/>
      <c r="AO146" s="140"/>
      <c r="AP146" s="140"/>
      <c r="AQ146" s="140"/>
      <c r="AR146" s="140"/>
      <c r="AS146" s="140"/>
    </row>
    <row r="147" ht="27.0" customHeight="1">
      <c r="A147" s="185">
        <v>255.0</v>
      </c>
      <c r="B147" s="201" t="s">
        <v>57</v>
      </c>
      <c r="C147" s="195">
        <v>97.0</v>
      </c>
      <c r="D147" s="195">
        <v>170.0</v>
      </c>
      <c r="E147" s="164">
        <v>233.0</v>
      </c>
      <c r="F147" s="164">
        <f t="shared" si="4"/>
        <v>0</v>
      </c>
      <c r="G147" s="164">
        <f t="shared" si="5"/>
        <v>113.344015</v>
      </c>
      <c r="H147" s="196">
        <f t="shared" si="6"/>
        <v>113.344015</v>
      </c>
      <c r="I147" s="164">
        <v>7.0</v>
      </c>
      <c r="J147" s="219">
        <f t="shared" si="7"/>
        <v>793.408105</v>
      </c>
      <c r="K147" s="140"/>
      <c r="L147" s="140"/>
      <c r="M147" s="140"/>
      <c r="N147" s="140"/>
      <c r="O147" s="140"/>
      <c r="P147" s="140"/>
      <c r="Q147" s="142">
        <v>29.5</v>
      </c>
      <c r="R147" s="191">
        <f t="shared" si="8"/>
        <v>2.33</v>
      </c>
      <c r="S147" s="185">
        <f t="shared" si="9"/>
        <v>7</v>
      </c>
      <c r="T147" s="185">
        <f t="shared" si="10"/>
        <v>16.31</v>
      </c>
      <c r="U147" s="193">
        <f t="shared" si="11"/>
        <v>113.344015</v>
      </c>
      <c r="V147" s="191">
        <f t="shared" ref="V147:W147" si="141">C147/100</f>
        <v>0.97</v>
      </c>
      <c r="W147" s="191">
        <f t="shared" si="141"/>
        <v>1.7</v>
      </c>
      <c r="X147" s="191">
        <f t="shared" si="13"/>
        <v>16.31</v>
      </c>
      <c r="Y147" s="194">
        <f t="shared" si="14"/>
        <v>26.89519</v>
      </c>
      <c r="Z147" s="140"/>
      <c r="AA147" s="140"/>
      <c r="AB147" s="140"/>
      <c r="AC147" s="140"/>
      <c r="AD147" s="140"/>
      <c r="AE147" s="140"/>
      <c r="AF147" s="140"/>
      <c r="AG147" s="140"/>
      <c r="AH147" s="140"/>
      <c r="AI147" s="140"/>
      <c r="AJ147" s="140"/>
      <c r="AK147" s="140"/>
      <c r="AL147" s="140"/>
      <c r="AM147" s="140"/>
      <c r="AN147" s="140"/>
      <c r="AO147" s="140"/>
      <c r="AP147" s="140"/>
      <c r="AQ147" s="140"/>
      <c r="AR147" s="140"/>
      <c r="AS147" s="140"/>
    </row>
    <row r="148" ht="27.0" customHeight="1">
      <c r="A148" s="185">
        <v>256.0</v>
      </c>
      <c r="B148" s="201" t="s">
        <v>57</v>
      </c>
      <c r="C148" s="195">
        <v>94.0</v>
      </c>
      <c r="D148" s="195">
        <v>170.0</v>
      </c>
      <c r="E148" s="164">
        <v>236.0</v>
      </c>
      <c r="F148" s="164">
        <f t="shared" si="4"/>
        <v>0</v>
      </c>
      <c r="G148" s="164">
        <f t="shared" si="5"/>
        <v>111.25276</v>
      </c>
      <c r="H148" s="196">
        <f t="shared" si="6"/>
        <v>111.25276</v>
      </c>
      <c r="I148" s="164">
        <v>1.0</v>
      </c>
      <c r="J148" s="219">
        <f t="shared" si="7"/>
        <v>111.25276</v>
      </c>
      <c r="K148" s="140"/>
      <c r="L148" s="140"/>
      <c r="M148" s="140"/>
      <c r="N148" s="140"/>
      <c r="O148" s="140"/>
      <c r="P148" s="140"/>
      <c r="Q148" s="142">
        <v>29.5</v>
      </c>
      <c r="R148" s="191">
        <f t="shared" si="8"/>
        <v>2.36</v>
      </c>
      <c r="S148" s="185">
        <f t="shared" si="9"/>
        <v>1</v>
      </c>
      <c r="T148" s="185">
        <f t="shared" si="10"/>
        <v>2.36</v>
      </c>
      <c r="U148" s="193">
        <f t="shared" si="11"/>
        <v>111.25276</v>
      </c>
      <c r="V148" s="191">
        <f t="shared" ref="V148:W148" si="142">C148/100</f>
        <v>0.94</v>
      </c>
      <c r="W148" s="191">
        <f t="shared" si="142"/>
        <v>1.7</v>
      </c>
      <c r="X148" s="191">
        <f t="shared" si="13"/>
        <v>2.36</v>
      </c>
      <c r="Y148" s="194">
        <f t="shared" si="14"/>
        <v>3.77128</v>
      </c>
      <c r="Z148" s="140"/>
      <c r="AA148" s="140"/>
      <c r="AB148" s="140"/>
      <c r="AC148" s="140"/>
      <c r="AD148" s="140"/>
      <c r="AE148" s="140"/>
      <c r="AF148" s="140"/>
      <c r="AG148" s="140"/>
      <c r="AH148" s="140"/>
      <c r="AI148" s="140"/>
      <c r="AJ148" s="140"/>
      <c r="AK148" s="140"/>
      <c r="AL148" s="140"/>
      <c r="AM148" s="140"/>
      <c r="AN148" s="140"/>
      <c r="AO148" s="140"/>
      <c r="AP148" s="140"/>
      <c r="AQ148" s="140"/>
      <c r="AR148" s="140"/>
      <c r="AS148" s="140"/>
    </row>
    <row r="149" ht="27.0" customHeight="1">
      <c r="A149" s="185">
        <v>257.0</v>
      </c>
      <c r="B149" s="201" t="s">
        <v>57</v>
      </c>
      <c r="C149" s="195">
        <v>97.0</v>
      </c>
      <c r="D149" s="195">
        <v>170.0</v>
      </c>
      <c r="E149" s="164">
        <v>232.0</v>
      </c>
      <c r="F149" s="164">
        <f t="shared" si="4"/>
        <v>0</v>
      </c>
      <c r="G149" s="164">
        <f t="shared" si="5"/>
        <v>112.85756</v>
      </c>
      <c r="H149" s="196">
        <f t="shared" si="6"/>
        <v>112.85756</v>
      </c>
      <c r="I149" s="164">
        <v>2.0</v>
      </c>
      <c r="J149" s="219">
        <f t="shared" si="7"/>
        <v>225.71512</v>
      </c>
      <c r="K149" s="140"/>
      <c r="L149" s="140"/>
      <c r="M149" s="140"/>
      <c r="N149" s="140"/>
      <c r="O149" s="140"/>
      <c r="P149" s="140"/>
      <c r="Q149" s="142">
        <v>29.5</v>
      </c>
      <c r="R149" s="191">
        <f t="shared" si="8"/>
        <v>2.32</v>
      </c>
      <c r="S149" s="185">
        <f t="shared" si="9"/>
        <v>2</v>
      </c>
      <c r="T149" s="185">
        <f t="shared" si="10"/>
        <v>4.64</v>
      </c>
      <c r="U149" s="193">
        <f t="shared" si="11"/>
        <v>112.85756</v>
      </c>
      <c r="V149" s="191">
        <f t="shared" ref="V149:W149" si="143">C149/100</f>
        <v>0.97</v>
      </c>
      <c r="W149" s="191">
        <f t="shared" si="143"/>
        <v>1.7</v>
      </c>
      <c r="X149" s="191">
        <f t="shared" si="13"/>
        <v>4.64</v>
      </c>
      <c r="Y149" s="194">
        <f t="shared" si="14"/>
        <v>7.65136</v>
      </c>
      <c r="Z149" s="140"/>
      <c r="AA149" s="140"/>
      <c r="AB149" s="140"/>
      <c r="AC149" s="140"/>
      <c r="AD149" s="140"/>
      <c r="AE149" s="140"/>
      <c r="AF149" s="140"/>
      <c r="AG149" s="140"/>
      <c r="AH149" s="140"/>
      <c r="AI149" s="140"/>
      <c r="AJ149" s="140"/>
      <c r="AK149" s="140"/>
      <c r="AL149" s="140"/>
      <c r="AM149" s="140"/>
      <c r="AN149" s="140"/>
      <c r="AO149" s="140"/>
      <c r="AP149" s="140"/>
      <c r="AQ149" s="140"/>
      <c r="AR149" s="140"/>
      <c r="AS149" s="140"/>
    </row>
    <row r="150" ht="27.0" customHeight="1">
      <c r="A150" s="185">
        <v>258.0</v>
      </c>
      <c r="B150" s="201" t="s">
        <v>57</v>
      </c>
      <c r="C150" s="195">
        <v>97.0</v>
      </c>
      <c r="D150" s="195">
        <v>170.0</v>
      </c>
      <c r="E150" s="164">
        <v>234.0</v>
      </c>
      <c r="F150" s="164">
        <f t="shared" si="4"/>
        <v>0</v>
      </c>
      <c r="G150" s="164">
        <f t="shared" si="5"/>
        <v>113.83047</v>
      </c>
      <c r="H150" s="196">
        <f t="shared" si="6"/>
        <v>113.83047</v>
      </c>
      <c r="I150" s="164">
        <v>6.0</v>
      </c>
      <c r="J150" s="219">
        <f t="shared" si="7"/>
        <v>682.98282</v>
      </c>
      <c r="K150" s="140"/>
      <c r="L150" s="140"/>
      <c r="M150" s="140"/>
      <c r="N150" s="140"/>
      <c r="O150" s="140"/>
      <c r="P150" s="140"/>
      <c r="Q150" s="142">
        <v>29.5</v>
      </c>
      <c r="R150" s="191">
        <f t="shared" si="8"/>
        <v>2.34</v>
      </c>
      <c r="S150" s="185">
        <f t="shared" si="9"/>
        <v>6</v>
      </c>
      <c r="T150" s="185">
        <f t="shared" si="10"/>
        <v>14.04</v>
      </c>
      <c r="U150" s="193">
        <f t="shared" si="11"/>
        <v>113.83047</v>
      </c>
      <c r="V150" s="191">
        <f t="shared" ref="V150:W150" si="144">C150/100</f>
        <v>0.97</v>
      </c>
      <c r="W150" s="191">
        <f t="shared" si="144"/>
        <v>1.7</v>
      </c>
      <c r="X150" s="191">
        <f t="shared" si="13"/>
        <v>14.04</v>
      </c>
      <c r="Y150" s="194">
        <f t="shared" si="14"/>
        <v>23.15196</v>
      </c>
      <c r="Z150" s="140"/>
      <c r="AA150" s="140"/>
      <c r="AB150" s="140"/>
      <c r="AC150" s="140"/>
      <c r="AD150" s="140"/>
      <c r="AE150" s="140"/>
      <c r="AF150" s="140"/>
      <c r="AG150" s="140"/>
      <c r="AH150" s="140"/>
      <c r="AI150" s="140"/>
      <c r="AJ150" s="140"/>
      <c r="AK150" s="140"/>
      <c r="AL150" s="140"/>
      <c r="AM150" s="140"/>
      <c r="AN150" s="140"/>
      <c r="AO150" s="140"/>
      <c r="AP150" s="140"/>
      <c r="AQ150" s="140"/>
      <c r="AR150" s="140"/>
      <c r="AS150" s="140"/>
    </row>
    <row r="151" ht="27.0" customHeight="1">
      <c r="A151" s="185">
        <v>259.0</v>
      </c>
      <c r="B151" s="201" t="s">
        <v>57</v>
      </c>
      <c r="C151" s="195">
        <v>98.0</v>
      </c>
      <c r="D151" s="195">
        <v>170.0</v>
      </c>
      <c r="E151" s="164">
        <v>233.0</v>
      </c>
      <c r="F151" s="164">
        <f t="shared" si="4"/>
        <v>0</v>
      </c>
      <c r="G151" s="164">
        <f t="shared" si="5"/>
        <v>114.51251</v>
      </c>
      <c r="H151" s="196">
        <f t="shared" si="6"/>
        <v>114.51251</v>
      </c>
      <c r="I151" s="164">
        <v>6.0</v>
      </c>
      <c r="J151" s="219">
        <f t="shared" si="7"/>
        <v>687.07506</v>
      </c>
      <c r="K151" s="140"/>
      <c r="L151" s="140"/>
      <c r="M151" s="140"/>
      <c r="N151" s="140"/>
      <c r="O151" s="140"/>
      <c r="P151" s="140"/>
      <c r="Q151" s="142">
        <v>29.5</v>
      </c>
      <c r="R151" s="191">
        <f t="shared" si="8"/>
        <v>2.33</v>
      </c>
      <c r="S151" s="185">
        <f t="shared" si="9"/>
        <v>6</v>
      </c>
      <c r="T151" s="185">
        <f t="shared" si="10"/>
        <v>13.98</v>
      </c>
      <c r="U151" s="193">
        <f t="shared" si="11"/>
        <v>114.51251</v>
      </c>
      <c r="V151" s="191">
        <f t="shared" ref="V151:W151" si="145">C151/100</f>
        <v>0.98</v>
      </c>
      <c r="W151" s="191">
        <f t="shared" si="145"/>
        <v>1.7</v>
      </c>
      <c r="X151" s="191">
        <f t="shared" si="13"/>
        <v>13.98</v>
      </c>
      <c r="Y151" s="194">
        <f t="shared" si="14"/>
        <v>23.29068</v>
      </c>
      <c r="Z151" s="140"/>
      <c r="AA151" s="140"/>
      <c r="AB151" s="140"/>
      <c r="AC151" s="140"/>
      <c r="AD151" s="140"/>
      <c r="AE151" s="140"/>
      <c r="AF151" s="140"/>
      <c r="AG151" s="140"/>
      <c r="AH151" s="140"/>
      <c r="AI151" s="140"/>
      <c r="AJ151" s="140"/>
      <c r="AK151" s="140"/>
      <c r="AL151" s="140"/>
      <c r="AM151" s="140"/>
      <c r="AN151" s="140"/>
      <c r="AO151" s="140"/>
      <c r="AP151" s="140"/>
      <c r="AQ151" s="140"/>
      <c r="AR151" s="140"/>
      <c r="AS151" s="140"/>
    </row>
    <row r="152" ht="27.0" customHeight="1">
      <c r="A152" s="185">
        <v>260.0</v>
      </c>
      <c r="B152" s="201" t="s">
        <v>57</v>
      </c>
      <c r="C152" s="195">
        <v>96.0</v>
      </c>
      <c r="D152" s="195">
        <v>170.0</v>
      </c>
      <c r="E152" s="164">
        <v>233.0</v>
      </c>
      <c r="F152" s="164">
        <f t="shared" si="4"/>
        <v>0</v>
      </c>
      <c r="G152" s="164">
        <f t="shared" si="5"/>
        <v>112.17552</v>
      </c>
      <c r="H152" s="196">
        <f t="shared" si="6"/>
        <v>112.17552</v>
      </c>
      <c r="I152" s="164">
        <v>2.0</v>
      </c>
      <c r="J152" s="219">
        <f t="shared" si="7"/>
        <v>224.35104</v>
      </c>
      <c r="K152" s="140"/>
      <c r="L152" s="140"/>
      <c r="M152" s="140"/>
      <c r="N152" s="140"/>
      <c r="O152" s="140"/>
      <c r="P152" s="140"/>
      <c r="Q152" s="142">
        <v>29.5</v>
      </c>
      <c r="R152" s="191">
        <f t="shared" si="8"/>
        <v>2.33</v>
      </c>
      <c r="S152" s="185">
        <f t="shared" si="9"/>
        <v>2</v>
      </c>
      <c r="T152" s="185">
        <f t="shared" si="10"/>
        <v>4.66</v>
      </c>
      <c r="U152" s="193">
        <f t="shared" si="11"/>
        <v>112.17552</v>
      </c>
      <c r="V152" s="191">
        <f t="shared" ref="V152:W152" si="146">C152/100</f>
        <v>0.96</v>
      </c>
      <c r="W152" s="191">
        <f t="shared" si="146"/>
        <v>1.7</v>
      </c>
      <c r="X152" s="191">
        <f t="shared" si="13"/>
        <v>4.66</v>
      </c>
      <c r="Y152" s="194">
        <f t="shared" si="14"/>
        <v>7.60512</v>
      </c>
      <c r="Z152" s="140"/>
      <c r="AA152" s="140"/>
      <c r="AB152" s="140"/>
      <c r="AC152" s="140"/>
      <c r="AD152" s="140"/>
      <c r="AE152" s="140"/>
      <c r="AF152" s="140"/>
      <c r="AG152" s="140"/>
      <c r="AH152" s="140"/>
      <c r="AI152" s="140"/>
      <c r="AJ152" s="140"/>
      <c r="AK152" s="140"/>
      <c r="AL152" s="140"/>
      <c r="AM152" s="140"/>
      <c r="AN152" s="140"/>
      <c r="AO152" s="140"/>
      <c r="AP152" s="140"/>
      <c r="AQ152" s="140"/>
      <c r="AR152" s="140"/>
      <c r="AS152" s="140"/>
    </row>
    <row r="153" ht="27.0" customHeight="1">
      <c r="A153" s="185">
        <v>261.0</v>
      </c>
      <c r="B153" s="201" t="s">
        <v>57</v>
      </c>
      <c r="C153" s="195">
        <v>97.0</v>
      </c>
      <c r="D153" s="195">
        <v>170.0</v>
      </c>
      <c r="E153" s="164">
        <v>235.0</v>
      </c>
      <c r="F153" s="164">
        <f t="shared" si="4"/>
        <v>0</v>
      </c>
      <c r="G153" s="164">
        <f t="shared" si="5"/>
        <v>114.316925</v>
      </c>
      <c r="H153" s="196">
        <f t="shared" si="6"/>
        <v>114.316925</v>
      </c>
      <c r="I153" s="164">
        <v>1.0</v>
      </c>
      <c r="J153" s="219">
        <f t="shared" si="7"/>
        <v>114.316925</v>
      </c>
      <c r="K153" s="140"/>
      <c r="L153" s="140"/>
      <c r="M153" s="140"/>
      <c r="N153" s="140"/>
      <c r="O153" s="140"/>
      <c r="P153" s="140"/>
      <c r="Q153" s="142">
        <v>29.5</v>
      </c>
      <c r="R153" s="191">
        <f t="shared" si="8"/>
        <v>2.35</v>
      </c>
      <c r="S153" s="185">
        <f t="shared" si="9"/>
        <v>1</v>
      </c>
      <c r="T153" s="185">
        <f t="shared" si="10"/>
        <v>2.35</v>
      </c>
      <c r="U153" s="193">
        <f t="shared" si="11"/>
        <v>114.316925</v>
      </c>
      <c r="V153" s="191">
        <f t="shared" ref="V153:W153" si="147">C153/100</f>
        <v>0.97</v>
      </c>
      <c r="W153" s="191">
        <f t="shared" si="147"/>
        <v>1.7</v>
      </c>
      <c r="X153" s="191">
        <f t="shared" si="13"/>
        <v>2.35</v>
      </c>
      <c r="Y153" s="194">
        <f t="shared" si="14"/>
        <v>3.87515</v>
      </c>
      <c r="Z153" s="140"/>
      <c r="AA153" s="140"/>
      <c r="AB153" s="140"/>
      <c r="AC153" s="140"/>
      <c r="AD153" s="140"/>
      <c r="AE153" s="140"/>
      <c r="AF153" s="140"/>
      <c r="AG153" s="140"/>
      <c r="AH153" s="140"/>
      <c r="AI153" s="140"/>
      <c r="AJ153" s="140"/>
      <c r="AK153" s="140"/>
      <c r="AL153" s="140"/>
      <c r="AM153" s="140"/>
      <c r="AN153" s="140"/>
      <c r="AO153" s="140"/>
      <c r="AP153" s="140"/>
      <c r="AQ153" s="140"/>
      <c r="AR153" s="140"/>
      <c r="AS153" s="140"/>
    </row>
    <row r="154" ht="27.0" customHeight="1">
      <c r="A154" s="185">
        <v>262.0</v>
      </c>
      <c r="B154" s="201" t="s">
        <v>57</v>
      </c>
      <c r="C154" s="195">
        <v>98.0</v>
      </c>
      <c r="D154" s="195">
        <v>170.0</v>
      </c>
      <c r="E154" s="164">
        <v>235.0</v>
      </c>
      <c r="F154" s="164">
        <f t="shared" si="4"/>
        <v>0</v>
      </c>
      <c r="G154" s="164">
        <f t="shared" si="5"/>
        <v>115.49545</v>
      </c>
      <c r="H154" s="196">
        <f t="shared" si="6"/>
        <v>115.49545</v>
      </c>
      <c r="I154" s="164">
        <v>3.0</v>
      </c>
      <c r="J154" s="219">
        <f t="shared" si="7"/>
        <v>346.48635</v>
      </c>
      <c r="K154" s="140"/>
      <c r="L154" s="140"/>
      <c r="M154" s="140"/>
      <c r="N154" s="140"/>
      <c r="O154" s="140"/>
      <c r="P154" s="140"/>
      <c r="Q154" s="142">
        <v>29.5</v>
      </c>
      <c r="R154" s="191">
        <f t="shared" si="8"/>
        <v>2.35</v>
      </c>
      <c r="S154" s="185">
        <f t="shared" si="9"/>
        <v>3</v>
      </c>
      <c r="T154" s="185">
        <f t="shared" si="10"/>
        <v>7.05</v>
      </c>
      <c r="U154" s="193">
        <f t="shared" si="11"/>
        <v>115.49545</v>
      </c>
      <c r="V154" s="191">
        <f t="shared" ref="V154:W154" si="148">C154/100</f>
        <v>0.98</v>
      </c>
      <c r="W154" s="191">
        <f t="shared" si="148"/>
        <v>1.7</v>
      </c>
      <c r="X154" s="191">
        <f t="shared" si="13"/>
        <v>7.05</v>
      </c>
      <c r="Y154" s="194">
        <f t="shared" si="14"/>
        <v>11.7453</v>
      </c>
      <c r="Z154" s="140"/>
      <c r="AA154" s="140"/>
      <c r="AB154" s="140"/>
      <c r="AC154" s="140"/>
      <c r="AD154" s="140"/>
      <c r="AE154" s="140"/>
      <c r="AF154" s="140"/>
      <c r="AG154" s="140"/>
      <c r="AH154" s="140"/>
      <c r="AI154" s="140"/>
      <c r="AJ154" s="140"/>
      <c r="AK154" s="140"/>
      <c r="AL154" s="140"/>
      <c r="AM154" s="140"/>
      <c r="AN154" s="140"/>
      <c r="AO154" s="140"/>
      <c r="AP154" s="140"/>
      <c r="AQ154" s="140"/>
      <c r="AR154" s="140"/>
      <c r="AS154" s="140"/>
    </row>
    <row r="155" ht="27.0" customHeight="1">
      <c r="A155" s="185">
        <v>263.0</v>
      </c>
      <c r="B155" s="201" t="s">
        <v>57</v>
      </c>
      <c r="C155" s="195">
        <v>98.0</v>
      </c>
      <c r="D155" s="195">
        <v>170.0</v>
      </c>
      <c r="E155" s="164">
        <v>234.0</v>
      </c>
      <c r="F155" s="164">
        <f t="shared" si="4"/>
        <v>0</v>
      </c>
      <c r="G155" s="164">
        <f t="shared" si="5"/>
        <v>115.00398</v>
      </c>
      <c r="H155" s="196">
        <f t="shared" si="6"/>
        <v>115.00398</v>
      </c>
      <c r="I155" s="164">
        <v>2.0</v>
      </c>
      <c r="J155" s="219">
        <f t="shared" si="7"/>
        <v>230.00796</v>
      </c>
      <c r="K155" s="140"/>
      <c r="L155" s="140"/>
      <c r="M155" s="140"/>
      <c r="N155" s="140"/>
      <c r="O155" s="140"/>
      <c r="P155" s="140"/>
      <c r="Q155" s="142">
        <v>29.5</v>
      </c>
      <c r="R155" s="191">
        <f t="shared" si="8"/>
        <v>2.34</v>
      </c>
      <c r="S155" s="185">
        <f t="shared" si="9"/>
        <v>2</v>
      </c>
      <c r="T155" s="185">
        <f t="shared" si="10"/>
        <v>4.68</v>
      </c>
      <c r="U155" s="193">
        <f t="shared" si="11"/>
        <v>115.00398</v>
      </c>
      <c r="V155" s="191">
        <f t="shared" ref="V155:W155" si="149">C155/100</f>
        <v>0.98</v>
      </c>
      <c r="W155" s="191">
        <f t="shared" si="149"/>
        <v>1.7</v>
      </c>
      <c r="X155" s="191">
        <f t="shared" si="13"/>
        <v>4.68</v>
      </c>
      <c r="Y155" s="194">
        <f t="shared" si="14"/>
        <v>7.79688</v>
      </c>
      <c r="Z155" s="140"/>
      <c r="AA155" s="140"/>
      <c r="AB155" s="140"/>
      <c r="AC155" s="140"/>
      <c r="AD155" s="140"/>
      <c r="AE155" s="140"/>
      <c r="AF155" s="140"/>
      <c r="AG155" s="140"/>
      <c r="AH155" s="140"/>
      <c r="AI155" s="140"/>
      <c r="AJ155" s="140"/>
      <c r="AK155" s="140"/>
      <c r="AL155" s="140"/>
      <c r="AM155" s="140"/>
      <c r="AN155" s="140"/>
      <c r="AO155" s="140"/>
      <c r="AP155" s="140"/>
      <c r="AQ155" s="140"/>
      <c r="AR155" s="140"/>
      <c r="AS155" s="140"/>
    </row>
    <row r="156" ht="27.0" customHeight="1">
      <c r="A156" s="164"/>
      <c r="B156" s="180"/>
      <c r="C156" s="180"/>
      <c r="D156" s="180"/>
      <c r="E156" s="180"/>
      <c r="F156" s="180"/>
      <c r="G156" s="180"/>
      <c r="H156" s="183"/>
      <c r="I156" s="164"/>
      <c r="J156" s="202">
        <f>+Q190</f>
        <v>142.8</v>
      </c>
      <c r="K156" s="140"/>
      <c r="L156" s="140"/>
      <c r="M156" s="140"/>
      <c r="N156" s="140"/>
      <c r="O156" s="140"/>
      <c r="P156" s="140"/>
      <c r="Q156" s="203"/>
      <c r="R156" s="191">
        <f t="shared" si="8"/>
        <v>0</v>
      </c>
      <c r="S156" s="185" t="str">
        <f t="shared" si="9"/>
        <v/>
      </c>
      <c r="T156" s="185">
        <f t="shared" si="10"/>
        <v>0</v>
      </c>
      <c r="U156" s="193"/>
      <c r="V156" s="191">
        <f t="shared" ref="V156:W156" si="150">C156/100</f>
        <v>0</v>
      </c>
      <c r="W156" s="191">
        <f t="shared" si="150"/>
        <v>0</v>
      </c>
      <c r="X156" s="191">
        <f t="shared" si="13"/>
        <v>0</v>
      </c>
      <c r="Y156" s="194">
        <f t="shared" si="14"/>
        <v>0</v>
      </c>
      <c r="Z156" s="140"/>
      <c r="AA156" s="140"/>
      <c r="AB156" s="140"/>
      <c r="AC156" s="140"/>
      <c r="AD156" s="140"/>
      <c r="AE156" s="140"/>
      <c r="AF156" s="140"/>
      <c r="AG156" s="140"/>
      <c r="AH156" s="140"/>
      <c r="AI156" s="140"/>
      <c r="AJ156" s="140"/>
      <c r="AK156" s="140"/>
      <c r="AL156" s="140"/>
      <c r="AM156" s="140"/>
      <c r="AN156" s="140"/>
      <c r="AO156" s="140"/>
      <c r="AP156" s="140"/>
      <c r="AQ156" s="140"/>
      <c r="AR156" s="140"/>
      <c r="AS156" s="140"/>
    </row>
    <row r="157" ht="27.0" customHeight="1">
      <c r="A157" s="185">
        <v>264.0</v>
      </c>
      <c r="B157" s="204"/>
      <c r="C157" s="204"/>
      <c r="D157" s="204"/>
      <c r="E157" s="204"/>
      <c r="F157" s="204"/>
      <c r="G157" s="204"/>
      <c r="H157" s="275"/>
      <c r="I157" s="206">
        <f>SUM(I22:I155)</f>
        <v>307</v>
      </c>
      <c r="J157" s="207">
        <f>SUM(J22:J156)</f>
        <v>35792.22645</v>
      </c>
      <c r="K157" s="208"/>
      <c r="L157" s="208"/>
      <c r="M157" s="208"/>
      <c r="N157" s="208"/>
      <c r="O157" s="208"/>
      <c r="P157" s="208"/>
      <c r="Q157" s="142"/>
      <c r="R157" s="208">
        <f>SUMIFS($S$22:$S$155,$R$22:$R$155,"&gt;=3")</f>
        <v>19</v>
      </c>
      <c r="S157" s="208">
        <f t="shared" ref="S157:T157" si="151">SUM(S22:S155)</f>
        <v>307</v>
      </c>
      <c r="T157" s="208">
        <f t="shared" si="151"/>
        <v>709.31</v>
      </c>
      <c r="U157" s="209"/>
      <c r="V157" s="208">
        <f t="shared" ref="V157:V158" si="152">C157/100</f>
        <v>0</v>
      </c>
      <c r="W157" s="208"/>
      <c r="X157" s="208"/>
      <c r="Y157" s="210">
        <f>SUM(Y22:Y155)</f>
        <v>1371.94792</v>
      </c>
      <c r="Z157" s="208"/>
      <c r="AA157" s="208"/>
      <c r="AB157" s="208"/>
      <c r="AC157" s="208"/>
      <c r="AD157" s="208"/>
      <c r="AE157" s="208"/>
      <c r="AF157" s="208"/>
      <c r="AG157" s="208"/>
      <c r="AH157" s="208"/>
      <c r="AI157" s="208"/>
      <c r="AJ157" s="208"/>
      <c r="AK157" s="208"/>
      <c r="AL157" s="208"/>
      <c r="AM157" s="208"/>
      <c r="AN157" s="208"/>
      <c r="AO157" s="208"/>
      <c r="AP157" s="208"/>
      <c r="AQ157" s="208"/>
      <c r="AR157" s="208"/>
      <c r="AS157" s="208"/>
    </row>
    <row r="158" ht="29.25" customHeight="1">
      <c r="A158" s="140"/>
      <c r="B158" s="140"/>
      <c r="C158" s="140"/>
      <c r="D158" s="140"/>
      <c r="E158" s="140"/>
      <c r="F158" s="140"/>
      <c r="G158" s="140"/>
      <c r="H158" s="141"/>
      <c r="I158" s="140"/>
      <c r="J158" s="140"/>
      <c r="K158" s="140"/>
      <c r="L158" s="140"/>
      <c r="M158" s="140"/>
      <c r="N158" s="140"/>
      <c r="O158" s="140"/>
      <c r="P158" s="140"/>
      <c r="Q158" s="142"/>
      <c r="R158" s="190"/>
      <c r="S158" s="140"/>
      <c r="T158" s="140"/>
      <c r="U158" s="143"/>
      <c r="V158" s="140">
        <f t="shared" si="152"/>
        <v>0</v>
      </c>
      <c r="W158" s="140"/>
      <c r="X158" s="140"/>
      <c r="Y158" s="140"/>
      <c r="Z158" s="140"/>
      <c r="AA158" s="140"/>
      <c r="AB158" s="140"/>
      <c r="AC158" s="140"/>
      <c r="AD158" s="140"/>
      <c r="AE158" s="140"/>
      <c r="AF158" s="140"/>
      <c r="AG158" s="140"/>
      <c r="AH158" s="140"/>
      <c r="AI158" s="140"/>
      <c r="AJ158" s="140"/>
      <c r="AK158" s="140"/>
      <c r="AL158" s="140"/>
      <c r="AM158" s="140"/>
      <c r="AN158" s="140"/>
      <c r="AO158" s="140"/>
      <c r="AP158" s="140"/>
      <c r="AQ158" s="140"/>
      <c r="AR158" s="140"/>
      <c r="AS158" s="140"/>
    </row>
    <row r="159" ht="29.25" customHeight="1">
      <c r="A159" s="140"/>
      <c r="B159" s="140"/>
      <c r="C159" s="140"/>
      <c r="D159" s="140"/>
      <c r="E159" s="140"/>
      <c r="F159" s="140"/>
      <c r="G159" s="140"/>
      <c r="H159" s="141"/>
      <c r="I159" s="140"/>
      <c r="J159" s="140"/>
      <c r="K159" s="140"/>
      <c r="L159" s="140"/>
      <c r="M159" s="140"/>
      <c r="N159" s="140"/>
      <c r="O159" s="140"/>
      <c r="P159" s="140"/>
      <c r="Q159" s="203"/>
      <c r="R159" s="140"/>
      <c r="S159" s="140" t="s">
        <v>48</v>
      </c>
      <c r="T159" s="140" t="s">
        <v>64</v>
      </c>
      <c r="U159" s="143"/>
      <c r="V159" s="140"/>
      <c r="W159" s="140"/>
      <c r="X159" s="140"/>
      <c r="Y159" s="140"/>
      <c r="Z159" s="140"/>
      <c r="AA159" s="140"/>
      <c r="AB159" s="140"/>
      <c r="AC159" s="140"/>
      <c r="AD159" s="140"/>
      <c r="AE159" s="140"/>
      <c r="AF159" s="140"/>
      <c r="AG159" s="140"/>
      <c r="AH159" s="140"/>
      <c r="AI159" s="140"/>
      <c r="AJ159" s="140"/>
      <c r="AK159" s="140"/>
      <c r="AL159" s="140"/>
      <c r="AM159" s="140"/>
      <c r="AN159" s="140"/>
      <c r="AO159" s="140"/>
      <c r="AP159" s="140"/>
      <c r="AQ159" s="140"/>
      <c r="AR159" s="140"/>
      <c r="AS159" s="140"/>
    </row>
    <row r="160" ht="29.25" customHeight="1">
      <c r="A160" s="140"/>
      <c r="B160" s="140"/>
      <c r="C160" s="140"/>
      <c r="D160" s="140"/>
      <c r="E160" s="140"/>
      <c r="F160" s="140"/>
      <c r="G160" s="140"/>
      <c r="H160" s="141"/>
      <c r="I160" s="140"/>
      <c r="J160" s="269"/>
      <c r="K160" s="140"/>
      <c r="L160" s="140"/>
      <c r="M160" s="140"/>
      <c r="N160" s="140"/>
      <c r="O160" s="140"/>
      <c r="P160" s="140"/>
      <c r="Q160" s="142"/>
      <c r="R160" s="140" t="s">
        <v>31</v>
      </c>
      <c r="S160" s="211">
        <f>SUMIFS($J$22:$J$155,$R$22:$R$155,"&gt;=3")</f>
        <v>2761.65</v>
      </c>
      <c r="T160" s="212"/>
      <c r="U160" s="143"/>
      <c r="V160" s="140"/>
      <c r="W160" s="140"/>
      <c r="X160" s="140"/>
      <c r="Y160" s="140"/>
      <c r="Z160" s="140"/>
      <c r="AA160" s="140"/>
      <c r="AB160" s="140"/>
      <c r="AC160" s="140"/>
      <c r="AD160" s="140"/>
      <c r="AE160" s="140"/>
      <c r="AF160" s="140"/>
      <c r="AG160" s="140"/>
      <c r="AH160" s="140"/>
      <c r="AI160" s="140"/>
      <c r="AJ160" s="140"/>
      <c r="AK160" s="140"/>
      <c r="AL160" s="140"/>
      <c r="AM160" s="140"/>
      <c r="AN160" s="140"/>
      <c r="AO160" s="140"/>
      <c r="AP160" s="140"/>
      <c r="AQ160" s="140"/>
      <c r="AR160" s="140"/>
      <c r="AS160" s="140"/>
    </row>
    <row r="161" ht="29.25" customHeight="1">
      <c r="A161" s="140" t="s">
        <v>32</v>
      </c>
      <c r="B161" s="140"/>
      <c r="C161" s="140"/>
      <c r="D161" s="140" t="s">
        <v>33</v>
      </c>
      <c r="E161" s="140"/>
      <c r="F161" s="140"/>
      <c r="G161" s="140"/>
      <c r="H161" s="141"/>
      <c r="I161" s="140"/>
      <c r="J161" s="140"/>
      <c r="K161" s="140"/>
      <c r="L161" s="140"/>
      <c r="M161" s="140"/>
      <c r="N161" s="140"/>
      <c r="O161" s="140"/>
      <c r="P161" s="140"/>
      <c r="Q161" s="142"/>
      <c r="R161" s="140" t="s">
        <v>34</v>
      </c>
      <c r="S161" s="213">
        <f>J157-S160</f>
        <v>33030.57645</v>
      </c>
      <c r="T161" s="212">
        <f>+SUMIFS($T$22:$T$155,$R$22:$R$155,"&gt;=3")</f>
        <v>57</v>
      </c>
      <c r="U161" s="143"/>
      <c r="V161" s="140"/>
      <c r="W161" s="140"/>
      <c r="X161" s="140"/>
      <c r="Y161" s="140"/>
      <c r="Z161" s="140"/>
      <c r="AA161" s="140"/>
      <c r="AB161" s="140"/>
      <c r="AC161" s="140"/>
      <c r="AD161" s="140"/>
      <c r="AE161" s="140"/>
      <c r="AF161" s="140"/>
      <c r="AG161" s="140"/>
      <c r="AH161" s="140"/>
      <c r="AI161" s="140"/>
      <c r="AJ161" s="140"/>
      <c r="AK161" s="140"/>
      <c r="AL161" s="140"/>
      <c r="AM161" s="140"/>
      <c r="AN161" s="140"/>
      <c r="AO161" s="140"/>
      <c r="AP161" s="140"/>
      <c r="AQ161" s="140"/>
      <c r="AR161" s="140"/>
      <c r="AS161" s="140"/>
    </row>
    <row r="162" ht="29.25" customHeight="1">
      <c r="A162" s="140"/>
      <c r="B162" s="140"/>
      <c r="C162" s="140"/>
      <c r="D162" s="140"/>
      <c r="E162" s="140"/>
      <c r="F162" s="140"/>
      <c r="G162" s="140"/>
      <c r="H162" s="141"/>
      <c r="I162" s="140"/>
      <c r="J162" s="140"/>
      <c r="K162" s="140"/>
      <c r="L162" s="140"/>
      <c r="M162" s="140"/>
      <c r="N162" s="140"/>
      <c r="O162" s="140"/>
      <c r="P162" s="140"/>
      <c r="Q162" s="203"/>
      <c r="R162" s="140"/>
      <c r="S162" s="214">
        <f>+I157</f>
        <v>307</v>
      </c>
      <c r="T162" s="140"/>
      <c r="U162" s="143"/>
      <c r="V162" s="140"/>
      <c r="W162" s="140"/>
      <c r="X162" s="140"/>
      <c r="Y162" s="140"/>
      <c r="Z162" s="140"/>
      <c r="AA162" s="140"/>
      <c r="AB162" s="140"/>
      <c r="AC162" s="140"/>
      <c r="AD162" s="140"/>
      <c r="AE162" s="140"/>
      <c r="AF162" s="140"/>
      <c r="AG162" s="140"/>
      <c r="AH162" s="140"/>
      <c r="AI162" s="140"/>
      <c r="AJ162" s="140"/>
      <c r="AK162" s="140"/>
      <c r="AL162" s="140"/>
      <c r="AM162" s="140"/>
      <c r="AN162" s="140"/>
      <c r="AO162" s="140"/>
      <c r="AP162" s="140"/>
      <c r="AQ162" s="140"/>
      <c r="AR162" s="140"/>
      <c r="AS162" s="140"/>
    </row>
    <row r="163" ht="39.0" customHeight="1">
      <c r="A163" s="180"/>
      <c r="B163" s="164" t="s">
        <v>12</v>
      </c>
      <c r="C163" s="181" t="s">
        <v>65</v>
      </c>
      <c r="D163" s="52"/>
      <c r="E163" s="53"/>
      <c r="F163" s="182"/>
      <c r="G163" s="182"/>
      <c r="H163" s="183" t="s">
        <v>14</v>
      </c>
      <c r="I163" s="164" t="s">
        <v>15</v>
      </c>
      <c r="J163" s="164" t="s">
        <v>16</v>
      </c>
      <c r="K163" s="140"/>
      <c r="L163" s="140"/>
      <c r="M163" s="140"/>
      <c r="N163" s="140"/>
      <c r="O163" s="140"/>
      <c r="P163" s="140"/>
      <c r="Q163" s="142"/>
      <c r="R163" s="140"/>
      <c r="S163" s="140"/>
      <c r="T163" s="140"/>
      <c r="U163" s="143"/>
      <c r="V163" s="140"/>
      <c r="W163" s="140"/>
      <c r="X163" s="140"/>
      <c r="Y163" s="140"/>
      <c r="Z163" s="140"/>
      <c r="AA163" s="140"/>
      <c r="AB163" s="140"/>
      <c r="AC163" s="140"/>
      <c r="AD163" s="140"/>
      <c r="AE163" s="140"/>
      <c r="AF163" s="140"/>
      <c r="AG163" s="140"/>
      <c r="AH163" s="140"/>
      <c r="AI163" s="140"/>
      <c r="AJ163" s="140"/>
      <c r="AK163" s="140"/>
      <c r="AL163" s="140"/>
      <c r="AM163" s="140"/>
      <c r="AN163" s="140"/>
      <c r="AO163" s="140"/>
      <c r="AP163" s="140"/>
      <c r="AQ163" s="140"/>
      <c r="AR163" s="140"/>
      <c r="AS163" s="140"/>
    </row>
    <row r="164" ht="27.0" customHeight="1">
      <c r="A164" s="157">
        <v>1.0</v>
      </c>
      <c r="B164" s="215" t="s">
        <v>94</v>
      </c>
      <c r="C164" s="215">
        <v>89.0</v>
      </c>
      <c r="D164" s="215">
        <v>202.0</v>
      </c>
      <c r="E164" s="215">
        <v>272.0</v>
      </c>
      <c r="F164" s="215">
        <f t="shared" ref="F164:F169" si="153">1-VALUE(IF(RIGHT(B164, 1)="%", RIGHT(B164, 3), 0))</f>
        <v>0.2</v>
      </c>
      <c r="G164" s="215">
        <f t="shared" ref="G164:G169" si="154">+Q164*C164/100*D164/100*E164/100</f>
        <v>61.1252</v>
      </c>
      <c r="H164" s="216">
        <f t="shared" ref="H164:H169" si="155">IF(F164=0, G164, F164*G164)</f>
        <v>12.22504</v>
      </c>
      <c r="I164" s="215">
        <v>1.0</v>
      </c>
      <c r="J164" s="217">
        <f t="shared" ref="J164:J169" si="156">+I164*H164</f>
        <v>12.22504</v>
      </c>
      <c r="K164" s="140"/>
      <c r="L164" s="180">
        <f t="shared" ref="L164:L168" si="157">D164*25.4/1000</f>
        <v>5.1308</v>
      </c>
      <c r="M164" s="164">
        <f t="shared" ref="M164:M166" si="158">+I164</f>
        <v>1</v>
      </c>
      <c r="N164" s="164">
        <f t="shared" ref="N164:N166" si="159">M164*L164</f>
        <v>5.1308</v>
      </c>
      <c r="O164" s="140"/>
      <c r="P164" s="140"/>
      <c r="Q164" s="142">
        <v>12.5</v>
      </c>
      <c r="R164" s="140"/>
      <c r="S164" s="140"/>
      <c r="T164" s="140"/>
      <c r="U164" s="143"/>
      <c r="V164" s="140"/>
      <c r="W164" s="140"/>
      <c r="X164" s="140"/>
      <c r="Y164" s="140"/>
      <c r="Z164" s="140"/>
      <c r="AA164" s="140"/>
      <c r="AB164" s="140"/>
      <c r="AC164" s="140"/>
      <c r="AD164" s="140"/>
      <c r="AE164" s="140"/>
      <c r="AF164" s="140"/>
      <c r="AG164" s="140"/>
      <c r="AH164" s="140"/>
      <c r="AI164" s="140"/>
      <c r="AJ164" s="140"/>
      <c r="AK164" s="140"/>
      <c r="AL164" s="140"/>
      <c r="AM164" s="140"/>
      <c r="AN164" s="140"/>
      <c r="AO164" s="140"/>
      <c r="AP164" s="140"/>
      <c r="AQ164" s="140"/>
      <c r="AR164" s="140"/>
      <c r="AS164" s="140"/>
    </row>
    <row r="165" ht="27.0" customHeight="1">
      <c r="A165" s="164">
        <v>3.0</v>
      </c>
      <c r="B165" s="201" t="s">
        <v>78</v>
      </c>
      <c r="C165" s="201">
        <v>68.0</v>
      </c>
      <c r="D165" s="201">
        <v>204.0</v>
      </c>
      <c r="E165" s="201">
        <v>149.0</v>
      </c>
      <c r="F165" s="201">
        <f t="shared" si="153"/>
        <v>0.2</v>
      </c>
      <c r="G165" s="201">
        <f t="shared" si="154"/>
        <v>51.6732</v>
      </c>
      <c r="H165" s="218">
        <f t="shared" si="155"/>
        <v>10.33464</v>
      </c>
      <c r="I165" s="201">
        <v>1.0</v>
      </c>
      <c r="J165" s="219">
        <f t="shared" si="156"/>
        <v>10.33464</v>
      </c>
      <c r="K165" s="140"/>
      <c r="L165" s="180">
        <f t="shared" si="157"/>
        <v>5.1816</v>
      </c>
      <c r="M165" s="164">
        <f t="shared" si="158"/>
        <v>1</v>
      </c>
      <c r="N165" s="164">
        <f t="shared" si="159"/>
        <v>5.1816</v>
      </c>
      <c r="O165" s="140"/>
      <c r="P165" s="140"/>
      <c r="Q165" s="142">
        <v>25.0</v>
      </c>
      <c r="R165" s="140"/>
      <c r="S165" s="140"/>
      <c r="T165" s="140"/>
      <c r="U165" s="143"/>
      <c r="V165" s="140"/>
      <c r="W165" s="140"/>
      <c r="X165" s="140"/>
      <c r="Y165" s="140"/>
      <c r="Z165" s="140"/>
      <c r="AA165" s="140"/>
      <c r="AB165" s="140"/>
      <c r="AC165" s="140"/>
      <c r="AD165" s="140"/>
      <c r="AE165" s="140"/>
      <c r="AF165" s="140"/>
      <c r="AG165" s="140"/>
      <c r="AH165" s="140"/>
      <c r="AI165" s="140"/>
      <c r="AJ165" s="140"/>
      <c r="AK165" s="140"/>
      <c r="AL165" s="140"/>
      <c r="AM165" s="140"/>
      <c r="AN165" s="140"/>
      <c r="AO165" s="140"/>
      <c r="AP165" s="140"/>
      <c r="AQ165" s="140"/>
      <c r="AR165" s="140"/>
      <c r="AS165" s="140"/>
    </row>
    <row r="166" ht="27.0" customHeight="1">
      <c r="A166" s="164">
        <v>4.0</v>
      </c>
      <c r="B166" s="201" t="s">
        <v>62</v>
      </c>
      <c r="C166" s="201">
        <v>83.0</v>
      </c>
      <c r="D166" s="201">
        <v>203.0</v>
      </c>
      <c r="E166" s="201">
        <v>254.0</v>
      </c>
      <c r="F166" s="201">
        <f t="shared" si="153"/>
        <v>0.2</v>
      </c>
      <c r="G166" s="201">
        <f t="shared" si="154"/>
        <v>126.249557</v>
      </c>
      <c r="H166" s="218">
        <f t="shared" si="155"/>
        <v>25.2499114</v>
      </c>
      <c r="I166" s="201">
        <v>1.0</v>
      </c>
      <c r="J166" s="219">
        <f t="shared" si="156"/>
        <v>25.2499114</v>
      </c>
      <c r="K166" s="140"/>
      <c r="L166" s="180">
        <f t="shared" si="157"/>
        <v>5.1562</v>
      </c>
      <c r="M166" s="164">
        <f t="shared" si="158"/>
        <v>1</v>
      </c>
      <c r="N166" s="164">
        <f t="shared" si="159"/>
        <v>5.1562</v>
      </c>
      <c r="O166" s="140"/>
      <c r="P166" s="140"/>
      <c r="Q166" s="142">
        <v>29.5</v>
      </c>
      <c r="R166" s="140"/>
      <c r="S166" s="140"/>
      <c r="T166" s="140"/>
      <c r="U166" s="143"/>
      <c r="V166" s="140"/>
      <c r="W166" s="140"/>
      <c r="X166" s="140"/>
      <c r="Y166" s="140"/>
      <c r="Z166" s="140"/>
      <c r="AA166" s="140"/>
      <c r="AB166" s="140"/>
      <c r="AC166" s="140"/>
      <c r="AD166" s="140"/>
      <c r="AE166" s="140"/>
      <c r="AF166" s="140"/>
      <c r="AG166" s="140"/>
      <c r="AH166" s="140"/>
      <c r="AI166" s="140"/>
      <c r="AJ166" s="140"/>
      <c r="AK166" s="140"/>
      <c r="AL166" s="140"/>
      <c r="AM166" s="140"/>
      <c r="AN166" s="140"/>
      <c r="AO166" s="140"/>
      <c r="AP166" s="140"/>
      <c r="AQ166" s="140"/>
      <c r="AR166" s="140"/>
      <c r="AS166" s="140"/>
    </row>
    <row r="167" ht="27.0" customHeight="1">
      <c r="A167" s="164">
        <v>5.0</v>
      </c>
      <c r="B167" s="201" t="s">
        <v>62</v>
      </c>
      <c r="C167" s="201">
        <v>90.0</v>
      </c>
      <c r="D167" s="201">
        <v>195.0</v>
      </c>
      <c r="E167" s="201">
        <v>242.0</v>
      </c>
      <c r="F167" s="201">
        <f t="shared" si="153"/>
        <v>0.2</v>
      </c>
      <c r="G167" s="201">
        <f t="shared" si="154"/>
        <v>125.28945</v>
      </c>
      <c r="H167" s="218">
        <f t="shared" si="155"/>
        <v>25.05789</v>
      </c>
      <c r="I167" s="201">
        <v>1.0</v>
      </c>
      <c r="J167" s="219">
        <f t="shared" si="156"/>
        <v>25.05789</v>
      </c>
      <c r="K167" s="140"/>
      <c r="L167" s="140">
        <f t="shared" si="157"/>
        <v>4.953</v>
      </c>
      <c r="M167" s="221"/>
      <c r="N167" s="221"/>
      <c r="O167" s="140"/>
      <c r="P167" s="140"/>
      <c r="Q167" s="142">
        <v>29.5</v>
      </c>
      <c r="R167" s="140"/>
      <c r="S167" s="140"/>
      <c r="T167" s="140"/>
      <c r="U167" s="143"/>
      <c r="V167" s="140"/>
      <c r="W167" s="140"/>
      <c r="X167" s="140"/>
      <c r="Y167" s="140"/>
      <c r="Z167" s="140"/>
      <c r="AA167" s="140"/>
      <c r="AB167" s="140"/>
      <c r="AC167" s="140"/>
      <c r="AD167" s="140"/>
      <c r="AE167" s="140"/>
      <c r="AF167" s="140"/>
      <c r="AG167" s="140"/>
      <c r="AH167" s="140"/>
      <c r="AI167" s="140"/>
      <c r="AJ167" s="140"/>
      <c r="AK167" s="140"/>
      <c r="AL167" s="140"/>
      <c r="AM167" s="140"/>
      <c r="AN167" s="140"/>
      <c r="AO167" s="140"/>
      <c r="AP167" s="140"/>
      <c r="AQ167" s="140"/>
      <c r="AR167" s="140"/>
      <c r="AS167" s="140"/>
    </row>
    <row r="168" ht="27.0" customHeight="1">
      <c r="A168" s="164">
        <v>6.0</v>
      </c>
      <c r="B168" s="276" t="s">
        <v>62</v>
      </c>
      <c r="C168" s="276">
        <v>85.0</v>
      </c>
      <c r="D168" s="276">
        <v>187.0</v>
      </c>
      <c r="E168" s="276">
        <v>247.0</v>
      </c>
      <c r="F168" s="276">
        <f t="shared" si="153"/>
        <v>0.2</v>
      </c>
      <c r="G168" s="276">
        <f t="shared" si="154"/>
        <v>115.8189175</v>
      </c>
      <c r="H168" s="277">
        <f t="shared" si="155"/>
        <v>23.1637835</v>
      </c>
      <c r="I168" s="276">
        <v>1.0</v>
      </c>
      <c r="J168" s="278">
        <f t="shared" si="156"/>
        <v>23.1637835</v>
      </c>
      <c r="K168" s="140"/>
      <c r="L168" s="140">
        <f t="shared" si="157"/>
        <v>4.7498</v>
      </c>
      <c r="M168" s="221"/>
      <c r="N168" s="221"/>
      <c r="O168" s="140"/>
      <c r="P168" s="140"/>
      <c r="Q168" s="142">
        <v>29.5</v>
      </c>
      <c r="R168" s="140"/>
      <c r="S168" s="140"/>
      <c r="T168" s="140"/>
      <c r="U168" s="143"/>
      <c r="V168" s="140"/>
      <c r="W168" s="140"/>
      <c r="X168" s="140"/>
      <c r="Y168" s="140"/>
      <c r="Z168" s="140"/>
      <c r="AA168" s="140"/>
      <c r="AB168" s="140"/>
      <c r="AC168" s="140"/>
      <c r="AD168" s="140"/>
      <c r="AE168" s="140"/>
      <c r="AF168" s="140"/>
      <c r="AG168" s="140"/>
      <c r="AH168" s="140"/>
      <c r="AI168" s="140"/>
      <c r="AJ168" s="140"/>
      <c r="AK168" s="140"/>
      <c r="AL168" s="140"/>
      <c r="AM168" s="140"/>
      <c r="AN168" s="140"/>
      <c r="AO168" s="140"/>
      <c r="AP168" s="140"/>
      <c r="AQ168" s="140"/>
      <c r="AR168" s="140"/>
      <c r="AS168" s="140"/>
    </row>
    <row r="169" ht="27.0" customHeight="1">
      <c r="A169" s="226">
        <v>7.0</v>
      </c>
      <c r="B169" s="201" t="s">
        <v>63</v>
      </c>
      <c r="C169" s="201">
        <v>84.0</v>
      </c>
      <c r="D169" s="201">
        <v>170.0</v>
      </c>
      <c r="E169" s="201">
        <v>233.0</v>
      </c>
      <c r="F169" s="201">
        <f t="shared" si="153"/>
        <v>0.2</v>
      </c>
      <c r="G169" s="201">
        <f t="shared" si="154"/>
        <v>98.15358</v>
      </c>
      <c r="H169" s="218">
        <f t="shared" si="155"/>
        <v>19.630716</v>
      </c>
      <c r="I169" s="201">
        <v>1.0</v>
      </c>
      <c r="J169" s="219">
        <f t="shared" si="156"/>
        <v>19.630716</v>
      </c>
      <c r="K169" s="140"/>
      <c r="L169" s="140"/>
      <c r="M169" s="221"/>
      <c r="N169" s="221"/>
      <c r="O169" s="140"/>
      <c r="P169" s="140"/>
      <c r="Q169" s="142">
        <v>29.5</v>
      </c>
      <c r="R169" s="140"/>
      <c r="S169" s="140"/>
      <c r="T169" s="140"/>
      <c r="U169" s="143"/>
      <c r="V169" s="140"/>
      <c r="W169" s="140"/>
      <c r="X169" s="140"/>
      <c r="Y169" s="140"/>
      <c r="Z169" s="140"/>
      <c r="AA169" s="140"/>
      <c r="AB169" s="140"/>
      <c r="AC169" s="140"/>
      <c r="AD169" s="140"/>
      <c r="AE169" s="140"/>
      <c r="AF169" s="140"/>
      <c r="AG169" s="140"/>
      <c r="AH169" s="140"/>
      <c r="AI169" s="140"/>
      <c r="AJ169" s="140"/>
      <c r="AK169" s="140"/>
      <c r="AL169" s="140"/>
      <c r="AM169" s="140"/>
      <c r="AN169" s="140"/>
      <c r="AO169" s="140"/>
      <c r="AP169" s="140"/>
      <c r="AQ169" s="140"/>
      <c r="AR169" s="140"/>
      <c r="AS169" s="140"/>
    </row>
    <row r="170" ht="24.75" customHeight="1">
      <c r="A170" s="164"/>
      <c r="B170" s="140"/>
      <c r="C170" s="140"/>
      <c r="D170" s="140"/>
      <c r="E170" s="140"/>
      <c r="F170" s="140"/>
      <c r="G170" s="140"/>
      <c r="H170" s="141" t="s">
        <v>38</v>
      </c>
      <c r="I170" s="140"/>
      <c r="J170" s="279">
        <f>SUM(J164:J168)</f>
        <v>96.0312649</v>
      </c>
      <c r="K170" s="140"/>
      <c r="L170" s="140"/>
      <c r="M170" s="140"/>
      <c r="N170" s="140"/>
      <c r="O170" s="140"/>
      <c r="P170" s="140"/>
      <c r="Q170" s="142"/>
      <c r="R170" s="224"/>
      <c r="S170" s="140"/>
      <c r="T170" s="140"/>
      <c r="U170" s="143"/>
      <c r="V170" s="140"/>
      <c r="W170" s="140"/>
      <c r="X170" s="140"/>
      <c r="Y170" s="140"/>
      <c r="Z170" s="140"/>
      <c r="AA170" s="140"/>
      <c r="AB170" s="140"/>
      <c r="AC170" s="140"/>
      <c r="AD170" s="140"/>
      <c r="AE170" s="140"/>
      <c r="AF170" s="140"/>
      <c r="AG170" s="140"/>
      <c r="AH170" s="140"/>
      <c r="AI170" s="140"/>
      <c r="AJ170" s="140"/>
      <c r="AK170" s="140"/>
      <c r="AL170" s="140"/>
      <c r="AM170" s="140"/>
      <c r="AN170" s="140"/>
      <c r="AO170" s="140"/>
      <c r="AP170" s="140"/>
      <c r="AQ170" s="140"/>
      <c r="AR170" s="140"/>
      <c r="AS170" s="140"/>
    </row>
    <row r="171" ht="18.0" customHeight="1">
      <c r="A171" s="178"/>
      <c r="B171" s="146"/>
      <c r="C171" s="146"/>
      <c r="D171" s="146"/>
      <c r="E171" s="146"/>
      <c r="F171" s="146"/>
      <c r="G171" s="146"/>
      <c r="H171" s="147"/>
      <c r="I171" s="146"/>
      <c r="J171" s="179"/>
      <c r="K171" s="140"/>
      <c r="L171" s="140"/>
      <c r="M171" s="140"/>
      <c r="N171" s="140"/>
      <c r="O171" s="140"/>
      <c r="P171" s="140"/>
      <c r="Q171" s="142"/>
      <c r="R171" s="224"/>
      <c r="S171" s="140"/>
      <c r="T171" s="140"/>
      <c r="U171" s="143"/>
      <c r="V171" s="140"/>
      <c r="W171" s="140"/>
      <c r="X171" s="140"/>
      <c r="Y171" s="140"/>
      <c r="Z171" s="140"/>
      <c r="AA171" s="140"/>
      <c r="AB171" s="140"/>
      <c r="AC171" s="140"/>
      <c r="AD171" s="140"/>
      <c r="AE171" s="140"/>
      <c r="AF171" s="140"/>
      <c r="AG171" s="140"/>
      <c r="AH171" s="140"/>
      <c r="AI171" s="140"/>
      <c r="AJ171" s="140"/>
      <c r="AK171" s="140"/>
      <c r="AL171" s="140"/>
      <c r="AM171" s="140"/>
      <c r="AN171" s="140"/>
      <c r="AO171" s="140"/>
      <c r="AP171" s="140"/>
      <c r="AQ171" s="140"/>
      <c r="AR171" s="140"/>
      <c r="AS171" s="140"/>
    </row>
    <row r="172" ht="18.0" customHeight="1">
      <c r="A172" s="140"/>
      <c r="B172" s="140"/>
      <c r="C172" s="140"/>
      <c r="D172" s="140"/>
      <c r="E172" s="140"/>
      <c r="F172" s="140"/>
      <c r="G172" s="140"/>
      <c r="H172" s="141"/>
      <c r="I172" s="140"/>
      <c r="J172" s="140"/>
      <c r="K172" s="140"/>
      <c r="L172" s="140"/>
      <c r="M172" s="140"/>
      <c r="N172" s="140"/>
      <c r="O172" s="140"/>
      <c r="P172" s="140"/>
      <c r="Q172" s="142"/>
      <c r="R172" s="224"/>
      <c r="S172" s="140"/>
      <c r="T172" s="140"/>
      <c r="U172" s="143"/>
      <c r="V172" s="140"/>
      <c r="W172" s="140"/>
      <c r="X172" s="140"/>
      <c r="Y172" s="140"/>
      <c r="Z172" s="140"/>
      <c r="AA172" s="140"/>
      <c r="AB172" s="140"/>
      <c r="AC172" s="140"/>
      <c r="AD172" s="140"/>
      <c r="AE172" s="140"/>
      <c r="AF172" s="140"/>
      <c r="AG172" s="140"/>
      <c r="AH172" s="140"/>
      <c r="AI172" s="140"/>
      <c r="AJ172" s="140"/>
      <c r="AK172" s="140"/>
      <c r="AL172" s="140"/>
      <c r="AM172" s="140"/>
      <c r="AN172" s="140"/>
      <c r="AO172" s="140"/>
      <c r="AP172" s="140"/>
      <c r="AQ172" s="140"/>
      <c r="AR172" s="140"/>
      <c r="AS172" s="140"/>
    </row>
    <row r="173" ht="18.0" customHeight="1">
      <c r="A173" s="140"/>
      <c r="B173" s="140"/>
      <c r="C173" s="140"/>
      <c r="D173" s="140"/>
      <c r="E173" s="140"/>
      <c r="F173" s="140"/>
      <c r="G173" s="140"/>
      <c r="H173" s="141"/>
      <c r="I173" s="140"/>
      <c r="J173" s="140"/>
      <c r="K173" s="140"/>
      <c r="L173" s="140"/>
      <c r="M173" s="140"/>
      <c r="N173" s="140"/>
      <c r="O173" s="140"/>
      <c r="P173" s="140"/>
      <c r="Q173" s="142"/>
      <c r="R173" s="224"/>
      <c r="S173" s="140"/>
      <c r="T173" s="140"/>
      <c r="U173" s="143"/>
      <c r="V173" s="140"/>
      <c r="W173" s="140"/>
      <c r="X173" s="140"/>
      <c r="Y173" s="140"/>
      <c r="Z173" s="140"/>
      <c r="AA173" s="140"/>
      <c r="AB173" s="140"/>
      <c r="AC173" s="140"/>
      <c r="AD173" s="140"/>
      <c r="AE173" s="140"/>
      <c r="AF173" s="140"/>
      <c r="AG173" s="140"/>
      <c r="AH173" s="140"/>
      <c r="AI173" s="140"/>
      <c r="AJ173" s="140"/>
      <c r="AK173" s="140"/>
      <c r="AL173" s="140"/>
      <c r="AM173" s="140"/>
      <c r="AN173" s="140"/>
      <c r="AO173" s="140"/>
      <c r="AP173" s="140"/>
      <c r="AQ173" s="140"/>
      <c r="AR173" s="140"/>
      <c r="AS173" s="140"/>
    </row>
    <row r="174" ht="18.0" customHeight="1">
      <c r="A174" s="140" t="s">
        <v>39</v>
      </c>
      <c r="B174" s="140"/>
      <c r="C174" s="140"/>
      <c r="D174" s="140"/>
      <c r="E174" s="140"/>
      <c r="F174" s="140"/>
      <c r="G174" s="140"/>
      <c r="H174" s="141"/>
      <c r="I174" s="140"/>
      <c r="J174" s="140"/>
      <c r="K174" s="140"/>
      <c r="L174" s="140"/>
      <c r="M174" s="140"/>
      <c r="N174" s="140"/>
      <c r="O174" s="140"/>
      <c r="P174" s="140"/>
      <c r="Q174" s="142"/>
      <c r="R174" s="224"/>
      <c r="S174" s="140"/>
      <c r="T174" s="140"/>
      <c r="U174" s="143"/>
      <c r="V174" s="140"/>
      <c r="W174" s="140"/>
      <c r="X174" s="140"/>
      <c r="Y174" s="140"/>
      <c r="Z174" s="140"/>
      <c r="AA174" s="140"/>
      <c r="AB174" s="140"/>
      <c r="AC174" s="140"/>
      <c r="AD174" s="140"/>
      <c r="AE174" s="140"/>
      <c r="AF174" s="140"/>
      <c r="AG174" s="140"/>
      <c r="AH174" s="140"/>
      <c r="AI174" s="140"/>
      <c r="AJ174" s="140"/>
      <c r="AK174" s="140"/>
      <c r="AL174" s="140"/>
      <c r="AM174" s="140"/>
      <c r="AN174" s="140"/>
      <c r="AO174" s="140"/>
      <c r="AP174" s="140"/>
      <c r="AQ174" s="140"/>
      <c r="AR174" s="140"/>
      <c r="AS174" s="140"/>
    </row>
    <row r="175" ht="18.0" customHeight="1">
      <c r="A175" s="140"/>
      <c r="B175" s="140"/>
      <c r="C175" s="140"/>
      <c r="D175" s="140"/>
      <c r="E175" s="140"/>
      <c r="F175" s="140"/>
      <c r="G175" s="140"/>
      <c r="H175" s="141"/>
      <c r="I175" s="140"/>
      <c r="J175" s="140"/>
      <c r="K175" s="140"/>
      <c r="L175" s="140"/>
      <c r="M175" s="140"/>
      <c r="N175" s="140"/>
      <c r="O175" s="140"/>
      <c r="P175" s="140"/>
      <c r="Q175" s="142"/>
      <c r="R175" s="224"/>
      <c r="S175" s="140"/>
      <c r="T175" s="140"/>
      <c r="U175" s="143"/>
      <c r="V175" s="140"/>
      <c r="W175" s="140"/>
      <c r="X175" s="140"/>
      <c r="Y175" s="140"/>
      <c r="Z175" s="140"/>
      <c r="AA175" s="140"/>
      <c r="AB175" s="140"/>
      <c r="AC175" s="140"/>
      <c r="AD175" s="140"/>
      <c r="AE175" s="140"/>
      <c r="AF175" s="140"/>
      <c r="AG175" s="140"/>
      <c r="AH175" s="140"/>
      <c r="AI175" s="140"/>
      <c r="AJ175" s="140"/>
      <c r="AK175" s="140"/>
      <c r="AL175" s="140"/>
      <c r="AM175" s="140"/>
      <c r="AN175" s="140"/>
      <c r="AO175" s="140"/>
      <c r="AP175" s="140"/>
      <c r="AQ175" s="140"/>
      <c r="AR175" s="140"/>
      <c r="AS175" s="140"/>
    </row>
    <row r="176" ht="42.0" customHeight="1">
      <c r="A176" s="180"/>
      <c r="B176" s="164" t="s">
        <v>12</v>
      </c>
      <c r="C176" s="181" t="s">
        <v>66</v>
      </c>
      <c r="D176" s="52"/>
      <c r="E176" s="53"/>
      <c r="F176" s="225"/>
      <c r="G176" s="225"/>
      <c r="H176" s="183" t="s">
        <v>14</v>
      </c>
      <c r="I176" s="226" t="s">
        <v>15</v>
      </c>
      <c r="J176" s="164" t="s">
        <v>16</v>
      </c>
      <c r="K176" s="140"/>
      <c r="L176" s="140"/>
      <c r="M176" s="140"/>
      <c r="N176" s="140"/>
      <c r="O176" s="140"/>
      <c r="P176" s="140"/>
      <c r="Q176" s="142"/>
      <c r="R176" s="224"/>
      <c r="S176" s="140"/>
      <c r="T176" s="140"/>
      <c r="U176" s="143"/>
      <c r="V176" s="140"/>
      <c r="W176" s="140"/>
      <c r="X176" s="140"/>
      <c r="Y176" s="140"/>
      <c r="Z176" s="140"/>
      <c r="AA176" s="140"/>
      <c r="AB176" s="140"/>
      <c r="AC176" s="140"/>
      <c r="AD176" s="140"/>
      <c r="AE176" s="140"/>
      <c r="AF176" s="140"/>
      <c r="AG176" s="140"/>
      <c r="AH176" s="140"/>
      <c r="AI176" s="140"/>
      <c r="AJ176" s="140"/>
      <c r="AK176" s="140"/>
      <c r="AL176" s="140"/>
      <c r="AM176" s="140"/>
      <c r="AN176" s="140"/>
      <c r="AO176" s="140"/>
      <c r="AP176" s="140"/>
      <c r="AQ176" s="140"/>
      <c r="AR176" s="140"/>
      <c r="AS176" s="140"/>
    </row>
    <row r="177" ht="24.75" customHeight="1">
      <c r="A177" s="164">
        <v>1.0</v>
      </c>
      <c r="B177" s="186" t="s">
        <v>95</v>
      </c>
      <c r="C177" s="164"/>
      <c r="D177" s="164"/>
      <c r="E177" s="164"/>
      <c r="F177" s="164"/>
      <c r="G177" s="164"/>
      <c r="H177" s="227">
        <v>32.0</v>
      </c>
      <c r="I177" s="185">
        <v>1.0</v>
      </c>
      <c r="J177" s="219">
        <f t="shared" ref="J177:J188" si="160">+I177*H177</f>
        <v>32</v>
      </c>
      <c r="K177" s="180"/>
      <c r="L177" s="180"/>
      <c r="M177" s="180"/>
      <c r="N177" s="180"/>
      <c r="O177" s="180"/>
      <c r="P177" s="180"/>
      <c r="Q177" s="228"/>
      <c r="R177" s="224"/>
      <c r="S177" s="140"/>
      <c r="T177" s="140"/>
      <c r="U177" s="143"/>
      <c r="V177" s="140"/>
      <c r="W177" s="140"/>
      <c r="X177" s="140"/>
      <c r="Y177" s="140"/>
      <c r="Z177" s="140"/>
      <c r="AA177" s="140"/>
      <c r="AB177" s="140"/>
      <c r="AC177" s="140"/>
      <c r="AD177" s="140"/>
      <c r="AE177" s="140"/>
      <c r="AF177" s="140"/>
      <c r="AG177" s="140"/>
      <c r="AH177" s="140"/>
      <c r="AI177" s="140"/>
      <c r="AJ177" s="140"/>
      <c r="AK177" s="140"/>
      <c r="AL177" s="140"/>
      <c r="AM177" s="140"/>
      <c r="AN177" s="140"/>
      <c r="AO177" s="140"/>
      <c r="AP177" s="140"/>
      <c r="AQ177" s="140"/>
      <c r="AR177" s="140"/>
      <c r="AS177" s="140"/>
    </row>
    <row r="178" ht="24.75" customHeight="1">
      <c r="A178" s="164">
        <v>2.0</v>
      </c>
      <c r="B178" s="195" t="s">
        <v>95</v>
      </c>
      <c r="C178" s="164"/>
      <c r="D178" s="164"/>
      <c r="E178" s="164"/>
      <c r="F178" s="164"/>
      <c r="G178" s="164"/>
      <c r="H178" s="227">
        <v>38.0</v>
      </c>
      <c r="I178" s="185">
        <v>1.0</v>
      </c>
      <c r="J178" s="219">
        <f t="shared" si="160"/>
        <v>38</v>
      </c>
      <c r="K178" s="180"/>
      <c r="L178" s="180"/>
      <c r="M178" s="180"/>
      <c r="N178" s="180"/>
      <c r="O178" s="180"/>
      <c r="P178" s="180"/>
      <c r="Q178" s="228"/>
      <c r="R178" s="224"/>
      <c r="S178" s="140"/>
      <c r="T178" s="140"/>
      <c r="U178" s="143"/>
      <c r="V178" s="140"/>
      <c r="W178" s="140"/>
      <c r="X178" s="140"/>
      <c r="Y178" s="140"/>
      <c r="Z178" s="140"/>
      <c r="AA178" s="140"/>
      <c r="AB178" s="140"/>
      <c r="AC178" s="140"/>
      <c r="AD178" s="140"/>
      <c r="AE178" s="140"/>
      <c r="AF178" s="140"/>
      <c r="AG178" s="140"/>
      <c r="AH178" s="140"/>
      <c r="AI178" s="140"/>
      <c r="AJ178" s="140"/>
      <c r="AK178" s="140"/>
      <c r="AL178" s="140"/>
      <c r="AM178" s="140"/>
      <c r="AN178" s="140"/>
      <c r="AO178" s="140"/>
      <c r="AP178" s="140"/>
      <c r="AQ178" s="140"/>
      <c r="AR178" s="140"/>
      <c r="AS178" s="140"/>
    </row>
    <row r="179" ht="24.75" customHeight="1">
      <c r="A179" s="164">
        <v>5.0</v>
      </c>
      <c r="B179" s="186" t="s">
        <v>80</v>
      </c>
      <c r="C179" s="164"/>
      <c r="D179" s="164"/>
      <c r="E179" s="164"/>
      <c r="F179" s="164"/>
      <c r="G179" s="164"/>
      <c r="H179" s="227">
        <v>28.0</v>
      </c>
      <c r="I179" s="185">
        <v>1.0</v>
      </c>
      <c r="J179" s="219">
        <f t="shared" si="160"/>
        <v>28</v>
      </c>
      <c r="K179" s="180"/>
      <c r="L179" s="180"/>
      <c r="M179" s="180"/>
      <c r="N179" s="180"/>
      <c r="O179" s="180"/>
      <c r="P179" s="180"/>
      <c r="Q179" s="228"/>
      <c r="R179" s="224"/>
      <c r="S179" s="140"/>
      <c r="T179" s="140"/>
      <c r="U179" s="143"/>
      <c r="V179" s="140"/>
      <c r="W179" s="140"/>
      <c r="X179" s="140"/>
      <c r="Y179" s="140"/>
      <c r="Z179" s="140"/>
      <c r="AA179" s="140"/>
      <c r="AB179" s="140"/>
      <c r="AC179" s="140"/>
      <c r="AD179" s="140"/>
      <c r="AE179" s="140"/>
      <c r="AF179" s="140"/>
      <c r="AG179" s="140"/>
      <c r="AH179" s="140"/>
      <c r="AI179" s="140"/>
      <c r="AJ179" s="140"/>
      <c r="AK179" s="140"/>
      <c r="AL179" s="140"/>
      <c r="AM179" s="140"/>
      <c r="AN179" s="140"/>
      <c r="AO179" s="140"/>
      <c r="AP179" s="140"/>
      <c r="AQ179" s="140"/>
      <c r="AR179" s="140"/>
      <c r="AS179" s="140"/>
    </row>
    <row r="180" ht="24.75" customHeight="1">
      <c r="A180" s="164">
        <v>6.0</v>
      </c>
      <c r="B180" s="195" t="s">
        <v>80</v>
      </c>
      <c r="C180" s="164"/>
      <c r="D180" s="164"/>
      <c r="E180" s="164"/>
      <c r="F180" s="164"/>
      <c r="G180" s="164"/>
      <c r="H180" s="227">
        <v>10.0</v>
      </c>
      <c r="I180" s="185">
        <v>1.0</v>
      </c>
      <c r="J180" s="219">
        <f t="shared" si="160"/>
        <v>10</v>
      </c>
      <c r="K180" s="180"/>
      <c r="L180" s="180"/>
      <c r="M180" s="180"/>
      <c r="N180" s="180"/>
      <c r="O180" s="180"/>
      <c r="P180" s="180"/>
      <c r="Q180" s="228"/>
      <c r="R180" s="224"/>
      <c r="S180" s="140"/>
      <c r="T180" s="140"/>
      <c r="U180" s="143"/>
      <c r="V180" s="140"/>
      <c r="W180" s="140"/>
      <c r="X180" s="140"/>
      <c r="Y180" s="140"/>
      <c r="Z180" s="140"/>
      <c r="AA180" s="140"/>
      <c r="AB180" s="140"/>
      <c r="AC180" s="140"/>
      <c r="AD180" s="140"/>
      <c r="AE180" s="140"/>
      <c r="AF180" s="140"/>
      <c r="AG180" s="140"/>
      <c r="AH180" s="140"/>
      <c r="AI180" s="140"/>
      <c r="AJ180" s="140"/>
      <c r="AK180" s="140"/>
      <c r="AL180" s="140"/>
      <c r="AM180" s="140"/>
      <c r="AN180" s="140"/>
      <c r="AO180" s="140"/>
      <c r="AP180" s="140"/>
      <c r="AQ180" s="140"/>
      <c r="AR180" s="140"/>
      <c r="AS180" s="140"/>
    </row>
    <row r="181" ht="24.75" customHeight="1">
      <c r="A181" s="164">
        <v>7.0</v>
      </c>
      <c r="B181" s="186" t="s">
        <v>56</v>
      </c>
      <c r="C181" s="164"/>
      <c r="D181" s="164"/>
      <c r="E181" s="164"/>
      <c r="F181" s="164"/>
      <c r="G181" s="164"/>
      <c r="H181" s="227">
        <v>26.0</v>
      </c>
      <c r="I181" s="185">
        <v>1.0</v>
      </c>
      <c r="J181" s="219">
        <f t="shared" si="160"/>
        <v>26</v>
      </c>
      <c r="K181" s="180"/>
      <c r="L181" s="180"/>
      <c r="M181" s="180"/>
      <c r="N181" s="180"/>
      <c r="O181" s="180"/>
      <c r="P181" s="180"/>
      <c r="Q181" s="228"/>
      <c r="R181" s="224"/>
      <c r="S181" s="140"/>
      <c r="T181" s="140"/>
      <c r="U181" s="143"/>
      <c r="V181" s="140"/>
      <c r="W181" s="140"/>
      <c r="X181" s="140"/>
      <c r="Y181" s="140"/>
      <c r="Z181" s="140"/>
      <c r="AA181" s="140"/>
      <c r="AB181" s="140"/>
      <c r="AC181" s="140"/>
      <c r="AD181" s="140"/>
      <c r="AE181" s="140"/>
      <c r="AF181" s="140"/>
      <c r="AG181" s="140"/>
      <c r="AH181" s="140"/>
      <c r="AI181" s="140"/>
      <c r="AJ181" s="140"/>
      <c r="AK181" s="140"/>
      <c r="AL181" s="140"/>
      <c r="AM181" s="140"/>
      <c r="AN181" s="140"/>
      <c r="AO181" s="140"/>
      <c r="AP181" s="140"/>
      <c r="AQ181" s="140"/>
      <c r="AR181" s="140"/>
      <c r="AS181" s="140"/>
    </row>
    <row r="182" ht="24.75" customHeight="1">
      <c r="A182" s="164">
        <v>8.0</v>
      </c>
      <c r="B182" s="195" t="s">
        <v>56</v>
      </c>
      <c r="C182" s="164"/>
      <c r="D182" s="164"/>
      <c r="E182" s="164"/>
      <c r="F182" s="164"/>
      <c r="G182" s="164"/>
      <c r="H182" s="227">
        <v>22.0</v>
      </c>
      <c r="I182" s="185">
        <v>1.0</v>
      </c>
      <c r="J182" s="219">
        <f t="shared" si="160"/>
        <v>22</v>
      </c>
      <c r="K182" s="180"/>
      <c r="L182" s="180"/>
      <c r="M182" s="180"/>
      <c r="N182" s="180"/>
      <c r="O182" s="180"/>
      <c r="P182" s="180"/>
      <c r="Q182" s="228"/>
      <c r="R182" s="224"/>
      <c r="S182" s="140"/>
      <c r="T182" s="140"/>
      <c r="U182" s="143"/>
      <c r="V182" s="140"/>
      <c r="W182" s="140"/>
      <c r="X182" s="140"/>
      <c r="Y182" s="140"/>
      <c r="Z182" s="140"/>
      <c r="AA182" s="140"/>
      <c r="AB182" s="140"/>
      <c r="AC182" s="140"/>
      <c r="AD182" s="140"/>
      <c r="AE182" s="140"/>
      <c r="AF182" s="140"/>
      <c r="AG182" s="140"/>
      <c r="AH182" s="140"/>
      <c r="AI182" s="140"/>
      <c r="AJ182" s="140"/>
      <c r="AK182" s="140"/>
      <c r="AL182" s="140"/>
      <c r="AM182" s="140"/>
      <c r="AN182" s="140"/>
      <c r="AO182" s="140"/>
      <c r="AP182" s="140"/>
      <c r="AQ182" s="140"/>
      <c r="AR182" s="140"/>
      <c r="AS182" s="140"/>
    </row>
    <row r="183" ht="24.75" customHeight="1">
      <c r="A183" s="164">
        <v>9.0</v>
      </c>
      <c r="B183" s="186" t="s">
        <v>56</v>
      </c>
      <c r="C183" s="164"/>
      <c r="D183" s="164"/>
      <c r="E183" s="164"/>
      <c r="F183" s="164"/>
      <c r="G183" s="164"/>
      <c r="H183" s="227">
        <v>43.0</v>
      </c>
      <c r="I183" s="185">
        <v>1.0</v>
      </c>
      <c r="J183" s="219">
        <f t="shared" si="160"/>
        <v>43</v>
      </c>
      <c r="K183" s="180"/>
      <c r="L183" s="180"/>
      <c r="M183" s="180"/>
      <c r="N183" s="180"/>
      <c r="O183" s="180"/>
      <c r="P183" s="180"/>
      <c r="Q183" s="228"/>
      <c r="R183" s="224"/>
      <c r="S183" s="140"/>
      <c r="T183" s="140"/>
      <c r="U183" s="143"/>
      <c r="V183" s="140"/>
      <c r="W183" s="140"/>
      <c r="X183" s="140"/>
      <c r="Y183" s="140"/>
      <c r="Z183" s="140"/>
      <c r="AA183" s="140"/>
      <c r="AB183" s="140"/>
      <c r="AC183" s="140"/>
      <c r="AD183" s="140"/>
      <c r="AE183" s="140"/>
      <c r="AF183" s="140"/>
      <c r="AG183" s="140"/>
      <c r="AH183" s="140"/>
      <c r="AI183" s="140"/>
      <c r="AJ183" s="140"/>
      <c r="AK183" s="140"/>
      <c r="AL183" s="140"/>
      <c r="AM183" s="140"/>
      <c r="AN183" s="140"/>
      <c r="AO183" s="140"/>
      <c r="AP183" s="140"/>
      <c r="AQ183" s="140"/>
      <c r="AR183" s="140"/>
      <c r="AS183" s="140"/>
    </row>
    <row r="184" ht="24.75" customHeight="1">
      <c r="A184" s="164">
        <v>10.0</v>
      </c>
      <c r="B184" s="195" t="s">
        <v>56</v>
      </c>
      <c r="C184" s="164"/>
      <c r="D184" s="164"/>
      <c r="E184" s="164"/>
      <c r="F184" s="164"/>
      <c r="G184" s="164"/>
      <c r="H184" s="227">
        <v>40.0</v>
      </c>
      <c r="I184" s="185">
        <v>1.0</v>
      </c>
      <c r="J184" s="219">
        <f t="shared" si="160"/>
        <v>40</v>
      </c>
      <c r="K184" s="180"/>
      <c r="L184" s="180"/>
      <c r="M184" s="180"/>
      <c r="N184" s="180"/>
      <c r="O184" s="180"/>
      <c r="P184" s="180"/>
      <c r="Q184" s="228"/>
      <c r="R184" s="224"/>
      <c r="S184" s="140"/>
      <c r="T184" s="140"/>
      <c r="U184" s="143"/>
      <c r="V184" s="140"/>
      <c r="W184" s="140"/>
      <c r="X184" s="140"/>
      <c r="Y184" s="140"/>
      <c r="Z184" s="140"/>
      <c r="AA184" s="140"/>
      <c r="AB184" s="140"/>
      <c r="AC184" s="140"/>
      <c r="AD184" s="140"/>
      <c r="AE184" s="140"/>
      <c r="AF184" s="140"/>
      <c r="AG184" s="140"/>
      <c r="AH184" s="140"/>
      <c r="AI184" s="140"/>
      <c r="AJ184" s="140"/>
      <c r="AK184" s="140"/>
      <c r="AL184" s="140"/>
      <c r="AM184" s="140"/>
      <c r="AN184" s="140"/>
      <c r="AO184" s="140"/>
      <c r="AP184" s="140"/>
      <c r="AQ184" s="140"/>
      <c r="AR184" s="140"/>
      <c r="AS184" s="140"/>
    </row>
    <row r="185" ht="24.75" customHeight="1">
      <c r="A185" s="164">
        <v>11.0</v>
      </c>
      <c r="B185" s="186" t="s">
        <v>56</v>
      </c>
      <c r="C185" s="164"/>
      <c r="D185" s="164"/>
      <c r="E185" s="164"/>
      <c r="F185" s="164"/>
      <c r="G185" s="164"/>
      <c r="H185" s="227">
        <v>45.0</v>
      </c>
      <c r="I185" s="185">
        <v>1.0</v>
      </c>
      <c r="J185" s="219">
        <f t="shared" si="160"/>
        <v>45</v>
      </c>
      <c r="K185" s="180"/>
      <c r="L185" s="180"/>
      <c r="M185" s="180"/>
      <c r="N185" s="180"/>
      <c r="O185" s="180"/>
      <c r="P185" s="180"/>
      <c r="Q185" s="228"/>
      <c r="R185" s="224"/>
      <c r="S185" s="140"/>
      <c r="T185" s="140"/>
      <c r="U185" s="143"/>
      <c r="V185" s="140"/>
      <c r="W185" s="140"/>
      <c r="X185" s="140"/>
      <c r="Y185" s="140"/>
      <c r="Z185" s="140"/>
      <c r="AA185" s="140"/>
      <c r="AB185" s="140"/>
      <c r="AC185" s="140"/>
      <c r="AD185" s="140"/>
      <c r="AE185" s="140"/>
      <c r="AF185" s="140"/>
      <c r="AG185" s="140"/>
      <c r="AH185" s="140"/>
      <c r="AI185" s="140"/>
      <c r="AJ185" s="140"/>
      <c r="AK185" s="140"/>
      <c r="AL185" s="140"/>
      <c r="AM185" s="140"/>
      <c r="AN185" s="140"/>
      <c r="AO185" s="140"/>
      <c r="AP185" s="140"/>
      <c r="AQ185" s="140"/>
      <c r="AR185" s="140"/>
      <c r="AS185" s="140"/>
    </row>
    <row r="186" ht="24.75" customHeight="1">
      <c r="A186" s="164">
        <v>12.0</v>
      </c>
      <c r="B186" s="195" t="s">
        <v>56</v>
      </c>
      <c r="C186" s="164"/>
      <c r="D186" s="164"/>
      <c r="E186" s="164"/>
      <c r="F186" s="164"/>
      <c r="G186" s="164"/>
      <c r="H186" s="227">
        <v>23.0</v>
      </c>
      <c r="I186" s="185">
        <v>1.0</v>
      </c>
      <c r="J186" s="219">
        <f t="shared" si="160"/>
        <v>23</v>
      </c>
      <c r="K186" s="180"/>
      <c r="L186" s="180"/>
      <c r="M186" s="180"/>
      <c r="N186" s="180"/>
      <c r="O186" s="180"/>
      <c r="P186" s="180"/>
      <c r="Q186" s="228"/>
      <c r="R186" s="224"/>
      <c r="S186" s="140"/>
      <c r="T186" s="140"/>
      <c r="U186" s="143"/>
      <c r="V186" s="140"/>
      <c r="W186" s="140"/>
      <c r="X186" s="140"/>
      <c r="Y186" s="140"/>
      <c r="Z186" s="140"/>
      <c r="AA186" s="140"/>
      <c r="AB186" s="140"/>
      <c r="AC186" s="140"/>
      <c r="AD186" s="140"/>
      <c r="AE186" s="140"/>
      <c r="AF186" s="140"/>
      <c r="AG186" s="140"/>
      <c r="AH186" s="140"/>
      <c r="AI186" s="140"/>
      <c r="AJ186" s="140"/>
      <c r="AK186" s="140"/>
      <c r="AL186" s="140"/>
      <c r="AM186" s="140"/>
      <c r="AN186" s="140"/>
      <c r="AO186" s="140"/>
      <c r="AP186" s="140"/>
      <c r="AQ186" s="140"/>
      <c r="AR186" s="140"/>
      <c r="AS186" s="140"/>
    </row>
    <row r="187" ht="24.75" customHeight="1">
      <c r="A187" s="164">
        <v>13.0</v>
      </c>
      <c r="B187" s="229" t="s">
        <v>57</v>
      </c>
      <c r="C187" s="185"/>
      <c r="D187" s="185"/>
      <c r="E187" s="185"/>
      <c r="F187" s="185"/>
      <c r="G187" s="185"/>
      <c r="H187" s="230">
        <v>35.0</v>
      </c>
      <c r="I187" s="185">
        <v>1.0</v>
      </c>
      <c r="J187" s="219">
        <f t="shared" si="160"/>
        <v>35</v>
      </c>
      <c r="K187" s="180"/>
      <c r="L187" s="180"/>
      <c r="M187" s="180"/>
      <c r="N187" s="180"/>
      <c r="O187" s="180"/>
      <c r="P187" s="180"/>
      <c r="Q187" s="228"/>
      <c r="R187" s="224"/>
      <c r="S187" s="140"/>
      <c r="T187" s="140"/>
      <c r="U187" s="143"/>
      <c r="V187" s="140"/>
      <c r="W187" s="140"/>
      <c r="X187" s="140"/>
      <c r="Y187" s="140"/>
      <c r="Z187" s="140"/>
      <c r="AA187" s="140"/>
      <c r="AB187" s="140"/>
      <c r="AC187" s="140"/>
      <c r="AD187" s="140"/>
      <c r="AE187" s="140"/>
      <c r="AF187" s="140"/>
      <c r="AG187" s="140"/>
      <c r="AH187" s="140"/>
      <c r="AI187" s="140"/>
      <c r="AJ187" s="140"/>
      <c r="AK187" s="140"/>
      <c r="AL187" s="140"/>
      <c r="AM187" s="140"/>
      <c r="AN187" s="140"/>
      <c r="AO187" s="140"/>
      <c r="AP187" s="140"/>
      <c r="AQ187" s="140"/>
      <c r="AR187" s="140"/>
      <c r="AS187" s="140"/>
    </row>
    <row r="188" ht="24.75" customHeight="1">
      <c r="A188" s="164">
        <v>14.0</v>
      </c>
      <c r="B188" s="231" t="s">
        <v>57</v>
      </c>
      <c r="C188" s="185"/>
      <c r="D188" s="185"/>
      <c r="E188" s="185"/>
      <c r="F188" s="185"/>
      <c r="G188" s="185"/>
      <c r="H188" s="230">
        <v>15.0</v>
      </c>
      <c r="I188" s="185">
        <v>1.0</v>
      </c>
      <c r="J188" s="219">
        <f t="shared" si="160"/>
        <v>15</v>
      </c>
      <c r="K188" s="180"/>
      <c r="L188" s="180"/>
      <c r="M188" s="180"/>
      <c r="N188" s="180"/>
      <c r="O188" s="180"/>
      <c r="P188" s="180"/>
      <c r="Q188" s="228"/>
      <c r="R188" s="224"/>
      <c r="S188" s="140"/>
      <c r="T188" s="140"/>
      <c r="U188" s="143"/>
      <c r="V188" s="140"/>
      <c r="W188" s="140"/>
      <c r="X188" s="140"/>
      <c r="Y188" s="140"/>
      <c r="Z188" s="140"/>
      <c r="AA188" s="140"/>
      <c r="AB188" s="140"/>
      <c r="AC188" s="140"/>
      <c r="AD188" s="140"/>
      <c r="AE188" s="140"/>
      <c r="AF188" s="140"/>
      <c r="AG188" s="140"/>
      <c r="AH188" s="140"/>
      <c r="AI188" s="140"/>
      <c r="AJ188" s="140"/>
      <c r="AK188" s="140"/>
      <c r="AL188" s="140"/>
      <c r="AM188" s="140"/>
      <c r="AN188" s="140"/>
      <c r="AO188" s="140"/>
      <c r="AP188" s="140"/>
      <c r="AQ188" s="140"/>
      <c r="AR188" s="140"/>
      <c r="AS188" s="140"/>
    </row>
    <row r="189" ht="18.0" customHeight="1">
      <c r="A189" s="140"/>
      <c r="B189" s="140"/>
      <c r="C189" s="140"/>
      <c r="D189" s="140"/>
      <c r="E189" s="140"/>
      <c r="F189" s="140"/>
      <c r="G189" s="140"/>
      <c r="H189" s="141" t="s">
        <v>38</v>
      </c>
      <c r="I189" s="140"/>
      <c r="J189" s="232">
        <f>SUM(J177:J188)</f>
        <v>357</v>
      </c>
      <c r="K189" s="233"/>
      <c r="L189" s="233"/>
      <c r="M189" s="233"/>
      <c r="N189" s="233"/>
      <c r="O189" s="233"/>
      <c r="P189" s="233"/>
      <c r="Q189" s="234"/>
      <c r="R189" s="224"/>
      <c r="S189" s="140"/>
      <c r="T189" s="140"/>
      <c r="U189" s="143"/>
      <c r="V189" s="140"/>
      <c r="W189" s="140"/>
      <c r="X189" s="140"/>
      <c r="Y189" s="140"/>
      <c r="Z189" s="140"/>
      <c r="AA189" s="140"/>
      <c r="AB189" s="140"/>
      <c r="AC189" s="140"/>
      <c r="AD189" s="140"/>
      <c r="AE189" s="140"/>
      <c r="AF189" s="140"/>
      <c r="AG189" s="140"/>
      <c r="AH189" s="140"/>
      <c r="AI189" s="140"/>
      <c r="AJ189" s="140"/>
      <c r="AK189" s="140"/>
      <c r="AL189" s="140"/>
      <c r="AM189" s="140"/>
      <c r="AN189" s="140"/>
      <c r="AO189" s="140"/>
      <c r="AP189" s="140"/>
      <c r="AQ189" s="140"/>
      <c r="AR189" s="140"/>
      <c r="AS189" s="140"/>
    </row>
    <row r="190" ht="18.0" customHeight="1">
      <c r="A190" s="146"/>
      <c r="B190" s="146"/>
      <c r="C190" s="146"/>
      <c r="D190" s="146"/>
      <c r="E190" s="146"/>
      <c r="F190" s="146"/>
      <c r="G190" s="146"/>
      <c r="H190" s="147"/>
      <c r="I190" s="177"/>
      <c r="J190" s="204">
        <f>+J189*60%</f>
        <v>214.2</v>
      </c>
      <c r="K190" s="204"/>
      <c r="L190" s="204"/>
      <c r="M190" s="204"/>
      <c r="N190" s="204"/>
      <c r="O190" s="204"/>
      <c r="P190" s="204"/>
      <c r="Q190" s="206">
        <f>+J189*40%</f>
        <v>142.8</v>
      </c>
      <c r="R190" s="224"/>
      <c r="S190" s="140"/>
      <c r="T190" s="140"/>
      <c r="U190" s="143"/>
      <c r="V190" s="140"/>
      <c r="W190" s="140"/>
      <c r="X190" s="140"/>
      <c r="Y190" s="140"/>
      <c r="Z190" s="140"/>
      <c r="AA190" s="140"/>
      <c r="AB190" s="140"/>
      <c r="AC190" s="140"/>
      <c r="AD190" s="140"/>
      <c r="AE190" s="140"/>
      <c r="AF190" s="140"/>
      <c r="AG190" s="140"/>
      <c r="AH190" s="140"/>
      <c r="AI190" s="140"/>
      <c r="AJ190" s="140"/>
      <c r="AK190" s="140"/>
      <c r="AL190" s="140"/>
      <c r="AM190" s="140"/>
      <c r="AN190" s="140"/>
      <c r="AO190" s="140"/>
      <c r="AP190" s="140"/>
      <c r="AQ190" s="140"/>
      <c r="AR190" s="140"/>
      <c r="AS190" s="140"/>
    </row>
    <row r="191" ht="18.0" customHeight="1">
      <c r="A191" s="140"/>
      <c r="B191" s="140"/>
      <c r="C191" s="140"/>
      <c r="D191" s="140"/>
      <c r="E191" s="140"/>
      <c r="F191" s="140"/>
      <c r="G191" s="140"/>
      <c r="H191" s="141"/>
      <c r="I191" s="140"/>
      <c r="J191" s="140"/>
      <c r="K191" s="140"/>
      <c r="L191" s="140"/>
      <c r="M191" s="140"/>
      <c r="N191" s="140"/>
      <c r="O191" s="140"/>
      <c r="P191" s="140"/>
      <c r="Q191" s="142"/>
      <c r="R191" s="224"/>
      <c r="S191" s="140"/>
      <c r="T191" s="140"/>
      <c r="U191" s="143"/>
      <c r="V191" s="140"/>
      <c r="W191" s="140"/>
      <c r="X191" s="140"/>
      <c r="Y191" s="140"/>
      <c r="Z191" s="140"/>
      <c r="AA191" s="140"/>
      <c r="AB191" s="140"/>
      <c r="AC191" s="140"/>
      <c r="AD191" s="140"/>
      <c r="AE191" s="140"/>
      <c r="AF191" s="140"/>
      <c r="AG191" s="140"/>
      <c r="AH191" s="140"/>
      <c r="AI191" s="140"/>
      <c r="AJ191" s="140"/>
      <c r="AK191" s="140"/>
      <c r="AL191" s="140"/>
      <c r="AM191" s="140"/>
      <c r="AN191" s="140"/>
      <c r="AO191" s="140"/>
      <c r="AP191" s="140"/>
      <c r="AQ191" s="140"/>
      <c r="AR191" s="140"/>
      <c r="AS191" s="140"/>
    </row>
    <row r="192" ht="18.0" customHeight="1">
      <c r="A192" s="140"/>
      <c r="B192" s="140"/>
      <c r="C192" s="140"/>
      <c r="D192" s="140"/>
      <c r="E192" s="140"/>
      <c r="F192" s="140"/>
      <c r="G192" s="140"/>
      <c r="H192" s="141"/>
      <c r="I192" s="140"/>
      <c r="J192" s="140"/>
      <c r="K192" s="140"/>
      <c r="L192" s="140"/>
      <c r="M192" s="140"/>
      <c r="N192" s="140"/>
      <c r="O192" s="140"/>
      <c r="P192" s="140"/>
      <c r="Q192" s="142"/>
      <c r="R192" s="224"/>
      <c r="S192" s="140"/>
      <c r="T192" s="140"/>
      <c r="U192" s="143"/>
      <c r="V192" s="140"/>
      <c r="W192" s="140"/>
      <c r="X192" s="140"/>
      <c r="Y192" s="140"/>
      <c r="Z192" s="140"/>
      <c r="AA192" s="140"/>
      <c r="AB192" s="140"/>
      <c r="AC192" s="140"/>
      <c r="AD192" s="140"/>
      <c r="AE192" s="140"/>
      <c r="AF192" s="140"/>
      <c r="AG192" s="140"/>
      <c r="AH192" s="140"/>
      <c r="AI192" s="140"/>
      <c r="AJ192" s="140"/>
      <c r="AK192" s="140"/>
      <c r="AL192" s="140"/>
      <c r="AM192" s="140"/>
      <c r="AN192" s="140"/>
      <c r="AO192" s="140"/>
      <c r="AP192" s="140"/>
      <c r="AQ192" s="140"/>
      <c r="AR192" s="140"/>
      <c r="AS192" s="140"/>
    </row>
    <row r="193" ht="18.0" customHeight="1">
      <c r="A193" s="235" t="s">
        <v>41</v>
      </c>
      <c r="B193" s="140"/>
      <c r="C193" s="140"/>
      <c r="D193" s="140"/>
      <c r="E193" s="140"/>
      <c r="F193" s="140"/>
      <c r="G193" s="140"/>
      <c r="H193" s="141"/>
      <c r="I193" s="140"/>
      <c r="J193" s="140"/>
      <c r="K193" s="140"/>
      <c r="L193" s="140"/>
      <c r="M193" s="140"/>
      <c r="N193" s="140"/>
      <c r="O193" s="140"/>
      <c r="P193" s="140"/>
      <c r="Q193" s="142"/>
      <c r="R193" s="224"/>
      <c r="S193" s="140"/>
      <c r="T193" s="140"/>
      <c r="U193" s="143"/>
      <c r="V193" s="140"/>
      <c r="W193" s="140"/>
      <c r="X193" s="140"/>
      <c r="Y193" s="140"/>
      <c r="Z193" s="140"/>
      <c r="AA193" s="140"/>
      <c r="AB193" s="140"/>
      <c r="AC193" s="140"/>
      <c r="AD193" s="140"/>
      <c r="AE193" s="140"/>
      <c r="AF193" s="140"/>
      <c r="AG193" s="140"/>
      <c r="AH193" s="140"/>
      <c r="AI193" s="140"/>
      <c r="AJ193" s="140"/>
      <c r="AK193" s="140"/>
      <c r="AL193" s="140"/>
      <c r="AM193" s="140"/>
      <c r="AN193" s="140"/>
      <c r="AO193" s="140"/>
      <c r="AP193" s="140"/>
      <c r="AQ193" s="140"/>
      <c r="AR193" s="140"/>
      <c r="AS193" s="140"/>
    </row>
    <row r="194" ht="18.0" customHeight="1">
      <c r="A194" s="236"/>
      <c r="B194" s="237" t="s">
        <v>42</v>
      </c>
      <c r="C194" s="237" t="s">
        <v>43</v>
      </c>
      <c r="D194" s="237" t="s">
        <v>44</v>
      </c>
      <c r="E194" s="237" t="s">
        <v>45</v>
      </c>
      <c r="F194" s="237"/>
      <c r="G194" s="237"/>
      <c r="H194" s="238" t="s">
        <v>46</v>
      </c>
      <c r="I194" s="239" t="s">
        <v>47</v>
      </c>
      <c r="J194" s="140"/>
      <c r="K194" s="140"/>
      <c r="L194" s="140"/>
      <c r="M194" s="140"/>
      <c r="N194" s="140"/>
      <c r="O194" s="140"/>
      <c r="P194" s="140"/>
      <c r="Q194" s="142"/>
      <c r="R194" s="224"/>
      <c r="S194" s="140"/>
      <c r="T194" s="140"/>
      <c r="U194" s="143"/>
      <c r="V194" s="140"/>
      <c r="W194" s="140"/>
      <c r="X194" s="140"/>
      <c r="Y194" s="140"/>
      <c r="Z194" s="140"/>
      <c r="AA194" s="140"/>
      <c r="AB194" s="140"/>
      <c r="AC194" s="140"/>
      <c r="AD194" s="140"/>
      <c r="AE194" s="140"/>
      <c r="AF194" s="140"/>
      <c r="AG194" s="140"/>
      <c r="AH194" s="140"/>
      <c r="AI194" s="140"/>
      <c r="AJ194" s="140"/>
      <c r="AK194" s="140"/>
      <c r="AL194" s="140"/>
      <c r="AM194" s="140"/>
      <c r="AN194" s="140"/>
      <c r="AO194" s="140"/>
      <c r="AP194" s="140"/>
      <c r="AQ194" s="140"/>
      <c r="AR194" s="140"/>
      <c r="AS194" s="140"/>
    </row>
    <row r="195" ht="18.0" customHeight="1">
      <c r="A195" s="240" t="s">
        <v>48</v>
      </c>
      <c r="B195" s="241">
        <f>+E15</f>
        <v>37420.63786</v>
      </c>
      <c r="C195" s="242">
        <f>+J157</f>
        <v>35792.22645</v>
      </c>
      <c r="D195" s="242">
        <f>+J170</f>
        <v>96.0312649</v>
      </c>
      <c r="E195" s="243">
        <f>J190</f>
        <v>214.2</v>
      </c>
      <c r="F195" s="243"/>
      <c r="G195" s="243"/>
      <c r="H195" s="244">
        <f>+I15</f>
        <v>1179.657765</v>
      </c>
      <c r="I195" s="245">
        <f>+B195-C195-D195-E195-H195</f>
        <v>138.5223781</v>
      </c>
      <c r="J195" s="140"/>
      <c r="K195" s="140"/>
      <c r="L195" s="140"/>
      <c r="M195" s="140"/>
      <c r="N195" s="140"/>
      <c r="O195" s="140"/>
      <c r="P195" s="140"/>
      <c r="Q195" s="142"/>
      <c r="R195" s="224"/>
      <c r="S195" s="140"/>
      <c r="T195" s="140"/>
      <c r="U195" s="143"/>
      <c r="V195" s="140"/>
      <c r="W195" s="140"/>
      <c r="X195" s="140"/>
      <c r="Y195" s="140"/>
      <c r="Z195" s="140"/>
      <c r="AA195" s="140"/>
      <c r="AB195" s="140"/>
      <c r="AC195" s="140"/>
      <c r="AD195" s="140"/>
      <c r="AE195" s="140"/>
      <c r="AF195" s="140"/>
      <c r="AG195" s="140"/>
      <c r="AH195" s="140"/>
      <c r="AI195" s="140"/>
      <c r="AJ195" s="140"/>
      <c r="AK195" s="140"/>
      <c r="AL195" s="140"/>
      <c r="AM195" s="140"/>
      <c r="AN195" s="140"/>
      <c r="AO195" s="140"/>
      <c r="AP195" s="140"/>
      <c r="AQ195" s="140"/>
      <c r="AR195" s="140"/>
      <c r="AS195" s="140"/>
    </row>
    <row r="196" ht="18.0" customHeight="1">
      <c r="A196" s="246" t="s">
        <v>49</v>
      </c>
      <c r="B196" s="247"/>
      <c r="C196" s="248">
        <f>+C195/B195</f>
        <v>0.956483601</v>
      </c>
      <c r="D196" s="248">
        <f>+D195/B195</f>
        <v>0.002566264778</v>
      </c>
      <c r="E196" s="248">
        <f>+E195/B195</f>
        <v>0.005724114079</v>
      </c>
      <c r="F196" s="248"/>
      <c r="G196" s="248"/>
      <c r="H196" s="249">
        <f>+H195/B195</f>
        <v>0.03152425593</v>
      </c>
      <c r="I196" s="250">
        <f>+I195/B195</f>
        <v>0.003701764213</v>
      </c>
      <c r="J196" s="140"/>
      <c r="K196" s="140"/>
      <c r="L196" s="140"/>
      <c r="M196" s="140"/>
      <c r="N196" s="140"/>
      <c r="O196" s="140"/>
      <c r="P196" s="140"/>
      <c r="Q196" s="142"/>
      <c r="R196" s="224"/>
      <c r="S196" s="140"/>
      <c r="T196" s="140"/>
      <c r="U196" s="143"/>
      <c r="V196" s="140"/>
      <c r="W196" s="140"/>
      <c r="X196" s="140"/>
      <c r="Y196" s="140"/>
      <c r="Z196" s="140"/>
      <c r="AA196" s="140"/>
      <c r="AB196" s="140"/>
      <c r="AC196" s="140"/>
      <c r="AD196" s="140"/>
      <c r="AE196" s="140"/>
      <c r="AF196" s="140"/>
      <c r="AG196" s="140"/>
      <c r="AH196" s="140"/>
      <c r="AI196" s="140"/>
      <c r="AJ196" s="140"/>
      <c r="AK196" s="140"/>
      <c r="AL196" s="140"/>
      <c r="AM196" s="140"/>
      <c r="AN196" s="140"/>
      <c r="AO196" s="140"/>
      <c r="AP196" s="140"/>
      <c r="AQ196" s="140"/>
      <c r="AR196" s="140"/>
      <c r="AS196" s="140"/>
    </row>
    <row r="197" ht="18.0" customHeight="1">
      <c r="A197" s="167"/>
      <c r="B197" s="221"/>
      <c r="C197" s="251"/>
      <c r="D197" s="251"/>
      <c r="E197" s="251"/>
      <c r="F197" s="251"/>
      <c r="G197" s="251"/>
      <c r="H197" s="252"/>
      <c r="I197" s="253"/>
      <c r="J197" s="140"/>
      <c r="K197" s="140"/>
      <c r="L197" s="140"/>
      <c r="M197" s="140"/>
      <c r="N197" s="140"/>
      <c r="O197" s="140"/>
      <c r="P197" s="140"/>
      <c r="Q197" s="142"/>
      <c r="R197" s="224"/>
      <c r="S197" s="140"/>
      <c r="T197" s="140"/>
      <c r="U197" s="143"/>
      <c r="V197" s="140"/>
      <c r="W197" s="140"/>
      <c r="X197" s="140"/>
      <c r="Y197" s="140"/>
      <c r="Z197" s="140"/>
      <c r="AA197" s="140"/>
      <c r="AB197" s="140"/>
      <c r="AC197" s="140"/>
      <c r="AD197" s="140"/>
      <c r="AE197" s="140"/>
      <c r="AF197" s="140"/>
      <c r="AG197" s="140"/>
      <c r="AH197" s="140"/>
      <c r="AI197" s="140"/>
      <c r="AJ197" s="140"/>
      <c r="AK197" s="140"/>
      <c r="AL197" s="140"/>
      <c r="AM197" s="140"/>
      <c r="AN197" s="140"/>
      <c r="AO197" s="140"/>
      <c r="AP197" s="140"/>
      <c r="AQ197" s="140"/>
      <c r="AR197" s="140"/>
      <c r="AS197" s="140"/>
    </row>
    <row r="198" ht="18.0" customHeight="1">
      <c r="A198" s="254"/>
      <c r="B198" s="255"/>
      <c r="C198" s="255"/>
      <c r="D198" s="255" t="s">
        <v>50</v>
      </c>
      <c r="E198" s="255" t="s">
        <v>48</v>
      </c>
      <c r="F198" s="255"/>
      <c r="G198" s="255"/>
      <c r="H198" s="256">
        <f>+D195+E195+H195+I195</f>
        <v>1628.411408</v>
      </c>
      <c r="I198" s="257"/>
      <c r="J198" s="140"/>
      <c r="K198" s="140"/>
      <c r="L198" s="140"/>
      <c r="M198" s="140"/>
      <c r="N198" s="140"/>
      <c r="O198" s="140"/>
      <c r="P198" s="140"/>
      <c r="Q198" s="142"/>
      <c r="R198" s="141"/>
      <c r="S198" s="140"/>
      <c r="T198" s="140"/>
      <c r="U198" s="143"/>
      <c r="V198" s="140"/>
      <c r="W198" s="140"/>
      <c r="X198" s="140"/>
      <c r="Y198" s="140"/>
      <c r="Z198" s="140"/>
      <c r="AA198" s="140"/>
      <c r="AB198" s="140"/>
      <c r="AC198" s="140"/>
      <c r="AD198" s="140"/>
      <c r="AE198" s="140"/>
      <c r="AF198" s="140"/>
      <c r="AG198" s="140"/>
      <c r="AH198" s="140"/>
      <c r="AI198" s="140"/>
      <c r="AJ198" s="140"/>
      <c r="AK198" s="140"/>
      <c r="AL198" s="140"/>
      <c r="AM198" s="140"/>
      <c r="AN198" s="140"/>
      <c r="AO198" s="140"/>
      <c r="AP198" s="140"/>
      <c r="AQ198" s="140"/>
      <c r="AR198" s="140"/>
      <c r="AS198" s="140"/>
    </row>
    <row r="199" ht="18.0" customHeight="1">
      <c r="A199" s="258"/>
      <c r="B199" s="140"/>
      <c r="C199" s="140"/>
      <c r="D199" s="140"/>
      <c r="E199" s="140" t="s">
        <v>49</v>
      </c>
      <c r="F199" s="140"/>
      <c r="G199" s="140"/>
      <c r="H199" s="252">
        <f>+H198/B195</f>
        <v>0.043516399</v>
      </c>
      <c r="I199" s="259"/>
      <c r="J199" s="140"/>
      <c r="K199" s="140"/>
      <c r="L199" s="140"/>
      <c r="M199" s="140"/>
      <c r="N199" s="140"/>
      <c r="O199" s="140"/>
      <c r="P199" s="140"/>
      <c r="Q199" s="142"/>
      <c r="R199" s="141"/>
      <c r="S199" s="140"/>
      <c r="T199" s="140"/>
      <c r="U199" s="143"/>
      <c r="V199" s="140"/>
      <c r="W199" s="140"/>
      <c r="X199" s="140"/>
      <c r="Y199" s="140"/>
      <c r="Z199" s="140"/>
      <c r="AA199" s="140"/>
      <c r="AB199" s="140"/>
      <c r="AC199" s="140"/>
      <c r="AD199" s="140"/>
      <c r="AE199" s="140"/>
      <c r="AF199" s="140"/>
      <c r="AG199" s="140"/>
      <c r="AH199" s="140"/>
      <c r="AI199" s="140"/>
      <c r="AJ199" s="140"/>
      <c r="AK199" s="140"/>
      <c r="AL199" s="140"/>
      <c r="AM199" s="140"/>
      <c r="AN199" s="140"/>
      <c r="AO199" s="140"/>
      <c r="AP199" s="140"/>
      <c r="AQ199" s="140"/>
      <c r="AR199" s="140"/>
      <c r="AS199" s="140"/>
    </row>
    <row r="200" ht="18.0" customHeight="1">
      <c r="A200" s="258"/>
      <c r="B200" s="140"/>
      <c r="C200" s="140" t="s">
        <v>51</v>
      </c>
      <c r="D200" s="140"/>
      <c r="E200" s="140"/>
      <c r="F200" s="140"/>
      <c r="G200" s="140"/>
      <c r="H200" s="141"/>
      <c r="I200" s="259"/>
      <c r="J200" s="140"/>
      <c r="K200" s="140"/>
      <c r="L200" s="140"/>
      <c r="M200" s="140"/>
      <c r="N200" s="140"/>
      <c r="O200" s="140"/>
      <c r="P200" s="140"/>
      <c r="Q200" s="142"/>
      <c r="R200" s="141"/>
      <c r="S200" s="140"/>
      <c r="T200" s="140"/>
      <c r="U200" s="143"/>
      <c r="V200" s="140"/>
      <c r="W200" s="140"/>
      <c r="X200" s="140"/>
      <c r="Y200" s="140"/>
      <c r="Z200" s="140"/>
      <c r="AA200" s="140"/>
      <c r="AB200" s="140"/>
      <c r="AC200" s="140"/>
      <c r="AD200" s="140"/>
      <c r="AE200" s="140"/>
      <c r="AF200" s="140"/>
      <c r="AG200" s="140"/>
      <c r="AH200" s="140"/>
      <c r="AI200" s="140"/>
      <c r="AJ200" s="140"/>
      <c r="AK200" s="140"/>
      <c r="AL200" s="140"/>
      <c r="AM200" s="140"/>
      <c r="AN200" s="140"/>
      <c r="AO200" s="140"/>
      <c r="AP200" s="140"/>
      <c r="AQ200" s="140"/>
      <c r="AR200" s="140"/>
      <c r="AS200" s="140"/>
    </row>
    <row r="201" ht="18.0" customHeight="1">
      <c r="A201" s="258"/>
      <c r="B201" s="140"/>
      <c r="C201" s="140"/>
      <c r="D201" s="140" t="s">
        <v>52</v>
      </c>
      <c r="E201" s="140"/>
      <c r="F201" s="140"/>
      <c r="G201" s="140"/>
      <c r="H201" s="141">
        <f>+H200*(H198-H195)</f>
        <v>0</v>
      </c>
      <c r="I201" s="259"/>
      <c r="J201" s="140"/>
      <c r="K201" s="140"/>
      <c r="L201" s="140"/>
      <c r="M201" s="140"/>
      <c r="N201" s="140"/>
      <c r="O201" s="140"/>
      <c r="P201" s="140"/>
      <c r="Q201" s="142"/>
      <c r="R201" s="140"/>
      <c r="S201" s="140"/>
      <c r="T201" s="140"/>
      <c r="U201" s="143"/>
      <c r="V201" s="140"/>
      <c r="W201" s="140"/>
      <c r="X201" s="140"/>
      <c r="Y201" s="140"/>
      <c r="Z201" s="140"/>
      <c r="AA201" s="140"/>
      <c r="AB201" s="140"/>
      <c r="AC201" s="140"/>
      <c r="AD201" s="140"/>
      <c r="AE201" s="140"/>
      <c r="AF201" s="140"/>
      <c r="AG201" s="140"/>
      <c r="AH201" s="140"/>
      <c r="AI201" s="140"/>
      <c r="AJ201" s="140"/>
      <c r="AK201" s="140"/>
      <c r="AL201" s="140"/>
      <c r="AM201" s="140"/>
      <c r="AN201" s="140"/>
      <c r="AO201" s="140"/>
      <c r="AP201" s="140"/>
      <c r="AQ201" s="140"/>
      <c r="AR201" s="140"/>
      <c r="AS201" s="140"/>
    </row>
    <row r="202" ht="18.0" customHeight="1">
      <c r="A202" s="260"/>
      <c r="B202" s="261"/>
      <c r="C202" s="261"/>
      <c r="D202" s="261"/>
      <c r="E202" s="261"/>
      <c r="F202" s="261"/>
      <c r="G202" s="261"/>
      <c r="H202" s="262"/>
      <c r="I202" s="263"/>
      <c r="J202" s="140"/>
      <c r="K202" s="140"/>
      <c r="L202" s="140"/>
      <c r="M202" s="140"/>
      <c r="N202" s="140"/>
      <c r="O202" s="140"/>
      <c r="P202" s="140"/>
      <c r="Q202" s="142"/>
      <c r="R202" s="140"/>
      <c r="S202" s="140"/>
      <c r="T202" s="140"/>
      <c r="U202" s="143"/>
      <c r="V202" s="140"/>
      <c r="W202" s="140"/>
      <c r="X202" s="140"/>
      <c r="Y202" s="140"/>
      <c r="Z202" s="140"/>
      <c r="AA202" s="140"/>
      <c r="AB202" s="140"/>
      <c r="AC202" s="140"/>
      <c r="AD202" s="140"/>
      <c r="AE202" s="140"/>
      <c r="AF202" s="140"/>
      <c r="AG202" s="140"/>
      <c r="AH202" s="140"/>
      <c r="AI202" s="140"/>
      <c r="AJ202" s="140"/>
      <c r="AK202" s="140"/>
      <c r="AL202" s="140"/>
      <c r="AM202" s="140"/>
      <c r="AN202" s="140"/>
      <c r="AO202" s="140"/>
      <c r="AP202" s="140"/>
      <c r="AQ202" s="140"/>
      <c r="AR202" s="140"/>
      <c r="AS202" s="140"/>
    </row>
    <row r="203" ht="18.0" customHeight="1">
      <c r="A203" s="140"/>
      <c r="B203" s="140"/>
      <c r="C203" s="140"/>
      <c r="D203" s="140"/>
      <c r="E203" s="140"/>
      <c r="F203" s="140"/>
      <c r="G203" s="140"/>
      <c r="H203" s="141"/>
      <c r="I203" s="140"/>
      <c r="J203" s="140"/>
      <c r="K203" s="140"/>
      <c r="L203" s="140"/>
      <c r="M203" s="140"/>
      <c r="N203" s="140"/>
      <c r="O203" s="140"/>
      <c r="P203" s="140"/>
      <c r="Q203" s="142"/>
      <c r="R203" s="140"/>
      <c r="S203" s="140"/>
      <c r="T203" s="140"/>
      <c r="U203" s="143"/>
      <c r="V203" s="140"/>
      <c r="W203" s="140"/>
      <c r="X203" s="140"/>
      <c r="Y203" s="140"/>
      <c r="Z203" s="140"/>
      <c r="AA203" s="140"/>
      <c r="AB203" s="140"/>
      <c r="AC203" s="140"/>
      <c r="AD203" s="140"/>
      <c r="AE203" s="140"/>
      <c r="AF203" s="140"/>
      <c r="AG203" s="140"/>
      <c r="AH203" s="140"/>
      <c r="AI203" s="140"/>
      <c r="AJ203" s="140"/>
      <c r="AK203" s="140"/>
      <c r="AL203" s="140"/>
      <c r="AM203" s="140"/>
      <c r="AN203" s="140"/>
      <c r="AO203" s="140"/>
      <c r="AP203" s="140"/>
      <c r="AQ203" s="140"/>
      <c r="AR203" s="140"/>
      <c r="AS203" s="140"/>
    </row>
    <row r="204" ht="18.0" customHeight="1">
      <c r="A204" s="140"/>
      <c r="B204" s="140"/>
      <c r="C204" s="140"/>
      <c r="D204" s="140"/>
      <c r="E204" s="140"/>
      <c r="F204" s="140"/>
      <c r="G204" s="140"/>
      <c r="H204" s="141"/>
      <c r="I204" s="140"/>
      <c r="J204" s="140"/>
      <c r="K204" s="140"/>
      <c r="L204" s="140"/>
      <c r="M204" s="140"/>
      <c r="N204" s="140"/>
      <c r="O204" s="140"/>
      <c r="P204" s="140"/>
      <c r="Q204" s="142"/>
      <c r="R204" s="140"/>
      <c r="S204" s="140"/>
      <c r="T204" s="140"/>
      <c r="U204" s="143"/>
      <c r="V204" s="140"/>
      <c r="W204" s="140"/>
      <c r="X204" s="140"/>
      <c r="Y204" s="140"/>
      <c r="Z204" s="140"/>
      <c r="AA204" s="140"/>
      <c r="AB204" s="140"/>
      <c r="AC204" s="140"/>
      <c r="AD204" s="140"/>
      <c r="AE204" s="140"/>
      <c r="AF204" s="140"/>
      <c r="AG204" s="140"/>
      <c r="AH204" s="140"/>
      <c r="AI204" s="140"/>
      <c r="AJ204" s="140"/>
      <c r="AK204" s="140"/>
      <c r="AL204" s="140"/>
      <c r="AM204" s="140"/>
      <c r="AN204" s="140"/>
      <c r="AO204" s="140"/>
      <c r="AP204" s="140"/>
      <c r="AQ204" s="140"/>
      <c r="AR204" s="140"/>
      <c r="AS204" s="140"/>
    </row>
    <row r="205" ht="18.0" customHeight="1">
      <c r="A205" s="140"/>
      <c r="B205" s="140"/>
      <c r="C205" s="140"/>
      <c r="D205" s="140"/>
      <c r="E205" s="140"/>
      <c r="F205" s="140"/>
      <c r="G205" s="140"/>
      <c r="H205" s="141"/>
      <c r="I205" s="140"/>
      <c r="J205" s="140"/>
      <c r="K205" s="140"/>
      <c r="L205" s="140"/>
      <c r="M205" s="140"/>
      <c r="N205" s="140"/>
      <c r="O205" s="140"/>
      <c r="P205" s="140"/>
      <c r="Q205" s="142"/>
      <c r="R205" s="140"/>
      <c r="S205" s="140"/>
      <c r="T205" s="140"/>
      <c r="U205" s="143"/>
      <c r="V205" s="140"/>
      <c r="W205" s="140"/>
      <c r="X205" s="140"/>
      <c r="Y205" s="140"/>
      <c r="Z205" s="140"/>
      <c r="AA205" s="140"/>
      <c r="AB205" s="140"/>
      <c r="AC205" s="140"/>
      <c r="AD205" s="140"/>
      <c r="AE205" s="140"/>
      <c r="AF205" s="140"/>
      <c r="AG205" s="140"/>
      <c r="AH205" s="140"/>
      <c r="AI205" s="140"/>
      <c r="AJ205" s="140"/>
      <c r="AK205" s="140"/>
      <c r="AL205" s="140"/>
      <c r="AM205" s="140"/>
      <c r="AN205" s="140"/>
      <c r="AO205" s="140"/>
      <c r="AP205" s="140"/>
      <c r="AQ205" s="140"/>
      <c r="AR205" s="140"/>
      <c r="AS205" s="140"/>
    </row>
    <row r="206" ht="18.0" customHeight="1">
      <c r="A206" s="7"/>
      <c r="B206" s="7"/>
      <c r="C206" s="7"/>
      <c r="D206" s="7"/>
      <c r="E206" s="7"/>
      <c r="F206" s="7"/>
      <c r="G206" s="7"/>
      <c r="H206" s="264"/>
      <c r="I206" s="7"/>
      <c r="J206" s="7"/>
      <c r="K206" s="7"/>
      <c r="L206" s="7"/>
      <c r="M206" s="7"/>
      <c r="N206" s="7"/>
      <c r="O206" s="7"/>
      <c r="P206" s="7"/>
      <c r="Q206" s="265"/>
      <c r="R206" s="7"/>
      <c r="S206" s="7"/>
      <c r="T206" s="7"/>
      <c r="U206" s="266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</row>
    <row r="207" ht="18.0" customHeight="1">
      <c r="A207" s="7"/>
      <c r="B207" s="7"/>
      <c r="C207" s="7"/>
      <c r="D207" s="7"/>
      <c r="E207" s="7"/>
      <c r="F207" s="7"/>
      <c r="G207" s="7"/>
      <c r="H207" s="264"/>
      <c r="I207" s="7"/>
      <c r="J207" s="7"/>
      <c r="K207" s="7"/>
      <c r="L207" s="7"/>
      <c r="M207" s="7"/>
      <c r="N207" s="7"/>
      <c r="O207" s="7"/>
      <c r="P207" s="7"/>
      <c r="Q207" s="265"/>
      <c r="R207" s="7"/>
      <c r="S207" s="7"/>
      <c r="T207" s="7"/>
      <c r="U207" s="266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</row>
    <row r="208" ht="18.0" customHeight="1">
      <c r="A208" s="7"/>
      <c r="B208" s="7"/>
      <c r="C208" s="7"/>
      <c r="D208" s="7"/>
      <c r="E208" s="7"/>
      <c r="F208" s="7"/>
      <c r="G208" s="7"/>
      <c r="H208" s="264"/>
      <c r="I208" s="7"/>
      <c r="J208" s="7"/>
      <c r="K208" s="7"/>
      <c r="L208" s="7"/>
      <c r="M208" s="7"/>
      <c r="N208" s="7"/>
      <c r="O208" s="7"/>
      <c r="P208" s="7"/>
      <c r="Q208" s="265"/>
      <c r="R208" s="7"/>
      <c r="S208" s="7"/>
      <c r="T208" s="7"/>
      <c r="U208" s="266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</row>
    <row r="209" ht="18.0" customHeight="1">
      <c r="A209" s="7"/>
      <c r="B209" s="7"/>
      <c r="C209" s="7"/>
      <c r="D209" s="7"/>
      <c r="E209" s="7"/>
      <c r="F209" s="7"/>
      <c r="G209" s="7"/>
      <c r="H209" s="264"/>
      <c r="I209" s="7"/>
      <c r="J209" s="7"/>
      <c r="K209" s="7"/>
      <c r="L209" s="7"/>
      <c r="M209" s="7"/>
      <c r="N209" s="7"/>
      <c r="O209" s="7"/>
      <c r="P209" s="7"/>
      <c r="Q209" s="265"/>
      <c r="R209" s="7"/>
      <c r="S209" s="7"/>
      <c r="T209" s="7"/>
      <c r="U209" s="266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</row>
    <row r="210" ht="18.0" customHeight="1">
      <c r="A210" s="7"/>
      <c r="B210" s="7"/>
      <c r="C210" s="7"/>
      <c r="D210" s="7"/>
      <c r="E210" s="7"/>
      <c r="F210" s="7"/>
      <c r="G210" s="7"/>
      <c r="H210" s="264"/>
      <c r="I210" s="7"/>
      <c r="J210" s="7"/>
      <c r="K210" s="7"/>
      <c r="L210" s="7"/>
      <c r="M210" s="7"/>
      <c r="N210" s="7"/>
      <c r="O210" s="7"/>
      <c r="P210" s="7"/>
      <c r="Q210" s="265"/>
      <c r="R210" s="7"/>
      <c r="S210" s="7"/>
      <c r="T210" s="7"/>
      <c r="U210" s="266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</row>
    <row r="211" ht="18.0" customHeight="1">
      <c r="A211" s="7"/>
      <c r="B211" s="7"/>
      <c r="C211" s="7"/>
      <c r="D211" s="7"/>
      <c r="E211" s="7"/>
      <c r="F211" s="7"/>
      <c r="G211" s="7"/>
      <c r="H211" s="264"/>
      <c r="I211" s="7"/>
      <c r="J211" s="7"/>
      <c r="K211" s="7"/>
      <c r="L211" s="7"/>
      <c r="M211" s="7"/>
      <c r="N211" s="7"/>
      <c r="O211" s="7"/>
      <c r="P211" s="7"/>
      <c r="Q211" s="265"/>
      <c r="R211" s="7"/>
      <c r="S211" s="7"/>
      <c r="T211" s="7"/>
      <c r="U211" s="266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</row>
    <row r="212" ht="18.0" customHeight="1">
      <c r="A212" s="7"/>
      <c r="B212" s="7"/>
      <c r="C212" s="7"/>
      <c r="D212" s="7"/>
      <c r="E212" s="7"/>
      <c r="F212" s="7"/>
      <c r="G212" s="7"/>
      <c r="H212" s="264"/>
      <c r="I212" s="7"/>
      <c r="J212" s="7"/>
      <c r="K212" s="7"/>
      <c r="L212" s="7"/>
      <c r="M212" s="7"/>
      <c r="N212" s="7"/>
      <c r="O212" s="7"/>
      <c r="P212" s="7"/>
      <c r="Q212" s="265"/>
      <c r="R212" s="7"/>
      <c r="S212" s="7"/>
      <c r="T212" s="7"/>
      <c r="U212" s="266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</row>
    <row r="213" ht="18.0" customHeight="1">
      <c r="A213" s="7"/>
      <c r="B213" s="7"/>
      <c r="C213" s="7"/>
      <c r="D213" s="7"/>
      <c r="E213" s="7"/>
      <c r="F213" s="7"/>
      <c r="G213" s="7"/>
      <c r="H213" s="264"/>
      <c r="I213" s="7"/>
      <c r="J213" s="7"/>
      <c r="K213" s="7"/>
      <c r="L213" s="7"/>
      <c r="M213" s="7"/>
      <c r="N213" s="7"/>
      <c r="O213" s="7"/>
      <c r="P213" s="7"/>
      <c r="Q213" s="265"/>
      <c r="R213" s="7"/>
      <c r="S213" s="7"/>
      <c r="T213" s="7"/>
      <c r="U213" s="266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</row>
    <row r="214" ht="18.0" customHeight="1">
      <c r="A214" s="7"/>
      <c r="B214" s="7"/>
      <c r="C214" s="7"/>
      <c r="D214" s="7"/>
      <c r="E214" s="7"/>
      <c r="F214" s="7"/>
      <c r="G214" s="7"/>
      <c r="H214" s="264"/>
      <c r="I214" s="7"/>
      <c r="J214" s="7"/>
      <c r="K214" s="7"/>
      <c r="L214" s="7"/>
      <c r="M214" s="7"/>
      <c r="N214" s="7"/>
      <c r="O214" s="7"/>
      <c r="P214" s="7"/>
      <c r="Q214" s="265"/>
      <c r="R214" s="7"/>
      <c r="S214" s="7"/>
      <c r="T214" s="7"/>
      <c r="U214" s="266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</row>
    <row r="215" ht="18.0" customHeight="1">
      <c r="A215" s="7"/>
      <c r="B215" s="7"/>
      <c r="C215" s="7"/>
      <c r="D215" s="7"/>
      <c r="E215" s="7"/>
      <c r="F215" s="7"/>
      <c r="G215" s="7"/>
      <c r="H215" s="264"/>
      <c r="I215" s="7"/>
      <c r="J215" s="7"/>
      <c r="K215" s="7"/>
      <c r="L215" s="7"/>
      <c r="M215" s="7"/>
      <c r="N215" s="7"/>
      <c r="O215" s="7"/>
      <c r="P215" s="7"/>
      <c r="Q215" s="265"/>
      <c r="R215" s="7"/>
      <c r="S215" s="7"/>
      <c r="T215" s="7"/>
      <c r="U215" s="266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</row>
    <row r="216" ht="18.0" customHeight="1">
      <c r="A216" s="7"/>
      <c r="B216" s="7"/>
      <c r="C216" s="7"/>
      <c r="D216" s="7"/>
      <c r="E216" s="7"/>
      <c r="F216" s="7"/>
      <c r="G216" s="7"/>
      <c r="H216" s="264"/>
      <c r="I216" s="7"/>
      <c r="J216" s="7"/>
      <c r="K216" s="7"/>
      <c r="L216" s="7"/>
      <c r="M216" s="7"/>
      <c r="N216" s="7"/>
      <c r="O216" s="7"/>
      <c r="P216" s="7"/>
      <c r="Q216" s="265"/>
      <c r="R216" s="7"/>
      <c r="S216" s="7"/>
      <c r="T216" s="7"/>
      <c r="U216" s="266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</row>
    <row r="217" ht="18.0" customHeight="1">
      <c r="A217" s="7"/>
      <c r="B217" s="7"/>
      <c r="C217" s="7"/>
      <c r="D217" s="7"/>
      <c r="E217" s="7"/>
      <c r="F217" s="7"/>
      <c r="G217" s="7"/>
      <c r="H217" s="264"/>
      <c r="I217" s="7"/>
      <c r="J217" s="7"/>
      <c r="K217" s="7"/>
      <c r="L217" s="7"/>
      <c r="M217" s="7"/>
      <c r="N217" s="7"/>
      <c r="O217" s="7"/>
      <c r="P217" s="7"/>
      <c r="Q217" s="265"/>
      <c r="R217" s="7"/>
      <c r="S217" s="7"/>
      <c r="T217" s="7"/>
      <c r="U217" s="266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</row>
    <row r="218" ht="18.0" customHeight="1">
      <c r="A218" s="7"/>
      <c r="B218" s="7"/>
      <c r="C218" s="7"/>
      <c r="D218" s="7"/>
      <c r="E218" s="7"/>
      <c r="F218" s="7"/>
      <c r="G218" s="7"/>
      <c r="H218" s="264"/>
      <c r="I218" s="7"/>
      <c r="J218" s="7"/>
      <c r="K218" s="7"/>
      <c r="L218" s="7"/>
      <c r="M218" s="7"/>
      <c r="N218" s="7"/>
      <c r="O218" s="7"/>
      <c r="P218" s="7"/>
      <c r="Q218" s="265"/>
      <c r="R218" s="7"/>
      <c r="S218" s="7"/>
      <c r="T218" s="7"/>
      <c r="U218" s="266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</row>
    <row r="219" ht="18.0" customHeight="1">
      <c r="A219" s="7"/>
      <c r="B219" s="7"/>
      <c r="C219" s="7"/>
      <c r="D219" s="7"/>
      <c r="E219" s="7"/>
      <c r="F219" s="7"/>
      <c r="G219" s="7"/>
      <c r="H219" s="264"/>
      <c r="I219" s="7"/>
      <c r="J219" s="7"/>
      <c r="K219" s="7"/>
      <c r="L219" s="7"/>
      <c r="M219" s="7"/>
      <c r="N219" s="7"/>
      <c r="O219" s="7"/>
      <c r="P219" s="7"/>
      <c r="Q219" s="265"/>
      <c r="R219" s="7"/>
      <c r="S219" s="7"/>
      <c r="T219" s="7"/>
      <c r="U219" s="266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</row>
    <row r="220" ht="18.0" customHeight="1">
      <c r="A220" s="7"/>
      <c r="B220" s="7"/>
      <c r="C220" s="7"/>
      <c r="D220" s="7"/>
      <c r="E220" s="7"/>
      <c r="F220" s="7"/>
      <c r="G220" s="7"/>
      <c r="H220" s="264"/>
      <c r="I220" s="7"/>
      <c r="J220" s="7"/>
      <c r="K220" s="7"/>
      <c r="L220" s="7"/>
      <c r="M220" s="7"/>
      <c r="N220" s="7"/>
      <c r="O220" s="7"/>
      <c r="P220" s="7"/>
      <c r="Q220" s="265"/>
      <c r="R220" s="7"/>
      <c r="S220" s="7"/>
      <c r="T220" s="7"/>
      <c r="U220" s="266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</row>
    <row r="221" ht="18.0" customHeight="1">
      <c r="A221" s="7"/>
      <c r="B221" s="7"/>
      <c r="C221" s="7"/>
      <c r="D221" s="7"/>
      <c r="E221" s="7"/>
      <c r="F221" s="7"/>
      <c r="G221" s="7"/>
      <c r="H221" s="264"/>
      <c r="I221" s="7"/>
      <c r="J221" s="7"/>
      <c r="K221" s="7"/>
      <c r="L221" s="7"/>
      <c r="M221" s="7"/>
      <c r="N221" s="7"/>
      <c r="O221" s="7"/>
      <c r="P221" s="7"/>
      <c r="Q221" s="265"/>
      <c r="R221" s="7"/>
      <c r="S221" s="7"/>
      <c r="T221" s="7"/>
      <c r="U221" s="266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</row>
    <row r="222" ht="18.0" customHeight="1">
      <c r="A222" s="7"/>
      <c r="B222" s="7"/>
      <c r="C222" s="7"/>
      <c r="D222" s="7"/>
      <c r="E222" s="7"/>
      <c r="F222" s="7"/>
      <c r="G222" s="7"/>
      <c r="H222" s="264"/>
      <c r="I222" s="7"/>
      <c r="J222" s="7"/>
      <c r="K222" s="7"/>
      <c r="L222" s="7"/>
      <c r="M222" s="7"/>
      <c r="N222" s="7"/>
      <c r="O222" s="7"/>
      <c r="P222" s="7"/>
      <c r="Q222" s="265"/>
      <c r="R222" s="7"/>
      <c r="S222" s="7"/>
      <c r="T222" s="7"/>
      <c r="U222" s="266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</row>
    <row r="223" ht="18.0" customHeight="1">
      <c r="A223" s="7"/>
      <c r="B223" s="7"/>
      <c r="C223" s="7"/>
      <c r="D223" s="7"/>
      <c r="E223" s="7"/>
      <c r="F223" s="7"/>
      <c r="G223" s="7"/>
      <c r="H223" s="264"/>
      <c r="I223" s="7"/>
      <c r="J223" s="7"/>
      <c r="K223" s="7"/>
      <c r="L223" s="7"/>
      <c r="M223" s="7"/>
      <c r="N223" s="7"/>
      <c r="O223" s="7"/>
      <c r="P223" s="7"/>
      <c r="Q223" s="265"/>
      <c r="R223" s="7"/>
      <c r="S223" s="7"/>
      <c r="T223" s="7"/>
      <c r="U223" s="266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</row>
    <row r="224" ht="18.0" customHeight="1">
      <c r="A224" s="7"/>
      <c r="B224" s="7"/>
      <c r="C224" s="7"/>
      <c r="D224" s="7"/>
      <c r="E224" s="7"/>
      <c r="F224" s="7"/>
      <c r="G224" s="7"/>
      <c r="H224" s="264"/>
      <c r="I224" s="7"/>
      <c r="J224" s="7"/>
      <c r="K224" s="7"/>
      <c r="L224" s="7"/>
      <c r="M224" s="7"/>
      <c r="N224" s="7"/>
      <c r="O224" s="7"/>
      <c r="P224" s="7"/>
      <c r="Q224" s="265"/>
      <c r="R224" s="7"/>
      <c r="S224" s="7"/>
      <c r="T224" s="7"/>
      <c r="U224" s="266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</row>
    <row r="225" ht="18.0" customHeight="1">
      <c r="A225" s="7"/>
      <c r="B225" s="7"/>
      <c r="C225" s="7"/>
      <c r="D225" s="7"/>
      <c r="E225" s="7"/>
      <c r="F225" s="7"/>
      <c r="G225" s="7"/>
      <c r="H225" s="264"/>
      <c r="I225" s="7"/>
      <c r="J225" s="7"/>
      <c r="K225" s="7"/>
      <c r="L225" s="7"/>
      <c r="M225" s="7"/>
      <c r="N225" s="7"/>
      <c r="O225" s="7"/>
      <c r="P225" s="7"/>
      <c r="Q225" s="265"/>
      <c r="R225" s="7"/>
      <c r="S225" s="7"/>
      <c r="T225" s="7"/>
      <c r="U225" s="266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</row>
    <row r="226" ht="18.0" customHeight="1">
      <c r="A226" s="7"/>
      <c r="B226" s="7"/>
      <c r="C226" s="7"/>
      <c r="D226" s="7"/>
      <c r="E226" s="7"/>
      <c r="F226" s="7"/>
      <c r="G226" s="7"/>
      <c r="H226" s="264"/>
      <c r="I226" s="7"/>
      <c r="J226" s="7"/>
      <c r="K226" s="7"/>
      <c r="L226" s="7"/>
      <c r="M226" s="7"/>
      <c r="N226" s="7"/>
      <c r="O226" s="7"/>
      <c r="P226" s="7"/>
      <c r="Q226" s="265"/>
      <c r="R226" s="7"/>
      <c r="S226" s="7"/>
      <c r="T226" s="7"/>
      <c r="U226" s="266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</row>
    <row r="227" ht="18.0" customHeight="1">
      <c r="A227" s="7"/>
      <c r="B227" s="7"/>
      <c r="C227" s="7"/>
      <c r="D227" s="7"/>
      <c r="E227" s="7"/>
      <c r="F227" s="7"/>
      <c r="G227" s="7"/>
      <c r="H227" s="264"/>
      <c r="I227" s="7"/>
      <c r="J227" s="7"/>
      <c r="K227" s="7"/>
      <c r="L227" s="7"/>
      <c r="M227" s="7"/>
      <c r="N227" s="7"/>
      <c r="O227" s="7"/>
      <c r="P227" s="7"/>
      <c r="Q227" s="265"/>
      <c r="R227" s="7"/>
      <c r="S227" s="7"/>
      <c r="T227" s="7"/>
      <c r="U227" s="266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</row>
    <row r="228" ht="18.0" customHeight="1">
      <c r="A228" s="7"/>
      <c r="B228" s="7"/>
      <c r="C228" s="7"/>
      <c r="D228" s="7"/>
      <c r="E228" s="7"/>
      <c r="F228" s="7"/>
      <c r="G228" s="7"/>
      <c r="H228" s="264"/>
      <c r="I228" s="7"/>
      <c r="J228" s="7"/>
      <c r="K228" s="7"/>
      <c r="L228" s="7"/>
      <c r="M228" s="7"/>
      <c r="N228" s="7"/>
      <c r="O228" s="7"/>
      <c r="P228" s="7"/>
      <c r="Q228" s="265"/>
      <c r="R228" s="7"/>
      <c r="S228" s="7"/>
      <c r="T228" s="7"/>
      <c r="U228" s="266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</row>
    <row r="229" ht="18.0" customHeight="1">
      <c r="A229" s="7"/>
      <c r="B229" s="7"/>
      <c r="C229" s="7"/>
      <c r="D229" s="7"/>
      <c r="E229" s="7"/>
      <c r="F229" s="7"/>
      <c r="G229" s="7"/>
      <c r="H229" s="264"/>
      <c r="I229" s="7"/>
      <c r="J229" s="7"/>
      <c r="K229" s="7"/>
      <c r="L229" s="7"/>
      <c r="M229" s="7"/>
      <c r="N229" s="7"/>
      <c r="O229" s="7"/>
      <c r="P229" s="7"/>
      <c r="Q229" s="265"/>
      <c r="R229" s="7"/>
      <c r="S229" s="7"/>
      <c r="T229" s="7"/>
      <c r="U229" s="266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</row>
    <row r="230" ht="18.0" customHeight="1">
      <c r="A230" s="7"/>
      <c r="B230" s="7"/>
      <c r="C230" s="7"/>
      <c r="D230" s="7"/>
      <c r="E230" s="7"/>
      <c r="F230" s="7"/>
      <c r="G230" s="7"/>
      <c r="H230" s="264"/>
      <c r="I230" s="7"/>
      <c r="J230" s="7"/>
      <c r="K230" s="7"/>
      <c r="L230" s="7"/>
      <c r="M230" s="7"/>
      <c r="N230" s="7"/>
      <c r="O230" s="7"/>
      <c r="P230" s="7"/>
      <c r="Q230" s="265"/>
      <c r="R230" s="7"/>
      <c r="S230" s="7"/>
      <c r="T230" s="7"/>
      <c r="U230" s="266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</row>
    <row r="231" ht="18.0" customHeight="1">
      <c r="A231" s="7"/>
      <c r="B231" s="7"/>
      <c r="C231" s="7"/>
      <c r="D231" s="7"/>
      <c r="E231" s="7"/>
      <c r="F231" s="7"/>
      <c r="G231" s="7"/>
      <c r="H231" s="264"/>
      <c r="I231" s="7"/>
      <c r="J231" s="7"/>
      <c r="K231" s="7"/>
      <c r="L231" s="7"/>
      <c r="M231" s="7"/>
      <c r="N231" s="7"/>
      <c r="O231" s="7"/>
      <c r="P231" s="7"/>
      <c r="Q231" s="265"/>
      <c r="R231" s="7"/>
      <c r="S231" s="7"/>
      <c r="T231" s="7"/>
      <c r="U231" s="266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</row>
    <row r="232" ht="18.0" customHeight="1">
      <c r="A232" s="7"/>
      <c r="B232" s="7"/>
      <c r="C232" s="7"/>
      <c r="D232" s="7"/>
      <c r="E232" s="7"/>
      <c r="F232" s="7"/>
      <c r="G232" s="7"/>
      <c r="H232" s="264"/>
      <c r="I232" s="7"/>
      <c r="J232" s="7"/>
      <c r="K232" s="7"/>
      <c r="L232" s="7"/>
      <c r="M232" s="7"/>
      <c r="N232" s="7"/>
      <c r="O232" s="7"/>
      <c r="P232" s="7"/>
      <c r="Q232" s="265"/>
      <c r="R232" s="7"/>
      <c r="S232" s="7"/>
      <c r="T232" s="7"/>
      <c r="U232" s="266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</row>
    <row r="233" ht="18.0" customHeight="1">
      <c r="A233" s="7"/>
      <c r="B233" s="7"/>
      <c r="C233" s="7"/>
      <c r="D233" s="7"/>
      <c r="E233" s="7"/>
      <c r="F233" s="7"/>
      <c r="G233" s="7"/>
      <c r="H233" s="264"/>
      <c r="I233" s="7"/>
      <c r="J233" s="7"/>
      <c r="K233" s="7"/>
      <c r="L233" s="7"/>
      <c r="M233" s="7"/>
      <c r="N233" s="7"/>
      <c r="O233" s="7"/>
      <c r="P233" s="7"/>
      <c r="Q233" s="265"/>
      <c r="R233" s="7"/>
      <c r="S233" s="7"/>
      <c r="T233" s="7"/>
      <c r="U233" s="266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</row>
    <row r="234" ht="18.0" customHeight="1">
      <c r="A234" s="7"/>
      <c r="B234" s="7"/>
      <c r="C234" s="7"/>
      <c r="D234" s="7"/>
      <c r="E234" s="7"/>
      <c r="F234" s="7"/>
      <c r="G234" s="7"/>
      <c r="H234" s="264"/>
      <c r="I234" s="7"/>
      <c r="J234" s="7"/>
      <c r="K234" s="7"/>
      <c r="L234" s="7"/>
      <c r="M234" s="7"/>
      <c r="N234" s="7"/>
      <c r="O234" s="7"/>
      <c r="P234" s="7"/>
      <c r="Q234" s="265"/>
      <c r="R234" s="7"/>
      <c r="S234" s="7"/>
      <c r="T234" s="7"/>
      <c r="U234" s="266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</row>
    <row r="235" ht="18.0" customHeight="1">
      <c r="A235" s="7"/>
      <c r="B235" s="7"/>
      <c r="C235" s="7"/>
      <c r="D235" s="7"/>
      <c r="E235" s="7"/>
      <c r="F235" s="7"/>
      <c r="G235" s="7"/>
      <c r="H235" s="264"/>
      <c r="I235" s="7"/>
      <c r="J235" s="7"/>
      <c r="K235" s="7"/>
      <c r="L235" s="7"/>
      <c r="M235" s="7"/>
      <c r="N235" s="7"/>
      <c r="O235" s="7"/>
      <c r="P235" s="7"/>
      <c r="Q235" s="265"/>
      <c r="R235" s="7"/>
      <c r="S235" s="7"/>
      <c r="T235" s="7"/>
      <c r="U235" s="266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</row>
    <row r="236" ht="18.0" customHeight="1">
      <c r="A236" s="7"/>
      <c r="B236" s="7"/>
      <c r="C236" s="7"/>
      <c r="D236" s="7"/>
      <c r="E236" s="7"/>
      <c r="F236" s="7"/>
      <c r="G236" s="7"/>
      <c r="H236" s="264"/>
      <c r="I236" s="7"/>
      <c r="J236" s="7"/>
      <c r="K236" s="7"/>
      <c r="L236" s="7"/>
      <c r="M236" s="7"/>
      <c r="N236" s="7"/>
      <c r="O236" s="7"/>
      <c r="P236" s="7"/>
      <c r="Q236" s="265"/>
      <c r="R236" s="7"/>
      <c r="S236" s="7"/>
      <c r="T236" s="7"/>
      <c r="U236" s="266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</row>
    <row r="237" ht="18.0" customHeight="1">
      <c r="A237" s="7"/>
      <c r="B237" s="7"/>
      <c r="C237" s="7"/>
      <c r="D237" s="7"/>
      <c r="E237" s="7"/>
      <c r="F237" s="7"/>
      <c r="G237" s="7"/>
      <c r="H237" s="264"/>
      <c r="I237" s="7"/>
      <c r="J237" s="7"/>
      <c r="K237" s="7"/>
      <c r="L237" s="7"/>
      <c r="M237" s="7"/>
      <c r="N237" s="7"/>
      <c r="O237" s="7"/>
      <c r="P237" s="7"/>
      <c r="Q237" s="265"/>
      <c r="R237" s="7"/>
      <c r="S237" s="7"/>
      <c r="T237" s="7"/>
      <c r="U237" s="266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</row>
    <row r="238" ht="18.0" customHeight="1">
      <c r="A238" s="7"/>
      <c r="B238" s="7"/>
      <c r="C238" s="7"/>
      <c r="D238" s="7"/>
      <c r="E238" s="7"/>
      <c r="F238" s="7"/>
      <c r="G238" s="7"/>
      <c r="H238" s="264"/>
      <c r="I238" s="7"/>
      <c r="J238" s="7"/>
      <c r="K238" s="7"/>
      <c r="L238" s="7"/>
      <c r="M238" s="7"/>
      <c r="N238" s="7"/>
      <c r="O238" s="7"/>
      <c r="P238" s="7"/>
      <c r="Q238" s="265"/>
      <c r="R238" s="7"/>
      <c r="S238" s="7"/>
      <c r="T238" s="7"/>
      <c r="U238" s="266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</row>
    <row r="239" ht="18.0" customHeight="1">
      <c r="A239" s="7"/>
      <c r="B239" s="7"/>
      <c r="C239" s="7"/>
      <c r="D239" s="7"/>
      <c r="E239" s="7"/>
      <c r="F239" s="7"/>
      <c r="G239" s="7"/>
      <c r="H239" s="264"/>
      <c r="I239" s="7"/>
      <c r="J239" s="7"/>
      <c r="K239" s="7"/>
      <c r="L239" s="7"/>
      <c r="M239" s="7"/>
      <c r="N239" s="7"/>
      <c r="O239" s="7"/>
      <c r="P239" s="7"/>
      <c r="Q239" s="265"/>
      <c r="R239" s="7"/>
      <c r="S239" s="7"/>
      <c r="T239" s="7"/>
      <c r="U239" s="266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</row>
    <row r="240" ht="18.0" customHeight="1">
      <c r="A240" s="7"/>
      <c r="B240" s="7"/>
      <c r="C240" s="7"/>
      <c r="D240" s="7"/>
      <c r="E240" s="7"/>
      <c r="F240" s="7"/>
      <c r="G240" s="7"/>
      <c r="H240" s="264"/>
      <c r="I240" s="7"/>
      <c r="J240" s="7"/>
      <c r="K240" s="7"/>
      <c r="L240" s="7"/>
      <c r="M240" s="7"/>
      <c r="N240" s="7"/>
      <c r="O240" s="7"/>
      <c r="P240" s="7"/>
      <c r="Q240" s="265"/>
      <c r="R240" s="7"/>
      <c r="S240" s="7"/>
      <c r="T240" s="7"/>
      <c r="U240" s="266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</row>
    <row r="241" ht="18.0" customHeight="1">
      <c r="A241" s="7"/>
      <c r="B241" s="7"/>
      <c r="C241" s="7"/>
      <c r="D241" s="7"/>
      <c r="E241" s="7"/>
      <c r="F241" s="7"/>
      <c r="G241" s="7"/>
      <c r="H241" s="264"/>
      <c r="I241" s="7"/>
      <c r="J241" s="7"/>
      <c r="K241" s="7"/>
      <c r="L241" s="7"/>
      <c r="M241" s="7"/>
      <c r="N241" s="7"/>
      <c r="O241" s="7"/>
      <c r="P241" s="7"/>
      <c r="Q241" s="265"/>
      <c r="R241" s="7"/>
      <c r="S241" s="7"/>
      <c r="T241" s="7"/>
      <c r="U241" s="266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</row>
    <row r="242" ht="18.0" customHeight="1">
      <c r="A242" s="7"/>
      <c r="B242" s="7"/>
      <c r="C242" s="7"/>
      <c r="D242" s="7"/>
      <c r="E242" s="7"/>
      <c r="F242" s="7"/>
      <c r="G242" s="7"/>
      <c r="H242" s="264"/>
      <c r="I242" s="7"/>
      <c r="J242" s="7"/>
      <c r="K242" s="7"/>
      <c r="L242" s="7"/>
      <c r="M242" s="7"/>
      <c r="N242" s="7"/>
      <c r="O242" s="7"/>
      <c r="P242" s="7"/>
      <c r="Q242" s="265"/>
      <c r="R242" s="7"/>
      <c r="S242" s="7"/>
      <c r="T242" s="7"/>
      <c r="U242" s="266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</row>
    <row r="243" ht="18.0" customHeight="1">
      <c r="A243" s="7"/>
      <c r="B243" s="7"/>
      <c r="C243" s="7"/>
      <c r="D243" s="7"/>
      <c r="E243" s="7"/>
      <c r="F243" s="7"/>
      <c r="G243" s="7"/>
      <c r="H243" s="264"/>
      <c r="I243" s="7"/>
      <c r="J243" s="7"/>
      <c r="K243" s="7"/>
      <c r="L243" s="7"/>
      <c r="M243" s="7"/>
      <c r="N243" s="7"/>
      <c r="O243" s="7"/>
      <c r="P243" s="7"/>
      <c r="Q243" s="265"/>
      <c r="R243" s="7"/>
      <c r="S243" s="7"/>
      <c r="T243" s="7"/>
      <c r="U243" s="266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</row>
    <row r="244" ht="18.0" customHeight="1">
      <c r="A244" s="7"/>
      <c r="B244" s="7"/>
      <c r="C244" s="7"/>
      <c r="D244" s="7"/>
      <c r="E244" s="7"/>
      <c r="F244" s="7"/>
      <c r="G244" s="7"/>
      <c r="H244" s="264"/>
      <c r="I244" s="7"/>
      <c r="J244" s="7"/>
      <c r="K244" s="7"/>
      <c r="L244" s="7"/>
      <c r="M244" s="7"/>
      <c r="N244" s="7"/>
      <c r="O244" s="7"/>
      <c r="P244" s="7"/>
      <c r="Q244" s="265"/>
      <c r="R244" s="7"/>
      <c r="S244" s="7"/>
      <c r="T244" s="7"/>
      <c r="U244" s="266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</row>
    <row r="245" ht="18.0" customHeight="1">
      <c r="A245" s="7"/>
      <c r="B245" s="7"/>
      <c r="C245" s="7"/>
      <c r="D245" s="7"/>
      <c r="E245" s="7"/>
      <c r="F245" s="7"/>
      <c r="G245" s="7"/>
      <c r="H245" s="264"/>
      <c r="I245" s="7"/>
      <c r="J245" s="7"/>
      <c r="K245" s="7"/>
      <c r="L245" s="7"/>
      <c r="M245" s="7"/>
      <c r="N245" s="7"/>
      <c r="O245" s="7"/>
      <c r="P245" s="7"/>
      <c r="Q245" s="265"/>
      <c r="R245" s="7"/>
      <c r="S245" s="7"/>
      <c r="T245" s="7"/>
      <c r="U245" s="266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</row>
    <row r="246" ht="18.0" customHeight="1">
      <c r="A246" s="7"/>
      <c r="B246" s="7"/>
      <c r="C246" s="7"/>
      <c r="D246" s="7"/>
      <c r="E246" s="7"/>
      <c r="F246" s="7"/>
      <c r="G246" s="7"/>
      <c r="H246" s="264"/>
      <c r="I246" s="7"/>
      <c r="J246" s="7"/>
      <c r="K246" s="7"/>
      <c r="L246" s="7"/>
      <c r="M246" s="7"/>
      <c r="N246" s="7"/>
      <c r="O246" s="7"/>
      <c r="P246" s="7"/>
      <c r="Q246" s="265"/>
      <c r="R246" s="7"/>
      <c r="S246" s="7"/>
      <c r="T246" s="7"/>
      <c r="U246" s="266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</row>
    <row r="247" ht="18.0" customHeight="1">
      <c r="A247" s="7"/>
      <c r="B247" s="7"/>
      <c r="C247" s="7"/>
      <c r="D247" s="7"/>
      <c r="E247" s="7"/>
      <c r="F247" s="7"/>
      <c r="G247" s="7"/>
      <c r="H247" s="264"/>
      <c r="I247" s="7"/>
      <c r="J247" s="7"/>
      <c r="K247" s="7"/>
      <c r="L247" s="7"/>
      <c r="M247" s="7"/>
      <c r="N247" s="7"/>
      <c r="O247" s="7"/>
      <c r="P247" s="7"/>
      <c r="Q247" s="265"/>
      <c r="R247" s="7"/>
      <c r="S247" s="7"/>
      <c r="T247" s="7"/>
      <c r="U247" s="266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</row>
    <row r="248" ht="18.0" customHeight="1">
      <c r="A248" s="7"/>
      <c r="B248" s="7"/>
      <c r="C248" s="7"/>
      <c r="D248" s="7"/>
      <c r="E248" s="7"/>
      <c r="F248" s="7"/>
      <c r="G248" s="7"/>
      <c r="H248" s="264"/>
      <c r="I248" s="7"/>
      <c r="J248" s="7"/>
      <c r="K248" s="7"/>
      <c r="L248" s="7"/>
      <c r="M248" s="7"/>
      <c r="N248" s="7"/>
      <c r="O248" s="7"/>
      <c r="P248" s="7"/>
      <c r="Q248" s="265"/>
      <c r="R248" s="7"/>
      <c r="S248" s="7"/>
      <c r="T248" s="7"/>
      <c r="U248" s="266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</row>
    <row r="249" ht="18.0" customHeight="1">
      <c r="A249" s="7"/>
      <c r="B249" s="7"/>
      <c r="C249" s="7"/>
      <c r="D249" s="7"/>
      <c r="E249" s="7"/>
      <c r="F249" s="7"/>
      <c r="G249" s="7"/>
      <c r="H249" s="264"/>
      <c r="I249" s="7"/>
      <c r="J249" s="7"/>
      <c r="K249" s="7"/>
      <c r="L249" s="7"/>
      <c r="M249" s="7"/>
      <c r="N249" s="7"/>
      <c r="O249" s="7"/>
      <c r="P249" s="7"/>
      <c r="Q249" s="265"/>
      <c r="R249" s="7"/>
      <c r="S249" s="7"/>
      <c r="T249" s="7"/>
      <c r="U249" s="266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</row>
    <row r="250" ht="18.0" customHeight="1">
      <c r="A250" s="7"/>
      <c r="B250" s="7"/>
      <c r="C250" s="7"/>
      <c r="D250" s="7"/>
      <c r="E250" s="7"/>
      <c r="F250" s="7"/>
      <c r="G250" s="7"/>
      <c r="H250" s="264"/>
      <c r="I250" s="7"/>
      <c r="J250" s="7"/>
      <c r="K250" s="7"/>
      <c r="L250" s="7"/>
      <c r="M250" s="7"/>
      <c r="N250" s="7"/>
      <c r="O250" s="7"/>
      <c r="P250" s="7"/>
      <c r="Q250" s="265"/>
      <c r="R250" s="7"/>
      <c r="S250" s="7"/>
      <c r="T250" s="7"/>
      <c r="U250" s="266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</row>
    <row r="251" ht="18.0" customHeight="1">
      <c r="A251" s="7"/>
      <c r="B251" s="7"/>
      <c r="C251" s="7"/>
      <c r="D251" s="7"/>
      <c r="E251" s="7"/>
      <c r="F251" s="7"/>
      <c r="G251" s="7"/>
      <c r="H251" s="264"/>
      <c r="I251" s="7"/>
      <c r="J251" s="7"/>
      <c r="K251" s="7"/>
      <c r="L251" s="7"/>
      <c r="M251" s="7"/>
      <c r="N251" s="7"/>
      <c r="O251" s="7"/>
      <c r="P251" s="7"/>
      <c r="Q251" s="265"/>
      <c r="R251" s="7"/>
      <c r="S251" s="7"/>
      <c r="T251" s="7"/>
      <c r="U251" s="266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</row>
    <row r="252" ht="18.0" customHeight="1">
      <c r="A252" s="7"/>
      <c r="B252" s="7"/>
      <c r="C252" s="7"/>
      <c r="D252" s="7"/>
      <c r="E252" s="7"/>
      <c r="F252" s="7"/>
      <c r="G252" s="7"/>
      <c r="H252" s="264"/>
      <c r="I252" s="7"/>
      <c r="J252" s="7"/>
      <c r="K252" s="7"/>
      <c r="L252" s="7"/>
      <c r="M252" s="7"/>
      <c r="N252" s="7"/>
      <c r="O252" s="7"/>
      <c r="P252" s="7"/>
      <c r="Q252" s="265"/>
      <c r="R252" s="7"/>
      <c r="S252" s="7"/>
      <c r="T252" s="7"/>
      <c r="U252" s="266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</row>
    <row r="253" ht="18.0" customHeight="1">
      <c r="A253" s="7"/>
      <c r="B253" s="7"/>
      <c r="C253" s="7"/>
      <c r="D253" s="7"/>
      <c r="E253" s="7"/>
      <c r="F253" s="7"/>
      <c r="G253" s="7"/>
      <c r="H253" s="264"/>
      <c r="I253" s="7"/>
      <c r="J253" s="7"/>
      <c r="K253" s="7"/>
      <c r="L253" s="7"/>
      <c r="M253" s="7"/>
      <c r="N253" s="7"/>
      <c r="O253" s="7"/>
      <c r="P253" s="7"/>
      <c r="Q253" s="265"/>
      <c r="R253" s="7"/>
      <c r="S253" s="7"/>
      <c r="T253" s="7"/>
      <c r="U253" s="266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</row>
    <row r="254" ht="18.0" customHeight="1">
      <c r="A254" s="7"/>
      <c r="B254" s="7"/>
      <c r="C254" s="7"/>
      <c r="D254" s="7"/>
      <c r="E254" s="7"/>
      <c r="F254" s="7"/>
      <c r="G254" s="7"/>
      <c r="H254" s="264"/>
      <c r="I254" s="7"/>
      <c r="J254" s="7"/>
      <c r="K254" s="7"/>
      <c r="L254" s="7"/>
      <c r="M254" s="7"/>
      <c r="N254" s="7"/>
      <c r="O254" s="7"/>
      <c r="P254" s="7"/>
      <c r="Q254" s="265"/>
      <c r="R254" s="7"/>
      <c r="S254" s="7"/>
      <c r="T254" s="7"/>
      <c r="U254" s="266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</row>
    <row r="255" ht="18.0" customHeight="1">
      <c r="A255" s="7"/>
      <c r="B255" s="7"/>
      <c r="C255" s="7"/>
      <c r="D255" s="7"/>
      <c r="E255" s="7"/>
      <c r="F255" s="7"/>
      <c r="G255" s="7"/>
      <c r="H255" s="264"/>
      <c r="I255" s="7"/>
      <c r="J255" s="7"/>
      <c r="K255" s="7"/>
      <c r="L255" s="7"/>
      <c r="M255" s="7"/>
      <c r="N255" s="7"/>
      <c r="O255" s="7"/>
      <c r="P255" s="7"/>
      <c r="Q255" s="265"/>
      <c r="R255" s="7"/>
      <c r="S255" s="7"/>
      <c r="T255" s="7"/>
      <c r="U255" s="266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</row>
    <row r="256" ht="18.0" customHeight="1">
      <c r="A256" s="7"/>
      <c r="B256" s="7"/>
      <c r="C256" s="7"/>
      <c r="D256" s="7"/>
      <c r="E256" s="7"/>
      <c r="F256" s="7"/>
      <c r="G256" s="7"/>
      <c r="H256" s="264"/>
      <c r="I256" s="7"/>
      <c r="J256" s="7"/>
      <c r="K256" s="7"/>
      <c r="L256" s="7"/>
      <c r="M256" s="7"/>
      <c r="N256" s="7"/>
      <c r="O256" s="7"/>
      <c r="P256" s="7"/>
      <c r="Q256" s="265"/>
      <c r="R256" s="7"/>
      <c r="S256" s="7"/>
      <c r="T256" s="7"/>
      <c r="U256" s="266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</row>
    <row r="257" ht="18.0" customHeight="1">
      <c r="A257" s="7"/>
      <c r="B257" s="7"/>
      <c r="C257" s="7"/>
      <c r="D257" s="7"/>
      <c r="E257" s="7"/>
      <c r="F257" s="7"/>
      <c r="G257" s="7"/>
      <c r="H257" s="264"/>
      <c r="I257" s="7"/>
      <c r="J257" s="7"/>
      <c r="K257" s="7"/>
      <c r="L257" s="7"/>
      <c r="M257" s="7"/>
      <c r="N257" s="7"/>
      <c r="O257" s="7"/>
      <c r="P257" s="7"/>
      <c r="Q257" s="265"/>
      <c r="R257" s="7"/>
      <c r="S257" s="7"/>
      <c r="T257" s="7"/>
      <c r="U257" s="266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</row>
    <row r="258" ht="18.0" customHeight="1">
      <c r="A258" s="7"/>
      <c r="B258" s="7"/>
      <c r="C258" s="7"/>
      <c r="D258" s="7"/>
      <c r="E258" s="7"/>
      <c r="F258" s="7"/>
      <c r="G258" s="7"/>
      <c r="H258" s="264"/>
      <c r="I258" s="7"/>
      <c r="J258" s="7"/>
      <c r="K258" s="7"/>
      <c r="L258" s="7"/>
      <c r="M258" s="7"/>
      <c r="N258" s="7"/>
      <c r="O258" s="7"/>
      <c r="P258" s="7"/>
      <c r="Q258" s="265"/>
      <c r="R258" s="7"/>
      <c r="S258" s="7"/>
      <c r="T258" s="7"/>
      <c r="U258" s="266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</row>
    <row r="259" ht="18.0" customHeight="1">
      <c r="A259" s="7"/>
      <c r="B259" s="7"/>
      <c r="C259" s="7"/>
      <c r="D259" s="7"/>
      <c r="E259" s="7"/>
      <c r="F259" s="7"/>
      <c r="G259" s="7"/>
      <c r="H259" s="264"/>
      <c r="I259" s="7"/>
      <c r="J259" s="7"/>
      <c r="K259" s="7"/>
      <c r="L259" s="7"/>
      <c r="M259" s="7"/>
      <c r="N259" s="7"/>
      <c r="O259" s="7"/>
      <c r="P259" s="7"/>
      <c r="Q259" s="265"/>
      <c r="R259" s="7"/>
      <c r="S259" s="7"/>
      <c r="T259" s="7"/>
      <c r="U259" s="266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</row>
    <row r="260" ht="18.0" customHeight="1">
      <c r="A260" s="7"/>
      <c r="B260" s="7"/>
      <c r="C260" s="7"/>
      <c r="D260" s="7"/>
      <c r="E260" s="7"/>
      <c r="F260" s="7"/>
      <c r="G260" s="7"/>
      <c r="H260" s="264"/>
      <c r="I260" s="7"/>
      <c r="J260" s="7"/>
      <c r="K260" s="7"/>
      <c r="L260" s="7"/>
      <c r="M260" s="7"/>
      <c r="N260" s="7"/>
      <c r="O260" s="7"/>
      <c r="P260" s="7"/>
      <c r="Q260" s="265"/>
      <c r="R260" s="7"/>
      <c r="S260" s="7"/>
      <c r="T260" s="7"/>
      <c r="U260" s="266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</row>
    <row r="261" ht="18.0" customHeight="1">
      <c r="A261" s="7"/>
      <c r="B261" s="7"/>
      <c r="C261" s="7"/>
      <c r="D261" s="7"/>
      <c r="E261" s="7"/>
      <c r="F261" s="7"/>
      <c r="G261" s="7"/>
      <c r="H261" s="264"/>
      <c r="I261" s="7"/>
      <c r="J261" s="7"/>
      <c r="K261" s="7"/>
      <c r="L261" s="7"/>
      <c r="M261" s="7"/>
      <c r="N261" s="7"/>
      <c r="O261" s="7"/>
      <c r="P261" s="7"/>
      <c r="Q261" s="265"/>
      <c r="R261" s="7"/>
      <c r="S261" s="7"/>
      <c r="T261" s="7"/>
      <c r="U261" s="266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</row>
    <row r="262" ht="18.0" customHeight="1">
      <c r="A262" s="7"/>
      <c r="B262" s="7"/>
      <c r="C262" s="7"/>
      <c r="D262" s="7"/>
      <c r="E262" s="7"/>
      <c r="F262" s="7"/>
      <c r="G262" s="7"/>
      <c r="H262" s="264"/>
      <c r="I262" s="7"/>
      <c r="J262" s="7"/>
      <c r="K262" s="7"/>
      <c r="L262" s="7"/>
      <c r="M262" s="7"/>
      <c r="N262" s="7"/>
      <c r="O262" s="7"/>
      <c r="P262" s="7"/>
      <c r="Q262" s="265"/>
      <c r="R262" s="7"/>
      <c r="S262" s="7"/>
      <c r="T262" s="7"/>
      <c r="U262" s="266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</row>
    <row r="263" ht="18.0" customHeight="1">
      <c r="A263" s="7"/>
      <c r="B263" s="7"/>
      <c r="C263" s="7"/>
      <c r="D263" s="7"/>
      <c r="E263" s="7"/>
      <c r="F263" s="7"/>
      <c r="G263" s="7"/>
      <c r="H263" s="264"/>
      <c r="I263" s="7"/>
      <c r="J263" s="7"/>
      <c r="K263" s="7"/>
      <c r="L263" s="7"/>
      <c r="M263" s="7"/>
      <c r="N263" s="7"/>
      <c r="O263" s="7"/>
      <c r="P263" s="7"/>
      <c r="Q263" s="265"/>
      <c r="R263" s="7"/>
      <c r="S263" s="7"/>
      <c r="T263" s="7"/>
      <c r="U263" s="266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</row>
    <row r="264" ht="18.0" customHeight="1">
      <c r="A264" s="7"/>
      <c r="B264" s="7"/>
      <c r="C264" s="7"/>
      <c r="D264" s="7"/>
      <c r="E264" s="7"/>
      <c r="F264" s="7"/>
      <c r="G264" s="7"/>
      <c r="H264" s="264"/>
      <c r="I264" s="7"/>
      <c r="J264" s="7"/>
      <c r="K264" s="7"/>
      <c r="L264" s="7"/>
      <c r="M264" s="7"/>
      <c r="N264" s="7"/>
      <c r="O264" s="7"/>
      <c r="P264" s="7"/>
      <c r="Q264" s="265"/>
      <c r="R264" s="7"/>
      <c r="S264" s="7"/>
      <c r="T264" s="7"/>
      <c r="U264" s="266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</row>
    <row r="265" ht="18.0" customHeight="1">
      <c r="A265" s="7"/>
      <c r="B265" s="7"/>
      <c r="C265" s="7"/>
      <c r="D265" s="7"/>
      <c r="E265" s="7"/>
      <c r="F265" s="7"/>
      <c r="G265" s="7"/>
      <c r="H265" s="264"/>
      <c r="I265" s="7"/>
      <c r="J265" s="7"/>
      <c r="K265" s="7"/>
      <c r="L265" s="7"/>
      <c r="M265" s="7"/>
      <c r="N265" s="7"/>
      <c r="O265" s="7"/>
      <c r="P265" s="7"/>
      <c r="Q265" s="265"/>
      <c r="R265" s="7"/>
      <c r="S265" s="7"/>
      <c r="T265" s="7"/>
      <c r="U265" s="266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</row>
    <row r="266" ht="18.0" customHeight="1">
      <c r="A266" s="7"/>
      <c r="B266" s="7"/>
      <c r="C266" s="7"/>
      <c r="D266" s="7"/>
      <c r="E266" s="7"/>
      <c r="F266" s="7"/>
      <c r="G266" s="7"/>
      <c r="H266" s="264"/>
      <c r="I266" s="7"/>
      <c r="J266" s="7"/>
      <c r="K266" s="7"/>
      <c r="L266" s="7"/>
      <c r="M266" s="7"/>
      <c r="N266" s="7"/>
      <c r="O266" s="7"/>
      <c r="P266" s="7"/>
      <c r="Q266" s="265"/>
      <c r="R266" s="7"/>
      <c r="S266" s="7"/>
      <c r="T266" s="7"/>
      <c r="U266" s="266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</row>
    <row r="267" ht="18.0" customHeight="1">
      <c r="A267" s="7"/>
      <c r="B267" s="7"/>
      <c r="C267" s="7"/>
      <c r="D267" s="7"/>
      <c r="E267" s="7"/>
      <c r="F267" s="7"/>
      <c r="G267" s="7"/>
      <c r="H267" s="264"/>
      <c r="I267" s="7"/>
      <c r="J267" s="7"/>
      <c r="K267" s="7"/>
      <c r="L267" s="7"/>
      <c r="M267" s="7"/>
      <c r="N267" s="7"/>
      <c r="O267" s="7"/>
      <c r="P267" s="7"/>
      <c r="Q267" s="265"/>
      <c r="R267" s="7"/>
      <c r="S267" s="7"/>
      <c r="T267" s="7"/>
      <c r="U267" s="266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</row>
    <row r="268" ht="18.0" customHeight="1">
      <c r="A268" s="7"/>
      <c r="B268" s="7"/>
      <c r="C268" s="7"/>
      <c r="D268" s="7"/>
      <c r="E268" s="7"/>
      <c r="F268" s="7"/>
      <c r="G268" s="7"/>
      <c r="H268" s="264"/>
      <c r="I268" s="7"/>
      <c r="J268" s="7"/>
      <c r="K268" s="7"/>
      <c r="L268" s="7"/>
      <c r="M268" s="7"/>
      <c r="N268" s="7"/>
      <c r="O268" s="7"/>
      <c r="P268" s="7"/>
      <c r="Q268" s="265"/>
      <c r="R268" s="7"/>
      <c r="S268" s="7"/>
      <c r="T268" s="7"/>
      <c r="U268" s="266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</row>
    <row r="269" ht="18.0" customHeight="1">
      <c r="A269" s="7"/>
      <c r="B269" s="7"/>
      <c r="C269" s="7"/>
      <c r="D269" s="7"/>
      <c r="E269" s="7"/>
      <c r="F269" s="7"/>
      <c r="G269" s="7"/>
      <c r="H269" s="264"/>
      <c r="I269" s="7"/>
      <c r="J269" s="7"/>
      <c r="K269" s="7"/>
      <c r="L269" s="7"/>
      <c r="M269" s="7"/>
      <c r="N269" s="7"/>
      <c r="O269" s="7"/>
      <c r="P269" s="7"/>
      <c r="Q269" s="265"/>
      <c r="R269" s="7"/>
      <c r="S269" s="7"/>
      <c r="T269" s="7"/>
      <c r="U269" s="266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</row>
    <row r="270" ht="18.0" customHeight="1">
      <c r="A270" s="7"/>
      <c r="B270" s="7"/>
      <c r="C270" s="7"/>
      <c r="D270" s="7"/>
      <c r="E270" s="7"/>
      <c r="F270" s="7"/>
      <c r="G270" s="7"/>
      <c r="H270" s="264"/>
      <c r="I270" s="7"/>
      <c r="J270" s="7"/>
      <c r="K270" s="7"/>
      <c r="L270" s="7"/>
      <c r="M270" s="7"/>
      <c r="N270" s="7"/>
      <c r="O270" s="7"/>
      <c r="P270" s="7"/>
      <c r="Q270" s="265"/>
      <c r="R270" s="7"/>
      <c r="S270" s="7"/>
      <c r="T270" s="7"/>
      <c r="U270" s="266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</row>
    <row r="271" ht="18.0" customHeight="1">
      <c r="A271" s="7"/>
      <c r="B271" s="7"/>
      <c r="C271" s="7"/>
      <c r="D271" s="7"/>
      <c r="E271" s="7"/>
      <c r="F271" s="7"/>
      <c r="G271" s="7"/>
      <c r="H271" s="264"/>
      <c r="I271" s="7"/>
      <c r="J271" s="7"/>
      <c r="K271" s="7"/>
      <c r="L271" s="7"/>
      <c r="M271" s="7"/>
      <c r="N271" s="7"/>
      <c r="O271" s="7"/>
      <c r="P271" s="7"/>
      <c r="Q271" s="265"/>
      <c r="R271" s="7"/>
      <c r="S271" s="7"/>
      <c r="T271" s="7"/>
      <c r="U271" s="266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</row>
    <row r="272" ht="18.0" customHeight="1">
      <c r="A272" s="7"/>
      <c r="B272" s="7"/>
      <c r="C272" s="7"/>
      <c r="D272" s="7"/>
      <c r="E272" s="7"/>
      <c r="F272" s="7"/>
      <c r="G272" s="7"/>
      <c r="H272" s="264"/>
      <c r="I272" s="7"/>
      <c r="J272" s="7"/>
      <c r="K272" s="7"/>
      <c r="L272" s="7"/>
      <c r="M272" s="7"/>
      <c r="N272" s="7"/>
      <c r="O272" s="7"/>
      <c r="P272" s="7"/>
      <c r="Q272" s="265"/>
      <c r="R272" s="7"/>
      <c r="S272" s="7"/>
      <c r="T272" s="7"/>
      <c r="U272" s="266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</row>
    <row r="273" ht="18.0" customHeight="1">
      <c r="A273" s="7"/>
      <c r="B273" s="7"/>
      <c r="C273" s="7"/>
      <c r="D273" s="7"/>
      <c r="E273" s="7"/>
      <c r="F273" s="7"/>
      <c r="G273" s="7"/>
      <c r="H273" s="264"/>
      <c r="I273" s="7"/>
      <c r="J273" s="7"/>
      <c r="K273" s="7"/>
      <c r="L273" s="7"/>
      <c r="M273" s="7"/>
      <c r="N273" s="7"/>
      <c r="O273" s="7"/>
      <c r="P273" s="7"/>
      <c r="Q273" s="265"/>
      <c r="R273" s="7"/>
      <c r="S273" s="7"/>
      <c r="T273" s="7"/>
      <c r="U273" s="266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</row>
    <row r="274" ht="18.0" customHeight="1">
      <c r="A274" s="7"/>
      <c r="B274" s="7"/>
      <c r="C274" s="7"/>
      <c r="D274" s="7"/>
      <c r="E274" s="7"/>
      <c r="F274" s="7"/>
      <c r="G274" s="7"/>
      <c r="H274" s="264"/>
      <c r="I274" s="7"/>
      <c r="J274" s="7"/>
      <c r="K274" s="7"/>
      <c r="L274" s="7"/>
      <c r="M274" s="7"/>
      <c r="N274" s="7"/>
      <c r="O274" s="7"/>
      <c r="P274" s="7"/>
      <c r="Q274" s="265"/>
      <c r="R274" s="7"/>
      <c r="S274" s="7"/>
      <c r="T274" s="7"/>
      <c r="U274" s="266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</row>
    <row r="275" ht="18.0" customHeight="1">
      <c r="A275" s="7"/>
      <c r="B275" s="7"/>
      <c r="C275" s="7"/>
      <c r="D275" s="7"/>
      <c r="E275" s="7"/>
      <c r="F275" s="7"/>
      <c r="G275" s="7"/>
      <c r="H275" s="264"/>
      <c r="I275" s="7"/>
      <c r="J275" s="7"/>
      <c r="K275" s="7"/>
      <c r="L275" s="7"/>
      <c r="M275" s="7"/>
      <c r="N275" s="7"/>
      <c r="O275" s="7"/>
      <c r="P275" s="7"/>
      <c r="Q275" s="265"/>
      <c r="R275" s="7"/>
      <c r="S275" s="7"/>
      <c r="T275" s="7"/>
      <c r="U275" s="266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</row>
    <row r="276" ht="18.0" customHeight="1">
      <c r="A276" s="7"/>
      <c r="B276" s="7"/>
      <c r="C276" s="7"/>
      <c r="D276" s="7"/>
      <c r="E276" s="7"/>
      <c r="F276" s="7"/>
      <c r="G276" s="7"/>
      <c r="H276" s="264"/>
      <c r="I276" s="7"/>
      <c r="J276" s="7"/>
      <c r="K276" s="7"/>
      <c r="L276" s="7"/>
      <c r="M276" s="7"/>
      <c r="N276" s="7"/>
      <c r="O276" s="7"/>
      <c r="P276" s="7"/>
      <c r="Q276" s="265"/>
      <c r="R276" s="7"/>
      <c r="S276" s="7"/>
      <c r="T276" s="7"/>
      <c r="U276" s="266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</row>
    <row r="277" ht="18.0" customHeight="1">
      <c r="A277" s="7"/>
      <c r="B277" s="7"/>
      <c r="C277" s="7"/>
      <c r="D277" s="7"/>
      <c r="E277" s="7"/>
      <c r="F277" s="7"/>
      <c r="G277" s="7"/>
      <c r="H277" s="264"/>
      <c r="I277" s="7"/>
      <c r="J277" s="7"/>
      <c r="K277" s="7"/>
      <c r="L277" s="7"/>
      <c r="M277" s="7"/>
      <c r="N277" s="7"/>
      <c r="O277" s="7"/>
      <c r="P277" s="7"/>
      <c r="Q277" s="265"/>
      <c r="R277" s="7"/>
      <c r="S277" s="7"/>
      <c r="T277" s="7"/>
      <c r="U277" s="266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</row>
    <row r="278" ht="18.0" customHeight="1">
      <c r="A278" s="7"/>
      <c r="B278" s="7"/>
      <c r="C278" s="7"/>
      <c r="D278" s="7"/>
      <c r="E278" s="7"/>
      <c r="F278" s="7"/>
      <c r="G278" s="7"/>
      <c r="H278" s="264"/>
      <c r="I278" s="7"/>
      <c r="J278" s="7"/>
      <c r="K278" s="7"/>
      <c r="L278" s="7"/>
      <c r="M278" s="7"/>
      <c r="N278" s="7"/>
      <c r="O278" s="7"/>
      <c r="P278" s="7"/>
      <c r="Q278" s="265"/>
      <c r="R278" s="7"/>
      <c r="S278" s="7"/>
      <c r="T278" s="7"/>
      <c r="U278" s="266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</row>
    <row r="279" ht="18.0" customHeight="1">
      <c r="A279" s="7"/>
      <c r="B279" s="7"/>
      <c r="C279" s="7"/>
      <c r="D279" s="7"/>
      <c r="E279" s="7"/>
      <c r="F279" s="7"/>
      <c r="G279" s="7"/>
      <c r="H279" s="264"/>
      <c r="I279" s="7"/>
      <c r="J279" s="7"/>
      <c r="K279" s="7"/>
      <c r="L279" s="7"/>
      <c r="M279" s="7"/>
      <c r="N279" s="7"/>
      <c r="O279" s="7"/>
      <c r="P279" s="7"/>
      <c r="Q279" s="265"/>
      <c r="R279" s="7"/>
      <c r="S279" s="7"/>
      <c r="T279" s="7"/>
      <c r="U279" s="266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</row>
    <row r="280" ht="18.0" customHeight="1">
      <c r="A280" s="7"/>
      <c r="B280" s="7"/>
      <c r="C280" s="7"/>
      <c r="D280" s="7"/>
      <c r="E280" s="7"/>
      <c r="F280" s="7"/>
      <c r="G280" s="7"/>
      <c r="H280" s="264"/>
      <c r="I280" s="7"/>
      <c r="J280" s="7"/>
      <c r="K280" s="7"/>
      <c r="L280" s="7"/>
      <c r="M280" s="7"/>
      <c r="N280" s="7"/>
      <c r="O280" s="7"/>
      <c r="P280" s="7"/>
      <c r="Q280" s="265"/>
      <c r="R280" s="7"/>
      <c r="S280" s="7"/>
      <c r="T280" s="7"/>
      <c r="U280" s="266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</row>
    <row r="281" ht="18.0" customHeight="1">
      <c r="A281" s="7"/>
      <c r="B281" s="7"/>
      <c r="C281" s="7"/>
      <c r="D281" s="7"/>
      <c r="E281" s="7"/>
      <c r="F281" s="7"/>
      <c r="G281" s="7"/>
      <c r="H281" s="264"/>
      <c r="I281" s="7"/>
      <c r="J281" s="7"/>
      <c r="K281" s="7"/>
      <c r="L281" s="7"/>
      <c r="M281" s="7"/>
      <c r="N281" s="7"/>
      <c r="O281" s="7"/>
      <c r="P281" s="7"/>
      <c r="Q281" s="265"/>
      <c r="R281" s="7"/>
      <c r="S281" s="7"/>
      <c r="T281" s="7"/>
      <c r="U281" s="266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</row>
    <row r="282" ht="18.0" customHeight="1">
      <c r="A282" s="7"/>
      <c r="B282" s="7"/>
      <c r="C282" s="7"/>
      <c r="D282" s="7"/>
      <c r="E282" s="7"/>
      <c r="F282" s="7"/>
      <c r="G282" s="7"/>
      <c r="H282" s="264"/>
      <c r="I282" s="7"/>
      <c r="J282" s="7"/>
      <c r="K282" s="7"/>
      <c r="L282" s="7"/>
      <c r="M282" s="7"/>
      <c r="N282" s="7"/>
      <c r="O282" s="7"/>
      <c r="P282" s="7"/>
      <c r="Q282" s="265"/>
      <c r="R282" s="7"/>
      <c r="S282" s="7"/>
      <c r="T282" s="7"/>
      <c r="U282" s="266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</row>
    <row r="283" ht="18.0" customHeight="1">
      <c r="A283" s="7"/>
      <c r="B283" s="7"/>
      <c r="C283" s="7"/>
      <c r="D283" s="7"/>
      <c r="E283" s="7"/>
      <c r="F283" s="7"/>
      <c r="G283" s="7"/>
      <c r="H283" s="264"/>
      <c r="I283" s="7"/>
      <c r="J283" s="7"/>
      <c r="K283" s="7"/>
      <c r="L283" s="7"/>
      <c r="M283" s="7"/>
      <c r="N283" s="7"/>
      <c r="O283" s="7"/>
      <c r="P283" s="7"/>
      <c r="Q283" s="265"/>
      <c r="R283" s="7"/>
      <c r="S283" s="7"/>
      <c r="T283" s="7"/>
      <c r="U283" s="266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</row>
    <row r="284" ht="18.0" customHeight="1">
      <c r="A284" s="7"/>
      <c r="B284" s="7"/>
      <c r="C284" s="7"/>
      <c r="D284" s="7"/>
      <c r="E284" s="7"/>
      <c r="F284" s="7"/>
      <c r="G284" s="7"/>
      <c r="H284" s="264"/>
      <c r="I284" s="7"/>
      <c r="J284" s="7"/>
      <c r="K284" s="7"/>
      <c r="L284" s="7"/>
      <c r="M284" s="7"/>
      <c r="N284" s="7"/>
      <c r="O284" s="7"/>
      <c r="P284" s="7"/>
      <c r="Q284" s="265"/>
      <c r="R284" s="7"/>
      <c r="S284" s="7"/>
      <c r="T284" s="7"/>
      <c r="U284" s="266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</row>
    <row r="285" ht="18.0" customHeight="1">
      <c r="A285" s="7"/>
      <c r="B285" s="7"/>
      <c r="C285" s="7"/>
      <c r="D285" s="7"/>
      <c r="E285" s="7"/>
      <c r="F285" s="7"/>
      <c r="G285" s="7"/>
      <c r="H285" s="264"/>
      <c r="I285" s="7"/>
      <c r="J285" s="7"/>
      <c r="K285" s="7"/>
      <c r="L285" s="7"/>
      <c r="M285" s="7"/>
      <c r="N285" s="7"/>
      <c r="O285" s="7"/>
      <c r="P285" s="7"/>
      <c r="Q285" s="265"/>
      <c r="R285" s="7"/>
      <c r="S285" s="7"/>
      <c r="T285" s="7"/>
      <c r="U285" s="266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</row>
    <row r="286" ht="18.0" customHeight="1">
      <c r="A286" s="7"/>
      <c r="B286" s="7"/>
      <c r="C286" s="7"/>
      <c r="D286" s="7"/>
      <c r="E286" s="7"/>
      <c r="F286" s="7"/>
      <c r="G286" s="7"/>
      <c r="H286" s="264"/>
      <c r="I286" s="7"/>
      <c r="J286" s="7"/>
      <c r="K286" s="7"/>
      <c r="L286" s="7"/>
      <c r="M286" s="7"/>
      <c r="N286" s="7"/>
      <c r="O286" s="7"/>
      <c r="P286" s="7"/>
      <c r="Q286" s="265"/>
      <c r="R286" s="7"/>
      <c r="S286" s="7"/>
      <c r="T286" s="7"/>
      <c r="U286" s="266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</row>
    <row r="287" ht="18.0" customHeight="1">
      <c r="A287" s="7"/>
      <c r="B287" s="7"/>
      <c r="C287" s="7"/>
      <c r="D287" s="7"/>
      <c r="E287" s="7"/>
      <c r="F287" s="7"/>
      <c r="G287" s="7"/>
      <c r="H287" s="264"/>
      <c r="I287" s="7"/>
      <c r="J287" s="7"/>
      <c r="K287" s="7"/>
      <c r="L287" s="7"/>
      <c r="M287" s="7"/>
      <c r="N287" s="7"/>
      <c r="O287" s="7"/>
      <c r="P287" s="7"/>
      <c r="Q287" s="265"/>
      <c r="R287" s="7"/>
      <c r="S287" s="7"/>
      <c r="T287" s="7"/>
      <c r="U287" s="266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</row>
    <row r="288" ht="18.0" customHeight="1">
      <c r="A288" s="7"/>
      <c r="B288" s="7"/>
      <c r="C288" s="7"/>
      <c r="D288" s="7"/>
      <c r="E288" s="7"/>
      <c r="F288" s="7"/>
      <c r="G288" s="7"/>
      <c r="H288" s="264"/>
      <c r="I288" s="7"/>
      <c r="J288" s="7"/>
      <c r="K288" s="7"/>
      <c r="L288" s="7"/>
      <c r="M288" s="7"/>
      <c r="N288" s="7"/>
      <c r="O288" s="7"/>
      <c r="P288" s="7"/>
      <c r="Q288" s="265"/>
      <c r="R288" s="7"/>
      <c r="S288" s="7"/>
      <c r="T288" s="7"/>
      <c r="U288" s="266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</row>
    <row r="289" ht="18.0" customHeight="1">
      <c r="A289" s="7"/>
      <c r="B289" s="7"/>
      <c r="C289" s="7"/>
      <c r="D289" s="7"/>
      <c r="E289" s="7"/>
      <c r="F289" s="7"/>
      <c r="G289" s="7"/>
      <c r="H289" s="264"/>
      <c r="I289" s="7"/>
      <c r="J289" s="7"/>
      <c r="K289" s="7"/>
      <c r="L289" s="7"/>
      <c r="M289" s="7"/>
      <c r="N289" s="7"/>
      <c r="O289" s="7"/>
      <c r="P289" s="7"/>
      <c r="Q289" s="265"/>
      <c r="R289" s="7"/>
      <c r="S289" s="7"/>
      <c r="T289" s="7"/>
      <c r="U289" s="266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</row>
    <row r="290" ht="18.0" customHeight="1">
      <c r="A290" s="7"/>
      <c r="B290" s="7"/>
      <c r="C290" s="7"/>
      <c r="D290" s="7"/>
      <c r="E290" s="7"/>
      <c r="F290" s="7"/>
      <c r="G290" s="7"/>
      <c r="H290" s="264"/>
      <c r="I290" s="7"/>
      <c r="J290" s="7"/>
      <c r="K290" s="7"/>
      <c r="L290" s="7"/>
      <c r="M290" s="7"/>
      <c r="N290" s="7"/>
      <c r="O290" s="7"/>
      <c r="P290" s="7"/>
      <c r="Q290" s="265"/>
      <c r="R290" s="7"/>
      <c r="S290" s="7"/>
      <c r="T290" s="7"/>
      <c r="U290" s="266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</row>
    <row r="291" ht="18.0" customHeight="1">
      <c r="A291" s="7"/>
      <c r="B291" s="7"/>
      <c r="C291" s="7"/>
      <c r="D291" s="7"/>
      <c r="E291" s="7"/>
      <c r="F291" s="7"/>
      <c r="G291" s="7"/>
      <c r="H291" s="264"/>
      <c r="I291" s="7"/>
      <c r="J291" s="7"/>
      <c r="K291" s="7"/>
      <c r="L291" s="7"/>
      <c r="M291" s="7"/>
      <c r="N291" s="7"/>
      <c r="O291" s="7"/>
      <c r="P291" s="7"/>
      <c r="Q291" s="265"/>
      <c r="R291" s="7"/>
      <c r="S291" s="7"/>
      <c r="T291" s="7"/>
      <c r="U291" s="266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</row>
    <row r="292" ht="18.0" customHeight="1">
      <c r="A292" s="7"/>
      <c r="B292" s="7"/>
      <c r="C292" s="7"/>
      <c r="D292" s="7"/>
      <c r="E292" s="7"/>
      <c r="F292" s="7"/>
      <c r="G292" s="7"/>
      <c r="H292" s="264"/>
      <c r="I292" s="7"/>
      <c r="J292" s="7"/>
      <c r="K292" s="7"/>
      <c r="L292" s="7"/>
      <c r="M292" s="7"/>
      <c r="N292" s="7"/>
      <c r="O292" s="7"/>
      <c r="P292" s="7"/>
      <c r="Q292" s="265"/>
      <c r="R292" s="7"/>
      <c r="S292" s="7"/>
      <c r="T292" s="7"/>
      <c r="U292" s="266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</row>
    <row r="293" ht="18.0" customHeight="1">
      <c r="A293" s="7"/>
      <c r="B293" s="7"/>
      <c r="C293" s="7"/>
      <c r="D293" s="7"/>
      <c r="E293" s="7"/>
      <c r="F293" s="7"/>
      <c r="G293" s="7"/>
      <c r="H293" s="264"/>
      <c r="I293" s="7"/>
      <c r="J293" s="7"/>
      <c r="K293" s="7"/>
      <c r="L293" s="7"/>
      <c r="M293" s="7"/>
      <c r="N293" s="7"/>
      <c r="O293" s="7"/>
      <c r="P293" s="7"/>
      <c r="Q293" s="265"/>
      <c r="R293" s="7"/>
      <c r="S293" s="7"/>
      <c r="T293" s="7"/>
      <c r="U293" s="266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</row>
    <row r="294" ht="18.0" customHeight="1">
      <c r="A294" s="7"/>
      <c r="B294" s="7"/>
      <c r="C294" s="7"/>
      <c r="D294" s="7"/>
      <c r="E294" s="7"/>
      <c r="F294" s="7"/>
      <c r="G294" s="7"/>
      <c r="H294" s="264"/>
      <c r="I294" s="7"/>
      <c r="J294" s="7"/>
      <c r="K294" s="7"/>
      <c r="L294" s="7"/>
      <c r="M294" s="7"/>
      <c r="N294" s="7"/>
      <c r="O294" s="7"/>
      <c r="P294" s="7"/>
      <c r="Q294" s="265"/>
      <c r="R294" s="7"/>
      <c r="S294" s="7"/>
      <c r="T294" s="7"/>
      <c r="U294" s="266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</row>
    <row r="295" ht="18.0" customHeight="1">
      <c r="A295" s="7"/>
      <c r="B295" s="7"/>
      <c r="C295" s="7"/>
      <c r="D295" s="7"/>
      <c r="E295" s="7"/>
      <c r="F295" s="7"/>
      <c r="G295" s="7"/>
      <c r="H295" s="264"/>
      <c r="I295" s="7"/>
      <c r="J295" s="7"/>
      <c r="K295" s="7"/>
      <c r="L295" s="7"/>
      <c r="M295" s="7"/>
      <c r="N295" s="7"/>
      <c r="O295" s="7"/>
      <c r="P295" s="7"/>
      <c r="Q295" s="265"/>
      <c r="R295" s="7"/>
      <c r="S295" s="7"/>
      <c r="T295" s="7"/>
      <c r="U295" s="266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</row>
    <row r="296" ht="18.0" customHeight="1">
      <c r="A296" s="7"/>
      <c r="B296" s="7"/>
      <c r="C296" s="7"/>
      <c r="D296" s="7"/>
      <c r="E296" s="7"/>
      <c r="F296" s="7"/>
      <c r="G296" s="7"/>
      <c r="H296" s="264"/>
      <c r="I296" s="7"/>
      <c r="J296" s="7"/>
      <c r="K296" s="7"/>
      <c r="L296" s="7"/>
      <c r="M296" s="7"/>
      <c r="N296" s="7"/>
      <c r="O296" s="7"/>
      <c r="P296" s="7"/>
      <c r="Q296" s="265"/>
      <c r="R296" s="7"/>
      <c r="S296" s="7"/>
      <c r="T296" s="7"/>
      <c r="U296" s="266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</row>
    <row r="297" ht="18.0" customHeight="1">
      <c r="A297" s="7"/>
      <c r="B297" s="7"/>
      <c r="C297" s="7"/>
      <c r="D297" s="7"/>
      <c r="E297" s="7"/>
      <c r="F297" s="7"/>
      <c r="G297" s="7"/>
      <c r="H297" s="264"/>
      <c r="I297" s="7"/>
      <c r="J297" s="7"/>
      <c r="K297" s="7"/>
      <c r="L297" s="7"/>
      <c r="M297" s="7"/>
      <c r="N297" s="7"/>
      <c r="O297" s="7"/>
      <c r="P297" s="7"/>
      <c r="Q297" s="265"/>
      <c r="R297" s="7"/>
      <c r="S297" s="7"/>
      <c r="T297" s="7"/>
      <c r="U297" s="266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</row>
    <row r="298" ht="18.0" customHeight="1">
      <c r="A298" s="7"/>
      <c r="B298" s="7"/>
      <c r="C298" s="7"/>
      <c r="D298" s="7"/>
      <c r="E298" s="7"/>
      <c r="F298" s="7"/>
      <c r="G298" s="7"/>
      <c r="H298" s="264"/>
      <c r="I298" s="7"/>
      <c r="J298" s="7"/>
      <c r="K298" s="7"/>
      <c r="L298" s="7"/>
      <c r="M298" s="7"/>
      <c r="N298" s="7"/>
      <c r="O298" s="7"/>
      <c r="P298" s="7"/>
      <c r="Q298" s="265"/>
      <c r="R298" s="7"/>
      <c r="S298" s="7"/>
      <c r="T298" s="7"/>
      <c r="U298" s="266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</row>
    <row r="299" ht="18.0" customHeight="1">
      <c r="A299" s="7"/>
      <c r="B299" s="7"/>
      <c r="C299" s="7"/>
      <c r="D299" s="7"/>
      <c r="E299" s="7"/>
      <c r="F299" s="7"/>
      <c r="G299" s="7"/>
      <c r="H299" s="264"/>
      <c r="I299" s="7"/>
      <c r="J299" s="7"/>
      <c r="K299" s="7"/>
      <c r="L299" s="7"/>
      <c r="M299" s="7"/>
      <c r="N299" s="7"/>
      <c r="O299" s="7"/>
      <c r="P299" s="7"/>
      <c r="Q299" s="265"/>
      <c r="R299" s="7"/>
      <c r="S299" s="7"/>
      <c r="T299" s="7"/>
      <c r="U299" s="266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</row>
    <row r="300" ht="18.0" customHeight="1">
      <c r="A300" s="7"/>
      <c r="B300" s="7"/>
      <c r="C300" s="7"/>
      <c r="D300" s="7"/>
      <c r="E300" s="7"/>
      <c r="F300" s="7"/>
      <c r="G300" s="7"/>
      <c r="H300" s="264"/>
      <c r="I300" s="7"/>
      <c r="J300" s="7"/>
      <c r="K300" s="7"/>
      <c r="L300" s="7"/>
      <c r="M300" s="7"/>
      <c r="N300" s="7"/>
      <c r="O300" s="7"/>
      <c r="P300" s="7"/>
      <c r="Q300" s="265"/>
      <c r="R300" s="7"/>
      <c r="S300" s="7"/>
      <c r="T300" s="7"/>
      <c r="U300" s="266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</row>
    <row r="301" ht="18.0" customHeight="1">
      <c r="A301" s="7"/>
      <c r="B301" s="7"/>
      <c r="C301" s="7"/>
      <c r="D301" s="7"/>
      <c r="E301" s="7"/>
      <c r="F301" s="7"/>
      <c r="G301" s="7"/>
      <c r="H301" s="264"/>
      <c r="I301" s="7"/>
      <c r="J301" s="7"/>
      <c r="K301" s="7"/>
      <c r="L301" s="7"/>
      <c r="M301" s="7"/>
      <c r="N301" s="7"/>
      <c r="O301" s="7"/>
      <c r="P301" s="7"/>
      <c r="Q301" s="265"/>
      <c r="R301" s="7"/>
      <c r="S301" s="7"/>
      <c r="T301" s="7"/>
      <c r="U301" s="266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</row>
    <row r="302" ht="18.0" customHeight="1">
      <c r="A302" s="7"/>
      <c r="B302" s="7"/>
      <c r="C302" s="7"/>
      <c r="D302" s="7"/>
      <c r="E302" s="7"/>
      <c r="F302" s="7"/>
      <c r="G302" s="7"/>
      <c r="H302" s="264"/>
      <c r="I302" s="7"/>
      <c r="J302" s="7"/>
      <c r="K302" s="7"/>
      <c r="L302" s="7"/>
      <c r="M302" s="7"/>
      <c r="N302" s="7"/>
      <c r="O302" s="7"/>
      <c r="P302" s="7"/>
      <c r="Q302" s="265"/>
      <c r="R302" s="7"/>
      <c r="S302" s="7"/>
      <c r="T302" s="7"/>
      <c r="U302" s="266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</row>
    <row r="303" ht="18.0" customHeight="1">
      <c r="A303" s="7"/>
      <c r="B303" s="7"/>
      <c r="C303" s="7"/>
      <c r="D303" s="7"/>
      <c r="E303" s="7"/>
      <c r="F303" s="7"/>
      <c r="G303" s="7"/>
      <c r="H303" s="264"/>
      <c r="I303" s="7"/>
      <c r="J303" s="7"/>
      <c r="K303" s="7"/>
      <c r="L303" s="7"/>
      <c r="M303" s="7"/>
      <c r="N303" s="7"/>
      <c r="O303" s="7"/>
      <c r="P303" s="7"/>
      <c r="Q303" s="265"/>
      <c r="R303" s="7"/>
      <c r="S303" s="7"/>
      <c r="T303" s="7"/>
      <c r="U303" s="266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</row>
    <row r="304" ht="18.0" customHeight="1">
      <c r="A304" s="7"/>
      <c r="B304" s="7"/>
      <c r="C304" s="7"/>
      <c r="D304" s="7"/>
      <c r="E304" s="7"/>
      <c r="F304" s="7"/>
      <c r="G304" s="7"/>
      <c r="H304" s="264"/>
      <c r="I304" s="7"/>
      <c r="J304" s="7"/>
      <c r="K304" s="7"/>
      <c r="L304" s="7"/>
      <c r="M304" s="7"/>
      <c r="N304" s="7"/>
      <c r="O304" s="7"/>
      <c r="P304" s="7"/>
      <c r="Q304" s="265"/>
      <c r="R304" s="7"/>
      <c r="S304" s="7"/>
      <c r="T304" s="7"/>
      <c r="U304" s="266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</row>
    <row r="305" ht="18.0" customHeight="1">
      <c r="A305" s="7"/>
      <c r="B305" s="7"/>
      <c r="C305" s="7"/>
      <c r="D305" s="7"/>
      <c r="E305" s="7"/>
      <c r="F305" s="7"/>
      <c r="G305" s="7"/>
      <c r="H305" s="264"/>
      <c r="I305" s="7"/>
      <c r="J305" s="7"/>
      <c r="K305" s="7"/>
      <c r="L305" s="7"/>
      <c r="M305" s="7"/>
      <c r="N305" s="7"/>
      <c r="O305" s="7"/>
      <c r="P305" s="7"/>
      <c r="Q305" s="265"/>
      <c r="R305" s="7"/>
      <c r="S305" s="7"/>
      <c r="T305" s="7"/>
      <c r="U305" s="266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</row>
    <row r="306" ht="18.0" customHeight="1">
      <c r="A306" s="7"/>
      <c r="B306" s="7"/>
      <c r="C306" s="7"/>
      <c r="D306" s="7"/>
      <c r="E306" s="7"/>
      <c r="F306" s="7"/>
      <c r="G306" s="7"/>
      <c r="H306" s="264"/>
      <c r="I306" s="7"/>
      <c r="J306" s="7"/>
      <c r="K306" s="7"/>
      <c r="L306" s="7"/>
      <c r="M306" s="7"/>
      <c r="N306" s="7"/>
      <c r="O306" s="7"/>
      <c r="P306" s="7"/>
      <c r="Q306" s="265"/>
      <c r="R306" s="7"/>
      <c r="S306" s="7"/>
      <c r="T306" s="7"/>
      <c r="U306" s="266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</row>
    <row r="307" ht="18.0" customHeight="1">
      <c r="A307" s="7"/>
      <c r="B307" s="7"/>
      <c r="C307" s="7"/>
      <c r="D307" s="7"/>
      <c r="E307" s="7"/>
      <c r="F307" s="7"/>
      <c r="G307" s="7"/>
      <c r="H307" s="264"/>
      <c r="I307" s="7"/>
      <c r="J307" s="7"/>
      <c r="K307" s="7"/>
      <c r="L307" s="7"/>
      <c r="M307" s="7"/>
      <c r="N307" s="7"/>
      <c r="O307" s="7"/>
      <c r="P307" s="7"/>
      <c r="Q307" s="265"/>
      <c r="R307" s="7"/>
      <c r="S307" s="7"/>
      <c r="T307" s="7"/>
      <c r="U307" s="266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</row>
    <row r="308" ht="18.0" customHeight="1">
      <c r="A308" s="7"/>
      <c r="B308" s="7"/>
      <c r="C308" s="7"/>
      <c r="D308" s="7"/>
      <c r="E308" s="7"/>
      <c r="F308" s="7"/>
      <c r="G308" s="7"/>
      <c r="H308" s="264"/>
      <c r="I308" s="7"/>
      <c r="J308" s="7"/>
      <c r="K308" s="7"/>
      <c r="L308" s="7"/>
      <c r="M308" s="7"/>
      <c r="N308" s="7"/>
      <c r="O308" s="7"/>
      <c r="P308" s="7"/>
      <c r="Q308" s="265"/>
      <c r="R308" s="7"/>
      <c r="S308" s="7"/>
      <c r="T308" s="7"/>
      <c r="U308" s="266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</row>
    <row r="309" ht="18.0" customHeight="1">
      <c r="A309" s="7"/>
      <c r="B309" s="7"/>
      <c r="C309" s="7"/>
      <c r="D309" s="7"/>
      <c r="E309" s="7"/>
      <c r="F309" s="7"/>
      <c r="G309" s="7"/>
      <c r="H309" s="264"/>
      <c r="I309" s="7"/>
      <c r="J309" s="7"/>
      <c r="K309" s="7"/>
      <c r="L309" s="7"/>
      <c r="M309" s="7"/>
      <c r="N309" s="7"/>
      <c r="O309" s="7"/>
      <c r="P309" s="7"/>
      <c r="Q309" s="265"/>
      <c r="R309" s="7"/>
      <c r="S309" s="7"/>
      <c r="T309" s="7"/>
      <c r="U309" s="266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</row>
    <row r="310" ht="18.0" customHeight="1">
      <c r="A310" s="7"/>
      <c r="B310" s="7"/>
      <c r="C310" s="7"/>
      <c r="D310" s="7"/>
      <c r="E310" s="7"/>
      <c r="F310" s="7"/>
      <c r="G310" s="7"/>
      <c r="H310" s="264"/>
      <c r="I310" s="7"/>
      <c r="J310" s="7"/>
      <c r="K310" s="7"/>
      <c r="L310" s="7"/>
      <c r="M310" s="7"/>
      <c r="N310" s="7"/>
      <c r="O310" s="7"/>
      <c r="P310" s="7"/>
      <c r="Q310" s="265"/>
      <c r="R310" s="7"/>
      <c r="S310" s="7"/>
      <c r="T310" s="7"/>
      <c r="U310" s="266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</row>
    <row r="311" ht="18.0" customHeight="1">
      <c r="A311" s="7"/>
      <c r="B311" s="7"/>
      <c r="C311" s="7"/>
      <c r="D311" s="7"/>
      <c r="E311" s="7"/>
      <c r="F311" s="7"/>
      <c r="G311" s="7"/>
      <c r="H311" s="264"/>
      <c r="I311" s="7"/>
      <c r="J311" s="7"/>
      <c r="K311" s="7"/>
      <c r="L311" s="7"/>
      <c r="M311" s="7"/>
      <c r="N311" s="7"/>
      <c r="O311" s="7"/>
      <c r="P311" s="7"/>
      <c r="Q311" s="265"/>
      <c r="R311" s="7"/>
      <c r="S311" s="7"/>
      <c r="T311" s="7"/>
      <c r="U311" s="266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</row>
    <row r="312" ht="18.0" customHeight="1">
      <c r="A312" s="7"/>
      <c r="B312" s="7"/>
      <c r="C312" s="7"/>
      <c r="D312" s="7"/>
      <c r="E312" s="7"/>
      <c r="F312" s="7"/>
      <c r="G312" s="7"/>
      <c r="H312" s="264"/>
      <c r="I312" s="7"/>
      <c r="J312" s="7"/>
      <c r="K312" s="7"/>
      <c r="L312" s="7"/>
      <c r="M312" s="7"/>
      <c r="N312" s="7"/>
      <c r="O312" s="7"/>
      <c r="P312" s="7"/>
      <c r="Q312" s="265"/>
      <c r="R312" s="7"/>
      <c r="S312" s="7"/>
      <c r="T312" s="7"/>
      <c r="U312" s="266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</row>
    <row r="313" ht="18.0" customHeight="1">
      <c r="A313" s="7"/>
      <c r="B313" s="7"/>
      <c r="C313" s="7"/>
      <c r="D313" s="7"/>
      <c r="E313" s="7"/>
      <c r="F313" s="7"/>
      <c r="G313" s="7"/>
      <c r="H313" s="264"/>
      <c r="I313" s="7"/>
      <c r="J313" s="7"/>
      <c r="K313" s="7"/>
      <c r="L313" s="7"/>
      <c r="M313" s="7"/>
      <c r="N313" s="7"/>
      <c r="O313" s="7"/>
      <c r="P313" s="7"/>
      <c r="Q313" s="265"/>
      <c r="R313" s="7"/>
      <c r="S313" s="7"/>
      <c r="T313" s="7"/>
      <c r="U313" s="266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</row>
    <row r="314" ht="18.0" customHeight="1">
      <c r="A314" s="7"/>
      <c r="B314" s="7"/>
      <c r="C314" s="7"/>
      <c r="D314" s="7"/>
      <c r="E314" s="7"/>
      <c r="F314" s="7"/>
      <c r="G314" s="7"/>
      <c r="H314" s="264"/>
      <c r="I314" s="7"/>
      <c r="J314" s="7"/>
      <c r="K314" s="7"/>
      <c r="L314" s="7"/>
      <c r="M314" s="7"/>
      <c r="N314" s="7"/>
      <c r="O314" s="7"/>
      <c r="P314" s="7"/>
      <c r="Q314" s="265"/>
      <c r="R314" s="7"/>
      <c r="S314" s="7"/>
      <c r="T314" s="7"/>
      <c r="U314" s="266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</row>
    <row r="315" ht="18.0" customHeight="1">
      <c r="A315" s="7"/>
      <c r="B315" s="7"/>
      <c r="C315" s="7"/>
      <c r="D315" s="7"/>
      <c r="E315" s="7"/>
      <c r="F315" s="7"/>
      <c r="G315" s="7"/>
      <c r="H315" s="264"/>
      <c r="I315" s="7"/>
      <c r="J315" s="7"/>
      <c r="K315" s="7"/>
      <c r="L315" s="7"/>
      <c r="M315" s="7"/>
      <c r="N315" s="7"/>
      <c r="O315" s="7"/>
      <c r="P315" s="7"/>
      <c r="Q315" s="265"/>
      <c r="R315" s="7"/>
      <c r="S315" s="7"/>
      <c r="T315" s="7"/>
      <c r="U315" s="266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</row>
    <row r="316" ht="18.0" customHeight="1">
      <c r="A316" s="7"/>
      <c r="B316" s="7"/>
      <c r="C316" s="7"/>
      <c r="D316" s="7"/>
      <c r="E316" s="7"/>
      <c r="F316" s="7"/>
      <c r="G316" s="7"/>
      <c r="H316" s="264"/>
      <c r="I316" s="7"/>
      <c r="J316" s="7"/>
      <c r="K316" s="7"/>
      <c r="L316" s="7"/>
      <c r="M316" s="7"/>
      <c r="N316" s="7"/>
      <c r="O316" s="7"/>
      <c r="P316" s="7"/>
      <c r="Q316" s="265"/>
      <c r="R316" s="7"/>
      <c r="S316" s="7"/>
      <c r="T316" s="7"/>
      <c r="U316" s="266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</row>
    <row r="317" ht="18.0" customHeight="1">
      <c r="A317" s="7"/>
      <c r="B317" s="7"/>
      <c r="C317" s="7"/>
      <c r="D317" s="7"/>
      <c r="E317" s="7"/>
      <c r="F317" s="7"/>
      <c r="G317" s="7"/>
      <c r="H317" s="264"/>
      <c r="I317" s="7"/>
      <c r="J317" s="7"/>
      <c r="K317" s="7"/>
      <c r="L317" s="7"/>
      <c r="M317" s="7"/>
      <c r="N317" s="7"/>
      <c r="O317" s="7"/>
      <c r="P317" s="7"/>
      <c r="Q317" s="265"/>
      <c r="R317" s="7"/>
      <c r="S317" s="7"/>
      <c r="T317" s="7"/>
      <c r="U317" s="266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</row>
    <row r="318" ht="18.0" customHeight="1">
      <c r="A318" s="7"/>
      <c r="B318" s="7"/>
      <c r="C318" s="7"/>
      <c r="D318" s="7"/>
      <c r="E318" s="7"/>
      <c r="F318" s="7"/>
      <c r="G318" s="7"/>
      <c r="H318" s="264"/>
      <c r="I318" s="7"/>
      <c r="J318" s="7"/>
      <c r="K318" s="7"/>
      <c r="L318" s="7"/>
      <c r="M318" s="7"/>
      <c r="N318" s="7"/>
      <c r="O318" s="7"/>
      <c r="P318" s="7"/>
      <c r="Q318" s="265"/>
      <c r="R318" s="7"/>
      <c r="S318" s="7"/>
      <c r="T318" s="7"/>
      <c r="U318" s="266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</row>
    <row r="319" ht="18.0" customHeight="1">
      <c r="A319" s="7"/>
      <c r="B319" s="7"/>
      <c r="C319" s="7"/>
      <c r="D319" s="7"/>
      <c r="E319" s="7"/>
      <c r="F319" s="7"/>
      <c r="G319" s="7"/>
      <c r="H319" s="264"/>
      <c r="I319" s="7"/>
      <c r="J319" s="7"/>
      <c r="K319" s="7"/>
      <c r="L319" s="7"/>
      <c r="M319" s="7"/>
      <c r="N319" s="7"/>
      <c r="O319" s="7"/>
      <c r="P319" s="7"/>
      <c r="Q319" s="265"/>
      <c r="R319" s="7"/>
      <c r="S319" s="7"/>
      <c r="T319" s="7"/>
      <c r="U319" s="266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</row>
    <row r="320" ht="18.0" customHeight="1">
      <c r="A320" s="7"/>
      <c r="B320" s="7"/>
      <c r="C320" s="7"/>
      <c r="D320" s="7"/>
      <c r="E320" s="7"/>
      <c r="F320" s="7"/>
      <c r="G320" s="7"/>
      <c r="H320" s="264"/>
      <c r="I320" s="7"/>
      <c r="J320" s="7"/>
      <c r="K320" s="7"/>
      <c r="L320" s="7"/>
      <c r="M320" s="7"/>
      <c r="N320" s="7"/>
      <c r="O320" s="7"/>
      <c r="P320" s="7"/>
      <c r="Q320" s="265"/>
      <c r="R320" s="7"/>
      <c r="S320" s="7"/>
      <c r="T320" s="7"/>
      <c r="U320" s="266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</row>
    <row r="321" ht="18.0" customHeight="1">
      <c r="A321" s="7"/>
      <c r="B321" s="7"/>
      <c r="C321" s="7"/>
      <c r="D321" s="7"/>
      <c r="E321" s="7"/>
      <c r="F321" s="7"/>
      <c r="G321" s="7"/>
      <c r="H321" s="264"/>
      <c r="I321" s="7"/>
      <c r="J321" s="7"/>
      <c r="K321" s="7"/>
      <c r="L321" s="7"/>
      <c r="M321" s="7"/>
      <c r="N321" s="7"/>
      <c r="O321" s="7"/>
      <c r="P321" s="7"/>
      <c r="Q321" s="265"/>
      <c r="R321" s="7"/>
      <c r="S321" s="7"/>
      <c r="T321" s="7"/>
      <c r="U321" s="266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</row>
    <row r="322" ht="18.0" customHeight="1">
      <c r="A322" s="7"/>
      <c r="B322" s="7"/>
      <c r="C322" s="7"/>
      <c r="D322" s="7"/>
      <c r="E322" s="7"/>
      <c r="F322" s="7"/>
      <c r="G322" s="7"/>
      <c r="H322" s="264"/>
      <c r="I322" s="7"/>
      <c r="J322" s="7"/>
      <c r="K322" s="7"/>
      <c r="L322" s="7"/>
      <c r="M322" s="7"/>
      <c r="N322" s="7"/>
      <c r="O322" s="7"/>
      <c r="P322" s="7"/>
      <c r="Q322" s="265"/>
      <c r="R322" s="7"/>
      <c r="S322" s="7"/>
      <c r="T322" s="7"/>
      <c r="U322" s="266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</row>
    <row r="323" ht="18.0" customHeight="1">
      <c r="A323" s="7"/>
      <c r="B323" s="7"/>
      <c r="C323" s="7"/>
      <c r="D323" s="7"/>
      <c r="E323" s="7"/>
      <c r="F323" s="7"/>
      <c r="G323" s="7"/>
      <c r="H323" s="264"/>
      <c r="I323" s="7"/>
      <c r="J323" s="7"/>
      <c r="K323" s="7"/>
      <c r="L323" s="7"/>
      <c r="M323" s="7"/>
      <c r="N323" s="7"/>
      <c r="O323" s="7"/>
      <c r="P323" s="7"/>
      <c r="Q323" s="265"/>
      <c r="R323" s="7"/>
      <c r="S323" s="7"/>
      <c r="T323" s="7"/>
      <c r="U323" s="266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</row>
    <row r="324" ht="18.0" customHeight="1">
      <c r="A324" s="7"/>
      <c r="B324" s="7"/>
      <c r="C324" s="7"/>
      <c r="D324" s="7"/>
      <c r="E324" s="7"/>
      <c r="F324" s="7"/>
      <c r="G324" s="7"/>
      <c r="H324" s="264"/>
      <c r="I324" s="7"/>
      <c r="J324" s="7"/>
      <c r="K324" s="7"/>
      <c r="L324" s="7"/>
      <c r="M324" s="7"/>
      <c r="N324" s="7"/>
      <c r="O324" s="7"/>
      <c r="P324" s="7"/>
      <c r="Q324" s="265"/>
      <c r="R324" s="7"/>
      <c r="S324" s="7"/>
      <c r="T324" s="7"/>
      <c r="U324" s="266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</row>
    <row r="325" ht="18.0" customHeight="1">
      <c r="A325" s="7"/>
      <c r="B325" s="7"/>
      <c r="C325" s="7"/>
      <c r="D325" s="7"/>
      <c r="E325" s="7"/>
      <c r="F325" s="7"/>
      <c r="G325" s="7"/>
      <c r="H325" s="264"/>
      <c r="I325" s="7"/>
      <c r="J325" s="7"/>
      <c r="K325" s="7"/>
      <c r="L325" s="7"/>
      <c r="M325" s="7"/>
      <c r="N325" s="7"/>
      <c r="O325" s="7"/>
      <c r="P325" s="7"/>
      <c r="Q325" s="265"/>
      <c r="R325" s="7"/>
      <c r="S325" s="7"/>
      <c r="T325" s="7"/>
      <c r="U325" s="266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</row>
    <row r="326" ht="18.0" customHeight="1">
      <c r="A326" s="7"/>
      <c r="B326" s="7"/>
      <c r="C326" s="7"/>
      <c r="D326" s="7"/>
      <c r="E326" s="7"/>
      <c r="F326" s="7"/>
      <c r="G326" s="7"/>
      <c r="H326" s="264"/>
      <c r="I326" s="7"/>
      <c r="J326" s="7"/>
      <c r="K326" s="7"/>
      <c r="L326" s="7"/>
      <c r="M326" s="7"/>
      <c r="N326" s="7"/>
      <c r="O326" s="7"/>
      <c r="P326" s="7"/>
      <c r="Q326" s="265"/>
      <c r="R326" s="7"/>
      <c r="S326" s="7"/>
      <c r="T326" s="7"/>
      <c r="U326" s="266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</row>
    <row r="327" ht="18.0" customHeight="1">
      <c r="A327" s="7"/>
      <c r="B327" s="7"/>
      <c r="C327" s="7"/>
      <c r="D327" s="7"/>
      <c r="E327" s="7"/>
      <c r="F327" s="7"/>
      <c r="G327" s="7"/>
      <c r="H327" s="264"/>
      <c r="I327" s="7"/>
      <c r="J327" s="7"/>
      <c r="K327" s="7"/>
      <c r="L327" s="7"/>
      <c r="M327" s="7"/>
      <c r="N327" s="7"/>
      <c r="O327" s="7"/>
      <c r="P327" s="7"/>
      <c r="Q327" s="265"/>
      <c r="R327" s="7"/>
      <c r="S327" s="7"/>
      <c r="T327" s="7"/>
      <c r="U327" s="266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</row>
    <row r="328" ht="18.0" customHeight="1">
      <c r="A328" s="7"/>
      <c r="B328" s="7"/>
      <c r="C328" s="7"/>
      <c r="D328" s="7"/>
      <c r="E328" s="7"/>
      <c r="F328" s="7"/>
      <c r="G328" s="7"/>
      <c r="H328" s="264"/>
      <c r="I328" s="7"/>
      <c r="J328" s="7"/>
      <c r="K328" s="7"/>
      <c r="L328" s="7"/>
      <c r="M328" s="7"/>
      <c r="N328" s="7"/>
      <c r="O328" s="7"/>
      <c r="P328" s="7"/>
      <c r="Q328" s="265"/>
      <c r="R328" s="7"/>
      <c r="S328" s="7"/>
      <c r="T328" s="7"/>
      <c r="U328" s="266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</row>
    <row r="329" ht="18.0" customHeight="1">
      <c r="A329" s="7"/>
      <c r="B329" s="7"/>
      <c r="C329" s="7"/>
      <c r="D329" s="7"/>
      <c r="E329" s="7"/>
      <c r="F329" s="7"/>
      <c r="G329" s="7"/>
      <c r="H329" s="264"/>
      <c r="I329" s="7"/>
      <c r="J329" s="7"/>
      <c r="K329" s="7"/>
      <c r="L329" s="7"/>
      <c r="M329" s="7"/>
      <c r="N329" s="7"/>
      <c r="O329" s="7"/>
      <c r="P329" s="7"/>
      <c r="Q329" s="265"/>
      <c r="R329" s="7"/>
      <c r="S329" s="7"/>
      <c r="T329" s="7"/>
      <c r="U329" s="266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</row>
    <row r="330" ht="18.0" customHeight="1">
      <c r="A330" s="7"/>
      <c r="B330" s="7"/>
      <c r="C330" s="7"/>
      <c r="D330" s="7"/>
      <c r="E330" s="7"/>
      <c r="F330" s="7"/>
      <c r="G330" s="7"/>
      <c r="H330" s="264"/>
      <c r="I330" s="7"/>
      <c r="J330" s="7"/>
      <c r="K330" s="7"/>
      <c r="L330" s="7"/>
      <c r="M330" s="7"/>
      <c r="N330" s="7"/>
      <c r="O330" s="7"/>
      <c r="P330" s="7"/>
      <c r="Q330" s="265"/>
      <c r="R330" s="7"/>
      <c r="S330" s="7"/>
      <c r="T330" s="7"/>
      <c r="U330" s="266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</row>
    <row r="331" ht="18.0" customHeight="1">
      <c r="A331" s="7"/>
      <c r="B331" s="7"/>
      <c r="C331" s="7"/>
      <c r="D331" s="7"/>
      <c r="E331" s="7"/>
      <c r="F331" s="7"/>
      <c r="G331" s="7"/>
      <c r="H331" s="264"/>
      <c r="I331" s="7"/>
      <c r="J331" s="7"/>
      <c r="K331" s="7"/>
      <c r="L331" s="7"/>
      <c r="M331" s="7"/>
      <c r="N331" s="7"/>
      <c r="O331" s="7"/>
      <c r="P331" s="7"/>
      <c r="Q331" s="265"/>
      <c r="R331" s="7"/>
      <c r="S331" s="7"/>
      <c r="T331" s="7"/>
      <c r="U331" s="266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</row>
    <row r="332" ht="18.0" customHeight="1">
      <c r="A332" s="7"/>
      <c r="B332" s="7"/>
      <c r="C332" s="7"/>
      <c r="D332" s="7"/>
      <c r="E332" s="7"/>
      <c r="F332" s="7"/>
      <c r="G332" s="7"/>
      <c r="H332" s="264"/>
      <c r="I332" s="7"/>
      <c r="J332" s="7"/>
      <c r="K332" s="7"/>
      <c r="L332" s="7"/>
      <c r="M332" s="7"/>
      <c r="N332" s="7"/>
      <c r="O332" s="7"/>
      <c r="P332" s="7"/>
      <c r="Q332" s="265"/>
      <c r="R332" s="7"/>
      <c r="S332" s="7"/>
      <c r="T332" s="7"/>
      <c r="U332" s="266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</row>
    <row r="333" ht="18.0" customHeight="1">
      <c r="A333" s="7"/>
      <c r="B333" s="7"/>
      <c r="C333" s="7"/>
      <c r="D333" s="7"/>
      <c r="E333" s="7"/>
      <c r="F333" s="7"/>
      <c r="G333" s="7"/>
      <c r="H333" s="264"/>
      <c r="I333" s="7"/>
      <c r="J333" s="7"/>
      <c r="K333" s="7"/>
      <c r="L333" s="7"/>
      <c r="M333" s="7"/>
      <c r="N333" s="7"/>
      <c r="O333" s="7"/>
      <c r="P333" s="7"/>
      <c r="Q333" s="265"/>
      <c r="R333" s="7"/>
      <c r="S333" s="7"/>
      <c r="T333" s="7"/>
      <c r="U333" s="266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</row>
    <row r="334" ht="18.0" customHeight="1">
      <c r="A334" s="7"/>
      <c r="B334" s="7"/>
      <c r="C334" s="7"/>
      <c r="D334" s="7"/>
      <c r="E334" s="7"/>
      <c r="F334" s="7"/>
      <c r="G334" s="7"/>
      <c r="H334" s="264"/>
      <c r="I334" s="7"/>
      <c r="J334" s="7"/>
      <c r="K334" s="7"/>
      <c r="L334" s="7"/>
      <c r="M334" s="7"/>
      <c r="N334" s="7"/>
      <c r="O334" s="7"/>
      <c r="P334" s="7"/>
      <c r="Q334" s="265"/>
      <c r="R334" s="7"/>
      <c r="S334" s="7"/>
      <c r="T334" s="7"/>
      <c r="U334" s="266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</row>
    <row r="335" ht="18.0" customHeight="1">
      <c r="A335" s="7"/>
      <c r="B335" s="7"/>
      <c r="C335" s="7"/>
      <c r="D335" s="7"/>
      <c r="E335" s="7"/>
      <c r="F335" s="7"/>
      <c r="G335" s="7"/>
      <c r="H335" s="264"/>
      <c r="I335" s="7"/>
      <c r="J335" s="7"/>
      <c r="K335" s="7"/>
      <c r="L335" s="7"/>
      <c r="M335" s="7"/>
      <c r="N335" s="7"/>
      <c r="O335" s="7"/>
      <c r="P335" s="7"/>
      <c r="Q335" s="265"/>
      <c r="R335" s="7"/>
      <c r="S335" s="7"/>
      <c r="T335" s="7"/>
      <c r="U335" s="266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</row>
    <row r="336" ht="18.0" customHeight="1">
      <c r="A336" s="7"/>
      <c r="B336" s="7"/>
      <c r="C336" s="7"/>
      <c r="D336" s="7"/>
      <c r="E336" s="7"/>
      <c r="F336" s="7"/>
      <c r="G336" s="7"/>
      <c r="H336" s="264"/>
      <c r="I336" s="7"/>
      <c r="J336" s="7"/>
      <c r="K336" s="7"/>
      <c r="L336" s="7"/>
      <c r="M336" s="7"/>
      <c r="N336" s="7"/>
      <c r="O336" s="7"/>
      <c r="P336" s="7"/>
      <c r="Q336" s="265"/>
      <c r="R336" s="7"/>
      <c r="S336" s="7"/>
      <c r="T336" s="7"/>
      <c r="U336" s="266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</row>
    <row r="337" ht="18.0" customHeight="1">
      <c r="A337" s="7"/>
      <c r="B337" s="7"/>
      <c r="C337" s="7"/>
      <c r="D337" s="7"/>
      <c r="E337" s="7"/>
      <c r="F337" s="7"/>
      <c r="G337" s="7"/>
      <c r="H337" s="264"/>
      <c r="I337" s="7"/>
      <c r="J337" s="7"/>
      <c r="K337" s="7"/>
      <c r="L337" s="7"/>
      <c r="M337" s="7"/>
      <c r="N337" s="7"/>
      <c r="O337" s="7"/>
      <c r="P337" s="7"/>
      <c r="Q337" s="265"/>
      <c r="R337" s="7"/>
      <c r="S337" s="7"/>
      <c r="T337" s="7"/>
      <c r="U337" s="266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</row>
    <row r="338" ht="18.0" customHeight="1">
      <c r="A338" s="7"/>
      <c r="B338" s="7"/>
      <c r="C338" s="7"/>
      <c r="D338" s="7"/>
      <c r="E338" s="7"/>
      <c r="F338" s="7"/>
      <c r="G338" s="7"/>
      <c r="H338" s="264"/>
      <c r="I338" s="7"/>
      <c r="J338" s="7"/>
      <c r="K338" s="7"/>
      <c r="L338" s="7"/>
      <c r="M338" s="7"/>
      <c r="N338" s="7"/>
      <c r="O338" s="7"/>
      <c r="P338" s="7"/>
      <c r="Q338" s="265"/>
      <c r="R338" s="7"/>
      <c r="S338" s="7"/>
      <c r="T338" s="7"/>
      <c r="U338" s="266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</row>
    <row r="339" ht="18.0" customHeight="1">
      <c r="A339" s="7"/>
      <c r="B339" s="7"/>
      <c r="C339" s="7"/>
      <c r="D339" s="7"/>
      <c r="E339" s="7"/>
      <c r="F339" s="7"/>
      <c r="G339" s="7"/>
      <c r="H339" s="264"/>
      <c r="I339" s="7"/>
      <c r="J339" s="7"/>
      <c r="K339" s="7"/>
      <c r="L339" s="7"/>
      <c r="M339" s="7"/>
      <c r="N339" s="7"/>
      <c r="O339" s="7"/>
      <c r="P339" s="7"/>
      <c r="Q339" s="265"/>
      <c r="R339" s="7"/>
      <c r="S339" s="7"/>
      <c r="T339" s="7"/>
      <c r="U339" s="266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</row>
    <row r="340" ht="18.0" customHeight="1">
      <c r="A340" s="7"/>
      <c r="B340" s="7"/>
      <c r="C340" s="7"/>
      <c r="D340" s="7"/>
      <c r="E340" s="7"/>
      <c r="F340" s="7"/>
      <c r="G340" s="7"/>
      <c r="H340" s="264"/>
      <c r="I340" s="7"/>
      <c r="J340" s="7"/>
      <c r="K340" s="7"/>
      <c r="L340" s="7"/>
      <c r="M340" s="7"/>
      <c r="N340" s="7"/>
      <c r="O340" s="7"/>
      <c r="P340" s="7"/>
      <c r="Q340" s="265"/>
      <c r="R340" s="7"/>
      <c r="S340" s="7"/>
      <c r="T340" s="7"/>
      <c r="U340" s="266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</row>
    <row r="341" ht="18.0" customHeight="1">
      <c r="A341" s="7"/>
      <c r="B341" s="7"/>
      <c r="C341" s="7"/>
      <c r="D341" s="7"/>
      <c r="E341" s="7"/>
      <c r="F341" s="7"/>
      <c r="G341" s="7"/>
      <c r="H341" s="264"/>
      <c r="I341" s="7"/>
      <c r="J341" s="7"/>
      <c r="K341" s="7"/>
      <c r="L341" s="7"/>
      <c r="M341" s="7"/>
      <c r="N341" s="7"/>
      <c r="O341" s="7"/>
      <c r="P341" s="7"/>
      <c r="Q341" s="265"/>
      <c r="R341" s="7"/>
      <c r="S341" s="7"/>
      <c r="T341" s="7"/>
      <c r="U341" s="266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</row>
    <row r="342" ht="18.0" customHeight="1">
      <c r="A342" s="7"/>
      <c r="B342" s="7"/>
      <c r="C342" s="7"/>
      <c r="D342" s="7"/>
      <c r="E342" s="7"/>
      <c r="F342" s="7"/>
      <c r="G342" s="7"/>
      <c r="H342" s="264"/>
      <c r="I342" s="7"/>
      <c r="J342" s="7"/>
      <c r="K342" s="7"/>
      <c r="L342" s="7"/>
      <c r="M342" s="7"/>
      <c r="N342" s="7"/>
      <c r="O342" s="7"/>
      <c r="P342" s="7"/>
      <c r="Q342" s="265"/>
      <c r="R342" s="7"/>
      <c r="S342" s="7"/>
      <c r="T342" s="7"/>
      <c r="U342" s="266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</row>
    <row r="343" ht="18.0" customHeight="1">
      <c r="A343" s="7"/>
      <c r="B343" s="7"/>
      <c r="C343" s="7"/>
      <c r="D343" s="7"/>
      <c r="E343" s="7"/>
      <c r="F343" s="7"/>
      <c r="G343" s="7"/>
      <c r="H343" s="264"/>
      <c r="I343" s="7"/>
      <c r="J343" s="7"/>
      <c r="K343" s="7"/>
      <c r="L343" s="7"/>
      <c r="M343" s="7"/>
      <c r="N343" s="7"/>
      <c r="O343" s="7"/>
      <c r="P343" s="7"/>
      <c r="Q343" s="265"/>
      <c r="R343" s="7"/>
      <c r="S343" s="7"/>
      <c r="T343" s="7"/>
      <c r="U343" s="266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</row>
    <row r="344" ht="18.0" customHeight="1">
      <c r="A344" s="7"/>
      <c r="B344" s="7"/>
      <c r="C344" s="7"/>
      <c r="D344" s="7"/>
      <c r="E344" s="7"/>
      <c r="F344" s="7"/>
      <c r="G344" s="7"/>
      <c r="H344" s="264"/>
      <c r="I344" s="7"/>
      <c r="J344" s="7"/>
      <c r="K344" s="7"/>
      <c r="L344" s="7"/>
      <c r="M344" s="7"/>
      <c r="N344" s="7"/>
      <c r="O344" s="7"/>
      <c r="P344" s="7"/>
      <c r="Q344" s="265"/>
      <c r="R344" s="7"/>
      <c r="S344" s="7"/>
      <c r="T344" s="7"/>
      <c r="U344" s="266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</row>
    <row r="345" ht="18.0" customHeight="1">
      <c r="A345" s="7"/>
      <c r="B345" s="7"/>
      <c r="C345" s="7"/>
      <c r="D345" s="7"/>
      <c r="E345" s="7"/>
      <c r="F345" s="7"/>
      <c r="G345" s="7"/>
      <c r="H345" s="264"/>
      <c r="I345" s="7"/>
      <c r="J345" s="7"/>
      <c r="K345" s="7"/>
      <c r="L345" s="7"/>
      <c r="M345" s="7"/>
      <c r="N345" s="7"/>
      <c r="O345" s="7"/>
      <c r="P345" s="7"/>
      <c r="Q345" s="265"/>
      <c r="R345" s="7"/>
      <c r="S345" s="7"/>
      <c r="T345" s="7"/>
      <c r="U345" s="266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</row>
    <row r="346" ht="18.0" customHeight="1">
      <c r="A346" s="7"/>
      <c r="B346" s="7"/>
      <c r="C346" s="7"/>
      <c r="D346" s="7"/>
      <c r="E346" s="7"/>
      <c r="F346" s="7"/>
      <c r="G346" s="7"/>
      <c r="H346" s="264"/>
      <c r="I346" s="7"/>
      <c r="J346" s="7"/>
      <c r="K346" s="7"/>
      <c r="L346" s="7"/>
      <c r="M346" s="7"/>
      <c r="N346" s="7"/>
      <c r="O346" s="7"/>
      <c r="P346" s="7"/>
      <c r="Q346" s="265"/>
      <c r="R346" s="7"/>
      <c r="S346" s="7"/>
      <c r="T346" s="7"/>
      <c r="U346" s="266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</row>
    <row r="347" ht="18.0" customHeight="1">
      <c r="A347" s="7"/>
      <c r="B347" s="7"/>
      <c r="C347" s="7"/>
      <c r="D347" s="7"/>
      <c r="E347" s="7"/>
      <c r="F347" s="7"/>
      <c r="G347" s="7"/>
      <c r="H347" s="264"/>
      <c r="I347" s="7"/>
      <c r="J347" s="7"/>
      <c r="K347" s="7"/>
      <c r="L347" s="7"/>
      <c r="M347" s="7"/>
      <c r="N347" s="7"/>
      <c r="O347" s="7"/>
      <c r="P347" s="7"/>
      <c r="Q347" s="265"/>
      <c r="R347" s="7"/>
      <c r="S347" s="7"/>
      <c r="T347" s="7"/>
      <c r="U347" s="266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</row>
    <row r="348" ht="18.0" customHeight="1">
      <c r="A348" s="7"/>
      <c r="B348" s="7"/>
      <c r="C348" s="7"/>
      <c r="D348" s="7"/>
      <c r="E348" s="7"/>
      <c r="F348" s="7"/>
      <c r="G348" s="7"/>
      <c r="H348" s="264"/>
      <c r="I348" s="7"/>
      <c r="J348" s="7"/>
      <c r="K348" s="7"/>
      <c r="L348" s="7"/>
      <c r="M348" s="7"/>
      <c r="N348" s="7"/>
      <c r="O348" s="7"/>
      <c r="P348" s="7"/>
      <c r="Q348" s="265"/>
      <c r="R348" s="7"/>
      <c r="S348" s="7"/>
      <c r="T348" s="7"/>
      <c r="U348" s="266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</row>
    <row r="349" ht="18.0" customHeight="1">
      <c r="A349" s="7"/>
      <c r="B349" s="7"/>
      <c r="C349" s="7"/>
      <c r="D349" s="7"/>
      <c r="E349" s="7"/>
      <c r="F349" s="7"/>
      <c r="G349" s="7"/>
      <c r="H349" s="264"/>
      <c r="I349" s="7"/>
      <c r="J349" s="7"/>
      <c r="K349" s="7"/>
      <c r="L349" s="7"/>
      <c r="M349" s="7"/>
      <c r="N349" s="7"/>
      <c r="O349" s="7"/>
      <c r="P349" s="7"/>
      <c r="Q349" s="265"/>
      <c r="R349" s="7"/>
      <c r="S349" s="7"/>
      <c r="T349" s="7"/>
      <c r="U349" s="266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</row>
    <row r="350" ht="18.0" customHeight="1">
      <c r="A350" s="7"/>
      <c r="B350" s="7"/>
      <c r="C350" s="7"/>
      <c r="D350" s="7"/>
      <c r="E350" s="7"/>
      <c r="F350" s="7"/>
      <c r="G350" s="7"/>
      <c r="H350" s="264"/>
      <c r="I350" s="7"/>
      <c r="J350" s="7"/>
      <c r="K350" s="7"/>
      <c r="L350" s="7"/>
      <c r="M350" s="7"/>
      <c r="N350" s="7"/>
      <c r="O350" s="7"/>
      <c r="P350" s="7"/>
      <c r="Q350" s="265"/>
      <c r="R350" s="7"/>
      <c r="S350" s="7"/>
      <c r="T350" s="7"/>
      <c r="U350" s="266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</row>
    <row r="351" ht="18.0" customHeight="1">
      <c r="A351" s="7"/>
      <c r="B351" s="7"/>
      <c r="C351" s="7"/>
      <c r="D351" s="7"/>
      <c r="E351" s="7"/>
      <c r="F351" s="7"/>
      <c r="G351" s="7"/>
      <c r="H351" s="264"/>
      <c r="I351" s="7"/>
      <c r="J351" s="7"/>
      <c r="K351" s="7"/>
      <c r="L351" s="7"/>
      <c r="M351" s="7"/>
      <c r="N351" s="7"/>
      <c r="O351" s="7"/>
      <c r="P351" s="7"/>
      <c r="Q351" s="265"/>
      <c r="R351" s="7"/>
      <c r="S351" s="7"/>
      <c r="T351" s="7"/>
      <c r="U351" s="266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</row>
    <row r="352" ht="18.0" customHeight="1">
      <c r="A352" s="7"/>
      <c r="B352" s="7"/>
      <c r="C352" s="7"/>
      <c r="D352" s="7"/>
      <c r="E352" s="7"/>
      <c r="F352" s="7"/>
      <c r="G352" s="7"/>
      <c r="H352" s="264"/>
      <c r="I352" s="7"/>
      <c r="J352" s="7"/>
      <c r="K352" s="7"/>
      <c r="L352" s="7"/>
      <c r="M352" s="7"/>
      <c r="N352" s="7"/>
      <c r="O352" s="7"/>
      <c r="P352" s="7"/>
      <c r="Q352" s="265"/>
      <c r="R352" s="7"/>
      <c r="S352" s="7"/>
      <c r="T352" s="7"/>
      <c r="U352" s="266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</row>
    <row r="353" ht="18.0" customHeight="1">
      <c r="A353" s="7"/>
      <c r="B353" s="7"/>
      <c r="C353" s="7"/>
      <c r="D353" s="7"/>
      <c r="E353" s="7"/>
      <c r="F353" s="7"/>
      <c r="G353" s="7"/>
      <c r="H353" s="264"/>
      <c r="I353" s="7"/>
      <c r="J353" s="7"/>
      <c r="K353" s="7"/>
      <c r="L353" s="7"/>
      <c r="M353" s="7"/>
      <c r="N353" s="7"/>
      <c r="O353" s="7"/>
      <c r="P353" s="7"/>
      <c r="Q353" s="265"/>
      <c r="R353" s="7"/>
      <c r="S353" s="7"/>
      <c r="T353" s="7"/>
      <c r="U353" s="266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</row>
    <row r="354" ht="18.0" customHeight="1">
      <c r="A354" s="7"/>
      <c r="B354" s="7"/>
      <c r="C354" s="7"/>
      <c r="D354" s="7"/>
      <c r="E354" s="7"/>
      <c r="F354" s="7"/>
      <c r="G354" s="7"/>
      <c r="H354" s="264"/>
      <c r="I354" s="7"/>
      <c r="J354" s="7"/>
      <c r="K354" s="7"/>
      <c r="L354" s="7"/>
      <c r="M354" s="7"/>
      <c r="N354" s="7"/>
      <c r="O354" s="7"/>
      <c r="P354" s="7"/>
      <c r="Q354" s="265"/>
      <c r="R354" s="7"/>
      <c r="S354" s="7"/>
      <c r="T354" s="7"/>
      <c r="U354" s="266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</row>
    <row r="355" ht="18.0" customHeight="1">
      <c r="A355" s="7"/>
      <c r="B355" s="7"/>
      <c r="C355" s="7"/>
      <c r="D355" s="7"/>
      <c r="E355" s="7"/>
      <c r="F355" s="7"/>
      <c r="G355" s="7"/>
      <c r="H355" s="264"/>
      <c r="I355" s="7"/>
      <c r="J355" s="7"/>
      <c r="K355" s="7"/>
      <c r="L355" s="7"/>
      <c r="M355" s="7"/>
      <c r="N355" s="7"/>
      <c r="O355" s="7"/>
      <c r="P355" s="7"/>
      <c r="Q355" s="265"/>
      <c r="R355" s="7"/>
      <c r="S355" s="7"/>
      <c r="T355" s="7"/>
      <c r="U355" s="266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</row>
    <row r="356" ht="18.0" customHeight="1">
      <c r="A356" s="7"/>
      <c r="B356" s="7"/>
      <c r="C356" s="7"/>
      <c r="D356" s="7"/>
      <c r="E356" s="7"/>
      <c r="F356" s="7"/>
      <c r="G356" s="7"/>
      <c r="H356" s="264"/>
      <c r="I356" s="7"/>
      <c r="J356" s="7"/>
      <c r="K356" s="7"/>
      <c r="L356" s="7"/>
      <c r="M356" s="7"/>
      <c r="N356" s="7"/>
      <c r="O356" s="7"/>
      <c r="P356" s="7"/>
      <c r="Q356" s="265"/>
      <c r="R356" s="7"/>
      <c r="S356" s="7"/>
      <c r="T356" s="7"/>
      <c r="U356" s="266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</row>
    <row r="357" ht="18.0" customHeight="1">
      <c r="A357" s="7"/>
      <c r="B357" s="7"/>
      <c r="C357" s="7"/>
      <c r="D357" s="7"/>
      <c r="E357" s="7"/>
      <c r="F357" s="7"/>
      <c r="G357" s="7"/>
      <c r="H357" s="264"/>
      <c r="I357" s="7"/>
      <c r="J357" s="7"/>
      <c r="K357" s="7"/>
      <c r="L357" s="7"/>
      <c r="M357" s="7"/>
      <c r="N357" s="7"/>
      <c r="O357" s="7"/>
      <c r="P357" s="7"/>
      <c r="Q357" s="265"/>
      <c r="R357" s="7"/>
      <c r="S357" s="7"/>
      <c r="T357" s="7"/>
      <c r="U357" s="266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</row>
    <row r="358" ht="18.0" customHeight="1">
      <c r="A358" s="7"/>
      <c r="B358" s="7"/>
      <c r="C358" s="7"/>
      <c r="D358" s="7"/>
      <c r="E358" s="7"/>
      <c r="F358" s="7"/>
      <c r="G358" s="7"/>
      <c r="H358" s="264"/>
      <c r="I358" s="7"/>
      <c r="J358" s="7"/>
      <c r="K358" s="7"/>
      <c r="L358" s="7"/>
      <c r="M358" s="7"/>
      <c r="N358" s="7"/>
      <c r="O358" s="7"/>
      <c r="P358" s="7"/>
      <c r="Q358" s="265"/>
      <c r="R358" s="7"/>
      <c r="S358" s="7"/>
      <c r="T358" s="7"/>
      <c r="U358" s="266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</row>
    <row r="359" ht="18.0" customHeight="1">
      <c r="A359" s="7"/>
      <c r="B359" s="7"/>
      <c r="C359" s="7"/>
      <c r="D359" s="7"/>
      <c r="E359" s="7"/>
      <c r="F359" s="7"/>
      <c r="G359" s="7"/>
      <c r="H359" s="264"/>
      <c r="I359" s="7"/>
      <c r="J359" s="7"/>
      <c r="K359" s="7"/>
      <c r="L359" s="7"/>
      <c r="M359" s="7"/>
      <c r="N359" s="7"/>
      <c r="O359" s="7"/>
      <c r="P359" s="7"/>
      <c r="Q359" s="265"/>
      <c r="R359" s="7"/>
      <c r="S359" s="7"/>
      <c r="T359" s="7"/>
      <c r="U359" s="266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</row>
    <row r="360" ht="18.0" customHeight="1">
      <c r="A360" s="7"/>
      <c r="B360" s="7"/>
      <c r="C360" s="7"/>
      <c r="D360" s="7"/>
      <c r="E360" s="7"/>
      <c r="F360" s="7"/>
      <c r="G360" s="7"/>
      <c r="H360" s="264"/>
      <c r="I360" s="7"/>
      <c r="J360" s="7"/>
      <c r="K360" s="7"/>
      <c r="L360" s="7"/>
      <c r="M360" s="7"/>
      <c r="N360" s="7"/>
      <c r="O360" s="7"/>
      <c r="P360" s="7"/>
      <c r="Q360" s="265"/>
      <c r="R360" s="7"/>
      <c r="S360" s="7"/>
      <c r="T360" s="7"/>
      <c r="U360" s="266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</row>
    <row r="361" ht="18.0" customHeight="1">
      <c r="A361" s="7"/>
      <c r="B361" s="7"/>
      <c r="C361" s="7"/>
      <c r="D361" s="7"/>
      <c r="E361" s="7"/>
      <c r="F361" s="7"/>
      <c r="G361" s="7"/>
      <c r="H361" s="264"/>
      <c r="I361" s="7"/>
      <c r="J361" s="7"/>
      <c r="K361" s="7"/>
      <c r="L361" s="7"/>
      <c r="M361" s="7"/>
      <c r="N361" s="7"/>
      <c r="O361" s="7"/>
      <c r="P361" s="7"/>
      <c r="Q361" s="265"/>
      <c r="R361" s="7"/>
      <c r="S361" s="7"/>
      <c r="T361" s="7"/>
      <c r="U361" s="266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</row>
    <row r="362" ht="18.0" customHeight="1">
      <c r="A362" s="7"/>
      <c r="B362" s="7"/>
      <c r="C362" s="7"/>
      <c r="D362" s="7"/>
      <c r="E362" s="7"/>
      <c r="F362" s="7"/>
      <c r="G362" s="7"/>
      <c r="H362" s="264"/>
      <c r="I362" s="7"/>
      <c r="J362" s="7"/>
      <c r="K362" s="7"/>
      <c r="L362" s="7"/>
      <c r="M362" s="7"/>
      <c r="N362" s="7"/>
      <c r="O362" s="7"/>
      <c r="P362" s="7"/>
      <c r="Q362" s="265"/>
      <c r="R362" s="7"/>
      <c r="S362" s="7"/>
      <c r="T362" s="7"/>
      <c r="U362" s="266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</row>
    <row r="363" ht="18.0" customHeight="1">
      <c r="A363" s="7"/>
      <c r="B363" s="7"/>
      <c r="C363" s="7"/>
      <c r="D363" s="7"/>
      <c r="E363" s="7"/>
      <c r="F363" s="7"/>
      <c r="G363" s="7"/>
      <c r="H363" s="264"/>
      <c r="I363" s="7"/>
      <c r="J363" s="7"/>
      <c r="K363" s="7"/>
      <c r="L363" s="7"/>
      <c r="M363" s="7"/>
      <c r="N363" s="7"/>
      <c r="O363" s="7"/>
      <c r="P363" s="7"/>
      <c r="Q363" s="265"/>
      <c r="R363" s="7"/>
      <c r="S363" s="7"/>
      <c r="T363" s="7"/>
      <c r="U363" s="266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</row>
    <row r="364" ht="18.0" customHeight="1">
      <c r="A364" s="7"/>
      <c r="B364" s="7"/>
      <c r="C364" s="7"/>
      <c r="D364" s="7"/>
      <c r="E364" s="7"/>
      <c r="F364" s="7"/>
      <c r="G364" s="7"/>
      <c r="H364" s="264"/>
      <c r="I364" s="7"/>
      <c r="J364" s="7"/>
      <c r="K364" s="7"/>
      <c r="L364" s="7"/>
      <c r="M364" s="7"/>
      <c r="N364" s="7"/>
      <c r="O364" s="7"/>
      <c r="P364" s="7"/>
      <c r="Q364" s="265"/>
      <c r="R364" s="7"/>
      <c r="S364" s="7"/>
      <c r="T364" s="7"/>
      <c r="U364" s="266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</row>
    <row r="365" ht="18.0" customHeight="1">
      <c r="A365" s="7"/>
      <c r="B365" s="7"/>
      <c r="C365" s="7"/>
      <c r="D365" s="7"/>
      <c r="E365" s="7"/>
      <c r="F365" s="7"/>
      <c r="G365" s="7"/>
      <c r="H365" s="264"/>
      <c r="I365" s="7"/>
      <c r="J365" s="7"/>
      <c r="K365" s="7"/>
      <c r="L365" s="7"/>
      <c r="M365" s="7"/>
      <c r="N365" s="7"/>
      <c r="O365" s="7"/>
      <c r="P365" s="7"/>
      <c r="Q365" s="265"/>
      <c r="R365" s="7"/>
      <c r="S365" s="7"/>
      <c r="T365" s="7"/>
      <c r="U365" s="266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</row>
    <row r="366" ht="18.0" customHeight="1">
      <c r="A366" s="7"/>
      <c r="B366" s="7"/>
      <c r="C366" s="7"/>
      <c r="D366" s="7"/>
      <c r="E366" s="7"/>
      <c r="F366" s="7"/>
      <c r="G366" s="7"/>
      <c r="H366" s="264"/>
      <c r="I366" s="7"/>
      <c r="J366" s="7"/>
      <c r="K366" s="7"/>
      <c r="L366" s="7"/>
      <c r="M366" s="7"/>
      <c r="N366" s="7"/>
      <c r="O366" s="7"/>
      <c r="P366" s="7"/>
      <c r="Q366" s="265"/>
      <c r="R366" s="7"/>
      <c r="S366" s="7"/>
      <c r="T366" s="7"/>
      <c r="U366" s="266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</row>
    <row r="367" ht="18.0" customHeight="1">
      <c r="A367" s="7"/>
      <c r="B367" s="7"/>
      <c r="C367" s="7"/>
      <c r="D367" s="7"/>
      <c r="E367" s="7"/>
      <c r="F367" s="7"/>
      <c r="G367" s="7"/>
      <c r="H367" s="264"/>
      <c r="I367" s="7"/>
      <c r="J367" s="7"/>
      <c r="K367" s="7"/>
      <c r="L367" s="7"/>
      <c r="M367" s="7"/>
      <c r="N367" s="7"/>
      <c r="O367" s="7"/>
      <c r="P367" s="7"/>
      <c r="Q367" s="265"/>
      <c r="R367" s="7"/>
      <c r="S367" s="7"/>
      <c r="T367" s="7"/>
      <c r="U367" s="266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</row>
    <row r="368" ht="18.0" customHeight="1">
      <c r="A368" s="7"/>
      <c r="B368" s="7"/>
      <c r="C368" s="7"/>
      <c r="D368" s="7"/>
      <c r="E368" s="7"/>
      <c r="F368" s="7"/>
      <c r="G368" s="7"/>
      <c r="H368" s="264"/>
      <c r="I368" s="7"/>
      <c r="J368" s="7"/>
      <c r="K368" s="7"/>
      <c r="L368" s="7"/>
      <c r="M368" s="7"/>
      <c r="N368" s="7"/>
      <c r="O368" s="7"/>
      <c r="P368" s="7"/>
      <c r="Q368" s="265"/>
      <c r="R368" s="7"/>
      <c r="S368" s="7"/>
      <c r="T368" s="7"/>
      <c r="U368" s="266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</row>
    <row r="369" ht="18.0" customHeight="1">
      <c r="A369" s="7"/>
      <c r="B369" s="7"/>
      <c r="C369" s="7"/>
      <c r="D369" s="7"/>
      <c r="E369" s="7"/>
      <c r="F369" s="7"/>
      <c r="G369" s="7"/>
      <c r="H369" s="264"/>
      <c r="I369" s="7"/>
      <c r="J369" s="7"/>
      <c r="K369" s="7"/>
      <c r="L369" s="7"/>
      <c r="M369" s="7"/>
      <c r="N369" s="7"/>
      <c r="O369" s="7"/>
      <c r="P369" s="7"/>
      <c r="Q369" s="265"/>
      <c r="R369" s="7"/>
      <c r="S369" s="7"/>
      <c r="T369" s="7"/>
      <c r="U369" s="266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</row>
    <row r="370" ht="18.0" customHeight="1">
      <c r="A370" s="7"/>
      <c r="B370" s="7"/>
      <c r="C370" s="7"/>
      <c r="D370" s="7"/>
      <c r="E370" s="7"/>
      <c r="F370" s="7"/>
      <c r="G370" s="7"/>
      <c r="H370" s="264"/>
      <c r="I370" s="7"/>
      <c r="J370" s="7"/>
      <c r="K370" s="7"/>
      <c r="L370" s="7"/>
      <c r="M370" s="7"/>
      <c r="N370" s="7"/>
      <c r="O370" s="7"/>
      <c r="P370" s="7"/>
      <c r="Q370" s="265"/>
      <c r="R370" s="7"/>
      <c r="S370" s="7"/>
      <c r="T370" s="7"/>
      <c r="U370" s="266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</row>
    <row r="371" ht="18.0" customHeight="1">
      <c r="A371" s="7"/>
      <c r="B371" s="7"/>
      <c r="C371" s="7"/>
      <c r="D371" s="7"/>
      <c r="E371" s="7"/>
      <c r="F371" s="7"/>
      <c r="G371" s="7"/>
      <c r="H371" s="264"/>
      <c r="I371" s="7"/>
      <c r="J371" s="7"/>
      <c r="K371" s="7"/>
      <c r="L371" s="7"/>
      <c r="M371" s="7"/>
      <c r="N371" s="7"/>
      <c r="O371" s="7"/>
      <c r="P371" s="7"/>
      <c r="Q371" s="265"/>
      <c r="R371" s="7"/>
      <c r="S371" s="7"/>
      <c r="T371" s="7"/>
      <c r="U371" s="266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</row>
    <row r="372" ht="18.0" customHeight="1">
      <c r="A372" s="7"/>
      <c r="B372" s="7"/>
      <c r="C372" s="7"/>
      <c r="D372" s="7"/>
      <c r="E372" s="7"/>
      <c r="F372" s="7"/>
      <c r="G372" s="7"/>
      <c r="H372" s="264"/>
      <c r="I372" s="7"/>
      <c r="J372" s="7"/>
      <c r="K372" s="7"/>
      <c r="L372" s="7"/>
      <c r="M372" s="7"/>
      <c r="N372" s="7"/>
      <c r="O372" s="7"/>
      <c r="P372" s="7"/>
      <c r="Q372" s="265"/>
      <c r="R372" s="7"/>
      <c r="S372" s="7"/>
      <c r="T372" s="7"/>
      <c r="U372" s="266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</row>
    <row r="373" ht="18.0" customHeight="1">
      <c r="A373" s="7"/>
      <c r="B373" s="7"/>
      <c r="C373" s="7"/>
      <c r="D373" s="7"/>
      <c r="E373" s="7"/>
      <c r="F373" s="7"/>
      <c r="G373" s="7"/>
      <c r="H373" s="264"/>
      <c r="I373" s="7"/>
      <c r="J373" s="7"/>
      <c r="K373" s="7"/>
      <c r="L373" s="7"/>
      <c r="M373" s="7"/>
      <c r="N373" s="7"/>
      <c r="O373" s="7"/>
      <c r="P373" s="7"/>
      <c r="Q373" s="265"/>
      <c r="R373" s="7"/>
      <c r="S373" s="7"/>
      <c r="T373" s="7"/>
      <c r="U373" s="266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</row>
    <row r="374" ht="18.0" customHeight="1">
      <c r="A374" s="7"/>
      <c r="B374" s="7"/>
      <c r="C374" s="7"/>
      <c r="D374" s="7"/>
      <c r="E374" s="7"/>
      <c r="F374" s="7"/>
      <c r="G374" s="7"/>
      <c r="H374" s="264"/>
      <c r="I374" s="7"/>
      <c r="J374" s="7"/>
      <c r="K374" s="7"/>
      <c r="L374" s="7"/>
      <c r="M374" s="7"/>
      <c r="N374" s="7"/>
      <c r="O374" s="7"/>
      <c r="P374" s="7"/>
      <c r="Q374" s="265"/>
      <c r="R374" s="7"/>
      <c r="S374" s="7"/>
      <c r="T374" s="7"/>
      <c r="U374" s="266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</row>
    <row r="375" ht="18.0" customHeight="1">
      <c r="A375" s="7"/>
      <c r="B375" s="7"/>
      <c r="C375" s="7"/>
      <c r="D375" s="7"/>
      <c r="E375" s="7"/>
      <c r="F375" s="7"/>
      <c r="G375" s="7"/>
      <c r="H375" s="264"/>
      <c r="I375" s="7"/>
      <c r="J375" s="7"/>
      <c r="K375" s="7"/>
      <c r="L375" s="7"/>
      <c r="M375" s="7"/>
      <c r="N375" s="7"/>
      <c r="O375" s="7"/>
      <c r="P375" s="7"/>
      <c r="Q375" s="265"/>
      <c r="R375" s="7"/>
      <c r="S375" s="7"/>
      <c r="T375" s="7"/>
      <c r="U375" s="266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</row>
    <row r="376" ht="18.0" customHeight="1">
      <c r="A376" s="7"/>
      <c r="B376" s="7"/>
      <c r="C376" s="7"/>
      <c r="D376" s="7"/>
      <c r="E376" s="7"/>
      <c r="F376" s="7"/>
      <c r="G376" s="7"/>
      <c r="H376" s="264"/>
      <c r="I376" s="7"/>
      <c r="J376" s="7"/>
      <c r="K376" s="7"/>
      <c r="L376" s="7"/>
      <c r="M376" s="7"/>
      <c r="N376" s="7"/>
      <c r="O376" s="7"/>
      <c r="P376" s="7"/>
      <c r="Q376" s="265"/>
      <c r="R376" s="7"/>
      <c r="S376" s="7"/>
      <c r="T376" s="7"/>
      <c r="U376" s="266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</row>
    <row r="377" ht="18.0" customHeight="1">
      <c r="A377" s="7"/>
      <c r="B377" s="7"/>
      <c r="C377" s="7"/>
      <c r="D377" s="7"/>
      <c r="E377" s="7"/>
      <c r="F377" s="7"/>
      <c r="G377" s="7"/>
      <c r="H377" s="264"/>
      <c r="I377" s="7"/>
      <c r="J377" s="7"/>
      <c r="K377" s="7"/>
      <c r="L377" s="7"/>
      <c r="M377" s="7"/>
      <c r="N377" s="7"/>
      <c r="O377" s="7"/>
      <c r="P377" s="7"/>
      <c r="Q377" s="265"/>
      <c r="R377" s="7"/>
      <c r="S377" s="7"/>
      <c r="T377" s="7"/>
      <c r="U377" s="266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</row>
    <row r="378" ht="18.0" customHeight="1">
      <c r="A378" s="7"/>
      <c r="B378" s="7"/>
      <c r="C378" s="7"/>
      <c r="D378" s="7"/>
      <c r="E378" s="7"/>
      <c r="F378" s="7"/>
      <c r="G378" s="7"/>
      <c r="H378" s="264"/>
      <c r="I378" s="7"/>
      <c r="J378" s="7"/>
      <c r="K378" s="7"/>
      <c r="L378" s="7"/>
      <c r="M378" s="7"/>
      <c r="N378" s="7"/>
      <c r="O378" s="7"/>
      <c r="P378" s="7"/>
      <c r="Q378" s="265"/>
      <c r="R378" s="7"/>
      <c r="S378" s="7"/>
      <c r="T378" s="7"/>
      <c r="U378" s="266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</row>
    <row r="379" ht="18.0" customHeight="1">
      <c r="A379" s="7"/>
      <c r="B379" s="7"/>
      <c r="C379" s="7"/>
      <c r="D379" s="7"/>
      <c r="E379" s="7"/>
      <c r="F379" s="7"/>
      <c r="G379" s="7"/>
      <c r="H379" s="264"/>
      <c r="I379" s="7"/>
      <c r="J379" s="7"/>
      <c r="K379" s="7"/>
      <c r="L379" s="7"/>
      <c r="M379" s="7"/>
      <c r="N379" s="7"/>
      <c r="O379" s="7"/>
      <c r="P379" s="7"/>
      <c r="Q379" s="265"/>
      <c r="R379" s="7"/>
      <c r="S379" s="7"/>
      <c r="T379" s="7"/>
      <c r="U379" s="266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</row>
    <row r="380" ht="18.0" customHeight="1">
      <c r="A380" s="7"/>
      <c r="B380" s="7"/>
      <c r="C380" s="7"/>
      <c r="D380" s="7"/>
      <c r="E380" s="7"/>
      <c r="F380" s="7"/>
      <c r="G380" s="7"/>
      <c r="H380" s="264"/>
      <c r="I380" s="7"/>
      <c r="J380" s="7"/>
      <c r="K380" s="7"/>
      <c r="L380" s="7"/>
      <c r="M380" s="7"/>
      <c r="N380" s="7"/>
      <c r="O380" s="7"/>
      <c r="P380" s="7"/>
      <c r="Q380" s="265"/>
      <c r="R380" s="7"/>
      <c r="S380" s="7"/>
      <c r="T380" s="7"/>
      <c r="U380" s="266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</row>
    <row r="381" ht="18.0" customHeight="1">
      <c r="A381" s="7"/>
      <c r="B381" s="7"/>
      <c r="C381" s="7"/>
      <c r="D381" s="7"/>
      <c r="E381" s="7"/>
      <c r="F381" s="7"/>
      <c r="G381" s="7"/>
      <c r="H381" s="264"/>
      <c r="I381" s="7"/>
      <c r="J381" s="7"/>
      <c r="K381" s="7"/>
      <c r="L381" s="7"/>
      <c r="M381" s="7"/>
      <c r="N381" s="7"/>
      <c r="O381" s="7"/>
      <c r="P381" s="7"/>
      <c r="Q381" s="265"/>
      <c r="R381" s="7"/>
      <c r="S381" s="7"/>
      <c r="T381" s="7"/>
      <c r="U381" s="266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</row>
    <row r="382" ht="18.0" customHeight="1">
      <c r="A382" s="7"/>
      <c r="B382" s="7"/>
      <c r="C382" s="7"/>
      <c r="D382" s="7"/>
      <c r="E382" s="7"/>
      <c r="F382" s="7"/>
      <c r="G382" s="7"/>
      <c r="H382" s="264"/>
      <c r="I382" s="7"/>
      <c r="J382" s="7"/>
      <c r="K382" s="7"/>
      <c r="L382" s="7"/>
      <c r="M382" s="7"/>
      <c r="N382" s="7"/>
      <c r="O382" s="7"/>
      <c r="P382" s="7"/>
      <c r="Q382" s="265"/>
      <c r="R382" s="7"/>
      <c r="S382" s="7"/>
      <c r="T382" s="7"/>
      <c r="U382" s="266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</row>
    <row r="383" ht="18.0" customHeight="1">
      <c r="A383" s="7"/>
      <c r="B383" s="7"/>
      <c r="C383" s="7"/>
      <c r="D383" s="7"/>
      <c r="E383" s="7"/>
      <c r="F383" s="7"/>
      <c r="G383" s="7"/>
      <c r="H383" s="264"/>
      <c r="I383" s="7"/>
      <c r="J383" s="7"/>
      <c r="K383" s="7"/>
      <c r="L383" s="7"/>
      <c r="M383" s="7"/>
      <c r="N383" s="7"/>
      <c r="O383" s="7"/>
      <c r="P383" s="7"/>
      <c r="Q383" s="265"/>
      <c r="R383" s="7"/>
      <c r="S383" s="7"/>
      <c r="T383" s="7"/>
      <c r="U383" s="266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</row>
    <row r="384" ht="18.0" customHeight="1">
      <c r="A384" s="7"/>
      <c r="B384" s="7"/>
      <c r="C384" s="7"/>
      <c r="D384" s="7"/>
      <c r="E384" s="7"/>
      <c r="F384" s="7"/>
      <c r="G384" s="7"/>
      <c r="H384" s="264"/>
      <c r="I384" s="7"/>
      <c r="J384" s="7"/>
      <c r="K384" s="7"/>
      <c r="L384" s="7"/>
      <c r="M384" s="7"/>
      <c r="N384" s="7"/>
      <c r="O384" s="7"/>
      <c r="P384" s="7"/>
      <c r="Q384" s="265"/>
      <c r="R384" s="7"/>
      <c r="S384" s="7"/>
      <c r="T384" s="7"/>
      <c r="U384" s="266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</row>
    <row r="385" ht="18.0" customHeight="1">
      <c r="A385" s="7"/>
      <c r="B385" s="7"/>
      <c r="C385" s="7"/>
      <c r="D385" s="7"/>
      <c r="E385" s="7"/>
      <c r="F385" s="7"/>
      <c r="G385" s="7"/>
      <c r="H385" s="264"/>
      <c r="I385" s="7"/>
      <c r="J385" s="7"/>
      <c r="K385" s="7"/>
      <c r="L385" s="7"/>
      <c r="M385" s="7"/>
      <c r="N385" s="7"/>
      <c r="O385" s="7"/>
      <c r="P385" s="7"/>
      <c r="Q385" s="265"/>
      <c r="R385" s="7"/>
      <c r="S385" s="7"/>
      <c r="T385" s="7"/>
      <c r="U385" s="266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</row>
    <row r="386" ht="18.0" customHeight="1">
      <c r="A386" s="7"/>
      <c r="B386" s="7"/>
      <c r="C386" s="7"/>
      <c r="D386" s="7"/>
      <c r="E386" s="7"/>
      <c r="F386" s="7"/>
      <c r="G386" s="7"/>
      <c r="H386" s="264"/>
      <c r="I386" s="7"/>
      <c r="J386" s="7"/>
      <c r="K386" s="7"/>
      <c r="L386" s="7"/>
      <c r="M386" s="7"/>
      <c r="N386" s="7"/>
      <c r="O386" s="7"/>
      <c r="P386" s="7"/>
      <c r="Q386" s="265"/>
      <c r="R386" s="7"/>
      <c r="S386" s="7"/>
      <c r="T386" s="7"/>
      <c r="U386" s="266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</row>
    <row r="387" ht="18.0" customHeight="1">
      <c r="A387" s="7"/>
      <c r="B387" s="7"/>
      <c r="C387" s="7"/>
      <c r="D387" s="7"/>
      <c r="E387" s="7"/>
      <c r="F387" s="7"/>
      <c r="G387" s="7"/>
      <c r="H387" s="264"/>
      <c r="I387" s="7"/>
      <c r="J387" s="7"/>
      <c r="K387" s="7"/>
      <c r="L387" s="7"/>
      <c r="M387" s="7"/>
      <c r="N387" s="7"/>
      <c r="O387" s="7"/>
      <c r="P387" s="7"/>
      <c r="Q387" s="265"/>
      <c r="R387" s="7"/>
      <c r="S387" s="7"/>
      <c r="T387" s="7"/>
      <c r="U387" s="266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</row>
    <row r="388" ht="18.0" customHeight="1">
      <c r="A388" s="7"/>
      <c r="B388" s="7"/>
      <c r="C388" s="7"/>
      <c r="D388" s="7"/>
      <c r="E388" s="7"/>
      <c r="F388" s="7"/>
      <c r="G388" s="7"/>
      <c r="H388" s="264"/>
      <c r="I388" s="7"/>
      <c r="J388" s="7"/>
      <c r="K388" s="7"/>
      <c r="L388" s="7"/>
      <c r="M388" s="7"/>
      <c r="N388" s="7"/>
      <c r="O388" s="7"/>
      <c r="P388" s="7"/>
      <c r="Q388" s="265"/>
      <c r="R388" s="7"/>
      <c r="S388" s="7"/>
      <c r="T388" s="7"/>
      <c r="U388" s="266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</row>
    <row r="389" ht="18.0" customHeight="1">
      <c r="A389" s="7"/>
      <c r="B389" s="7"/>
      <c r="C389" s="7"/>
      <c r="D389" s="7"/>
      <c r="E389" s="7"/>
      <c r="F389" s="7"/>
      <c r="G389" s="7"/>
      <c r="H389" s="264"/>
      <c r="I389" s="7"/>
      <c r="J389" s="7"/>
      <c r="K389" s="7"/>
      <c r="L389" s="7"/>
      <c r="M389" s="7"/>
      <c r="N389" s="7"/>
      <c r="O389" s="7"/>
      <c r="P389" s="7"/>
      <c r="Q389" s="265"/>
      <c r="R389" s="7"/>
      <c r="S389" s="7"/>
      <c r="T389" s="7"/>
      <c r="U389" s="266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</row>
    <row r="390" ht="18.0" customHeight="1">
      <c r="A390" s="7"/>
      <c r="B390" s="7"/>
      <c r="C390" s="7"/>
      <c r="D390" s="7"/>
      <c r="E390" s="7"/>
      <c r="F390" s="7"/>
      <c r="G390" s="7"/>
      <c r="H390" s="264"/>
      <c r="I390" s="7"/>
      <c r="J390" s="7"/>
      <c r="K390" s="7"/>
      <c r="L390" s="7"/>
      <c r="M390" s="7"/>
      <c r="N390" s="7"/>
      <c r="O390" s="7"/>
      <c r="P390" s="7"/>
      <c r="Q390" s="265"/>
      <c r="R390" s="7"/>
      <c r="S390" s="7"/>
      <c r="T390" s="7"/>
      <c r="U390" s="266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</row>
    <row r="391" ht="18.0" customHeight="1">
      <c r="A391" s="7"/>
      <c r="B391" s="7"/>
      <c r="C391" s="7"/>
      <c r="D391" s="7"/>
      <c r="E391" s="7"/>
      <c r="F391" s="7"/>
      <c r="G391" s="7"/>
      <c r="H391" s="264"/>
      <c r="I391" s="7"/>
      <c r="J391" s="7"/>
      <c r="K391" s="7"/>
      <c r="L391" s="7"/>
      <c r="M391" s="7"/>
      <c r="N391" s="7"/>
      <c r="O391" s="7"/>
      <c r="P391" s="7"/>
      <c r="Q391" s="265"/>
      <c r="R391" s="7"/>
      <c r="S391" s="7"/>
      <c r="T391" s="7"/>
      <c r="U391" s="266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</row>
    <row r="392" ht="18.0" customHeight="1">
      <c r="A392" s="7"/>
      <c r="B392" s="7"/>
      <c r="C392" s="7"/>
      <c r="D392" s="7"/>
      <c r="E392" s="7"/>
      <c r="F392" s="7"/>
      <c r="G392" s="7"/>
      <c r="H392" s="264"/>
      <c r="I392" s="7"/>
      <c r="J392" s="7"/>
      <c r="K392" s="7"/>
      <c r="L392" s="7"/>
      <c r="M392" s="7"/>
      <c r="N392" s="7"/>
      <c r="O392" s="7"/>
      <c r="P392" s="7"/>
      <c r="Q392" s="265"/>
      <c r="R392" s="7"/>
      <c r="S392" s="7"/>
      <c r="T392" s="7"/>
      <c r="U392" s="266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</row>
    <row r="393" ht="18.0" customHeight="1">
      <c r="A393" s="7"/>
      <c r="B393" s="7"/>
      <c r="C393" s="7"/>
      <c r="D393" s="7"/>
      <c r="E393" s="7"/>
      <c r="F393" s="7"/>
      <c r="G393" s="7"/>
      <c r="H393" s="264"/>
      <c r="I393" s="7"/>
      <c r="J393" s="7"/>
      <c r="K393" s="7"/>
      <c r="L393" s="7"/>
      <c r="M393" s="7"/>
      <c r="N393" s="7"/>
      <c r="O393" s="7"/>
      <c r="P393" s="7"/>
      <c r="Q393" s="265"/>
      <c r="R393" s="7"/>
      <c r="S393" s="7"/>
      <c r="T393" s="7"/>
      <c r="U393" s="266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</row>
    <row r="394" ht="18.0" customHeight="1">
      <c r="A394" s="7"/>
      <c r="B394" s="7"/>
      <c r="C394" s="7"/>
      <c r="D394" s="7"/>
      <c r="E394" s="7"/>
      <c r="F394" s="7"/>
      <c r="G394" s="7"/>
      <c r="H394" s="264"/>
      <c r="I394" s="7"/>
      <c r="J394" s="7"/>
      <c r="K394" s="7"/>
      <c r="L394" s="7"/>
      <c r="M394" s="7"/>
      <c r="N394" s="7"/>
      <c r="O394" s="7"/>
      <c r="P394" s="7"/>
      <c r="Q394" s="265"/>
      <c r="R394" s="7"/>
      <c r="S394" s="7"/>
      <c r="T394" s="7"/>
      <c r="U394" s="266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</row>
    <row r="395" ht="18.0" customHeight="1">
      <c r="A395" s="7"/>
      <c r="B395" s="7"/>
      <c r="C395" s="7"/>
      <c r="D395" s="7"/>
      <c r="E395" s="7"/>
      <c r="F395" s="7"/>
      <c r="G395" s="7"/>
      <c r="H395" s="264"/>
      <c r="I395" s="7"/>
      <c r="J395" s="7"/>
      <c r="K395" s="7"/>
      <c r="L395" s="7"/>
      <c r="M395" s="7"/>
      <c r="N395" s="7"/>
      <c r="O395" s="7"/>
      <c r="P395" s="7"/>
      <c r="Q395" s="265"/>
      <c r="R395" s="7"/>
      <c r="S395" s="7"/>
      <c r="T395" s="7"/>
      <c r="U395" s="266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</row>
    <row r="396" ht="18.0" customHeight="1">
      <c r="A396" s="7"/>
      <c r="B396" s="7"/>
      <c r="C396" s="7"/>
      <c r="D396" s="7"/>
      <c r="E396" s="7"/>
      <c r="F396" s="7"/>
      <c r="G396" s="7"/>
      <c r="H396" s="264"/>
      <c r="I396" s="7"/>
      <c r="J396" s="7"/>
      <c r="K396" s="7"/>
      <c r="L396" s="7"/>
      <c r="M396" s="7"/>
      <c r="N396" s="7"/>
      <c r="O396" s="7"/>
      <c r="P396" s="7"/>
      <c r="Q396" s="265"/>
      <c r="R396" s="7"/>
      <c r="S396" s="7"/>
      <c r="T396" s="7"/>
      <c r="U396" s="266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</row>
    <row r="397" ht="18.0" customHeight="1">
      <c r="A397" s="7"/>
      <c r="B397" s="7"/>
      <c r="C397" s="7"/>
      <c r="D397" s="7"/>
      <c r="E397" s="7"/>
      <c r="F397" s="7"/>
      <c r="G397" s="7"/>
      <c r="H397" s="264"/>
      <c r="I397" s="7"/>
      <c r="J397" s="7"/>
      <c r="K397" s="7"/>
      <c r="L397" s="7"/>
      <c r="M397" s="7"/>
      <c r="N397" s="7"/>
      <c r="O397" s="7"/>
      <c r="P397" s="7"/>
      <c r="Q397" s="265"/>
      <c r="R397" s="7"/>
      <c r="S397" s="7"/>
      <c r="T397" s="7"/>
      <c r="U397" s="266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</row>
    <row r="398" ht="18.0" customHeight="1">
      <c r="A398" s="7"/>
      <c r="B398" s="7"/>
      <c r="C398" s="7"/>
      <c r="D398" s="7"/>
      <c r="E398" s="7"/>
      <c r="F398" s="7"/>
      <c r="G398" s="7"/>
      <c r="H398" s="264"/>
      <c r="I398" s="7"/>
      <c r="J398" s="7"/>
      <c r="K398" s="7"/>
      <c r="L398" s="7"/>
      <c r="M398" s="7"/>
      <c r="N398" s="7"/>
      <c r="O398" s="7"/>
      <c r="P398" s="7"/>
      <c r="Q398" s="265"/>
      <c r="R398" s="7"/>
      <c r="S398" s="7"/>
      <c r="T398" s="7"/>
      <c r="U398" s="266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</row>
    <row r="399" ht="18.0" customHeight="1">
      <c r="A399" s="7"/>
      <c r="B399" s="7"/>
      <c r="C399" s="7"/>
      <c r="D399" s="7"/>
      <c r="E399" s="7"/>
      <c r="F399" s="7"/>
      <c r="G399" s="7"/>
      <c r="H399" s="264"/>
      <c r="I399" s="7"/>
      <c r="J399" s="7"/>
      <c r="K399" s="7"/>
      <c r="L399" s="7"/>
      <c r="M399" s="7"/>
      <c r="N399" s="7"/>
      <c r="O399" s="7"/>
      <c r="P399" s="7"/>
      <c r="Q399" s="265"/>
      <c r="R399" s="7"/>
      <c r="S399" s="7"/>
      <c r="T399" s="7"/>
      <c r="U399" s="266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</row>
    <row r="400" ht="18.0" customHeight="1">
      <c r="A400" s="7"/>
      <c r="B400" s="7"/>
      <c r="C400" s="7"/>
      <c r="D400" s="7"/>
      <c r="E400" s="7"/>
      <c r="F400" s="7"/>
      <c r="G400" s="7"/>
      <c r="H400" s="264"/>
      <c r="I400" s="7"/>
      <c r="J400" s="7"/>
      <c r="K400" s="7"/>
      <c r="L400" s="7"/>
      <c r="M400" s="7"/>
      <c r="N400" s="7"/>
      <c r="O400" s="7"/>
      <c r="P400" s="7"/>
      <c r="Q400" s="265"/>
      <c r="R400" s="7"/>
      <c r="S400" s="7"/>
      <c r="T400" s="7"/>
      <c r="U400" s="266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</row>
    <row r="401" ht="18.0" customHeight="1">
      <c r="A401" s="7"/>
      <c r="B401" s="7"/>
      <c r="C401" s="7"/>
      <c r="D401" s="7"/>
      <c r="E401" s="7"/>
      <c r="F401" s="7"/>
      <c r="G401" s="7"/>
      <c r="H401" s="264"/>
      <c r="I401" s="7"/>
      <c r="J401" s="7"/>
      <c r="K401" s="7"/>
      <c r="L401" s="7"/>
      <c r="M401" s="7"/>
      <c r="N401" s="7"/>
      <c r="O401" s="7"/>
      <c r="P401" s="7"/>
      <c r="Q401" s="265"/>
      <c r="R401" s="7"/>
      <c r="S401" s="7"/>
      <c r="T401" s="7"/>
      <c r="U401" s="266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</row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5:D15"/>
    <mergeCell ref="E16:H16"/>
    <mergeCell ref="C21:E21"/>
    <mergeCell ref="C163:E163"/>
    <mergeCell ref="C176:E176"/>
  </mergeCells>
  <printOptions/>
  <pageMargins bottom="0.78" footer="0.0" header="0.0" left="0.75" right="0.75" top="0.66"/>
  <pageSetup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71"/>
    <col customWidth="1" hidden="1" min="14" max="14" width="13.14"/>
    <col customWidth="1" hidden="1" min="15" max="16" width="8.71"/>
    <col customWidth="1" min="17" max="17" width="19.57"/>
    <col customWidth="1" min="18" max="18" width="17.43"/>
    <col customWidth="1" min="19" max="19" width="17.86"/>
    <col customWidth="1" min="20" max="20" width="17.0"/>
    <col customWidth="1" min="21" max="21" width="15.14"/>
    <col customWidth="1" min="22" max="22" width="13.86"/>
    <col customWidth="1" min="23" max="24" width="9.14"/>
    <col customWidth="1" min="25" max="25" width="16.0"/>
    <col customWidth="1" min="26" max="37" width="9.14"/>
  </cols>
  <sheetData>
    <row r="1" ht="18.0" customHeight="1">
      <c r="A1" s="140" t="s">
        <v>53</v>
      </c>
      <c r="B1" s="140"/>
      <c r="C1" s="140"/>
      <c r="D1" s="140"/>
      <c r="E1" s="140"/>
      <c r="F1" s="140"/>
      <c r="G1" s="140"/>
      <c r="H1" s="141"/>
      <c r="I1" s="140"/>
      <c r="J1" s="140"/>
      <c r="K1" s="140"/>
      <c r="L1" s="140"/>
      <c r="M1" s="140"/>
      <c r="N1" s="140"/>
      <c r="O1" s="140"/>
      <c r="P1" s="140"/>
      <c r="Q1" s="142"/>
      <c r="R1" s="140"/>
      <c r="S1" s="140"/>
      <c r="T1" s="140"/>
      <c r="U1" s="143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  <c r="AJ1" s="140"/>
      <c r="AK1" s="140"/>
    </row>
    <row r="2" ht="18.0" customHeight="1">
      <c r="A2" s="140"/>
      <c r="B2" s="140"/>
      <c r="C2" s="140"/>
      <c r="D2" s="140"/>
      <c r="E2" s="140"/>
      <c r="F2" s="140"/>
      <c r="G2" s="140"/>
      <c r="H2" s="141"/>
      <c r="I2" s="140"/>
      <c r="J2" s="140"/>
      <c r="K2" s="140"/>
      <c r="L2" s="140"/>
      <c r="M2" s="140"/>
      <c r="N2" s="140"/>
      <c r="O2" s="140"/>
      <c r="P2" s="140"/>
      <c r="Q2" s="142"/>
      <c r="R2" s="140"/>
      <c r="S2" s="140"/>
      <c r="T2" s="140"/>
      <c r="U2" s="143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</row>
    <row r="3" ht="18.0" customHeight="1">
      <c r="A3" s="144" t="s">
        <v>1</v>
      </c>
      <c r="B3" s="144"/>
      <c r="C3" s="144"/>
      <c r="D3" s="140"/>
      <c r="E3" s="140"/>
      <c r="F3" s="140"/>
      <c r="G3" s="140"/>
      <c r="H3" s="141"/>
      <c r="I3" s="140"/>
      <c r="J3" s="140"/>
      <c r="K3" s="140"/>
      <c r="L3" s="140"/>
      <c r="M3" s="140"/>
      <c r="N3" s="140"/>
      <c r="O3" s="140"/>
      <c r="P3" s="140"/>
      <c r="Q3" s="142"/>
      <c r="R3" s="140"/>
      <c r="S3" s="140"/>
      <c r="T3" s="140"/>
      <c r="U3" s="143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/>
    </row>
    <row r="4" ht="29.25" customHeight="1">
      <c r="A4" s="140"/>
      <c r="B4" s="140"/>
      <c r="C4" s="140"/>
      <c r="D4" s="140"/>
      <c r="E4" s="140"/>
      <c r="F4" s="140"/>
      <c r="G4" s="140"/>
      <c r="H4" s="141" t="s">
        <v>2</v>
      </c>
      <c r="I4" s="145">
        <v>44327.0</v>
      </c>
      <c r="J4" s="140" t="str">
        <f>+B8&amp;"/"&amp;B9&amp;"/"&amp;B10&amp;"/"&amp;B11&amp;"/"&amp;B12&amp;"/"&amp;B13&amp;"/"&amp;B14&amp;"/"&amp;B15</f>
        <v>HRD2940/HRD2930/HRD2940/HRD2960/D2220/D2220/C630/D1230/D1670</v>
      </c>
      <c r="K4" s="140"/>
      <c r="L4" s="140"/>
      <c r="M4" s="140"/>
      <c r="N4" s="140"/>
      <c r="O4" s="140"/>
      <c r="P4" s="140"/>
      <c r="Q4" s="142"/>
      <c r="R4" s="140"/>
      <c r="S4" s="140"/>
      <c r="T4" s="140"/>
      <c r="U4" s="143"/>
      <c r="V4" s="140"/>
      <c r="W4" s="140"/>
      <c r="X4" s="140"/>
      <c r="Y4" s="140"/>
      <c r="Z4" s="140"/>
      <c r="AA4" s="140"/>
      <c r="AB4" s="140"/>
      <c r="AC4" s="140"/>
      <c r="AD4" s="140"/>
      <c r="AE4" s="140"/>
      <c r="AF4" s="140"/>
      <c r="AG4" s="140"/>
      <c r="AH4" s="140"/>
      <c r="AI4" s="140"/>
      <c r="AJ4" s="140"/>
      <c r="AK4" s="140"/>
    </row>
    <row r="5" ht="18.0" customHeight="1">
      <c r="A5" s="140" t="s">
        <v>4</v>
      </c>
      <c r="B5" s="140"/>
      <c r="C5" s="140"/>
      <c r="D5" s="140"/>
      <c r="E5" s="140"/>
      <c r="F5" s="140"/>
      <c r="G5" s="140"/>
      <c r="H5" s="141"/>
      <c r="I5" s="140"/>
      <c r="J5" s="140"/>
      <c r="K5" s="140"/>
      <c r="L5" s="140"/>
      <c r="M5" s="140"/>
      <c r="N5" s="140"/>
      <c r="O5" s="140"/>
      <c r="P5" s="140"/>
      <c r="Q5" s="142"/>
      <c r="R5" s="140"/>
      <c r="S5" s="140"/>
      <c r="T5" s="140"/>
      <c r="U5" s="143"/>
      <c r="V5" s="140"/>
      <c r="W5" s="140"/>
      <c r="X5" s="140"/>
      <c r="Y5" s="140"/>
      <c r="Z5" s="140"/>
      <c r="AA5" s="140"/>
      <c r="AB5" s="140"/>
      <c r="AC5" s="140"/>
      <c r="AD5" s="140"/>
      <c r="AE5" s="140"/>
      <c r="AF5" s="140"/>
      <c r="AG5" s="140"/>
      <c r="AH5" s="140"/>
      <c r="AI5" s="140"/>
      <c r="AJ5" s="140"/>
      <c r="AK5" s="140"/>
    </row>
    <row r="6" ht="18.0" customHeight="1">
      <c r="A6" s="146"/>
      <c r="B6" s="146"/>
      <c r="C6" s="146"/>
      <c r="D6" s="146"/>
      <c r="E6" s="146"/>
      <c r="F6" s="146"/>
      <c r="G6" s="146"/>
      <c r="H6" s="147"/>
      <c r="I6" s="146"/>
      <c r="J6" s="140"/>
      <c r="K6" s="140"/>
      <c r="L6" s="140"/>
      <c r="M6" s="140"/>
      <c r="N6" s="140"/>
      <c r="O6" s="140"/>
      <c r="P6" s="140"/>
      <c r="Q6" s="142"/>
      <c r="R6" s="140"/>
      <c r="S6" s="140"/>
      <c r="T6" s="140"/>
      <c r="U6" s="143"/>
      <c r="V6" s="140"/>
      <c r="W6" s="140"/>
      <c r="X6" s="140"/>
      <c r="Y6" s="140"/>
      <c r="Z6" s="140"/>
      <c r="AA6" s="140"/>
      <c r="AB6" s="140"/>
      <c r="AC6" s="140"/>
      <c r="AD6" s="140"/>
      <c r="AE6" s="140"/>
      <c r="AF6" s="140"/>
      <c r="AG6" s="140"/>
      <c r="AH6" s="140"/>
      <c r="AI6" s="140"/>
      <c r="AJ6" s="140"/>
      <c r="AK6" s="140"/>
    </row>
    <row r="7" ht="36.0" customHeight="1">
      <c r="A7" s="148" t="s">
        <v>6</v>
      </c>
      <c r="B7" s="149"/>
      <c r="C7" s="150" t="s">
        <v>96</v>
      </c>
      <c r="D7" s="151" t="s">
        <v>8</v>
      </c>
      <c r="E7" s="152" t="s">
        <v>9</v>
      </c>
      <c r="F7" s="153"/>
      <c r="G7" s="153"/>
      <c r="H7" s="149"/>
      <c r="I7" s="154" t="s">
        <v>10</v>
      </c>
      <c r="J7" s="140"/>
      <c r="K7" s="140"/>
      <c r="L7" s="140"/>
      <c r="M7" s="140"/>
      <c r="N7" s="140"/>
      <c r="O7" s="140"/>
      <c r="P7" s="140"/>
      <c r="Q7" s="155">
        <f>+I188</f>
        <v>0.004258038637</v>
      </c>
      <c r="R7" s="140"/>
      <c r="S7" s="140"/>
      <c r="T7" s="140"/>
      <c r="U7" s="143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</row>
    <row r="8" ht="26.25" customHeight="1">
      <c r="A8" s="156">
        <v>1.0</v>
      </c>
      <c r="B8" s="157" t="s">
        <v>56</v>
      </c>
      <c r="C8" s="157">
        <v>29.5</v>
      </c>
      <c r="D8" s="158">
        <v>0.0147</v>
      </c>
      <c r="E8" s="159">
        <f>252.16*35</f>
        <v>8825.6</v>
      </c>
      <c r="F8" s="159"/>
      <c r="G8" s="159"/>
      <c r="H8" s="160">
        <v>35.0</v>
      </c>
      <c r="I8" s="161">
        <f t="shared" ref="I8:I15" si="1">+D8*E8</f>
        <v>129.73632</v>
      </c>
      <c r="J8" s="162">
        <f t="shared" ref="J8:J15" si="2">E8-I8</f>
        <v>8695.86368</v>
      </c>
      <c r="K8" s="140"/>
      <c r="L8" s="140"/>
      <c r="M8" s="140"/>
      <c r="N8" s="140"/>
      <c r="O8" s="140"/>
      <c r="P8" s="140"/>
      <c r="Q8" s="142"/>
      <c r="R8" s="140"/>
      <c r="S8" s="140"/>
      <c r="T8" s="140"/>
      <c r="U8" s="143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</row>
    <row r="9" ht="26.25" customHeight="1">
      <c r="A9" s="156">
        <v>2.0</v>
      </c>
      <c r="B9" s="164" t="s">
        <v>57</v>
      </c>
      <c r="C9" s="164">
        <v>29.5</v>
      </c>
      <c r="D9" s="165">
        <v>0.0156</v>
      </c>
      <c r="E9" s="166">
        <f>251.585*27</f>
        <v>6792.795</v>
      </c>
      <c r="F9" s="166"/>
      <c r="G9" s="166"/>
      <c r="H9" s="160">
        <v>27.0</v>
      </c>
      <c r="I9" s="161">
        <f t="shared" si="1"/>
        <v>105.967602</v>
      </c>
      <c r="J9" s="162">
        <f t="shared" si="2"/>
        <v>6686.827398</v>
      </c>
      <c r="K9" s="140"/>
      <c r="L9" s="140"/>
      <c r="M9" s="140"/>
      <c r="N9" s="140"/>
      <c r="O9" s="140"/>
      <c r="P9" s="140"/>
      <c r="Q9" s="142"/>
      <c r="R9" s="140"/>
      <c r="S9" s="140"/>
      <c r="T9" s="140"/>
      <c r="U9" s="143"/>
      <c r="V9" s="140"/>
      <c r="W9" s="140"/>
      <c r="X9" s="140"/>
      <c r="Y9" s="140"/>
      <c r="Z9" s="140"/>
      <c r="AA9" s="140"/>
      <c r="AB9" s="140"/>
      <c r="AC9" s="140"/>
      <c r="AD9" s="140"/>
      <c r="AE9" s="140"/>
      <c r="AF9" s="140"/>
      <c r="AG9" s="140"/>
      <c r="AH9" s="140"/>
      <c r="AI9" s="140"/>
      <c r="AJ9" s="140"/>
      <c r="AK9" s="140"/>
    </row>
    <row r="10" ht="26.25" customHeight="1">
      <c r="A10" s="156">
        <v>3.0</v>
      </c>
      <c r="B10" s="164" t="s">
        <v>56</v>
      </c>
      <c r="C10" s="164">
        <v>29.5</v>
      </c>
      <c r="D10" s="165">
        <v>0.0147</v>
      </c>
      <c r="E10" s="166">
        <f>252.16*28</f>
        <v>7060.48</v>
      </c>
      <c r="F10" s="166"/>
      <c r="G10" s="166"/>
      <c r="H10" s="160">
        <v>28.0</v>
      </c>
      <c r="I10" s="161">
        <f t="shared" si="1"/>
        <v>103.789056</v>
      </c>
      <c r="J10" s="162">
        <f t="shared" si="2"/>
        <v>6956.690944</v>
      </c>
      <c r="K10" s="140"/>
      <c r="L10" s="140"/>
      <c r="M10" s="140"/>
      <c r="N10" s="140"/>
      <c r="O10" s="140"/>
      <c r="P10" s="140"/>
      <c r="Q10" s="142"/>
      <c r="R10" s="140"/>
      <c r="S10" s="140"/>
      <c r="T10" s="140"/>
      <c r="U10" s="143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</row>
    <row r="11" ht="26.25" customHeight="1">
      <c r="A11" s="156">
        <v>5.0</v>
      </c>
      <c r="B11" s="164" t="s">
        <v>55</v>
      </c>
      <c r="C11" s="164">
        <v>29.5</v>
      </c>
      <c r="D11" s="165">
        <v>0.016</v>
      </c>
      <c r="E11" s="166">
        <f>244.52*18.5</f>
        <v>4523.62</v>
      </c>
      <c r="F11" s="166"/>
      <c r="G11" s="166"/>
      <c r="H11" s="160">
        <v>18.5</v>
      </c>
      <c r="I11" s="161">
        <f t="shared" si="1"/>
        <v>72.37792</v>
      </c>
      <c r="J11" s="162">
        <f t="shared" si="2"/>
        <v>4451.24208</v>
      </c>
      <c r="K11" s="140"/>
      <c r="L11" s="140"/>
      <c r="M11" s="140"/>
      <c r="N11" s="140"/>
      <c r="O11" s="140"/>
      <c r="P11" s="140"/>
      <c r="Q11" s="142"/>
      <c r="R11" s="140"/>
      <c r="S11" s="140"/>
      <c r="T11" s="140"/>
      <c r="U11" s="143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</row>
    <row r="12" ht="26.25" customHeight="1">
      <c r="A12" s="156">
        <v>6.0</v>
      </c>
      <c r="B12" s="164" t="s">
        <v>84</v>
      </c>
      <c r="C12" s="164">
        <v>22.5</v>
      </c>
      <c r="D12" s="165">
        <v>0.1086</v>
      </c>
      <c r="E12" s="166">
        <f>200.876*5</f>
        <v>1004.38</v>
      </c>
      <c r="F12" s="166"/>
      <c r="G12" s="166"/>
      <c r="H12" s="160">
        <v>5.0</v>
      </c>
      <c r="I12" s="161">
        <f t="shared" si="1"/>
        <v>109.075668</v>
      </c>
      <c r="J12" s="162">
        <f t="shared" si="2"/>
        <v>895.304332</v>
      </c>
      <c r="K12" s="140"/>
      <c r="L12" s="140"/>
      <c r="M12" s="140"/>
      <c r="N12" s="140"/>
      <c r="O12" s="140"/>
      <c r="P12" s="140"/>
      <c r="Q12" s="142"/>
      <c r="R12" s="140"/>
      <c r="S12" s="140"/>
      <c r="T12" s="140"/>
      <c r="U12" s="143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</row>
    <row r="13" ht="26.25" customHeight="1">
      <c r="A13" s="156">
        <v>7.0</v>
      </c>
      <c r="B13" s="164" t="s">
        <v>84</v>
      </c>
      <c r="C13" s="164">
        <v>22.5</v>
      </c>
      <c r="D13" s="165">
        <v>0.1086</v>
      </c>
      <c r="E13" s="166">
        <f>200.876*17</f>
        <v>3414.892</v>
      </c>
      <c r="F13" s="166"/>
      <c r="G13" s="166"/>
      <c r="H13" s="160">
        <v>17.0</v>
      </c>
      <c r="I13" s="161">
        <f t="shared" si="1"/>
        <v>370.8572712</v>
      </c>
      <c r="J13" s="162">
        <f t="shared" si="2"/>
        <v>3044.034729</v>
      </c>
      <c r="K13" s="140"/>
      <c r="L13" s="140"/>
      <c r="M13" s="140"/>
      <c r="N13" s="140"/>
      <c r="O13" s="140"/>
      <c r="P13" s="140"/>
      <c r="Q13" s="142"/>
      <c r="R13" s="140"/>
      <c r="S13" s="140"/>
      <c r="T13" s="140"/>
      <c r="U13" s="143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</row>
    <row r="14" ht="26.25" customHeight="1">
      <c r="A14" s="156">
        <v>8.0</v>
      </c>
      <c r="B14" s="164" t="s">
        <v>92</v>
      </c>
      <c r="C14" s="164">
        <v>12.5</v>
      </c>
      <c r="D14" s="165">
        <v>0.1478</v>
      </c>
      <c r="E14" s="166">
        <f>181.105*7.5</f>
        <v>1358.2875</v>
      </c>
      <c r="F14" s="166"/>
      <c r="G14" s="166"/>
      <c r="H14" s="160">
        <v>7.5</v>
      </c>
      <c r="I14" s="161">
        <f t="shared" si="1"/>
        <v>200.7548925</v>
      </c>
      <c r="J14" s="162">
        <f t="shared" si="2"/>
        <v>1157.532608</v>
      </c>
      <c r="K14" s="140"/>
      <c r="L14" s="140"/>
      <c r="M14" s="140"/>
      <c r="N14" s="140"/>
      <c r="O14" s="140"/>
      <c r="P14" s="140"/>
      <c r="Q14" s="142"/>
      <c r="R14" s="140"/>
      <c r="S14" s="140"/>
      <c r="T14" s="140"/>
      <c r="U14" s="143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</row>
    <row r="15" ht="26.25" customHeight="1">
      <c r="A15" s="156">
        <v>9.0</v>
      </c>
      <c r="B15" s="164" t="s">
        <v>97</v>
      </c>
      <c r="C15" s="164">
        <v>16.5</v>
      </c>
      <c r="D15" s="165">
        <v>0.1063</v>
      </c>
      <c r="E15" s="166">
        <f>186.601*7</f>
        <v>1306.207</v>
      </c>
      <c r="F15" s="166"/>
      <c r="G15" s="166"/>
      <c r="H15" s="160">
        <v>7.0</v>
      </c>
      <c r="I15" s="161">
        <f t="shared" si="1"/>
        <v>138.8498041</v>
      </c>
      <c r="J15" s="162">
        <f t="shared" si="2"/>
        <v>1167.357196</v>
      </c>
      <c r="K15" s="140"/>
      <c r="L15" s="140"/>
      <c r="M15" s="140"/>
      <c r="N15" s="140"/>
      <c r="O15" s="140"/>
      <c r="P15" s="140"/>
      <c r="Q15" s="142"/>
      <c r="R15" s="140"/>
      <c r="S15" s="140"/>
      <c r="T15" s="140"/>
      <c r="U15" s="143"/>
      <c r="V15" s="140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</row>
    <row r="16" ht="18.0" customHeight="1">
      <c r="A16" s="167"/>
      <c r="B16" s="168"/>
      <c r="C16" s="169"/>
      <c r="D16" s="170"/>
      <c r="E16" s="171">
        <f>SUM(E8:E15)</f>
        <v>34286.2615</v>
      </c>
      <c r="F16" s="172"/>
      <c r="G16" s="172"/>
      <c r="H16" s="173"/>
      <c r="I16" s="174">
        <f t="shared" ref="I16:J16" si="3">SUM(I8:I15)</f>
        <v>1231.408534</v>
      </c>
      <c r="J16" s="175">
        <f t="shared" si="3"/>
        <v>33054.85297</v>
      </c>
      <c r="K16" s="140"/>
      <c r="L16" s="140"/>
      <c r="M16" s="140"/>
      <c r="N16" s="140"/>
      <c r="O16" s="140"/>
      <c r="P16" s="140"/>
      <c r="Q16" s="142"/>
      <c r="R16" s="140"/>
      <c r="S16" s="140"/>
      <c r="T16" s="140"/>
      <c r="U16" s="143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</row>
    <row r="17" ht="18.0" customHeight="1">
      <c r="A17" s="176"/>
      <c r="B17" s="146"/>
      <c r="C17" s="146"/>
      <c r="D17" s="177"/>
      <c r="E17" s="178"/>
      <c r="F17" s="153"/>
      <c r="G17" s="153"/>
      <c r="H17" s="149"/>
      <c r="I17" s="179"/>
      <c r="J17" s="140"/>
      <c r="K17" s="140"/>
      <c r="L17" s="140"/>
      <c r="M17" s="140"/>
      <c r="N17" s="140"/>
      <c r="O17" s="140"/>
      <c r="P17" s="140"/>
      <c r="Q17" s="142"/>
      <c r="R17" s="140"/>
      <c r="S17" s="140"/>
      <c r="T17" s="140"/>
      <c r="U17" s="143"/>
      <c r="V17" s="140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</row>
    <row r="18" ht="18.0" customHeight="1">
      <c r="A18" s="140"/>
      <c r="B18" s="140"/>
      <c r="C18" s="140"/>
      <c r="D18" s="140"/>
      <c r="E18" s="140"/>
      <c r="F18" s="140"/>
      <c r="G18" s="140"/>
      <c r="H18" s="141"/>
      <c r="I18" s="140"/>
      <c r="J18" s="140"/>
      <c r="K18" s="140"/>
      <c r="L18" s="140"/>
      <c r="M18" s="140"/>
      <c r="N18" s="140"/>
      <c r="O18" s="140"/>
      <c r="P18" s="140"/>
      <c r="Q18" s="142"/>
      <c r="R18" s="140"/>
      <c r="S18" s="140"/>
      <c r="T18" s="140"/>
      <c r="U18" s="143"/>
      <c r="V18" s="140"/>
      <c r="W18" s="140"/>
      <c r="X18" s="140"/>
      <c r="Y18" s="140"/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</row>
    <row r="19" ht="18.0" customHeight="1">
      <c r="A19" s="140"/>
      <c r="B19" s="140"/>
      <c r="C19" s="140"/>
      <c r="D19" s="140"/>
      <c r="E19" s="140"/>
      <c r="F19" s="140"/>
      <c r="G19" s="140"/>
      <c r="H19" s="141"/>
      <c r="I19" s="140"/>
      <c r="J19" s="140"/>
      <c r="K19" s="140"/>
      <c r="L19" s="140"/>
      <c r="M19" s="140"/>
      <c r="N19" s="140"/>
      <c r="O19" s="140"/>
      <c r="P19" s="140"/>
      <c r="Q19" s="142"/>
      <c r="R19" s="140"/>
      <c r="S19" s="140"/>
      <c r="T19" s="140"/>
      <c r="U19" s="143"/>
      <c r="V19" s="140"/>
      <c r="W19" s="140"/>
      <c r="X19" s="140"/>
      <c r="Y19" s="140"/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  <c r="AJ19" s="140"/>
      <c r="AK19" s="140"/>
    </row>
    <row r="20" ht="18.0" customHeight="1">
      <c r="A20" s="140" t="s">
        <v>11</v>
      </c>
      <c r="B20" s="140"/>
      <c r="C20" s="140"/>
      <c r="D20" s="140"/>
      <c r="E20" s="140"/>
      <c r="F20" s="140"/>
      <c r="G20" s="140"/>
      <c r="H20" s="141"/>
      <c r="I20" s="140"/>
      <c r="J20" s="140"/>
      <c r="K20" s="140"/>
      <c r="L20" s="140"/>
      <c r="M20" s="140"/>
      <c r="N20" s="140"/>
      <c r="O20" s="140"/>
      <c r="P20" s="140"/>
      <c r="Q20" s="142"/>
      <c r="R20" s="140"/>
      <c r="S20" s="140"/>
      <c r="T20" s="140"/>
      <c r="U20" s="143"/>
      <c r="V20" s="140"/>
      <c r="W20" s="140"/>
      <c r="X20" s="140"/>
      <c r="Y20" s="140"/>
      <c r="Z20" s="140"/>
      <c r="AA20" s="140"/>
      <c r="AB20" s="140"/>
      <c r="AC20" s="140"/>
      <c r="AD20" s="140"/>
      <c r="AE20" s="140"/>
      <c r="AF20" s="140"/>
      <c r="AG20" s="140"/>
      <c r="AH20" s="140"/>
      <c r="AI20" s="140"/>
      <c r="AJ20" s="140"/>
      <c r="AK20" s="140"/>
    </row>
    <row r="21" ht="18.0" customHeight="1">
      <c r="A21" s="140"/>
      <c r="B21" s="140"/>
      <c r="C21" s="140"/>
      <c r="D21" s="140"/>
      <c r="E21" s="140"/>
      <c r="F21" s="140"/>
      <c r="G21" s="140"/>
      <c r="H21" s="141"/>
      <c r="I21" s="140"/>
      <c r="J21" s="140"/>
      <c r="K21" s="140"/>
      <c r="L21" s="140"/>
      <c r="M21" s="140"/>
      <c r="N21" s="140"/>
      <c r="O21" s="140"/>
      <c r="P21" s="140"/>
      <c r="Q21" s="142"/>
      <c r="R21" s="140"/>
      <c r="S21" s="140"/>
      <c r="T21" s="140"/>
      <c r="U21" s="143"/>
      <c r="V21" s="140"/>
      <c r="W21" s="140"/>
      <c r="X21" s="140"/>
      <c r="Y21" s="140"/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  <c r="AK21" s="140"/>
    </row>
    <row r="22" ht="40.5" customHeight="1">
      <c r="A22" s="180"/>
      <c r="B22" s="164" t="s">
        <v>12</v>
      </c>
      <c r="C22" s="181" t="s">
        <v>58</v>
      </c>
      <c r="D22" s="52"/>
      <c r="E22" s="53"/>
      <c r="F22" s="182"/>
      <c r="G22" s="182"/>
      <c r="H22" s="183" t="s">
        <v>14</v>
      </c>
      <c r="I22" s="164" t="s">
        <v>15</v>
      </c>
      <c r="J22" s="164" t="s">
        <v>16</v>
      </c>
      <c r="K22" s="140"/>
      <c r="L22" s="164" t="s">
        <v>17</v>
      </c>
      <c r="M22" s="164" t="s">
        <v>15</v>
      </c>
      <c r="N22" s="180" t="s">
        <v>18</v>
      </c>
      <c r="O22" s="140"/>
      <c r="P22" s="140"/>
      <c r="Q22" s="184"/>
      <c r="R22" s="164" t="s">
        <v>17</v>
      </c>
      <c r="S22" s="164" t="s">
        <v>15</v>
      </c>
      <c r="T22" s="180" t="s">
        <v>18</v>
      </c>
      <c r="U22" s="143"/>
      <c r="V22" s="180" t="s">
        <v>19</v>
      </c>
      <c r="W22" s="180" t="s">
        <v>20</v>
      </c>
      <c r="X22" s="180" t="s">
        <v>21</v>
      </c>
      <c r="Y22" s="180" t="s">
        <v>98</v>
      </c>
      <c r="Z22" s="140"/>
      <c r="AA22" s="140"/>
      <c r="AB22" s="140"/>
      <c r="AC22" s="140"/>
      <c r="AD22" s="140"/>
      <c r="AE22" s="140"/>
      <c r="AF22" s="140"/>
      <c r="AG22" s="140"/>
      <c r="AH22" s="140"/>
      <c r="AI22" s="140"/>
      <c r="AJ22" s="140"/>
      <c r="AK22" s="140"/>
    </row>
    <row r="23" ht="27.0" customHeight="1">
      <c r="A23" s="185">
        <v>1.0</v>
      </c>
      <c r="B23" s="186" t="s">
        <v>62</v>
      </c>
      <c r="C23" s="187">
        <v>72.0</v>
      </c>
      <c r="D23" s="187">
        <v>203.0</v>
      </c>
      <c r="E23" s="187">
        <v>210.0</v>
      </c>
      <c r="F23" s="187">
        <f t="shared" ref="F23:F137" si="5">VALUE(IF(RIGHT(B23, 1)="%", RIGHT(B23, 3), 0))</f>
        <v>0.8</v>
      </c>
      <c r="G23" s="187">
        <f t="shared" ref="G23:G137" si="6">+Q23*C23/100*D23/100*E23/100</f>
        <v>89.01144</v>
      </c>
      <c r="H23" s="188">
        <f t="shared" ref="H23:H137" si="7">IF(F23=0, G23, F23*G23)</f>
        <v>71.209152</v>
      </c>
      <c r="I23" s="187">
        <v>1.0</v>
      </c>
      <c r="J23" s="189">
        <f t="shared" ref="J23:J137" si="8">+I23*H23</f>
        <v>71.209152</v>
      </c>
      <c r="K23" s="190"/>
      <c r="L23" s="191">
        <f>D23*25.4/1000</f>
        <v>5.1562</v>
      </c>
      <c r="M23" s="185">
        <f>+I23</f>
        <v>1</v>
      </c>
      <c r="N23" s="185">
        <f>M23*L23</f>
        <v>5.1562</v>
      </c>
      <c r="O23" s="190"/>
      <c r="P23" s="190"/>
      <c r="Q23" s="192">
        <v>29.0</v>
      </c>
      <c r="R23" s="191">
        <f t="shared" ref="R23:R138" si="9">E23/100</f>
        <v>2.1</v>
      </c>
      <c r="S23" s="185">
        <f t="shared" ref="S23:S138" si="10">I23</f>
        <v>1</v>
      </c>
      <c r="T23" s="185">
        <f t="shared" ref="T23:T138" si="11">S23*R23</f>
        <v>2.1</v>
      </c>
      <c r="U23" s="193">
        <f t="shared" ref="U23:U137" si="12">+Q23*C23/100*D23/100*E23/100</f>
        <v>89.01144</v>
      </c>
      <c r="V23" s="191">
        <f t="shared" ref="V23:W23" si="4">C23/100</f>
        <v>0.72</v>
      </c>
      <c r="W23" s="191">
        <f t="shared" si="4"/>
        <v>2.03</v>
      </c>
      <c r="X23" s="191">
        <f t="shared" ref="X23:X138" si="14">T23</f>
        <v>2.1</v>
      </c>
      <c r="Y23" s="194">
        <f t="shared" ref="Y23:Y138" si="15">V23*W23*X23</f>
        <v>3.06936</v>
      </c>
      <c r="Z23" s="190"/>
      <c r="AA23" s="190"/>
      <c r="AB23" s="190"/>
      <c r="AC23" s="190"/>
      <c r="AD23" s="190"/>
      <c r="AE23" s="190"/>
      <c r="AF23" s="190"/>
      <c r="AG23" s="190"/>
      <c r="AH23" s="190"/>
      <c r="AI23" s="190"/>
      <c r="AJ23" s="190"/>
      <c r="AK23" s="190"/>
    </row>
    <row r="24" ht="27.0" customHeight="1">
      <c r="A24" s="185">
        <v>2.0</v>
      </c>
      <c r="B24" s="195" t="s">
        <v>56</v>
      </c>
      <c r="C24" s="195">
        <v>91.0</v>
      </c>
      <c r="D24" s="195">
        <v>203.0</v>
      </c>
      <c r="E24" s="195">
        <v>210.0</v>
      </c>
      <c r="F24" s="195">
        <f t="shared" si="5"/>
        <v>0</v>
      </c>
      <c r="G24" s="195">
        <f t="shared" si="6"/>
        <v>112.50057</v>
      </c>
      <c r="H24" s="196">
        <f t="shared" si="7"/>
        <v>112.50057</v>
      </c>
      <c r="I24" s="195">
        <v>1.0</v>
      </c>
      <c r="J24" s="189">
        <f t="shared" si="8"/>
        <v>112.50057</v>
      </c>
      <c r="K24" s="190"/>
      <c r="L24" s="191"/>
      <c r="M24" s="185"/>
      <c r="N24" s="185"/>
      <c r="O24" s="190"/>
      <c r="P24" s="190"/>
      <c r="Q24" s="192">
        <v>29.0</v>
      </c>
      <c r="R24" s="191">
        <f t="shared" si="9"/>
        <v>2.1</v>
      </c>
      <c r="S24" s="185">
        <f t="shared" si="10"/>
        <v>1</v>
      </c>
      <c r="T24" s="185">
        <f t="shared" si="11"/>
        <v>2.1</v>
      </c>
      <c r="U24" s="193">
        <f t="shared" si="12"/>
        <v>112.50057</v>
      </c>
      <c r="V24" s="191">
        <f t="shared" ref="V24:W24" si="13">C24/100</f>
        <v>0.91</v>
      </c>
      <c r="W24" s="191">
        <f t="shared" si="13"/>
        <v>2.03</v>
      </c>
      <c r="X24" s="191">
        <f t="shared" si="14"/>
        <v>2.1</v>
      </c>
      <c r="Y24" s="194">
        <f t="shared" si="15"/>
        <v>3.87933</v>
      </c>
      <c r="Z24" s="190"/>
      <c r="AA24" s="190"/>
      <c r="AB24" s="190"/>
      <c r="AC24" s="190"/>
      <c r="AD24" s="190"/>
      <c r="AE24" s="190"/>
      <c r="AF24" s="190"/>
      <c r="AG24" s="190"/>
      <c r="AH24" s="190"/>
      <c r="AI24" s="190"/>
      <c r="AJ24" s="190"/>
      <c r="AK24" s="190"/>
    </row>
    <row r="25" ht="27.0" customHeight="1">
      <c r="A25" s="185">
        <v>3.0</v>
      </c>
      <c r="B25" s="195" t="s">
        <v>56</v>
      </c>
      <c r="C25" s="195">
        <v>98.0</v>
      </c>
      <c r="D25" s="195">
        <v>203.0</v>
      </c>
      <c r="E25" s="195">
        <v>210.0</v>
      </c>
      <c r="F25" s="195">
        <f t="shared" si="5"/>
        <v>0</v>
      </c>
      <c r="G25" s="195">
        <f t="shared" si="6"/>
        <v>121.15446</v>
      </c>
      <c r="H25" s="196">
        <f t="shared" si="7"/>
        <v>121.15446</v>
      </c>
      <c r="I25" s="195">
        <v>5.0</v>
      </c>
      <c r="J25" s="189">
        <f t="shared" si="8"/>
        <v>605.7723</v>
      </c>
      <c r="K25" s="190"/>
      <c r="L25" s="191">
        <f t="shared" ref="L25:L30" si="17">D25*25.4/1000</f>
        <v>5.1562</v>
      </c>
      <c r="M25" s="185">
        <f t="shared" ref="M25:M85" si="18">+I25</f>
        <v>5</v>
      </c>
      <c r="N25" s="185">
        <f t="shared" ref="N25:N30" si="19">M25*L25</f>
        <v>25.781</v>
      </c>
      <c r="O25" s="190"/>
      <c r="P25" s="190"/>
      <c r="Q25" s="192">
        <v>29.0</v>
      </c>
      <c r="R25" s="191">
        <f t="shared" si="9"/>
        <v>2.1</v>
      </c>
      <c r="S25" s="185">
        <f t="shared" si="10"/>
        <v>5</v>
      </c>
      <c r="T25" s="185">
        <f t="shared" si="11"/>
        <v>10.5</v>
      </c>
      <c r="U25" s="193">
        <f t="shared" si="12"/>
        <v>121.15446</v>
      </c>
      <c r="V25" s="191">
        <f t="shared" ref="V25:W25" si="16">C25/100</f>
        <v>0.98</v>
      </c>
      <c r="W25" s="191">
        <f t="shared" si="16"/>
        <v>2.03</v>
      </c>
      <c r="X25" s="191">
        <f t="shared" si="14"/>
        <v>10.5</v>
      </c>
      <c r="Y25" s="194">
        <f t="shared" si="15"/>
        <v>20.8887</v>
      </c>
      <c r="Z25" s="190"/>
      <c r="AA25" s="190"/>
      <c r="AB25" s="190"/>
      <c r="AC25" s="190"/>
      <c r="AD25" s="190"/>
      <c r="AE25" s="190"/>
      <c r="AF25" s="190"/>
      <c r="AG25" s="190"/>
      <c r="AH25" s="190"/>
      <c r="AI25" s="190"/>
      <c r="AJ25" s="190"/>
      <c r="AK25" s="190"/>
    </row>
    <row r="26" ht="27.0" customHeight="1">
      <c r="A26" s="185">
        <v>11.0</v>
      </c>
      <c r="B26" s="195" t="s">
        <v>56</v>
      </c>
      <c r="C26" s="195">
        <v>97.0</v>
      </c>
      <c r="D26" s="195">
        <v>203.0</v>
      </c>
      <c r="E26" s="195">
        <v>210.0</v>
      </c>
      <c r="F26" s="195">
        <f t="shared" si="5"/>
        <v>0</v>
      </c>
      <c r="G26" s="195">
        <f t="shared" si="6"/>
        <v>119.91819</v>
      </c>
      <c r="H26" s="196">
        <f t="shared" si="7"/>
        <v>119.91819</v>
      </c>
      <c r="I26" s="195">
        <v>23.0</v>
      </c>
      <c r="J26" s="189">
        <f t="shared" si="8"/>
        <v>2758.11837</v>
      </c>
      <c r="K26" s="190"/>
      <c r="L26" s="191">
        <f t="shared" si="17"/>
        <v>5.1562</v>
      </c>
      <c r="M26" s="185">
        <f t="shared" si="18"/>
        <v>23</v>
      </c>
      <c r="N26" s="185">
        <f t="shared" si="19"/>
        <v>118.5926</v>
      </c>
      <c r="O26" s="190"/>
      <c r="P26" s="190"/>
      <c r="Q26" s="192">
        <v>29.0</v>
      </c>
      <c r="R26" s="191">
        <f t="shared" si="9"/>
        <v>2.1</v>
      </c>
      <c r="S26" s="185">
        <f t="shared" si="10"/>
        <v>23</v>
      </c>
      <c r="T26" s="185">
        <f t="shared" si="11"/>
        <v>48.3</v>
      </c>
      <c r="U26" s="193">
        <f t="shared" si="12"/>
        <v>119.91819</v>
      </c>
      <c r="V26" s="191">
        <f t="shared" ref="V26:W26" si="20">C26/100</f>
        <v>0.97</v>
      </c>
      <c r="W26" s="191">
        <f t="shared" si="20"/>
        <v>2.03</v>
      </c>
      <c r="X26" s="191">
        <f t="shared" si="14"/>
        <v>48.3</v>
      </c>
      <c r="Y26" s="194">
        <f t="shared" si="15"/>
        <v>95.10753</v>
      </c>
      <c r="Z26" s="190"/>
      <c r="AA26" s="190"/>
      <c r="AB26" s="190"/>
      <c r="AC26" s="190"/>
      <c r="AD26" s="190"/>
      <c r="AE26" s="190"/>
      <c r="AF26" s="190"/>
      <c r="AG26" s="190"/>
      <c r="AH26" s="190"/>
      <c r="AI26" s="190"/>
      <c r="AJ26" s="190"/>
      <c r="AK26" s="190"/>
    </row>
    <row r="27" ht="27.0" customHeight="1">
      <c r="A27" s="185">
        <v>14.0</v>
      </c>
      <c r="B27" s="195" t="s">
        <v>56</v>
      </c>
      <c r="C27" s="195">
        <v>97.0</v>
      </c>
      <c r="D27" s="195">
        <v>203.0</v>
      </c>
      <c r="E27" s="195">
        <v>210.0</v>
      </c>
      <c r="F27" s="195">
        <f t="shared" si="5"/>
        <v>0</v>
      </c>
      <c r="G27" s="195">
        <f t="shared" si="6"/>
        <v>119.91819</v>
      </c>
      <c r="H27" s="196">
        <f t="shared" si="7"/>
        <v>119.91819</v>
      </c>
      <c r="I27" s="195">
        <v>9.0</v>
      </c>
      <c r="J27" s="189">
        <f t="shared" si="8"/>
        <v>1079.26371</v>
      </c>
      <c r="K27" s="190"/>
      <c r="L27" s="191">
        <f t="shared" si="17"/>
        <v>5.1562</v>
      </c>
      <c r="M27" s="185">
        <f t="shared" si="18"/>
        <v>9</v>
      </c>
      <c r="N27" s="185">
        <f t="shared" si="19"/>
        <v>46.4058</v>
      </c>
      <c r="O27" s="190"/>
      <c r="P27" s="190"/>
      <c r="Q27" s="192">
        <v>29.0</v>
      </c>
      <c r="R27" s="191">
        <f t="shared" si="9"/>
        <v>2.1</v>
      </c>
      <c r="S27" s="185">
        <f t="shared" si="10"/>
        <v>9</v>
      </c>
      <c r="T27" s="185">
        <f t="shared" si="11"/>
        <v>18.9</v>
      </c>
      <c r="U27" s="193">
        <f t="shared" si="12"/>
        <v>119.91819</v>
      </c>
      <c r="V27" s="191">
        <f t="shared" ref="V27:W27" si="21">C27/100</f>
        <v>0.97</v>
      </c>
      <c r="W27" s="191">
        <f t="shared" si="21"/>
        <v>2.03</v>
      </c>
      <c r="X27" s="191">
        <f t="shared" si="14"/>
        <v>18.9</v>
      </c>
      <c r="Y27" s="194">
        <f t="shared" si="15"/>
        <v>37.21599</v>
      </c>
      <c r="Z27" s="190"/>
      <c r="AA27" s="190"/>
      <c r="AB27" s="190"/>
      <c r="AC27" s="190"/>
      <c r="AD27" s="190"/>
      <c r="AE27" s="190"/>
      <c r="AF27" s="190"/>
      <c r="AG27" s="190"/>
      <c r="AH27" s="190"/>
      <c r="AI27" s="190"/>
      <c r="AJ27" s="190"/>
      <c r="AK27" s="190"/>
    </row>
    <row r="28" ht="27.0" customHeight="1">
      <c r="A28" s="185">
        <v>15.0</v>
      </c>
      <c r="B28" s="195" t="s">
        <v>56</v>
      </c>
      <c r="C28" s="195">
        <v>95.0</v>
      </c>
      <c r="D28" s="195">
        <v>203.0</v>
      </c>
      <c r="E28" s="195">
        <v>210.0</v>
      </c>
      <c r="F28" s="195">
        <f t="shared" si="5"/>
        <v>0</v>
      </c>
      <c r="G28" s="195">
        <f t="shared" si="6"/>
        <v>117.44565</v>
      </c>
      <c r="H28" s="196">
        <f t="shared" si="7"/>
        <v>117.44565</v>
      </c>
      <c r="I28" s="195">
        <v>1.0</v>
      </c>
      <c r="J28" s="189">
        <f t="shared" si="8"/>
        <v>117.44565</v>
      </c>
      <c r="K28" s="190"/>
      <c r="L28" s="191">
        <f t="shared" si="17"/>
        <v>5.1562</v>
      </c>
      <c r="M28" s="185">
        <f t="shared" si="18"/>
        <v>1</v>
      </c>
      <c r="N28" s="185">
        <f t="shared" si="19"/>
        <v>5.1562</v>
      </c>
      <c r="O28" s="190"/>
      <c r="P28" s="190"/>
      <c r="Q28" s="192">
        <v>29.0</v>
      </c>
      <c r="R28" s="191">
        <f t="shared" si="9"/>
        <v>2.1</v>
      </c>
      <c r="S28" s="185">
        <f t="shared" si="10"/>
        <v>1</v>
      </c>
      <c r="T28" s="185">
        <f t="shared" si="11"/>
        <v>2.1</v>
      </c>
      <c r="U28" s="193">
        <f t="shared" si="12"/>
        <v>117.44565</v>
      </c>
      <c r="V28" s="191">
        <f t="shared" ref="V28:W28" si="22">C28/100</f>
        <v>0.95</v>
      </c>
      <c r="W28" s="191">
        <f t="shared" si="22"/>
        <v>2.03</v>
      </c>
      <c r="X28" s="191">
        <f t="shared" si="14"/>
        <v>2.1</v>
      </c>
      <c r="Y28" s="194">
        <f t="shared" si="15"/>
        <v>4.04985</v>
      </c>
      <c r="Z28" s="190"/>
      <c r="AA28" s="190"/>
      <c r="AB28" s="190"/>
      <c r="AC28" s="190"/>
      <c r="AD28" s="190"/>
      <c r="AE28" s="190"/>
      <c r="AF28" s="190"/>
      <c r="AG28" s="190"/>
      <c r="AH28" s="190"/>
      <c r="AI28" s="190"/>
      <c r="AJ28" s="190"/>
      <c r="AK28" s="190"/>
    </row>
    <row r="29" ht="27.0" customHeight="1">
      <c r="A29" s="185">
        <v>16.0</v>
      </c>
      <c r="B29" s="195" t="s">
        <v>56</v>
      </c>
      <c r="C29" s="195">
        <v>90.0</v>
      </c>
      <c r="D29" s="195">
        <v>203.0</v>
      </c>
      <c r="E29" s="195">
        <v>210.0</v>
      </c>
      <c r="F29" s="195">
        <f t="shared" si="5"/>
        <v>0</v>
      </c>
      <c r="G29" s="195">
        <f t="shared" si="6"/>
        <v>111.2643</v>
      </c>
      <c r="H29" s="196">
        <f t="shared" si="7"/>
        <v>111.2643</v>
      </c>
      <c r="I29" s="195">
        <v>1.0</v>
      </c>
      <c r="J29" s="189">
        <f t="shared" si="8"/>
        <v>111.2643</v>
      </c>
      <c r="K29" s="190"/>
      <c r="L29" s="191">
        <f t="shared" si="17"/>
        <v>5.1562</v>
      </c>
      <c r="M29" s="185">
        <f t="shared" si="18"/>
        <v>1</v>
      </c>
      <c r="N29" s="185">
        <f t="shared" si="19"/>
        <v>5.1562</v>
      </c>
      <c r="O29" s="190"/>
      <c r="P29" s="190"/>
      <c r="Q29" s="192">
        <v>29.0</v>
      </c>
      <c r="R29" s="191">
        <f t="shared" si="9"/>
        <v>2.1</v>
      </c>
      <c r="S29" s="185">
        <f t="shared" si="10"/>
        <v>1</v>
      </c>
      <c r="T29" s="185">
        <f t="shared" si="11"/>
        <v>2.1</v>
      </c>
      <c r="U29" s="193">
        <f t="shared" si="12"/>
        <v>111.2643</v>
      </c>
      <c r="V29" s="191">
        <f t="shared" ref="V29:W29" si="23">C29/100</f>
        <v>0.9</v>
      </c>
      <c r="W29" s="191">
        <f t="shared" si="23"/>
        <v>2.03</v>
      </c>
      <c r="X29" s="191">
        <f t="shared" si="14"/>
        <v>2.1</v>
      </c>
      <c r="Y29" s="194">
        <f t="shared" si="15"/>
        <v>3.8367</v>
      </c>
      <c r="Z29" s="190"/>
      <c r="AA29" s="190"/>
      <c r="AB29" s="190"/>
      <c r="AC29" s="190"/>
      <c r="AD29" s="190"/>
      <c r="AE29" s="190"/>
      <c r="AF29" s="190"/>
      <c r="AG29" s="190"/>
      <c r="AH29" s="190"/>
      <c r="AI29" s="190"/>
      <c r="AJ29" s="190"/>
      <c r="AK29" s="190"/>
    </row>
    <row r="30" ht="27.0" customHeight="1">
      <c r="A30" s="185">
        <v>18.0</v>
      </c>
      <c r="B30" s="195" t="s">
        <v>56</v>
      </c>
      <c r="C30" s="195">
        <v>98.0</v>
      </c>
      <c r="D30" s="195">
        <v>203.0</v>
      </c>
      <c r="E30" s="195">
        <v>210.0</v>
      </c>
      <c r="F30" s="195">
        <f t="shared" si="5"/>
        <v>0</v>
      </c>
      <c r="G30" s="195">
        <f t="shared" si="6"/>
        <v>121.15446</v>
      </c>
      <c r="H30" s="196">
        <f t="shared" si="7"/>
        <v>121.15446</v>
      </c>
      <c r="I30" s="195">
        <v>4.0</v>
      </c>
      <c r="J30" s="189">
        <f t="shared" si="8"/>
        <v>484.61784</v>
      </c>
      <c r="K30" s="190"/>
      <c r="L30" s="168">
        <f t="shared" si="17"/>
        <v>5.1562</v>
      </c>
      <c r="M30" s="197">
        <f t="shared" si="18"/>
        <v>4</v>
      </c>
      <c r="N30" s="197">
        <f t="shared" si="19"/>
        <v>20.6248</v>
      </c>
      <c r="O30" s="190"/>
      <c r="P30" s="190"/>
      <c r="Q30" s="192">
        <v>29.0</v>
      </c>
      <c r="R30" s="191">
        <f t="shared" si="9"/>
        <v>2.1</v>
      </c>
      <c r="S30" s="185">
        <f t="shared" si="10"/>
        <v>4</v>
      </c>
      <c r="T30" s="185">
        <f t="shared" si="11"/>
        <v>8.4</v>
      </c>
      <c r="U30" s="193">
        <f t="shared" si="12"/>
        <v>121.15446</v>
      </c>
      <c r="V30" s="191">
        <f t="shared" ref="V30:W30" si="24">C30/100</f>
        <v>0.98</v>
      </c>
      <c r="W30" s="191">
        <f t="shared" si="24"/>
        <v>2.03</v>
      </c>
      <c r="X30" s="191">
        <f t="shared" si="14"/>
        <v>8.4</v>
      </c>
      <c r="Y30" s="194">
        <f t="shared" si="15"/>
        <v>16.71096</v>
      </c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</row>
    <row r="31" ht="27.0" customHeight="1">
      <c r="A31" s="185">
        <v>19.0</v>
      </c>
      <c r="B31" s="195" t="s">
        <v>56</v>
      </c>
      <c r="C31" s="195">
        <v>97.0</v>
      </c>
      <c r="D31" s="195">
        <v>203.0</v>
      </c>
      <c r="E31" s="195">
        <v>210.0</v>
      </c>
      <c r="F31" s="195">
        <f t="shared" si="5"/>
        <v>0</v>
      </c>
      <c r="G31" s="195">
        <f t="shared" si="6"/>
        <v>119.91819</v>
      </c>
      <c r="H31" s="196">
        <f t="shared" si="7"/>
        <v>119.91819</v>
      </c>
      <c r="I31" s="195">
        <v>4.0</v>
      </c>
      <c r="J31" s="189">
        <f t="shared" si="8"/>
        <v>479.67276</v>
      </c>
      <c r="K31" s="190"/>
      <c r="L31" s="168"/>
      <c r="M31" s="197">
        <f t="shared" si="18"/>
        <v>4</v>
      </c>
      <c r="N31" s="197"/>
      <c r="O31" s="190"/>
      <c r="P31" s="190"/>
      <c r="Q31" s="192">
        <v>29.0</v>
      </c>
      <c r="R31" s="191">
        <f t="shared" si="9"/>
        <v>2.1</v>
      </c>
      <c r="S31" s="185">
        <f t="shared" si="10"/>
        <v>4</v>
      </c>
      <c r="T31" s="185">
        <f t="shared" si="11"/>
        <v>8.4</v>
      </c>
      <c r="U31" s="193">
        <f t="shared" si="12"/>
        <v>119.91819</v>
      </c>
      <c r="V31" s="191">
        <f t="shared" ref="V31:W31" si="25">C31/100</f>
        <v>0.97</v>
      </c>
      <c r="W31" s="191">
        <f t="shared" si="25"/>
        <v>2.03</v>
      </c>
      <c r="X31" s="191">
        <f t="shared" si="14"/>
        <v>8.4</v>
      </c>
      <c r="Y31" s="194">
        <f t="shared" si="15"/>
        <v>16.54044</v>
      </c>
      <c r="Z31" s="190"/>
      <c r="AA31" s="190"/>
      <c r="AB31" s="190"/>
      <c r="AC31" s="190"/>
      <c r="AD31" s="190"/>
      <c r="AE31" s="190"/>
      <c r="AF31" s="190"/>
      <c r="AG31" s="190"/>
      <c r="AH31" s="190"/>
      <c r="AI31" s="190"/>
      <c r="AJ31" s="190"/>
      <c r="AK31" s="190"/>
    </row>
    <row r="32" ht="27.0" customHeight="1">
      <c r="A32" s="185">
        <v>20.0</v>
      </c>
      <c r="B32" s="195" t="s">
        <v>56</v>
      </c>
      <c r="C32" s="195">
        <v>98.0</v>
      </c>
      <c r="D32" s="195">
        <v>203.0</v>
      </c>
      <c r="E32" s="195">
        <v>210.0</v>
      </c>
      <c r="F32" s="195">
        <f t="shared" si="5"/>
        <v>0</v>
      </c>
      <c r="G32" s="195">
        <f t="shared" si="6"/>
        <v>121.15446</v>
      </c>
      <c r="H32" s="196">
        <f t="shared" si="7"/>
        <v>121.15446</v>
      </c>
      <c r="I32" s="195">
        <v>1.0</v>
      </c>
      <c r="J32" s="189">
        <f t="shared" si="8"/>
        <v>121.15446</v>
      </c>
      <c r="K32" s="190"/>
      <c r="L32" s="168"/>
      <c r="M32" s="197">
        <f t="shared" si="18"/>
        <v>1</v>
      </c>
      <c r="N32" s="197"/>
      <c r="O32" s="190"/>
      <c r="P32" s="190"/>
      <c r="Q32" s="192">
        <v>29.0</v>
      </c>
      <c r="R32" s="191">
        <f t="shared" si="9"/>
        <v>2.1</v>
      </c>
      <c r="S32" s="185">
        <f t="shared" si="10"/>
        <v>1</v>
      </c>
      <c r="T32" s="185">
        <f t="shared" si="11"/>
        <v>2.1</v>
      </c>
      <c r="U32" s="193">
        <f t="shared" si="12"/>
        <v>121.15446</v>
      </c>
      <c r="V32" s="191">
        <f t="shared" ref="V32:W32" si="26">C32/100</f>
        <v>0.98</v>
      </c>
      <c r="W32" s="191">
        <f t="shared" si="26"/>
        <v>2.03</v>
      </c>
      <c r="X32" s="191">
        <f t="shared" si="14"/>
        <v>2.1</v>
      </c>
      <c r="Y32" s="194">
        <f t="shared" si="15"/>
        <v>4.17774</v>
      </c>
      <c r="Z32" s="190"/>
      <c r="AA32" s="190"/>
      <c r="AB32" s="190"/>
      <c r="AC32" s="190"/>
      <c r="AD32" s="190"/>
      <c r="AE32" s="190"/>
      <c r="AF32" s="190"/>
      <c r="AG32" s="190"/>
      <c r="AH32" s="190"/>
      <c r="AI32" s="190"/>
      <c r="AJ32" s="190"/>
      <c r="AK32" s="190"/>
    </row>
    <row r="33" ht="27.0" customHeight="1">
      <c r="A33" s="185">
        <v>21.0</v>
      </c>
      <c r="B33" s="195" t="s">
        <v>56</v>
      </c>
      <c r="C33" s="195">
        <v>96.0</v>
      </c>
      <c r="D33" s="195">
        <v>203.0</v>
      </c>
      <c r="E33" s="195">
        <v>210.0</v>
      </c>
      <c r="F33" s="195">
        <f t="shared" si="5"/>
        <v>0</v>
      </c>
      <c r="G33" s="195">
        <f t="shared" si="6"/>
        <v>118.68192</v>
      </c>
      <c r="H33" s="196">
        <f t="shared" si="7"/>
        <v>118.68192</v>
      </c>
      <c r="I33" s="195">
        <v>5.0</v>
      </c>
      <c r="J33" s="189">
        <f t="shared" si="8"/>
        <v>593.4096</v>
      </c>
      <c r="K33" s="190"/>
      <c r="L33" s="168"/>
      <c r="M33" s="197">
        <f t="shared" si="18"/>
        <v>5</v>
      </c>
      <c r="N33" s="197"/>
      <c r="O33" s="190"/>
      <c r="P33" s="190"/>
      <c r="Q33" s="192">
        <v>29.0</v>
      </c>
      <c r="R33" s="191">
        <f t="shared" si="9"/>
        <v>2.1</v>
      </c>
      <c r="S33" s="185">
        <f t="shared" si="10"/>
        <v>5</v>
      </c>
      <c r="T33" s="185">
        <f t="shared" si="11"/>
        <v>10.5</v>
      </c>
      <c r="U33" s="193">
        <f t="shared" si="12"/>
        <v>118.68192</v>
      </c>
      <c r="V33" s="191">
        <f t="shared" ref="V33:W33" si="27">C33/100</f>
        <v>0.96</v>
      </c>
      <c r="W33" s="191">
        <f t="shared" si="27"/>
        <v>2.03</v>
      </c>
      <c r="X33" s="191">
        <f t="shared" si="14"/>
        <v>10.5</v>
      </c>
      <c r="Y33" s="194">
        <f t="shared" si="15"/>
        <v>20.4624</v>
      </c>
      <c r="Z33" s="190"/>
      <c r="AA33" s="190"/>
      <c r="AB33" s="190"/>
      <c r="AC33" s="190"/>
      <c r="AD33" s="190"/>
      <c r="AE33" s="190"/>
      <c r="AF33" s="190"/>
      <c r="AG33" s="190"/>
      <c r="AH33" s="190"/>
      <c r="AI33" s="190"/>
      <c r="AJ33" s="190"/>
      <c r="AK33" s="190"/>
    </row>
    <row r="34" ht="27.0" customHeight="1">
      <c r="A34" s="185">
        <v>22.0</v>
      </c>
      <c r="B34" s="195" t="s">
        <v>56</v>
      </c>
      <c r="C34" s="195">
        <v>96.0</v>
      </c>
      <c r="D34" s="195">
        <v>203.0</v>
      </c>
      <c r="E34" s="195">
        <v>210.0</v>
      </c>
      <c r="F34" s="195">
        <f t="shared" si="5"/>
        <v>0</v>
      </c>
      <c r="G34" s="195">
        <f t="shared" si="6"/>
        <v>118.68192</v>
      </c>
      <c r="H34" s="196">
        <f t="shared" si="7"/>
        <v>118.68192</v>
      </c>
      <c r="I34" s="195">
        <v>5.0</v>
      </c>
      <c r="J34" s="189">
        <f t="shared" si="8"/>
        <v>593.4096</v>
      </c>
      <c r="K34" s="190"/>
      <c r="L34" s="168"/>
      <c r="M34" s="197">
        <f t="shared" si="18"/>
        <v>5</v>
      </c>
      <c r="N34" s="197"/>
      <c r="O34" s="190"/>
      <c r="P34" s="190"/>
      <c r="Q34" s="192">
        <v>29.0</v>
      </c>
      <c r="R34" s="191">
        <f t="shared" si="9"/>
        <v>2.1</v>
      </c>
      <c r="S34" s="185">
        <f t="shared" si="10"/>
        <v>5</v>
      </c>
      <c r="T34" s="185">
        <f t="shared" si="11"/>
        <v>10.5</v>
      </c>
      <c r="U34" s="193">
        <f t="shared" si="12"/>
        <v>118.68192</v>
      </c>
      <c r="V34" s="191">
        <f t="shared" ref="V34:W34" si="28">C34/100</f>
        <v>0.96</v>
      </c>
      <c r="W34" s="191">
        <f t="shared" si="28"/>
        <v>2.03</v>
      </c>
      <c r="X34" s="191">
        <f t="shared" si="14"/>
        <v>10.5</v>
      </c>
      <c r="Y34" s="194">
        <f t="shared" si="15"/>
        <v>20.4624</v>
      </c>
      <c r="Z34" s="190"/>
      <c r="AA34" s="190"/>
      <c r="AB34" s="190"/>
      <c r="AC34" s="190"/>
      <c r="AD34" s="190"/>
      <c r="AE34" s="190"/>
      <c r="AF34" s="190"/>
      <c r="AG34" s="190"/>
      <c r="AH34" s="190"/>
      <c r="AI34" s="190"/>
      <c r="AJ34" s="190"/>
      <c r="AK34" s="190"/>
    </row>
    <row r="35" ht="27.0" customHeight="1">
      <c r="A35" s="185">
        <v>23.0</v>
      </c>
      <c r="B35" s="186" t="s">
        <v>62</v>
      </c>
      <c r="C35" s="187">
        <v>87.0</v>
      </c>
      <c r="D35" s="187">
        <v>184.0</v>
      </c>
      <c r="E35" s="187">
        <v>218.0</v>
      </c>
      <c r="F35" s="187">
        <f t="shared" si="5"/>
        <v>0.8</v>
      </c>
      <c r="G35" s="187">
        <f t="shared" si="6"/>
        <v>101.202576</v>
      </c>
      <c r="H35" s="188">
        <f t="shared" si="7"/>
        <v>80.9620608</v>
      </c>
      <c r="I35" s="187">
        <v>1.0</v>
      </c>
      <c r="J35" s="189">
        <f t="shared" si="8"/>
        <v>80.9620608</v>
      </c>
      <c r="K35" s="190"/>
      <c r="L35" s="168"/>
      <c r="M35" s="197">
        <f t="shared" si="18"/>
        <v>1</v>
      </c>
      <c r="N35" s="197"/>
      <c r="O35" s="190"/>
      <c r="P35" s="190"/>
      <c r="Q35" s="192">
        <v>29.0</v>
      </c>
      <c r="R35" s="191">
        <f t="shared" si="9"/>
        <v>2.18</v>
      </c>
      <c r="S35" s="185">
        <f t="shared" si="10"/>
        <v>1</v>
      </c>
      <c r="T35" s="185">
        <f t="shared" si="11"/>
        <v>2.18</v>
      </c>
      <c r="U35" s="193">
        <f t="shared" si="12"/>
        <v>101.202576</v>
      </c>
      <c r="V35" s="191">
        <f t="shared" ref="V35:W35" si="29">C35/100</f>
        <v>0.87</v>
      </c>
      <c r="W35" s="191">
        <f t="shared" si="29"/>
        <v>1.84</v>
      </c>
      <c r="X35" s="191">
        <f t="shared" si="14"/>
        <v>2.18</v>
      </c>
      <c r="Y35" s="194">
        <f t="shared" si="15"/>
        <v>3.489744</v>
      </c>
      <c r="Z35" s="190"/>
      <c r="AA35" s="190"/>
      <c r="AB35" s="190"/>
      <c r="AC35" s="190"/>
      <c r="AD35" s="190"/>
      <c r="AE35" s="190"/>
      <c r="AF35" s="190"/>
      <c r="AG35" s="190"/>
      <c r="AH35" s="190"/>
      <c r="AI35" s="190"/>
      <c r="AJ35" s="190"/>
      <c r="AK35" s="190"/>
    </row>
    <row r="36" ht="27.0" customHeight="1">
      <c r="A36" s="185">
        <v>25.0</v>
      </c>
      <c r="B36" s="195" t="s">
        <v>56</v>
      </c>
      <c r="C36" s="195">
        <v>103.0</v>
      </c>
      <c r="D36" s="195">
        <v>184.0</v>
      </c>
      <c r="E36" s="195">
        <v>197.0</v>
      </c>
      <c r="F36" s="195">
        <f t="shared" si="5"/>
        <v>0</v>
      </c>
      <c r="G36" s="195">
        <f t="shared" si="6"/>
        <v>108.272776</v>
      </c>
      <c r="H36" s="196">
        <f t="shared" si="7"/>
        <v>108.272776</v>
      </c>
      <c r="I36" s="195">
        <v>10.0</v>
      </c>
      <c r="J36" s="189">
        <f t="shared" si="8"/>
        <v>1082.72776</v>
      </c>
      <c r="K36" s="190"/>
      <c r="L36" s="168"/>
      <c r="M36" s="197">
        <f t="shared" si="18"/>
        <v>10</v>
      </c>
      <c r="N36" s="197"/>
      <c r="O36" s="190"/>
      <c r="P36" s="190"/>
      <c r="Q36" s="192">
        <v>29.0</v>
      </c>
      <c r="R36" s="191">
        <f t="shared" si="9"/>
        <v>1.97</v>
      </c>
      <c r="S36" s="185">
        <f t="shared" si="10"/>
        <v>10</v>
      </c>
      <c r="T36" s="185">
        <f t="shared" si="11"/>
        <v>19.7</v>
      </c>
      <c r="U36" s="193">
        <f t="shared" si="12"/>
        <v>108.272776</v>
      </c>
      <c r="V36" s="191">
        <f t="shared" ref="V36:W36" si="30">C36/100</f>
        <v>1.03</v>
      </c>
      <c r="W36" s="191">
        <f t="shared" si="30"/>
        <v>1.84</v>
      </c>
      <c r="X36" s="191">
        <f t="shared" si="14"/>
        <v>19.7</v>
      </c>
      <c r="Y36" s="194">
        <f t="shared" si="15"/>
        <v>37.33544</v>
      </c>
      <c r="Z36" s="140"/>
      <c r="AA36" s="140"/>
      <c r="AB36" s="140"/>
      <c r="AC36" s="140"/>
      <c r="AD36" s="140"/>
      <c r="AE36" s="140"/>
      <c r="AF36" s="140"/>
      <c r="AG36" s="140"/>
      <c r="AH36" s="140"/>
      <c r="AI36" s="140"/>
      <c r="AJ36" s="140"/>
      <c r="AK36" s="140"/>
    </row>
    <row r="37" ht="27.0" customHeight="1">
      <c r="A37" s="185">
        <v>27.0</v>
      </c>
      <c r="B37" s="195" t="s">
        <v>56</v>
      </c>
      <c r="C37" s="195">
        <v>102.0</v>
      </c>
      <c r="D37" s="195">
        <v>184.0</v>
      </c>
      <c r="E37" s="195">
        <v>197.0</v>
      </c>
      <c r="F37" s="195">
        <f t="shared" si="5"/>
        <v>0</v>
      </c>
      <c r="G37" s="195">
        <f t="shared" si="6"/>
        <v>107.221584</v>
      </c>
      <c r="H37" s="196">
        <f t="shared" si="7"/>
        <v>107.221584</v>
      </c>
      <c r="I37" s="195">
        <v>6.0</v>
      </c>
      <c r="J37" s="189">
        <f t="shared" si="8"/>
        <v>643.329504</v>
      </c>
      <c r="K37" s="190"/>
      <c r="L37" s="168"/>
      <c r="M37" s="197">
        <f t="shared" si="18"/>
        <v>6</v>
      </c>
      <c r="N37" s="197"/>
      <c r="O37" s="190"/>
      <c r="P37" s="190"/>
      <c r="Q37" s="192">
        <v>29.0</v>
      </c>
      <c r="R37" s="191">
        <f t="shared" si="9"/>
        <v>1.97</v>
      </c>
      <c r="S37" s="185">
        <f t="shared" si="10"/>
        <v>6</v>
      </c>
      <c r="T37" s="185">
        <f t="shared" si="11"/>
        <v>11.82</v>
      </c>
      <c r="U37" s="193">
        <f t="shared" si="12"/>
        <v>107.221584</v>
      </c>
      <c r="V37" s="191">
        <f t="shared" ref="V37:W37" si="31">C37/100</f>
        <v>1.02</v>
      </c>
      <c r="W37" s="191">
        <f t="shared" si="31"/>
        <v>1.84</v>
      </c>
      <c r="X37" s="191">
        <f t="shared" si="14"/>
        <v>11.82</v>
      </c>
      <c r="Y37" s="194">
        <f t="shared" si="15"/>
        <v>22.183776</v>
      </c>
      <c r="Z37" s="140"/>
      <c r="AA37" s="140"/>
      <c r="AB37" s="140"/>
      <c r="AC37" s="140"/>
      <c r="AD37" s="140"/>
      <c r="AE37" s="140"/>
      <c r="AF37" s="140"/>
      <c r="AG37" s="140"/>
      <c r="AH37" s="140"/>
      <c r="AI37" s="140"/>
      <c r="AJ37" s="140"/>
      <c r="AK37" s="140"/>
    </row>
    <row r="38" ht="27.0" customHeight="1">
      <c r="A38" s="185">
        <v>30.0</v>
      </c>
      <c r="B38" s="195" t="s">
        <v>56</v>
      </c>
      <c r="C38" s="195">
        <v>102.0</v>
      </c>
      <c r="D38" s="195">
        <v>184.0</v>
      </c>
      <c r="E38" s="195">
        <v>198.0</v>
      </c>
      <c r="F38" s="195">
        <f t="shared" si="5"/>
        <v>0</v>
      </c>
      <c r="G38" s="195">
        <f t="shared" si="6"/>
        <v>107.765856</v>
      </c>
      <c r="H38" s="196">
        <f t="shared" si="7"/>
        <v>107.765856</v>
      </c>
      <c r="I38" s="195">
        <v>4.0</v>
      </c>
      <c r="J38" s="219">
        <f t="shared" si="8"/>
        <v>431.063424</v>
      </c>
      <c r="K38" s="140"/>
      <c r="L38" s="198"/>
      <c r="M38" s="199">
        <f t="shared" si="18"/>
        <v>4</v>
      </c>
      <c r="N38" s="199"/>
      <c r="O38" s="140"/>
      <c r="P38" s="140"/>
      <c r="Q38" s="192">
        <v>29.0</v>
      </c>
      <c r="R38" s="191">
        <f t="shared" si="9"/>
        <v>1.98</v>
      </c>
      <c r="S38" s="185">
        <f t="shared" si="10"/>
        <v>4</v>
      </c>
      <c r="T38" s="185">
        <f t="shared" si="11"/>
        <v>7.92</v>
      </c>
      <c r="U38" s="193">
        <f t="shared" si="12"/>
        <v>107.765856</v>
      </c>
      <c r="V38" s="191">
        <f t="shared" ref="V38:W38" si="32">C38/100</f>
        <v>1.02</v>
      </c>
      <c r="W38" s="191">
        <f t="shared" si="32"/>
        <v>1.84</v>
      </c>
      <c r="X38" s="191">
        <f t="shared" si="14"/>
        <v>7.92</v>
      </c>
      <c r="Y38" s="194">
        <f t="shared" si="15"/>
        <v>14.864256</v>
      </c>
      <c r="Z38" s="140"/>
      <c r="AA38" s="140"/>
      <c r="AB38" s="140"/>
      <c r="AC38" s="140"/>
      <c r="AD38" s="140"/>
      <c r="AE38" s="140"/>
      <c r="AF38" s="140"/>
      <c r="AG38" s="140"/>
      <c r="AH38" s="140"/>
      <c r="AI38" s="140"/>
      <c r="AJ38" s="140"/>
      <c r="AK38" s="140"/>
    </row>
    <row r="39" ht="27.0" customHeight="1">
      <c r="A39" s="185">
        <v>31.0</v>
      </c>
      <c r="B39" s="195" t="s">
        <v>56</v>
      </c>
      <c r="C39" s="195">
        <v>102.0</v>
      </c>
      <c r="D39" s="195">
        <v>184.0</v>
      </c>
      <c r="E39" s="195">
        <v>199.0</v>
      </c>
      <c r="F39" s="195">
        <f t="shared" si="5"/>
        <v>0</v>
      </c>
      <c r="G39" s="195">
        <f t="shared" si="6"/>
        <v>108.310128</v>
      </c>
      <c r="H39" s="196">
        <f t="shared" si="7"/>
        <v>108.310128</v>
      </c>
      <c r="I39" s="195">
        <v>1.0</v>
      </c>
      <c r="J39" s="219">
        <f t="shared" si="8"/>
        <v>108.310128</v>
      </c>
      <c r="K39" s="140"/>
      <c r="L39" s="198"/>
      <c r="M39" s="199">
        <f t="shared" si="18"/>
        <v>1</v>
      </c>
      <c r="N39" s="199"/>
      <c r="O39" s="140"/>
      <c r="P39" s="140"/>
      <c r="Q39" s="192">
        <v>29.0</v>
      </c>
      <c r="R39" s="191">
        <f t="shared" si="9"/>
        <v>1.99</v>
      </c>
      <c r="S39" s="185">
        <f t="shared" si="10"/>
        <v>1</v>
      </c>
      <c r="T39" s="185">
        <f t="shared" si="11"/>
        <v>1.99</v>
      </c>
      <c r="U39" s="193">
        <f t="shared" si="12"/>
        <v>108.310128</v>
      </c>
      <c r="V39" s="191">
        <f t="shared" ref="V39:W39" si="33">C39/100</f>
        <v>1.02</v>
      </c>
      <c r="W39" s="191">
        <f t="shared" si="33"/>
        <v>1.84</v>
      </c>
      <c r="X39" s="191">
        <f t="shared" si="14"/>
        <v>1.99</v>
      </c>
      <c r="Y39" s="194">
        <f t="shared" si="15"/>
        <v>3.734832</v>
      </c>
      <c r="Z39" s="140"/>
      <c r="AA39" s="140"/>
      <c r="AB39" s="140"/>
      <c r="AC39" s="140"/>
      <c r="AD39" s="140"/>
      <c r="AE39" s="140"/>
      <c r="AF39" s="140"/>
      <c r="AG39" s="140"/>
      <c r="AH39" s="140"/>
      <c r="AI39" s="140"/>
      <c r="AJ39" s="140"/>
      <c r="AK39" s="140"/>
    </row>
    <row r="40" ht="27.0" customHeight="1">
      <c r="A40" s="185">
        <v>32.0</v>
      </c>
      <c r="B40" s="195" t="s">
        <v>56</v>
      </c>
      <c r="C40" s="195">
        <v>99.0</v>
      </c>
      <c r="D40" s="195">
        <v>184.0</v>
      </c>
      <c r="E40" s="195">
        <v>198.0</v>
      </c>
      <c r="F40" s="195">
        <f t="shared" si="5"/>
        <v>0</v>
      </c>
      <c r="G40" s="195">
        <f t="shared" si="6"/>
        <v>104.596272</v>
      </c>
      <c r="H40" s="196">
        <f t="shared" si="7"/>
        <v>104.596272</v>
      </c>
      <c r="I40" s="195">
        <v>1.0</v>
      </c>
      <c r="J40" s="219">
        <f t="shared" si="8"/>
        <v>104.596272</v>
      </c>
      <c r="K40" s="140"/>
      <c r="L40" s="198"/>
      <c r="M40" s="199">
        <f t="shared" si="18"/>
        <v>1</v>
      </c>
      <c r="N40" s="199"/>
      <c r="O40" s="140"/>
      <c r="P40" s="140"/>
      <c r="Q40" s="192">
        <v>29.0</v>
      </c>
      <c r="R40" s="191">
        <f t="shared" si="9"/>
        <v>1.98</v>
      </c>
      <c r="S40" s="185">
        <f t="shared" si="10"/>
        <v>1</v>
      </c>
      <c r="T40" s="185">
        <f t="shared" si="11"/>
        <v>1.98</v>
      </c>
      <c r="U40" s="193">
        <f t="shared" si="12"/>
        <v>104.596272</v>
      </c>
      <c r="V40" s="191">
        <f t="shared" ref="V40:W40" si="34">C40/100</f>
        <v>0.99</v>
      </c>
      <c r="W40" s="191">
        <f t="shared" si="34"/>
        <v>1.84</v>
      </c>
      <c r="X40" s="191">
        <f t="shared" si="14"/>
        <v>1.98</v>
      </c>
      <c r="Y40" s="194">
        <f t="shared" si="15"/>
        <v>3.606768</v>
      </c>
      <c r="Z40" s="140"/>
      <c r="AA40" s="140"/>
      <c r="AB40" s="140"/>
      <c r="AC40" s="140"/>
      <c r="AD40" s="140"/>
      <c r="AE40" s="140"/>
      <c r="AF40" s="140"/>
      <c r="AG40" s="140"/>
      <c r="AH40" s="140"/>
      <c r="AI40" s="140"/>
      <c r="AJ40" s="140"/>
      <c r="AK40" s="140"/>
    </row>
    <row r="41" ht="27.0" customHeight="1">
      <c r="A41" s="185">
        <v>35.0</v>
      </c>
      <c r="B41" s="195" t="s">
        <v>56</v>
      </c>
      <c r="C41" s="195">
        <v>91.0</v>
      </c>
      <c r="D41" s="195">
        <v>184.0</v>
      </c>
      <c r="E41" s="195">
        <v>197.0</v>
      </c>
      <c r="F41" s="195">
        <f t="shared" si="5"/>
        <v>0</v>
      </c>
      <c r="G41" s="195">
        <f t="shared" si="6"/>
        <v>95.658472</v>
      </c>
      <c r="H41" s="196">
        <f t="shared" si="7"/>
        <v>95.658472</v>
      </c>
      <c r="I41" s="195">
        <v>1.0</v>
      </c>
      <c r="J41" s="219">
        <f t="shared" si="8"/>
        <v>95.658472</v>
      </c>
      <c r="K41" s="140"/>
      <c r="L41" s="198"/>
      <c r="M41" s="199">
        <f t="shared" si="18"/>
        <v>1</v>
      </c>
      <c r="N41" s="199"/>
      <c r="O41" s="140"/>
      <c r="P41" s="140"/>
      <c r="Q41" s="192">
        <v>29.0</v>
      </c>
      <c r="R41" s="191">
        <f t="shared" si="9"/>
        <v>1.97</v>
      </c>
      <c r="S41" s="185">
        <f t="shared" si="10"/>
        <v>1</v>
      </c>
      <c r="T41" s="185">
        <f t="shared" si="11"/>
        <v>1.97</v>
      </c>
      <c r="U41" s="193">
        <f t="shared" si="12"/>
        <v>95.658472</v>
      </c>
      <c r="V41" s="191">
        <f t="shared" ref="V41:W41" si="35">C41/100</f>
        <v>0.91</v>
      </c>
      <c r="W41" s="191">
        <f t="shared" si="35"/>
        <v>1.84</v>
      </c>
      <c r="X41" s="191">
        <f t="shared" si="14"/>
        <v>1.97</v>
      </c>
      <c r="Y41" s="194">
        <f t="shared" si="15"/>
        <v>3.298568</v>
      </c>
      <c r="Z41" s="140"/>
      <c r="AA41" s="140"/>
      <c r="AB41" s="140"/>
      <c r="AC41" s="140"/>
      <c r="AD41" s="140"/>
      <c r="AE41" s="140"/>
      <c r="AF41" s="140"/>
      <c r="AG41" s="140"/>
      <c r="AH41" s="140"/>
      <c r="AI41" s="140"/>
      <c r="AJ41" s="140"/>
      <c r="AK41" s="140"/>
    </row>
    <row r="42" ht="27.0" customHeight="1">
      <c r="A42" s="185">
        <v>36.0</v>
      </c>
      <c r="B42" s="195" t="s">
        <v>56</v>
      </c>
      <c r="C42" s="195">
        <v>103.0</v>
      </c>
      <c r="D42" s="195">
        <v>184.0</v>
      </c>
      <c r="E42" s="195">
        <v>198.0</v>
      </c>
      <c r="F42" s="195">
        <f t="shared" si="5"/>
        <v>0</v>
      </c>
      <c r="G42" s="195">
        <f t="shared" si="6"/>
        <v>108.822384</v>
      </c>
      <c r="H42" s="196">
        <f t="shared" si="7"/>
        <v>108.822384</v>
      </c>
      <c r="I42" s="195">
        <v>8.0</v>
      </c>
      <c r="J42" s="219">
        <f t="shared" si="8"/>
        <v>870.579072</v>
      </c>
      <c r="K42" s="140"/>
      <c r="L42" s="198"/>
      <c r="M42" s="199">
        <f t="shared" si="18"/>
        <v>8</v>
      </c>
      <c r="N42" s="199"/>
      <c r="O42" s="140"/>
      <c r="P42" s="140"/>
      <c r="Q42" s="192">
        <v>29.0</v>
      </c>
      <c r="R42" s="191">
        <f t="shared" si="9"/>
        <v>1.98</v>
      </c>
      <c r="S42" s="185">
        <f t="shared" si="10"/>
        <v>8</v>
      </c>
      <c r="T42" s="185">
        <f t="shared" si="11"/>
        <v>15.84</v>
      </c>
      <c r="U42" s="193">
        <f t="shared" si="12"/>
        <v>108.822384</v>
      </c>
      <c r="V42" s="191">
        <f t="shared" ref="V42:W42" si="36">C42/100</f>
        <v>1.03</v>
      </c>
      <c r="W42" s="191">
        <f t="shared" si="36"/>
        <v>1.84</v>
      </c>
      <c r="X42" s="191">
        <f t="shared" si="14"/>
        <v>15.84</v>
      </c>
      <c r="Y42" s="194">
        <f t="shared" si="15"/>
        <v>30.019968</v>
      </c>
      <c r="Z42" s="140"/>
      <c r="AA42" s="140"/>
      <c r="AB42" s="140"/>
      <c r="AC42" s="140"/>
      <c r="AD42" s="140"/>
      <c r="AE42" s="140"/>
      <c r="AF42" s="140"/>
      <c r="AG42" s="140"/>
      <c r="AH42" s="140"/>
      <c r="AI42" s="140"/>
      <c r="AJ42" s="140"/>
      <c r="AK42" s="140"/>
    </row>
    <row r="43" ht="27.0" customHeight="1">
      <c r="A43" s="185">
        <v>37.0</v>
      </c>
      <c r="B43" s="195" t="s">
        <v>56</v>
      </c>
      <c r="C43" s="195">
        <v>103.0</v>
      </c>
      <c r="D43" s="195">
        <v>184.0</v>
      </c>
      <c r="E43" s="195">
        <v>208.0</v>
      </c>
      <c r="F43" s="195">
        <f t="shared" si="5"/>
        <v>0</v>
      </c>
      <c r="G43" s="195">
        <f t="shared" si="6"/>
        <v>114.318464</v>
      </c>
      <c r="H43" s="196">
        <f t="shared" si="7"/>
        <v>114.318464</v>
      </c>
      <c r="I43" s="195">
        <v>1.0</v>
      </c>
      <c r="J43" s="219">
        <f t="shared" si="8"/>
        <v>114.318464</v>
      </c>
      <c r="K43" s="140"/>
      <c r="L43" s="198"/>
      <c r="M43" s="199">
        <f t="shared" si="18"/>
        <v>1</v>
      </c>
      <c r="N43" s="199"/>
      <c r="O43" s="140"/>
      <c r="P43" s="140"/>
      <c r="Q43" s="192">
        <v>29.0</v>
      </c>
      <c r="R43" s="191">
        <f t="shared" si="9"/>
        <v>2.08</v>
      </c>
      <c r="S43" s="185">
        <f t="shared" si="10"/>
        <v>1</v>
      </c>
      <c r="T43" s="185">
        <f t="shared" si="11"/>
        <v>2.08</v>
      </c>
      <c r="U43" s="193">
        <f t="shared" si="12"/>
        <v>114.318464</v>
      </c>
      <c r="V43" s="191">
        <f t="shared" ref="V43:W43" si="37">C43/100</f>
        <v>1.03</v>
      </c>
      <c r="W43" s="191">
        <f t="shared" si="37"/>
        <v>1.84</v>
      </c>
      <c r="X43" s="191">
        <f t="shared" si="14"/>
        <v>2.08</v>
      </c>
      <c r="Y43" s="194">
        <f t="shared" si="15"/>
        <v>3.942016</v>
      </c>
      <c r="Z43" s="140"/>
      <c r="AA43" s="140"/>
      <c r="AB43" s="140"/>
      <c r="AC43" s="140"/>
      <c r="AD43" s="140"/>
      <c r="AE43" s="140"/>
      <c r="AF43" s="140"/>
      <c r="AG43" s="140"/>
      <c r="AH43" s="140"/>
      <c r="AI43" s="140"/>
      <c r="AJ43" s="140"/>
      <c r="AK43" s="140"/>
    </row>
    <row r="44" ht="27.0" customHeight="1">
      <c r="A44" s="185">
        <v>38.0</v>
      </c>
      <c r="B44" s="195" t="s">
        <v>56</v>
      </c>
      <c r="C44" s="195">
        <v>103.0</v>
      </c>
      <c r="D44" s="195">
        <v>184.0</v>
      </c>
      <c r="E44" s="195">
        <v>179.0</v>
      </c>
      <c r="F44" s="195">
        <f t="shared" si="5"/>
        <v>0</v>
      </c>
      <c r="G44" s="195">
        <f t="shared" si="6"/>
        <v>98.379832</v>
      </c>
      <c r="H44" s="196">
        <f t="shared" si="7"/>
        <v>98.379832</v>
      </c>
      <c r="I44" s="195">
        <v>1.0</v>
      </c>
      <c r="J44" s="219">
        <f t="shared" si="8"/>
        <v>98.379832</v>
      </c>
      <c r="K44" s="140"/>
      <c r="L44" s="198"/>
      <c r="M44" s="199">
        <f t="shared" si="18"/>
        <v>1</v>
      </c>
      <c r="N44" s="199"/>
      <c r="O44" s="140"/>
      <c r="P44" s="140"/>
      <c r="Q44" s="192">
        <v>29.0</v>
      </c>
      <c r="R44" s="191">
        <f t="shared" si="9"/>
        <v>1.79</v>
      </c>
      <c r="S44" s="185">
        <f t="shared" si="10"/>
        <v>1</v>
      </c>
      <c r="T44" s="185">
        <f t="shared" si="11"/>
        <v>1.79</v>
      </c>
      <c r="U44" s="193">
        <f t="shared" si="12"/>
        <v>98.379832</v>
      </c>
      <c r="V44" s="191">
        <f t="shared" ref="V44:W44" si="38">C44/100</f>
        <v>1.03</v>
      </c>
      <c r="W44" s="191">
        <f t="shared" si="38"/>
        <v>1.84</v>
      </c>
      <c r="X44" s="191">
        <f t="shared" si="14"/>
        <v>1.79</v>
      </c>
      <c r="Y44" s="194">
        <f t="shared" si="15"/>
        <v>3.392408</v>
      </c>
      <c r="Z44" s="140"/>
      <c r="AA44" s="140"/>
      <c r="AB44" s="140"/>
      <c r="AC44" s="140"/>
      <c r="AD44" s="140"/>
      <c r="AE44" s="140"/>
      <c r="AF44" s="140"/>
      <c r="AG44" s="140"/>
      <c r="AH44" s="140"/>
      <c r="AI44" s="140"/>
      <c r="AJ44" s="140"/>
      <c r="AK44" s="140"/>
    </row>
    <row r="45" ht="27.0" customHeight="1">
      <c r="A45" s="185">
        <v>47.0</v>
      </c>
      <c r="B45" s="195" t="s">
        <v>56</v>
      </c>
      <c r="C45" s="195">
        <v>103.0</v>
      </c>
      <c r="D45" s="195">
        <v>184.0</v>
      </c>
      <c r="E45" s="195">
        <v>196.0</v>
      </c>
      <c r="F45" s="195">
        <f t="shared" si="5"/>
        <v>0</v>
      </c>
      <c r="G45" s="195">
        <f t="shared" si="6"/>
        <v>107.723168</v>
      </c>
      <c r="H45" s="196">
        <f t="shared" si="7"/>
        <v>107.723168</v>
      </c>
      <c r="I45" s="195">
        <v>8.0</v>
      </c>
      <c r="J45" s="219">
        <f t="shared" si="8"/>
        <v>861.785344</v>
      </c>
      <c r="K45" s="140"/>
      <c r="L45" s="198"/>
      <c r="M45" s="199">
        <f t="shared" si="18"/>
        <v>8</v>
      </c>
      <c r="N45" s="199"/>
      <c r="O45" s="140"/>
      <c r="P45" s="140"/>
      <c r="Q45" s="192">
        <v>29.0</v>
      </c>
      <c r="R45" s="191">
        <f t="shared" si="9"/>
        <v>1.96</v>
      </c>
      <c r="S45" s="185">
        <f t="shared" si="10"/>
        <v>8</v>
      </c>
      <c r="T45" s="185">
        <f t="shared" si="11"/>
        <v>15.68</v>
      </c>
      <c r="U45" s="193">
        <f t="shared" si="12"/>
        <v>107.723168</v>
      </c>
      <c r="V45" s="191">
        <f t="shared" ref="V45:W45" si="39">C45/100</f>
        <v>1.03</v>
      </c>
      <c r="W45" s="191">
        <f t="shared" si="39"/>
        <v>1.84</v>
      </c>
      <c r="X45" s="191">
        <f t="shared" si="14"/>
        <v>15.68</v>
      </c>
      <c r="Y45" s="194">
        <f t="shared" si="15"/>
        <v>29.716736</v>
      </c>
      <c r="Z45" s="140"/>
      <c r="AA45" s="140"/>
      <c r="AB45" s="140"/>
      <c r="AC45" s="140"/>
      <c r="AD45" s="140"/>
      <c r="AE45" s="140"/>
      <c r="AF45" s="140"/>
      <c r="AG45" s="140"/>
      <c r="AH45" s="140"/>
      <c r="AI45" s="140"/>
      <c r="AJ45" s="140"/>
      <c r="AK45" s="140"/>
    </row>
    <row r="46" ht="27.0" customHeight="1">
      <c r="A46" s="185">
        <v>55.0</v>
      </c>
      <c r="B46" s="195" t="s">
        <v>56</v>
      </c>
      <c r="C46" s="195">
        <v>102.0</v>
      </c>
      <c r="D46" s="195">
        <v>184.0</v>
      </c>
      <c r="E46" s="195">
        <v>196.0</v>
      </c>
      <c r="F46" s="195">
        <f t="shared" si="5"/>
        <v>0</v>
      </c>
      <c r="G46" s="195">
        <f t="shared" si="6"/>
        <v>106.677312</v>
      </c>
      <c r="H46" s="196">
        <f t="shared" si="7"/>
        <v>106.677312</v>
      </c>
      <c r="I46" s="195">
        <v>2.0</v>
      </c>
      <c r="J46" s="219">
        <f t="shared" si="8"/>
        <v>213.354624</v>
      </c>
      <c r="K46" s="140"/>
      <c r="L46" s="198"/>
      <c r="M46" s="199">
        <f t="shared" si="18"/>
        <v>2</v>
      </c>
      <c r="N46" s="199"/>
      <c r="O46" s="140"/>
      <c r="P46" s="140"/>
      <c r="Q46" s="192">
        <v>29.0</v>
      </c>
      <c r="R46" s="191">
        <f t="shared" si="9"/>
        <v>1.96</v>
      </c>
      <c r="S46" s="185">
        <f t="shared" si="10"/>
        <v>2</v>
      </c>
      <c r="T46" s="185">
        <f t="shared" si="11"/>
        <v>3.92</v>
      </c>
      <c r="U46" s="193">
        <f t="shared" si="12"/>
        <v>106.677312</v>
      </c>
      <c r="V46" s="191">
        <f t="shared" ref="V46:W46" si="40">C46/100</f>
        <v>1.02</v>
      </c>
      <c r="W46" s="191">
        <f t="shared" si="40"/>
        <v>1.84</v>
      </c>
      <c r="X46" s="191">
        <f t="shared" si="14"/>
        <v>3.92</v>
      </c>
      <c r="Y46" s="194">
        <f t="shared" si="15"/>
        <v>7.357056</v>
      </c>
      <c r="Z46" s="140"/>
      <c r="AA46" s="140"/>
      <c r="AB46" s="140"/>
      <c r="AC46" s="140"/>
      <c r="AD46" s="140"/>
      <c r="AE46" s="140"/>
      <c r="AF46" s="140"/>
      <c r="AG46" s="140"/>
      <c r="AH46" s="140"/>
      <c r="AI46" s="140"/>
      <c r="AJ46" s="140"/>
      <c r="AK46" s="140"/>
    </row>
    <row r="47" ht="27.0" customHeight="1">
      <c r="A47" s="185">
        <v>61.0</v>
      </c>
      <c r="B47" s="195" t="s">
        <v>56</v>
      </c>
      <c r="C47" s="195">
        <v>107.0</v>
      </c>
      <c r="D47" s="195">
        <v>184.0</v>
      </c>
      <c r="E47" s="195">
        <v>218.0</v>
      </c>
      <c r="F47" s="195">
        <f t="shared" si="5"/>
        <v>0</v>
      </c>
      <c r="G47" s="195">
        <f t="shared" si="6"/>
        <v>124.467536</v>
      </c>
      <c r="H47" s="196">
        <f t="shared" si="7"/>
        <v>124.467536</v>
      </c>
      <c r="I47" s="195">
        <v>3.0</v>
      </c>
      <c r="J47" s="219">
        <f t="shared" si="8"/>
        <v>373.402608</v>
      </c>
      <c r="K47" s="140"/>
      <c r="L47" s="198"/>
      <c r="M47" s="199">
        <f t="shared" si="18"/>
        <v>3</v>
      </c>
      <c r="N47" s="199"/>
      <c r="O47" s="140"/>
      <c r="P47" s="140"/>
      <c r="Q47" s="192">
        <v>29.0</v>
      </c>
      <c r="R47" s="191">
        <f t="shared" si="9"/>
        <v>2.18</v>
      </c>
      <c r="S47" s="185">
        <f t="shared" si="10"/>
        <v>3</v>
      </c>
      <c r="T47" s="185">
        <f t="shared" si="11"/>
        <v>6.54</v>
      </c>
      <c r="U47" s="193">
        <f t="shared" si="12"/>
        <v>124.467536</v>
      </c>
      <c r="V47" s="191">
        <f t="shared" ref="V47:W47" si="41">C47/100</f>
        <v>1.07</v>
      </c>
      <c r="W47" s="191">
        <f t="shared" si="41"/>
        <v>1.84</v>
      </c>
      <c r="X47" s="191">
        <f t="shared" si="14"/>
        <v>6.54</v>
      </c>
      <c r="Y47" s="194">
        <f t="shared" si="15"/>
        <v>12.875952</v>
      </c>
      <c r="Z47" s="140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</row>
    <row r="48" ht="27.0" customHeight="1">
      <c r="A48" s="185">
        <v>67.0</v>
      </c>
      <c r="B48" s="195" t="s">
        <v>56</v>
      </c>
      <c r="C48" s="195">
        <v>105.0</v>
      </c>
      <c r="D48" s="195">
        <v>184.0</v>
      </c>
      <c r="E48" s="195">
        <v>198.0</v>
      </c>
      <c r="F48" s="195">
        <f t="shared" si="5"/>
        <v>0</v>
      </c>
      <c r="G48" s="195">
        <f t="shared" si="6"/>
        <v>110.93544</v>
      </c>
      <c r="H48" s="196">
        <f t="shared" si="7"/>
        <v>110.93544</v>
      </c>
      <c r="I48" s="195">
        <v>2.0</v>
      </c>
      <c r="J48" s="219">
        <f t="shared" si="8"/>
        <v>221.87088</v>
      </c>
      <c r="K48" s="140"/>
      <c r="L48" s="198"/>
      <c r="M48" s="199">
        <f t="shared" si="18"/>
        <v>2</v>
      </c>
      <c r="N48" s="199"/>
      <c r="O48" s="140"/>
      <c r="P48" s="140"/>
      <c r="Q48" s="192">
        <v>29.0</v>
      </c>
      <c r="R48" s="191">
        <f t="shared" si="9"/>
        <v>1.98</v>
      </c>
      <c r="S48" s="185">
        <f t="shared" si="10"/>
        <v>2</v>
      </c>
      <c r="T48" s="185">
        <f t="shared" si="11"/>
        <v>3.96</v>
      </c>
      <c r="U48" s="193">
        <f t="shared" si="12"/>
        <v>110.93544</v>
      </c>
      <c r="V48" s="191">
        <f t="shared" ref="V48:W48" si="42">C48/100</f>
        <v>1.05</v>
      </c>
      <c r="W48" s="191">
        <f t="shared" si="42"/>
        <v>1.84</v>
      </c>
      <c r="X48" s="191">
        <f t="shared" si="14"/>
        <v>3.96</v>
      </c>
      <c r="Y48" s="194">
        <f t="shared" si="15"/>
        <v>7.65072</v>
      </c>
      <c r="Z48" s="140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140"/>
    </row>
    <row r="49" ht="27.0" customHeight="1">
      <c r="A49" s="185">
        <v>70.0</v>
      </c>
      <c r="B49" s="195" t="s">
        <v>56</v>
      </c>
      <c r="C49" s="195">
        <v>107.0</v>
      </c>
      <c r="D49" s="195">
        <v>184.0</v>
      </c>
      <c r="E49" s="195">
        <v>220.0</v>
      </c>
      <c r="F49" s="195">
        <f t="shared" si="5"/>
        <v>0</v>
      </c>
      <c r="G49" s="195">
        <f t="shared" si="6"/>
        <v>125.60944</v>
      </c>
      <c r="H49" s="196">
        <f t="shared" si="7"/>
        <v>125.60944</v>
      </c>
      <c r="I49" s="195">
        <v>2.0</v>
      </c>
      <c r="J49" s="219">
        <f t="shared" si="8"/>
        <v>251.21888</v>
      </c>
      <c r="K49" s="140"/>
      <c r="L49" s="198"/>
      <c r="M49" s="199">
        <f t="shared" si="18"/>
        <v>2</v>
      </c>
      <c r="N49" s="199"/>
      <c r="O49" s="140"/>
      <c r="P49" s="140"/>
      <c r="Q49" s="192">
        <v>29.0</v>
      </c>
      <c r="R49" s="191">
        <f t="shared" si="9"/>
        <v>2.2</v>
      </c>
      <c r="S49" s="185">
        <f t="shared" si="10"/>
        <v>2</v>
      </c>
      <c r="T49" s="185">
        <f t="shared" si="11"/>
        <v>4.4</v>
      </c>
      <c r="U49" s="193">
        <f t="shared" si="12"/>
        <v>125.60944</v>
      </c>
      <c r="V49" s="191">
        <f t="shared" ref="V49:W49" si="43">C49/100</f>
        <v>1.07</v>
      </c>
      <c r="W49" s="191">
        <f t="shared" si="43"/>
        <v>1.84</v>
      </c>
      <c r="X49" s="191">
        <f t="shared" si="14"/>
        <v>4.4</v>
      </c>
      <c r="Y49" s="194">
        <f t="shared" si="15"/>
        <v>8.66272</v>
      </c>
      <c r="Z49" s="140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140"/>
    </row>
    <row r="50" ht="27.0" customHeight="1">
      <c r="A50" s="185">
        <v>73.0</v>
      </c>
      <c r="B50" s="195" t="s">
        <v>56</v>
      </c>
      <c r="C50" s="195">
        <v>105.0</v>
      </c>
      <c r="D50" s="195">
        <v>184.0</v>
      </c>
      <c r="E50" s="195">
        <v>196.0</v>
      </c>
      <c r="F50" s="195">
        <f t="shared" si="5"/>
        <v>0</v>
      </c>
      <c r="G50" s="195">
        <f t="shared" si="6"/>
        <v>109.81488</v>
      </c>
      <c r="H50" s="196">
        <f t="shared" si="7"/>
        <v>109.81488</v>
      </c>
      <c r="I50" s="195">
        <v>4.0</v>
      </c>
      <c r="J50" s="219">
        <f t="shared" si="8"/>
        <v>439.25952</v>
      </c>
      <c r="K50" s="140"/>
      <c r="L50" s="198"/>
      <c r="M50" s="199">
        <f t="shared" si="18"/>
        <v>4</v>
      </c>
      <c r="N50" s="199"/>
      <c r="O50" s="140"/>
      <c r="P50" s="140"/>
      <c r="Q50" s="192">
        <v>29.0</v>
      </c>
      <c r="R50" s="191">
        <f t="shared" si="9"/>
        <v>1.96</v>
      </c>
      <c r="S50" s="185">
        <f t="shared" si="10"/>
        <v>4</v>
      </c>
      <c r="T50" s="185">
        <f t="shared" si="11"/>
        <v>7.84</v>
      </c>
      <c r="U50" s="193">
        <f t="shared" si="12"/>
        <v>109.81488</v>
      </c>
      <c r="V50" s="191">
        <f t="shared" ref="V50:W50" si="44">C50/100</f>
        <v>1.05</v>
      </c>
      <c r="W50" s="191">
        <f t="shared" si="44"/>
        <v>1.84</v>
      </c>
      <c r="X50" s="191">
        <f t="shared" si="14"/>
        <v>7.84</v>
      </c>
      <c r="Y50" s="194">
        <f t="shared" si="15"/>
        <v>15.14688</v>
      </c>
      <c r="Z50" s="140"/>
      <c r="AA50" s="140"/>
      <c r="AB50" s="140"/>
      <c r="AC50" s="140"/>
      <c r="AD50" s="140"/>
      <c r="AE50" s="140"/>
      <c r="AF50" s="140"/>
      <c r="AG50" s="140"/>
      <c r="AH50" s="140"/>
      <c r="AI50" s="140"/>
      <c r="AJ50" s="140"/>
      <c r="AK50" s="140"/>
    </row>
    <row r="51" ht="27.0" customHeight="1">
      <c r="A51" s="185">
        <v>74.0</v>
      </c>
      <c r="B51" s="195" t="s">
        <v>56</v>
      </c>
      <c r="C51" s="195">
        <v>106.0</v>
      </c>
      <c r="D51" s="195">
        <v>184.0</v>
      </c>
      <c r="E51" s="195">
        <v>219.0</v>
      </c>
      <c r="F51" s="195">
        <f t="shared" si="5"/>
        <v>0</v>
      </c>
      <c r="G51" s="195">
        <f t="shared" si="6"/>
        <v>123.869904</v>
      </c>
      <c r="H51" s="196">
        <f t="shared" si="7"/>
        <v>123.869904</v>
      </c>
      <c r="I51" s="195">
        <v>1.0</v>
      </c>
      <c r="J51" s="219">
        <f t="shared" si="8"/>
        <v>123.869904</v>
      </c>
      <c r="K51" s="140"/>
      <c r="L51" s="198"/>
      <c r="M51" s="199">
        <f t="shared" si="18"/>
        <v>1</v>
      </c>
      <c r="N51" s="199"/>
      <c r="O51" s="140"/>
      <c r="P51" s="140"/>
      <c r="Q51" s="192">
        <v>29.0</v>
      </c>
      <c r="R51" s="191">
        <f t="shared" si="9"/>
        <v>2.19</v>
      </c>
      <c r="S51" s="185">
        <f t="shared" si="10"/>
        <v>1</v>
      </c>
      <c r="T51" s="185">
        <f t="shared" si="11"/>
        <v>2.19</v>
      </c>
      <c r="U51" s="193">
        <f t="shared" si="12"/>
        <v>123.869904</v>
      </c>
      <c r="V51" s="191">
        <f t="shared" ref="V51:W51" si="45">C51/100</f>
        <v>1.06</v>
      </c>
      <c r="W51" s="191">
        <f t="shared" si="45"/>
        <v>1.84</v>
      </c>
      <c r="X51" s="191">
        <f t="shared" si="14"/>
        <v>2.19</v>
      </c>
      <c r="Y51" s="194">
        <f t="shared" si="15"/>
        <v>4.271376</v>
      </c>
      <c r="Z51" s="140"/>
      <c r="AA51" s="140"/>
      <c r="AB51" s="140"/>
      <c r="AC51" s="140"/>
      <c r="AD51" s="140"/>
      <c r="AE51" s="140"/>
      <c r="AF51" s="140"/>
      <c r="AG51" s="140"/>
      <c r="AH51" s="140"/>
      <c r="AI51" s="140"/>
      <c r="AJ51" s="140"/>
      <c r="AK51" s="140"/>
    </row>
    <row r="52" ht="27.0" customHeight="1">
      <c r="A52" s="185">
        <v>75.0</v>
      </c>
      <c r="B52" s="195" t="s">
        <v>56</v>
      </c>
      <c r="C52" s="195">
        <v>105.0</v>
      </c>
      <c r="D52" s="195">
        <v>184.0</v>
      </c>
      <c r="E52" s="195">
        <v>195.0</v>
      </c>
      <c r="F52" s="195">
        <f t="shared" si="5"/>
        <v>0</v>
      </c>
      <c r="G52" s="195">
        <f t="shared" si="6"/>
        <v>109.2546</v>
      </c>
      <c r="H52" s="196">
        <f t="shared" si="7"/>
        <v>109.2546</v>
      </c>
      <c r="I52" s="195">
        <v>2.0</v>
      </c>
      <c r="J52" s="219">
        <f t="shared" si="8"/>
        <v>218.5092</v>
      </c>
      <c r="K52" s="140"/>
      <c r="L52" s="198"/>
      <c r="M52" s="199">
        <f t="shared" si="18"/>
        <v>2</v>
      </c>
      <c r="N52" s="199"/>
      <c r="O52" s="140"/>
      <c r="P52" s="140"/>
      <c r="Q52" s="192">
        <v>29.0</v>
      </c>
      <c r="R52" s="191">
        <f t="shared" si="9"/>
        <v>1.95</v>
      </c>
      <c r="S52" s="185">
        <f t="shared" si="10"/>
        <v>2</v>
      </c>
      <c r="T52" s="185">
        <f t="shared" si="11"/>
        <v>3.9</v>
      </c>
      <c r="U52" s="193">
        <f t="shared" si="12"/>
        <v>109.2546</v>
      </c>
      <c r="V52" s="191">
        <f t="shared" ref="V52:W52" si="46">C52/100</f>
        <v>1.05</v>
      </c>
      <c r="W52" s="191">
        <f t="shared" si="46"/>
        <v>1.84</v>
      </c>
      <c r="X52" s="191">
        <f t="shared" si="14"/>
        <v>3.9</v>
      </c>
      <c r="Y52" s="194">
        <f t="shared" si="15"/>
        <v>7.5348</v>
      </c>
      <c r="Z52" s="140"/>
      <c r="AA52" s="140"/>
      <c r="AB52" s="140"/>
      <c r="AC52" s="140"/>
      <c r="AD52" s="140"/>
      <c r="AE52" s="140"/>
      <c r="AF52" s="140"/>
      <c r="AG52" s="140"/>
      <c r="AH52" s="140"/>
      <c r="AI52" s="140"/>
      <c r="AJ52" s="140"/>
      <c r="AK52" s="140"/>
    </row>
    <row r="53" ht="27.0" customHeight="1">
      <c r="A53" s="185">
        <v>76.0</v>
      </c>
      <c r="B53" s="195" t="s">
        <v>56</v>
      </c>
      <c r="C53" s="195">
        <v>103.0</v>
      </c>
      <c r="D53" s="195">
        <v>184.0</v>
      </c>
      <c r="E53" s="195">
        <v>218.0</v>
      </c>
      <c r="F53" s="195">
        <f t="shared" si="5"/>
        <v>0</v>
      </c>
      <c r="G53" s="195">
        <f t="shared" si="6"/>
        <v>119.814544</v>
      </c>
      <c r="H53" s="196">
        <f t="shared" si="7"/>
        <v>119.814544</v>
      </c>
      <c r="I53" s="195">
        <v>1.0</v>
      </c>
      <c r="J53" s="219">
        <f t="shared" si="8"/>
        <v>119.814544</v>
      </c>
      <c r="K53" s="140"/>
      <c r="L53" s="198"/>
      <c r="M53" s="199">
        <f t="shared" si="18"/>
        <v>1</v>
      </c>
      <c r="N53" s="199"/>
      <c r="O53" s="140"/>
      <c r="P53" s="140"/>
      <c r="Q53" s="192">
        <v>29.0</v>
      </c>
      <c r="R53" s="191">
        <f t="shared" si="9"/>
        <v>2.18</v>
      </c>
      <c r="S53" s="185">
        <f t="shared" si="10"/>
        <v>1</v>
      </c>
      <c r="T53" s="185">
        <f t="shared" si="11"/>
        <v>2.18</v>
      </c>
      <c r="U53" s="193">
        <f t="shared" si="12"/>
        <v>119.814544</v>
      </c>
      <c r="V53" s="191">
        <f t="shared" ref="V53:W53" si="47">C53/100</f>
        <v>1.03</v>
      </c>
      <c r="W53" s="191">
        <f t="shared" si="47"/>
        <v>1.84</v>
      </c>
      <c r="X53" s="191">
        <f t="shared" si="14"/>
        <v>2.18</v>
      </c>
      <c r="Y53" s="194">
        <f t="shared" si="15"/>
        <v>4.131536</v>
      </c>
      <c r="Z53" s="140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140"/>
    </row>
    <row r="54" ht="27.0" customHeight="1">
      <c r="A54" s="185">
        <v>77.0</v>
      </c>
      <c r="B54" s="195" t="s">
        <v>56</v>
      </c>
      <c r="C54" s="195">
        <v>107.0</v>
      </c>
      <c r="D54" s="195">
        <v>184.0</v>
      </c>
      <c r="E54" s="195">
        <v>217.0</v>
      </c>
      <c r="F54" s="195">
        <f t="shared" si="5"/>
        <v>0</v>
      </c>
      <c r="G54" s="195">
        <f t="shared" si="6"/>
        <v>123.896584</v>
      </c>
      <c r="H54" s="196">
        <f t="shared" si="7"/>
        <v>123.896584</v>
      </c>
      <c r="I54" s="195">
        <v>1.0</v>
      </c>
      <c r="J54" s="219">
        <f t="shared" si="8"/>
        <v>123.896584</v>
      </c>
      <c r="K54" s="140"/>
      <c r="L54" s="198"/>
      <c r="M54" s="199">
        <f t="shared" si="18"/>
        <v>1</v>
      </c>
      <c r="N54" s="199"/>
      <c r="O54" s="140"/>
      <c r="P54" s="140"/>
      <c r="Q54" s="192">
        <v>29.0</v>
      </c>
      <c r="R54" s="191">
        <f t="shared" si="9"/>
        <v>2.17</v>
      </c>
      <c r="S54" s="185">
        <f t="shared" si="10"/>
        <v>1</v>
      </c>
      <c r="T54" s="185">
        <f t="shared" si="11"/>
        <v>2.17</v>
      </c>
      <c r="U54" s="193">
        <f t="shared" si="12"/>
        <v>123.896584</v>
      </c>
      <c r="V54" s="191">
        <f t="shared" ref="V54:W54" si="48">C54/100</f>
        <v>1.07</v>
      </c>
      <c r="W54" s="191">
        <f t="shared" si="48"/>
        <v>1.84</v>
      </c>
      <c r="X54" s="191">
        <f t="shared" si="14"/>
        <v>2.17</v>
      </c>
      <c r="Y54" s="194">
        <f t="shared" si="15"/>
        <v>4.272296</v>
      </c>
      <c r="Z54" s="140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140"/>
    </row>
    <row r="55" ht="27.0" customHeight="1">
      <c r="A55" s="185">
        <v>78.0</v>
      </c>
      <c r="B55" s="186" t="s">
        <v>63</v>
      </c>
      <c r="C55" s="187">
        <v>80.0</v>
      </c>
      <c r="D55" s="187">
        <v>203.0</v>
      </c>
      <c r="E55" s="187">
        <v>233.0</v>
      </c>
      <c r="F55" s="187">
        <f t="shared" si="5"/>
        <v>0.8</v>
      </c>
      <c r="G55" s="187">
        <f t="shared" si="6"/>
        <v>109.73368</v>
      </c>
      <c r="H55" s="188">
        <f t="shared" si="7"/>
        <v>87.786944</v>
      </c>
      <c r="I55" s="187">
        <v>1.0</v>
      </c>
      <c r="J55" s="219">
        <f t="shared" si="8"/>
        <v>87.786944</v>
      </c>
      <c r="K55" s="140"/>
      <c r="L55" s="198"/>
      <c r="M55" s="199">
        <f t="shared" si="18"/>
        <v>1</v>
      </c>
      <c r="N55" s="199"/>
      <c r="O55" s="140"/>
      <c r="P55" s="140"/>
      <c r="Q55" s="192">
        <v>29.0</v>
      </c>
      <c r="R55" s="191">
        <f t="shared" si="9"/>
        <v>2.33</v>
      </c>
      <c r="S55" s="185">
        <f t="shared" si="10"/>
        <v>1</v>
      </c>
      <c r="T55" s="185">
        <f t="shared" si="11"/>
        <v>2.33</v>
      </c>
      <c r="U55" s="193">
        <f t="shared" si="12"/>
        <v>109.73368</v>
      </c>
      <c r="V55" s="191">
        <f t="shared" ref="V55:W55" si="49">C55/100</f>
        <v>0.8</v>
      </c>
      <c r="W55" s="191">
        <f t="shared" si="49"/>
        <v>2.03</v>
      </c>
      <c r="X55" s="191">
        <f t="shared" si="14"/>
        <v>2.33</v>
      </c>
      <c r="Y55" s="194">
        <f t="shared" si="15"/>
        <v>3.78392</v>
      </c>
      <c r="Z55" s="140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140"/>
    </row>
    <row r="56" ht="27.0" customHeight="1">
      <c r="A56" s="185">
        <v>79.0</v>
      </c>
      <c r="B56" s="201" t="s">
        <v>57</v>
      </c>
      <c r="C56" s="195">
        <v>98.0</v>
      </c>
      <c r="D56" s="195">
        <v>203.0</v>
      </c>
      <c r="E56" s="195">
        <v>234.0</v>
      </c>
      <c r="F56" s="195">
        <f t="shared" si="5"/>
        <v>0</v>
      </c>
      <c r="G56" s="195">
        <f t="shared" si="6"/>
        <v>135.000684</v>
      </c>
      <c r="H56" s="196">
        <f t="shared" si="7"/>
        <v>135.000684</v>
      </c>
      <c r="I56" s="195">
        <v>5.0</v>
      </c>
      <c r="J56" s="219">
        <f t="shared" si="8"/>
        <v>675.00342</v>
      </c>
      <c r="K56" s="140"/>
      <c r="L56" s="198"/>
      <c r="M56" s="199">
        <f t="shared" si="18"/>
        <v>5</v>
      </c>
      <c r="N56" s="199"/>
      <c r="O56" s="140"/>
      <c r="P56" s="140"/>
      <c r="Q56" s="192">
        <v>29.0</v>
      </c>
      <c r="R56" s="191">
        <f t="shared" si="9"/>
        <v>2.34</v>
      </c>
      <c r="S56" s="185">
        <f t="shared" si="10"/>
        <v>5</v>
      </c>
      <c r="T56" s="185">
        <f t="shared" si="11"/>
        <v>11.7</v>
      </c>
      <c r="U56" s="193">
        <f t="shared" si="12"/>
        <v>135.000684</v>
      </c>
      <c r="V56" s="191">
        <f t="shared" ref="V56:W56" si="50">C56/100</f>
        <v>0.98</v>
      </c>
      <c r="W56" s="191">
        <f t="shared" si="50"/>
        <v>2.03</v>
      </c>
      <c r="X56" s="191">
        <f t="shared" si="14"/>
        <v>11.7</v>
      </c>
      <c r="Y56" s="194">
        <f t="shared" si="15"/>
        <v>23.27598</v>
      </c>
      <c r="Z56" s="140"/>
      <c r="AA56" s="140"/>
      <c r="AB56" s="140"/>
      <c r="AC56" s="140"/>
      <c r="AD56" s="140"/>
      <c r="AE56" s="140"/>
      <c r="AF56" s="140"/>
      <c r="AG56" s="140"/>
      <c r="AH56" s="140"/>
      <c r="AI56" s="140"/>
      <c r="AJ56" s="140"/>
      <c r="AK56" s="140"/>
    </row>
    <row r="57" ht="27.0" customHeight="1">
      <c r="A57" s="185">
        <v>80.0</v>
      </c>
      <c r="B57" s="201" t="s">
        <v>57</v>
      </c>
      <c r="C57" s="195">
        <v>98.0</v>
      </c>
      <c r="D57" s="195">
        <v>203.0</v>
      </c>
      <c r="E57" s="195">
        <v>232.0</v>
      </c>
      <c r="F57" s="195">
        <f t="shared" si="5"/>
        <v>0</v>
      </c>
      <c r="G57" s="195">
        <f t="shared" si="6"/>
        <v>133.846832</v>
      </c>
      <c r="H57" s="196">
        <f t="shared" si="7"/>
        <v>133.846832</v>
      </c>
      <c r="I57" s="195">
        <v>5.0</v>
      </c>
      <c r="J57" s="219">
        <f t="shared" si="8"/>
        <v>669.23416</v>
      </c>
      <c r="K57" s="140"/>
      <c r="L57" s="198"/>
      <c r="M57" s="199">
        <f t="shared" si="18"/>
        <v>5</v>
      </c>
      <c r="N57" s="199"/>
      <c r="O57" s="140"/>
      <c r="P57" s="140"/>
      <c r="Q57" s="192">
        <v>29.0</v>
      </c>
      <c r="R57" s="191">
        <f t="shared" si="9"/>
        <v>2.32</v>
      </c>
      <c r="S57" s="185">
        <f t="shared" si="10"/>
        <v>5</v>
      </c>
      <c r="T57" s="185">
        <f t="shared" si="11"/>
        <v>11.6</v>
      </c>
      <c r="U57" s="193">
        <f t="shared" si="12"/>
        <v>133.846832</v>
      </c>
      <c r="V57" s="191">
        <f t="shared" ref="V57:W57" si="51">C57/100</f>
        <v>0.98</v>
      </c>
      <c r="W57" s="191">
        <f t="shared" si="51"/>
        <v>2.03</v>
      </c>
      <c r="X57" s="191">
        <f t="shared" si="14"/>
        <v>11.6</v>
      </c>
      <c r="Y57" s="194">
        <f t="shared" si="15"/>
        <v>23.07704</v>
      </c>
      <c r="Z57" s="140"/>
      <c r="AA57" s="140"/>
      <c r="AB57" s="140"/>
      <c r="AC57" s="140"/>
      <c r="AD57" s="140"/>
      <c r="AE57" s="140"/>
      <c r="AF57" s="140"/>
      <c r="AG57" s="140"/>
      <c r="AH57" s="140"/>
      <c r="AI57" s="140"/>
      <c r="AJ57" s="140"/>
      <c r="AK57" s="140"/>
    </row>
    <row r="58" ht="27.0" customHeight="1">
      <c r="A58" s="185">
        <v>81.0</v>
      </c>
      <c r="B58" s="201" t="s">
        <v>57</v>
      </c>
      <c r="C58" s="195">
        <v>97.0</v>
      </c>
      <c r="D58" s="195">
        <v>203.0</v>
      </c>
      <c r="E58" s="195">
        <v>233.0</v>
      </c>
      <c r="F58" s="195">
        <f t="shared" si="5"/>
        <v>0</v>
      </c>
      <c r="G58" s="195">
        <f t="shared" si="6"/>
        <v>133.052087</v>
      </c>
      <c r="H58" s="196">
        <f t="shared" si="7"/>
        <v>133.052087</v>
      </c>
      <c r="I58" s="195">
        <v>4.0</v>
      </c>
      <c r="J58" s="219">
        <f t="shared" si="8"/>
        <v>532.208348</v>
      </c>
      <c r="K58" s="140"/>
      <c r="L58" s="198"/>
      <c r="M58" s="199">
        <f t="shared" si="18"/>
        <v>4</v>
      </c>
      <c r="N58" s="199"/>
      <c r="O58" s="140"/>
      <c r="P58" s="140"/>
      <c r="Q58" s="192">
        <v>29.0</v>
      </c>
      <c r="R58" s="191">
        <f t="shared" si="9"/>
        <v>2.33</v>
      </c>
      <c r="S58" s="185">
        <f t="shared" si="10"/>
        <v>4</v>
      </c>
      <c r="T58" s="185">
        <f t="shared" si="11"/>
        <v>9.32</v>
      </c>
      <c r="U58" s="193">
        <f t="shared" si="12"/>
        <v>133.052087</v>
      </c>
      <c r="V58" s="191">
        <f t="shared" ref="V58:W58" si="52">C58/100</f>
        <v>0.97</v>
      </c>
      <c r="W58" s="191">
        <f t="shared" si="52"/>
        <v>2.03</v>
      </c>
      <c r="X58" s="191">
        <f t="shared" si="14"/>
        <v>9.32</v>
      </c>
      <c r="Y58" s="194">
        <f t="shared" si="15"/>
        <v>18.352012</v>
      </c>
      <c r="Z58" s="140"/>
      <c r="AA58" s="140"/>
      <c r="AB58" s="140"/>
      <c r="AC58" s="140"/>
      <c r="AD58" s="140"/>
      <c r="AE58" s="140"/>
      <c r="AF58" s="140"/>
      <c r="AG58" s="140"/>
      <c r="AH58" s="140"/>
      <c r="AI58" s="140"/>
      <c r="AJ58" s="140"/>
      <c r="AK58" s="140"/>
    </row>
    <row r="59" ht="27.0" customHeight="1">
      <c r="A59" s="185">
        <v>85.0</v>
      </c>
      <c r="B59" s="201" t="s">
        <v>57</v>
      </c>
      <c r="C59" s="195">
        <v>99.0</v>
      </c>
      <c r="D59" s="195">
        <v>203.0</v>
      </c>
      <c r="E59" s="195">
        <v>233.0</v>
      </c>
      <c r="F59" s="195">
        <f t="shared" si="5"/>
        <v>0</v>
      </c>
      <c r="G59" s="195">
        <f t="shared" si="6"/>
        <v>135.795429</v>
      </c>
      <c r="H59" s="196">
        <f t="shared" si="7"/>
        <v>135.795429</v>
      </c>
      <c r="I59" s="195">
        <v>6.0</v>
      </c>
      <c r="J59" s="219">
        <f t="shared" si="8"/>
        <v>814.772574</v>
      </c>
      <c r="K59" s="140"/>
      <c r="L59" s="198"/>
      <c r="M59" s="199">
        <f t="shared" si="18"/>
        <v>6</v>
      </c>
      <c r="N59" s="199"/>
      <c r="O59" s="140"/>
      <c r="P59" s="140"/>
      <c r="Q59" s="192">
        <v>29.0</v>
      </c>
      <c r="R59" s="191">
        <f t="shared" si="9"/>
        <v>2.33</v>
      </c>
      <c r="S59" s="185">
        <f t="shared" si="10"/>
        <v>6</v>
      </c>
      <c r="T59" s="185">
        <f t="shared" si="11"/>
        <v>13.98</v>
      </c>
      <c r="U59" s="193">
        <f t="shared" si="12"/>
        <v>135.795429</v>
      </c>
      <c r="V59" s="191">
        <f t="shared" ref="V59:W59" si="53">C59/100</f>
        <v>0.99</v>
      </c>
      <c r="W59" s="191">
        <f t="shared" si="53"/>
        <v>2.03</v>
      </c>
      <c r="X59" s="191">
        <f t="shared" si="14"/>
        <v>13.98</v>
      </c>
      <c r="Y59" s="194">
        <f t="shared" si="15"/>
        <v>28.095606</v>
      </c>
      <c r="Z59" s="140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140"/>
    </row>
    <row r="60" ht="27.0" customHeight="1">
      <c r="A60" s="185">
        <v>99.0</v>
      </c>
      <c r="B60" s="201" t="s">
        <v>57</v>
      </c>
      <c r="C60" s="195">
        <v>96.0</v>
      </c>
      <c r="D60" s="195">
        <v>203.0</v>
      </c>
      <c r="E60" s="195">
        <v>230.0</v>
      </c>
      <c r="F60" s="195">
        <f t="shared" si="5"/>
        <v>0</v>
      </c>
      <c r="G60" s="195">
        <f t="shared" si="6"/>
        <v>129.98496</v>
      </c>
      <c r="H60" s="196">
        <f t="shared" si="7"/>
        <v>129.98496</v>
      </c>
      <c r="I60" s="195">
        <v>1.0</v>
      </c>
      <c r="J60" s="219">
        <f t="shared" si="8"/>
        <v>129.98496</v>
      </c>
      <c r="K60" s="140"/>
      <c r="L60" s="198"/>
      <c r="M60" s="199">
        <f t="shared" si="18"/>
        <v>1</v>
      </c>
      <c r="N60" s="199"/>
      <c r="O60" s="140"/>
      <c r="P60" s="140"/>
      <c r="Q60" s="192">
        <v>29.0</v>
      </c>
      <c r="R60" s="191">
        <f t="shared" si="9"/>
        <v>2.3</v>
      </c>
      <c r="S60" s="185">
        <f t="shared" si="10"/>
        <v>1</v>
      </c>
      <c r="T60" s="185">
        <f t="shared" si="11"/>
        <v>2.3</v>
      </c>
      <c r="U60" s="193">
        <f t="shared" si="12"/>
        <v>129.98496</v>
      </c>
      <c r="V60" s="191">
        <f t="shared" ref="V60:W60" si="54">C60/100</f>
        <v>0.96</v>
      </c>
      <c r="W60" s="191">
        <f t="shared" si="54"/>
        <v>2.03</v>
      </c>
      <c r="X60" s="191">
        <f t="shared" si="14"/>
        <v>2.3</v>
      </c>
      <c r="Y60" s="194">
        <f t="shared" si="15"/>
        <v>4.48224</v>
      </c>
      <c r="Z60" s="140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140"/>
    </row>
    <row r="61" ht="27.0" customHeight="1">
      <c r="A61" s="185">
        <v>100.0</v>
      </c>
      <c r="B61" s="201" t="s">
        <v>57</v>
      </c>
      <c r="C61" s="195">
        <v>99.0</v>
      </c>
      <c r="D61" s="195">
        <v>203.0</v>
      </c>
      <c r="E61" s="195">
        <v>232.0</v>
      </c>
      <c r="F61" s="195">
        <f t="shared" si="5"/>
        <v>0</v>
      </c>
      <c r="G61" s="195">
        <f t="shared" si="6"/>
        <v>135.212616</v>
      </c>
      <c r="H61" s="196">
        <f t="shared" si="7"/>
        <v>135.212616</v>
      </c>
      <c r="I61" s="195">
        <v>4.0</v>
      </c>
      <c r="J61" s="219">
        <f t="shared" si="8"/>
        <v>540.850464</v>
      </c>
      <c r="K61" s="140"/>
      <c r="L61" s="198"/>
      <c r="M61" s="199">
        <f t="shared" si="18"/>
        <v>4</v>
      </c>
      <c r="N61" s="199"/>
      <c r="O61" s="140"/>
      <c r="P61" s="140"/>
      <c r="Q61" s="192">
        <v>29.0</v>
      </c>
      <c r="R61" s="191">
        <f t="shared" si="9"/>
        <v>2.32</v>
      </c>
      <c r="S61" s="185">
        <f t="shared" si="10"/>
        <v>4</v>
      </c>
      <c r="T61" s="185">
        <f t="shared" si="11"/>
        <v>9.28</v>
      </c>
      <c r="U61" s="193">
        <f t="shared" si="12"/>
        <v>135.212616</v>
      </c>
      <c r="V61" s="191">
        <f t="shared" ref="V61:W61" si="55">C61/100</f>
        <v>0.99</v>
      </c>
      <c r="W61" s="191">
        <f t="shared" si="55"/>
        <v>2.03</v>
      </c>
      <c r="X61" s="191">
        <f t="shared" si="14"/>
        <v>9.28</v>
      </c>
      <c r="Y61" s="194">
        <f t="shared" si="15"/>
        <v>18.650016</v>
      </c>
      <c r="Z61" s="140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140"/>
    </row>
    <row r="62" ht="27.0" customHeight="1">
      <c r="A62" s="185">
        <v>102.0</v>
      </c>
      <c r="B62" s="201" t="s">
        <v>57</v>
      </c>
      <c r="C62" s="195">
        <v>96.0</v>
      </c>
      <c r="D62" s="195">
        <v>203.0</v>
      </c>
      <c r="E62" s="195">
        <v>232.0</v>
      </c>
      <c r="F62" s="195">
        <f t="shared" si="5"/>
        <v>0</v>
      </c>
      <c r="G62" s="195">
        <f t="shared" si="6"/>
        <v>131.115264</v>
      </c>
      <c r="H62" s="196">
        <f t="shared" si="7"/>
        <v>131.115264</v>
      </c>
      <c r="I62" s="195">
        <v>1.0</v>
      </c>
      <c r="J62" s="219">
        <f t="shared" si="8"/>
        <v>131.115264</v>
      </c>
      <c r="K62" s="140"/>
      <c r="L62" s="198"/>
      <c r="M62" s="199">
        <f t="shared" si="18"/>
        <v>1</v>
      </c>
      <c r="N62" s="199"/>
      <c r="O62" s="140"/>
      <c r="P62" s="140"/>
      <c r="Q62" s="192">
        <v>29.0</v>
      </c>
      <c r="R62" s="191">
        <f t="shared" si="9"/>
        <v>2.32</v>
      </c>
      <c r="S62" s="185">
        <f t="shared" si="10"/>
        <v>1</v>
      </c>
      <c r="T62" s="185">
        <f t="shared" si="11"/>
        <v>2.32</v>
      </c>
      <c r="U62" s="193">
        <f t="shared" si="12"/>
        <v>131.115264</v>
      </c>
      <c r="V62" s="191">
        <f t="shared" ref="V62:W62" si="56">C62/100</f>
        <v>0.96</v>
      </c>
      <c r="W62" s="191">
        <f t="shared" si="56"/>
        <v>2.03</v>
      </c>
      <c r="X62" s="191">
        <f t="shared" si="14"/>
        <v>2.32</v>
      </c>
      <c r="Y62" s="194">
        <f t="shared" si="15"/>
        <v>4.521216</v>
      </c>
      <c r="Z62" s="140"/>
      <c r="AA62" s="140"/>
      <c r="AB62" s="140"/>
      <c r="AC62" s="140"/>
      <c r="AD62" s="140"/>
      <c r="AE62" s="140"/>
      <c r="AF62" s="140"/>
      <c r="AG62" s="140"/>
      <c r="AH62" s="140"/>
      <c r="AI62" s="140"/>
      <c r="AJ62" s="140"/>
      <c r="AK62" s="140"/>
    </row>
    <row r="63" ht="27.0" customHeight="1">
      <c r="A63" s="185">
        <v>103.0</v>
      </c>
      <c r="B63" s="201" t="s">
        <v>57</v>
      </c>
      <c r="C63" s="195">
        <v>98.0</v>
      </c>
      <c r="D63" s="195">
        <v>203.0</v>
      </c>
      <c r="E63" s="195">
        <v>233.0</v>
      </c>
      <c r="F63" s="195">
        <f t="shared" si="5"/>
        <v>0</v>
      </c>
      <c r="G63" s="195">
        <f t="shared" si="6"/>
        <v>134.423758</v>
      </c>
      <c r="H63" s="196">
        <f t="shared" si="7"/>
        <v>134.423758</v>
      </c>
      <c r="I63" s="195">
        <v>12.0</v>
      </c>
      <c r="J63" s="189">
        <f t="shared" si="8"/>
        <v>1613.085096</v>
      </c>
      <c r="K63" s="140"/>
      <c r="L63" s="198"/>
      <c r="M63" s="199">
        <f t="shared" si="18"/>
        <v>12</v>
      </c>
      <c r="N63" s="199"/>
      <c r="O63" s="140"/>
      <c r="P63" s="140"/>
      <c r="Q63" s="192">
        <v>29.0</v>
      </c>
      <c r="R63" s="191">
        <f t="shared" si="9"/>
        <v>2.33</v>
      </c>
      <c r="S63" s="185">
        <f t="shared" si="10"/>
        <v>12</v>
      </c>
      <c r="T63" s="185">
        <f t="shared" si="11"/>
        <v>27.96</v>
      </c>
      <c r="U63" s="193">
        <f t="shared" si="12"/>
        <v>134.423758</v>
      </c>
      <c r="V63" s="191">
        <f t="shared" ref="V63:W63" si="57">C63/100</f>
        <v>0.98</v>
      </c>
      <c r="W63" s="191">
        <f t="shared" si="57"/>
        <v>2.03</v>
      </c>
      <c r="X63" s="191">
        <f t="shared" si="14"/>
        <v>27.96</v>
      </c>
      <c r="Y63" s="194">
        <f t="shared" si="15"/>
        <v>55.623624</v>
      </c>
      <c r="Z63" s="140"/>
      <c r="AA63" s="140"/>
      <c r="AB63" s="140"/>
      <c r="AC63" s="140"/>
      <c r="AD63" s="140"/>
      <c r="AE63" s="140"/>
      <c r="AF63" s="140"/>
      <c r="AG63" s="140"/>
      <c r="AH63" s="140"/>
      <c r="AI63" s="140"/>
      <c r="AJ63" s="140"/>
      <c r="AK63" s="140"/>
    </row>
    <row r="64" ht="27.0" customHeight="1">
      <c r="A64" s="185">
        <v>104.0</v>
      </c>
      <c r="B64" s="201" t="s">
        <v>57</v>
      </c>
      <c r="C64" s="195">
        <v>98.0</v>
      </c>
      <c r="D64" s="195">
        <v>203.0</v>
      </c>
      <c r="E64" s="195">
        <v>231.0</v>
      </c>
      <c r="F64" s="195">
        <f t="shared" si="5"/>
        <v>0</v>
      </c>
      <c r="G64" s="195">
        <f t="shared" si="6"/>
        <v>133.269906</v>
      </c>
      <c r="H64" s="196">
        <f t="shared" si="7"/>
        <v>133.269906</v>
      </c>
      <c r="I64" s="195">
        <v>4.0</v>
      </c>
      <c r="J64" s="219">
        <f t="shared" si="8"/>
        <v>533.079624</v>
      </c>
      <c r="K64" s="140"/>
      <c r="L64" s="198"/>
      <c r="M64" s="199">
        <f t="shared" si="18"/>
        <v>4</v>
      </c>
      <c r="N64" s="199"/>
      <c r="O64" s="140"/>
      <c r="P64" s="140"/>
      <c r="Q64" s="192">
        <v>29.0</v>
      </c>
      <c r="R64" s="191">
        <f t="shared" si="9"/>
        <v>2.31</v>
      </c>
      <c r="S64" s="185">
        <f t="shared" si="10"/>
        <v>4</v>
      </c>
      <c r="T64" s="185">
        <f t="shared" si="11"/>
        <v>9.24</v>
      </c>
      <c r="U64" s="193">
        <f t="shared" si="12"/>
        <v>133.269906</v>
      </c>
      <c r="V64" s="191">
        <f t="shared" ref="V64:W64" si="58">C64/100</f>
        <v>0.98</v>
      </c>
      <c r="W64" s="191">
        <f t="shared" si="58"/>
        <v>2.03</v>
      </c>
      <c r="X64" s="191">
        <f t="shared" si="14"/>
        <v>9.24</v>
      </c>
      <c r="Y64" s="194">
        <f t="shared" si="15"/>
        <v>18.382056</v>
      </c>
      <c r="Z64" s="140"/>
      <c r="AA64" s="140"/>
      <c r="AB64" s="140"/>
      <c r="AC64" s="140"/>
      <c r="AD64" s="140"/>
      <c r="AE64" s="140"/>
      <c r="AF64" s="140"/>
      <c r="AG64" s="140"/>
      <c r="AH64" s="140"/>
      <c r="AI64" s="140"/>
      <c r="AJ64" s="140"/>
      <c r="AK64" s="140"/>
    </row>
    <row r="65" ht="27.0" customHeight="1">
      <c r="A65" s="185">
        <v>105.0</v>
      </c>
      <c r="B65" s="201" t="s">
        <v>57</v>
      </c>
      <c r="C65" s="195">
        <v>98.0</v>
      </c>
      <c r="D65" s="195">
        <v>203.0</v>
      </c>
      <c r="E65" s="195">
        <v>230.0</v>
      </c>
      <c r="F65" s="195">
        <f t="shared" si="5"/>
        <v>0</v>
      </c>
      <c r="G65" s="195">
        <f t="shared" si="6"/>
        <v>132.69298</v>
      </c>
      <c r="H65" s="196">
        <f t="shared" si="7"/>
        <v>132.69298</v>
      </c>
      <c r="I65" s="195">
        <v>1.0</v>
      </c>
      <c r="J65" s="219">
        <f t="shared" si="8"/>
        <v>132.69298</v>
      </c>
      <c r="K65" s="140"/>
      <c r="L65" s="198"/>
      <c r="M65" s="199">
        <f t="shared" si="18"/>
        <v>1</v>
      </c>
      <c r="N65" s="199"/>
      <c r="O65" s="140"/>
      <c r="P65" s="140"/>
      <c r="Q65" s="192">
        <v>29.0</v>
      </c>
      <c r="R65" s="191">
        <f t="shared" si="9"/>
        <v>2.3</v>
      </c>
      <c r="S65" s="185">
        <f t="shared" si="10"/>
        <v>1</v>
      </c>
      <c r="T65" s="185">
        <f t="shared" si="11"/>
        <v>2.3</v>
      </c>
      <c r="U65" s="193">
        <f t="shared" si="12"/>
        <v>132.69298</v>
      </c>
      <c r="V65" s="191">
        <f t="shared" ref="V65:W65" si="59">C65/100</f>
        <v>0.98</v>
      </c>
      <c r="W65" s="191">
        <f t="shared" si="59"/>
        <v>2.03</v>
      </c>
      <c r="X65" s="191">
        <f t="shared" si="14"/>
        <v>2.3</v>
      </c>
      <c r="Y65" s="194">
        <f t="shared" si="15"/>
        <v>4.57562</v>
      </c>
      <c r="Z65" s="140"/>
      <c r="AA65" s="140"/>
      <c r="AB65" s="140"/>
      <c r="AC65" s="140"/>
      <c r="AD65" s="140"/>
      <c r="AE65" s="140"/>
      <c r="AF65" s="140"/>
      <c r="AG65" s="140"/>
      <c r="AH65" s="140"/>
      <c r="AI65" s="140"/>
      <c r="AJ65" s="140"/>
      <c r="AK65" s="140"/>
    </row>
    <row r="66" ht="27.0" customHeight="1">
      <c r="A66" s="185">
        <v>109.0</v>
      </c>
      <c r="B66" s="201" t="s">
        <v>57</v>
      </c>
      <c r="C66" s="195">
        <v>94.0</v>
      </c>
      <c r="D66" s="195">
        <v>203.0</v>
      </c>
      <c r="E66" s="195">
        <v>233.0</v>
      </c>
      <c r="F66" s="195">
        <f t="shared" si="5"/>
        <v>0</v>
      </c>
      <c r="G66" s="195">
        <f t="shared" si="6"/>
        <v>128.937074</v>
      </c>
      <c r="H66" s="196">
        <f t="shared" si="7"/>
        <v>128.937074</v>
      </c>
      <c r="I66" s="195">
        <v>1.0</v>
      </c>
      <c r="J66" s="219">
        <f t="shared" si="8"/>
        <v>128.937074</v>
      </c>
      <c r="K66" s="140"/>
      <c r="L66" s="198"/>
      <c r="M66" s="199">
        <f t="shared" si="18"/>
        <v>1</v>
      </c>
      <c r="N66" s="199"/>
      <c r="O66" s="140"/>
      <c r="P66" s="140"/>
      <c r="Q66" s="192">
        <v>29.0</v>
      </c>
      <c r="R66" s="191">
        <f t="shared" si="9"/>
        <v>2.33</v>
      </c>
      <c r="S66" s="185">
        <f t="shared" si="10"/>
        <v>1</v>
      </c>
      <c r="T66" s="185">
        <f t="shared" si="11"/>
        <v>2.33</v>
      </c>
      <c r="U66" s="193">
        <f t="shared" si="12"/>
        <v>128.937074</v>
      </c>
      <c r="V66" s="191">
        <f t="shared" ref="V66:W66" si="60">C66/100</f>
        <v>0.94</v>
      </c>
      <c r="W66" s="191">
        <f t="shared" si="60"/>
        <v>2.03</v>
      </c>
      <c r="X66" s="191">
        <f t="shared" si="14"/>
        <v>2.33</v>
      </c>
      <c r="Y66" s="194">
        <f t="shared" si="15"/>
        <v>4.446106</v>
      </c>
      <c r="Z66" s="140"/>
      <c r="AA66" s="140"/>
      <c r="AB66" s="140"/>
      <c r="AC66" s="140"/>
      <c r="AD66" s="140"/>
      <c r="AE66" s="140"/>
      <c r="AF66" s="140"/>
      <c r="AG66" s="140"/>
      <c r="AH66" s="140"/>
      <c r="AI66" s="140"/>
      <c r="AJ66" s="140"/>
      <c r="AK66" s="140"/>
    </row>
    <row r="67" ht="27.0" customHeight="1">
      <c r="A67" s="185">
        <v>111.0</v>
      </c>
      <c r="B67" s="201" t="s">
        <v>57</v>
      </c>
      <c r="C67" s="195">
        <v>100.0</v>
      </c>
      <c r="D67" s="195">
        <v>203.0</v>
      </c>
      <c r="E67" s="195">
        <v>232.0</v>
      </c>
      <c r="F67" s="195">
        <f t="shared" si="5"/>
        <v>0</v>
      </c>
      <c r="G67" s="195">
        <f t="shared" si="6"/>
        <v>136.5784</v>
      </c>
      <c r="H67" s="196">
        <f t="shared" si="7"/>
        <v>136.5784</v>
      </c>
      <c r="I67" s="195">
        <v>4.0</v>
      </c>
      <c r="J67" s="219">
        <f t="shared" si="8"/>
        <v>546.3136</v>
      </c>
      <c r="K67" s="140"/>
      <c r="L67" s="198"/>
      <c r="M67" s="199">
        <f t="shared" si="18"/>
        <v>4</v>
      </c>
      <c r="N67" s="199"/>
      <c r="O67" s="140"/>
      <c r="P67" s="140"/>
      <c r="Q67" s="192">
        <v>29.0</v>
      </c>
      <c r="R67" s="191">
        <f t="shared" si="9"/>
        <v>2.32</v>
      </c>
      <c r="S67" s="185">
        <f t="shared" si="10"/>
        <v>4</v>
      </c>
      <c r="T67" s="185">
        <f t="shared" si="11"/>
        <v>9.28</v>
      </c>
      <c r="U67" s="193">
        <f t="shared" si="12"/>
        <v>136.5784</v>
      </c>
      <c r="V67" s="191">
        <f t="shared" ref="V67:W67" si="61">C67/100</f>
        <v>1</v>
      </c>
      <c r="W67" s="191">
        <f t="shared" si="61"/>
        <v>2.03</v>
      </c>
      <c r="X67" s="191">
        <f t="shared" si="14"/>
        <v>9.28</v>
      </c>
      <c r="Y67" s="194">
        <f t="shared" si="15"/>
        <v>18.8384</v>
      </c>
      <c r="Z67" s="140"/>
      <c r="AA67" s="140"/>
      <c r="AB67" s="140"/>
      <c r="AC67" s="140"/>
      <c r="AD67" s="140"/>
      <c r="AE67" s="140"/>
      <c r="AF67" s="140"/>
      <c r="AG67" s="140"/>
      <c r="AH67" s="140"/>
      <c r="AI67" s="140"/>
      <c r="AJ67" s="140"/>
      <c r="AK67" s="140"/>
    </row>
    <row r="68" ht="27.0" customHeight="1">
      <c r="A68" s="185">
        <v>119.0</v>
      </c>
      <c r="B68" s="186" t="s">
        <v>60</v>
      </c>
      <c r="C68" s="187">
        <v>85.0</v>
      </c>
      <c r="D68" s="187">
        <v>184.0</v>
      </c>
      <c r="E68" s="187">
        <v>241.0</v>
      </c>
      <c r="F68" s="187">
        <f t="shared" si="5"/>
        <v>0.8</v>
      </c>
      <c r="G68" s="187">
        <f t="shared" si="6"/>
        <v>109.30796</v>
      </c>
      <c r="H68" s="188">
        <f t="shared" si="7"/>
        <v>87.446368</v>
      </c>
      <c r="I68" s="187">
        <v>1.0</v>
      </c>
      <c r="J68" s="219">
        <f t="shared" si="8"/>
        <v>87.446368</v>
      </c>
      <c r="K68" s="140"/>
      <c r="L68" s="198"/>
      <c r="M68" s="199">
        <f t="shared" si="18"/>
        <v>1</v>
      </c>
      <c r="N68" s="199"/>
      <c r="O68" s="140"/>
      <c r="P68" s="140"/>
      <c r="Q68" s="192">
        <v>29.0</v>
      </c>
      <c r="R68" s="191">
        <f t="shared" si="9"/>
        <v>2.41</v>
      </c>
      <c r="S68" s="185">
        <f t="shared" si="10"/>
        <v>1</v>
      </c>
      <c r="T68" s="185">
        <f t="shared" si="11"/>
        <v>2.41</v>
      </c>
      <c r="U68" s="193">
        <f t="shared" si="12"/>
        <v>109.30796</v>
      </c>
      <c r="V68" s="191">
        <f t="shared" ref="V68:W68" si="62">C68/100</f>
        <v>0.85</v>
      </c>
      <c r="W68" s="191">
        <f t="shared" si="62"/>
        <v>1.84</v>
      </c>
      <c r="X68" s="191">
        <f t="shared" si="14"/>
        <v>2.41</v>
      </c>
      <c r="Y68" s="194">
        <f t="shared" si="15"/>
        <v>3.76924</v>
      </c>
      <c r="Z68" s="140"/>
      <c r="AA68" s="140"/>
      <c r="AB68" s="140"/>
      <c r="AC68" s="140"/>
      <c r="AD68" s="140"/>
      <c r="AE68" s="140"/>
      <c r="AF68" s="140"/>
      <c r="AG68" s="140"/>
      <c r="AH68" s="140"/>
      <c r="AI68" s="140"/>
      <c r="AJ68" s="140"/>
      <c r="AK68" s="140"/>
    </row>
    <row r="69" ht="27.0" customHeight="1">
      <c r="A69" s="185">
        <v>121.0</v>
      </c>
      <c r="B69" s="195" t="s">
        <v>55</v>
      </c>
      <c r="C69" s="195">
        <v>100.0</v>
      </c>
      <c r="D69" s="195">
        <v>184.0</v>
      </c>
      <c r="E69" s="195">
        <v>242.0</v>
      </c>
      <c r="F69" s="195">
        <f t="shared" si="5"/>
        <v>0</v>
      </c>
      <c r="G69" s="195">
        <f t="shared" si="6"/>
        <v>129.1312</v>
      </c>
      <c r="H69" s="196">
        <f t="shared" si="7"/>
        <v>129.1312</v>
      </c>
      <c r="I69" s="195">
        <v>7.0</v>
      </c>
      <c r="J69" s="219">
        <f t="shared" si="8"/>
        <v>903.9184</v>
      </c>
      <c r="K69" s="140"/>
      <c r="L69" s="198"/>
      <c r="M69" s="199">
        <f t="shared" si="18"/>
        <v>7</v>
      </c>
      <c r="N69" s="199"/>
      <c r="O69" s="140"/>
      <c r="P69" s="140"/>
      <c r="Q69" s="192">
        <v>29.0</v>
      </c>
      <c r="R69" s="191">
        <f t="shared" si="9"/>
        <v>2.42</v>
      </c>
      <c r="S69" s="185">
        <f t="shared" si="10"/>
        <v>7</v>
      </c>
      <c r="T69" s="185">
        <f t="shared" si="11"/>
        <v>16.94</v>
      </c>
      <c r="U69" s="193">
        <f t="shared" si="12"/>
        <v>129.1312</v>
      </c>
      <c r="V69" s="191">
        <f t="shared" ref="V69:W69" si="63">C69/100</f>
        <v>1</v>
      </c>
      <c r="W69" s="191">
        <f t="shared" si="63"/>
        <v>1.84</v>
      </c>
      <c r="X69" s="191">
        <f t="shared" si="14"/>
        <v>16.94</v>
      </c>
      <c r="Y69" s="194">
        <f t="shared" si="15"/>
        <v>31.1696</v>
      </c>
      <c r="Z69" s="140"/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140"/>
    </row>
    <row r="70" ht="27.0" customHeight="1">
      <c r="A70" s="185">
        <v>124.0</v>
      </c>
      <c r="B70" s="195" t="s">
        <v>55</v>
      </c>
      <c r="C70" s="195">
        <v>100.0</v>
      </c>
      <c r="D70" s="195">
        <v>184.0</v>
      </c>
      <c r="E70" s="195">
        <v>243.0</v>
      </c>
      <c r="F70" s="195">
        <f t="shared" si="5"/>
        <v>0</v>
      </c>
      <c r="G70" s="195">
        <f t="shared" si="6"/>
        <v>129.6648</v>
      </c>
      <c r="H70" s="196">
        <f t="shared" si="7"/>
        <v>129.6648</v>
      </c>
      <c r="I70" s="195">
        <v>1.0</v>
      </c>
      <c r="J70" s="219">
        <f t="shared" si="8"/>
        <v>129.6648</v>
      </c>
      <c r="K70" s="140"/>
      <c r="L70" s="198"/>
      <c r="M70" s="199">
        <f t="shared" si="18"/>
        <v>1</v>
      </c>
      <c r="N70" s="199"/>
      <c r="O70" s="140"/>
      <c r="P70" s="140"/>
      <c r="Q70" s="192">
        <v>29.0</v>
      </c>
      <c r="R70" s="191">
        <f t="shared" si="9"/>
        <v>2.43</v>
      </c>
      <c r="S70" s="185">
        <f t="shared" si="10"/>
        <v>1</v>
      </c>
      <c r="T70" s="185">
        <f t="shared" si="11"/>
        <v>2.43</v>
      </c>
      <c r="U70" s="193">
        <f t="shared" si="12"/>
        <v>129.6648</v>
      </c>
      <c r="V70" s="191">
        <f t="shared" ref="V70:W70" si="64">C70/100</f>
        <v>1</v>
      </c>
      <c r="W70" s="191">
        <f t="shared" si="64"/>
        <v>1.84</v>
      </c>
      <c r="X70" s="191">
        <f t="shared" si="14"/>
        <v>2.43</v>
      </c>
      <c r="Y70" s="194">
        <f t="shared" si="15"/>
        <v>4.4712</v>
      </c>
      <c r="Z70" s="140"/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140"/>
    </row>
    <row r="71" ht="27.0" customHeight="1">
      <c r="A71" s="185">
        <v>144.0</v>
      </c>
      <c r="B71" s="195" t="s">
        <v>55</v>
      </c>
      <c r="C71" s="195">
        <v>97.0</v>
      </c>
      <c r="D71" s="195">
        <v>184.0</v>
      </c>
      <c r="E71" s="195">
        <v>242.0</v>
      </c>
      <c r="F71" s="195">
        <f t="shared" si="5"/>
        <v>0</v>
      </c>
      <c r="G71" s="195">
        <f t="shared" si="6"/>
        <v>125.257264</v>
      </c>
      <c r="H71" s="196">
        <f t="shared" si="7"/>
        <v>125.257264</v>
      </c>
      <c r="I71" s="195">
        <v>8.0</v>
      </c>
      <c r="J71" s="219">
        <f t="shared" si="8"/>
        <v>1002.058112</v>
      </c>
      <c r="K71" s="140"/>
      <c r="L71" s="198"/>
      <c r="M71" s="199">
        <f t="shared" si="18"/>
        <v>8</v>
      </c>
      <c r="N71" s="199"/>
      <c r="O71" s="140"/>
      <c r="P71" s="140"/>
      <c r="Q71" s="192">
        <v>29.0</v>
      </c>
      <c r="R71" s="191">
        <f t="shared" si="9"/>
        <v>2.42</v>
      </c>
      <c r="S71" s="185">
        <f t="shared" si="10"/>
        <v>8</v>
      </c>
      <c r="T71" s="185">
        <f t="shared" si="11"/>
        <v>19.36</v>
      </c>
      <c r="U71" s="193">
        <f t="shared" si="12"/>
        <v>125.257264</v>
      </c>
      <c r="V71" s="191">
        <f t="shared" ref="V71:W71" si="65">C71/100</f>
        <v>0.97</v>
      </c>
      <c r="W71" s="191">
        <f t="shared" si="65"/>
        <v>1.84</v>
      </c>
      <c r="X71" s="191">
        <f t="shared" si="14"/>
        <v>19.36</v>
      </c>
      <c r="Y71" s="194">
        <f t="shared" si="15"/>
        <v>34.553728</v>
      </c>
      <c r="Z71" s="140"/>
      <c r="AA71" s="140"/>
      <c r="AB71" s="140"/>
      <c r="AC71" s="140"/>
      <c r="AD71" s="140"/>
      <c r="AE71" s="140"/>
      <c r="AF71" s="140"/>
      <c r="AG71" s="140"/>
      <c r="AH71" s="140"/>
      <c r="AI71" s="140"/>
      <c r="AJ71" s="140"/>
      <c r="AK71" s="140"/>
    </row>
    <row r="72" ht="27.0" customHeight="1">
      <c r="A72" s="185">
        <v>150.0</v>
      </c>
      <c r="B72" s="195" t="s">
        <v>55</v>
      </c>
      <c r="C72" s="195">
        <v>97.0</v>
      </c>
      <c r="D72" s="195">
        <v>184.0</v>
      </c>
      <c r="E72" s="195">
        <v>241.0</v>
      </c>
      <c r="F72" s="195">
        <f t="shared" si="5"/>
        <v>0</v>
      </c>
      <c r="G72" s="195">
        <f t="shared" si="6"/>
        <v>124.739672</v>
      </c>
      <c r="H72" s="196">
        <f t="shared" si="7"/>
        <v>124.739672</v>
      </c>
      <c r="I72" s="195">
        <v>2.0</v>
      </c>
      <c r="J72" s="219">
        <f t="shared" si="8"/>
        <v>249.479344</v>
      </c>
      <c r="K72" s="140"/>
      <c r="L72" s="198"/>
      <c r="M72" s="199">
        <f t="shared" si="18"/>
        <v>2</v>
      </c>
      <c r="N72" s="199"/>
      <c r="O72" s="140"/>
      <c r="P72" s="140"/>
      <c r="Q72" s="192">
        <v>29.0</v>
      </c>
      <c r="R72" s="191">
        <f t="shared" si="9"/>
        <v>2.41</v>
      </c>
      <c r="S72" s="185">
        <f t="shared" si="10"/>
        <v>2</v>
      </c>
      <c r="T72" s="185">
        <f t="shared" si="11"/>
        <v>4.82</v>
      </c>
      <c r="U72" s="193">
        <f t="shared" si="12"/>
        <v>124.739672</v>
      </c>
      <c r="V72" s="191">
        <f t="shared" ref="V72:W72" si="66">C72/100</f>
        <v>0.97</v>
      </c>
      <c r="W72" s="191">
        <f t="shared" si="66"/>
        <v>1.84</v>
      </c>
      <c r="X72" s="191">
        <f t="shared" si="14"/>
        <v>4.82</v>
      </c>
      <c r="Y72" s="194">
        <f t="shared" si="15"/>
        <v>8.602736</v>
      </c>
      <c r="Z72" s="140"/>
      <c r="AA72" s="140"/>
      <c r="AB72" s="140"/>
      <c r="AC72" s="140"/>
      <c r="AD72" s="140"/>
      <c r="AE72" s="140"/>
      <c r="AF72" s="140"/>
      <c r="AG72" s="140"/>
      <c r="AH72" s="140"/>
      <c r="AI72" s="140"/>
      <c r="AJ72" s="140"/>
      <c r="AK72" s="140"/>
    </row>
    <row r="73" ht="27.0" customHeight="1">
      <c r="A73" s="185">
        <v>151.0</v>
      </c>
      <c r="B73" s="195" t="s">
        <v>55</v>
      </c>
      <c r="C73" s="195">
        <v>96.0</v>
      </c>
      <c r="D73" s="195">
        <v>184.0</v>
      </c>
      <c r="E73" s="195">
        <v>242.0</v>
      </c>
      <c r="F73" s="195">
        <f t="shared" si="5"/>
        <v>0</v>
      </c>
      <c r="G73" s="195">
        <f t="shared" si="6"/>
        <v>123.965952</v>
      </c>
      <c r="H73" s="196">
        <f t="shared" si="7"/>
        <v>123.965952</v>
      </c>
      <c r="I73" s="195">
        <v>4.0</v>
      </c>
      <c r="J73" s="219">
        <f t="shared" si="8"/>
        <v>495.863808</v>
      </c>
      <c r="K73" s="140"/>
      <c r="L73" s="198"/>
      <c r="M73" s="199">
        <f t="shared" si="18"/>
        <v>4</v>
      </c>
      <c r="N73" s="199"/>
      <c r="O73" s="140"/>
      <c r="P73" s="140"/>
      <c r="Q73" s="192">
        <v>29.0</v>
      </c>
      <c r="R73" s="191">
        <f t="shared" si="9"/>
        <v>2.42</v>
      </c>
      <c r="S73" s="185">
        <f t="shared" si="10"/>
        <v>4</v>
      </c>
      <c r="T73" s="185">
        <f t="shared" si="11"/>
        <v>9.68</v>
      </c>
      <c r="U73" s="193">
        <f t="shared" si="12"/>
        <v>123.965952</v>
      </c>
      <c r="V73" s="191">
        <f t="shared" ref="V73:W73" si="67">C73/100</f>
        <v>0.96</v>
      </c>
      <c r="W73" s="191">
        <f t="shared" si="67"/>
        <v>1.84</v>
      </c>
      <c r="X73" s="191">
        <f t="shared" si="14"/>
        <v>9.68</v>
      </c>
      <c r="Y73" s="194">
        <f t="shared" si="15"/>
        <v>17.098752</v>
      </c>
      <c r="Z73" s="140"/>
      <c r="AA73" s="140"/>
      <c r="AB73" s="140"/>
      <c r="AC73" s="140"/>
      <c r="AD73" s="140"/>
      <c r="AE73" s="140"/>
      <c r="AF73" s="140"/>
      <c r="AG73" s="140"/>
      <c r="AH73" s="140"/>
      <c r="AI73" s="140"/>
      <c r="AJ73" s="140"/>
      <c r="AK73" s="140"/>
    </row>
    <row r="74" ht="27.0" customHeight="1">
      <c r="A74" s="185">
        <v>153.0</v>
      </c>
      <c r="B74" s="195" t="s">
        <v>55</v>
      </c>
      <c r="C74" s="195">
        <v>96.0</v>
      </c>
      <c r="D74" s="195">
        <v>184.0</v>
      </c>
      <c r="E74" s="195">
        <v>244.0</v>
      </c>
      <c r="F74" s="195">
        <f t="shared" si="5"/>
        <v>0</v>
      </c>
      <c r="G74" s="195">
        <f t="shared" si="6"/>
        <v>124.990464</v>
      </c>
      <c r="H74" s="196">
        <f t="shared" si="7"/>
        <v>124.990464</v>
      </c>
      <c r="I74" s="195">
        <v>4.0</v>
      </c>
      <c r="J74" s="219">
        <f t="shared" si="8"/>
        <v>499.961856</v>
      </c>
      <c r="K74" s="140"/>
      <c r="L74" s="198"/>
      <c r="M74" s="199">
        <f t="shared" si="18"/>
        <v>4</v>
      </c>
      <c r="N74" s="199"/>
      <c r="O74" s="140"/>
      <c r="P74" s="140"/>
      <c r="Q74" s="192">
        <v>29.0</v>
      </c>
      <c r="R74" s="191">
        <f t="shared" si="9"/>
        <v>2.44</v>
      </c>
      <c r="S74" s="185">
        <f t="shared" si="10"/>
        <v>4</v>
      </c>
      <c r="T74" s="185">
        <f t="shared" si="11"/>
        <v>9.76</v>
      </c>
      <c r="U74" s="193">
        <f t="shared" si="12"/>
        <v>124.990464</v>
      </c>
      <c r="V74" s="191">
        <f t="shared" ref="V74:W74" si="68">C74/100</f>
        <v>0.96</v>
      </c>
      <c r="W74" s="191">
        <f t="shared" si="68"/>
        <v>1.84</v>
      </c>
      <c r="X74" s="191">
        <f t="shared" si="14"/>
        <v>9.76</v>
      </c>
      <c r="Y74" s="194">
        <f t="shared" si="15"/>
        <v>17.240064</v>
      </c>
      <c r="Z74" s="140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140"/>
    </row>
    <row r="75" ht="27.0" customHeight="1">
      <c r="A75" s="185">
        <v>154.0</v>
      </c>
      <c r="B75" s="195" t="s">
        <v>55</v>
      </c>
      <c r="C75" s="195">
        <v>95.0</v>
      </c>
      <c r="D75" s="195">
        <v>184.0</v>
      </c>
      <c r="E75" s="195">
        <v>242.0</v>
      </c>
      <c r="F75" s="195">
        <f t="shared" si="5"/>
        <v>0</v>
      </c>
      <c r="G75" s="195">
        <f t="shared" si="6"/>
        <v>122.67464</v>
      </c>
      <c r="H75" s="196">
        <f t="shared" si="7"/>
        <v>122.67464</v>
      </c>
      <c r="I75" s="195">
        <v>1.0</v>
      </c>
      <c r="J75" s="219">
        <f t="shared" si="8"/>
        <v>122.67464</v>
      </c>
      <c r="K75" s="140"/>
      <c r="L75" s="198"/>
      <c r="M75" s="199">
        <f t="shared" si="18"/>
        <v>1</v>
      </c>
      <c r="N75" s="199"/>
      <c r="O75" s="140"/>
      <c r="P75" s="140"/>
      <c r="Q75" s="192">
        <v>29.0</v>
      </c>
      <c r="R75" s="191">
        <f t="shared" si="9"/>
        <v>2.42</v>
      </c>
      <c r="S75" s="185">
        <f t="shared" si="10"/>
        <v>1</v>
      </c>
      <c r="T75" s="185">
        <f t="shared" si="11"/>
        <v>2.42</v>
      </c>
      <c r="U75" s="193">
        <f t="shared" si="12"/>
        <v>122.67464</v>
      </c>
      <c r="V75" s="191">
        <f t="shared" ref="V75:W75" si="69">C75/100</f>
        <v>0.95</v>
      </c>
      <c r="W75" s="191">
        <f t="shared" si="69"/>
        <v>1.84</v>
      </c>
      <c r="X75" s="191">
        <f t="shared" si="14"/>
        <v>2.42</v>
      </c>
      <c r="Y75" s="194">
        <f t="shared" si="15"/>
        <v>4.23016</v>
      </c>
      <c r="Z75" s="140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140"/>
    </row>
    <row r="76" ht="27.0" customHeight="1">
      <c r="A76" s="185">
        <v>159.0</v>
      </c>
      <c r="B76" s="195" t="s">
        <v>55</v>
      </c>
      <c r="C76" s="195">
        <v>95.0</v>
      </c>
      <c r="D76" s="195">
        <v>184.0</v>
      </c>
      <c r="E76" s="195">
        <v>246.0</v>
      </c>
      <c r="F76" s="195">
        <f t="shared" si="5"/>
        <v>0</v>
      </c>
      <c r="G76" s="195">
        <f t="shared" si="6"/>
        <v>124.70232</v>
      </c>
      <c r="H76" s="196">
        <f t="shared" si="7"/>
        <v>124.70232</v>
      </c>
      <c r="I76" s="195">
        <v>1.0</v>
      </c>
      <c r="J76" s="219">
        <f t="shared" si="8"/>
        <v>124.70232</v>
      </c>
      <c r="K76" s="140"/>
      <c r="L76" s="198"/>
      <c r="M76" s="199">
        <f t="shared" si="18"/>
        <v>1</v>
      </c>
      <c r="N76" s="199"/>
      <c r="O76" s="140"/>
      <c r="P76" s="140"/>
      <c r="Q76" s="192">
        <v>29.0</v>
      </c>
      <c r="R76" s="191">
        <f t="shared" si="9"/>
        <v>2.46</v>
      </c>
      <c r="S76" s="185">
        <f t="shared" si="10"/>
        <v>1</v>
      </c>
      <c r="T76" s="185">
        <f t="shared" si="11"/>
        <v>2.46</v>
      </c>
      <c r="U76" s="193">
        <f t="shared" si="12"/>
        <v>124.70232</v>
      </c>
      <c r="V76" s="191">
        <f t="shared" ref="V76:W76" si="70">C76/100</f>
        <v>0.95</v>
      </c>
      <c r="W76" s="191">
        <f t="shared" si="70"/>
        <v>1.84</v>
      </c>
      <c r="X76" s="191">
        <f t="shared" si="14"/>
        <v>2.46</v>
      </c>
      <c r="Y76" s="194">
        <f t="shared" si="15"/>
        <v>4.30008</v>
      </c>
      <c r="Z76" s="140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140"/>
    </row>
    <row r="77" ht="27.0" customHeight="1">
      <c r="A77" s="185">
        <v>160.0</v>
      </c>
      <c r="B77" s="195" t="s">
        <v>55</v>
      </c>
      <c r="C77" s="195">
        <v>97.0</v>
      </c>
      <c r="D77" s="195">
        <v>184.0</v>
      </c>
      <c r="E77" s="195">
        <v>243.0</v>
      </c>
      <c r="F77" s="195">
        <f t="shared" si="5"/>
        <v>0</v>
      </c>
      <c r="G77" s="195">
        <f t="shared" si="6"/>
        <v>125.774856</v>
      </c>
      <c r="H77" s="196">
        <f t="shared" si="7"/>
        <v>125.774856</v>
      </c>
      <c r="I77" s="195">
        <v>5.0</v>
      </c>
      <c r="J77" s="219">
        <f t="shared" si="8"/>
        <v>628.87428</v>
      </c>
      <c r="K77" s="140"/>
      <c r="L77" s="198"/>
      <c r="M77" s="199">
        <f t="shared" si="18"/>
        <v>5</v>
      </c>
      <c r="N77" s="199"/>
      <c r="O77" s="140"/>
      <c r="P77" s="140"/>
      <c r="Q77" s="192">
        <v>29.0</v>
      </c>
      <c r="R77" s="191">
        <f t="shared" si="9"/>
        <v>2.43</v>
      </c>
      <c r="S77" s="185">
        <f t="shared" si="10"/>
        <v>5</v>
      </c>
      <c r="T77" s="185">
        <f t="shared" si="11"/>
        <v>12.15</v>
      </c>
      <c r="U77" s="193">
        <f t="shared" si="12"/>
        <v>125.774856</v>
      </c>
      <c r="V77" s="191">
        <f t="shared" ref="V77:W77" si="71">C77/100</f>
        <v>0.97</v>
      </c>
      <c r="W77" s="191">
        <f t="shared" si="71"/>
        <v>1.84</v>
      </c>
      <c r="X77" s="191">
        <f t="shared" si="14"/>
        <v>12.15</v>
      </c>
      <c r="Y77" s="194">
        <f t="shared" si="15"/>
        <v>21.68532</v>
      </c>
      <c r="Z77" s="140"/>
      <c r="AA77" s="140"/>
      <c r="AB77" s="140"/>
      <c r="AC77" s="140"/>
      <c r="AD77" s="140"/>
      <c r="AE77" s="140"/>
      <c r="AF77" s="140"/>
      <c r="AG77" s="140"/>
      <c r="AH77" s="140"/>
      <c r="AI77" s="140"/>
      <c r="AJ77" s="140"/>
      <c r="AK77" s="140"/>
    </row>
    <row r="78" ht="27.0" customHeight="1">
      <c r="A78" s="185">
        <v>161.0</v>
      </c>
      <c r="B78" s="195" t="s">
        <v>55</v>
      </c>
      <c r="C78" s="195">
        <v>92.0</v>
      </c>
      <c r="D78" s="195">
        <v>184.0</v>
      </c>
      <c r="E78" s="195">
        <v>243.0</v>
      </c>
      <c r="F78" s="195">
        <f t="shared" si="5"/>
        <v>0</v>
      </c>
      <c r="G78" s="195">
        <f t="shared" si="6"/>
        <v>119.291616</v>
      </c>
      <c r="H78" s="196">
        <f t="shared" si="7"/>
        <v>119.291616</v>
      </c>
      <c r="I78" s="195">
        <v>1.0</v>
      </c>
      <c r="J78" s="219">
        <f t="shared" si="8"/>
        <v>119.291616</v>
      </c>
      <c r="K78" s="140"/>
      <c r="L78" s="198"/>
      <c r="M78" s="199">
        <f t="shared" si="18"/>
        <v>1</v>
      </c>
      <c r="N78" s="199"/>
      <c r="O78" s="140"/>
      <c r="P78" s="140"/>
      <c r="Q78" s="192">
        <v>29.0</v>
      </c>
      <c r="R78" s="191">
        <f t="shared" si="9"/>
        <v>2.43</v>
      </c>
      <c r="S78" s="185">
        <f t="shared" si="10"/>
        <v>1</v>
      </c>
      <c r="T78" s="185">
        <f t="shared" si="11"/>
        <v>2.43</v>
      </c>
      <c r="U78" s="193">
        <f t="shared" si="12"/>
        <v>119.291616</v>
      </c>
      <c r="V78" s="191">
        <f t="shared" ref="V78:W78" si="72">C78/100</f>
        <v>0.92</v>
      </c>
      <c r="W78" s="191">
        <f t="shared" si="72"/>
        <v>1.84</v>
      </c>
      <c r="X78" s="191">
        <f t="shared" si="14"/>
        <v>2.43</v>
      </c>
      <c r="Y78" s="194">
        <f t="shared" si="15"/>
        <v>4.113504</v>
      </c>
      <c r="Z78" s="140"/>
      <c r="AA78" s="140"/>
      <c r="AB78" s="140"/>
      <c r="AC78" s="140"/>
      <c r="AD78" s="140"/>
      <c r="AE78" s="140"/>
      <c r="AF78" s="140"/>
      <c r="AG78" s="140"/>
      <c r="AH78" s="140"/>
      <c r="AI78" s="140"/>
      <c r="AJ78" s="140"/>
      <c r="AK78" s="140"/>
    </row>
    <row r="79" ht="27.0" customHeight="1">
      <c r="A79" s="185">
        <v>162.0</v>
      </c>
      <c r="B79" s="195" t="s">
        <v>55</v>
      </c>
      <c r="C79" s="195">
        <v>99.0</v>
      </c>
      <c r="D79" s="195">
        <v>184.0</v>
      </c>
      <c r="E79" s="195">
        <v>242.0</v>
      </c>
      <c r="F79" s="195">
        <f t="shared" si="5"/>
        <v>0</v>
      </c>
      <c r="G79" s="195">
        <f t="shared" si="6"/>
        <v>127.839888</v>
      </c>
      <c r="H79" s="196">
        <f t="shared" si="7"/>
        <v>127.839888</v>
      </c>
      <c r="I79" s="195">
        <v>1.0</v>
      </c>
      <c r="J79" s="219">
        <f t="shared" si="8"/>
        <v>127.839888</v>
      </c>
      <c r="K79" s="140"/>
      <c r="L79" s="198"/>
      <c r="M79" s="199">
        <f t="shared" si="18"/>
        <v>1</v>
      </c>
      <c r="N79" s="199"/>
      <c r="O79" s="140"/>
      <c r="P79" s="140"/>
      <c r="Q79" s="192">
        <v>29.0</v>
      </c>
      <c r="R79" s="191">
        <f t="shared" si="9"/>
        <v>2.42</v>
      </c>
      <c r="S79" s="185">
        <f t="shared" si="10"/>
        <v>1</v>
      </c>
      <c r="T79" s="185">
        <f t="shared" si="11"/>
        <v>2.42</v>
      </c>
      <c r="U79" s="193">
        <f t="shared" si="12"/>
        <v>127.839888</v>
      </c>
      <c r="V79" s="191">
        <f t="shared" ref="V79:W79" si="73">C79/100</f>
        <v>0.99</v>
      </c>
      <c r="W79" s="191">
        <f t="shared" si="73"/>
        <v>1.84</v>
      </c>
      <c r="X79" s="191">
        <f t="shared" si="14"/>
        <v>2.42</v>
      </c>
      <c r="Y79" s="194">
        <f t="shared" si="15"/>
        <v>4.408272</v>
      </c>
      <c r="Z79" s="140"/>
      <c r="AA79" s="140"/>
      <c r="AB79" s="140"/>
      <c r="AC79" s="140"/>
      <c r="AD79" s="140"/>
      <c r="AE79" s="140"/>
      <c r="AF79" s="140"/>
      <c r="AG79" s="140"/>
      <c r="AH79" s="140"/>
      <c r="AI79" s="140"/>
      <c r="AJ79" s="140"/>
      <c r="AK79" s="140"/>
    </row>
    <row r="80" ht="27.0" customHeight="1">
      <c r="A80" s="185">
        <v>164.0</v>
      </c>
      <c r="B80" s="195" t="s">
        <v>55</v>
      </c>
      <c r="C80" s="195">
        <v>97.0</v>
      </c>
      <c r="D80" s="195">
        <v>184.0</v>
      </c>
      <c r="E80" s="195">
        <v>240.0</v>
      </c>
      <c r="F80" s="195">
        <f t="shared" si="5"/>
        <v>0</v>
      </c>
      <c r="G80" s="195">
        <f t="shared" si="6"/>
        <v>124.22208</v>
      </c>
      <c r="H80" s="196">
        <f t="shared" si="7"/>
        <v>124.22208</v>
      </c>
      <c r="I80" s="195">
        <v>1.0</v>
      </c>
      <c r="J80" s="219">
        <f t="shared" si="8"/>
        <v>124.22208</v>
      </c>
      <c r="K80" s="140"/>
      <c r="L80" s="198"/>
      <c r="M80" s="199">
        <f t="shared" si="18"/>
        <v>1</v>
      </c>
      <c r="N80" s="199"/>
      <c r="O80" s="140"/>
      <c r="P80" s="140"/>
      <c r="Q80" s="192">
        <v>29.0</v>
      </c>
      <c r="R80" s="191">
        <f t="shared" si="9"/>
        <v>2.4</v>
      </c>
      <c r="S80" s="185">
        <f t="shared" si="10"/>
        <v>1</v>
      </c>
      <c r="T80" s="185">
        <f t="shared" si="11"/>
        <v>2.4</v>
      </c>
      <c r="U80" s="193">
        <f t="shared" si="12"/>
        <v>124.22208</v>
      </c>
      <c r="V80" s="191">
        <f t="shared" ref="V80:W80" si="74">C80/100</f>
        <v>0.97</v>
      </c>
      <c r="W80" s="191">
        <f t="shared" si="74"/>
        <v>1.84</v>
      </c>
      <c r="X80" s="191">
        <f t="shared" si="14"/>
        <v>2.4</v>
      </c>
      <c r="Y80" s="194">
        <f t="shared" si="15"/>
        <v>4.28352</v>
      </c>
      <c r="Z80" s="140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140"/>
    </row>
    <row r="81" ht="27.0" customHeight="1">
      <c r="A81" s="185">
        <v>165.0</v>
      </c>
      <c r="B81" s="195" t="s">
        <v>55</v>
      </c>
      <c r="C81" s="195">
        <v>78.0</v>
      </c>
      <c r="D81" s="195">
        <v>184.0</v>
      </c>
      <c r="E81" s="195">
        <v>276.0</v>
      </c>
      <c r="F81" s="195">
        <f t="shared" si="5"/>
        <v>0</v>
      </c>
      <c r="G81" s="195">
        <f t="shared" si="6"/>
        <v>114.873408</v>
      </c>
      <c r="H81" s="196">
        <f t="shared" si="7"/>
        <v>114.873408</v>
      </c>
      <c r="I81" s="195">
        <v>1.0</v>
      </c>
      <c r="J81" s="219">
        <f t="shared" si="8"/>
        <v>114.873408</v>
      </c>
      <c r="K81" s="140"/>
      <c r="L81" s="198"/>
      <c r="M81" s="199">
        <f t="shared" si="18"/>
        <v>1</v>
      </c>
      <c r="N81" s="199"/>
      <c r="O81" s="140"/>
      <c r="P81" s="140"/>
      <c r="Q81" s="192">
        <v>29.0</v>
      </c>
      <c r="R81" s="191">
        <f t="shared" si="9"/>
        <v>2.76</v>
      </c>
      <c r="S81" s="185">
        <f t="shared" si="10"/>
        <v>1</v>
      </c>
      <c r="T81" s="185">
        <f t="shared" si="11"/>
        <v>2.76</v>
      </c>
      <c r="U81" s="193">
        <f t="shared" si="12"/>
        <v>114.873408</v>
      </c>
      <c r="V81" s="191">
        <f t="shared" ref="V81:W81" si="75">C81/100</f>
        <v>0.78</v>
      </c>
      <c r="W81" s="191">
        <f t="shared" si="75"/>
        <v>1.84</v>
      </c>
      <c r="X81" s="191">
        <f t="shared" si="14"/>
        <v>2.76</v>
      </c>
      <c r="Y81" s="194">
        <f t="shared" si="15"/>
        <v>3.961152</v>
      </c>
      <c r="Z81" s="140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140"/>
    </row>
    <row r="82" ht="27.0" customHeight="1">
      <c r="A82" s="185">
        <v>167.0</v>
      </c>
      <c r="B82" s="195" t="s">
        <v>55</v>
      </c>
      <c r="C82" s="195">
        <v>100.0</v>
      </c>
      <c r="D82" s="195">
        <v>184.0</v>
      </c>
      <c r="E82" s="195">
        <v>244.0</v>
      </c>
      <c r="F82" s="195">
        <f t="shared" si="5"/>
        <v>0</v>
      </c>
      <c r="G82" s="195">
        <f t="shared" si="6"/>
        <v>130.1984</v>
      </c>
      <c r="H82" s="196">
        <f t="shared" si="7"/>
        <v>130.1984</v>
      </c>
      <c r="I82" s="195">
        <v>6.0</v>
      </c>
      <c r="J82" s="219">
        <f t="shared" si="8"/>
        <v>781.1904</v>
      </c>
      <c r="K82" s="140"/>
      <c r="L82" s="198"/>
      <c r="M82" s="199">
        <f t="shared" si="18"/>
        <v>6</v>
      </c>
      <c r="N82" s="199"/>
      <c r="O82" s="140"/>
      <c r="P82" s="140"/>
      <c r="Q82" s="192">
        <v>29.0</v>
      </c>
      <c r="R82" s="191">
        <f t="shared" si="9"/>
        <v>2.44</v>
      </c>
      <c r="S82" s="185">
        <f t="shared" si="10"/>
        <v>6</v>
      </c>
      <c r="T82" s="185">
        <f t="shared" si="11"/>
        <v>14.64</v>
      </c>
      <c r="U82" s="193">
        <f t="shared" si="12"/>
        <v>130.1984</v>
      </c>
      <c r="V82" s="191">
        <f t="shared" ref="V82:W82" si="76">C82/100</f>
        <v>1</v>
      </c>
      <c r="W82" s="191">
        <f t="shared" si="76"/>
        <v>1.84</v>
      </c>
      <c r="X82" s="191">
        <f t="shared" si="14"/>
        <v>14.64</v>
      </c>
      <c r="Y82" s="194">
        <f t="shared" si="15"/>
        <v>26.9376</v>
      </c>
      <c r="Z82" s="140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140"/>
    </row>
    <row r="83" ht="27.0" customHeight="1">
      <c r="A83" s="185">
        <v>168.0</v>
      </c>
      <c r="B83" s="195" t="s">
        <v>55</v>
      </c>
      <c r="C83" s="195">
        <v>100.0</v>
      </c>
      <c r="D83" s="195">
        <v>184.0</v>
      </c>
      <c r="E83" s="195">
        <v>245.0</v>
      </c>
      <c r="F83" s="195">
        <f t="shared" si="5"/>
        <v>0</v>
      </c>
      <c r="G83" s="195">
        <f t="shared" si="6"/>
        <v>130.732</v>
      </c>
      <c r="H83" s="196">
        <f t="shared" si="7"/>
        <v>130.732</v>
      </c>
      <c r="I83" s="195">
        <v>5.0</v>
      </c>
      <c r="J83" s="219">
        <f t="shared" si="8"/>
        <v>653.66</v>
      </c>
      <c r="K83" s="140"/>
      <c r="L83" s="198"/>
      <c r="M83" s="199">
        <f t="shared" si="18"/>
        <v>5</v>
      </c>
      <c r="N83" s="199"/>
      <c r="O83" s="140"/>
      <c r="P83" s="140"/>
      <c r="Q83" s="192">
        <v>29.0</v>
      </c>
      <c r="R83" s="191">
        <f t="shared" si="9"/>
        <v>2.45</v>
      </c>
      <c r="S83" s="185">
        <f t="shared" si="10"/>
        <v>5</v>
      </c>
      <c r="T83" s="185">
        <f t="shared" si="11"/>
        <v>12.25</v>
      </c>
      <c r="U83" s="193">
        <f t="shared" si="12"/>
        <v>130.732</v>
      </c>
      <c r="V83" s="191">
        <f t="shared" ref="V83:W83" si="77">C83/100</f>
        <v>1</v>
      </c>
      <c r="W83" s="191">
        <f t="shared" si="77"/>
        <v>1.84</v>
      </c>
      <c r="X83" s="191">
        <f t="shared" si="14"/>
        <v>12.25</v>
      </c>
      <c r="Y83" s="194">
        <f t="shared" si="15"/>
        <v>22.54</v>
      </c>
      <c r="Z83" s="140"/>
      <c r="AA83" s="140"/>
      <c r="AB83" s="140"/>
      <c r="AC83" s="140"/>
      <c r="AD83" s="140"/>
      <c r="AE83" s="140"/>
      <c r="AF83" s="140"/>
      <c r="AG83" s="140"/>
      <c r="AH83" s="140"/>
      <c r="AI83" s="140"/>
      <c r="AJ83" s="140"/>
      <c r="AK83" s="140"/>
    </row>
    <row r="84" ht="27.0" customHeight="1">
      <c r="A84" s="185">
        <v>170.0</v>
      </c>
      <c r="B84" s="195" t="s">
        <v>55</v>
      </c>
      <c r="C84" s="195">
        <v>103.0</v>
      </c>
      <c r="D84" s="195">
        <v>184.0</v>
      </c>
      <c r="E84" s="195">
        <v>243.0</v>
      </c>
      <c r="F84" s="195">
        <f t="shared" si="5"/>
        <v>0</v>
      </c>
      <c r="G84" s="195">
        <f t="shared" si="6"/>
        <v>133.554744</v>
      </c>
      <c r="H84" s="196">
        <f t="shared" si="7"/>
        <v>133.554744</v>
      </c>
      <c r="I84" s="195">
        <v>7.0</v>
      </c>
      <c r="J84" s="219">
        <f t="shared" si="8"/>
        <v>934.883208</v>
      </c>
      <c r="K84" s="140"/>
      <c r="L84" s="198"/>
      <c r="M84" s="199">
        <f t="shared" si="18"/>
        <v>7</v>
      </c>
      <c r="N84" s="199"/>
      <c r="O84" s="140"/>
      <c r="P84" s="140"/>
      <c r="Q84" s="192">
        <v>29.0</v>
      </c>
      <c r="R84" s="191">
        <f t="shared" si="9"/>
        <v>2.43</v>
      </c>
      <c r="S84" s="185">
        <f t="shared" si="10"/>
        <v>7</v>
      </c>
      <c r="T84" s="185">
        <f t="shared" si="11"/>
        <v>17.01</v>
      </c>
      <c r="U84" s="193">
        <f t="shared" si="12"/>
        <v>133.554744</v>
      </c>
      <c r="V84" s="191">
        <f t="shared" ref="V84:W84" si="78">C84/100</f>
        <v>1.03</v>
      </c>
      <c r="W84" s="191">
        <f t="shared" si="78"/>
        <v>1.84</v>
      </c>
      <c r="X84" s="191">
        <f t="shared" si="14"/>
        <v>17.01</v>
      </c>
      <c r="Y84" s="194">
        <f t="shared" si="15"/>
        <v>32.237352</v>
      </c>
      <c r="Z84" s="140"/>
      <c r="AA84" s="140"/>
      <c r="AB84" s="140"/>
      <c r="AC84" s="140"/>
      <c r="AD84" s="140"/>
      <c r="AE84" s="140"/>
      <c r="AF84" s="140"/>
      <c r="AG84" s="140"/>
      <c r="AH84" s="140"/>
      <c r="AI84" s="140"/>
      <c r="AJ84" s="140"/>
      <c r="AK84" s="140"/>
    </row>
    <row r="85" ht="27.0" customHeight="1">
      <c r="A85" s="185">
        <v>171.0</v>
      </c>
      <c r="B85" s="186" t="s">
        <v>88</v>
      </c>
      <c r="C85" s="187">
        <v>82.0</v>
      </c>
      <c r="D85" s="187">
        <v>194.0</v>
      </c>
      <c r="E85" s="187">
        <v>204.0</v>
      </c>
      <c r="F85" s="187">
        <f t="shared" si="5"/>
        <v>0.8</v>
      </c>
      <c r="G85" s="187">
        <f t="shared" si="6"/>
        <v>71.395104</v>
      </c>
      <c r="H85" s="188">
        <f t="shared" si="7"/>
        <v>57.1160832</v>
      </c>
      <c r="I85" s="187">
        <v>1.0</v>
      </c>
      <c r="J85" s="219">
        <f t="shared" si="8"/>
        <v>57.1160832</v>
      </c>
      <c r="K85" s="140"/>
      <c r="L85" s="198"/>
      <c r="M85" s="199">
        <f t="shared" si="18"/>
        <v>1</v>
      </c>
      <c r="N85" s="199"/>
      <c r="O85" s="140"/>
      <c r="P85" s="140"/>
      <c r="Q85" s="142">
        <v>22.0</v>
      </c>
      <c r="R85" s="191">
        <f t="shared" si="9"/>
        <v>2.04</v>
      </c>
      <c r="S85" s="185">
        <f t="shared" si="10"/>
        <v>1</v>
      </c>
      <c r="T85" s="185">
        <f t="shared" si="11"/>
        <v>2.04</v>
      </c>
      <c r="U85" s="193">
        <f t="shared" si="12"/>
        <v>71.395104</v>
      </c>
      <c r="V85" s="191">
        <f t="shared" ref="V85:W85" si="79">C85/100</f>
        <v>0.82</v>
      </c>
      <c r="W85" s="191">
        <f t="shared" si="79"/>
        <v>1.94</v>
      </c>
      <c r="X85" s="191">
        <f t="shared" si="14"/>
        <v>2.04</v>
      </c>
      <c r="Y85" s="194">
        <f t="shared" si="15"/>
        <v>3.245232</v>
      </c>
      <c r="Z85" s="140"/>
      <c r="AA85" s="140"/>
      <c r="AB85" s="140"/>
      <c r="AC85" s="140"/>
      <c r="AD85" s="140"/>
      <c r="AE85" s="140"/>
      <c r="AF85" s="140"/>
      <c r="AG85" s="140"/>
      <c r="AH85" s="140"/>
      <c r="AI85" s="140"/>
      <c r="AJ85" s="140"/>
      <c r="AK85" s="140"/>
    </row>
    <row r="86" ht="27.0" customHeight="1">
      <c r="A86" s="185">
        <v>172.0</v>
      </c>
      <c r="B86" s="195" t="s">
        <v>84</v>
      </c>
      <c r="C86" s="195">
        <v>98.0</v>
      </c>
      <c r="D86" s="195">
        <v>194.0</v>
      </c>
      <c r="E86" s="195">
        <v>195.0</v>
      </c>
      <c r="F86" s="195">
        <f t="shared" si="5"/>
        <v>0</v>
      </c>
      <c r="G86" s="195">
        <f t="shared" si="6"/>
        <v>81.56148</v>
      </c>
      <c r="H86" s="196">
        <f t="shared" si="7"/>
        <v>81.56148</v>
      </c>
      <c r="I86" s="195">
        <v>1.0</v>
      </c>
      <c r="J86" s="219">
        <f t="shared" si="8"/>
        <v>81.56148</v>
      </c>
      <c r="K86" s="140"/>
      <c r="L86" s="198"/>
      <c r="M86" s="199"/>
      <c r="N86" s="199"/>
      <c r="O86" s="140"/>
      <c r="P86" s="140"/>
      <c r="Q86" s="142">
        <v>22.0</v>
      </c>
      <c r="R86" s="191">
        <f t="shared" si="9"/>
        <v>1.95</v>
      </c>
      <c r="S86" s="185">
        <f t="shared" si="10"/>
        <v>1</v>
      </c>
      <c r="T86" s="185">
        <f t="shared" si="11"/>
        <v>1.95</v>
      </c>
      <c r="U86" s="193">
        <f t="shared" si="12"/>
        <v>81.56148</v>
      </c>
      <c r="V86" s="191">
        <f t="shared" ref="V86:W86" si="80">C86/100</f>
        <v>0.98</v>
      </c>
      <c r="W86" s="191">
        <f t="shared" si="80"/>
        <v>1.94</v>
      </c>
      <c r="X86" s="191">
        <f t="shared" si="14"/>
        <v>1.95</v>
      </c>
      <c r="Y86" s="194">
        <f t="shared" si="15"/>
        <v>3.70734</v>
      </c>
      <c r="Z86" s="140"/>
      <c r="AA86" s="140"/>
      <c r="AB86" s="140"/>
      <c r="AC86" s="140"/>
      <c r="AD86" s="140"/>
      <c r="AE86" s="140"/>
      <c r="AF86" s="140"/>
      <c r="AG86" s="140"/>
      <c r="AH86" s="140"/>
      <c r="AI86" s="140"/>
      <c r="AJ86" s="140"/>
      <c r="AK86" s="140"/>
    </row>
    <row r="87" ht="27.0" customHeight="1">
      <c r="A87" s="185">
        <v>173.0</v>
      </c>
      <c r="B87" s="195" t="s">
        <v>84</v>
      </c>
      <c r="C87" s="195">
        <v>98.0</v>
      </c>
      <c r="D87" s="195">
        <v>194.0</v>
      </c>
      <c r="E87" s="195">
        <v>195.0</v>
      </c>
      <c r="F87" s="195">
        <f t="shared" si="5"/>
        <v>0</v>
      </c>
      <c r="G87" s="195">
        <f t="shared" si="6"/>
        <v>81.56148</v>
      </c>
      <c r="H87" s="196">
        <f t="shared" si="7"/>
        <v>81.56148</v>
      </c>
      <c r="I87" s="195">
        <v>1.0</v>
      </c>
      <c r="J87" s="219">
        <f t="shared" si="8"/>
        <v>81.56148</v>
      </c>
      <c r="K87" s="140"/>
      <c r="L87" s="198"/>
      <c r="M87" s="199"/>
      <c r="N87" s="199"/>
      <c r="O87" s="140"/>
      <c r="P87" s="140"/>
      <c r="Q87" s="142">
        <v>22.0</v>
      </c>
      <c r="R87" s="191">
        <f t="shared" si="9"/>
        <v>1.95</v>
      </c>
      <c r="S87" s="185">
        <f t="shared" si="10"/>
        <v>1</v>
      </c>
      <c r="T87" s="185">
        <f t="shared" si="11"/>
        <v>1.95</v>
      </c>
      <c r="U87" s="193">
        <f t="shared" si="12"/>
        <v>81.56148</v>
      </c>
      <c r="V87" s="191">
        <f t="shared" ref="V87:W87" si="81">C87/100</f>
        <v>0.98</v>
      </c>
      <c r="W87" s="191">
        <f t="shared" si="81"/>
        <v>1.94</v>
      </c>
      <c r="X87" s="191">
        <f t="shared" si="14"/>
        <v>1.95</v>
      </c>
      <c r="Y87" s="194">
        <f t="shared" si="15"/>
        <v>3.70734</v>
      </c>
      <c r="Z87" s="140"/>
      <c r="AA87" s="140"/>
      <c r="AB87" s="140"/>
      <c r="AC87" s="140"/>
      <c r="AD87" s="140"/>
      <c r="AE87" s="140"/>
      <c r="AF87" s="140"/>
      <c r="AG87" s="140"/>
      <c r="AH87" s="140"/>
      <c r="AI87" s="140"/>
      <c r="AJ87" s="140"/>
      <c r="AK87" s="140"/>
    </row>
    <row r="88" ht="27.0" customHeight="1">
      <c r="A88" s="185">
        <v>174.0</v>
      </c>
      <c r="B88" s="195" t="s">
        <v>84</v>
      </c>
      <c r="C88" s="195">
        <v>98.0</v>
      </c>
      <c r="D88" s="195">
        <v>194.0</v>
      </c>
      <c r="E88" s="195">
        <v>195.0</v>
      </c>
      <c r="F88" s="195">
        <f t="shared" si="5"/>
        <v>0</v>
      </c>
      <c r="G88" s="195">
        <f t="shared" si="6"/>
        <v>81.56148</v>
      </c>
      <c r="H88" s="196">
        <f t="shared" si="7"/>
        <v>81.56148</v>
      </c>
      <c r="I88" s="195">
        <v>1.0</v>
      </c>
      <c r="J88" s="219">
        <f t="shared" si="8"/>
        <v>81.56148</v>
      </c>
      <c r="K88" s="140"/>
      <c r="L88" s="198"/>
      <c r="M88" s="199"/>
      <c r="N88" s="199"/>
      <c r="O88" s="140"/>
      <c r="P88" s="140"/>
      <c r="Q88" s="142">
        <v>22.0</v>
      </c>
      <c r="R88" s="191">
        <f t="shared" si="9"/>
        <v>1.95</v>
      </c>
      <c r="S88" s="185">
        <f t="shared" si="10"/>
        <v>1</v>
      </c>
      <c r="T88" s="185">
        <f t="shared" si="11"/>
        <v>1.95</v>
      </c>
      <c r="U88" s="193">
        <f t="shared" si="12"/>
        <v>81.56148</v>
      </c>
      <c r="V88" s="191">
        <f t="shared" ref="V88:W88" si="82">C88/100</f>
        <v>0.98</v>
      </c>
      <c r="W88" s="191">
        <f t="shared" si="82"/>
        <v>1.94</v>
      </c>
      <c r="X88" s="191">
        <f t="shared" si="14"/>
        <v>1.95</v>
      </c>
      <c r="Y88" s="194">
        <f t="shared" si="15"/>
        <v>3.70734</v>
      </c>
      <c r="Z88" s="140"/>
      <c r="AA88" s="140"/>
      <c r="AB88" s="140"/>
      <c r="AC88" s="140"/>
      <c r="AD88" s="140"/>
      <c r="AE88" s="140"/>
      <c r="AF88" s="140"/>
      <c r="AG88" s="140"/>
      <c r="AH88" s="140"/>
      <c r="AI88" s="140"/>
      <c r="AJ88" s="140"/>
      <c r="AK88" s="140"/>
    </row>
    <row r="89" ht="27.0" customHeight="1">
      <c r="A89" s="185">
        <v>175.0</v>
      </c>
      <c r="B89" s="195" t="s">
        <v>84</v>
      </c>
      <c r="C89" s="195">
        <v>98.0</v>
      </c>
      <c r="D89" s="195">
        <v>194.0</v>
      </c>
      <c r="E89" s="195">
        <v>195.0</v>
      </c>
      <c r="F89" s="195">
        <f t="shared" si="5"/>
        <v>0</v>
      </c>
      <c r="G89" s="195">
        <f t="shared" si="6"/>
        <v>81.56148</v>
      </c>
      <c r="H89" s="196">
        <f t="shared" si="7"/>
        <v>81.56148</v>
      </c>
      <c r="I89" s="195">
        <v>1.0</v>
      </c>
      <c r="J89" s="219">
        <f t="shared" si="8"/>
        <v>81.56148</v>
      </c>
      <c r="K89" s="140"/>
      <c r="L89" s="198"/>
      <c r="M89" s="199"/>
      <c r="N89" s="199"/>
      <c r="O89" s="140"/>
      <c r="P89" s="140"/>
      <c r="Q89" s="142">
        <v>22.0</v>
      </c>
      <c r="R89" s="191">
        <f t="shared" si="9"/>
        <v>1.95</v>
      </c>
      <c r="S89" s="185">
        <f t="shared" si="10"/>
        <v>1</v>
      </c>
      <c r="T89" s="185">
        <f t="shared" si="11"/>
        <v>1.95</v>
      </c>
      <c r="U89" s="193">
        <f t="shared" si="12"/>
        <v>81.56148</v>
      </c>
      <c r="V89" s="191">
        <f t="shared" ref="V89:W89" si="83">C89/100</f>
        <v>0.98</v>
      </c>
      <c r="W89" s="191">
        <f t="shared" si="83"/>
        <v>1.94</v>
      </c>
      <c r="X89" s="191">
        <f t="shared" si="14"/>
        <v>1.95</v>
      </c>
      <c r="Y89" s="194">
        <f t="shared" si="15"/>
        <v>3.70734</v>
      </c>
      <c r="Z89" s="140"/>
      <c r="AA89" s="140"/>
      <c r="AB89" s="140"/>
      <c r="AC89" s="140"/>
      <c r="AD89" s="140"/>
      <c r="AE89" s="140"/>
      <c r="AF89" s="140"/>
      <c r="AG89" s="140"/>
      <c r="AH89" s="140"/>
      <c r="AI89" s="140"/>
      <c r="AJ89" s="140"/>
      <c r="AK89" s="140"/>
    </row>
    <row r="90" ht="27.0" customHeight="1">
      <c r="A90" s="185">
        <v>176.0</v>
      </c>
      <c r="B90" s="195" t="s">
        <v>84</v>
      </c>
      <c r="C90" s="195">
        <v>98.0</v>
      </c>
      <c r="D90" s="195">
        <v>194.0</v>
      </c>
      <c r="E90" s="195">
        <v>195.0</v>
      </c>
      <c r="F90" s="195">
        <f t="shared" si="5"/>
        <v>0</v>
      </c>
      <c r="G90" s="195">
        <f t="shared" si="6"/>
        <v>81.56148</v>
      </c>
      <c r="H90" s="196">
        <f t="shared" si="7"/>
        <v>81.56148</v>
      </c>
      <c r="I90" s="195">
        <v>1.0</v>
      </c>
      <c r="J90" s="219">
        <f t="shared" si="8"/>
        <v>81.56148</v>
      </c>
      <c r="K90" s="140"/>
      <c r="L90" s="198"/>
      <c r="M90" s="199"/>
      <c r="N90" s="199"/>
      <c r="O90" s="140"/>
      <c r="P90" s="140"/>
      <c r="Q90" s="142">
        <v>22.0</v>
      </c>
      <c r="R90" s="191">
        <f t="shared" si="9"/>
        <v>1.95</v>
      </c>
      <c r="S90" s="185">
        <f t="shared" si="10"/>
        <v>1</v>
      </c>
      <c r="T90" s="185">
        <f t="shared" si="11"/>
        <v>1.95</v>
      </c>
      <c r="U90" s="193">
        <f t="shared" si="12"/>
        <v>81.56148</v>
      </c>
      <c r="V90" s="191">
        <f t="shared" ref="V90:W90" si="84">C90/100</f>
        <v>0.98</v>
      </c>
      <c r="W90" s="191">
        <f t="shared" si="84"/>
        <v>1.94</v>
      </c>
      <c r="X90" s="191">
        <f t="shared" si="14"/>
        <v>1.95</v>
      </c>
      <c r="Y90" s="194">
        <f t="shared" si="15"/>
        <v>3.70734</v>
      </c>
      <c r="Z90" s="140"/>
      <c r="AA90" s="140"/>
      <c r="AB90" s="140"/>
      <c r="AC90" s="140"/>
      <c r="AD90" s="140"/>
      <c r="AE90" s="140"/>
      <c r="AF90" s="140"/>
      <c r="AG90" s="140"/>
      <c r="AH90" s="140"/>
      <c r="AI90" s="140"/>
      <c r="AJ90" s="140"/>
      <c r="AK90" s="140"/>
    </row>
    <row r="91" ht="27.0" customHeight="1">
      <c r="A91" s="185">
        <v>177.0</v>
      </c>
      <c r="B91" s="195" t="s">
        <v>84</v>
      </c>
      <c r="C91" s="195">
        <v>98.0</v>
      </c>
      <c r="D91" s="195">
        <v>194.0</v>
      </c>
      <c r="E91" s="195">
        <v>195.0</v>
      </c>
      <c r="F91" s="195">
        <f t="shared" si="5"/>
        <v>0</v>
      </c>
      <c r="G91" s="195">
        <f t="shared" si="6"/>
        <v>81.56148</v>
      </c>
      <c r="H91" s="196">
        <f t="shared" si="7"/>
        <v>81.56148</v>
      </c>
      <c r="I91" s="195">
        <v>1.0</v>
      </c>
      <c r="J91" s="219">
        <f t="shared" si="8"/>
        <v>81.56148</v>
      </c>
      <c r="K91" s="140"/>
      <c r="L91" s="198"/>
      <c r="M91" s="199"/>
      <c r="N91" s="199"/>
      <c r="O91" s="140"/>
      <c r="P91" s="140"/>
      <c r="Q91" s="142">
        <v>22.0</v>
      </c>
      <c r="R91" s="191">
        <f t="shared" si="9"/>
        <v>1.95</v>
      </c>
      <c r="S91" s="185">
        <f t="shared" si="10"/>
        <v>1</v>
      </c>
      <c r="T91" s="185">
        <f t="shared" si="11"/>
        <v>1.95</v>
      </c>
      <c r="U91" s="193">
        <f t="shared" si="12"/>
        <v>81.56148</v>
      </c>
      <c r="V91" s="191">
        <f t="shared" ref="V91:W91" si="85">C91/100</f>
        <v>0.98</v>
      </c>
      <c r="W91" s="191">
        <f t="shared" si="85"/>
        <v>1.94</v>
      </c>
      <c r="X91" s="191">
        <f t="shared" si="14"/>
        <v>1.95</v>
      </c>
      <c r="Y91" s="194">
        <f t="shared" si="15"/>
        <v>3.70734</v>
      </c>
      <c r="Z91" s="140"/>
      <c r="AA91" s="140"/>
      <c r="AB91" s="140"/>
      <c r="AC91" s="140"/>
      <c r="AD91" s="140"/>
      <c r="AE91" s="140"/>
      <c r="AF91" s="140"/>
      <c r="AG91" s="140"/>
      <c r="AH91" s="140"/>
      <c r="AI91" s="140"/>
      <c r="AJ91" s="140"/>
      <c r="AK91" s="140"/>
    </row>
    <row r="92" ht="27.0" customHeight="1">
      <c r="A92" s="185">
        <v>178.0</v>
      </c>
      <c r="B92" s="195" t="s">
        <v>84</v>
      </c>
      <c r="C92" s="195">
        <v>98.0</v>
      </c>
      <c r="D92" s="195">
        <v>194.0</v>
      </c>
      <c r="E92" s="195">
        <v>195.0</v>
      </c>
      <c r="F92" s="195">
        <f t="shared" si="5"/>
        <v>0</v>
      </c>
      <c r="G92" s="195">
        <f t="shared" si="6"/>
        <v>81.56148</v>
      </c>
      <c r="H92" s="196">
        <f t="shared" si="7"/>
        <v>81.56148</v>
      </c>
      <c r="I92" s="195">
        <v>1.0</v>
      </c>
      <c r="J92" s="219">
        <f t="shared" si="8"/>
        <v>81.56148</v>
      </c>
      <c r="K92" s="140"/>
      <c r="L92" s="198"/>
      <c r="M92" s="199"/>
      <c r="N92" s="199"/>
      <c r="O92" s="140"/>
      <c r="P92" s="140"/>
      <c r="Q92" s="142">
        <v>22.0</v>
      </c>
      <c r="R92" s="191">
        <f t="shared" si="9"/>
        <v>1.95</v>
      </c>
      <c r="S92" s="185">
        <f t="shared" si="10"/>
        <v>1</v>
      </c>
      <c r="T92" s="185">
        <f t="shared" si="11"/>
        <v>1.95</v>
      </c>
      <c r="U92" s="193">
        <f t="shared" si="12"/>
        <v>81.56148</v>
      </c>
      <c r="V92" s="191">
        <f t="shared" ref="V92:W92" si="86">C92/100</f>
        <v>0.98</v>
      </c>
      <c r="W92" s="191">
        <f t="shared" si="86"/>
        <v>1.94</v>
      </c>
      <c r="X92" s="191">
        <f t="shared" si="14"/>
        <v>1.95</v>
      </c>
      <c r="Y92" s="194">
        <f t="shared" si="15"/>
        <v>3.70734</v>
      </c>
      <c r="Z92" s="140"/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140"/>
    </row>
    <row r="93" ht="27.0" customHeight="1">
      <c r="A93" s="185">
        <v>179.0</v>
      </c>
      <c r="B93" s="186" t="s">
        <v>88</v>
      </c>
      <c r="C93" s="187">
        <v>80.0</v>
      </c>
      <c r="D93" s="187">
        <v>194.0</v>
      </c>
      <c r="E93" s="187">
        <v>202.0</v>
      </c>
      <c r="F93" s="187">
        <f t="shared" si="5"/>
        <v>0.8</v>
      </c>
      <c r="G93" s="187">
        <f t="shared" si="6"/>
        <v>68.97088</v>
      </c>
      <c r="H93" s="188">
        <f t="shared" si="7"/>
        <v>55.176704</v>
      </c>
      <c r="I93" s="187">
        <v>1.0</v>
      </c>
      <c r="J93" s="219">
        <f t="shared" si="8"/>
        <v>55.176704</v>
      </c>
      <c r="K93" s="140"/>
      <c r="L93" s="198"/>
      <c r="M93" s="199"/>
      <c r="N93" s="199"/>
      <c r="O93" s="140"/>
      <c r="P93" s="140"/>
      <c r="Q93" s="142">
        <v>22.0</v>
      </c>
      <c r="R93" s="191">
        <f t="shared" si="9"/>
        <v>2.02</v>
      </c>
      <c r="S93" s="185">
        <f t="shared" si="10"/>
        <v>1</v>
      </c>
      <c r="T93" s="185">
        <f t="shared" si="11"/>
        <v>2.02</v>
      </c>
      <c r="U93" s="193">
        <f t="shared" si="12"/>
        <v>68.97088</v>
      </c>
      <c r="V93" s="191">
        <f t="shared" ref="V93:W93" si="87">C93/100</f>
        <v>0.8</v>
      </c>
      <c r="W93" s="191">
        <f t="shared" si="87"/>
        <v>1.94</v>
      </c>
      <c r="X93" s="191">
        <f t="shared" si="14"/>
        <v>2.02</v>
      </c>
      <c r="Y93" s="194">
        <f t="shared" si="15"/>
        <v>3.13504</v>
      </c>
      <c r="Z93" s="140"/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140"/>
    </row>
    <row r="94" ht="27.0" customHeight="1">
      <c r="A94" s="185">
        <v>180.0</v>
      </c>
      <c r="B94" s="195" t="s">
        <v>84</v>
      </c>
      <c r="C94" s="195">
        <v>98.0</v>
      </c>
      <c r="D94" s="195">
        <v>194.0</v>
      </c>
      <c r="E94" s="195">
        <v>195.0</v>
      </c>
      <c r="F94" s="195">
        <f t="shared" si="5"/>
        <v>0</v>
      </c>
      <c r="G94" s="195">
        <f t="shared" si="6"/>
        <v>81.56148</v>
      </c>
      <c r="H94" s="196">
        <f t="shared" si="7"/>
        <v>81.56148</v>
      </c>
      <c r="I94" s="195">
        <v>2.0</v>
      </c>
      <c r="J94" s="219">
        <f t="shared" si="8"/>
        <v>163.12296</v>
      </c>
      <c r="K94" s="140"/>
      <c r="L94" s="198"/>
      <c r="M94" s="199"/>
      <c r="N94" s="199"/>
      <c r="O94" s="140"/>
      <c r="P94" s="140"/>
      <c r="Q94" s="142">
        <v>22.0</v>
      </c>
      <c r="R94" s="191">
        <f t="shared" si="9"/>
        <v>1.95</v>
      </c>
      <c r="S94" s="185">
        <f t="shared" si="10"/>
        <v>2</v>
      </c>
      <c r="T94" s="185">
        <f t="shared" si="11"/>
        <v>3.9</v>
      </c>
      <c r="U94" s="193">
        <f t="shared" si="12"/>
        <v>81.56148</v>
      </c>
      <c r="V94" s="191">
        <f t="shared" ref="V94:W94" si="88">C94/100</f>
        <v>0.98</v>
      </c>
      <c r="W94" s="191">
        <f t="shared" si="88"/>
        <v>1.94</v>
      </c>
      <c r="X94" s="191">
        <f t="shared" si="14"/>
        <v>3.9</v>
      </c>
      <c r="Y94" s="194">
        <f t="shared" si="15"/>
        <v>7.41468</v>
      </c>
      <c r="Z94" s="140"/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140"/>
    </row>
    <row r="95" ht="27.0" customHeight="1">
      <c r="A95" s="185">
        <v>181.0</v>
      </c>
      <c r="B95" s="195" t="s">
        <v>84</v>
      </c>
      <c r="C95" s="195">
        <v>98.0</v>
      </c>
      <c r="D95" s="195">
        <v>194.0</v>
      </c>
      <c r="E95" s="195">
        <v>195.0</v>
      </c>
      <c r="F95" s="195">
        <f t="shared" si="5"/>
        <v>0</v>
      </c>
      <c r="G95" s="195">
        <f t="shared" si="6"/>
        <v>81.56148</v>
      </c>
      <c r="H95" s="196">
        <f t="shared" si="7"/>
        <v>81.56148</v>
      </c>
      <c r="I95" s="195">
        <v>5.0</v>
      </c>
      <c r="J95" s="219">
        <f t="shared" si="8"/>
        <v>407.8074</v>
      </c>
      <c r="K95" s="140"/>
      <c r="L95" s="198"/>
      <c r="M95" s="199"/>
      <c r="N95" s="199"/>
      <c r="O95" s="140"/>
      <c r="P95" s="140"/>
      <c r="Q95" s="142">
        <v>22.0</v>
      </c>
      <c r="R95" s="191">
        <f t="shared" si="9"/>
        <v>1.95</v>
      </c>
      <c r="S95" s="185">
        <f t="shared" si="10"/>
        <v>5</v>
      </c>
      <c r="T95" s="185">
        <f t="shared" si="11"/>
        <v>9.75</v>
      </c>
      <c r="U95" s="193">
        <f t="shared" si="12"/>
        <v>81.56148</v>
      </c>
      <c r="V95" s="191">
        <f t="shared" ref="V95:W95" si="89">C95/100</f>
        <v>0.98</v>
      </c>
      <c r="W95" s="191">
        <f t="shared" si="89"/>
        <v>1.94</v>
      </c>
      <c r="X95" s="191">
        <f t="shared" si="14"/>
        <v>9.75</v>
      </c>
      <c r="Y95" s="194">
        <f t="shared" si="15"/>
        <v>18.5367</v>
      </c>
      <c r="Z95" s="140"/>
      <c r="AA95" s="140"/>
      <c r="AB95" s="140"/>
      <c r="AC95" s="140"/>
      <c r="AD95" s="140"/>
      <c r="AE95" s="140"/>
      <c r="AF95" s="140"/>
      <c r="AG95" s="140"/>
      <c r="AH95" s="140"/>
      <c r="AI95" s="140"/>
      <c r="AJ95" s="140"/>
      <c r="AK95" s="140"/>
    </row>
    <row r="96" ht="27.0" customHeight="1">
      <c r="A96" s="185">
        <v>182.0</v>
      </c>
      <c r="B96" s="195" t="s">
        <v>84</v>
      </c>
      <c r="C96" s="195">
        <v>98.0</v>
      </c>
      <c r="D96" s="195">
        <v>194.0</v>
      </c>
      <c r="E96" s="195">
        <v>195.0</v>
      </c>
      <c r="F96" s="195">
        <f t="shared" si="5"/>
        <v>0</v>
      </c>
      <c r="G96" s="195">
        <f t="shared" si="6"/>
        <v>81.56148</v>
      </c>
      <c r="H96" s="196">
        <f t="shared" si="7"/>
        <v>81.56148</v>
      </c>
      <c r="I96" s="195">
        <v>5.0</v>
      </c>
      <c r="J96" s="219">
        <f t="shared" si="8"/>
        <v>407.8074</v>
      </c>
      <c r="K96" s="140"/>
      <c r="L96" s="198"/>
      <c r="M96" s="199"/>
      <c r="N96" s="199"/>
      <c r="O96" s="140"/>
      <c r="P96" s="140"/>
      <c r="Q96" s="142">
        <v>22.0</v>
      </c>
      <c r="R96" s="191">
        <f t="shared" si="9"/>
        <v>1.95</v>
      </c>
      <c r="S96" s="185">
        <f t="shared" si="10"/>
        <v>5</v>
      </c>
      <c r="T96" s="185">
        <f t="shared" si="11"/>
        <v>9.75</v>
      </c>
      <c r="U96" s="193">
        <f t="shared" si="12"/>
        <v>81.56148</v>
      </c>
      <c r="V96" s="191">
        <f t="shared" ref="V96:W96" si="90">C96/100</f>
        <v>0.98</v>
      </c>
      <c r="W96" s="191">
        <f t="shared" si="90"/>
        <v>1.94</v>
      </c>
      <c r="X96" s="191">
        <f t="shared" si="14"/>
        <v>9.75</v>
      </c>
      <c r="Y96" s="194">
        <f t="shared" si="15"/>
        <v>18.5367</v>
      </c>
      <c r="Z96" s="140"/>
      <c r="AA96" s="140"/>
      <c r="AB96" s="140"/>
      <c r="AC96" s="140"/>
      <c r="AD96" s="140"/>
      <c r="AE96" s="140"/>
      <c r="AF96" s="140"/>
      <c r="AG96" s="140"/>
      <c r="AH96" s="140"/>
      <c r="AI96" s="140"/>
      <c r="AJ96" s="140"/>
      <c r="AK96" s="140"/>
    </row>
    <row r="97" ht="27.0" customHeight="1">
      <c r="A97" s="185">
        <v>183.0</v>
      </c>
      <c r="B97" s="195" t="s">
        <v>84</v>
      </c>
      <c r="C97" s="195">
        <v>98.0</v>
      </c>
      <c r="D97" s="195">
        <v>194.0</v>
      </c>
      <c r="E97" s="195">
        <v>195.0</v>
      </c>
      <c r="F97" s="195">
        <f t="shared" si="5"/>
        <v>0</v>
      </c>
      <c r="G97" s="195">
        <f t="shared" si="6"/>
        <v>81.56148</v>
      </c>
      <c r="H97" s="196">
        <f t="shared" si="7"/>
        <v>81.56148</v>
      </c>
      <c r="I97" s="195">
        <v>2.0</v>
      </c>
      <c r="J97" s="219">
        <f t="shared" si="8"/>
        <v>163.12296</v>
      </c>
      <c r="K97" s="140"/>
      <c r="L97" s="198"/>
      <c r="M97" s="199"/>
      <c r="N97" s="199"/>
      <c r="O97" s="140"/>
      <c r="P97" s="140"/>
      <c r="Q97" s="142">
        <v>22.0</v>
      </c>
      <c r="R97" s="191">
        <f t="shared" si="9"/>
        <v>1.95</v>
      </c>
      <c r="S97" s="185">
        <f t="shared" si="10"/>
        <v>2</v>
      </c>
      <c r="T97" s="185">
        <f t="shared" si="11"/>
        <v>3.9</v>
      </c>
      <c r="U97" s="193">
        <f t="shared" si="12"/>
        <v>81.56148</v>
      </c>
      <c r="V97" s="191">
        <f t="shared" ref="V97:W97" si="91">C97/100</f>
        <v>0.98</v>
      </c>
      <c r="W97" s="191">
        <f t="shared" si="91"/>
        <v>1.94</v>
      </c>
      <c r="X97" s="191">
        <f t="shared" si="14"/>
        <v>3.9</v>
      </c>
      <c r="Y97" s="194">
        <f t="shared" si="15"/>
        <v>7.41468</v>
      </c>
      <c r="Z97" s="140"/>
      <c r="AA97" s="140"/>
      <c r="AB97" s="140"/>
      <c r="AC97" s="140"/>
      <c r="AD97" s="140"/>
      <c r="AE97" s="140"/>
      <c r="AF97" s="140"/>
      <c r="AG97" s="140"/>
      <c r="AH97" s="140"/>
      <c r="AI97" s="140"/>
      <c r="AJ97" s="140"/>
      <c r="AK97" s="140"/>
    </row>
    <row r="98" ht="27.0" customHeight="1">
      <c r="A98" s="185">
        <v>184.0</v>
      </c>
      <c r="B98" s="195" t="s">
        <v>84</v>
      </c>
      <c r="C98" s="195">
        <v>98.0</v>
      </c>
      <c r="D98" s="195">
        <v>194.0</v>
      </c>
      <c r="E98" s="195">
        <v>195.0</v>
      </c>
      <c r="F98" s="195">
        <f t="shared" si="5"/>
        <v>0</v>
      </c>
      <c r="G98" s="195">
        <f t="shared" si="6"/>
        <v>81.56148</v>
      </c>
      <c r="H98" s="196">
        <f t="shared" si="7"/>
        <v>81.56148</v>
      </c>
      <c r="I98" s="195">
        <v>3.0</v>
      </c>
      <c r="J98" s="219">
        <f t="shared" si="8"/>
        <v>244.68444</v>
      </c>
      <c r="K98" s="140"/>
      <c r="L98" s="198"/>
      <c r="M98" s="199"/>
      <c r="N98" s="199"/>
      <c r="O98" s="140"/>
      <c r="P98" s="140"/>
      <c r="Q98" s="142">
        <v>22.0</v>
      </c>
      <c r="R98" s="191">
        <f t="shared" si="9"/>
        <v>1.95</v>
      </c>
      <c r="S98" s="185">
        <f t="shared" si="10"/>
        <v>3</v>
      </c>
      <c r="T98" s="185">
        <f t="shared" si="11"/>
        <v>5.85</v>
      </c>
      <c r="U98" s="193">
        <f t="shared" si="12"/>
        <v>81.56148</v>
      </c>
      <c r="V98" s="191">
        <f t="shared" ref="V98:W98" si="92">C98/100</f>
        <v>0.98</v>
      </c>
      <c r="W98" s="191">
        <f t="shared" si="92"/>
        <v>1.94</v>
      </c>
      <c r="X98" s="191">
        <f t="shared" si="14"/>
        <v>5.85</v>
      </c>
      <c r="Y98" s="194">
        <f t="shared" si="15"/>
        <v>11.12202</v>
      </c>
      <c r="Z98" s="140"/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140"/>
    </row>
    <row r="99" ht="27.0" customHeight="1">
      <c r="A99" s="185">
        <v>185.0</v>
      </c>
      <c r="B99" s="195" t="s">
        <v>84</v>
      </c>
      <c r="C99" s="195">
        <v>98.0</v>
      </c>
      <c r="D99" s="195">
        <v>194.0</v>
      </c>
      <c r="E99" s="195">
        <v>195.0</v>
      </c>
      <c r="F99" s="195">
        <f t="shared" si="5"/>
        <v>0</v>
      </c>
      <c r="G99" s="195">
        <f t="shared" si="6"/>
        <v>81.56148</v>
      </c>
      <c r="H99" s="196">
        <f t="shared" si="7"/>
        <v>81.56148</v>
      </c>
      <c r="I99" s="195">
        <v>1.0</v>
      </c>
      <c r="J99" s="219">
        <f t="shared" si="8"/>
        <v>81.56148</v>
      </c>
      <c r="K99" s="140"/>
      <c r="L99" s="198"/>
      <c r="M99" s="199"/>
      <c r="N99" s="199"/>
      <c r="O99" s="140"/>
      <c r="P99" s="140"/>
      <c r="Q99" s="142">
        <v>22.0</v>
      </c>
      <c r="R99" s="191">
        <f t="shared" si="9"/>
        <v>1.95</v>
      </c>
      <c r="S99" s="185">
        <f t="shared" si="10"/>
        <v>1</v>
      </c>
      <c r="T99" s="185">
        <f t="shared" si="11"/>
        <v>1.95</v>
      </c>
      <c r="U99" s="193">
        <f t="shared" si="12"/>
        <v>81.56148</v>
      </c>
      <c r="V99" s="191">
        <f t="shared" ref="V99:W99" si="93">C99/100</f>
        <v>0.98</v>
      </c>
      <c r="W99" s="191">
        <f t="shared" si="93"/>
        <v>1.94</v>
      </c>
      <c r="X99" s="191">
        <f t="shared" si="14"/>
        <v>1.95</v>
      </c>
      <c r="Y99" s="194">
        <f t="shared" si="15"/>
        <v>3.70734</v>
      </c>
      <c r="Z99" s="140"/>
      <c r="AA99" s="140"/>
      <c r="AB99" s="140"/>
      <c r="AC99" s="140"/>
      <c r="AD99" s="140"/>
      <c r="AE99" s="140"/>
      <c r="AF99" s="140"/>
      <c r="AG99" s="140"/>
      <c r="AH99" s="140"/>
      <c r="AI99" s="140"/>
      <c r="AJ99" s="140"/>
      <c r="AK99" s="140"/>
    </row>
    <row r="100" ht="27.0" customHeight="1">
      <c r="A100" s="185">
        <v>186.0</v>
      </c>
      <c r="B100" s="195" t="s">
        <v>84</v>
      </c>
      <c r="C100" s="195">
        <v>98.0</v>
      </c>
      <c r="D100" s="195">
        <v>194.0</v>
      </c>
      <c r="E100" s="195">
        <v>195.0</v>
      </c>
      <c r="F100" s="195">
        <f t="shared" si="5"/>
        <v>0</v>
      </c>
      <c r="G100" s="195">
        <f t="shared" si="6"/>
        <v>81.56148</v>
      </c>
      <c r="H100" s="196">
        <f t="shared" si="7"/>
        <v>81.56148</v>
      </c>
      <c r="I100" s="195">
        <v>2.0</v>
      </c>
      <c r="J100" s="219">
        <f t="shared" si="8"/>
        <v>163.12296</v>
      </c>
      <c r="K100" s="140"/>
      <c r="L100" s="198"/>
      <c r="M100" s="199"/>
      <c r="N100" s="199"/>
      <c r="O100" s="140"/>
      <c r="P100" s="140"/>
      <c r="Q100" s="142">
        <v>22.0</v>
      </c>
      <c r="R100" s="191">
        <f t="shared" si="9"/>
        <v>1.95</v>
      </c>
      <c r="S100" s="185">
        <f t="shared" si="10"/>
        <v>2</v>
      </c>
      <c r="T100" s="185">
        <f t="shared" si="11"/>
        <v>3.9</v>
      </c>
      <c r="U100" s="193">
        <f t="shared" si="12"/>
        <v>81.56148</v>
      </c>
      <c r="V100" s="191">
        <f t="shared" ref="V100:W100" si="94">C100/100</f>
        <v>0.98</v>
      </c>
      <c r="W100" s="191">
        <f t="shared" si="94"/>
        <v>1.94</v>
      </c>
      <c r="X100" s="191">
        <f t="shared" si="14"/>
        <v>3.9</v>
      </c>
      <c r="Y100" s="194">
        <f t="shared" si="15"/>
        <v>7.41468</v>
      </c>
      <c r="Z100" s="140"/>
      <c r="AA100" s="140"/>
      <c r="AB100" s="140"/>
      <c r="AC100" s="140"/>
      <c r="AD100" s="140"/>
      <c r="AE100" s="140"/>
      <c r="AF100" s="140"/>
      <c r="AG100" s="140"/>
      <c r="AH100" s="140"/>
      <c r="AI100" s="140"/>
      <c r="AJ100" s="140"/>
      <c r="AK100" s="140"/>
    </row>
    <row r="101" ht="27.0" customHeight="1">
      <c r="A101" s="185">
        <v>187.0</v>
      </c>
      <c r="B101" s="195" t="s">
        <v>84</v>
      </c>
      <c r="C101" s="195">
        <v>98.0</v>
      </c>
      <c r="D101" s="195">
        <v>194.0</v>
      </c>
      <c r="E101" s="195">
        <v>195.0</v>
      </c>
      <c r="F101" s="195">
        <f t="shared" si="5"/>
        <v>0</v>
      </c>
      <c r="G101" s="195">
        <f t="shared" si="6"/>
        <v>81.56148</v>
      </c>
      <c r="H101" s="196">
        <f t="shared" si="7"/>
        <v>81.56148</v>
      </c>
      <c r="I101" s="195">
        <v>1.0</v>
      </c>
      <c r="J101" s="219">
        <f t="shared" si="8"/>
        <v>81.56148</v>
      </c>
      <c r="K101" s="140"/>
      <c r="L101" s="198"/>
      <c r="M101" s="199"/>
      <c r="N101" s="199"/>
      <c r="O101" s="140"/>
      <c r="P101" s="140"/>
      <c r="Q101" s="142">
        <v>22.0</v>
      </c>
      <c r="R101" s="191">
        <f t="shared" si="9"/>
        <v>1.95</v>
      </c>
      <c r="S101" s="185">
        <f t="shared" si="10"/>
        <v>1</v>
      </c>
      <c r="T101" s="185">
        <f t="shared" si="11"/>
        <v>1.95</v>
      </c>
      <c r="U101" s="193">
        <f t="shared" si="12"/>
        <v>81.56148</v>
      </c>
      <c r="V101" s="191">
        <f t="shared" ref="V101:W101" si="95">C101/100</f>
        <v>0.98</v>
      </c>
      <c r="W101" s="191">
        <f t="shared" si="95"/>
        <v>1.94</v>
      </c>
      <c r="X101" s="191">
        <f t="shared" si="14"/>
        <v>1.95</v>
      </c>
      <c r="Y101" s="194">
        <f t="shared" si="15"/>
        <v>3.70734</v>
      </c>
      <c r="Z101" s="140"/>
      <c r="AA101" s="140"/>
      <c r="AB101" s="140"/>
      <c r="AC101" s="140"/>
      <c r="AD101" s="140"/>
      <c r="AE101" s="140"/>
      <c r="AF101" s="140"/>
      <c r="AG101" s="140"/>
      <c r="AH101" s="140"/>
      <c r="AI101" s="140"/>
      <c r="AJ101" s="140"/>
      <c r="AK101" s="140"/>
    </row>
    <row r="102" ht="27.0" customHeight="1">
      <c r="A102" s="185">
        <v>188.0</v>
      </c>
      <c r="B102" s="195" t="s">
        <v>84</v>
      </c>
      <c r="C102" s="195">
        <v>98.0</v>
      </c>
      <c r="D102" s="195">
        <v>194.0</v>
      </c>
      <c r="E102" s="195">
        <v>195.0</v>
      </c>
      <c r="F102" s="195">
        <f t="shared" si="5"/>
        <v>0</v>
      </c>
      <c r="G102" s="195">
        <f t="shared" si="6"/>
        <v>81.56148</v>
      </c>
      <c r="H102" s="196">
        <f t="shared" si="7"/>
        <v>81.56148</v>
      </c>
      <c r="I102" s="195">
        <v>4.0</v>
      </c>
      <c r="J102" s="219">
        <f t="shared" si="8"/>
        <v>326.24592</v>
      </c>
      <c r="K102" s="140"/>
      <c r="L102" s="198"/>
      <c r="M102" s="199"/>
      <c r="N102" s="199"/>
      <c r="O102" s="140"/>
      <c r="P102" s="140"/>
      <c r="Q102" s="142">
        <v>22.0</v>
      </c>
      <c r="R102" s="191">
        <f t="shared" si="9"/>
        <v>1.95</v>
      </c>
      <c r="S102" s="185">
        <f t="shared" si="10"/>
        <v>4</v>
      </c>
      <c r="T102" s="185">
        <f t="shared" si="11"/>
        <v>7.8</v>
      </c>
      <c r="U102" s="193">
        <f t="shared" si="12"/>
        <v>81.56148</v>
      </c>
      <c r="V102" s="191">
        <f t="shared" ref="V102:W102" si="96">C102/100</f>
        <v>0.98</v>
      </c>
      <c r="W102" s="191">
        <f t="shared" si="96"/>
        <v>1.94</v>
      </c>
      <c r="X102" s="191">
        <f t="shared" si="14"/>
        <v>7.8</v>
      </c>
      <c r="Y102" s="194">
        <f t="shared" si="15"/>
        <v>14.82936</v>
      </c>
      <c r="Z102" s="140"/>
      <c r="AA102" s="140"/>
      <c r="AB102" s="140"/>
      <c r="AC102" s="140"/>
      <c r="AD102" s="140"/>
      <c r="AE102" s="140"/>
      <c r="AF102" s="140"/>
      <c r="AG102" s="140"/>
      <c r="AH102" s="140"/>
      <c r="AI102" s="140"/>
      <c r="AJ102" s="140"/>
      <c r="AK102" s="140"/>
    </row>
    <row r="103" ht="27.0" customHeight="1">
      <c r="A103" s="185">
        <v>189.0</v>
      </c>
      <c r="B103" s="195" t="s">
        <v>84</v>
      </c>
      <c r="C103" s="195">
        <v>98.0</v>
      </c>
      <c r="D103" s="195">
        <v>194.0</v>
      </c>
      <c r="E103" s="195">
        <v>195.0</v>
      </c>
      <c r="F103" s="195">
        <f t="shared" si="5"/>
        <v>0</v>
      </c>
      <c r="G103" s="195">
        <f t="shared" si="6"/>
        <v>81.56148</v>
      </c>
      <c r="H103" s="196">
        <f t="shared" si="7"/>
        <v>81.56148</v>
      </c>
      <c r="I103" s="195">
        <v>2.0</v>
      </c>
      <c r="J103" s="219">
        <f t="shared" si="8"/>
        <v>163.12296</v>
      </c>
      <c r="K103" s="140"/>
      <c r="L103" s="198"/>
      <c r="M103" s="199"/>
      <c r="N103" s="199"/>
      <c r="O103" s="140"/>
      <c r="P103" s="140"/>
      <c r="Q103" s="142">
        <v>22.0</v>
      </c>
      <c r="R103" s="191">
        <f t="shared" si="9"/>
        <v>1.95</v>
      </c>
      <c r="S103" s="185">
        <f t="shared" si="10"/>
        <v>2</v>
      </c>
      <c r="T103" s="185">
        <f t="shared" si="11"/>
        <v>3.9</v>
      </c>
      <c r="U103" s="193">
        <f t="shared" si="12"/>
        <v>81.56148</v>
      </c>
      <c r="V103" s="191">
        <f t="shared" ref="V103:W103" si="97">C103/100</f>
        <v>0.98</v>
      </c>
      <c r="W103" s="191">
        <f t="shared" si="97"/>
        <v>1.94</v>
      </c>
      <c r="X103" s="191">
        <f t="shared" si="14"/>
        <v>3.9</v>
      </c>
      <c r="Y103" s="194">
        <f t="shared" si="15"/>
        <v>7.41468</v>
      </c>
      <c r="Z103" s="140"/>
      <c r="AA103" s="140"/>
      <c r="AB103" s="140"/>
      <c r="AC103" s="140"/>
      <c r="AD103" s="140"/>
      <c r="AE103" s="140"/>
      <c r="AF103" s="140"/>
      <c r="AG103" s="140"/>
      <c r="AH103" s="140"/>
      <c r="AI103" s="140"/>
      <c r="AJ103" s="140"/>
      <c r="AK103" s="140"/>
    </row>
    <row r="104" ht="27.0" customHeight="1">
      <c r="A104" s="185">
        <v>190.0</v>
      </c>
      <c r="B104" s="195" t="s">
        <v>84</v>
      </c>
      <c r="C104" s="195">
        <v>98.0</v>
      </c>
      <c r="D104" s="195">
        <v>194.0</v>
      </c>
      <c r="E104" s="195">
        <v>195.0</v>
      </c>
      <c r="F104" s="195">
        <f t="shared" si="5"/>
        <v>0</v>
      </c>
      <c r="G104" s="195">
        <f t="shared" si="6"/>
        <v>81.56148</v>
      </c>
      <c r="H104" s="196">
        <f t="shared" si="7"/>
        <v>81.56148</v>
      </c>
      <c r="I104" s="195">
        <v>1.0</v>
      </c>
      <c r="J104" s="219">
        <f t="shared" si="8"/>
        <v>81.56148</v>
      </c>
      <c r="K104" s="140"/>
      <c r="L104" s="198"/>
      <c r="M104" s="199"/>
      <c r="N104" s="199"/>
      <c r="O104" s="140"/>
      <c r="P104" s="140"/>
      <c r="Q104" s="142">
        <v>22.0</v>
      </c>
      <c r="R104" s="191">
        <f t="shared" si="9"/>
        <v>1.95</v>
      </c>
      <c r="S104" s="185">
        <f t="shared" si="10"/>
        <v>1</v>
      </c>
      <c r="T104" s="185">
        <f t="shared" si="11"/>
        <v>1.95</v>
      </c>
      <c r="U104" s="193">
        <f t="shared" si="12"/>
        <v>81.56148</v>
      </c>
      <c r="V104" s="191">
        <f t="shared" ref="V104:W104" si="98">C104/100</f>
        <v>0.98</v>
      </c>
      <c r="W104" s="191">
        <f t="shared" si="98"/>
        <v>1.94</v>
      </c>
      <c r="X104" s="191">
        <f t="shared" si="14"/>
        <v>1.95</v>
      </c>
      <c r="Y104" s="194">
        <f t="shared" si="15"/>
        <v>3.70734</v>
      </c>
      <c r="Z104" s="140"/>
      <c r="AA104" s="140"/>
      <c r="AB104" s="140"/>
      <c r="AC104" s="140"/>
      <c r="AD104" s="140"/>
      <c r="AE104" s="140"/>
      <c r="AF104" s="140"/>
      <c r="AG104" s="140"/>
      <c r="AH104" s="140"/>
      <c r="AI104" s="140"/>
      <c r="AJ104" s="140"/>
      <c r="AK104" s="140"/>
    </row>
    <row r="105" ht="27.0" customHeight="1">
      <c r="A105" s="185">
        <v>191.0</v>
      </c>
      <c r="B105" s="186" t="s">
        <v>99</v>
      </c>
      <c r="C105" s="187">
        <v>93.0</v>
      </c>
      <c r="D105" s="187">
        <v>200.0</v>
      </c>
      <c r="E105" s="187">
        <v>210.0</v>
      </c>
      <c r="F105" s="187">
        <f t="shared" si="5"/>
        <v>0.8</v>
      </c>
      <c r="G105" s="187">
        <f t="shared" si="6"/>
        <v>46.872</v>
      </c>
      <c r="H105" s="188">
        <f t="shared" si="7"/>
        <v>37.4976</v>
      </c>
      <c r="I105" s="187">
        <v>1.0</v>
      </c>
      <c r="J105" s="219">
        <f t="shared" si="8"/>
        <v>37.4976</v>
      </c>
      <c r="K105" s="140"/>
      <c r="L105" s="198"/>
      <c r="M105" s="199"/>
      <c r="N105" s="199"/>
      <c r="O105" s="140"/>
      <c r="P105" s="140"/>
      <c r="Q105" s="142">
        <v>12.0</v>
      </c>
      <c r="R105" s="191">
        <f t="shared" si="9"/>
        <v>2.1</v>
      </c>
      <c r="S105" s="185">
        <f t="shared" si="10"/>
        <v>1</v>
      </c>
      <c r="T105" s="185">
        <f t="shared" si="11"/>
        <v>2.1</v>
      </c>
      <c r="U105" s="193">
        <f t="shared" si="12"/>
        <v>46.872</v>
      </c>
      <c r="V105" s="191">
        <f t="shared" ref="V105:W105" si="99">C105/100</f>
        <v>0.93</v>
      </c>
      <c r="W105" s="191">
        <f t="shared" si="99"/>
        <v>2</v>
      </c>
      <c r="X105" s="191">
        <f t="shared" si="14"/>
        <v>2.1</v>
      </c>
      <c r="Y105" s="194">
        <f t="shared" si="15"/>
        <v>3.906</v>
      </c>
      <c r="Z105" s="140"/>
      <c r="AA105" s="140"/>
      <c r="AB105" s="140"/>
      <c r="AC105" s="140"/>
      <c r="AD105" s="140"/>
      <c r="AE105" s="140"/>
      <c r="AF105" s="140"/>
      <c r="AG105" s="140"/>
      <c r="AH105" s="140"/>
      <c r="AI105" s="140"/>
      <c r="AJ105" s="140"/>
      <c r="AK105" s="140"/>
    </row>
    <row r="106" ht="27.0" customHeight="1">
      <c r="A106" s="185">
        <v>192.0</v>
      </c>
      <c r="B106" s="195" t="s">
        <v>92</v>
      </c>
      <c r="C106" s="195">
        <v>108.0</v>
      </c>
      <c r="D106" s="195">
        <v>200.0</v>
      </c>
      <c r="E106" s="195">
        <v>210.0</v>
      </c>
      <c r="F106" s="195">
        <f t="shared" si="5"/>
        <v>0</v>
      </c>
      <c r="G106" s="195">
        <f t="shared" si="6"/>
        <v>54.432</v>
      </c>
      <c r="H106" s="196">
        <f t="shared" si="7"/>
        <v>54.432</v>
      </c>
      <c r="I106" s="195">
        <v>1.0</v>
      </c>
      <c r="J106" s="219">
        <f t="shared" si="8"/>
        <v>54.432</v>
      </c>
      <c r="K106" s="140"/>
      <c r="L106" s="198"/>
      <c r="M106" s="199"/>
      <c r="N106" s="199"/>
      <c r="O106" s="140"/>
      <c r="P106" s="140"/>
      <c r="Q106" s="142">
        <v>12.0</v>
      </c>
      <c r="R106" s="191">
        <f t="shared" si="9"/>
        <v>2.1</v>
      </c>
      <c r="S106" s="185">
        <f t="shared" si="10"/>
        <v>1</v>
      </c>
      <c r="T106" s="185">
        <f t="shared" si="11"/>
        <v>2.1</v>
      </c>
      <c r="U106" s="193">
        <f t="shared" si="12"/>
        <v>54.432</v>
      </c>
      <c r="V106" s="191">
        <f t="shared" ref="V106:W106" si="100">C106/100</f>
        <v>1.08</v>
      </c>
      <c r="W106" s="191">
        <f t="shared" si="100"/>
        <v>2</v>
      </c>
      <c r="X106" s="191">
        <f t="shared" si="14"/>
        <v>2.1</v>
      </c>
      <c r="Y106" s="194">
        <f t="shared" si="15"/>
        <v>4.536</v>
      </c>
      <c r="Z106" s="140"/>
      <c r="AA106" s="140"/>
      <c r="AB106" s="140"/>
      <c r="AC106" s="140"/>
      <c r="AD106" s="140"/>
      <c r="AE106" s="140"/>
      <c r="AF106" s="140"/>
      <c r="AG106" s="140"/>
      <c r="AH106" s="140"/>
      <c r="AI106" s="140"/>
      <c r="AJ106" s="140"/>
      <c r="AK106" s="140"/>
    </row>
    <row r="107" ht="27.0" customHeight="1">
      <c r="A107" s="185">
        <v>193.0</v>
      </c>
      <c r="B107" s="195" t="s">
        <v>92</v>
      </c>
      <c r="C107" s="195">
        <v>102.0</v>
      </c>
      <c r="D107" s="195">
        <v>200.0</v>
      </c>
      <c r="E107" s="195">
        <v>210.0</v>
      </c>
      <c r="F107" s="195">
        <f t="shared" si="5"/>
        <v>0</v>
      </c>
      <c r="G107" s="195">
        <f t="shared" si="6"/>
        <v>51.408</v>
      </c>
      <c r="H107" s="196">
        <f t="shared" si="7"/>
        <v>51.408</v>
      </c>
      <c r="I107" s="195">
        <v>1.0</v>
      </c>
      <c r="J107" s="219">
        <f t="shared" si="8"/>
        <v>51.408</v>
      </c>
      <c r="K107" s="140"/>
      <c r="L107" s="198"/>
      <c r="M107" s="199"/>
      <c r="N107" s="199"/>
      <c r="O107" s="140"/>
      <c r="P107" s="140"/>
      <c r="Q107" s="142">
        <v>12.0</v>
      </c>
      <c r="R107" s="191">
        <f t="shared" si="9"/>
        <v>2.1</v>
      </c>
      <c r="S107" s="185">
        <f t="shared" si="10"/>
        <v>1</v>
      </c>
      <c r="T107" s="185">
        <f t="shared" si="11"/>
        <v>2.1</v>
      </c>
      <c r="U107" s="193">
        <f t="shared" si="12"/>
        <v>51.408</v>
      </c>
      <c r="V107" s="191">
        <f t="shared" ref="V107:W107" si="101">C107/100</f>
        <v>1.02</v>
      </c>
      <c r="W107" s="191">
        <f t="shared" si="101"/>
        <v>2</v>
      </c>
      <c r="X107" s="191">
        <f t="shared" si="14"/>
        <v>2.1</v>
      </c>
      <c r="Y107" s="194">
        <f t="shared" si="15"/>
        <v>4.284</v>
      </c>
      <c r="Z107" s="140"/>
      <c r="AA107" s="140"/>
      <c r="AB107" s="140"/>
      <c r="AC107" s="140"/>
      <c r="AD107" s="140"/>
      <c r="AE107" s="140"/>
      <c r="AF107" s="140"/>
      <c r="AG107" s="140"/>
      <c r="AH107" s="140"/>
      <c r="AI107" s="140"/>
      <c r="AJ107" s="140"/>
      <c r="AK107" s="140"/>
    </row>
    <row r="108" ht="27.0" customHeight="1">
      <c r="A108" s="185">
        <v>194.0</v>
      </c>
      <c r="B108" s="195" t="s">
        <v>92</v>
      </c>
      <c r="C108" s="195">
        <v>101.0</v>
      </c>
      <c r="D108" s="195">
        <v>200.0</v>
      </c>
      <c r="E108" s="195">
        <v>210.0</v>
      </c>
      <c r="F108" s="195">
        <f t="shared" si="5"/>
        <v>0</v>
      </c>
      <c r="G108" s="195">
        <f t="shared" si="6"/>
        <v>50.904</v>
      </c>
      <c r="H108" s="196">
        <f t="shared" si="7"/>
        <v>50.904</v>
      </c>
      <c r="I108" s="195">
        <v>2.0</v>
      </c>
      <c r="J108" s="219">
        <f t="shared" si="8"/>
        <v>101.808</v>
      </c>
      <c r="K108" s="140"/>
      <c r="L108" s="198"/>
      <c r="M108" s="199"/>
      <c r="N108" s="199"/>
      <c r="O108" s="140"/>
      <c r="P108" s="140"/>
      <c r="Q108" s="142">
        <v>12.0</v>
      </c>
      <c r="R108" s="191">
        <f t="shared" si="9"/>
        <v>2.1</v>
      </c>
      <c r="S108" s="185">
        <f t="shared" si="10"/>
        <v>2</v>
      </c>
      <c r="T108" s="185">
        <f t="shared" si="11"/>
        <v>4.2</v>
      </c>
      <c r="U108" s="193">
        <f t="shared" si="12"/>
        <v>50.904</v>
      </c>
      <c r="V108" s="191">
        <f t="shared" ref="V108:W108" si="102">C108/100</f>
        <v>1.01</v>
      </c>
      <c r="W108" s="191">
        <f t="shared" si="102"/>
        <v>2</v>
      </c>
      <c r="X108" s="191">
        <f t="shared" si="14"/>
        <v>4.2</v>
      </c>
      <c r="Y108" s="194">
        <f t="shared" si="15"/>
        <v>8.484</v>
      </c>
      <c r="Z108" s="140"/>
      <c r="AA108" s="140"/>
      <c r="AB108" s="140"/>
      <c r="AC108" s="140"/>
      <c r="AD108" s="140"/>
      <c r="AE108" s="140"/>
      <c r="AF108" s="140"/>
      <c r="AG108" s="140"/>
      <c r="AH108" s="140"/>
      <c r="AI108" s="140"/>
      <c r="AJ108" s="140"/>
      <c r="AK108" s="140"/>
    </row>
    <row r="109" ht="27.0" customHeight="1">
      <c r="A109" s="185">
        <v>195.0</v>
      </c>
      <c r="B109" s="195" t="s">
        <v>92</v>
      </c>
      <c r="C109" s="195">
        <v>103.0</v>
      </c>
      <c r="D109" s="195">
        <v>200.0</v>
      </c>
      <c r="E109" s="195">
        <v>210.0</v>
      </c>
      <c r="F109" s="195">
        <f t="shared" si="5"/>
        <v>0</v>
      </c>
      <c r="G109" s="195">
        <f t="shared" si="6"/>
        <v>51.912</v>
      </c>
      <c r="H109" s="196">
        <f t="shared" si="7"/>
        <v>51.912</v>
      </c>
      <c r="I109" s="195">
        <v>1.0</v>
      </c>
      <c r="J109" s="219">
        <f t="shared" si="8"/>
        <v>51.912</v>
      </c>
      <c r="K109" s="140"/>
      <c r="L109" s="198"/>
      <c r="M109" s="199"/>
      <c r="N109" s="199"/>
      <c r="O109" s="140"/>
      <c r="P109" s="140"/>
      <c r="Q109" s="142">
        <v>12.0</v>
      </c>
      <c r="R109" s="191">
        <f t="shared" si="9"/>
        <v>2.1</v>
      </c>
      <c r="S109" s="185">
        <f t="shared" si="10"/>
        <v>1</v>
      </c>
      <c r="T109" s="185">
        <f t="shared" si="11"/>
        <v>2.1</v>
      </c>
      <c r="U109" s="193">
        <f t="shared" si="12"/>
        <v>51.912</v>
      </c>
      <c r="V109" s="191">
        <f t="shared" ref="V109:W109" si="103">C109/100</f>
        <v>1.03</v>
      </c>
      <c r="W109" s="191">
        <f t="shared" si="103"/>
        <v>2</v>
      </c>
      <c r="X109" s="191">
        <f t="shared" si="14"/>
        <v>2.1</v>
      </c>
      <c r="Y109" s="194">
        <f t="shared" si="15"/>
        <v>4.326</v>
      </c>
      <c r="Z109" s="140"/>
      <c r="AA109" s="140"/>
      <c r="AB109" s="140"/>
      <c r="AC109" s="140"/>
      <c r="AD109" s="140"/>
      <c r="AE109" s="140"/>
      <c r="AF109" s="140"/>
      <c r="AG109" s="140"/>
      <c r="AH109" s="140"/>
      <c r="AI109" s="140"/>
      <c r="AJ109" s="140"/>
      <c r="AK109" s="140"/>
    </row>
    <row r="110" ht="27.0" customHeight="1">
      <c r="A110" s="185">
        <v>196.0</v>
      </c>
      <c r="B110" s="195" t="s">
        <v>92</v>
      </c>
      <c r="C110" s="195">
        <v>105.0</v>
      </c>
      <c r="D110" s="195">
        <v>200.0</v>
      </c>
      <c r="E110" s="195">
        <v>210.0</v>
      </c>
      <c r="F110" s="195">
        <f t="shared" si="5"/>
        <v>0</v>
      </c>
      <c r="G110" s="195">
        <f t="shared" si="6"/>
        <v>52.92</v>
      </c>
      <c r="H110" s="196">
        <f t="shared" si="7"/>
        <v>52.92</v>
      </c>
      <c r="I110" s="195">
        <v>1.0</v>
      </c>
      <c r="J110" s="219">
        <f t="shared" si="8"/>
        <v>52.92</v>
      </c>
      <c r="K110" s="140"/>
      <c r="L110" s="198"/>
      <c r="M110" s="199"/>
      <c r="N110" s="199"/>
      <c r="O110" s="140"/>
      <c r="P110" s="140"/>
      <c r="Q110" s="142">
        <v>12.0</v>
      </c>
      <c r="R110" s="191">
        <f t="shared" si="9"/>
        <v>2.1</v>
      </c>
      <c r="S110" s="185">
        <f t="shared" si="10"/>
        <v>1</v>
      </c>
      <c r="T110" s="185">
        <f t="shared" si="11"/>
        <v>2.1</v>
      </c>
      <c r="U110" s="193">
        <f t="shared" si="12"/>
        <v>52.92</v>
      </c>
      <c r="V110" s="191">
        <f t="shared" ref="V110:W110" si="104">C110/100</f>
        <v>1.05</v>
      </c>
      <c r="W110" s="191">
        <f t="shared" si="104"/>
        <v>2</v>
      </c>
      <c r="X110" s="191">
        <f t="shared" si="14"/>
        <v>2.1</v>
      </c>
      <c r="Y110" s="194">
        <f t="shared" si="15"/>
        <v>4.41</v>
      </c>
      <c r="Z110" s="140"/>
      <c r="AA110" s="140"/>
      <c r="AB110" s="140"/>
      <c r="AC110" s="140"/>
      <c r="AD110" s="140"/>
      <c r="AE110" s="140"/>
      <c r="AF110" s="140"/>
      <c r="AG110" s="140"/>
      <c r="AH110" s="140"/>
      <c r="AI110" s="140"/>
      <c r="AJ110" s="140"/>
      <c r="AK110" s="140"/>
    </row>
    <row r="111" ht="27.0" customHeight="1">
      <c r="A111" s="185">
        <v>197.0</v>
      </c>
      <c r="B111" s="195" t="s">
        <v>92</v>
      </c>
      <c r="C111" s="195">
        <v>103.0</v>
      </c>
      <c r="D111" s="195">
        <v>200.0</v>
      </c>
      <c r="E111" s="195">
        <v>210.0</v>
      </c>
      <c r="F111" s="195">
        <f t="shared" si="5"/>
        <v>0</v>
      </c>
      <c r="G111" s="195">
        <f t="shared" si="6"/>
        <v>51.912</v>
      </c>
      <c r="H111" s="196">
        <f t="shared" si="7"/>
        <v>51.912</v>
      </c>
      <c r="I111" s="195">
        <v>2.0</v>
      </c>
      <c r="J111" s="219">
        <f t="shared" si="8"/>
        <v>103.824</v>
      </c>
      <c r="K111" s="140"/>
      <c r="L111" s="198"/>
      <c r="M111" s="199"/>
      <c r="N111" s="199"/>
      <c r="O111" s="140"/>
      <c r="P111" s="140"/>
      <c r="Q111" s="142">
        <v>12.0</v>
      </c>
      <c r="R111" s="191">
        <f t="shared" si="9"/>
        <v>2.1</v>
      </c>
      <c r="S111" s="185">
        <f t="shared" si="10"/>
        <v>2</v>
      </c>
      <c r="T111" s="185">
        <f t="shared" si="11"/>
        <v>4.2</v>
      </c>
      <c r="U111" s="193">
        <f t="shared" si="12"/>
        <v>51.912</v>
      </c>
      <c r="V111" s="191">
        <f t="shared" ref="V111:W111" si="105">C111/100</f>
        <v>1.03</v>
      </c>
      <c r="W111" s="191">
        <f t="shared" si="105"/>
        <v>2</v>
      </c>
      <c r="X111" s="191">
        <f t="shared" si="14"/>
        <v>4.2</v>
      </c>
      <c r="Y111" s="194">
        <f t="shared" si="15"/>
        <v>8.652</v>
      </c>
      <c r="Z111" s="140"/>
      <c r="AA111" s="140"/>
      <c r="AB111" s="140"/>
      <c r="AC111" s="140"/>
      <c r="AD111" s="140"/>
      <c r="AE111" s="140"/>
      <c r="AF111" s="140"/>
      <c r="AG111" s="140"/>
      <c r="AH111" s="140"/>
      <c r="AI111" s="140"/>
      <c r="AJ111" s="140"/>
      <c r="AK111" s="140"/>
    </row>
    <row r="112" ht="27.0" customHeight="1">
      <c r="A112" s="185">
        <v>198.0</v>
      </c>
      <c r="B112" s="195" t="s">
        <v>92</v>
      </c>
      <c r="C112" s="195">
        <v>103.0</v>
      </c>
      <c r="D112" s="195">
        <v>200.0</v>
      </c>
      <c r="E112" s="195">
        <v>210.0</v>
      </c>
      <c r="F112" s="195">
        <f t="shared" si="5"/>
        <v>0</v>
      </c>
      <c r="G112" s="195">
        <f t="shared" si="6"/>
        <v>51.912</v>
      </c>
      <c r="H112" s="196">
        <f t="shared" si="7"/>
        <v>51.912</v>
      </c>
      <c r="I112" s="195">
        <v>1.0</v>
      </c>
      <c r="J112" s="219">
        <f t="shared" si="8"/>
        <v>51.912</v>
      </c>
      <c r="K112" s="140"/>
      <c r="L112" s="198"/>
      <c r="M112" s="199"/>
      <c r="N112" s="199"/>
      <c r="O112" s="140"/>
      <c r="P112" s="140"/>
      <c r="Q112" s="142">
        <v>12.0</v>
      </c>
      <c r="R112" s="191">
        <f t="shared" si="9"/>
        <v>2.1</v>
      </c>
      <c r="S112" s="185">
        <f t="shared" si="10"/>
        <v>1</v>
      </c>
      <c r="T112" s="185">
        <f t="shared" si="11"/>
        <v>2.1</v>
      </c>
      <c r="U112" s="193">
        <f t="shared" si="12"/>
        <v>51.912</v>
      </c>
      <c r="V112" s="191">
        <f t="shared" ref="V112:W112" si="106">C112/100</f>
        <v>1.03</v>
      </c>
      <c r="W112" s="191">
        <f t="shared" si="106"/>
        <v>2</v>
      </c>
      <c r="X112" s="191">
        <f t="shared" si="14"/>
        <v>2.1</v>
      </c>
      <c r="Y112" s="194">
        <f t="shared" si="15"/>
        <v>4.326</v>
      </c>
      <c r="Z112" s="140"/>
      <c r="AA112" s="140"/>
      <c r="AB112" s="140"/>
      <c r="AC112" s="140"/>
      <c r="AD112" s="140"/>
      <c r="AE112" s="140"/>
      <c r="AF112" s="140"/>
      <c r="AG112" s="140"/>
      <c r="AH112" s="140"/>
      <c r="AI112" s="140"/>
      <c r="AJ112" s="140"/>
      <c r="AK112" s="140"/>
    </row>
    <row r="113" ht="27.0" customHeight="1">
      <c r="A113" s="185">
        <v>199.0</v>
      </c>
      <c r="B113" s="195" t="s">
        <v>92</v>
      </c>
      <c r="C113" s="195">
        <v>102.0</v>
      </c>
      <c r="D113" s="195">
        <v>200.0</v>
      </c>
      <c r="E113" s="195">
        <v>210.0</v>
      </c>
      <c r="F113" s="195">
        <f t="shared" si="5"/>
        <v>0</v>
      </c>
      <c r="G113" s="195">
        <f t="shared" si="6"/>
        <v>51.408</v>
      </c>
      <c r="H113" s="196">
        <f t="shared" si="7"/>
        <v>51.408</v>
      </c>
      <c r="I113" s="195">
        <v>1.0</v>
      </c>
      <c r="J113" s="219">
        <f t="shared" si="8"/>
        <v>51.408</v>
      </c>
      <c r="K113" s="140"/>
      <c r="L113" s="198"/>
      <c r="M113" s="199"/>
      <c r="N113" s="199"/>
      <c r="O113" s="140"/>
      <c r="P113" s="140"/>
      <c r="Q113" s="142">
        <v>12.0</v>
      </c>
      <c r="R113" s="191">
        <f t="shared" si="9"/>
        <v>2.1</v>
      </c>
      <c r="S113" s="185">
        <f t="shared" si="10"/>
        <v>1</v>
      </c>
      <c r="T113" s="185">
        <f t="shared" si="11"/>
        <v>2.1</v>
      </c>
      <c r="U113" s="193">
        <f t="shared" si="12"/>
        <v>51.408</v>
      </c>
      <c r="V113" s="191">
        <f t="shared" ref="V113:W113" si="107">C113/100</f>
        <v>1.02</v>
      </c>
      <c r="W113" s="191">
        <f t="shared" si="107"/>
        <v>2</v>
      </c>
      <c r="X113" s="191">
        <f t="shared" si="14"/>
        <v>2.1</v>
      </c>
      <c r="Y113" s="194">
        <f t="shared" si="15"/>
        <v>4.284</v>
      </c>
      <c r="Z113" s="140"/>
      <c r="AA113" s="140"/>
      <c r="AB113" s="140"/>
      <c r="AC113" s="140"/>
      <c r="AD113" s="140"/>
      <c r="AE113" s="140"/>
      <c r="AF113" s="140"/>
      <c r="AG113" s="140"/>
      <c r="AH113" s="140"/>
      <c r="AI113" s="140"/>
      <c r="AJ113" s="140"/>
      <c r="AK113" s="140"/>
    </row>
    <row r="114" ht="27.0" customHeight="1">
      <c r="A114" s="185">
        <v>200.0</v>
      </c>
      <c r="B114" s="195" t="s">
        <v>92</v>
      </c>
      <c r="C114" s="195">
        <v>102.0</v>
      </c>
      <c r="D114" s="195">
        <v>200.0</v>
      </c>
      <c r="E114" s="195">
        <v>210.0</v>
      </c>
      <c r="F114" s="195">
        <f t="shared" si="5"/>
        <v>0</v>
      </c>
      <c r="G114" s="195">
        <f t="shared" si="6"/>
        <v>51.408</v>
      </c>
      <c r="H114" s="196">
        <f t="shared" si="7"/>
        <v>51.408</v>
      </c>
      <c r="I114" s="195">
        <v>1.0</v>
      </c>
      <c r="J114" s="219">
        <f t="shared" si="8"/>
        <v>51.408</v>
      </c>
      <c r="K114" s="140"/>
      <c r="L114" s="198"/>
      <c r="M114" s="199"/>
      <c r="N114" s="199"/>
      <c r="O114" s="140"/>
      <c r="P114" s="140"/>
      <c r="Q114" s="142">
        <v>12.0</v>
      </c>
      <c r="R114" s="191">
        <f t="shared" si="9"/>
        <v>2.1</v>
      </c>
      <c r="S114" s="185">
        <f t="shared" si="10"/>
        <v>1</v>
      </c>
      <c r="T114" s="185">
        <f t="shared" si="11"/>
        <v>2.1</v>
      </c>
      <c r="U114" s="193">
        <f t="shared" si="12"/>
        <v>51.408</v>
      </c>
      <c r="V114" s="191">
        <f t="shared" ref="V114:W114" si="108">C114/100</f>
        <v>1.02</v>
      </c>
      <c r="W114" s="191">
        <f t="shared" si="108"/>
        <v>2</v>
      </c>
      <c r="X114" s="191">
        <f t="shared" si="14"/>
        <v>2.1</v>
      </c>
      <c r="Y114" s="194">
        <f t="shared" si="15"/>
        <v>4.284</v>
      </c>
      <c r="Z114" s="140"/>
      <c r="AA114" s="140"/>
      <c r="AB114" s="140"/>
      <c r="AC114" s="140"/>
      <c r="AD114" s="140"/>
      <c r="AE114" s="140"/>
      <c r="AF114" s="140"/>
      <c r="AG114" s="140"/>
      <c r="AH114" s="140"/>
      <c r="AI114" s="140"/>
      <c r="AJ114" s="140"/>
      <c r="AK114" s="140"/>
    </row>
    <row r="115" ht="27.0" customHeight="1">
      <c r="A115" s="185">
        <v>201.0</v>
      </c>
      <c r="B115" s="195" t="s">
        <v>92</v>
      </c>
      <c r="C115" s="195">
        <v>104.0</v>
      </c>
      <c r="D115" s="195">
        <v>200.0</v>
      </c>
      <c r="E115" s="195">
        <v>210.0</v>
      </c>
      <c r="F115" s="195">
        <f t="shared" si="5"/>
        <v>0</v>
      </c>
      <c r="G115" s="195">
        <f t="shared" si="6"/>
        <v>52.416</v>
      </c>
      <c r="H115" s="196">
        <f t="shared" si="7"/>
        <v>52.416</v>
      </c>
      <c r="I115" s="195">
        <v>1.0</v>
      </c>
      <c r="J115" s="219">
        <f t="shared" si="8"/>
        <v>52.416</v>
      </c>
      <c r="K115" s="140"/>
      <c r="L115" s="198"/>
      <c r="M115" s="199"/>
      <c r="N115" s="199"/>
      <c r="O115" s="140"/>
      <c r="P115" s="140"/>
      <c r="Q115" s="142">
        <v>12.0</v>
      </c>
      <c r="R115" s="191">
        <f t="shared" si="9"/>
        <v>2.1</v>
      </c>
      <c r="S115" s="185">
        <f t="shared" si="10"/>
        <v>1</v>
      </c>
      <c r="T115" s="185">
        <f t="shared" si="11"/>
        <v>2.1</v>
      </c>
      <c r="U115" s="193">
        <f t="shared" si="12"/>
        <v>52.416</v>
      </c>
      <c r="V115" s="191">
        <f t="shared" ref="V115:W115" si="109">C115/100</f>
        <v>1.04</v>
      </c>
      <c r="W115" s="191">
        <f t="shared" si="109"/>
        <v>2</v>
      </c>
      <c r="X115" s="191">
        <f t="shared" si="14"/>
        <v>2.1</v>
      </c>
      <c r="Y115" s="194">
        <f t="shared" si="15"/>
        <v>4.368</v>
      </c>
      <c r="Z115" s="140"/>
      <c r="AA115" s="140"/>
      <c r="AB115" s="140"/>
      <c r="AC115" s="140"/>
      <c r="AD115" s="140"/>
      <c r="AE115" s="140"/>
      <c r="AF115" s="140"/>
      <c r="AG115" s="140"/>
      <c r="AH115" s="140"/>
      <c r="AI115" s="140"/>
      <c r="AJ115" s="140"/>
      <c r="AK115" s="140"/>
    </row>
    <row r="116" ht="27.0" customHeight="1">
      <c r="A116" s="185">
        <v>202.0</v>
      </c>
      <c r="B116" s="195" t="s">
        <v>92</v>
      </c>
      <c r="C116" s="195">
        <v>101.0</v>
      </c>
      <c r="D116" s="195">
        <v>200.0</v>
      </c>
      <c r="E116" s="195">
        <v>210.0</v>
      </c>
      <c r="F116" s="195">
        <f t="shared" si="5"/>
        <v>0</v>
      </c>
      <c r="G116" s="195">
        <f t="shared" si="6"/>
        <v>50.904</v>
      </c>
      <c r="H116" s="196">
        <f t="shared" si="7"/>
        <v>50.904</v>
      </c>
      <c r="I116" s="195">
        <v>1.0</v>
      </c>
      <c r="J116" s="219">
        <f t="shared" si="8"/>
        <v>50.904</v>
      </c>
      <c r="K116" s="140"/>
      <c r="L116" s="198"/>
      <c r="M116" s="199"/>
      <c r="N116" s="199"/>
      <c r="O116" s="140"/>
      <c r="P116" s="140"/>
      <c r="Q116" s="142">
        <v>12.0</v>
      </c>
      <c r="R116" s="191">
        <f t="shared" si="9"/>
        <v>2.1</v>
      </c>
      <c r="S116" s="185">
        <f t="shared" si="10"/>
        <v>1</v>
      </c>
      <c r="T116" s="185">
        <f t="shared" si="11"/>
        <v>2.1</v>
      </c>
      <c r="U116" s="193">
        <f t="shared" si="12"/>
        <v>50.904</v>
      </c>
      <c r="V116" s="191">
        <f t="shared" ref="V116:W116" si="110">C116/100</f>
        <v>1.01</v>
      </c>
      <c r="W116" s="191">
        <f t="shared" si="110"/>
        <v>2</v>
      </c>
      <c r="X116" s="191">
        <f t="shared" si="14"/>
        <v>2.1</v>
      </c>
      <c r="Y116" s="194">
        <f t="shared" si="15"/>
        <v>4.242</v>
      </c>
      <c r="Z116" s="140"/>
      <c r="AA116" s="140"/>
      <c r="AB116" s="140"/>
      <c r="AC116" s="140"/>
      <c r="AD116" s="140"/>
      <c r="AE116" s="140"/>
      <c r="AF116" s="140"/>
      <c r="AG116" s="140"/>
      <c r="AH116" s="140"/>
      <c r="AI116" s="140"/>
      <c r="AJ116" s="140"/>
      <c r="AK116" s="140"/>
    </row>
    <row r="117" ht="27.0" customHeight="1">
      <c r="A117" s="185">
        <v>203.0</v>
      </c>
      <c r="B117" s="195" t="s">
        <v>92</v>
      </c>
      <c r="C117" s="195">
        <v>106.0</v>
      </c>
      <c r="D117" s="195">
        <v>200.0</v>
      </c>
      <c r="E117" s="195">
        <v>210.0</v>
      </c>
      <c r="F117" s="195">
        <f t="shared" si="5"/>
        <v>0</v>
      </c>
      <c r="G117" s="195">
        <f t="shared" si="6"/>
        <v>53.424</v>
      </c>
      <c r="H117" s="196">
        <f t="shared" si="7"/>
        <v>53.424</v>
      </c>
      <c r="I117" s="195">
        <v>1.0</v>
      </c>
      <c r="J117" s="219">
        <f t="shared" si="8"/>
        <v>53.424</v>
      </c>
      <c r="K117" s="140"/>
      <c r="L117" s="198"/>
      <c r="M117" s="199"/>
      <c r="N117" s="199"/>
      <c r="O117" s="140"/>
      <c r="P117" s="140"/>
      <c r="Q117" s="142">
        <v>12.0</v>
      </c>
      <c r="R117" s="191">
        <f t="shared" si="9"/>
        <v>2.1</v>
      </c>
      <c r="S117" s="185">
        <f t="shared" si="10"/>
        <v>1</v>
      </c>
      <c r="T117" s="185">
        <f t="shared" si="11"/>
        <v>2.1</v>
      </c>
      <c r="U117" s="193">
        <f t="shared" si="12"/>
        <v>53.424</v>
      </c>
      <c r="V117" s="191">
        <f t="shared" ref="V117:W117" si="111">C117/100</f>
        <v>1.06</v>
      </c>
      <c r="W117" s="191">
        <f t="shared" si="111"/>
        <v>2</v>
      </c>
      <c r="X117" s="191">
        <f t="shared" si="14"/>
        <v>2.1</v>
      </c>
      <c r="Y117" s="194">
        <f t="shared" si="15"/>
        <v>4.452</v>
      </c>
      <c r="Z117" s="140"/>
      <c r="AA117" s="140"/>
      <c r="AB117" s="140"/>
      <c r="AC117" s="140"/>
      <c r="AD117" s="140"/>
      <c r="AE117" s="140"/>
      <c r="AF117" s="140"/>
      <c r="AG117" s="140"/>
      <c r="AH117" s="140"/>
      <c r="AI117" s="140"/>
      <c r="AJ117" s="140"/>
      <c r="AK117" s="140"/>
    </row>
    <row r="118" ht="27.0" customHeight="1">
      <c r="A118" s="185">
        <v>204.0</v>
      </c>
      <c r="B118" s="195" t="s">
        <v>92</v>
      </c>
      <c r="C118" s="195">
        <v>102.0</v>
      </c>
      <c r="D118" s="195">
        <v>200.0</v>
      </c>
      <c r="E118" s="195">
        <v>210.0</v>
      </c>
      <c r="F118" s="195">
        <f t="shared" si="5"/>
        <v>0</v>
      </c>
      <c r="G118" s="195">
        <f t="shared" si="6"/>
        <v>51.408</v>
      </c>
      <c r="H118" s="196">
        <f t="shared" si="7"/>
        <v>51.408</v>
      </c>
      <c r="I118" s="195">
        <v>1.0</v>
      </c>
      <c r="J118" s="219">
        <f t="shared" si="8"/>
        <v>51.408</v>
      </c>
      <c r="K118" s="140"/>
      <c r="L118" s="198"/>
      <c r="M118" s="199"/>
      <c r="N118" s="199"/>
      <c r="O118" s="140"/>
      <c r="P118" s="140"/>
      <c r="Q118" s="142">
        <v>12.0</v>
      </c>
      <c r="R118" s="191">
        <f t="shared" si="9"/>
        <v>2.1</v>
      </c>
      <c r="S118" s="185">
        <f t="shared" si="10"/>
        <v>1</v>
      </c>
      <c r="T118" s="185">
        <f t="shared" si="11"/>
        <v>2.1</v>
      </c>
      <c r="U118" s="193">
        <f t="shared" si="12"/>
        <v>51.408</v>
      </c>
      <c r="V118" s="191">
        <f t="shared" ref="V118:W118" si="112">C118/100</f>
        <v>1.02</v>
      </c>
      <c r="W118" s="191">
        <f t="shared" si="112"/>
        <v>2</v>
      </c>
      <c r="X118" s="191">
        <f t="shared" si="14"/>
        <v>2.1</v>
      </c>
      <c r="Y118" s="194">
        <f t="shared" si="15"/>
        <v>4.284</v>
      </c>
      <c r="Z118" s="140"/>
      <c r="AA118" s="140"/>
      <c r="AB118" s="140"/>
      <c r="AC118" s="140"/>
      <c r="AD118" s="140"/>
      <c r="AE118" s="140"/>
      <c r="AF118" s="140"/>
      <c r="AG118" s="140"/>
      <c r="AH118" s="140"/>
      <c r="AI118" s="140"/>
      <c r="AJ118" s="140"/>
      <c r="AK118" s="140"/>
    </row>
    <row r="119" ht="27.0" customHeight="1">
      <c r="A119" s="185">
        <v>205.0</v>
      </c>
      <c r="B119" s="186" t="s">
        <v>100</v>
      </c>
      <c r="C119" s="187">
        <v>88.0</v>
      </c>
      <c r="D119" s="187">
        <v>200.0</v>
      </c>
      <c r="E119" s="187">
        <v>191.0</v>
      </c>
      <c r="F119" s="187">
        <f t="shared" si="5"/>
        <v>0.8</v>
      </c>
      <c r="G119" s="187">
        <f t="shared" si="6"/>
        <v>57.1472</v>
      </c>
      <c r="H119" s="188">
        <f t="shared" si="7"/>
        <v>45.71776</v>
      </c>
      <c r="I119" s="187">
        <v>1.0</v>
      </c>
      <c r="J119" s="219">
        <f t="shared" si="8"/>
        <v>45.71776</v>
      </c>
      <c r="K119" s="140"/>
      <c r="L119" s="198"/>
      <c r="M119" s="199"/>
      <c r="N119" s="199"/>
      <c r="O119" s="140"/>
      <c r="P119" s="140"/>
      <c r="Q119" s="142">
        <v>17.0</v>
      </c>
      <c r="R119" s="191">
        <f t="shared" si="9"/>
        <v>1.91</v>
      </c>
      <c r="S119" s="185">
        <f t="shared" si="10"/>
        <v>1</v>
      </c>
      <c r="T119" s="185">
        <f t="shared" si="11"/>
        <v>1.91</v>
      </c>
      <c r="U119" s="193">
        <f t="shared" si="12"/>
        <v>57.1472</v>
      </c>
      <c r="V119" s="191">
        <f t="shared" ref="V119:W119" si="113">C119/100</f>
        <v>0.88</v>
      </c>
      <c r="W119" s="191">
        <f t="shared" si="113"/>
        <v>2</v>
      </c>
      <c r="X119" s="191">
        <f t="shared" si="14"/>
        <v>1.91</v>
      </c>
      <c r="Y119" s="194">
        <f t="shared" si="15"/>
        <v>3.3616</v>
      </c>
      <c r="Z119" s="140"/>
      <c r="AA119" s="140"/>
      <c r="AB119" s="140"/>
      <c r="AC119" s="140"/>
      <c r="AD119" s="140"/>
      <c r="AE119" s="140"/>
      <c r="AF119" s="140"/>
      <c r="AG119" s="140"/>
      <c r="AH119" s="140"/>
      <c r="AI119" s="140"/>
      <c r="AJ119" s="140"/>
      <c r="AK119" s="140"/>
    </row>
    <row r="120" ht="27.0" customHeight="1">
      <c r="A120" s="185">
        <v>206.0</v>
      </c>
      <c r="B120" s="195" t="s">
        <v>97</v>
      </c>
      <c r="C120" s="195">
        <v>103.0</v>
      </c>
      <c r="D120" s="195">
        <v>200.0</v>
      </c>
      <c r="E120" s="195">
        <v>190.0</v>
      </c>
      <c r="F120" s="195">
        <f t="shared" si="5"/>
        <v>0</v>
      </c>
      <c r="G120" s="195">
        <f t="shared" si="6"/>
        <v>66.538</v>
      </c>
      <c r="H120" s="196">
        <f t="shared" si="7"/>
        <v>66.538</v>
      </c>
      <c r="I120" s="195">
        <v>1.0</v>
      </c>
      <c r="J120" s="219">
        <f t="shared" si="8"/>
        <v>66.538</v>
      </c>
      <c r="K120" s="140"/>
      <c r="L120" s="198"/>
      <c r="M120" s="199"/>
      <c r="N120" s="199"/>
      <c r="O120" s="140"/>
      <c r="P120" s="140"/>
      <c r="Q120" s="142">
        <v>17.0</v>
      </c>
      <c r="R120" s="191">
        <f t="shared" si="9"/>
        <v>1.9</v>
      </c>
      <c r="S120" s="185">
        <f t="shared" si="10"/>
        <v>1</v>
      </c>
      <c r="T120" s="185">
        <f t="shared" si="11"/>
        <v>1.9</v>
      </c>
      <c r="U120" s="193">
        <f t="shared" si="12"/>
        <v>66.538</v>
      </c>
      <c r="V120" s="191">
        <f t="shared" ref="V120:W120" si="114">C120/100</f>
        <v>1.03</v>
      </c>
      <c r="W120" s="191">
        <f t="shared" si="114"/>
        <v>2</v>
      </c>
      <c r="X120" s="191">
        <f t="shared" si="14"/>
        <v>1.9</v>
      </c>
      <c r="Y120" s="194">
        <f t="shared" si="15"/>
        <v>3.914</v>
      </c>
      <c r="Z120" s="140"/>
      <c r="AA120" s="140"/>
      <c r="AB120" s="140"/>
      <c r="AC120" s="140"/>
      <c r="AD120" s="140"/>
      <c r="AE120" s="140"/>
      <c r="AF120" s="140"/>
      <c r="AG120" s="140"/>
      <c r="AH120" s="140"/>
      <c r="AI120" s="140"/>
      <c r="AJ120" s="140"/>
      <c r="AK120" s="140"/>
    </row>
    <row r="121" ht="27.0" customHeight="1">
      <c r="A121" s="185">
        <v>207.0</v>
      </c>
      <c r="B121" s="195" t="s">
        <v>97</v>
      </c>
      <c r="C121" s="195">
        <v>97.0</v>
      </c>
      <c r="D121" s="195">
        <v>200.0</v>
      </c>
      <c r="E121" s="195">
        <v>151.0</v>
      </c>
      <c r="F121" s="195">
        <f t="shared" si="5"/>
        <v>0</v>
      </c>
      <c r="G121" s="195">
        <f t="shared" si="6"/>
        <v>49.7998</v>
      </c>
      <c r="H121" s="196">
        <f t="shared" si="7"/>
        <v>49.7998</v>
      </c>
      <c r="I121" s="195">
        <v>1.0</v>
      </c>
      <c r="J121" s="219">
        <f t="shared" si="8"/>
        <v>49.7998</v>
      </c>
      <c r="K121" s="140"/>
      <c r="L121" s="198"/>
      <c r="M121" s="199"/>
      <c r="N121" s="199"/>
      <c r="O121" s="140"/>
      <c r="P121" s="140"/>
      <c r="Q121" s="142">
        <v>17.0</v>
      </c>
      <c r="R121" s="191">
        <f t="shared" si="9"/>
        <v>1.51</v>
      </c>
      <c r="S121" s="185">
        <f t="shared" si="10"/>
        <v>1</v>
      </c>
      <c r="T121" s="185">
        <f t="shared" si="11"/>
        <v>1.51</v>
      </c>
      <c r="U121" s="193">
        <f t="shared" si="12"/>
        <v>49.7998</v>
      </c>
      <c r="V121" s="191">
        <f t="shared" ref="V121:W121" si="115">C121/100</f>
        <v>0.97</v>
      </c>
      <c r="W121" s="191">
        <f t="shared" si="115"/>
        <v>2</v>
      </c>
      <c r="X121" s="191">
        <f t="shared" si="14"/>
        <v>1.51</v>
      </c>
      <c r="Y121" s="194">
        <f t="shared" si="15"/>
        <v>2.9294</v>
      </c>
      <c r="Z121" s="140"/>
      <c r="AA121" s="140"/>
      <c r="AB121" s="140"/>
      <c r="AC121" s="140"/>
      <c r="AD121" s="140"/>
      <c r="AE121" s="140"/>
      <c r="AF121" s="140"/>
      <c r="AG121" s="140"/>
      <c r="AH121" s="140"/>
      <c r="AI121" s="140"/>
      <c r="AJ121" s="140"/>
      <c r="AK121" s="140"/>
    </row>
    <row r="122" ht="27.0" customHeight="1">
      <c r="A122" s="185">
        <v>208.0</v>
      </c>
      <c r="B122" s="195" t="s">
        <v>97</v>
      </c>
      <c r="C122" s="195">
        <v>105.0</v>
      </c>
      <c r="D122" s="195">
        <v>200.0</v>
      </c>
      <c r="E122" s="195">
        <v>191.0</v>
      </c>
      <c r="F122" s="195">
        <f t="shared" si="5"/>
        <v>0</v>
      </c>
      <c r="G122" s="195">
        <f t="shared" si="6"/>
        <v>68.187</v>
      </c>
      <c r="H122" s="196">
        <f t="shared" si="7"/>
        <v>68.187</v>
      </c>
      <c r="I122" s="195">
        <v>1.0</v>
      </c>
      <c r="J122" s="219">
        <f t="shared" si="8"/>
        <v>68.187</v>
      </c>
      <c r="K122" s="140"/>
      <c r="L122" s="198"/>
      <c r="M122" s="199"/>
      <c r="N122" s="199"/>
      <c r="O122" s="140"/>
      <c r="P122" s="140"/>
      <c r="Q122" s="142">
        <v>17.0</v>
      </c>
      <c r="R122" s="191">
        <f t="shared" si="9"/>
        <v>1.91</v>
      </c>
      <c r="S122" s="185">
        <f t="shared" si="10"/>
        <v>1</v>
      </c>
      <c r="T122" s="185">
        <f t="shared" si="11"/>
        <v>1.91</v>
      </c>
      <c r="U122" s="193">
        <f t="shared" si="12"/>
        <v>68.187</v>
      </c>
      <c r="V122" s="191">
        <f t="shared" ref="V122:W122" si="116">C122/100</f>
        <v>1.05</v>
      </c>
      <c r="W122" s="191">
        <f t="shared" si="116"/>
        <v>2</v>
      </c>
      <c r="X122" s="191">
        <f t="shared" si="14"/>
        <v>1.91</v>
      </c>
      <c r="Y122" s="194">
        <f t="shared" si="15"/>
        <v>4.011</v>
      </c>
      <c r="Z122" s="140"/>
      <c r="AA122" s="140"/>
      <c r="AB122" s="140"/>
      <c r="AC122" s="140"/>
      <c r="AD122" s="140"/>
      <c r="AE122" s="140"/>
      <c r="AF122" s="140"/>
      <c r="AG122" s="140"/>
      <c r="AH122" s="140"/>
      <c r="AI122" s="140"/>
      <c r="AJ122" s="140"/>
      <c r="AK122" s="140"/>
    </row>
    <row r="123" ht="27.0" customHeight="1">
      <c r="A123" s="185">
        <v>209.0</v>
      </c>
      <c r="B123" s="195" t="s">
        <v>97</v>
      </c>
      <c r="C123" s="195">
        <v>104.0</v>
      </c>
      <c r="D123" s="195">
        <v>200.0</v>
      </c>
      <c r="E123" s="195">
        <v>190.0</v>
      </c>
      <c r="F123" s="195">
        <f t="shared" si="5"/>
        <v>0</v>
      </c>
      <c r="G123" s="195">
        <f t="shared" si="6"/>
        <v>67.184</v>
      </c>
      <c r="H123" s="196">
        <f t="shared" si="7"/>
        <v>67.184</v>
      </c>
      <c r="I123" s="195">
        <v>1.0</v>
      </c>
      <c r="J123" s="219">
        <f t="shared" si="8"/>
        <v>67.184</v>
      </c>
      <c r="K123" s="140"/>
      <c r="L123" s="198"/>
      <c r="M123" s="199"/>
      <c r="N123" s="199"/>
      <c r="O123" s="140"/>
      <c r="P123" s="140"/>
      <c r="Q123" s="142">
        <v>17.0</v>
      </c>
      <c r="R123" s="191">
        <f t="shared" si="9"/>
        <v>1.9</v>
      </c>
      <c r="S123" s="185">
        <f t="shared" si="10"/>
        <v>1</v>
      </c>
      <c r="T123" s="185">
        <f t="shared" si="11"/>
        <v>1.9</v>
      </c>
      <c r="U123" s="193">
        <f t="shared" si="12"/>
        <v>67.184</v>
      </c>
      <c r="V123" s="191">
        <f t="shared" ref="V123:W123" si="117">C123/100</f>
        <v>1.04</v>
      </c>
      <c r="W123" s="191">
        <f t="shared" si="117"/>
        <v>2</v>
      </c>
      <c r="X123" s="191">
        <f t="shared" si="14"/>
        <v>1.9</v>
      </c>
      <c r="Y123" s="194">
        <f t="shared" si="15"/>
        <v>3.952</v>
      </c>
      <c r="Z123" s="140"/>
      <c r="AA123" s="140"/>
      <c r="AB123" s="140"/>
      <c r="AC123" s="140"/>
      <c r="AD123" s="140"/>
      <c r="AE123" s="140"/>
      <c r="AF123" s="140"/>
      <c r="AG123" s="140"/>
      <c r="AH123" s="140"/>
      <c r="AI123" s="140"/>
      <c r="AJ123" s="140"/>
      <c r="AK123" s="140"/>
    </row>
    <row r="124" ht="27.0" customHeight="1">
      <c r="A124" s="185">
        <v>210.0</v>
      </c>
      <c r="B124" s="195" t="s">
        <v>97</v>
      </c>
      <c r="C124" s="195">
        <v>97.0</v>
      </c>
      <c r="D124" s="195">
        <v>200.0</v>
      </c>
      <c r="E124" s="195">
        <v>190.0</v>
      </c>
      <c r="F124" s="195">
        <f t="shared" si="5"/>
        <v>0</v>
      </c>
      <c r="G124" s="195">
        <f t="shared" si="6"/>
        <v>62.662</v>
      </c>
      <c r="H124" s="196">
        <f t="shared" si="7"/>
        <v>62.662</v>
      </c>
      <c r="I124" s="195">
        <v>1.0</v>
      </c>
      <c r="J124" s="219">
        <f t="shared" si="8"/>
        <v>62.662</v>
      </c>
      <c r="K124" s="140"/>
      <c r="L124" s="198"/>
      <c r="M124" s="199"/>
      <c r="N124" s="199"/>
      <c r="O124" s="140"/>
      <c r="P124" s="140"/>
      <c r="Q124" s="142">
        <v>17.0</v>
      </c>
      <c r="R124" s="191">
        <f t="shared" si="9"/>
        <v>1.9</v>
      </c>
      <c r="S124" s="185">
        <f t="shared" si="10"/>
        <v>1</v>
      </c>
      <c r="T124" s="185">
        <f t="shared" si="11"/>
        <v>1.9</v>
      </c>
      <c r="U124" s="193">
        <f t="shared" si="12"/>
        <v>62.662</v>
      </c>
      <c r="V124" s="191">
        <f t="shared" ref="V124:W124" si="118">C124/100</f>
        <v>0.97</v>
      </c>
      <c r="W124" s="191">
        <f t="shared" si="118"/>
        <v>2</v>
      </c>
      <c r="X124" s="191">
        <f t="shared" si="14"/>
        <v>1.9</v>
      </c>
      <c r="Y124" s="194">
        <f t="shared" si="15"/>
        <v>3.686</v>
      </c>
      <c r="Z124" s="140"/>
      <c r="AA124" s="140"/>
      <c r="AB124" s="140"/>
      <c r="AC124" s="140"/>
      <c r="AD124" s="140"/>
      <c r="AE124" s="140"/>
      <c r="AF124" s="140"/>
      <c r="AG124" s="140"/>
      <c r="AH124" s="140"/>
      <c r="AI124" s="140"/>
      <c r="AJ124" s="140"/>
      <c r="AK124" s="140"/>
    </row>
    <row r="125" ht="27.0" customHeight="1">
      <c r="A125" s="185">
        <v>211.0</v>
      </c>
      <c r="B125" s="195" t="s">
        <v>97</v>
      </c>
      <c r="C125" s="195">
        <v>110.0</v>
      </c>
      <c r="D125" s="195">
        <v>200.0</v>
      </c>
      <c r="E125" s="195">
        <v>190.0</v>
      </c>
      <c r="F125" s="195">
        <f t="shared" si="5"/>
        <v>0</v>
      </c>
      <c r="G125" s="195">
        <f t="shared" si="6"/>
        <v>71.06</v>
      </c>
      <c r="H125" s="196">
        <f t="shared" si="7"/>
        <v>71.06</v>
      </c>
      <c r="I125" s="195">
        <v>1.0</v>
      </c>
      <c r="J125" s="219">
        <f t="shared" si="8"/>
        <v>71.06</v>
      </c>
      <c r="K125" s="140"/>
      <c r="L125" s="198"/>
      <c r="M125" s="199"/>
      <c r="N125" s="199"/>
      <c r="O125" s="140"/>
      <c r="P125" s="140"/>
      <c r="Q125" s="142">
        <v>17.0</v>
      </c>
      <c r="R125" s="191">
        <f t="shared" si="9"/>
        <v>1.9</v>
      </c>
      <c r="S125" s="185">
        <f t="shared" si="10"/>
        <v>1</v>
      </c>
      <c r="T125" s="185">
        <f t="shared" si="11"/>
        <v>1.9</v>
      </c>
      <c r="U125" s="193">
        <f t="shared" si="12"/>
        <v>71.06</v>
      </c>
      <c r="V125" s="191">
        <f t="shared" ref="V125:W125" si="119">C125/100</f>
        <v>1.1</v>
      </c>
      <c r="W125" s="191">
        <f t="shared" si="119"/>
        <v>2</v>
      </c>
      <c r="X125" s="191">
        <f t="shared" si="14"/>
        <v>1.9</v>
      </c>
      <c r="Y125" s="194">
        <f t="shared" si="15"/>
        <v>4.18</v>
      </c>
      <c r="Z125" s="140"/>
      <c r="AA125" s="140"/>
      <c r="AB125" s="140"/>
      <c r="AC125" s="140"/>
      <c r="AD125" s="140"/>
      <c r="AE125" s="140"/>
      <c r="AF125" s="140"/>
      <c r="AG125" s="140"/>
      <c r="AH125" s="140"/>
      <c r="AI125" s="140"/>
      <c r="AJ125" s="140"/>
      <c r="AK125" s="140"/>
    </row>
    <row r="126" ht="27.0" customHeight="1">
      <c r="A126" s="185">
        <v>212.0</v>
      </c>
      <c r="B126" s="195" t="s">
        <v>97</v>
      </c>
      <c r="C126" s="195">
        <v>102.0</v>
      </c>
      <c r="D126" s="195">
        <v>200.0</v>
      </c>
      <c r="E126" s="195">
        <v>121.0</v>
      </c>
      <c r="F126" s="195">
        <f t="shared" si="5"/>
        <v>0</v>
      </c>
      <c r="G126" s="195">
        <f t="shared" si="6"/>
        <v>41.9628</v>
      </c>
      <c r="H126" s="196">
        <f t="shared" si="7"/>
        <v>41.9628</v>
      </c>
      <c r="I126" s="195">
        <v>3.0</v>
      </c>
      <c r="J126" s="219">
        <f t="shared" si="8"/>
        <v>125.8884</v>
      </c>
      <c r="K126" s="140"/>
      <c r="L126" s="198"/>
      <c r="M126" s="199"/>
      <c r="N126" s="199"/>
      <c r="O126" s="140"/>
      <c r="P126" s="140"/>
      <c r="Q126" s="142">
        <v>17.0</v>
      </c>
      <c r="R126" s="191">
        <f t="shared" si="9"/>
        <v>1.21</v>
      </c>
      <c r="S126" s="185">
        <f t="shared" si="10"/>
        <v>3</v>
      </c>
      <c r="T126" s="185">
        <f t="shared" si="11"/>
        <v>3.63</v>
      </c>
      <c r="U126" s="193">
        <f t="shared" si="12"/>
        <v>41.9628</v>
      </c>
      <c r="V126" s="191">
        <f t="shared" ref="V126:W126" si="120">C126/100</f>
        <v>1.02</v>
      </c>
      <c r="W126" s="191">
        <f t="shared" si="120"/>
        <v>2</v>
      </c>
      <c r="X126" s="191">
        <f t="shared" si="14"/>
        <v>3.63</v>
      </c>
      <c r="Y126" s="194">
        <f t="shared" si="15"/>
        <v>7.4052</v>
      </c>
      <c r="Z126" s="140"/>
      <c r="AA126" s="140"/>
      <c r="AB126" s="140"/>
      <c r="AC126" s="140"/>
      <c r="AD126" s="140"/>
      <c r="AE126" s="140"/>
      <c r="AF126" s="140"/>
      <c r="AG126" s="140"/>
      <c r="AH126" s="140"/>
      <c r="AI126" s="140"/>
      <c r="AJ126" s="140"/>
      <c r="AK126" s="140"/>
    </row>
    <row r="127" ht="27.0" customHeight="1">
      <c r="A127" s="185">
        <v>213.0</v>
      </c>
      <c r="B127" s="195" t="s">
        <v>97</v>
      </c>
      <c r="C127" s="195">
        <v>101.0</v>
      </c>
      <c r="D127" s="195">
        <v>200.0</v>
      </c>
      <c r="E127" s="195">
        <v>122.0</v>
      </c>
      <c r="F127" s="195">
        <f t="shared" si="5"/>
        <v>0</v>
      </c>
      <c r="G127" s="195">
        <f t="shared" si="6"/>
        <v>41.8948</v>
      </c>
      <c r="H127" s="196">
        <f t="shared" si="7"/>
        <v>41.8948</v>
      </c>
      <c r="I127" s="195">
        <v>1.0</v>
      </c>
      <c r="J127" s="219">
        <f t="shared" si="8"/>
        <v>41.8948</v>
      </c>
      <c r="K127" s="140"/>
      <c r="L127" s="198"/>
      <c r="M127" s="199"/>
      <c r="N127" s="199"/>
      <c r="O127" s="140"/>
      <c r="P127" s="140"/>
      <c r="Q127" s="142">
        <v>17.0</v>
      </c>
      <c r="R127" s="191">
        <f t="shared" si="9"/>
        <v>1.22</v>
      </c>
      <c r="S127" s="185">
        <f t="shared" si="10"/>
        <v>1</v>
      </c>
      <c r="T127" s="185">
        <f t="shared" si="11"/>
        <v>1.22</v>
      </c>
      <c r="U127" s="193">
        <f t="shared" si="12"/>
        <v>41.8948</v>
      </c>
      <c r="V127" s="191">
        <f t="shared" ref="V127:W127" si="121">C127/100</f>
        <v>1.01</v>
      </c>
      <c r="W127" s="191">
        <f t="shared" si="121"/>
        <v>2</v>
      </c>
      <c r="X127" s="191">
        <f t="shared" si="14"/>
        <v>1.22</v>
      </c>
      <c r="Y127" s="194">
        <f t="shared" si="15"/>
        <v>2.4644</v>
      </c>
      <c r="Z127" s="140"/>
      <c r="AA127" s="140"/>
      <c r="AB127" s="140"/>
      <c r="AC127" s="140"/>
      <c r="AD127" s="140"/>
      <c r="AE127" s="140"/>
      <c r="AF127" s="140"/>
      <c r="AG127" s="140"/>
      <c r="AH127" s="140"/>
      <c r="AI127" s="140"/>
      <c r="AJ127" s="140"/>
      <c r="AK127" s="140"/>
    </row>
    <row r="128" ht="27.0" customHeight="1">
      <c r="A128" s="185">
        <v>214.0</v>
      </c>
      <c r="B128" s="195" t="s">
        <v>97</v>
      </c>
      <c r="C128" s="195">
        <v>100.0</v>
      </c>
      <c r="D128" s="195">
        <v>200.0</v>
      </c>
      <c r="E128" s="195">
        <v>121.0</v>
      </c>
      <c r="F128" s="195">
        <f t="shared" si="5"/>
        <v>0</v>
      </c>
      <c r="G128" s="195">
        <f t="shared" si="6"/>
        <v>41.14</v>
      </c>
      <c r="H128" s="196">
        <f t="shared" si="7"/>
        <v>41.14</v>
      </c>
      <c r="I128" s="195">
        <v>1.0</v>
      </c>
      <c r="J128" s="219">
        <f t="shared" si="8"/>
        <v>41.14</v>
      </c>
      <c r="K128" s="140"/>
      <c r="L128" s="198"/>
      <c r="M128" s="199"/>
      <c r="N128" s="199"/>
      <c r="O128" s="140"/>
      <c r="P128" s="140"/>
      <c r="Q128" s="142">
        <v>17.0</v>
      </c>
      <c r="R128" s="191">
        <f t="shared" si="9"/>
        <v>1.21</v>
      </c>
      <c r="S128" s="185">
        <f t="shared" si="10"/>
        <v>1</v>
      </c>
      <c r="T128" s="185">
        <f t="shared" si="11"/>
        <v>1.21</v>
      </c>
      <c r="U128" s="193">
        <f t="shared" si="12"/>
        <v>41.14</v>
      </c>
      <c r="V128" s="191">
        <f t="shared" ref="V128:W128" si="122">C128/100</f>
        <v>1</v>
      </c>
      <c r="W128" s="191">
        <f t="shared" si="122"/>
        <v>2</v>
      </c>
      <c r="X128" s="191">
        <f t="shared" si="14"/>
        <v>1.21</v>
      </c>
      <c r="Y128" s="194">
        <f t="shared" si="15"/>
        <v>2.42</v>
      </c>
      <c r="Z128" s="140"/>
      <c r="AA128" s="140"/>
      <c r="AB128" s="140"/>
      <c r="AC128" s="140"/>
      <c r="AD128" s="140"/>
      <c r="AE128" s="140"/>
      <c r="AF128" s="140"/>
      <c r="AG128" s="140"/>
      <c r="AH128" s="140"/>
      <c r="AI128" s="140"/>
      <c r="AJ128" s="140"/>
      <c r="AK128" s="140"/>
    </row>
    <row r="129" ht="27.0" customHeight="1">
      <c r="A129" s="185">
        <v>215.0</v>
      </c>
      <c r="B129" s="195" t="s">
        <v>97</v>
      </c>
      <c r="C129" s="195">
        <v>101.0</v>
      </c>
      <c r="D129" s="195">
        <v>200.0</v>
      </c>
      <c r="E129" s="195">
        <v>121.0</v>
      </c>
      <c r="F129" s="195">
        <f t="shared" si="5"/>
        <v>0</v>
      </c>
      <c r="G129" s="195">
        <f t="shared" si="6"/>
        <v>41.5514</v>
      </c>
      <c r="H129" s="196">
        <f t="shared" si="7"/>
        <v>41.5514</v>
      </c>
      <c r="I129" s="195">
        <v>1.0</v>
      </c>
      <c r="J129" s="219">
        <f t="shared" si="8"/>
        <v>41.5514</v>
      </c>
      <c r="K129" s="140"/>
      <c r="L129" s="198"/>
      <c r="M129" s="199"/>
      <c r="N129" s="199"/>
      <c r="O129" s="140"/>
      <c r="P129" s="140"/>
      <c r="Q129" s="142">
        <v>17.0</v>
      </c>
      <c r="R129" s="191">
        <f t="shared" si="9"/>
        <v>1.21</v>
      </c>
      <c r="S129" s="185">
        <f t="shared" si="10"/>
        <v>1</v>
      </c>
      <c r="T129" s="185">
        <f t="shared" si="11"/>
        <v>1.21</v>
      </c>
      <c r="U129" s="193">
        <f t="shared" si="12"/>
        <v>41.5514</v>
      </c>
      <c r="V129" s="191">
        <f t="shared" ref="V129:W129" si="123">C129/100</f>
        <v>1.01</v>
      </c>
      <c r="W129" s="191">
        <f t="shared" si="123"/>
        <v>2</v>
      </c>
      <c r="X129" s="191">
        <f t="shared" si="14"/>
        <v>1.21</v>
      </c>
      <c r="Y129" s="194">
        <f t="shared" si="15"/>
        <v>2.4442</v>
      </c>
      <c r="Z129" s="140"/>
      <c r="AA129" s="140"/>
      <c r="AB129" s="140"/>
      <c r="AC129" s="140"/>
      <c r="AD129" s="140"/>
      <c r="AE129" s="140"/>
      <c r="AF129" s="140"/>
      <c r="AG129" s="140"/>
      <c r="AH129" s="140"/>
      <c r="AI129" s="140"/>
      <c r="AJ129" s="140"/>
      <c r="AK129" s="140"/>
    </row>
    <row r="130" ht="27.0" customHeight="1">
      <c r="A130" s="185">
        <v>216.0</v>
      </c>
      <c r="B130" s="195" t="s">
        <v>97</v>
      </c>
      <c r="C130" s="195">
        <v>102.0</v>
      </c>
      <c r="D130" s="195">
        <v>200.0</v>
      </c>
      <c r="E130" s="195">
        <v>123.0</v>
      </c>
      <c r="F130" s="195">
        <f t="shared" si="5"/>
        <v>0</v>
      </c>
      <c r="G130" s="195">
        <f t="shared" si="6"/>
        <v>42.6564</v>
      </c>
      <c r="H130" s="196">
        <f t="shared" si="7"/>
        <v>42.6564</v>
      </c>
      <c r="I130" s="195">
        <v>1.0</v>
      </c>
      <c r="J130" s="219">
        <f t="shared" si="8"/>
        <v>42.6564</v>
      </c>
      <c r="K130" s="140"/>
      <c r="L130" s="198"/>
      <c r="M130" s="199"/>
      <c r="N130" s="199"/>
      <c r="O130" s="140"/>
      <c r="P130" s="140"/>
      <c r="Q130" s="142">
        <v>17.0</v>
      </c>
      <c r="R130" s="191">
        <f t="shared" si="9"/>
        <v>1.23</v>
      </c>
      <c r="S130" s="185">
        <f t="shared" si="10"/>
        <v>1</v>
      </c>
      <c r="T130" s="185">
        <f t="shared" si="11"/>
        <v>1.23</v>
      </c>
      <c r="U130" s="193">
        <f t="shared" si="12"/>
        <v>42.6564</v>
      </c>
      <c r="V130" s="191">
        <f t="shared" ref="V130:W130" si="124">C130/100</f>
        <v>1.02</v>
      </c>
      <c r="W130" s="191">
        <f t="shared" si="124"/>
        <v>2</v>
      </c>
      <c r="X130" s="191">
        <f t="shared" si="14"/>
        <v>1.23</v>
      </c>
      <c r="Y130" s="194">
        <f t="shared" si="15"/>
        <v>2.5092</v>
      </c>
      <c r="Z130" s="140"/>
      <c r="AA130" s="140"/>
      <c r="AB130" s="140"/>
      <c r="AC130" s="140"/>
      <c r="AD130" s="140"/>
      <c r="AE130" s="140"/>
      <c r="AF130" s="140"/>
      <c r="AG130" s="140"/>
      <c r="AH130" s="140"/>
      <c r="AI130" s="140"/>
      <c r="AJ130" s="140"/>
      <c r="AK130" s="140"/>
    </row>
    <row r="131" ht="27.0" customHeight="1">
      <c r="A131" s="185">
        <v>217.0</v>
      </c>
      <c r="B131" s="195" t="s">
        <v>97</v>
      </c>
      <c r="C131" s="195">
        <v>102.0</v>
      </c>
      <c r="D131" s="195">
        <v>200.0</v>
      </c>
      <c r="E131" s="195">
        <v>122.0</v>
      </c>
      <c r="F131" s="195">
        <f t="shared" si="5"/>
        <v>0</v>
      </c>
      <c r="G131" s="195">
        <f t="shared" si="6"/>
        <v>42.3096</v>
      </c>
      <c r="H131" s="196">
        <f t="shared" si="7"/>
        <v>42.3096</v>
      </c>
      <c r="I131" s="195">
        <v>1.0</v>
      </c>
      <c r="J131" s="219">
        <f t="shared" si="8"/>
        <v>42.3096</v>
      </c>
      <c r="K131" s="140"/>
      <c r="L131" s="198"/>
      <c r="M131" s="199"/>
      <c r="N131" s="199"/>
      <c r="O131" s="140"/>
      <c r="P131" s="140"/>
      <c r="Q131" s="142">
        <v>17.0</v>
      </c>
      <c r="R131" s="191">
        <f t="shared" si="9"/>
        <v>1.22</v>
      </c>
      <c r="S131" s="185">
        <f t="shared" si="10"/>
        <v>1</v>
      </c>
      <c r="T131" s="185">
        <f t="shared" si="11"/>
        <v>1.22</v>
      </c>
      <c r="U131" s="193">
        <f t="shared" si="12"/>
        <v>42.3096</v>
      </c>
      <c r="V131" s="191">
        <f t="shared" ref="V131:W131" si="125">C131/100</f>
        <v>1.02</v>
      </c>
      <c r="W131" s="191">
        <f t="shared" si="125"/>
        <v>2</v>
      </c>
      <c r="X131" s="191">
        <f t="shared" si="14"/>
        <v>1.22</v>
      </c>
      <c r="Y131" s="194">
        <f t="shared" si="15"/>
        <v>2.4888</v>
      </c>
      <c r="Z131" s="140"/>
      <c r="AA131" s="140"/>
      <c r="AB131" s="140"/>
      <c r="AC131" s="140"/>
      <c r="AD131" s="140"/>
      <c r="AE131" s="140"/>
      <c r="AF131" s="140"/>
      <c r="AG131" s="140"/>
      <c r="AH131" s="140"/>
      <c r="AI131" s="140"/>
      <c r="AJ131" s="140"/>
      <c r="AK131" s="140"/>
    </row>
    <row r="132" ht="27.0" customHeight="1">
      <c r="A132" s="185">
        <v>218.0</v>
      </c>
      <c r="B132" s="195" t="s">
        <v>97</v>
      </c>
      <c r="C132" s="195">
        <v>103.0</v>
      </c>
      <c r="D132" s="195">
        <v>200.0</v>
      </c>
      <c r="E132" s="195">
        <v>122.0</v>
      </c>
      <c r="F132" s="195">
        <f t="shared" si="5"/>
        <v>0</v>
      </c>
      <c r="G132" s="195">
        <f t="shared" si="6"/>
        <v>42.7244</v>
      </c>
      <c r="H132" s="196">
        <f t="shared" si="7"/>
        <v>42.7244</v>
      </c>
      <c r="I132" s="195">
        <v>2.0</v>
      </c>
      <c r="J132" s="219">
        <f t="shared" si="8"/>
        <v>85.4488</v>
      </c>
      <c r="K132" s="140"/>
      <c r="L132" s="198"/>
      <c r="M132" s="199"/>
      <c r="N132" s="199"/>
      <c r="O132" s="140"/>
      <c r="P132" s="140"/>
      <c r="Q132" s="142">
        <v>17.0</v>
      </c>
      <c r="R132" s="191">
        <f t="shared" si="9"/>
        <v>1.22</v>
      </c>
      <c r="S132" s="185">
        <f t="shared" si="10"/>
        <v>2</v>
      </c>
      <c r="T132" s="185">
        <f t="shared" si="11"/>
        <v>2.44</v>
      </c>
      <c r="U132" s="193">
        <f t="shared" si="12"/>
        <v>42.7244</v>
      </c>
      <c r="V132" s="191">
        <f t="shared" ref="V132:W132" si="126">C132/100</f>
        <v>1.03</v>
      </c>
      <c r="W132" s="191">
        <f t="shared" si="126"/>
        <v>2</v>
      </c>
      <c r="X132" s="191">
        <f t="shared" si="14"/>
        <v>2.44</v>
      </c>
      <c r="Y132" s="194">
        <f t="shared" si="15"/>
        <v>5.0264</v>
      </c>
      <c r="Z132" s="140"/>
      <c r="AA132" s="140"/>
      <c r="AB132" s="140"/>
      <c r="AC132" s="140"/>
      <c r="AD132" s="140"/>
      <c r="AE132" s="140"/>
      <c r="AF132" s="140"/>
      <c r="AG132" s="140"/>
      <c r="AH132" s="140"/>
      <c r="AI132" s="140"/>
      <c r="AJ132" s="140"/>
      <c r="AK132" s="140"/>
    </row>
    <row r="133" ht="27.0" customHeight="1">
      <c r="A133" s="185">
        <v>219.0</v>
      </c>
      <c r="B133" s="195" t="s">
        <v>97</v>
      </c>
      <c r="C133" s="195">
        <v>97.0</v>
      </c>
      <c r="D133" s="195">
        <v>200.0</v>
      </c>
      <c r="E133" s="195">
        <v>122.0</v>
      </c>
      <c r="F133" s="195">
        <f t="shared" si="5"/>
        <v>0</v>
      </c>
      <c r="G133" s="195">
        <f t="shared" si="6"/>
        <v>40.2356</v>
      </c>
      <c r="H133" s="196">
        <f t="shared" si="7"/>
        <v>40.2356</v>
      </c>
      <c r="I133" s="195">
        <v>2.0</v>
      </c>
      <c r="J133" s="219">
        <f t="shared" si="8"/>
        <v>80.4712</v>
      </c>
      <c r="K133" s="140"/>
      <c r="L133" s="198"/>
      <c r="M133" s="199"/>
      <c r="N133" s="199"/>
      <c r="O133" s="140"/>
      <c r="P133" s="140"/>
      <c r="Q133" s="142">
        <v>17.0</v>
      </c>
      <c r="R133" s="191">
        <f t="shared" si="9"/>
        <v>1.22</v>
      </c>
      <c r="S133" s="185">
        <f t="shared" si="10"/>
        <v>2</v>
      </c>
      <c r="T133" s="185">
        <f t="shared" si="11"/>
        <v>2.44</v>
      </c>
      <c r="U133" s="193">
        <f t="shared" si="12"/>
        <v>40.2356</v>
      </c>
      <c r="V133" s="191">
        <f t="shared" ref="V133:W133" si="127">C133/100</f>
        <v>0.97</v>
      </c>
      <c r="W133" s="191">
        <f t="shared" si="127"/>
        <v>2</v>
      </c>
      <c r="X133" s="191">
        <f t="shared" si="14"/>
        <v>2.44</v>
      </c>
      <c r="Y133" s="194">
        <f t="shared" si="15"/>
        <v>4.7336</v>
      </c>
      <c r="Z133" s="140"/>
      <c r="AA133" s="140"/>
      <c r="AB133" s="140"/>
      <c r="AC133" s="140"/>
      <c r="AD133" s="140"/>
      <c r="AE133" s="140"/>
      <c r="AF133" s="140"/>
      <c r="AG133" s="140"/>
      <c r="AH133" s="140"/>
      <c r="AI133" s="140"/>
      <c r="AJ133" s="140"/>
      <c r="AK133" s="140"/>
    </row>
    <row r="134" ht="27.0" customHeight="1">
      <c r="A134" s="185">
        <v>220.0</v>
      </c>
      <c r="B134" s="195" t="s">
        <v>97</v>
      </c>
      <c r="C134" s="195">
        <v>99.0</v>
      </c>
      <c r="D134" s="195">
        <v>200.0</v>
      </c>
      <c r="E134" s="195">
        <v>122.0</v>
      </c>
      <c r="F134" s="195">
        <f t="shared" si="5"/>
        <v>0</v>
      </c>
      <c r="G134" s="195">
        <f t="shared" si="6"/>
        <v>41.0652</v>
      </c>
      <c r="H134" s="196">
        <f t="shared" si="7"/>
        <v>41.0652</v>
      </c>
      <c r="I134" s="195">
        <v>1.0</v>
      </c>
      <c r="J134" s="219">
        <f t="shared" si="8"/>
        <v>41.0652</v>
      </c>
      <c r="K134" s="140"/>
      <c r="L134" s="198"/>
      <c r="M134" s="199"/>
      <c r="N134" s="199"/>
      <c r="O134" s="140"/>
      <c r="P134" s="140"/>
      <c r="Q134" s="142">
        <v>17.0</v>
      </c>
      <c r="R134" s="191">
        <f t="shared" si="9"/>
        <v>1.22</v>
      </c>
      <c r="S134" s="185">
        <f t="shared" si="10"/>
        <v>1</v>
      </c>
      <c r="T134" s="185">
        <f t="shared" si="11"/>
        <v>1.22</v>
      </c>
      <c r="U134" s="193">
        <f t="shared" si="12"/>
        <v>41.0652</v>
      </c>
      <c r="V134" s="191">
        <f t="shared" ref="V134:W134" si="128">C134/100</f>
        <v>0.99</v>
      </c>
      <c r="W134" s="191">
        <f t="shared" si="128"/>
        <v>2</v>
      </c>
      <c r="X134" s="191">
        <f t="shared" si="14"/>
        <v>1.22</v>
      </c>
      <c r="Y134" s="194">
        <f t="shared" si="15"/>
        <v>2.4156</v>
      </c>
      <c r="Z134" s="140"/>
      <c r="AA134" s="140"/>
      <c r="AB134" s="140"/>
      <c r="AC134" s="140"/>
      <c r="AD134" s="140"/>
      <c r="AE134" s="140"/>
      <c r="AF134" s="140"/>
      <c r="AG134" s="140"/>
      <c r="AH134" s="140"/>
      <c r="AI134" s="140"/>
      <c r="AJ134" s="140"/>
      <c r="AK134" s="140"/>
    </row>
    <row r="135" ht="27.0" customHeight="1">
      <c r="A135" s="185">
        <v>218.0</v>
      </c>
      <c r="B135" s="195" t="s">
        <v>97</v>
      </c>
      <c r="C135" s="195">
        <v>97.0</v>
      </c>
      <c r="D135" s="195">
        <v>200.0</v>
      </c>
      <c r="E135" s="195">
        <v>120.0</v>
      </c>
      <c r="F135" s="195">
        <f t="shared" si="5"/>
        <v>0</v>
      </c>
      <c r="G135" s="195">
        <f t="shared" si="6"/>
        <v>39.576</v>
      </c>
      <c r="H135" s="196">
        <f t="shared" si="7"/>
        <v>39.576</v>
      </c>
      <c r="I135" s="195">
        <v>1.0</v>
      </c>
      <c r="J135" s="219">
        <f t="shared" si="8"/>
        <v>39.576</v>
      </c>
      <c r="K135" s="140"/>
      <c r="L135" s="198"/>
      <c r="M135" s="199"/>
      <c r="N135" s="199"/>
      <c r="O135" s="140"/>
      <c r="P135" s="140"/>
      <c r="Q135" s="142">
        <v>17.0</v>
      </c>
      <c r="R135" s="191">
        <f t="shared" si="9"/>
        <v>1.2</v>
      </c>
      <c r="S135" s="185">
        <f t="shared" si="10"/>
        <v>1</v>
      </c>
      <c r="T135" s="185">
        <f t="shared" si="11"/>
        <v>1.2</v>
      </c>
      <c r="U135" s="193">
        <f t="shared" si="12"/>
        <v>39.576</v>
      </c>
      <c r="V135" s="191">
        <f t="shared" ref="V135:W135" si="129">C135/100</f>
        <v>0.97</v>
      </c>
      <c r="W135" s="191">
        <f t="shared" si="129"/>
        <v>2</v>
      </c>
      <c r="X135" s="191">
        <f t="shared" si="14"/>
        <v>1.2</v>
      </c>
      <c r="Y135" s="194">
        <f t="shared" si="15"/>
        <v>2.328</v>
      </c>
      <c r="Z135" s="140"/>
      <c r="AA135" s="140"/>
      <c r="AB135" s="140"/>
      <c r="AC135" s="140"/>
      <c r="AD135" s="140"/>
      <c r="AE135" s="140"/>
      <c r="AF135" s="140"/>
      <c r="AG135" s="140"/>
      <c r="AH135" s="140"/>
      <c r="AI135" s="140"/>
      <c r="AJ135" s="140"/>
      <c r="AK135" s="140"/>
    </row>
    <row r="136" ht="27.0" customHeight="1">
      <c r="A136" s="185">
        <v>219.0</v>
      </c>
      <c r="B136" s="195" t="s">
        <v>97</v>
      </c>
      <c r="C136" s="195">
        <v>94.0</v>
      </c>
      <c r="D136" s="195">
        <v>200.0</v>
      </c>
      <c r="E136" s="195">
        <v>206.0</v>
      </c>
      <c r="F136" s="195">
        <f t="shared" si="5"/>
        <v>0</v>
      </c>
      <c r="G136" s="195">
        <f t="shared" si="6"/>
        <v>65.8376</v>
      </c>
      <c r="H136" s="196">
        <f t="shared" si="7"/>
        <v>65.8376</v>
      </c>
      <c r="I136" s="195">
        <v>1.0</v>
      </c>
      <c r="J136" s="219">
        <f t="shared" si="8"/>
        <v>65.8376</v>
      </c>
      <c r="K136" s="140"/>
      <c r="L136" s="198"/>
      <c r="M136" s="199"/>
      <c r="N136" s="199"/>
      <c r="O136" s="140"/>
      <c r="P136" s="140"/>
      <c r="Q136" s="142">
        <v>17.0</v>
      </c>
      <c r="R136" s="191">
        <f t="shared" si="9"/>
        <v>2.06</v>
      </c>
      <c r="S136" s="185">
        <f t="shared" si="10"/>
        <v>1</v>
      </c>
      <c r="T136" s="185">
        <f t="shared" si="11"/>
        <v>2.06</v>
      </c>
      <c r="U136" s="193">
        <f t="shared" si="12"/>
        <v>65.8376</v>
      </c>
      <c r="V136" s="191">
        <f t="shared" ref="V136:W136" si="130">C136/100</f>
        <v>0.94</v>
      </c>
      <c r="W136" s="191">
        <f t="shared" si="130"/>
        <v>2</v>
      </c>
      <c r="X136" s="191">
        <f t="shared" si="14"/>
        <v>2.06</v>
      </c>
      <c r="Y136" s="194">
        <f t="shared" si="15"/>
        <v>3.8728</v>
      </c>
      <c r="Z136" s="140"/>
      <c r="AA136" s="140"/>
      <c r="AB136" s="140"/>
      <c r="AC136" s="140"/>
      <c r="AD136" s="140"/>
      <c r="AE136" s="140"/>
      <c r="AF136" s="140"/>
      <c r="AG136" s="140"/>
      <c r="AH136" s="140"/>
      <c r="AI136" s="140"/>
      <c r="AJ136" s="140"/>
      <c r="AK136" s="140"/>
    </row>
    <row r="137" ht="27.0" customHeight="1">
      <c r="A137" s="185">
        <v>220.0</v>
      </c>
      <c r="B137" s="195" t="s">
        <v>97</v>
      </c>
      <c r="C137" s="195">
        <v>95.0</v>
      </c>
      <c r="D137" s="195">
        <v>200.0</v>
      </c>
      <c r="E137" s="195">
        <v>120.0</v>
      </c>
      <c r="F137" s="195">
        <f t="shared" si="5"/>
        <v>0</v>
      </c>
      <c r="G137" s="195">
        <f t="shared" si="6"/>
        <v>38.76</v>
      </c>
      <c r="H137" s="196">
        <f t="shared" si="7"/>
        <v>38.76</v>
      </c>
      <c r="I137" s="195">
        <v>1.0</v>
      </c>
      <c r="J137" s="219">
        <f t="shared" si="8"/>
        <v>38.76</v>
      </c>
      <c r="K137" s="140"/>
      <c r="L137" s="198"/>
      <c r="M137" s="199"/>
      <c r="N137" s="199"/>
      <c r="O137" s="140"/>
      <c r="P137" s="140"/>
      <c r="Q137" s="142">
        <v>17.0</v>
      </c>
      <c r="R137" s="191">
        <f t="shared" si="9"/>
        <v>1.2</v>
      </c>
      <c r="S137" s="185">
        <f t="shared" si="10"/>
        <v>1</v>
      </c>
      <c r="T137" s="185">
        <f t="shared" si="11"/>
        <v>1.2</v>
      </c>
      <c r="U137" s="193">
        <f t="shared" si="12"/>
        <v>38.76</v>
      </c>
      <c r="V137" s="191">
        <f t="shared" ref="V137:W137" si="131">C137/100</f>
        <v>0.95</v>
      </c>
      <c r="W137" s="191">
        <f t="shared" si="131"/>
        <v>2</v>
      </c>
      <c r="X137" s="191">
        <f t="shared" si="14"/>
        <v>1.2</v>
      </c>
      <c r="Y137" s="194">
        <f t="shared" si="15"/>
        <v>2.28</v>
      </c>
      <c r="Z137" s="140"/>
      <c r="AA137" s="140"/>
      <c r="AB137" s="140"/>
      <c r="AC137" s="140"/>
      <c r="AD137" s="140"/>
      <c r="AE137" s="140"/>
      <c r="AF137" s="140"/>
      <c r="AG137" s="140"/>
      <c r="AH137" s="140"/>
      <c r="AI137" s="140"/>
      <c r="AJ137" s="140"/>
      <c r="AK137" s="140"/>
    </row>
    <row r="138" ht="27.0" customHeight="1">
      <c r="A138" s="164"/>
      <c r="B138" s="180"/>
      <c r="C138" s="180"/>
      <c r="D138" s="180"/>
      <c r="E138" s="180"/>
      <c r="F138" s="180"/>
      <c r="G138" s="180"/>
      <c r="H138" s="183"/>
      <c r="I138" s="164"/>
      <c r="J138" s="202">
        <f>+Q182</f>
        <v>206</v>
      </c>
      <c r="K138" s="140"/>
      <c r="L138" s="140"/>
      <c r="M138" s="140"/>
      <c r="N138" s="140"/>
      <c r="O138" s="140"/>
      <c r="P138" s="140"/>
      <c r="Q138" s="203"/>
      <c r="R138" s="191">
        <f t="shared" si="9"/>
        <v>0</v>
      </c>
      <c r="S138" s="185" t="str">
        <f t="shared" si="10"/>
        <v/>
      </c>
      <c r="T138" s="185">
        <f t="shared" si="11"/>
        <v>0</v>
      </c>
      <c r="U138" s="193"/>
      <c r="V138" s="191">
        <f t="shared" ref="V138:W138" si="132">C138/100</f>
        <v>0</v>
      </c>
      <c r="W138" s="191">
        <f t="shared" si="132"/>
        <v>0</v>
      </c>
      <c r="X138" s="191">
        <f t="shared" si="14"/>
        <v>0</v>
      </c>
      <c r="Y138" s="194">
        <f t="shared" si="15"/>
        <v>0</v>
      </c>
      <c r="Z138" s="140"/>
      <c r="AA138" s="140"/>
      <c r="AB138" s="140"/>
      <c r="AC138" s="140"/>
      <c r="AD138" s="140"/>
      <c r="AE138" s="140"/>
      <c r="AF138" s="140"/>
      <c r="AG138" s="140"/>
      <c r="AH138" s="140"/>
      <c r="AI138" s="140"/>
      <c r="AJ138" s="140"/>
      <c r="AK138" s="140"/>
    </row>
    <row r="139" ht="27.0" customHeight="1">
      <c r="A139" s="164"/>
      <c r="B139" s="204"/>
      <c r="C139" s="204"/>
      <c r="D139" s="204"/>
      <c r="E139" s="204"/>
      <c r="F139" s="204"/>
      <c r="G139" s="204"/>
      <c r="H139" s="205"/>
      <c r="I139" s="206">
        <f>SUM(I23:I137)</f>
        <v>301</v>
      </c>
      <c r="J139" s="207">
        <f>SUM(J23:J138)</f>
        <v>32447.78857</v>
      </c>
      <c r="K139" s="208"/>
      <c r="L139" s="208"/>
      <c r="M139" s="208"/>
      <c r="N139" s="208"/>
      <c r="O139" s="208"/>
      <c r="P139" s="208"/>
      <c r="Q139" s="142"/>
      <c r="R139" s="208">
        <f>SUMIFS($S$23:$S$137,$R$23:$R$137,"&gt;=3")</f>
        <v>0</v>
      </c>
      <c r="S139" s="208">
        <f t="shared" ref="S139:T139" si="133">SUM(S23:S137)</f>
        <v>301</v>
      </c>
      <c r="T139" s="208">
        <f t="shared" si="133"/>
        <v>635.45</v>
      </c>
      <c r="U139" s="209"/>
      <c r="V139" s="208"/>
      <c r="W139" s="208"/>
      <c r="X139" s="208"/>
      <c r="Y139" s="210">
        <f>SUM(Y23:Y138)</f>
        <v>1216.992736</v>
      </c>
      <c r="Z139" s="208"/>
      <c r="AA139" s="208"/>
      <c r="AB139" s="208"/>
      <c r="AC139" s="208"/>
      <c r="AD139" s="208"/>
      <c r="AE139" s="208"/>
      <c r="AF139" s="208"/>
      <c r="AG139" s="208"/>
      <c r="AH139" s="208"/>
      <c r="AI139" s="208"/>
      <c r="AJ139" s="208"/>
      <c r="AK139" s="208"/>
    </row>
    <row r="140" ht="29.25" customHeight="1">
      <c r="A140" s="140"/>
      <c r="B140" s="140"/>
      <c r="C140" s="140"/>
      <c r="D140" s="140"/>
      <c r="E140" s="140"/>
      <c r="F140" s="140"/>
      <c r="G140" s="140"/>
      <c r="H140" s="141"/>
      <c r="I140" s="140"/>
      <c r="J140" s="140"/>
      <c r="K140" s="140"/>
      <c r="L140" s="140"/>
      <c r="M140" s="140"/>
      <c r="N140" s="140"/>
      <c r="O140" s="140"/>
      <c r="P140" s="140"/>
      <c r="Q140" s="142"/>
      <c r="R140" s="190"/>
      <c r="S140" s="140"/>
      <c r="T140" s="140"/>
      <c r="U140" s="143"/>
      <c r="V140" s="140"/>
      <c r="W140" s="140"/>
      <c r="X140" s="140"/>
      <c r="Y140" s="140"/>
      <c r="Z140" s="140"/>
      <c r="AA140" s="140"/>
      <c r="AB140" s="140"/>
      <c r="AC140" s="140"/>
      <c r="AD140" s="140"/>
      <c r="AE140" s="140"/>
      <c r="AF140" s="140"/>
      <c r="AG140" s="140"/>
      <c r="AH140" s="140"/>
      <c r="AI140" s="140"/>
      <c r="AJ140" s="140"/>
      <c r="AK140" s="140"/>
    </row>
    <row r="141" ht="29.25" customHeight="1">
      <c r="A141" s="140"/>
      <c r="B141" s="140"/>
      <c r="C141" s="140"/>
      <c r="D141" s="140"/>
      <c r="E141" s="140"/>
      <c r="F141" s="140"/>
      <c r="G141" s="140"/>
      <c r="H141" s="141"/>
      <c r="I141" s="140"/>
      <c r="J141" s="140"/>
      <c r="K141" s="140"/>
      <c r="L141" s="140"/>
      <c r="M141" s="140"/>
      <c r="N141" s="140"/>
      <c r="O141" s="140"/>
      <c r="P141" s="140"/>
      <c r="Q141" s="203"/>
      <c r="R141" s="140"/>
      <c r="S141" s="140" t="s">
        <v>48</v>
      </c>
      <c r="T141" s="140" t="s">
        <v>64</v>
      </c>
      <c r="U141" s="143"/>
      <c r="V141" s="140"/>
      <c r="W141" s="140"/>
      <c r="X141" s="140"/>
      <c r="Y141" s="140"/>
      <c r="Z141" s="140"/>
      <c r="AA141" s="140"/>
      <c r="AB141" s="140"/>
      <c r="AC141" s="140"/>
      <c r="AD141" s="140"/>
      <c r="AE141" s="140"/>
      <c r="AF141" s="140"/>
      <c r="AG141" s="140"/>
      <c r="AH141" s="140"/>
      <c r="AI141" s="140"/>
      <c r="AJ141" s="140"/>
      <c r="AK141" s="140"/>
    </row>
    <row r="142" ht="29.25" customHeight="1">
      <c r="A142" s="140"/>
      <c r="B142" s="140"/>
      <c r="C142" s="140"/>
      <c r="D142" s="140"/>
      <c r="E142" s="140"/>
      <c r="F142" s="140"/>
      <c r="G142" s="140"/>
      <c r="H142" s="141"/>
      <c r="I142" s="140"/>
      <c r="J142" s="140"/>
      <c r="K142" s="140"/>
      <c r="L142" s="140"/>
      <c r="M142" s="140"/>
      <c r="N142" s="140"/>
      <c r="O142" s="140"/>
      <c r="P142" s="140"/>
      <c r="Q142" s="142"/>
      <c r="R142" s="140" t="s">
        <v>31</v>
      </c>
      <c r="S142" s="211">
        <f>SUMIFS($J$23:$J$137,$R$23:$R$137,"&gt;=3")</f>
        <v>0</v>
      </c>
      <c r="T142" s="212"/>
      <c r="U142" s="143"/>
      <c r="V142" s="140"/>
      <c r="W142" s="140"/>
      <c r="X142" s="140"/>
      <c r="Y142" s="140"/>
      <c r="Z142" s="140"/>
      <c r="AA142" s="140"/>
      <c r="AB142" s="140"/>
      <c r="AC142" s="140"/>
      <c r="AD142" s="140"/>
      <c r="AE142" s="140"/>
      <c r="AF142" s="140"/>
      <c r="AG142" s="140"/>
      <c r="AH142" s="140"/>
      <c r="AI142" s="140"/>
      <c r="AJ142" s="140"/>
      <c r="AK142" s="140"/>
    </row>
    <row r="143" ht="29.25" customHeight="1">
      <c r="A143" s="140" t="s">
        <v>32</v>
      </c>
      <c r="B143" s="140"/>
      <c r="C143" s="140"/>
      <c r="D143" s="140" t="s">
        <v>33</v>
      </c>
      <c r="E143" s="140"/>
      <c r="F143" s="140"/>
      <c r="G143" s="140"/>
      <c r="H143" s="141"/>
      <c r="I143" s="140"/>
      <c r="J143" s="140"/>
      <c r="K143" s="140"/>
      <c r="L143" s="140"/>
      <c r="M143" s="140"/>
      <c r="N143" s="140"/>
      <c r="O143" s="140"/>
      <c r="P143" s="140"/>
      <c r="Q143" s="142"/>
      <c r="R143" s="140" t="s">
        <v>34</v>
      </c>
      <c r="S143" s="213">
        <f>J139-S142</f>
        <v>32447.78857</v>
      </c>
      <c r="T143" s="212">
        <f>+SUMIFS($T$23:$T$137,$R$23:$R$137,"&gt;=3")</f>
        <v>0</v>
      </c>
      <c r="U143" s="143"/>
      <c r="V143" s="140"/>
      <c r="W143" s="140"/>
      <c r="X143" s="140"/>
      <c r="Y143" s="140"/>
      <c r="Z143" s="140"/>
      <c r="AA143" s="140"/>
      <c r="AB143" s="140"/>
      <c r="AC143" s="140"/>
      <c r="AD143" s="140"/>
      <c r="AE143" s="140"/>
      <c r="AF143" s="140"/>
      <c r="AG143" s="140"/>
      <c r="AH143" s="140"/>
      <c r="AI143" s="140"/>
      <c r="AJ143" s="140"/>
      <c r="AK143" s="140"/>
    </row>
    <row r="144" ht="29.25" customHeight="1">
      <c r="A144" s="140"/>
      <c r="B144" s="140"/>
      <c r="C144" s="140"/>
      <c r="D144" s="140"/>
      <c r="E144" s="140"/>
      <c r="F144" s="140"/>
      <c r="G144" s="140"/>
      <c r="H144" s="141"/>
      <c r="I144" s="140"/>
      <c r="J144" s="140"/>
      <c r="K144" s="140"/>
      <c r="L144" s="140"/>
      <c r="M144" s="140"/>
      <c r="N144" s="140"/>
      <c r="O144" s="140"/>
      <c r="P144" s="140"/>
      <c r="Q144" s="203"/>
      <c r="R144" s="140"/>
      <c r="S144" s="214">
        <f>+I139</f>
        <v>301</v>
      </c>
      <c r="T144" s="140"/>
      <c r="U144" s="143"/>
      <c r="V144" s="140"/>
      <c r="W144" s="140"/>
      <c r="X144" s="140"/>
      <c r="Y144" s="140"/>
      <c r="Z144" s="140"/>
      <c r="AA144" s="140"/>
      <c r="AB144" s="140"/>
      <c r="AC144" s="140"/>
      <c r="AD144" s="140"/>
      <c r="AE144" s="140"/>
      <c r="AF144" s="140"/>
      <c r="AG144" s="140"/>
      <c r="AH144" s="140"/>
      <c r="AI144" s="140"/>
      <c r="AJ144" s="140"/>
      <c r="AK144" s="140"/>
    </row>
    <row r="145" ht="39.0" customHeight="1">
      <c r="A145" s="180"/>
      <c r="B145" s="164" t="s">
        <v>12</v>
      </c>
      <c r="C145" s="181" t="s">
        <v>65</v>
      </c>
      <c r="D145" s="52"/>
      <c r="E145" s="53"/>
      <c r="F145" s="182"/>
      <c r="G145" s="182"/>
      <c r="H145" s="183" t="s">
        <v>14</v>
      </c>
      <c r="I145" s="164" t="s">
        <v>15</v>
      </c>
      <c r="J145" s="164" t="s">
        <v>16</v>
      </c>
      <c r="K145" s="140"/>
      <c r="L145" s="140"/>
      <c r="M145" s="140"/>
      <c r="N145" s="140"/>
      <c r="O145" s="140"/>
      <c r="P145" s="140"/>
      <c r="Q145" s="142"/>
      <c r="R145" s="140"/>
      <c r="S145" s="140"/>
      <c r="T145" s="140"/>
      <c r="U145" s="143"/>
      <c r="V145" s="140"/>
      <c r="W145" s="140"/>
      <c r="X145" s="140"/>
      <c r="Y145" s="140"/>
      <c r="Z145" s="140"/>
      <c r="AA145" s="140"/>
      <c r="AB145" s="140"/>
      <c r="AC145" s="140"/>
      <c r="AD145" s="140"/>
      <c r="AE145" s="140"/>
      <c r="AF145" s="140"/>
      <c r="AG145" s="140"/>
      <c r="AH145" s="140"/>
      <c r="AI145" s="140"/>
      <c r="AJ145" s="140"/>
      <c r="AK145" s="140"/>
    </row>
    <row r="146" ht="27.0" customHeight="1">
      <c r="A146" s="157">
        <v>1.0</v>
      </c>
      <c r="B146" s="215" t="s">
        <v>62</v>
      </c>
      <c r="C146" s="215">
        <v>72.0</v>
      </c>
      <c r="D146" s="215">
        <v>203.0</v>
      </c>
      <c r="E146" s="215">
        <v>210.0</v>
      </c>
      <c r="F146" s="215">
        <f t="shared" ref="F146:F155" si="134">1-VALUE(IF(RIGHT(B146, 1)="%", RIGHT(B146, 3), 0))</f>
        <v>0.2</v>
      </c>
      <c r="G146" s="215">
        <f t="shared" ref="G146:G155" si="135">+Q146*C146/100*D146/100*E146/100</f>
        <v>89.01144</v>
      </c>
      <c r="H146" s="216">
        <f t="shared" ref="H146:H155" si="136">IF(F146=0, G146, F146*G146)</f>
        <v>17.802288</v>
      </c>
      <c r="I146" s="215">
        <v>1.0</v>
      </c>
      <c r="J146" s="217">
        <f t="shared" ref="J146:J155" si="137">+I146*H146</f>
        <v>17.802288</v>
      </c>
      <c r="K146" s="140"/>
      <c r="L146" s="180">
        <f t="shared" ref="L146:L152" si="138">D146*25.4/1000</f>
        <v>5.1562</v>
      </c>
      <c r="M146" s="164">
        <f t="shared" ref="M146:M149" si="139">+I146</f>
        <v>1</v>
      </c>
      <c r="N146" s="164">
        <f t="shared" ref="N146:N149" si="140">M146*L146</f>
        <v>5.1562</v>
      </c>
      <c r="O146" s="140"/>
      <c r="P146" s="140"/>
      <c r="Q146" s="142">
        <v>29.0</v>
      </c>
      <c r="R146" s="140"/>
      <c r="S146" s="140"/>
      <c r="T146" s="140"/>
      <c r="U146" s="143"/>
      <c r="V146" s="140"/>
      <c r="W146" s="140"/>
      <c r="X146" s="140"/>
      <c r="Y146" s="140"/>
      <c r="Z146" s="140"/>
      <c r="AA146" s="140"/>
      <c r="AB146" s="140"/>
      <c r="AC146" s="140"/>
      <c r="AD146" s="140"/>
      <c r="AE146" s="140"/>
      <c r="AF146" s="140"/>
      <c r="AG146" s="140"/>
      <c r="AH146" s="140"/>
      <c r="AI146" s="140"/>
      <c r="AJ146" s="140"/>
      <c r="AK146" s="140"/>
    </row>
    <row r="147" ht="27.0" customHeight="1">
      <c r="A147" s="164">
        <v>2.0</v>
      </c>
      <c r="B147" s="201" t="s">
        <v>62</v>
      </c>
      <c r="C147" s="201">
        <v>87.0</v>
      </c>
      <c r="D147" s="201">
        <v>184.0</v>
      </c>
      <c r="E147" s="201">
        <v>218.0</v>
      </c>
      <c r="F147" s="201">
        <f t="shared" si="134"/>
        <v>0.2</v>
      </c>
      <c r="G147" s="201">
        <f t="shared" si="135"/>
        <v>101.202576</v>
      </c>
      <c r="H147" s="218">
        <f t="shared" si="136"/>
        <v>20.2405152</v>
      </c>
      <c r="I147" s="201">
        <v>1.0</v>
      </c>
      <c r="J147" s="219">
        <f t="shared" si="137"/>
        <v>20.2405152</v>
      </c>
      <c r="K147" s="140"/>
      <c r="L147" s="180">
        <f t="shared" si="138"/>
        <v>4.6736</v>
      </c>
      <c r="M147" s="164">
        <f t="shared" si="139"/>
        <v>1</v>
      </c>
      <c r="N147" s="164">
        <f t="shared" si="140"/>
        <v>4.6736</v>
      </c>
      <c r="O147" s="140"/>
      <c r="P147" s="140"/>
      <c r="Q147" s="142">
        <v>29.0</v>
      </c>
      <c r="R147" s="140"/>
      <c r="S147" s="220"/>
      <c r="T147" s="140"/>
      <c r="U147" s="143"/>
      <c r="V147" s="140"/>
      <c r="W147" s="140"/>
      <c r="X147" s="140"/>
      <c r="Y147" s="140"/>
      <c r="Z147" s="140"/>
      <c r="AA147" s="140"/>
      <c r="AB147" s="140"/>
      <c r="AC147" s="140"/>
      <c r="AD147" s="140"/>
      <c r="AE147" s="140"/>
      <c r="AF147" s="140"/>
      <c r="AG147" s="140"/>
      <c r="AH147" s="140"/>
      <c r="AI147" s="140"/>
      <c r="AJ147" s="140"/>
      <c r="AK147" s="140"/>
    </row>
    <row r="148" ht="27.0" customHeight="1">
      <c r="A148" s="164">
        <v>3.0</v>
      </c>
      <c r="B148" s="201" t="s">
        <v>63</v>
      </c>
      <c r="C148" s="201">
        <v>80.0</v>
      </c>
      <c r="D148" s="201">
        <v>203.0</v>
      </c>
      <c r="E148" s="201">
        <v>233.0</v>
      </c>
      <c r="F148" s="201">
        <f t="shared" si="134"/>
        <v>0.2</v>
      </c>
      <c r="G148" s="201">
        <f t="shared" si="135"/>
        <v>109.73368</v>
      </c>
      <c r="H148" s="218">
        <f t="shared" si="136"/>
        <v>21.946736</v>
      </c>
      <c r="I148" s="201">
        <v>1.0</v>
      </c>
      <c r="J148" s="219">
        <f t="shared" si="137"/>
        <v>21.946736</v>
      </c>
      <c r="K148" s="140"/>
      <c r="L148" s="180">
        <f t="shared" si="138"/>
        <v>5.1562</v>
      </c>
      <c r="M148" s="164">
        <f t="shared" si="139"/>
        <v>1</v>
      </c>
      <c r="N148" s="164">
        <f t="shared" si="140"/>
        <v>5.1562</v>
      </c>
      <c r="O148" s="140"/>
      <c r="P148" s="140"/>
      <c r="Q148" s="142">
        <v>29.0</v>
      </c>
      <c r="R148" s="140"/>
      <c r="S148" s="140"/>
      <c r="T148" s="140"/>
      <c r="U148" s="143"/>
      <c r="V148" s="140"/>
      <c r="W148" s="140"/>
      <c r="X148" s="140"/>
      <c r="Y148" s="140"/>
      <c r="Z148" s="140"/>
      <c r="AA148" s="140"/>
      <c r="AB148" s="140"/>
      <c r="AC148" s="140"/>
      <c r="AD148" s="140"/>
      <c r="AE148" s="140"/>
      <c r="AF148" s="140"/>
      <c r="AG148" s="140"/>
      <c r="AH148" s="140"/>
      <c r="AI148" s="140"/>
      <c r="AJ148" s="140"/>
      <c r="AK148" s="140"/>
    </row>
    <row r="149" ht="27.0" customHeight="1">
      <c r="A149" s="164">
        <v>4.0</v>
      </c>
      <c r="B149" s="201" t="s">
        <v>60</v>
      </c>
      <c r="C149" s="201">
        <v>80.0</v>
      </c>
      <c r="D149" s="201">
        <v>184.0</v>
      </c>
      <c r="E149" s="201">
        <v>250.0</v>
      </c>
      <c r="F149" s="201">
        <f t="shared" si="134"/>
        <v>0.2</v>
      </c>
      <c r="G149" s="201">
        <f t="shared" si="135"/>
        <v>106.72</v>
      </c>
      <c r="H149" s="218">
        <f t="shared" si="136"/>
        <v>21.344</v>
      </c>
      <c r="I149" s="201">
        <v>1.0</v>
      </c>
      <c r="J149" s="219">
        <f t="shared" si="137"/>
        <v>21.344</v>
      </c>
      <c r="K149" s="140"/>
      <c r="L149" s="180">
        <f t="shared" si="138"/>
        <v>4.6736</v>
      </c>
      <c r="M149" s="164">
        <f t="shared" si="139"/>
        <v>1</v>
      </c>
      <c r="N149" s="164">
        <f t="shared" si="140"/>
        <v>4.6736</v>
      </c>
      <c r="O149" s="140"/>
      <c r="P149" s="140"/>
      <c r="Q149" s="142">
        <v>29.0</v>
      </c>
      <c r="R149" s="140"/>
      <c r="S149" s="140"/>
      <c r="T149" s="140"/>
      <c r="U149" s="143"/>
      <c r="V149" s="140"/>
      <c r="W149" s="140"/>
      <c r="X149" s="140"/>
      <c r="Y149" s="140"/>
      <c r="Z149" s="140"/>
      <c r="AA149" s="140"/>
      <c r="AB149" s="140"/>
      <c r="AC149" s="140"/>
      <c r="AD149" s="140"/>
      <c r="AE149" s="140"/>
      <c r="AF149" s="140"/>
      <c r="AG149" s="140"/>
      <c r="AH149" s="140"/>
      <c r="AI149" s="140"/>
      <c r="AJ149" s="140"/>
      <c r="AK149" s="140"/>
    </row>
    <row r="150" ht="27.0" customHeight="1">
      <c r="A150" s="164">
        <v>5.0</v>
      </c>
      <c r="B150" s="201" t="s">
        <v>60</v>
      </c>
      <c r="C150" s="201">
        <v>85.0</v>
      </c>
      <c r="D150" s="201">
        <v>184.0</v>
      </c>
      <c r="E150" s="201">
        <v>241.0</v>
      </c>
      <c r="F150" s="201">
        <f t="shared" si="134"/>
        <v>0.2</v>
      </c>
      <c r="G150" s="201">
        <f t="shared" si="135"/>
        <v>109.30796</v>
      </c>
      <c r="H150" s="218">
        <f t="shared" si="136"/>
        <v>21.861592</v>
      </c>
      <c r="I150" s="201">
        <v>1.0</v>
      </c>
      <c r="J150" s="219">
        <f t="shared" si="137"/>
        <v>21.861592</v>
      </c>
      <c r="K150" s="140"/>
      <c r="L150" s="140">
        <f t="shared" si="138"/>
        <v>4.6736</v>
      </c>
      <c r="M150" s="221"/>
      <c r="N150" s="221"/>
      <c r="O150" s="140"/>
      <c r="P150" s="140"/>
      <c r="Q150" s="142">
        <v>29.0</v>
      </c>
      <c r="R150" s="140"/>
      <c r="S150" s="140"/>
      <c r="T150" s="140"/>
      <c r="U150" s="143"/>
      <c r="V150" s="140"/>
      <c r="W150" s="140"/>
      <c r="X150" s="140"/>
      <c r="Y150" s="140"/>
      <c r="Z150" s="140"/>
      <c r="AA150" s="140"/>
      <c r="AB150" s="140"/>
      <c r="AC150" s="140"/>
      <c r="AD150" s="140"/>
      <c r="AE150" s="140"/>
      <c r="AF150" s="140"/>
      <c r="AG150" s="140"/>
      <c r="AH150" s="140"/>
      <c r="AI150" s="140"/>
      <c r="AJ150" s="140"/>
      <c r="AK150" s="140"/>
    </row>
    <row r="151" ht="27.0" customHeight="1">
      <c r="A151" s="164">
        <v>6.0</v>
      </c>
      <c r="B151" s="201" t="s">
        <v>88</v>
      </c>
      <c r="C151" s="201">
        <v>82.0</v>
      </c>
      <c r="D151" s="201">
        <v>194.0</v>
      </c>
      <c r="E151" s="201">
        <v>204.0</v>
      </c>
      <c r="F151" s="201">
        <f t="shared" si="134"/>
        <v>0.2</v>
      </c>
      <c r="G151" s="201">
        <f t="shared" si="135"/>
        <v>71.395104</v>
      </c>
      <c r="H151" s="218">
        <f t="shared" si="136"/>
        <v>14.2790208</v>
      </c>
      <c r="I151" s="201">
        <v>1.0</v>
      </c>
      <c r="J151" s="219">
        <f t="shared" si="137"/>
        <v>14.2790208</v>
      </c>
      <c r="K151" s="140"/>
      <c r="L151" s="140">
        <f t="shared" si="138"/>
        <v>4.9276</v>
      </c>
      <c r="M151" s="221"/>
      <c r="N151" s="221"/>
      <c r="O151" s="140"/>
      <c r="P151" s="140"/>
      <c r="Q151" s="142">
        <v>22.0</v>
      </c>
      <c r="R151" s="140"/>
      <c r="S151" s="140"/>
      <c r="T151" s="140"/>
      <c r="U151" s="143"/>
      <c r="V151" s="140"/>
      <c r="W151" s="140"/>
      <c r="X151" s="140"/>
      <c r="Y151" s="140"/>
      <c r="Z151" s="140"/>
      <c r="AA151" s="140"/>
      <c r="AB151" s="140"/>
      <c r="AC151" s="140"/>
      <c r="AD151" s="140"/>
      <c r="AE151" s="140"/>
      <c r="AF151" s="140"/>
      <c r="AG151" s="140"/>
      <c r="AH151" s="140"/>
      <c r="AI151" s="140"/>
      <c r="AJ151" s="140"/>
      <c r="AK151" s="140"/>
    </row>
    <row r="152" ht="27.0" customHeight="1">
      <c r="A152" s="164">
        <v>7.0</v>
      </c>
      <c r="B152" s="201" t="s">
        <v>88</v>
      </c>
      <c r="C152" s="201">
        <v>80.0</v>
      </c>
      <c r="D152" s="201">
        <v>194.0</v>
      </c>
      <c r="E152" s="201">
        <v>202.0</v>
      </c>
      <c r="F152" s="201">
        <f t="shared" si="134"/>
        <v>0.2</v>
      </c>
      <c r="G152" s="201">
        <f t="shared" si="135"/>
        <v>68.97088</v>
      </c>
      <c r="H152" s="218">
        <f t="shared" si="136"/>
        <v>13.794176</v>
      </c>
      <c r="I152" s="201">
        <v>1.0</v>
      </c>
      <c r="J152" s="219">
        <f t="shared" si="137"/>
        <v>13.794176</v>
      </c>
      <c r="K152" s="140"/>
      <c r="L152" s="140">
        <f t="shared" si="138"/>
        <v>4.9276</v>
      </c>
      <c r="M152" s="221"/>
      <c r="N152" s="221"/>
      <c r="O152" s="140"/>
      <c r="P152" s="140"/>
      <c r="Q152" s="142">
        <v>22.0</v>
      </c>
      <c r="R152" s="140"/>
      <c r="S152" s="140"/>
      <c r="T152" s="140"/>
      <c r="U152" s="143"/>
      <c r="V152" s="140"/>
      <c r="W152" s="140"/>
      <c r="X152" s="140"/>
      <c r="Y152" s="140"/>
      <c r="Z152" s="140"/>
      <c r="AA152" s="140"/>
      <c r="AB152" s="140"/>
      <c r="AC152" s="140"/>
      <c r="AD152" s="140"/>
      <c r="AE152" s="140"/>
      <c r="AF152" s="140"/>
      <c r="AG152" s="140"/>
      <c r="AH152" s="140"/>
      <c r="AI152" s="140"/>
      <c r="AJ152" s="140"/>
      <c r="AK152" s="140"/>
    </row>
    <row r="153" ht="27.0" customHeight="1">
      <c r="A153" s="164">
        <v>8.0</v>
      </c>
      <c r="B153" s="201" t="s">
        <v>99</v>
      </c>
      <c r="C153" s="201">
        <v>93.0</v>
      </c>
      <c r="D153" s="201">
        <v>200.0</v>
      </c>
      <c r="E153" s="201">
        <v>210.0</v>
      </c>
      <c r="F153" s="201">
        <f t="shared" si="134"/>
        <v>0.2</v>
      </c>
      <c r="G153" s="201">
        <f t="shared" si="135"/>
        <v>46.872</v>
      </c>
      <c r="H153" s="218">
        <f t="shared" si="136"/>
        <v>9.3744</v>
      </c>
      <c r="I153" s="201">
        <v>1.0</v>
      </c>
      <c r="J153" s="219">
        <f t="shared" si="137"/>
        <v>9.3744</v>
      </c>
      <c r="K153" s="140"/>
      <c r="L153" s="140"/>
      <c r="M153" s="221"/>
      <c r="N153" s="221"/>
      <c r="O153" s="140"/>
      <c r="P153" s="140"/>
      <c r="Q153" s="142">
        <v>12.0</v>
      </c>
      <c r="R153" s="140"/>
      <c r="S153" s="140"/>
      <c r="T153" s="140"/>
      <c r="U153" s="143"/>
      <c r="V153" s="140"/>
      <c r="W153" s="140"/>
      <c r="X153" s="140"/>
      <c r="Y153" s="140"/>
      <c r="Z153" s="140"/>
      <c r="AA153" s="140"/>
      <c r="AB153" s="140"/>
      <c r="AC153" s="140"/>
      <c r="AD153" s="140"/>
      <c r="AE153" s="140"/>
      <c r="AF153" s="140"/>
      <c r="AG153" s="140"/>
      <c r="AH153" s="140"/>
      <c r="AI153" s="140"/>
      <c r="AJ153" s="140"/>
      <c r="AK153" s="140"/>
    </row>
    <row r="154" ht="27.0" customHeight="1">
      <c r="A154" s="164">
        <v>9.0</v>
      </c>
      <c r="B154" s="201" t="s">
        <v>100</v>
      </c>
      <c r="C154" s="201">
        <v>88.0</v>
      </c>
      <c r="D154" s="201">
        <v>200.0</v>
      </c>
      <c r="E154" s="201">
        <v>191.0</v>
      </c>
      <c r="F154" s="201">
        <f t="shared" si="134"/>
        <v>0.2</v>
      </c>
      <c r="G154" s="201">
        <f t="shared" si="135"/>
        <v>57.1472</v>
      </c>
      <c r="H154" s="218">
        <f t="shared" si="136"/>
        <v>11.42944</v>
      </c>
      <c r="I154" s="201">
        <v>1.0</v>
      </c>
      <c r="J154" s="219">
        <f t="shared" si="137"/>
        <v>11.42944</v>
      </c>
      <c r="K154" s="140"/>
      <c r="L154" s="140"/>
      <c r="M154" s="221"/>
      <c r="N154" s="221"/>
      <c r="O154" s="140"/>
      <c r="P154" s="140"/>
      <c r="Q154" s="142">
        <v>17.0</v>
      </c>
      <c r="R154" s="140"/>
      <c r="S154" s="140"/>
      <c r="T154" s="140"/>
      <c r="U154" s="143"/>
      <c r="V154" s="140"/>
      <c r="W154" s="140"/>
      <c r="X154" s="140"/>
      <c r="Y154" s="140"/>
      <c r="Z154" s="140"/>
      <c r="AA154" s="140"/>
      <c r="AB154" s="140"/>
      <c r="AC154" s="140"/>
      <c r="AD154" s="140"/>
      <c r="AE154" s="140"/>
      <c r="AF154" s="140"/>
      <c r="AG154" s="140"/>
      <c r="AH154" s="140"/>
      <c r="AI154" s="140"/>
      <c r="AJ154" s="140"/>
      <c r="AK154" s="140"/>
    </row>
    <row r="155" ht="27.0" customHeight="1">
      <c r="A155" s="164">
        <v>10.0</v>
      </c>
      <c r="B155" s="201"/>
      <c r="C155" s="201"/>
      <c r="D155" s="201"/>
      <c r="E155" s="201"/>
      <c r="F155" s="201">
        <f t="shared" si="134"/>
        <v>1</v>
      </c>
      <c r="G155" s="201">
        <f t="shared" si="135"/>
        <v>0</v>
      </c>
      <c r="H155" s="218">
        <f t="shared" si="136"/>
        <v>0</v>
      </c>
      <c r="I155" s="201">
        <v>1.0</v>
      </c>
      <c r="J155" s="219">
        <f t="shared" si="137"/>
        <v>0</v>
      </c>
      <c r="K155" s="140"/>
      <c r="L155" s="140">
        <f>D155*25.4/1000</f>
        <v>0</v>
      </c>
      <c r="M155" s="221"/>
      <c r="N155" s="221"/>
      <c r="O155" s="140"/>
      <c r="P155" s="140"/>
      <c r="Q155" s="142"/>
      <c r="R155" s="140"/>
      <c r="S155" s="140"/>
      <c r="T155" s="140"/>
      <c r="U155" s="143"/>
      <c r="V155" s="140"/>
      <c r="W155" s="140"/>
      <c r="X155" s="140"/>
      <c r="Y155" s="140"/>
      <c r="Z155" s="140"/>
      <c r="AA155" s="140"/>
      <c r="AB155" s="140"/>
      <c r="AC155" s="140"/>
      <c r="AD155" s="140"/>
      <c r="AE155" s="140"/>
      <c r="AF155" s="140"/>
      <c r="AG155" s="140"/>
      <c r="AH155" s="140"/>
      <c r="AI155" s="140"/>
      <c r="AJ155" s="140"/>
      <c r="AK155" s="140"/>
    </row>
    <row r="156" ht="24.75" customHeight="1">
      <c r="A156" s="164"/>
      <c r="B156" s="198"/>
      <c r="C156" s="198"/>
      <c r="D156" s="198"/>
      <c r="E156" s="198"/>
      <c r="F156" s="198"/>
      <c r="G156" s="198"/>
      <c r="H156" s="222" t="s">
        <v>38</v>
      </c>
      <c r="I156" s="198"/>
      <c r="J156" s="223">
        <f>SUM(J146:J155)</f>
        <v>152.072168</v>
      </c>
      <c r="K156" s="140"/>
      <c r="L156" s="140"/>
      <c r="M156" s="140"/>
      <c r="N156" s="140"/>
      <c r="O156" s="140"/>
      <c r="P156" s="140"/>
      <c r="Q156" s="142"/>
      <c r="R156" s="224"/>
      <c r="S156" s="140"/>
      <c r="T156" s="140"/>
      <c r="U156" s="143"/>
      <c r="V156" s="140"/>
      <c r="W156" s="140"/>
      <c r="X156" s="140"/>
      <c r="Y156" s="140"/>
      <c r="Z156" s="140"/>
      <c r="AA156" s="140"/>
      <c r="AB156" s="140"/>
      <c r="AC156" s="140"/>
      <c r="AD156" s="140"/>
      <c r="AE156" s="140"/>
      <c r="AF156" s="140"/>
      <c r="AG156" s="140"/>
      <c r="AH156" s="140"/>
      <c r="AI156" s="140"/>
      <c r="AJ156" s="140"/>
      <c r="AK156" s="140"/>
    </row>
    <row r="157" ht="18.0" customHeight="1">
      <c r="A157" s="178"/>
      <c r="B157" s="146"/>
      <c r="C157" s="146"/>
      <c r="D157" s="146"/>
      <c r="E157" s="146"/>
      <c r="F157" s="146"/>
      <c r="G157" s="146"/>
      <c r="H157" s="147"/>
      <c r="I157" s="146"/>
      <c r="J157" s="179"/>
      <c r="K157" s="140"/>
      <c r="L157" s="140"/>
      <c r="M157" s="140"/>
      <c r="N157" s="140"/>
      <c r="O157" s="140"/>
      <c r="P157" s="140"/>
      <c r="Q157" s="142"/>
      <c r="R157" s="224"/>
      <c r="S157" s="140"/>
      <c r="T157" s="140"/>
      <c r="U157" s="143"/>
      <c r="V157" s="140"/>
      <c r="W157" s="140"/>
      <c r="X157" s="140"/>
      <c r="Y157" s="140"/>
      <c r="Z157" s="140"/>
      <c r="AA157" s="140"/>
      <c r="AB157" s="140"/>
      <c r="AC157" s="140"/>
      <c r="AD157" s="140"/>
      <c r="AE157" s="140"/>
      <c r="AF157" s="140"/>
      <c r="AG157" s="140"/>
      <c r="AH157" s="140"/>
      <c r="AI157" s="140"/>
      <c r="AJ157" s="140"/>
      <c r="AK157" s="140"/>
    </row>
    <row r="158" ht="18.0" customHeight="1">
      <c r="A158" s="140"/>
      <c r="B158" s="140"/>
      <c r="C158" s="140"/>
      <c r="D158" s="140"/>
      <c r="E158" s="140"/>
      <c r="F158" s="140"/>
      <c r="G158" s="140"/>
      <c r="H158" s="141"/>
      <c r="I158" s="140"/>
      <c r="J158" s="140"/>
      <c r="K158" s="140"/>
      <c r="L158" s="140"/>
      <c r="M158" s="140"/>
      <c r="N158" s="140"/>
      <c r="O158" s="140"/>
      <c r="P158" s="140"/>
      <c r="Q158" s="142"/>
      <c r="R158" s="224"/>
      <c r="S158" s="140"/>
      <c r="T158" s="140"/>
      <c r="U158" s="143"/>
      <c r="V158" s="140"/>
      <c r="W158" s="140"/>
      <c r="X158" s="140"/>
      <c r="Y158" s="140"/>
      <c r="Z158" s="140"/>
      <c r="AA158" s="140"/>
      <c r="AB158" s="140"/>
      <c r="AC158" s="140"/>
      <c r="AD158" s="140"/>
      <c r="AE158" s="140"/>
      <c r="AF158" s="140"/>
      <c r="AG158" s="140"/>
      <c r="AH158" s="140"/>
      <c r="AI158" s="140"/>
      <c r="AJ158" s="140"/>
      <c r="AK158" s="140"/>
    </row>
    <row r="159" ht="18.0" customHeight="1">
      <c r="A159" s="140"/>
      <c r="B159" s="140"/>
      <c r="C159" s="140"/>
      <c r="D159" s="140"/>
      <c r="E159" s="140"/>
      <c r="F159" s="140"/>
      <c r="G159" s="140"/>
      <c r="H159" s="141"/>
      <c r="I159" s="140"/>
      <c r="J159" s="140"/>
      <c r="K159" s="140"/>
      <c r="L159" s="140"/>
      <c r="M159" s="140"/>
      <c r="N159" s="140"/>
      <c r="O159" s="140"/>
      <c r="P159" s="140"/>
      <c r="Q159" s="142"/>
      <c r="R159" s="224"/>
      <c r="S159" s="140"/>
      <c r="T159" s="140"/>
      <c r="U159" s="143"/>
      <c r="V159" s="140"/>
      <c r="W159" s="140"/>
      <c r="X159" s="140"/>
      <c r="Y159" s="140"/>
      <c r="Z159" s="140"/>
      <c r="AA159" s="140"/>
      <c r="AB159" s="140"/>
      <c r="AC159" s="140"/>
      <c r="AD159" s="140"/>
      <c r="AE159" s="140"/>
      <c r="AF159" s="140"/>
      <c r="AG159" s="140"/>
      <c r="AH159" s="140"/>
      <c r="AI159" s="140"/>
      <c r="AJ159" s="140"/>
      <c r="AK159" s="140"/>
    </row>
    <row r="160" ht="18.0" customHeight="1">
      <c r="A160" s="140" t="s">
        <v>39</v>
      </c>
      <c r="B160" s="140"/>
      <c r="C160" s="140"/>
      <c r="D160" s="140"/>
      <c r="E160" s="140"/>
      <c r="F160" s="140"/>
      <c r="G160" s="140"/>
      <c r="H160" s="141"/>
      <c r="I160" s="140"/>
      <c r="J160" s="140"/>
      <c r="K160" s="140"/>
      <c r="L160" s="140"/>
      <c r="M160" s="140"/>
      <c r="N160" s="140"/>
      <c r="O160" s="140"/>
      <c r="P160" s="140"/>
      <c r="Q160" s="142"/>
      <c r="R160" s="224"/>
      <c r="S160" s="140"/>
      <c r="T160" s="140"/>
      <c r="U160" s="143"/>
      <c r="V160" s="140"/>
      <c r="W160" s="140"/>
      <c r="X160" s="140"/>
      <c r="Y160" s="140"/>
      <c r="Z160" s="140"/>
      <c r="AA160" s="140"/>
      <c r="AB160" s="140"/>
      <c r="AC160" s="140"/>
      <c r="AD160" s="140"/>
      <c r="AE160" s="140"/>
      <c r="AF160" s="140"/>
      <c r="AG160" s="140"/>
      <c r="AH160" s="140"/>
      <c r="AI160" s="140"/>
      <c r="AJ160" s="140"/>
      <c r="AK160" s="140"/>
    </row>
    <row r="161" ht="18.0" customHeight="1">
      <c r="A161" s="140"/>
      <c r="B161" s="140"/>
      <c r="C161" s="140"/>
      <c r="D161" s="140"/>
      <c r="E161" s="140"/>
      <c r="F161" s="140"/>
      <c r="G161" s="140"/>
      <c r="H161" s="141"/>
      <c r="I161" s="140"/>
      <c r="J161" s="140"/>
      <c r="K161" s="140"/>
      <c r="L161" s="140"/>
      <c r="M161" s="140"/>
      <c r="N161" s="140"/>
      <c r="O161" s="140"/>
      <c r="P161" s="140"/>
      <c r="Q161" s="142"/>
      <c r="R161" s="224"/>
      <c r="S161" s="140"/>
      <c r="T161" s="140"/>
      <c r="U161" s="143"/>
      <c r="V161" s="140"/>
      <c r="W161" s="140"/>
      <c r="X161" s="140"/>
      <c r="Y161" s="140"/>
      <c r="Z161" s="140"/>
      <c r="AA161" s="140"/>
      <c r="AB161" s="140"/>
      <c r="AC161" s="140"/>
      <c r="AD161" s="140"/>
      <c r="AE161" s="140"/>
      <c r="AF161" s="140"/>
      <c r="AG161" s="140"/>
      <c r="AH161" s="140"/>
      <c r="AI161" s="140"/>
      <c r="AJ161" s="140"/>
      <c r="AK161" s="140"/>
    </row>
    <row r="162" ht="42.0" customHeight="1">
      <c r="A162" s="180"/>
      <c r="B162" s="164" t="s">
        <v>12</v>
      </c>
      <c r="C162" s="181" t="s">
        <v>66</v>
      </c>
      <c r="D162" s="52"/>
      <c r="E162" s="53"/>
      <c r="F162" s="225"/>
      <c r="G162" s="225"/>
      <c r="H162" s="183" t="s">
        <v>14</v>
      </c>
      <c r="I162" s="226" t="s">
        <v>15</v>
      </c>
      <c r="J162" s="164" t="s">
        <v>16</v>
      </c>
      <c r="K162" s="140"/>
      <c r="L162" s="140"/>
      <c r="M162" s="140"/>
      <c r="N162" s="140"/>
      <c r="O162" s="140"/>
      <c r="P162" s="140"/>
      <c r="Q162" s="142"/>
      <c r="R162" s="224"/>
      <c r="S162" s="140"/>
      <c r="T162" s="140"/>
      <c r="U162" s="143"/>
      <c r="V162" s="140"/>
      <c r="W162" s="140"/>
      <c r="X162" s="140"/>
      <c r="Y162" s="140"/>
      <c r="Z162" s="140"/>
      <c r="AA162" s="140"/>
      <c r="AB162" s="140"/>
      <c r="AC162" s="140"/>
      <c r="AD162" s="140"/>
      <c r="AE162" s="140"/>
      <c r="AF162" s="140"/>
      <c r="AG162" s="140"/>
      <c r="AH162" s="140"/>
      <c r="AI162" s="140"/>
      <c r="AJ162" s="140"/>
      <c r="AK162" s="140"/>
    </row>
    <row r="163" ht="24.75" customHeight="1">
      <c r="A163" s="164">
        <v>1.0</v>
      </c>
      <c r="B163" s="186" t="s">
        <v>56</v>
      </c>
      <c r="C163" s="164"/>
      <c r="D163" s="164"/>
      <c r="E163" s="164"/>
      <c r="F163" s="164"/>
      <c r="G163" s="164"/>
      <c r="H163" s="227">
        <v>34.0</v>
      </c>
      <c r="I163" s="185">
        <v>1.0</v>
      </c>
      <c r="J163" s="219">
        <f t="shared" ref="J163:J180" si="141">+I163*H163</f>
        <v>34</v>
      </c>
      <c r="K163" s="180"/>
      <c r="L163" s="180"/>
      <c r="M163" s="180"/>
      <c r="N163" s="180"/>
      <c r="O163" s="180"/>
      <c r="P163" s="180"/>
      <c r="Q163" s="228"/>
      <c r="R163" s="224"/>
      <c r="S163" s="140"/>
      <c r="T163" s="140"/>
      <c r="U163" s="143"/>
      <c r="V163" s="140"/>
      <c r="W163" s="140"/>
      <c r="X163" s="140"/>
      <c r="Y163" s="140"/>
      <c r="Z163" s="140"/>
      <c r="AA163" s="140"/>
      <c r="AB163" s="140"/>
      <c r="AC163" s="140"/>
      <c r="AD163" s="140"/>
      <c r="AE163" s="140"/>
      <c r="AF163" s="140"/>
      <c r="AG163" s="140"/>
      <c r="AH163" s="140"/>
      <c r="AI163" s="140"/>
      <c r="AJ163" s="140"/>
      <c r="AK163" s="140"/>
    </row>
    <row r="164" ht="24.75" customHeight="1">
      <c r="A164" s="164">
        <v>2.0</v>
      </c>
      <c r="B164" s="195" t="s">
        <v>56</v>
      </c>
      <c r="C164" s="164"/>
      <c r="D164" s="164"/>
      <c r="E164" s="164"/>
      <c r="F164" s="164"/>
      <c r="G164" s="164"/>
      <c r="H164" s="227">
        <v>17.0</v>
      </c>
      <c r="I164" s="185">
        <v>1.0</v>
      </c>
      <c r="J164" s="219">
        <f t="shared" si="141"/>
        <v>17</v>
      </c>
      <c r="K164" s="180"/>
      <c r="L164" s="180"/>
      <c r="M164" s="180"/>
      <c r="N164" s="180"/>
      <c r="O164" s="180"/>
      <c r="P164" s="180"/>
      <c r="Q164" s="228"/>
      <c r="R164" s="224"/>
      <c r="S164" s="140"/>
      <c r="T164" s="140"/>
      <c r="U164" s="143"/>
      <c r="V164" s="140"/>
      <c r="W164" s="140"/>
      <c r="X164" s="140"/>
      <c r="Y164" s="140"/>
      <c r="Z164" s="140"/>
      <c r="AA164" s="140"/>
      <c r="AB164" s="140"/>
      <c r="AC164" s="140"/>
      <c r="AD164" s="140"/>
      <c r="AE164" s="140"/>
      <c r="AF164" s="140"/>
      <c r="AG164" s="140"/>
      <c r="AH164" s="140"/>
      <c r="AI164" s="140"/>
      <c r="AJ164" s="140"/>
      <c r="AK164" s="140"/>
    </row>
    <row r="165" ht="24.75" customHeight="1">
      <c r="A165" s="164">
        <v>3.0</v>
      </c>
      <c r="B165" s="186" t="s">
        <v>56</v>
      </c>
      <c r="C165" s="164"/>
      <c r="D165" s="164"/>
      <c r="E165" s="164"/>
      <c r="F165" s="164"/>
      <c r="G165" s="164"/>
      <c r="H165" s="227">
        <v>50.0</v>
      </c>
      <c r="I165" s="185">
        <v>1.0</v>
      </c>
      <c r="J165" s="219">
        <f t="shared" si="141"/>
        <v>50</v>
      </c>
      <c r="K165" s="180"/>
      <c r="L165" s="180"/>
      <c r="M165" s="180"/>
      <c r="N165" s="180"/>
      <c r="O165" s="180"/>
      <c r="P165" s="180"/>
      <c r="Q165" s="228"/>
      <c r="R165" s="224"/>
      <c r="S165" s="140"/>
      <c r="T165" s="140"/>
      <c r="U165" s="143"/>
      <c r="V165" s="140"/>
      <c r="W165" s="140"/>
      <c r="X165" s="140"/>
      <c r="Y165" s="140"/>
      <c r="Z165" s="140"/>
      <c r="AA165" s="140"/>
      <c r="AB165" s="140"/>
      <c r="AC165" s="140"/>
      <c r="AD165" s="140"/>
      <c r="AE165" s="140"/>
      <c r="AF165" s="140"/>
      <c r="AG165" s="140"/>
      <c r="AH165" s="140"/>
      <c r="AI165" s="140"/>
      <c r="AJ165" s="140"/>
      <c r="AK165" s="140"/>
    </row>
    <row r="166" ht="24.75" customHeight="1">
      <c r="A166" s="164">
        <v>4.0</v>
      </c>
      <c r="B166" s="195" t="s">
        <v>56</v>
      </c>
      <c r="C166" s="164"/>
      <c r="D166" s="164"/>
      <c r="E166" s="164"/>
      <c r="F166" s="164"/>
      <c r="G166" s="164"/>
      <c r="H166" s="227">
        <v>33.0</v>
      </c>
      <c r="I166" s="185">
        <v>1.0</v>
      </c>
      <c r="J166" s="219">
        <f t="shared" si="141"/>
        <v>33</v>
      </c>
      <c r="K166" s="180"/>
      <c r="L166" s="180"/>
      <c r="M166" s="180"/>
      <c r="N166" s="180"/>
      <c r="O166" s="180"/>
      <c r="P166" s="180"/>
      <c r="Q166" s="228"/>
      <c r="R166" s="224"/>
      <c r="S166" s="140"/>
      <c r="T166" s="140"/>
      <c r="U166" s="143"/>
      <c r="V166" s="140"/>
      <c r="W166" s="140"/>
      <c r="X166" s="140"/>
      <c r="Y166" s="140"/>
      <c r="Z166" s="140"/>
      <c r="AA166" s="140"/>
      <c r="AB166" s="140"/>
      <c r="AC166" s="140"/>
      <c r="AD166" s="140"/>
      <c r="AE166" s="140"/>
      <c r="AF166" s="140"/>
      <c r="AG166" s="140"/>
      <c r="AH166" s="140"/>
      <c r="AI166" s="140"/>
      <c r="AJ166" s="140"/>
      <c r="AK166" s="140"/>
    </row>
    <row r="167" ht="24.75" customHeight="1">
      <c r="A167" s="164">
        <v>5.0</v>
      </c>
      <c r="B167" s="186" t="s">
        <v>57</v>
      </c>
      <c r="C167" s="164"/>
      <c r="D167" s="164"/>
      <c r="E167" s="164"/>
      <c r="F167" s="164"/>
      <c r="G167" s="164"/>
      <c r="H167" s="227">
        <v>38.0</v>
      </c>
      <c r="I167" s="185">
        <v>1.0</v>
      </c>
      <c r="J167" s="219">
        <f t="shared" si="141"/>
        <v>38</v>
      </c>
      <c r="K167" s="180"/>
      <c r="L167" s="180"/>
      <c r="M167" s="180"/>
      <c r="N167" s="180"/>
      <c r="O167" s="180"/>
      <c r="P167" s="180"/>
      <c r="Q167" s="228"/>
      <c r="R167" s="224"/>
      <c r="S167" s="140"/>
      <c r="T167" s="140"/>
      <c r="U167" s="143"/>
      <c r="V167" s="140"/>
      <c r="W167" s="140"/>
      <c r="X167" s="140"/>
      <c r="Y167" s="140"/>
      <c r="Z167" s="140"/>
      <c r="AA167" s="140"/>
      <c r="AB167" s="140"/>
      <c r="AC167" s="140"/>
      <c r="AD167" s="140"/>
      <c r="AE167" s="140"/>
      <c r="AF167" s="140"/>
      <c r="AG167" s="140"/>
      <c r="AH167" s="140"/>
      <c r="AI167" s="140"/>
      <c r="AJ167" s="140"/>
      <c r="AK167" s="140"/>
    </row>
    <row r="168" ht="24.75" customHeight="1">
      <c r="A168" s="164">
        <v>6.0</v>
      </c>
      <c r="B168" s="195" t="s">
        <v>57</v>
      </c>
      <c r="C168" s="164"/>
      <c r="D168" s="164"/>
      <c r="E168" s="164"/>
      <c r="F168" s="164"/>
      <c r="G168" s="164"/>
      <c r="H168" s="227">
        <v>23.0</v>
      </c>
      <c r="I168" s="185">
        <v>1.0</v>
      </c>
      <c r="J168" s="219">
        <f t="shared" si="141"/>
        <v>23</v>
      </c>
      <c r="K168" s="180"/>
      <c r="L168" s="180"/>
      <c r="M168" s="180"/>
      <c r="N168" s="180"/>
      <c r="O168" s="180"/>
      <c r="P168" s="180"/>
      <c r="Q168" s="228"/>
      <c r="R168" s="224"/>
      <c r="S168" s="140"/>
      <c r="T168" s="140"/>
      <c r="U168" s="143"/>
      <c r="V168" s="140"/>
      <c r="W168" s="140"/>
      <c r="X168" s="140"/>
      <c r="Y168" s="140"/>
      <c r="Z168" s="140"/>
      <c r="AA168" s="140"/>
      <c r="AB168" s="140"/>
      <c r="AC168" s="140"/>
      <c r="AD168" s="140"/>
      <c r="AE168" s="140"/>
      <c r="AF168" s="140"/>
      <c r="AG168" s="140"/>
      <c r="AH168" s="140"/>
      <c r="AI168" s="140"/>
      <c r="AJ168" s="140"/>
      <c r="AK168" s="140"/>
    </row>
    <row r="169" ht="24.75" customHeight="1">
      <c r="A169" s="164">
        <v>7.0</v>
      </c>
      <c r="B169" s="186" t="s">
        <v>55</v>
      </c>
      <c r="C169" s="164"/>
      <c r="D169" s="164"/>
      <c r="E169" s="164"/>
      <c r="F169" s="164"/>
      <c r="G169" s="164"/>
      <c r="H169" s="227">
        <v>48.0</v>
      </c>
      <c r="I169" s="185">
        <v>1.0</v>
      </c>
      <c r="J169" s="219">
        <f t="shared" si="141"/>
        <v>48</v>
      </c>
      <c r="K169" s="180"/>
      <c r="L169" s="180"/>
      <c r="M169" s="180"/>
      <c r="N169" s="180"/>
      <c r="O169" s="180"/>
      <c r="P169" s="180"/>
      <c r="Q169" s="228"/>
      <c r="R169" s="224"/>
      <c r="S169" s="140"/>
      <c r="T169" s="140"/>
      <c r="U169" s="143"/>
      <c r="V169" s="140"/>
      <c r="W169" s="140"/>
      <c r="X169" s="140"/>
      <c r="Y169" s="140"/>
      <c r="Z169" s="140"/>
      <c r="AA169" s="140"/>
      <c r="AB169" s="140"/>
      <c r="AC169" s="140"/>
      <c r="AD169" s="140"/>
      <c r="AE169" s="140"/>
      <c r="AF169" s="140"/>
      <c r="AG169" s="140"/>
      <c r="AH169" s="140"/>
      <c r="AI169" s="140"/>
      <c r="AJ169" s="140"/>
      <c r="AK169" s="140"/>
    </row>
    <row r="170" ht="24.75" customHeight="1">
      <c r="A170" s="164">
        <v>8.0</v>
      </c>
      <c r="B170" s="195" t="s">
        <v>55</v>
      </c>
      <c r="C170" s="164"/>
      <c r="D170" s="164"/>
      <c r="E170" s="164"/>
      <c r="F170" s="164"/>
      <c r="G170" s="164"/>
      <c r="H170" s="227">
        <v>18.0</v>
      </c>
      <c r="I170" s="185">
        <v>1.0</v>
      </c>
      <c r="J170" s="219">
        <f t="shared" si="141"/>
        <v>18</v>
      </c>
      <c r="K170" s="180"/>
      <c r="L170" s="180"/>
      <c r="M170" s="180"/>
      <c r="N170" s="180"/>
      <c r="O170" s="180"/>
      <c r="P170" s="180"/>
      <c r="Q170" s="228"/>
      <c r="R170" s="224"/>
      <c r="S170" s="140"/>
      <c r="T170" s="140"/>
      <c r="U170" s="143"/>
      <c r="V170" s="140"/>
      <c r="W170" s="140"/>
      <c r="X170" s="140"/>
      <c r="Y170" s="140"/>
      <c r="Z170" s="140"/>
      <c r="AA170" s="140"/>
      <c r="AB170" s="140"/>
      <c r="AC170" s="140"/>
      <c r="AD170" s="140"/>
      <c r="AE170" s="140"/>
      <c r="AF170" s="140"/>
      <c r="AG170" s="140"/>
      <c r="AH170" s="140"/>
      <c r="AI170" s="140"/>
      <c r="AJ170" s="140"/>
      <c r="AK170" s="140"/>
    </row>
    <row r="171" ht="24.75" customHeight="1">
      <c r="A171" s="164">
        <v>9.0</v>
      </c>
      <c r="B171" s="280" t="s">
        <v>84</v>
      </c>
      <c r="C171" s="164"/>
      <c r="D171" s="164"/>
      <c r="E171" s="164"/>
      <c r="F171" s="164"/>
      <c r="G171" s="164"/>
      <c r="H171" s="227">
        <v>42.0</v>
      </c>
      <c r="I171" s="185">
        <v>1.0</v>
      </c>
      <c r="J171" s="219">
        <f t="shared" si="141"/>
        <v>42</v>
      </c>
      <c r="K171" s="180"/>
      <c r="L171" s="180"/>
      <c r="M171" s="180"/>
      <c r="N171" s="180"/>
      <c r="O171" s="180"/>
      <c r="P171" s="180"/>
      <c r="Q171" s="228"/>
      <c r="R171" s="224"/>
      <c r="S171" s="140"/>
      <c r="T171" s="140"/>
      <c r="U171" s="143"/>
      <c r="V171" s="140"/>
      <c r="W171" s="140"/>
      <c r="X171" s="140"/>
      <c r="Y171" s="140"/>
      <c r="Z171" s="140"/>
      <c r="AA171" s="140"/>
      <c r="AB171" s="140"/>
      <c r="AC171" s="140"/>
      <c r="AD171" s="140"/>
      <c r="AE171" s="140"/>
      <c r="AF171" s="140"/>
      <c r="AG171" s="140"/>
      <c r="AH171" s="140"/>
      <c r="AI171" s="140"/>
      <c r="AJ171" s="140"/>
      <c r="AK171" s="140"/>
    </row>
    <row r="172" ht="24.75" customHeight="1">
      <c r="A172" s="164">
        <v>10.0</v>
      </c>
      <c r="B172" s="195" t="s">
        <v>84</v>
      </c>
      <c r="C172" s="164"/>
      <c r="D172" s="164"/>
      <c r="E172" s="164"/>
      <c r="F172" s="164"/>
      <c r="G172" s="164"/>
      <c r="H172" s="227">
        <v>15.0</v>
      </c>
      <c r="I172" s="185">
        <v>1.0</v>
      </c>
      <c r="J172" s="219">
        <f t="shared" si="141"/>
        <v>15</v>
      </c>
      <c r="K172" s="180"/>
      <c r="L172" s="180"/>
      <c r="M172" s="180"/>
      <c r="N172" s="180"/>
      <c r="O172" s="180"/>
      <c r="P172" s="180"/>
      <c r="Q172" s="228"/>
      <c r="R172" s="224"/>
      <c r="S172" s="140"/>
      <c r="T172" s="140"/>
      <c r="U172" s="143"/>
      <c r="V172" s="140"/>
      <c r="W172" s="140"/>
      <c r="X172" s="140"/>
      <c r="Y172" s="140"/>
      <c r="Z172" s="140"/>
      <c r="AA172" s="140"/>
      <c r="AB172" s="140"/>
      <c r="AC172" s="140"/>
      <c r="AD172" s="140"/>
      <c r="AE172" s="140"/>
      <c r="AF172" s="140"/>
      <c r="AG172" s="140"/>
      <c r="AH172" s="140"/>
      <c r="AI172" s="140"/>
      <c r="AJ172" s="140"/>
      <c r="AK172" s="140"/>
    </row>
    <row r="173" ht="24.75" customHeight="1">
      <c r="A173" s="164">
        <v>11.0</v>
      </c>
      <c r="B173" s="186" t="s">
        <v>84</v>
      </c>
      <c r="C173" s="164"/>
      <c r="D173" s="164"/>
      <c r="E173" s="164"/>
      <c r="F173" s="164"/>
      <c r="G173" s="164"/>
      <c r="H173" s="227">
        <v>27.0</v>
      </c>
      <c r="I173" s="185">
        <v>1.0</v>
      </c>
      <c r="J173" s="219">
        <f t="shared" si="141"/>
        <v>27</v>
      </c>
      <c r="K173" s="180"/>
      <c r="L173" s="180"/>
      <c r="M173" s="180"/>
      <c r="N173" s="180"/>
      <c r="O173" s="180"/>
      <c r="P173" s="180"/>
      <c r="Q173" s="228"/>
      <c r="R173" s="224"/>
      <c r="S173" s="140"/>
      <c r="T173" s="140"/>
      <c r="U173" s="143"/>
      <c r="V173" s="140"/>
      <c r="W173" s="140"/>
      <c r="X173" s="140"/>
      <c r="Y173" s="140"/>
      <c r="Z173" s="140"/>
      <c r="AA173" s="140"/>
      <c r="AB173" s="140"/>
      <c r="AC173" s="140"/>
      <c r="AD173" s="140"/>
      <c r="AE173" s="140"/>
      <c r="AF173" s="140"/>
      <c r="AG173" s="140"/>
      <c r="AH173" s="140"/>
      <c r="AI173" s="140"/>
      <c r="AJ173" s="140"/>
      <c r="AK173" s="140"/>
    </row>
    <row r="174" ht="24.75" customHeight="1">
      <c r="A174" s="164">
        <v>12.0</v>
      </c>
      <c r="B174" s="195" t="s">
        <v>84</v>
      </c>
      <c r="C174" s="164"/>
      <c r="D174" s="164"/>
      <c r="E174" s="164"/>
      <c r="F174" s="164"/>
      <c r="G174" s="164"/>
      <c r="H174" s="227">
        <v>25.0</v>
      </c>
      <c r="I174" s="185">
        <v>1.0</v>
      </c>
      <c r="J174" s="219">
        <f t="shared" si="141"/>
        <v>25</v>
      </c>
      <c r="K174" s="180"/>
      <c r="L174" s="180"/>
      <c r="M174" s="180"/>
      <c r="N174" s="180"/>
      <c r="O174" s="180"/>
      <c r="P174" s="180"/>
      <c r="Q174" s="228"/>
      <c r="R174" s="224"/>
      <c r="S174" s="140"/>
      <c r="T174" s="140"/>
      <c r="U174" s="143"/>
      <c r="V174" s="140"/>
      <c r="W174" s="140"/>
      <c r="X174" s="140"/>
      <c r="Y174" s="140"/>
      <c r="Z174" s="140"/>
      <c r="AA174" s="140"/>
      <c r="AB174" s="140"/>
      <c r="AC174" s="140"/>
      <c r="AD174" s="140"/>
      <c r="AE174" s="140"/>
      <c r="AF174" s="140"/>
      <c r="AG174" s="140"/>
      <c r="AH174" s="140"/>
      <c r="AI174" s="140"/>
      <c r="AJ174" s="140"/>
      <c r="AK174" s="140"/>
    </row>
    <row r="175" ht="24.75" customHeight="1">
      <c r="A175" s="164">
        <v>13.0</v>
      </c>
      <c r="B175" s="229" t="s">
        <v>97</v>
      </c>
      <c r="C175" s="185"/>
      <c r="D175" s="185"/>
      <c r="E175" s="185"/>
      <c r="F175" s="185"/>
      <c r="G175" s="185"/>
      <c r="H175" s="230">
        <v>26.0</v>
      </c>
      <c r="I175" s="185">
        <v>1.0</v>
      </c>
      <c r="J175" s="219">
        <f t="shared" si="141"/>
        <v>26</v>
      </c>
      <c r="K175" s="180"/>
      <c r="L175" s="180"/>
      <c r="M175" s="180"/>
      <c r="N175" s="180"/>
      <c r="O175" s="180"/>
      <c r="P175" s="180"/>
      <c r="Q175" s="228"/>
      <c r="R175" s="224"/>
      <c r="S175" s="140"/>
      <c r="T175" s="140"/>
      <c r="U175" s="143"/>
      <c r="V175" s="140"/>
      <c r="W175" s="140"/>
      <c r="X175" s="140"/>
      <c r="Y175" s="140"/>
      <c r="Z175" s="140"/>
      <c r="AA175" s="140"/>
      <c r="AB175" s="140"/>
      <c r="AC175" s="140"/>
      <c r="AD175" s="140"/>
      <c r="AE175" s="140"/>
      <c r="AF175" s="140"/>
      <c r="AG175" s="140"/>
      <c r="AH175" s="140"/>
      <c r="AI175" s="140"/>
      <c r="AJ175" s="140"/>
      <c r="AK175" s="140"/>
    </row>
    <row r="176" ht="24.75" customHeight="1">
      <c r="A176" s="164">
        <v>14.0</v>
      </c>
      <c r="B176" s="231" t="s">
        <v>97</v>
      </c>
      <c r="C176" s="185"/>
      <c r="D176" s="185"/>
      <c r="E176" s="185"/>
      <c r="F176" s="185"/>
      <c r="G176" s="185"/>
      <c r="H176" s="230">
        <v>20.0</v>
      </c>
      <c r="I176" s="185">
        <v>1.0</v>
      </c>
      <c r="J176" s="219">
        <f t="shared" si="141"/>
        <v>20</v>
      </c>
      <c r="K176" s="180"/>
      <c r="L176" s="180"/>
      <c r="M176" s="180"/>
      <c r="N176" s="180"/>
      <c r="O176" s="180"/>
      <c r="P176" s="180"/>
      <c r="Q176" s="228"/>
      <c r="R176" s="224"/>
      <c r="S176" s="140"/>
      <c r="T176" s="140"/>
      <c r="U176" s="143"/>
      <c r="V176" s="140"/>
      <c r="W176" s="140"/>
      <c r="X176" s="140"/>
      <c r="Y176" s="140"/>
      <c r="Z176" s="140"/>
      <c r="AA176" s="140"/>
      <c r="AB176" s="140"/>
      <c r="AC176" s="140"/>
      <c r="AD176" s="140"/>
      <c r="AE176" s="140"/>
      <c r="AF176" s="140"/>
      <c r="AG176" s="140"/>
      <c r="AH176" s="140"/>
      <c r="AI176" s="140"/>
      <c r="AJ176" s="140"/>
      <c r="AK176" s="140"/>
    </row>
    <row r="177" ht="24.75" customHeight="1">
      <c r="A177" s="164">
        <v>15.0</v>
      </c>
      <c r="B177" s="229" t="s">
        <v>92</v>
      </c>
      <c r="C177" s="185"/>
      <c r="D177" s="185"/>
      <c r="E177" s="185"/>
      <c r="F177" s="185"/>
      <c r="G177" s="185"/>
      <c r="H177" s="230">
        <v>15.0</v>
      </c>
      <c r="I177" s="185">
        <v>1.0</v>
      </c>
      <c r="J177" s="219">
        <f t="shared" si="141"/>
        <v>15</v>
      </c>
      <c r="K177" s="180"/>
      <c r="L177" s="180"/>
      <c r="M177" s="180"/>
      <c r="N177" s="180"/>
      <c r="O177" s="180"/>
      <c r="P177" s="180"/>
      <c r="Q177" s="228"/>
      <c r="R177" s="224"/>
      <c r="S177" s="140"/>
      <c r="T177" s="140"/>
      <c r="U177" s="143"/>
      <c r="V177" s="140"/>
      <c r="W177" s="140"/>
      <c r="X177" s="140"/>
      <c r="Y177" s="140"/>
      <c r="Z177" s="140"/>
      <c r="AA177" s="140"/>
      <c r="AB177" s="140"/>
      <c r="AC177" s="140"/>
      <c r="AD177" s="140"/>
      <c r="AE177" s="140"/>
      <c r="AF177" s="140"/>
      <c r="AG177" s="140"/>
      <c r="AH177" s="140"/>
      <c r="AI177" s="140"/>
      <c r="AJ177" s="140"/>
      <c r="AK177" s="140"/>
    </row>
    <row r="178" ht="24.75" customHeight="1">
      <c r="A178" s="164">
        <v>16.0</v>
      </c>
      <c r="B178" s="231" t="s">
        <v>92</v>
      </c>
      <c r="C178" s="185"/>
      <c r="D178" s="185"/>
      <c r="E178" s="185"/>
      <c r="F178" s="185"/>
      <c r="G178" s="185"/>
      <c r="H178" s="230">
        <v>14.0</v>
      </c>
      <c r="I178" s="185">
        <v>1.0</v>
      </c>
      <c r="J178" s="219">
        <f t="shared" si="141"/>
        <v>14</v>
      </c>
      <c r="K178" s="180"/>
      <c r="L178" s="180"/>
      <c r="M178" s="180"/>
      <c r="N178" s="180"/>
      <c r="O178" s="180"/>
      <c r="P178" s="180"/>
      <c r="Q178" s="228"/>
      <c r="R178" s="224"/>
      <c r="S178" s="140"/>
      <c r="T178" s="140"/>
      <c r="U178" s="143"/>
      <c r="V178" s="140"/>
      <c r="W178" s="140"/>
      <c r="X178" s="140"/>
      <c r="Y178" s="140"/>
      <c r="Z178" s="140"/>
      <c r="AA178" s="140"/>
      <c r="AB178" s="140"/>
      <c r="AC178" s="140"/>
      <c r="AD178" s="140"/>
      <c r="AE178" s="140"/>
      <c r="AF178" s="140"/>
      <c r="AG178" s="140"/>
      <c r="AH178" s="140"/>
      <c r="AI178" s="140"/>
      <c r="AJ178" s="140"/>
      <c r="AK178" s="140"/>
    </row>
    <row r="179" ht="24.75" customHeight="1">
      <c r="A179" s="164">
        <v>17.0</v>
      </c>
      <c r="B179" s="229" t="s">
        <v>55</v>
      </c>
      <c r="C179" s="185"/>
      <c r="D179" s="185"/>
      <c r="E179" s="185"/>
      <c r="F179" s="185"/>
      <c r="G179" s="185"/>
      <c r="H179" s="230">
        <v>45.0</v>
      </c>
      <c r="I179" s="185">
        <v>1.0</v>
      </c>
      <c r="J179" s="219">
        <f t="shared" si="141"/>
        <v>45</v>
      </c>
      <c r="K179" s="180"/>
      <c r="L179" s="180"/>
      <c r="M179" s="180"/>
      <c r="N179" s="180"/>
      <c r="O179" s="180"/>
      <c r="P179" s="180"/>
      <c r="Q179" s="228"/>
      <c r="R179" s="224"/>
      <c r="S179" s="140"/>
      <c r="T179" s="140"/>
      <c r="U179" s="143"/>
      <c r="V179" s="140"/>
      <c r="W179" s="140"/>
      <c r="X179" s="140"/>
      <c r="Y179" s="140"/>
      <c r="Z179" s="140"/>
      <c r="AA179" s="140"/>
      <c r="AB179" s="140"/>
      <c r="AC179" s="140"/>
      <c r="AD179" s="140"/>
      <c r="AE179" s="140"/>
      <c r="AF179" s="140"/>
      <c r="AG179" s="140"/>
      <c r="AH179" s="140"/>
      <c r="AI179" s="140"/>
      <c r="AJ179" s="140"/>
      <c r="AK179" s="140"/>
    </row>
    <row r="180" ht="24.75" customHeight="1">
      <c r="A180" s="164">
        <v>18.0</v>
      </c>
      <c r="B180" s="231" t="s">
        <v>55</v>
      </c>
      <c r="C180" s="185"/>
      <c r="D180" s="185"/>
      <c r="E180" s="185"/>
      <c r="F180" s="185"/>
      <c r="G180" s="185"/>
      <c r="H180" s="230">
        <v>25.0</v>
      </c>
      <c r="I180" s="185">
        <v>1.0</v>
      </c>
      <c r="J180" s="219">
        <f t="shared" si="141"/>
        <v>25</v>
      </c>
      <c r="K180" s="180"/>
      <c r="L180" s="180"/>
      <c r="M180" s="180"/>
      <c r="N180" s="180"/>
      <c r="O180" s="180"/>
      <c r="P180" s="180"/>
      <c r="Q180" s="228"/>
      <c r="R180" s="141"/>
      <c r="S180" s="140"/>
      <c r="T180" s="140"/>
      <c r="U180" s="143"/>
      <c r="V180" s="140"/>
      <c r="W180" s="140"/>
      <c r="X180" s="140"/>
      <c r="Y180" s="140"/>
      <c r="Z180" s="140"/>
      <c r="AA180" s="140"/>
      <c r="AB180" s="140"/>
      <c r="AC180" s="140"/>
      <c r="AD180" s="140"/>
      <c r="AE180" s="140"/>
      <c r="AF180" s="140"/>
      <c r="AG180" s="140"/>
      <c r="AH180" s="140"/>
      <c r="AI180" s="140"/>
      <c r="AJ180" s="140"/>
      <c r="AK180" s="140"/>
    </row>
    <row r="181" ht="18.0" customHeight="1">
      <c r="A181" s="140"/>
      <c r="B181" s="140"/>
      <c r="C181" s="140"/>
      <c r="D181" s="140"/>
      <c r="E181" s="140"/>
      <c r="F181" s="140"/>
      <c r="G181" s="140"/>
      <c r="H181" s="141" t="s">
        <v>38</v>
      </c>
      <c r="I181" s="140"/>
      <c r="J181" s="232">
        <f>SUM(J163:J180)</f>
        <v>515</v>
      </c>
      <c r="K181" s="233"/>
      <c r="L181" s="233"/>
      <c r="M181" s="233"/>
      <c r="N181" s="233"/>
      <c r="O181" s="233"/>
      <c r="P181" s="233"/>
      <c r="Q181" s="234"/>
      <c r="R181" s="224"/>
      <c r="S181" s="140"/>
      <c r="T181" s="140"/>
      <c r="U181" s="143"/>
      <c r="V181" s="140"/>
      <c r="W181" s="140"/>
      <c r="X181" s="140"/>
      <c r="Y181" s="140"/>
      <c r="Z181" s="140"/>
      <c r="AA181" s="140"/>
      <c r="AB181" s="140"/>
      <c r="AC181" s="140"/>
      <c r="AD181" s="140"/>
      <c r="AE181" s="140"/>
      <c r="AF181" s="140"/>
      <c r="AG181" s="140"/>
      <c r="AH181" s="140"/>
      <c r="AI181" s="140"/>
      <c r="AJ181" s="140"/>
      <c r="AK181" s="140"/>
    </row>
    <row r="182" ht="18.0" customHeight="1">
      <c r="A182" s="146"/>
      <c r="B182" s="146"/>
      <c r="C182" s="146"/>
      <c r="D182" s="146"/>
      <c r="E182" s="146"/>
      <c r="F182" s="146"/>
      <c r="G182" s="146"/>
      <c r="H182" s="147"/>
      <c r="I182" s="177"/>
      <c r="J182" s="204">
        <f>+J181*60%</f>
        <v>309</v>
      </c>
      <c r="K182" s="204"/>
      <c r="L182" s="204"/>
      <c r="M182" s="204"/>
      <c r="N182" s="204"/>
      <c r="O182" s="204"/>
      <c r="P182" s="204"/>
      <c r="Q182" s="206">
        <f>+J181*40%</f>
        <v>206</v>
      </c>
      <c r="R182" s="224"/>
      <c r="S182" s="140"/>
      <c r="T182" s="140"/>
      <c r="U182" s="143"/>
      <c r="V182" s="140"/>
      <c r="W182" s="140"/>
      <c r="X182" s="140"/>
      <c r="Y182" s="140"/>
      <c r="Z182" s="140"/>
      <c r="AA182" s="140"/>
      <c r="AB182" s="140"/>
      <c r="AC182" s="140"/>
      <c r="AD182" s="140"/>
      <c r="AE182" s="140"/>
      <c r="AF182" s="140"/>
      <c r="AG182" s="140"/>
      <c r="AH182" s="140"/>
      <c r="AI182" s="140"/>
      <c r="AJ182" s="140"/>
      <c r="AK182" s="140"/>
    </row>
    <row r="183" ht="18.0" customHeight="1">
      <c r="A183" s="140"/>
      <c r="B183" s="140"/>
      <c r="C183" s="140"/>
      <c r="D183" s="140"/>
      <c r="E183" s="140"/>
      <c r="F183" s="140"/>
      <c r="G183" s="140"/>
      <c r="H183" s="141"/>
      <c r="I183" s="140"/>
      <c r="J183" s="140"/>
      <c r="K183" s="140"/>
      <c r="L183" s="140"/>
      <c r="M183" s="140"/>
      <c r="N183" s="140"/>
      <c r="O183" s="140"/>
      <c r="P183" s="140"/>
      <c r="Q183" s="142"/>
      <c r="R183" s="224"/>
      <c r="S183" s="140"/>
      <c r="T183" s="140"/>
      <c r="U183" s="143"/>
      <c r="V183" s="140"/>
      <c r="W183" s="140"/>
      <c r="X183" s="140"/>
      <c r="Y183" s="140"/>
      <c r="Z183" s="140"/>
      <c r="AA183" s="140"/>
      <c r="AB183" s="140"/>
      <c r="AC183" s="140"/>
      <c r="AD183" s="140"/>
      <c r="AE183" s="140"/>
      <c r="AF183" s="140"/>
      <c r="AG183" s="140"/>
      <c r="AH183" s="140"/>
      <c r="AI183" s="140"/>
      <c r="AJ183" s="140"/>
      <c r="AK183" s="140"/>
    </row>
    <row r="184" ht="18.0" customHeight="1">
      <c r="A184" s="140"/>
      <c r="B184" s="140"/>
      <c r="C184" s="140"/>
      <c r="D184" s="140"/>
      <c r="E184" s="140"/>
      <c r="F184" s="140"/>
      <c r="G184" s="140"/>
      <c r="H184" s="141"/>
      <c r="I184" s="140"/>
      <c r="J184" s="140"/>
      <c r="K184" s="140"/>
      <c r="L184" s="140"/>
      <c r="M184" s="140"/>
      <c r="N184" s="140"/>
      <c r="O184" s="140"/>
      <c r="P184" s="140"/>
      <c r="Q184" s="142"/>
      <c r="R184" s="224"/>
      <c r="S184" s="140"/>
      <c r="T184" s="140"/>
      <c r="U184" s="143"/>
      <c r="V184" s="140"/>
      <c r="W184" s="140"/>
      <c r="X184" s="140"/>
      <c r="Y184" s="140"/>
      <c r="Z184" s="140"/>
      <c r="AA184" s="140"/>
      <c r="AB184" s="140"/>
      <c r="AC184" s="140"/>
      <c r="AD184" s="140"/>
      <c r="AE184" s="140"/>
      <c r="AF184" s="140"/>
      <c r="AG184" s="140"/>
      <c r="AH184" s="140"/>
      <c r="AI184" s="140"/>
      <c r="AJ184" s="140"/>
      <c r="AK184" s="140"/>
    </row>
    <row r="185" ht="18.0" customHeight="1">
      <c r="A185" s="235" t="s">
        <v>41</v>
      </c>
      <c r="B185" s="140"/>
      <c r="C185" s="140"/>
      <c r="D185" s="140"/>
      <c r="E185" s="140"/>
      <c r="F185" s="140"/>
      <c r="G185" s="140"/>
      <c r="H185" s="141"/>
      <c r="I185" s="140"/>
      <c r="J185" s="140"/>
      <c r="K185" s="140"/>
      <c r="L185" s="140"/>
      <c r="M185" s="140"/>
      <c r="N185" s="140"/>
      <c r="O185" s="140"/>
      <c r="P185" s="140"/>
      <c r="Q185" s="142"/>
      <c r="R185" s="224"/>
      <c r="S185" s="140"/>
      <c r="T185" s="140"/>
      <c r="U185" s="143"/>
      <c r="V185" s="140"/>
      <c r="W185" s="140"/>
      <c r="X185" s="140"/>
      <c r="Y185" s="140"/>
      <c r="Z185" s="140"/>
      <c r="AA185" s="140"/>
      <c r="AB185" s="140"/>
      <c r="AC185" s="140"/>
      <c r="AD185" s="140"/>
      <c r="AE185" s="140"/>
      <c r="AF185" s="140"/>
      <c r="AG185" s="140"/>
      <c r="AH185" s="140"/>
      <c r="AI185" s="140"/>
      <c r="AJ185" s="140"/>
      <c r="AK185" s="140"/>
    </row>
    <row r="186" ht="18.0" customHeight="1">
      <c r="A186" s="236"/>
      <c r="B186" s="237" t="s">
        <v>42</v>
      </c>
      <c r="C186" s="237" t="s">
        <v>43</v>
      </c>
      <c r="D186" s="237" t="s">
        <v>44</v>
      </c>
      <c r="E186" s="237" t="s">
        <v>45</v>
      </c>
      <c r="F186" s="237"/>
      <c r="G186" s="237"/>
      <c r="H186" s="238" t="s">
        <v>46</v>
      </c>
      <c r="I186" s="239" t="s">
        <v>47</v>
      </c>
      <c r="J186" s="140"/>
      <c r="K186" s="140"/>
      <c r="L186" s="140"/>
      <c r="M186" s="140"/>
      <c r="N186" s="140"/>
      <c r="O186" s="140"/>
      <c r="P186" s="140"/>
      <c r="Q186" s="142"/>
      <c r="R186" s="224"/>
      <c r="S186" s="140"/>
      <c r="T186" s="140"/>
      <c r="U186" s="143"/>
      <c r="V186" s="140"/>
      <c r="W186" s="140"/>
      <c r="X186" s="140"/>
      <c r="Y186" s="140"/>
      <c r="Z186" s="140"/>
      <c r="AA186" s="140"/>
      <c r="AB186" s="140"/>
      <c r="AC186" s="140"/>
      <c r="AD186" s="140"/>
      <c r="AE186" s="140"/>
      <c r="AF186" s="140"/>
      <c r="AG186" s="140"/>
      <c r="AH186" s="140"/>
      <c r="AI186" s="140"/>
      <c r="AJ186" s="140"/>
      <c r="AK186" s="140"/>
    </row>
    <row r="187" ht="18.0" customHeight="1">
      <c r="A187" s="240" t="s">
        <v>48</v>
      </c>
      <c r="B187" s="241">
        <f>+E16</f>
        <v>34286.2615</v>
      </c>
      <c r="C187" s="242">
        <f>+J139</f>
        <v>32447.78857</v>
      </c>
      <c r="D187" s="242">
        <f>+J156</f>
        <v>152.072168</v>
      </c>
      <c r="E187" s="243">
        <f>J182</f>
        <v>309</v>
      </c>
      <c r="F187" s="243"/>
      <c r="G187" s="243"/>
      <c r="H187" s="244">
        <f>+I16</f>
        <v>1231.408534</v>
      </c>
      <c r="I187" s="245">
        <f>+B187-C187-D187-E187-H187</f>
        <v>145.9922262</v>
      </c>
      <c r="J187" s="140"/>
      <c r="K187" s="140"/>
      <c r="L187" s="140"/>
      <c r="M187" s="140"/>
      <c r="N187" s="140"/>
      <c r="O187" s="140"/>
      <c r="P187" s="140"/>
      <c r="Q187" s="142"/>
      <c r="R187" s="224"/>
      <c r="S187" s="140"/>
      <c r="T187" s="140"/>
      <c r="U187" s="143"/>
      <c r="V187" s="140"/>
      <c r="W187" s="140"/>
      <c r="X187" s="140"/>
      <c r="Y187" s="140"/>
      <c r="Z187" s="140"/>
      <c r="AA187" s="140"/>
      <c r="AB187" s="140"/>
      <c r="AC187" s="140"/>
      <c r="AD187" s="140"/>
      <c r="AE187" s="140"/>
      <c r="AF187" s="140"/>
      <c r="AG187" s="140"/>
      <c r="AH187" s="140"/>
      <c r="AI187" s="140"/>
      <c r="AJ187" s="140"/>
      <c r="AK187" s="140"/>
    </row>
    <row r="188" ht="18.0" customHeight="1">
      <c r="A188" s="246" t="s">
        <v>49</v>
      </c>
      <c r="B188" s="247"/>
      <c r="C188" s="248">
        <f>+C187/B187</f>
        <v>0.9463787288</v>
      </c>
      <c r="D188" s="248">
        <f>+D187/B187</f>
        <v>0.004435367443</v>
      </c>
      <c r="E188" s="248">
        <f>+E187/B187</f>
        <v>0.009012356159</v>
      </c>
      <c r="F188" s="248"/>
      <c r="G188" s="248"/>
      <c r="H188" s="249">
        <f>+H187/B187</f>
        <v>0.03591550901</v>
      </c>
      <c r="I188" s="250">
        <f>+I187/B187</f>
        <v>0.004258038637</v>
      </c>
      <c r="J188" s="140"/>
      <c r="K188" s="140"/>
      <c r="L188" s="140"/>
      <c r="M188" s="140"/>
      <c r="N188" s="140"/>
      <c r="O188" s="140"/>
      <c r="P188" s="140"/>
      <c r="Q188" s="142"/>
      <c r="R188" s="224"/>
      <c r="S188" s="140"/>
      <c r="T188" s="140"/>
      <c r="U188" s="143"/>
      <c r="V188" s="140"/>
      <c r="W188" s="140"/>
      <c r="X188" s="140"/>
      <c r="Y188" s="140"/>
      <c r="Z188" s="140"/>
      <c r="AA188" s="140"/>
      <c r="AB188" s="140"/>
      <c r="AC188" s="140"/>
      <c r="AD188" s="140"/>
      <c r="AE188" s="140"/>
      <c r="AF188" s="140"/>
      <c r="AG188" s="140"/>
      <c r="AH188" s="140"/>
      <c r="AI188" s="140"/>
      <c r="AJ188" s="140"/>
      <c r="AK188" s="140"/>
    </row>
    <row r="189" ht="18.0" customHeight="1">
      <c r="A189" s="167"/>
      <c r="B189" s="221"/>
      <c r="C189" s="251"/>
      <c r="D189" s="251"/>
      <c r="E189" s="251"/>
      <c r="F189" s="251"/>
      <c r="G189" s="251"/>
      <c r="H189" s="252"/>
      <c r="I189" s="253"/>
      <c r="J189" s="140"/>
      <c r="K189" s="140"/>
      <c r="L189" s="140"/>
      <c r="M189" s="140"/>
      <c r="N189" s="140"/>
      <c r="O189" s="140"/>
      <c r="P189" s="140"/>
      <c r="Q189" s="142"/>
      <c r="R189" s="224"/>
      <c r="S189" s="140"/>
      <c r="T189" s="140"/>
      <c r="U189" s="143"/>
      <c r="V189" s="140"/>
      <c r="W189" s="140"/>
      <c r="X189" s="140"/>
      <c r="Y189" s="140"/>
      <c r="Z189" s="140"/>
      <c r="AA189" s="140"/>
      <c r="AB189" s="140"/>
      <c r="AC189" s="140"/>
      <c r="AD189" s="140"/>
      <c r="AE189" s="140"/>
      <c r="AF189" s="140"/>
      <c r="AG189" s="140"/>
      <c r="AH189" s="140"/>
      <c r="AI189" s="140"/>
      <c r="AJ189" s="140"/>
      <c r="AK189" s="140"/>
    </row>
    <row r="190" ht="18.0" customHeight="1">
      <c r="A190" s="254"/>
      <c r="B190" s="255"/>
      <c r="C190" s="255"/>
      <c r="D190" s="255" t="s">
        <v>50</v>
      </c>
      <c r="E190" s="255" t="s">
        <v>48</v>
      </c>
      <c r="F190" s="255"/>
      <c r="G190" s="255"/>
      <c r="H190" s="256">
        <f>+D187+E187+H187+I187</f>
        <v>1838.472928</v>
      </c>
      <c r="I190" s="257"/>
      <c r="J190" s="140"/>
      <c r="K190" s="140"/>
      <c r="L190" s="140"/>
      <c r="M190" s="140"/>
      <c r="N190" s="140"/>
      <c r="O190" s="140"/>
      <c r="P190" s="140"/>
      <c r="Q190" s="142"/>
      <c r="R190" s="141"/>
      <c r="S190" s="140"/>
      <c r="T190" s="140"/>
      <c r="U190" s="143"/>
      <c r="V190" s="140"/>
      <c r="W190" s="140"/>
      <c r="X190" s="140"/>
      <c r="Y190" s="140"/>
      <c r="Z190" s="140"/>
      <c r="AA190" s="140"/>
      <c r="AB190" s="140"/>
      <c r="AC190" s="140"/>
      <c r="AD190" s="140"/>
      <c r="AE190" s="140"/>
      <c r="AF190" s="140"/>
      <c r="AG190" s="140"/>
      <c r="AH190" s="140"/>
      <c r="AI190" s="140"/>
      <c r="AJ190" s="140"/>
      <c r="AK190" s="140"/>
    </row>
    <row r="191" ht="18.0" customHeight="1">
      <c r="A191" s="258"/>
      <c r="B191" s="140"/>
      <c r="C191" s="140"/>
      <c r="D191" s="140"/>
      <c r="E191" s="140" t="s">
        <v>49</v>
      </c>
      <c r="F191" s="140"/>
      <c r="G191" s="140"/>
      <c r="H191" s="252">
        <f>+H190/B187</f>
        <v>0.05362127125</v>
      </c>
      <c r="I191" s="259"/>
      <c r="J191" s="140"/>
      <c r="K191" s="140"/>
      <c r="L191" s="140"/>
      <c r="M191" s="140"/>
      <c r="N191" s="140"/>
      <c r="O191" s="140"/>
      <c r="P191" s="140"/>
      <c r="Q191" s="142"/>
      <c r="R191" s="141"/>
      <c r="S191" s="140"/>
      <c r="T191" s="140"/>
      <c r="U191" s="143"/>
      <c r="V191" s="140"/>
      <c r="W191" s="140"/>
      <c r="X191" s="140"/>
      <c r="Y191" s="140"/>
      <c r="Z191" s="140"/>
      <c r="AA191" s="140"/>
      <c r="AB191" s="140"/>
      <c r="AC191" s="140"/>
      <c r="AD191" s="140"/>
      <c r="AE191" s="140"/>
      <c r="AF191" s="140"/>
      <c r="AG191" s="140"/>
      <c r="AH191" s="140"/>
      <c r="AI191" s="140"/>
      <c r="AJ191" s="140"/>
      <c r="AK191" s="140"/>
    </row>
    <row r="192" ht="18.0" customHeight="1">
      <c r="A192" s="258"/>
      <c r="B192" s="140"/>
      <c r="C192" s="140" t="s">
        <v>51</v>
      </c>
      <c r="D192" s="140"/>
      <c r="E192" s="140"/>
      <c r="F192" s="140"/>
      <c r="G192" s="140"/>
      <c r="H192" s="141"/>
      <c r="I192" s="259"/>
      <c r="J192" s="140"/>
      <c r="K192" s="140"/>
      <c r="L192" s="140"/>
      <c r="M192" s="140"/>
      <c r="N192" s="140"/>
      <c r="O192" s="140"/>
      <c r="P192" s="140"/>
      <c r="Q192" s="142"/>
      <c r="R192" s="141"/>
      <c r="S192" s="140"/>
      <c r="T192" s="140"/>
      <c r="U192" s="143"/>
      <c r="V192" s="140"/>
      <c r="W192" s="140"/>
      <c r="X192" s="140"/>
      <c r="Y192" s="140"/>
      <c r="Z192" s="140"/>
      <c r="AA192" s="140"/>
      <c r="AB192" s="140"/>
      <c r="AC192" s="140"/>
      <c r="AD192" s="140"/>
      <c r="AE192" s="140"/>
      <c r="AF192" s="140"/>
      <c r="AG192" s="140"/>
      <c r="AH192" s="140"/>
      <c r="AI192" s="140"/>
      <c r="AJ192" s="140"/>
      <c r="AK192" s="140"/>
    </row>
    <row r="193" ht="18.0" customHeight="1">
      <c r="A193" s="258"/>
      <c r="B193" s="140"/>
      <c r="C193" s="140"/>
      <c r="D193" s="140" t="s">
        <v>52</v>
      </c>
      <c r="E193" s="140"/>
      <c r="F193" s="140"/>
      <c r="G193" s="140"/>
      <c r="H193" s="141">
        <f>+H192*(H190-H187)</f>
        <v>0</v>
      </c>
      <c r="I193" s="259"/>
      <c r="J193" s="140"/>
      <c r="K193" s="140"/>
      <c r="L193" s="140"/>
      <c r="M193" s="140"/>
      <c r="N193" s="140"/>
      <c r="O193" s="140"/>
      <c r="P193" s="140"/>
      <c r="Q193" s="142"/>
      <c r="R193" s="140"/>
      <c r="S193" s="140"/>
      <c r="T193" s="140"/>
      <c r="U193" s="143"/>
      <c r="V193" s="140"/>
      <c r="W193" s="140"/>
      <c r="X193" s="140"/>
      <c r="Y193" s="140"/>
      <c r="Z193" s="140"/>
      <c r="AA193" s="140"/>
      <c r="AB193" s="140"/>
      <c r="AC193" s="140"/>
      <c r="AD193" s="140"/>
      <c r="AE193" s="140"/>
      <c r="AF193" s="140"/>
      <c r="AG193" s="140"/>
      <c r="AH193" s="140"/>
      <c r="AI193" s="140"/>
      <c r="AJ193" s="140"/>
      <c r="AK193" s="140"/>
    </row>
    <row r="194" ht="18.0" customHeight="1">
      <c r="A194" s="260"/>
      <c r="B194" s="261"/>
      <c r="C194" s="261"/>
      <c r="D194" s="261"/>
      <c r="E194" s="261"/>
      <c r="F194" s="261"/>
      <c r="G194" s="261"/>
      <c r="H194" s="262"/>
      <c r="I194" s="263"/>
      <c r="J194" s="140"/>
      <c r="K194" s="140"/>
      <c r="L194" s="140"/>
      <c r="M194" s="140"/>
      <c r="N194" s="140"/>
      <c r="O194" s="140"/>
      <c r="P194" s="140"/>
      <c r="Q194" s="142"/>
      <c r="R194" s="140"/>
      <c r="S194" s="140"/>
      <c r="T194" s="140"/>
      <c r="U194" s="143"/>
      <c r="V194" s="140"/>
      <c r="W194" s="140"/>
      <c r="X194" s="140"/>
      <c r="Y194" s="140"/>
      <c r="Z194" s="140"/>
      <c r="AA194" s="140"/>
      <c r="AB194" s="140"/>
      <c r="AC194" s="140"/>
      <c r="AD194" s="140"/>
      <c r="AE194" s="140"/>
      <c r="AF194" s="140"/>
      <c r="AG194" s="140"/>
      <c r="AH194" s="140"/>
      <c r="AI194" s="140"/>
      <c r="AJ194" s="140"/>
      <c r="AK194" s="140"/>
    </row>
    <row r="195" ht="18.0" customHeight="1">
      <c r="A195" s="140"/>
      <c r="B195" s="140"/>
      <c r="C195" s="140"/>
      <c r="D195" s="140"/>
      <c r="E195" s="140"/>
      <c r="F195" s="140"/>
      <c r="G195" s="140"/>
      <c r="H195" s="141"/>
      <c r="I195" s="140"/>
      <c r="J195" s="140"/>
      <c r="K195" s="140"/>
      <c r="L195" s="140"/>
      <c r="M195" s="140"/>
      <c r="N195" s="140"/>
      <c r="O195" s="140"/>
      <c r="P195" s="140"/>
      <c r="Q195" s="142"/>
      <c r="R195" s="140"/>
      <c r="S195" s="140"/>
      <c r="T195" s="140"/>
      <c r="U195" s="143"/>
      <c r="V195" s="140"/>
      <c r="W195" s="140"/>
      <c r="X195" s="140"/>
      <c r="Y195" s="140"/>
      <c r="Z195" s="140"/>
      <c r="AA195" s="140"/>
      <c r="AB195" s="140"/>
      <c r="AC195" s="140"/>
      <c r="AD195" s="140"/>
      <c r="AE195" s="140"/>
      <c r="AF195" s="140"/>
      <c r="AG195" s="140"/>
      <c r="AH195" s="140"/>
      <c r="AI195" s="140"/>
      <c r="AJ195" s="140"/>
      <c r="AK195" s="140"/>
    </row>
    <row r="196" ht="18.0" customHeight="1">
      <c r="A196" s="140"/>
      <c r="B196" s="140"/>
      <c r="C196" s="140"/>
      <c r="D196" s="140"/>
      <c r="E196" s="140"/>
      <c r="F196" s="140"/>
      <c r="G196" s="140"/>
      <c r="H196" s="141"/>
      <c r="I196" s="140"/>
      <c r="J196" s="140"/>
      <c r="K196" s="140"/>
      <c r="L196" s="140"/>
      <c r="M196" s="140"/>
      <c r="N196" s="140"/>
      <c r="O196" s="140"/>
      <c r="P196" s="140"/>
      <c r="Q196" s="142"/>
      <c r="R196" s="140"/>
      <c r="S196" s="140"/>
      <c r="T196" s="140"/>
      <c r="U196" s="143"/>
      <c r="V196" s="140"/>
      <c r="W196" s="140"/>
      <c r="X196" s="140"/>
      <c r="Y196" s="140"/>
      <c r="Z196" s="140"/>
      <c r="AA196" s="140"/>
      <c r="AB196" s="140"/>
      <c r="AC196" s="140"/>
      <c r="AD196" s="140"/>
      <c r="AE196" s="140"/>
      <c r="AF196" s="140"/>
      <c r="AG196" s="140"/>
      <c r="AH196" s="140"/>
      <c r="AI196" s="140"/>
      <c r="AJ196" s="140"/>
      <c r="AK196" s="140"/>
    </row>
    <row r="197" ht="18.0" customHeight="1">
      <c r="A197" s="140"/>
      <c r="B197" s="140"/>
      <c r="C197" s="140"/>
      <c r="D197" s="140"/>
      <c r="E197" s="140"/>
      <c r="F197" s="140"/>
      <c r="G197" s="140"/>
      <c r="H197" s="141"/>
      <c r="I197" s="140"/>
      <c r="J197" s="140"/>
      <c r="K197" s="140"/>
      <c r="L197" s="140"/>
      <c r="M197" s="140"/>
      <c r="N197" s="140"/>
      <c r="O197" s="140"/>
      <c r="P197" s="140"/>
      <c r="Q197" s="142"/>
      <c r="R197" s="140"/>
      <c r="S197" s="140"/>
      <c r="T197" s="140"/>
      <c r="U197" s="143"/>
      <c r="V197" s="140"/>
      <c r="W197" s="140"/>
      <c r="X197" s="140"/>
      <c r="Y197" s="140"/>
      <c r="Z197" s="140"/>
      <c r="AA197" s="140"/>
      <c r="AB197" s="140"/>
      <c r="AC197" s="140"/>
      <c r="AD197" s="140"/>
      <c r="AE197" s="140"/>
      <c r="AF197" s="140"/>
      <c r="AG197" s="140"/>
      <c r="AH197" s="140"/>
      <c r="AI197" s="140"/>
      <c r="AJ197" s="140"/>
      <c r="AK197" s="140"/>
    </row>
    <row r="198" ht="18.0" customHeight="1">
      <c r="A198" s="7"/>
      <c r="B198" s="7"/>
      <c r="C198" s="7"/>
      <c r="D198" s="7"/>
      <c r="E198" s="7"/>
      <c r="F198" s="7"/>
      <c r="G198" s="7"/>
      <c r="H198" s="264"/>
      <c r="I198" s="7"/>
      <c r="J198" s="7"/>
      <c r="K198" s="7"/>
      <c r="L198" s="7"/>
      <c r="M198" s="7"/>
      <c r="N198" s="7"/>
      <c r="O198" s="7"/>
      <c r="P198" s="7"/>
      <c r="Q198" s="265"/>
      <c r="R198" s="7"/>
      <c r="S198" s="7"/>
      <c r="T198" s="7"/>
      <c r="U198" s="266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</row>
    <row r="199" ht="18.0" customHeight="1">
      <c r="A199" s="7"/>
      <c r="B199" s="7"/>
      <c r="C199" s="7"/>
      <c r="D199" s="7"/>
      <c r="E199" s="7"/>
      <c r="F199" s="7"/>
      <c r="G199" s="7"/>
      <c r="H199" s="264"/>
      <c r="I199" s="7"/>
      <c r="J199" s="7"/>
      <c r="K199" s="7"/>
      <c r="L199" s="7"/>
      <c r="M199" s="7"/>
      <c r="N199" s="7"/>
      <c r="O199" s="7"/>
      <c r="P199" s="7"/>
      <c r="Q199" s="265"/>
      <c r="R199" s="7"/>
      <c r="S199" s="7"/>
      <c r="T199" s="7"/>
      <c r="U199" s="266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</row>
    <row r="200" ht="18.0" customHeight="1">
      <c r="A200" s="7"/>
      <c r="B200" s="7"/>
      <c r="C200" s="7"/>
      <c r="D200" s="7"/>
      <c r="E200" s="7"/>
      <c r="F200" s="7"/>
      <c r="G200" s="7"/>
      <c r="H200" s="264"/>
      <c r="I200" s="7"/>
      <c r="J200" s="7"/>
      <c r="K200" s="7"/>
      <c r="L200" s="7"/>
      <c r="M200" s="7"/>
      <c r="N200" s="7"/>
      <c r="O200" s="7"/>
      <c r="P200" s="7"/>
      <c r="Q200" s="265"/>
      <c r="R200" s="7"/>
      <c r="S200" s="7"/>
      <c r="T200" s="7"/>
      <c r="U200" s="266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</row>
    <row r="201" ht="18.0" customHeight="1">
      <c r="A201" s="7"/>
      <c r="B201" s="7"/>
      <c r="C201" s="7"/>
      <c r="D201" s="7"/>
      <c r="E201" s="7"/>
      <c r="F201" s="7"/>
      <c r="G201" s="7"/>
      <c r="H201" s="264"/>
      <c r="I201" s="7"/>
      <c r="J201" s="7"/>
      <c r="K201" s="7"/>
      <c r="L201" s="7"/>
      <c r="M201" s="7"/>
      <c r="N201" s="7"/>
      <c r="O201" s="7"/>
      <c r="P201" s="7"/>
      <c r="Q201" s="265"/>
      <c r="R201" s="7"/>
      <c r="S201" s="7"/>
      <c r="T201" s="7"/>
      <c r="U201" s="266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</row>
    <row r="202" ht="18.0" customHeight="1">
      <c r="A202" s="7"/>
      <c r="B202" s="7"/>
      <c r="C202" s="7"/>
      <c r="D202" s="7"/>
      <c r="E202" s="7"/>
      <c r="F202" s="7"/>
      <c r="G202" s="7"/>
      <c r="H202" s="264"/>
      <c r="I202" s="7"/>
      <c r="J202" s="7"/>
      <c r="K202" s="7"/>
      <c r="L202" s="7"/>
      <c r="M202" s="7"/>
      <c r="N202" s="7"/>
      <c r="O202" s="7"/>
      <c r="P202" s="7"/>
      <c r="Q202" s="265"/>
      <c r="R202" s="7"/>
      <c r="S202" s="7"/>
      <c r="T202" s="7"/>
      <c r="U202" s="266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</row>
    <row r="203" ht="18.0" customHeight="1">
      <c r="A203" s="7"/>
      <c r="B203" s="7"/>
      <c r="C203" s="7"/>
      <c r="D203" s="7"/>
      <c r="E203" s="7"/>
      <c r="F203" s="7"/>
      <c r="G203" s="7"/>
      <c r="H203" s="264"/>
      <c r="I203" s="7"/>
      <c r="J203" s="7"/>
      <c r="K203" s="7"/>
      <c r="L203" s="7"/>
      <c r="M203" s="7"/>
      <c r="N203" s="7"/>
      <c r="O203" s="7"/>
      <c r="P203" s="7"/>
      <c r="Q203" s="265"/>
      <c r="R203" s="7"/>
      <c r="S203" s="7"/>
      <c r="T203" s="7"/>
      <c r="U203" s="266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</row>
    <row r="204" ht="18.0" customHeight="1">
      <c r="A204" s="7"/>
      <c r="B204" s="7"/>
      <c r="C204" s="7"/>
      <c r="D204" s="7"/>
      <c r="E204" s="7"/>
      <c r="F204" s="7"/>
      <c r="G204" s="7"/>
      <c r="H204" s="264"/>
      <c r="I204" s="7"/>
      <c r="J204" s="7"/>
      <c r="K204" s="7"/>
      <c r="L204" s="7"/>
      <c r="M204" s="7"/>
      <c r="N204" s="7"/>
      <c r="O204" s="7"/>
      <c r="P204" s="7"/>
      <c r="Q204" s="265"/>
      <c r="R204" s="7"/>
      <c r="S204" s="7"/>
      <c r="T204" s="7"/>
      <c r="U204" s="266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</row>
    <row r="205" ht="18.0" customHeight="1">
      <c r="A205" s="7"/>
      <c r="B205" s="7"/>
      <c r="C205" s="7"/>
      <c r="D205" s="7"/>
      <c r="E205" s="7"/>
      <c r="F205" s="7"/>
      <c r="G205" s="7"/>
      <c r="H205" s="264"/>
      <c r="I205" s="7"/>
      <c r="J205" s="7"/>
      <c r="K205" s="7"/>
      <c r="L205" s="7"/>
      <c r="M205" s="7"/>
      <c r="N205" s="7"/>
      <c r="O205" s="7"/>
      <c r="P205" s="7"/>
      <c r="Q205" s="265"/>
      <c r="R205" s="7"/>
      <c r="S205" s="7"/>
      <c r="T205" s="7"/>
      <c r="U205" s="266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</row>
    <row r="206" ht="18.0" customHeight="1">
      <c r="A206" s="7"/>
      <c r="B206" s="7"/>
      <c r="C206" s="7"/>
      <c r="D206" s="7"/>
      <c r="E206" s="7"/>
      <c r="F206" s="7"/>
      <c r="G206" s="7"/>
      <c r="H206" s="264"/>
      <c r="I206" s="7"/>
      <c r="J206" s="7"/>
      <c r="K206" s="7"/>
      <c r="L206" s="7"/>
      <c r="M206" s="7"/>
      <c r="N206" s="7"/>
      <c r="O206" s="7"/>
      <c r="P206" s="7"/>
      <c r="Q206" s="265"/>
      <c r="R206" s="7"/>
      <c r="S206" s="7"/>
      <c r="T206" s="7"/>
      <c r="U206" s="266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</row>
    <row r="207" ht="18.0" customHeight="1">
      <c r="A207" s="7"/>
      <c r="B207" s="7"/>
      <c r="C207" s="7"/>
      <c r="D207" s="7"/>
      <c r="E207" s="7"/>
      <c r="F207" s="7"/>
      <c r="G207" s="7"/>
      <c r="H207" s="264"/>
      <c r="I207" s="7"/>
      <c r="J207" s="7"/>
      <c r="K207" s="7"/>
      <c r="L207" s="7"/>
      <c r="M207" s="7"/>
      <c r="N207" s="7"/>
      <c r="O207" s="7"/>
      <c r="P207" s="7"/>
      <c r="Q207" s="265"/>
      <c r="R207" s="7"/>
      <c r="S207" s="7"/>
      <c r="T207" s="7"/>
      <c r="U207" s="266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</row>
    <row r="208" ht="18.0" customHeight="1">
      <c r="A208" s="7"/>
      <c r="B208" s="7"/>
      <c r="C208" s="7"/>
      <c r="D208" s="7"/>
      <c r="E208" s="7"/>
      <c r="F208" s="7"/>
      <c r="G208" s="7"/>
      <c r="H208" s="264"/>
      <c r="I208" s="7"/>
      <c r="J208" s="7"/>
      <c r="K208" s="7"/>
      <c r="L208" s="7"/>
      <c r="M208" s="7"/>
      <c r="N208" s="7"/>
      <c r="O208" s="7"/>
      <c r="P208" s="7"/>
      <c r="Q208" s="265"/>
      <c r="R208" s="7"/>
      <c r="S208" s="7"/>
      <c r="T208" s="7"/>
      <c r="U208" s="266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</row>
    <row r="209" ht="18.0" customHeight="1">
      <c r="A209" s="7"/>
      <c r="B209" s="7"/>
      <c r="C209" s="7"/>
      <c r="D209" s="7"/>
      <c r="E209" s="7"/>
      <c r="F209" s="7"/>
      <c r="G209" s="7"/>
      <c r="H209" s="264"/>
      <c r="I209" s="7"/>
      <c r="J209" s="7"/>
      <c r="K209" s="7"/>
      <c r="L209" s="7"/>
      <c r="M209" s="7"/>
      <c r="N209" s="7"/>
      <c r="O209" s="7"/>
      <c r="P209" s="7"/>
      <c r="Q209" s="265"/>
      <c r="R209" s="7"/>
      <c r="S209" s="7"/>
      <c r="T209" s="7"/>
      <c r="U209" s="266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</row>
    <row r="210" ht="18.0" customHeight="1">
      <c r="A210" s="7"/>
      <c r="B210" s="7"/>
      <c r="C210" s="7"/>
      <c r="D210" s="7"/>
      <c r="E210" s="7"/>
      <c r="F210" s="7"/>
      <c r="G210" s="7"/>
      <c r="H210" s="264"/>
      <c r="I210" s="7"/>
      <c r="J210" s="7"/>
      <c r="K210" s="7"/>
      <c r="L210" s="7"/>
      <c r="M210" s="7"/>
      <c r="N210" s="7"/>
      <c r="O210" s="7"/>
      <c r="P210" s="7"/>
      <c r="Q210" s="265"/>
      <c r="R210" s="7"/>
      <c r="S210" s="7"/>
      <c r="T210" s="7"/>
      <c r="U210" s="266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</row>
    <row r="211" ht="18.0" customHeight="1">
      <c r="A211" s="7"/>
      <c r="B211" s="7"/>
      <c r="C211" s="7"/>
      <c r="D211" s="7"/>
      <c r="E211" s="7"/>
      <c r="F211" s="7"/>
      <c r="G211" s="7"/>
      <c r="H211" s="264"/>
      <c r="I211" s="7"/>
      <c r="J211" s="7"/>
      <c r="K211" s="7"/>
      <c r="L211" s="7"/>
      <c r="M211" s="7"/>
      <c r="N211" s="7"/>
      <c r="O211" s="7"/>
      <c r="P211" s="7"/>
      <c r="Q211" s="265"/>
      <c r="R211" s="7"/>
      <c r="S211" s="7"/>
      <c r="T211" s="7"/>
      <c r="U211" s="266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</row>
    <row r="212" ht="18.0" customHeight="1">
      <c r="A212" s="7"/>
      <c r="B212" s="7"/>
      <c r="C212" s="7"/>
      <c r="D212" s="7"/>
      <c r="E212" s="7"/>
      <c r="F212" s="7"/>
      <c r="G212" s="7"/>
      <c r="H212" s="264"/>
      <c r="I212" s="7"/>
      <c r="J212" s="7"/>
      <c r="K212" s="7"/>
      <c r="L212" s="7"/>
      <c r="M212" s="7"/>
      <c r="N212" s="7"/>
      <c r="O212" s="7"/>
      <c r="P212" s="7"/>
      <c r="Q212" s="265"/>
      <c r="R212" s="7"/>
      <c r="S212" s="7"/>
      <c r="T212" s="7"/>
      <c r="U212" s="266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</row>
    <row r="213" ht="18.0" customHeight="1">
      <c r="A213" s="7"/>
      <c r="B213" s="7"/>
      <c r="C213" s="7"/>
      <c r="D213" s="7"/>
      <c r="E213" s="7"/>
      <c r="F213" s="7"/>
      <c r="G213" s="7"/>
      <c r="H213" s="264"/>
      <c r="I213" s="7"/>
      <c r="J213" s="7"/>
      <c r="K213" s="7"/>
      <c r="L213" s="7"/>
      <c r="M213" s="7"/>
      <c r="N213" s="7"/>
      <c r="O213" s="7"/>
      <c r="P213" s="7"/>
      <c r="Q213" s="265"/>
      <c r="R213" s="7"/>
      <c r="S213" s="7"/>
      <c r="T213" s="7"/>
      <c r="U213" s="266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</row>
    <row r="214" ht="18.0" customHeight="1">
      <c r="A214" s="7"/>
      <c r="B214" s="7"/>
      <c r="C214" s="7"/>
      <c r="D214" s="7"/>
      <c r="E214" s="7"/>
      <c r="F214" s="7"/>
      <c r="G214" s="7"/>
      <c r="H214" s="264"/>
      <c r="I214" s="7"/>
      <c r="J214" s="7"/>
      <c r="K214" s="7"/>
      <c r="L214" s="7"/>
      <c r="M214" s="7"/>
      <c r="N214" s="7"/>
      <c r="O214" s="7"/>
      <c r="P214" s="7"/>
      <c r="Q214" s="265"/>
      <c r="R214" s="7"/>
      <c r="S214" s="7"/>
      <c r="T214" s="7"/>
      <c r="U214" s="266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</row>
    <row r="215" ht="18.0" customHeight="1">
      <c r="A215" s="7"/>
      <c r="B215" s="7"/>
      <c r="C215" s="7"/>
      <c r="D215" s="7"/>
      <c r="E215" s="7"/>
      <c r="F215" s="7"/>
      <c r="G215" s="7"/>
      <c r="H215" s="264"/>
      <c r="I215" s="7"/>
      <c r="J215" s="7"/>
      <c r="K215" s="7"/>
      <c r="L215" s="7"/>
      <c r="M215" s="7"/>
      <c r="N215" s="7"/>
      <c r="O215" s="7"/>
      <c r="P215" s="7"/>
      <c r="Q215" s="265"/>
      <c r="R215" s="7"/>
      <c r="S215" s="7"/>
      <c r="T215" s="7"/>
      <c r="U215" s="266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</row>
    <row r="216" ht="18.0" customHeight="1">
      <c r="A216" s="7"/>
      <c r="B216" s="7"/>
      <c r="C216" s="7"/>
      <c r="D216" s="7"/>
      <c r="E216" s="7"/>
      <c r="F216" s="7"/>
      <c r="G216" s="7"/>
      <c r="H216" s="264"/>
      <c r="I216" s="7"/>
      <c r="J216" s="7"/>
      <c r="K216" s="7"/>
      <c r="L216" s="7"/>
      <c r="M216" s="7"/>
      <c r="N216" s="7"/>
      <c r="O216" s="7"/>
      <c r="P216" s="7"/>
      <c r="Q216" s="265"/>
      <c r="R216" s="7"/>
      <c r="S216" s="7"/>
      <c r="T216" s="7"/>
      <c r="U216" s="266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</row>
    <row r="217" ht="18.0" customHeight="1">
      <c r="A217" s="7"/>
      <c r="B217" s="7"/>
      <c r="C217" s="7"/>
      <c r="D217" s="7"/>
      <c r="E217" s="7"/>
      <c r="F217" s="7"/>
      <c r="G217" s="7"/>
      <c r="H217" s="264"/>
      <c r="I217" s="7"/>
      <c r="J217" s="7"/>
      <c r="K217" s="7"/>
      <c r="L217" s="7"/>
      <c r="M217" s="7"/>
      <c r="N217" s="7"/>
      <c r="O217" s="7"/>
      <c r="P217" s="7"/>
      <c r="Q217" s="265"/>
      <c r="R217" s="7"/>
      <c r="S217" s="7"/>
      <c r="T217" s="7"/>
      <c r="U217" s="266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</row>
    <row r="218" ht="18.0" customHeight="1">
      <c r="A218" s="7"/>
      <c r="B218" s="7"/>
      <c r="C218" s="7"/>
      <c r="D218" s="7"/>
      <c r="E218" s="7"/>
      <c r="F218" s="7"/>
      <c r="G218" s="7"/>
      <c r="H218" s="264"/>
      <c r="I218" s="7"/>
      <c r="J218" s="7"/>
      <c r="K218" s="7"/>
      <c r="L218" s="7"/>
      <c r="M218" s="7"/>
      <c r="N218" s="7"/>
      <c r="O218" s="7"/>
      <c r="P218" s="7"/>
      <c r="Q218" s="265"/>
      <c r="R218" s="7"/>
      <c r="S218" s="7"/>
      <c r="T218" s="7"/>
      <c r="U218" s="266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</row>
    <row r="219" ht="18.0" customHeight="1">
      <c r="A219" s="7"/>
      <c r="B219" s="7"/>
      <c r="C219" s="7"/>
      <c r="D219" s="7"/>
      <c r="E219" s="7"/>
      <c r="F219" s="7"/>
      <c r="G219" s="7"/>
      <c r="H219" s="264"/>
      <c r="I219" s="7"/>
      <c r="J219" s="7"/>
      <c r="K219" s="7"/>
      <c r="L219" s="7"/>
      <c r="M219" s="7"/>
      <c r="N219" s="7"/>
      <c r="O219" s="7"/>
      <c r="P219" s="7"/>
      <c r="Q219" s="265"/>
      <c r="R219" s="7"/>
      <c r="S219" s="7"/>
      <c r="T219" s="7"/>
      <c r="U219" s="266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</row>
    <row r="220" ht="18.0" customHeight="1">
      <c r="A220" s="7"/>
      <c r="B220" s="7"/>
      <c r="C220" s="7"/>
      <c r="D220" s="7"/>
      <c r="E220" s="7"/>
      <c r="F220" s="7"/>
      <c r="G220" s="7"/>
      <c r="H220" s="264"/>
      <c r="I220" s="7"/>
      <c r="J220" s="7"/>
      <c r="K220" s="7"/>
      <c r="L220" s="7"/>
      <c r="M220" s="7"/>
      <c r="N220" s="7"/>
      <c r="O220" s="7"/>
      <c r="P220" s="7"/>
      <c r="Q220" s="265"/>
      <c r="R220" s="7"/>
      <c r="S220" s="7"/>
      <c r="T220" s="7"/>
      <c r="U220" s="266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</row>
    <row r="221" ht="18.0" customHeight="1">
      <c r="A221" s="7"/>
      <c r="B221" s="7"/>
      <c r="C221" s="7"/>
      <c r="D221" s="7"/>
      <c r="E221" s="7"/>
      <c r="F221" s="7"/>
      <c r="G221" s="7"/>
      <c r="H221" s="264"/>
      <c r="I221" s="7"/>
      <c r="J221" s="7"/>
      <c r="K221" s="7"/>
      <c r="L221" s="7"/>
      <c r="M221" s="7"/>
      <c r="N221" s="7"/>
      <c r="O221" s="7"/>
      <c r="P221" s="7"/>
      <c r="Q221" s="265"/>
      <c r="R221" s="7"/>
      <c r="S221" s="7"/>
      <c r="T221" s="7"/>
      <c r="U221" s="266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</row>
    <row r="222" ht="18.0" customHeight="1">
      <c r="A222" s="7"/>
      <c r="B222" s="7"/>
      <c r="C222" s="7"/>
      <c r="D222" s="7"/>
      <c r="E222" s="7"/>
      <c r="F222" s="7"/>
      <c r="G222" s="7"/>
      <c r="H222" s="264"/>
      <c r="I222" s="7"/>
      <c r="J222" s="7"/>
      <c r="K222" s="7"/>
      <c r="L222" s="7"/>
      <c r="M222" s="7"/>
      <c r="N222" s="7"/>
      <c r="O222" s="7"/>
      <c r="P222" s="7"/>
      <c r="Q222" s="265"/>
      <c r="R222" s="7"/>
      <c r="S222" s="7"/>
      <c r="T222" s="7"/>
      <c r="U222" s="266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</row>
    <row r="223" ht="18.0" customHeight="1">
      <c r="A223" s="7"/>
      <c r="B223" s="7"/>
      <c r="C223" s="7"/>
      <c r="D223" s="7"/>
      <c r="E223" s="7"/>
      <c r="F223" s="7"/>
      <c r="G223" s="7"/>
      <c r="H223" s="264"/>
      <c r="I223" s="7"/>
      <c r="J223" s="7"/>
      <c r="K223" s="7"/>
      <c r="L223" s="7"/>
      <c r="M223" s="7"/>
      <c r="N223" s="7"/>
      <c r="O223" s="7"/>
      <c r="P223" s="7"/>
      <c r="Q223" s="265"/>
      <c r="R223" s="7"/>
      <c r="S223" s="7"/>
      <c r="T223" s="7"/>
      <c r="U223" s="266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</row>
    <row r="224" ht="18.0" customHeight="1">
      <c r="A224" s="7"/>
      <c r="B224" s="7"/>
      <c r="C224" s="7"/>
      <c r="D224" s="7"/>
      <c r="E224" s="7"/>
      <c r="F224" s="7"/>
      <c r="G224" s="7"/>
      <c r="H224" s="264"/>
      <c r="I224" s="7"/>
      <c r="J224" s="7"/>
      <c r="K224" s="7"/>
      <c r="L224" s="7"/>
      <c r="M224" s="7"/>
      <c r="N224" s="7"/>
      <c r="O224" s="7"/>
      <c r="P224" s="7"/>
      <c r="Q224" s="265"/>
      <c r="R224" s="7"/>
      <c r="S224" s="7"/>
      <c r="T224" s="7"/>
      <c r="U224" s="266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</row>
    <row r="225" ht="18.0" customHeight="1">
      <c r="A225" s="7"/>
      <c r="B225" s="7"/>
      <c r="C225" s="7"/>
      <c r="D225" s="7"/>
      <c r="E225" s="7"/>
      <c r="F225" s="7"/>
      <c r="G225" s="7"/>
      <c r="H225" s="264"/>
      <c r="I225" s="7"/>
      <c r="J225" s="7"/>
      <c r="K225" s="7"/>
      <c r="L225" s="7"/>
      <c r="M225" s="7"/>
      <c r="N225" s="7"/>
      <c r="O225" s="7"/>
      <c r="P225" s="7"/>
      <c r="Q225" s="265"/>
      <c r="R225" s="7"/>
      <c r="S225" s="7"/>
      <c r="T225" s="7"/>
      <c r="U225" s="266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</row>
    <row r="226" ht="18.0" customHeight="1">
      <c r="A226" s="7"/>
      <c r="B226" s="7"/>
      <c r="C226" s="7"/>
      <c r="D226" s="7"/>
      <c r="E226" s="7"/>
      <c r="F226" s="7"/>
      <c r="G226" s="7"/>
      <c r="H226" s="264"/>
      <c r="I226" s="7"/>
      <c r="J226" s="7"/>
      <c r="K226" s="7"/>
      <c r="L226" s="7"/>
      <c r="M226" s="7"/>
      <c r="N226" s="7"/>
      <c r="O226" s="7"/>
      <c r="P226" s="7"/>
      <c r="Q226" s="265"/>
      <c r="R226" s="7"/>
      <c r="S226" s="7"/>
      <c r="T226" s="7"/>
      <c r="U226" s="266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</row>
    <row r="227" ht="18.0" customHeight="1">
      <c r="A227" s="7"/>
      <c r="B227" s="7"/>
      <c r="C227" s="7"/>
      <c r="D227" s="7"/>
      <c r="E227" s="7"/>
      <c r="F227" s="7"/>
      <c r="G227" s="7"/>
      <c r="H227" s="264"/>
      <c r="I227" s="7"/>
      <c r="J227" s="7"/>
      <c r="K227" s="7"/>
      <c r="L227" s="7"/>
      <c r="M227" s="7"/>
      <c r="N227" s="7"/>
      <c r="O227" s="7"/>
      <c r="P227" s="7"/>
      <c r="Q227" s="265"/>
      <c r="R227" s="7"/>
      <c r="S227" s="7"/>
      <c r="T227" s="7"/>
      <c r="U227" s="266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</row>
    <row r="228" ht="18.0" customHeight="1">
      <c r="A228" s="7"/>
      <c r="B228" s="7"/>
      <c r="C228" s="7"/>
      <c r="D228" s="7"/>
      <c r="E228" s="7"/>
      <c r="F228" s="7"/>
      <c r="G228" s="7"/>
      <c r="H228" s="264"/>
      <c r="I228" s="7"/>
      <c r="J228" s="7"/>
      <c r="K228" s="7"/>
      <c r="L228" s="7"/>
      <c r="M228" s="7"/>
      <c r="N228" s="7"/>
      <c r="O228" s="7"/>
      <c r="P228" s="7"/>
      <c r="Q228" s="265"/>
      <c r="R228" s="7"/>
      <c r="S228" s="7"/>
      <c r="T228" s="7"/>
      <c r="U228" s="266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</row>
    <row r="229" ht="18.0" customHeight="1">
      <c r="A229" s="7"/>
      <c r="B229" s="7"/>
      <c r="C229" s="7"/>
      <c r="D229" s="7"/>
      <c r="E229" s="7"/>
      <c r="F229" s="7"/>
      <c r="G229" s="7"/>
      <c r="H229" s="264"/>
      <c r="I229" s="7"/>
      <c r="J229" s="7"/>
      <c r="K229" s="7"/>
      <c r="L229" s="7"/>
      <c r="M229" s="7"/>
      <c r="N229" s="7"/>
      <c r="O229" s="7"/>
      <c r="P229" s="7"/>
      <c r="Q229" s="265"/>
      <c r="R229" s="7"/>
      <c r="S229" s="7"/>
      <c r="T229" s="7"/>
      <c r="U229" s="266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</row>
    <row r="230" ht="18.0" customHeight="1">
      <c r="A230" s="7"/>
      <c r="B230" s="7"/>
      <c r="C230" s="7"/>
      <c r="D230" s="7"/>
      <c r="E230" s="7"/>
      <c r="F230" s="7"/>
      <c r="G230" s="7"/>
      <c r="H230" s="264"/>
      <c r="I230" s="7"/>
      <c r="J230" s="7"/>
      <c r="K230" s="7"/>
      <c r="L230" s="7"/>
      <c r="M230" s="7"/>
      <c r="N230" s="7"/>
      <c r="O230" s="7"/>
      <c r="P230" s="7"/>
      <c r="Q230" s="265"/>
      <c r="R230" s="7"/>
      <c r="S230" s="7"/>
      <c r="T230" s="7"/>
      <c r="U230" s="266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</row>
    <row r="231" ht="18.0" customHeight="1">
      <c r="A231" s="7"/>
      <c r="B231" s="7"/>
      <c r="C231" s="7"/>
      <c r="D231" s="7"/>
      <c r="E231" s="7"/>
      <c r="F231" s="7"/>
      <c r="G231" s="7"/>
      <c r="H231" s="264"/>
      <c r="I231" s="7"/>
      <c r="J231" s="7"/>
      <c r="K231" s="7"/>
      <c r="L231" s="7"/>
      <c r="M231" s="7"/>
      <c r="N231" s="7"/>
      <c r="O231" s="7"/>
      <c r="P231" s="7"/>
      <c r="Q231" s="265"/>
      <c r="R231" s="7"/>
      <c r="S231" s="7"/>
      <c r="T231" s="7"/>
      <c r="U231" s="266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</row>
    <row r="232" ht="18.0" customHeight="1">
      <c r="A232" s="7"/>
      <c r="B232" s="7"/>
      <c r="C232" s="7"/>
      <c r="D232" s="7"/>
      <c r="E232" s="7"/>
      <c r="F232" s="7"/>
      <c r="G232" s="7"/>
      <c r="H232" s="264"/>
      <c r="I232" s="7"/>
      <c r="J232" s="7"/>
      <c r="K232" s="7"/>
      <c r="L232" s="7"/>
      <c r="M232" s="7"/>
      <c r="N232" s="7"/>
      <c r="O232" s="7"/>
      <c r="P232" s="7"/>
      <c r="Q232" s="265"/>
      <c r="R232" s="7"/>
      <c r="S232" s="7"/>
      <c r="T232" s="7"/>
      <c r="U232" s="266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</row>
    <row r="233" ht="18.0" customHeight="1">
      <c r="A233" s="7"/>
      <c r="B233" s="7"/>
      <c r="C233" s="7"/>
      <c r="D233" s="7"/>
      <c r="E233" s="7"/>
      <c r="F233" s="7"/>
      <c r="G233" s="7"/>
      <c r="H233" s="264"/>
      <c r="I233" s="7"/>
      <c r="J233" s="7"/>
      <c r="K233" s="7"/>
      <c r="L233" s="7"/>
      <c r="M233" s="7"/>
      <c r="N233" s="7"/>
      <c r="O233" s="7"/>
      <c r="P233" s="7"/>
      <c r="Q233" s="265"/>
      <c r="R233" s="7"/>
      <c r="S233" s="7"/>
      <c r="T233" s="7"/>
      <c r="U233" s="266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</row>
    <row r="234" ht="18.0" customHeight="1">
      <c r="A234" s="7"/>
      <c r="B234" s="7"/>
      <c r="C234" s="7"/>
      <c r="D234" s="7"/>
      <c r="E234" s="7"/>
      <c r="F234" s="7"/>
      <c r="G234" s="7"/>
      <c r="H234" s="264"/>
      <c r="I234" s="7"/>
      <c r="J234" s="7"/>
      <c r="K234" s="7"/>
      <c r="L234" s="7"/>
      <c r="M234" s="7"/>
      <c r="N234" s="7"/>
      <c r="O234" s="7"/>
      <c r="P234" s="7"/>
      <c r="Q234" s="265"/>
      <c r="R234" s="7"/>
      <c r="S234" s="7"/>
      <c r="T234" s="7"/>
      <c r="U234" s="266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</row>
    <row r="235" ht="18.0" customHeight="1">
      <c r="A235" s="7"/>
      <c r="B235" s="7"/>
      <c r="C235" s="7"/>
      <c r="D235" s="7"/>
      <c r="E235" s="7"/>
      <c r="F235" s="7"/>
      <c r="G235" s="7"/>
      <c r="H235" s="264"/>
      <c r="I235" s="7"/>
      <c r="J235" s="7"/>
      <c r="K235" s="7"/>
      <c r="L235" s="7"/>
      <c r="M235" s="7"/>
      <c r="N235" s="7"/>
      <c r="O235" s="7"/>
      <c r="P235" s="7"/>
      <c r="Q235" s="265"/>
      <c r="R235" s="7"/>
      <c r="S235" s="7"/>
      <c r="T235" s="7"/>
      <c r="U235" s="266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</row>
    <row r="236" ht="18.0" customHeight="1">
      <c r="A236" s="7"/>
      <c r="B236" s="7"/>
      <c r="C236" s="7"/>
      <c r="D236" s="7"/>
      <c r="E236" s="7"/>
      <c r="F236" s="7"/>
      <c r="G236" s="7"/>
      <c r="H236" s="264"/>
      <c r="I236" s="7"/>
      <c r="J236" s="7"/>
      <c r="K236" s="7"/>
      <c r="L236" s="7"/>
      <c r="M236" s="7"/>
      <c r="N236" s="7"/>
      <c r="O236" s="7"/>
      <c r="P236" s="7"/>
      <c r="Q236" s="265"/>
      <c r="R236" s="7"/>
      <c r="S236" s="7"/>
      <c r="T236" s="7"/>
      <c r="U236" s="266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</row>
    <row r="237" ht="18.0" customHeight="1">
      <c r="A237" s="7"/>
      <c r="B237" s="7"/>
      <c r="C237" s="7"/>
      <c r="D237" s="7"/>
      <c r="E237" s="7"/>
      <c r="F237" s="7"/>
      <c r="G237" s="7"/>
      <c r="H237" s="264"/>
      <c r="I237" s="7"/>
      <c r="J237" s="7"/>
      <c r="K237" s="7"/>
      <c r="L237" s="7"/>
      <c r="M237" s="7"/>
      <c r="N237" s="7"/>
      <c r="O237" s="7"/>
      <c r="P237" s="7"/>
      <c r="Q237" s="265"/>
      <c r="R237" s="7"/>
      <c r="S237" s="7"/>
      <c r="T237" s="7"/>
      <c r="U237" s="266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</row>
    <row r="238" ht="18.0" customHeight="1">
      <c r="A238" s="7"/>
      <c r="B238" s="7"/>
      <c r="C238" s="7"/>
      <c r="D238" s="7"/>
      <c r="E238" s="7"/>
      <c r="F238" s="7"/>
      <c r="G238" s="7"/>
      <c r="H238" s="264"/>
      <c r="I238" s="7"/>
      <c r="J238" s="7"/>
      <c r="K238" s="7"/>
      <c r="L238" s="7"/>
      <c r="M238" s="7"/>
      <c r="N238" s="7"/>
      <c r="O238" s="7"/>
      <c r="P238" s="7"/>
      <c r="Q238" s="265"/>
      <c r="R238" s="7"/>
      <c r="S238" s="7"/>
      <c r="T238" s="7"/>
      <c r="U238" s="266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</row>
    <row r="239" ht="18.0" customHeight="1">
      <c r="A239" s="7"/>
      <c r="B239" s="7"/>
      <c r="C239" s="7"/>
      <c r="D239" s="7"/>
      <c r="E239" s="7"/>
      <c r="F239" s="7"/>
      <c r="G239" s="7"/>
      <c r="H239" s="264"/>
      <c r="I239" s="7"/>
      <c r="J239" s="7"/>
      <c r="K239" s="7"/>
      <c r="L239" s="7"/>
      <c r="M239" s="7"/>
      <c r="N239" s="7"/>
      <c r="O239" s="7"/>
      <c r="P239" s="7"/>
      <c r="Q239" s="265"/>
      <c r="R239" s="7"/>
      <c r="S239" s="7"/>
      <c r="T239" s="7"/>
      <c r="U239" s="266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</row>
    <row r="240" ht="18.0" customHeight="1">
      <c r="A240" s="7"/>
      <c r="B240" s="7"/>
      <c r="C240" s="7"/>
      <c r="D240" s="7"/>
      <c r="E240" s="7"/>
      <c r="F240" s="7"/>
      <c r="G240" s="7"/>
      <c r="H240" s="264"/>
      <c r="I240" s="7"/>
      <c r="J240" s="7"/>
      <c r="K240" s="7"/>
      <c r="L240" s="7"/>
      <c r="M240" s="7"/>
      <c r="N240" s="7"/>
      <c r="O240" s="7"/>
      <c r="P240" s="7"/>
      <c r="Q240" s="265"/>
      <c r="R240" s="7"/>
      <c r="S240" s="7"/>
      <c r="T240" s="7"/>
      <c r="U240" s="266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</row>
    <row r="241" ht="18.0" customHeight="1">
      <c r="A241" s="7"/>
      <c r="B241" s="7"/>
      <c r="C241" s="7"/>
      <c r="D241" s="7"/>
      <c r="E241" s="7"/>
      <c r="F241" s="7"/>
      <c r="G241" s="7"/>
      <c r="H241" s="264"/>
      <c r="I241" s="7"/>
      <c r="J241" s="7"/>
      <c r="K241" s="7"/>
      <c r="L241" s="7"/>
      <c r="M241" s="7"/>
      <c r="N241" s="7"/>
      <c r="O241" s="7"/>
      <c r="P241" s="7"/>
      <c r="Q241" s="265"/>
      <c r="R241" s="7"/>
      <c r="S241" s="7"/>
      <c r="T241" s="7"/>
      <c r="U241" s="266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</row>
    <row r="242" ht="18.0" customHeight="1">
      <c r="A242" s="7"/>
      <c r="B242" s="7"/>
      <c r="C242" s="7"/>
      <c r="D242" s="7"/>
      <c r="E242" s="7"/>
      <c r="F242" s="7"/>
      <c r="G242" s="7"/>
      <c r="H242" s="264"/>
      <c r="I242" s="7"/>
      <c r="J242" s="7"/>
      <c r="K242" s="7"/>
      <c r="L242" s="7"/>
      <c r="M242" s="7"/>
      <c r="N242" s="7"/>
      <c r="O242" s="7"/>
      <c r="P242" s="7"/>
      <c r="Q242" s="265"/>
      <c r="R242" s="7"/>
      <c r="S242" s="7"/>
      <c r="T242" s="7"/>
      <c r="U242" s="266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</row>
    <row r="243" ht="18.0" customHeight="1">
      <c r="A243" s="7"/>
      <c r="B243" s="7"/>
      <c r="C243" s="7"/>
      <c r="D243" s="7"/>
      <c r="E243" s="7"/>
      <c r="F243" s="7"/>
      <c r="G243" s="7"/>
      <c r="H243" s="264"/>
      <c r="I243" s="7"/>
      <c r="J243" s="7"/>
      <c r="K243" s="7"/>
      <c r="L243" s="7"/>
      <c r="M243" s="7"/>
      <c r="N243" s="7"/>
      <c r="O243" s="7"/>
      <c r="P243" s="7"/>
      <c r="Q243" s="265"/>
      <c r="R243" s="7"/>
      <c r="S243" s="7"/>
      <c r="T243" s="7"/>
      <c r="U243" s="266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</row>
    <row r="244" ht="18.0" customHeight="1">
      <c r="A244" s="7"/>
      <c r="B244" s="7"/>
      <c r="C244" s="7"/>
      <c r="D244" s="7"/>
      <c r="E244" s="7"/>
      <c r="F244" s="7"/>
      <c r="G244" s="7"/>
      <c r="H244" s="264"/>
      <c r="I244" s="7"/>
      <c r="J244" s="7"/>
      <c r="K244" s="7"/>
      <c r="L244" s="7"/>
      <c r="M244" s="7"/>
      <c r="N244" s="7"/>
      <c r="O244" s="7"/>
      <c r="P244" s="7"/>
      <c r="Q244" s="265"/>
      <c r="R244" s="7"/>
      <c r="S244" s="7"/>
      <c r="T244" s="7"/>
      <c r="U244" s="266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</row>
    <row r="245" ht="18.0" customHeight="1">
      <c r="A245" s="7"/>
      <c r="B245" s="7"/>
      <c r="C245" s="7"/>
      <c r="D245" s="7"/>
      <c r="E245" s="7"/>
      <c r="F245" s="7"/>
      <c r="G245" s="7"/>
      <c r="H245" s="264"/>
      <c r="I245" s="7"/>
      <c r="J245" s="7"/>
      <c r="K245" s="7"/>
      <c r="L245" s="7"/>
      <c r="M245" s="7"/>
      <c r="N245" s="7"/>
      <c r="O245" s="7"/>
      <c r="P245" s="7"/>
      <c r="Q245" s="265"/>
      <c r="R245" s="7"/>
      <c r="S245" s="7"/>
      <c r="T245" s="7"/>
      <c r="U245" s="266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</row>
    <row r="246" ht="18.0" customHeight="1">
      <c r="A246" s="7"/>
      <c r="B246" s="7"/>
      <c r="C246" s="7"/>
      <c r="D246" s="7"/>
      <c r="E246" s="7"/>
      <c r="F246" s="7"/>
      <c r="G246" s="7"/>
      <c r="H246" s="264"/>
      <c r="I246" s="7"/>
      <c r="J246" s="7"/>
      <c r="K246" s="7"/>
      <c r="L246" s="7"/>
      <c r="M246" s="7"/>
      <c r="N246" s="7"/>
      <c r="O246" s="7"/>
      <c r="P246" s="7"/>
      <c r="Q246" s="265"/>
      <c r="R246" s="7"/>
      <c r="S246" s="7"/>
      <c r="T246" s="7"/>
      <c r="U246" s="266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</row>
    <row r="247" ht="18.0" customHeight="1">
      <c r="A247" s="7"/>
      <c r="B247" s="7"/>
      <c r="C247" s="7"/>
      <c r="D247" s="7"/>
      <c r="E247" s="7"/>
      <c r="F247" s="7"/>
      <c r="G247" s="7"/>
      <c r="H247" s="264"/>
      <c r="I247" s="7"/>
      <c r="J247" s="7"/>
      <c r="K247" s="7"/>
      <c r="L247" s="7"/>
      <c r="M247" s="7"/>
      <c r="N247" s="7"/>
      <c r="O247" s="7"/>
      <c r="P247" s="7"/>
      <c r="Q247" s="265"/>
      <c r="R247" s="7"/>
      <c r="S247" s="7"/>
      <c r="T247" s="7"/>
      <c r="U247" s="266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</row>
    <row r="248" ht="18.0" customHeight="1">
      <c r="A248" s="7"/>
      <c r="B248" s="7"/>
      <c r="C248" s="7"/>
      <c r="D248" s="7"/>
      <c r="E248" s="7"/>
      <c r="F248" s="7"/>
      <c r="G248" s="7"/>
      <c r="H248" s="264"/>
      <c r="I248" s="7"/>
      <c r="J248" s="7"/>
      <c r="K248" s="7"/>
      <c r="L248" s="7"/>
      <c r="M248" s="7"/>
      <c r="N248" s="7"/>
      <c r="O248" s="7"/>
      <c r="P248" s="7"/>
      <c r="Q248" s="265"/>
      <c r="R248" s="7"/>
      <c r="S248" s="7"/>
      <c r="T248" s="7"/>
      <c r="U248" s="266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</row>
    <row r="249" ht="18.0" customHeight="1">
      <c r="A249" s="7"/>
      <c r="B249" s="7"/>
      <c r="C249" s="7"/>
      <c r="D249" s="7"/>
      <c r="E249" s="7"/>
      <c r="F249" s="7"/>
      <c r="G249" s="7"/>
      <c r="H249" s="264"/>
      <c r="I249" s="7"/>
      <c r="J249" s="7"/>
      <c r="K249" s="7"/>
      <c r="L249" s="7"/>
      <c r="M249" s="7"/>
      <c r="N249" s="7"/>
      <c r="O249" s="7"/>
      <c r="P249" s="7"/>
      <c r="Q249" s="265"/>
      <c r="R249" s="7"/>
      <c r="S249" s="7"/>
      <c r="T249" s="7"/>
      <c r="U249" s="266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</row>
    <row r="250" ht="18.0" customHeight="1">
      <c r="A250" s="7"/>
      <c r="B250" s="7"/>
      <c r="C250" s="7"/>
      <c r="D250" s="7"/>
      <c r="E250" s="7"/>
      <c r="F250" s="7"/>
      <c r="G250" s="7"/>
      <c r="H250" s="264"/>
      <c r="I250" s="7"/>
      <c r="J250" s="7"/>
      <c r="K250" s="7"/>
      <c r="L250" s="7"/>
      <c r="M250" s="7"/>
      <c r="N250" s="7"/>
      <c r="O250" s="7"/>
      <c r="P250" s="7"/>
      <c r="Q250" s="265"/>
      <c r="R250" s="7"/>
      <c r="S250" s="7"/>
      <c r="T250" s="7"/>
      <c r="U250" s="266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</row>
    <row r="251" ht="18.0" customHeight="1">
      <c r="A251" s="7"/>
      <c r="B251" s="7"/>
      <c r="C251" s="7"/>
      <c r="D251" s="7"/>
      <c r="E251" s="7"/>
      <c r="F251" s="7"/>
      <c r="G251" s="7"/>
      <c r="H251" s="264"/>
      <c r="I251" s="7"/>
      <c r="J251" s="7"/>
      <c r="K251" s="7"/>
      <c r="L251" s="7"/>
      <c r="M251" s="7"/>
      <c r="N251" s="7"/>
      <c r="O251" s="7"/>
      <c r="P251" s="7"/>
      <c r="Q251" s="265"/>
      <c r="R251" s="7"/>
      <c r="S251" s="7"/>
      <c r="T251" s="7"/>
      <c r="U251" s="266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</row>
    <row r="252" ht="18.0" customHeight="1">
      <c r="A252" s="7"/>
      <c r="B252" s="7"/>
      <c r="C252" s="7"/>
      <c r="D252" s="7"/>
      <c r="E252" s="7"/>
      <c r="F252" s="7"/>
      <c r="G252" s="7"/>
      <c r="H252" s="264"/>
      <c r="I252" s="7"/>
      <c r="J252" s="7"/>
      <c r="K252" s="7"/>
      <c r="L252" s="7"/>
      <c r="M252" s="7"/>
      <c r="N252" s="7"/>
      <c r="O252" s="7"/>
      <c r="P252" s="7"/>
      <c r="Q252" s="265"/>
      <c r="R252" s="7"/>
      <c r="S252" s="7"/>
      <c r="T252" s="7"/>
      <c r="U252" s="266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</row>
    <row r="253" ht="18.0" customHeight="1">
      <c r="A253" s="7"/>
      <c r="B253" s="7"/>
      <c r="C253" s="7"/>
      <c r="D253" s="7"/>
      <c r="E253" s="7"/>
      <c r="F253" s="7"/>
      <c r="G253" s="7"/>
      <c r="H253" s="264"/>
      <c r="I253" s="7"/>
      <c r="J253" s="7"/>
      <c r="K253" s="7"/>
      <c r="L253" s="7"/>
      <c r="M253" s="7"/>
      <c r="N253" s="7"/>
      <c r="O253" s="7"/>
      <c r="P253" s="7"/>
      <c r="Q253" s="265"/>
      <c r="R253" s="7"/>
      <c r="S253" s="7"/>
      <c r="T253" s="7"/>
      <c r="U253" s="266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</row>
    <row r="254" ht="18.0" customHeight="1">
      <c r="A254" s="7"/>
      <c r="B254" s="7"/>
      <c r="C254" s="7"/>
      <c r="D254" s="7"/>
      <c r="E254" s="7"/>
      <c r="F254" s="7"/>
      <c r="G254" s="7"/>
      <c r="H254" s="264"/>
      <c r="I254" s="7"/>
      <c r="J254" s="7"/>
      <c r="K254" s="7"/>
      <c r="L254" s="7"/>
      <c r="M254" s="7"/>
      <c r="N254" s="7"/>
      <c r="O254" s="7"/>
      <c r="P254" s="7"/>
      <c r="Q254" s="265"/>
      <c r="R254" s="7"/>
      <c r="S254" s="7"/>
      <c r="T254" s="7"/>
      <c r="U254" s="266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</row>
    <row r="255" ht="18.0" customHeight="1">
      <c r="A255" s="7"/>
      <c r="B255" s="7"/>
      <c r="C255" s="7"/>
      <c r="D255" s="7"/>
      <c r="E255" s="7"/>
      <c r="F255" s="7"/>
      <c r="G255" s="7"/>
      <c r="H255" s="264"/>
      <c r="I255" s="7"/>
      <c r="J255" s="7"/>
      <c r="K255" s="7"/>
      <c r="L255" s="7"/>
      <c r="M255" s="7"/>
      <c r="N255" s="7"/>
      <c r="O255" s="7"/>
      <c r="P255" s="7"/>
      <c r="Q255" s="265"/>
      <c r="R255" s="7"/>
      <c r="S255" s="7"/>
      <c r="T255" s="7"/>
      <c r="U255" s="266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</row>
    <row r="256" ht="18.0" customHeight="1">
      <c r="A256" s="7"/>
      <c r="B256" s="7"/>
      <c r="C256" s="7"/>
      <c r="D256" s="7"/>
      <c r="E256" s="7"/>
      <c r="F256" s="7"/>
      <c r="G256" s="7"/>
      <c r="H256" s="264"/>
      <c r="I256" s="7"/>
      <c r="J256" s="7"/>
      <c r="K256" s="7"/>
      <c r="L256" s="7"/>
      <c r="M256" s="7"/>
      <c r="N256" s="7"/>
      <c r="O256" s="7"/>
      <c r="P256" s="7"/>
      <c r="Q256" s="265"/>
      <c r="R256" s="7"/>
      <c r="S256" s="7"/>
      <c r="T256" s="7"/>
      <c r="U256" s="266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</row>
    <row r="257" ht="18.0" customHeight="1">
      <c r="A257" s="7"/>
      <c r="B257" s="7"/>
      <c r="C257" s="7"/>
      <c r="D257" s="7"/>
      <c r="E257" s="7"/>
      <c r="F257" s="7"/>
      <c r="G257" s="7"/>
      <c r="H257" s="264"/>
      <c r="I257" s="7"/>
      <c r="J257" s="7"/>
      <c r="K257" s="7"/>
      <c r="L257" s="7"/>
      <c r="M257" s="7"/>
      <c r="N257" s="7"/>
      <c r="O257" s="7"/>
      <c r="P257" s="7"/>
      <c r="Q257" s="265"/>
      <c r="R257" s="7"/>
      <c r="S257" s="7"/>
      <c r="T257" s="7"/>
      <c r="U257" s="266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</row>
    <row r="258" ht="18.0" customHeight="1">
      <c r="A258" s="7"/>
      <c r="B258" s="7"/>
      <c r="C258" s="7"/>
      <c r="D258" s="7"/>
      <c r="E258" s="7"/>
      <c r="F258" s="7"/>
      <c r="G258" s="7"/>
      <c r="H258" s="264"/>
      <c r="I258" s="7"/>
      <c r="J258" s="7"/>
      <c r="K258" s="7"/>
      <c r="L258" s="7"/>
      <c r="M258" s="7"/>
      <c r="N258" s="7"/>
      <c r="O258" s="7"/>
      <c r="P258" s="7"/>
      <c r="Q258" s="265"/>
      <c r="R258" s="7"/>
      <c r="S258" s="7"/>
      <c r="T258" s="7"/>
      <c r="U258" s="266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</row>
    <row r="259" ht="18.0" customHeight="1">
      <c r="A259" s="7"/>
      <c r="B259" s="7"/>
      <c r="C259" s="7"/>
      <c r="D259" s="7"/>
      <c r="E259" s="7"/>
      <c r="F259" s="7"/>
      <c r="G259" s="7"/>
      <c r="H259" s="264"/>
      <c r="I259" s="7"/>
      <c r="J259" s="7"/>
      <c r="K259" s="7"/>
      <c r="L259" s="7"/>
      <c r="M259" s="7"/>
      <c r="N259" s="7"/>
      <c r="O259" s="7"/>
      <c r="P259" s="7"/>
      <c r="Q259" s="265"/>
      <c r="R259" s="7"/>
      <c r="S259" s="7"/>
      <c r="T259" s="7"/>
      <c r="U259" s="266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</row>
    <row r="260" ht="18.0" customHeight="1">
      <c r="A260" s="7"/>
      <c r="B260" s="7"/>
      <c r="C260" s="7"/>
      <c r="D260" s="7"/>
      <c r="E260" s="7"/>
      <c r="F260" s="7"/>
      <c r="G260" s="7"/>
      <c r="H260" s="264"/>
      <c r="I260" s="7"/>
      <c r="J260" s="7"/>
      <c r="K260" s="7"/>
      <c r="L260" s="7"/>
      <c r="M260" s="7"/>
      <c r="N260" s="7"/>
      <c r="O260" s="7"/>
      <c r="P260" s="7"/>
      <c r="Q260" s="265"/>
      <c r="R260" s="7"/>
      <c r="S260" s="7"/>
      <c r="T260" s="7"/>
      <c r="U260" s="266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</row>
    <row r="261" ht="18.0" customHeight="1">
      <c r="A261" s="7"/>
      <c r="B261" s="7"/>
      <c r="C261" s="7"/>
      <c r="D261" s="7"/>
      <c r="E261" s="7"/>
      <c r="F261" s="7"/>
      <c r="G261" s="7"/>
      <c r="H261" s="264"/>
      <c r="I261" s="7"/>
      <c r="J261" s="7"/>
      <c r="K261" s="7"/>
      <c r="L261" s="7"/>
      <c r="M261" s="7"/>
      <c r="N261" s="7"/>
      <c r="O261" s="7"/>
      <c r="P261" s="7"/>
      <c r="Q261" s="265"/>
      <c r="R261" s="7"/>
      <c r="S261" s="7"/>
      <c r="T261" s="7"/>
      <c r="U261" s="266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</row>
    <row r="262" ht="18.0" customHeight="1">
      <c r="A262" s="7"/>
      <c r="B262" s="7"/>
      <c r="C262" s="7"/>
      <c r="D262" s="7"/>
      <c r="E262" s="7"/>
      <c r="F262" s="7"/>
      <c r="G262" s="7"/>
      <c r="H262" s="264"/>
      <c r="I262" s="7"/>
      <c r="J262" s="7"/>
      <c r="K262" s="7"/>
      <c r="L262" s="7"/>
      <c r="M262" s="7"/>
      <c r="N262" s="7"/>
      <c r="O262" s="7"/>
      <c r="P262" s="7"/>
      <c r="Q262" s="265"/>
      <c r="R262" s="7"/>
      <c r="S262" s="7"/>
      <c r="T262" s="7"/>
      <c r="U262" s="266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</row>
    <row r="263" ht="18.0" customHeight="1">
      <c r="A263" s="7"/>
      <c r="B263" s="7"/>
      <c r="C263" s="7"/>
      <c r="D263" s="7"/>
      <c r="E263" s="7"/>
      <c r="F263" s="7"/>
      <c r="G263" s="7"/>
      <c r="H263" s="264"/>
      <c r="I263" s="7"/>
      <c r="J263" s="7"/>
      <c r="K263" s="7"/>
      <c r="L263" s="7"/>
      <c r="M263" s="7"/>
      <c r="N263" s="7"/>
      <c r="O263" s="7"/>
      <c r="P263" s="7"/>
      <c r="Q263" s="265"/>
      <c r="R263" s="7"/>
      <c r="S263" s="7"/>
      <c r="T263" s="7"/>
      <c r="U263" s="266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</row>
    <row r="264" ht="18.0" customHeight="1">
      <c r="A264" s="7"/>
      <c r="B264" s="7"/>
      <c r="C264" s="7"/>
      <c r="D264" s="7"/>
      <c r="E264" s="7"/>
      <c r="F264" s="7"/>
      <c r="G264" s="7"/>
      <c r="H264" s="264"/>
      <c r="I264" s="7"/>
      <c r="J264" s="7"/>
      <c r="K264" s="7"/>
      <c r="L264" s="7"/>
      <c r="M264" s="7"/>
      <c r="N264" s="7"/>
      <c r="O264" s="7"/>
      <c r="P264" s="7"/>
      <c r="Q264" s="265"/>
      <c r="R264" s="7"/>
      <c r="S264" s="7"/>
      <c r="T264" s="7"/>
      <c r="U264" s="266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</row>
    <row r="265" ht="18.0" customHeight="1">
      <c r="A265" s="7"/>
      <c r="B265" s="7"/>
      <c r="C265" s="7"/>
      <c r="D265" s="7"/>
      <c r="E265" s="7"/>
      <c r="F265" s="7"/>
      <c r="G265" s="7"/>
      <c r="H265" s="264"/>
      <c r="I265" s="7"/>
      <c r="J265" s="7"/>
      <c r="K265" s="7"/>
      <c r="L265" s="7"/>
      <c r="M265" s="7"/>
      <c r="N265" s="7"/>
      <c r="O265" s="7"/>
      <c r="P265" s="7"/>
      <c r="Q265" s="265"/>
      <c r="R265" s="7"/>
      <c r="S265" s="7"/>
      <c r="T265" s="7"/>
      <c r="U265" s="266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</row>
    <row r="266" ht="18.0" customHeight="1">
      <c r="A266" s="7"/>
      <c r="B266" s="7"/>
      <c r="C266" s="7"/>
      <c r="D266" s="7"/>
      <c r="E266" s="7"/>
      <c r="F266" s="7"/>
      <c r="G266" s="7"/>
      <c r="H266" s="264"/>
      <c r="I266" s="7"/>
      <c r="J266" s="7"/>
      <c r="K266" s="7"/>
      <c r="L266" s="7"/>
      <c r="M266" s="7"/>
      <c r="N266" s="7"/>
      <c r="O266" s="7"/>
      <c r="P266" s="7"/>
      <c r="Q266" s="265"/>
      <c r="R266" s="7"/>
      <c r="S266" s="7"/>
      <c r="T266" s="7"/>
      <c r="U266" s="266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</row>
    <row r="267" ht="18.0" customHeight="1">
      <c r="A267" s="7"/>
      <c r="B267" s="7"/>
      <c r="C267" s="7"/>
      <c r="D267" s="7"/>
      <c r="E267" s="7"/>
      <c r="F267" s="7"/>
      <c r="G267" s="7"/>
      <c r="H267" s="264"/>
      <c r="I267" s="7"/>
      <c r="J267" s="7"/>
      <c r="K267" s="7"/>
      <c r="L267" s="7"/>
      <c r="M267" s="7"/>
      <c r="N267" s="7"/>
      <c r="O267" s="7"/>
      <c r="P267" s="7"/>
      <c r="Q267" s="265"/>
      <c r="R267" s="7"/>
      <c r="S267" s="7"/>
      <c r="T267" s="7"/>
      <c r="U267" s="266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</row>
    <row r="268" ht="18.0" customHeight="1">
      <c r="A268" s="7"/>
      <c r="B268" s="7"/>
      <c r="C268" s="7"/>
      <c r="D268" s="7"/>
      <c r="E268" s="7"/>
      <c r="F268" s="7"/>
      <c r="G268" s="7"/>
      <c r="H268" s="264"/>
      <c r="I268" s="7"/>
      <c r="J268" s="7"/>
      <c r="K268" s="7"/>
      <c r="L268" s="7"/>
      <c r="M268" s="7"/>
      <c r="N268" s="7"/>
      <c r="O268" s="7"/>
      <c r="P268" s="7"/>
      <c r="Q268" s="265"/>
      <c r="R268" s="7"/>
      <c r="S268" s="7"/>
      <c r="T268" s="7"/>
      <c r="U268" s="266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</row>
    <row r="269" ht="18.0" customHeight="1">
      <c r="A269" s="7"/>
      <c r="B269" s="7"/>
      <c r="C269" s="7"/>
      <c r="D269" s="7"/>
      <c r="E269" s="7"/>
      <c r="F269" s="7"/>
      <c r="G269" s="7"/>
      <c r="H269" s="264"/>
      <c r="I269" s="7"/>
      <c r="J269" s="7"/>
      <c r="K269" s="7"/>
      <c r="L269" s="7"/>
      <c r="M269" s="7"/>
      <c r="N269" s="7"/>
      <c r="O269" s="7"/>
      <c r="P269" s="7"/>
      <c r="Q269" s="265"/>
      <c r="R269" s="7"/>
      <c r="S269" s="7"/>
      <c r="T269" s="7"/>
      <c r="U269" s="266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</row>
    <row r="270" ht="18.0" customHeight="1">
      <c r="A270" s="7"/>
      <c r="B270" s="7"/>
      <c r="C270" s="7"/>
      <c r="D270" s="7"/>
      <c r="E270" s="7"/>
      <c r="F270" s="7"/>
      <c r="G270" s="7"/>
      <c r="H270" s="264"/>
      <c r="I270" s="7"/>
      <c r="J270" s="7"/>
      <c r="K270" s="7"/>
      <c r="L270" s="7"/>
      <c r="M270" s="7"/>
      <c r="N270" s="7"/>
      <c r="O270" s="7"/>
      <c r="P270" s="7"/>
      <c r="Q270" s="265"/>
      <c r="R270" s="7"/>
      <c r="S270" s="7"/>
      <c r="T270" s="7"/>
      <c r="U270" s="266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</row>
    <row r="271" ht="18.0" customHeight="1">
      <c r="A271" s="7"/>
      <c r="B271" s="7"/>
      <c r="C271" s="7"/>
      <c r="D271" s="7"/>
      <c r="E271" s="7"/>
      <c r="F271" s="7"/>
      <c r="G271" s="7"/>
      <c r="H271" s="264"/>
      <c r="I271" s="7"/>
      <c r="J271" s="7"/>
      <c r="K271" s="7"/>
      <c r="L271" s="7"/>
      <c r="M271" s="7"/>
      <c r="N271" s="7"/>
      <c r="O271" s="7"/>
      <c r="P271" s="7"/>
      <c r="Q271" s="265"/>
      <c r="R271" s="7"/>
      <c r="S271" s="7"/>
      <c r="T271" s="7"/>
      <c r="U271" s="266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</row>
    <row r="272" ht="18.0" customHeight="1">
      <c r="A272" s="7"/>
      <c r="B272" s="7"/>
      <c r="C272" s="7"/>
      <c r="D272" s="7"/>
      <c r="E272" s="7"/>
      <c r="F272" s="7"/>
      <c r="G272" s="7"/>
      <c r="H272" s="264"/>
      <c r="I272" s="7"/>
      <c r="J272" s="7"/>
      <c r="K272" s="7"/>
      <c r="L272" s="7"/>
      <c r="M272" s="7"/>
      <c r="N272" s="7"/>
      <c r="O272" s="7"/>
      <c r="P272" s="7"/>
      <c r="Q272" s="265"/>
      <c r="R272" s="7"/>
      <c r="S272" s="7"/>
      <c r="T272" s="7"/>
      <c r="U272" s="266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</row>
    <row r="273" ht="18.0" customHeight="1">
      <c r="A273" s="7"/>
      <c r="B273" s="7"/>
      <c r="C273" s="7"/>
      <c r="D273" s="7"/>
      <c r="E273" s="7"/>
      <c r="F273" s="7"/>
      <c r="G273" s="7"/>
      <c r="H273" s="264"/>
      <c r="I273" s="7"/>
      <c r="J273" s="7"/>
      <c r="K273" s="7"/>
      <c r="L273" s="7"/>
      <c r="M273" s="7"/>
      <c r="N273" s="7"/>
      <c r="O273" s="7"/>
      <c r="P273" s="7"/>
      <c r="Q273" s="265"/>
      <c r="R273" s="7"/>
      <c r="S273" s="7"/>
      <c r="T273" s="7"/>
      <c r="U273" s="266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</row>
    <row r="274" ht="18.0" customHeight="1">
      <c r="A274" s="7"/>
      <c r="B274" s="7"/>
      <c r="C274" s="7"/>
      <c r="D274" s="7"/>
      <c r="E274" s="7"/>
      <c r="F274" s="7"/>
      <c r="G274" s="7"/>
      <c r="H274" s="264"/>
      <c r="I274" s="7"/>
      <c r="J274" s="7"/>
      <c r="K274" s="7"/>
      <c r="L274" s="7"/>
      <c r="M274" s="7"/>
      <c r="N274" s="7"/>
      <c r="O274" s="7"/>
      <c r="P274" s="7"/>
      <c r="Q274" s="265"/>
      <c r="R274" s="7"/>
      <c r="S274" s="7"/>
      <c r="T274" s="7"/>
      <c r="U274" s="266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</row>
    <row r="275" ht="18.0" customHeight="1">
      <c r="A275" s="7"/>
      <c r="B275" s="7"/>
      <c r="C275" s="7"/>
      <c r="D275" s="7"/>
      <c r="E275" s="7"/>
      <c r="F275" s="7"/>
      <c r="G275" s="7"/>
      <c r="H275" s="264"/>
      <c r="I275" s="7"/>
      <c r="J275" s="7"/>
      <c r="K275" s="7"/>
      <c r="L275" s="7"/>
      <c r="M275" s="7"/>
      <c r="N275" s="7"/>
      <c r="O275" s="7"/>
      <c r="P275" s="7"/>
      <c r="Q275" s="265"/>
      <c r="R275" s="7"/>
      <c r="S275" s="7"/>
      <c r="T275" s="7"/>
      <c r="U275" s="266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</row>
    <row r="276" ht="18.0" customHeight="1">
      <c r="A276" s="7"/>
      <c r="B276" s="7"/>
      <c r="C276" s="7"/>
      <c r="D276" s="7"/>
      <c r="E276" s="7"/>
      <c r="F276" s="7"/>
      <c r="G276" s="7"/>
      <c r="H276" s="264"/>
      <c r="I276" s="7"/>
      <c r="J276" s="7"/>
      <c r="K276" s="7"/>
      <c r="L276" s="7"/>
      <c r="M276" s="7"/>
      <c r="N276" s="7"/>
      <c r="O276" s="7"/>
      <c r="P276" s="7"/>
      <c r="Q276" s="265"/>
      <c r="R276" s="7"/>
      <c r="S276" s="7"/>
      <c r="T276" s="7"/>
      <c r="U276" s="266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</row>
    <row r="277" ht="18.0" customHeight="1">
      <c r="A277" s="7"/>
      <c r="B277" s="7"/>
      <c r="C277" s="7"/>
      <c r="D277" s="7"/>
      <c r="E277" s="7"/>
      <c r="F277" s="7"/>
      <c r="G277" s="7"/>
      <c r="H277" s="264"/>
      <c r="I277" s="7"/>
      <c r="J277" s="7"/>
      <c r="K277" s="7"/>
      <c r="L277" s="7"/>
      <c r="M277" s="7"/>
      <c r="N277" s="7"/>
      <c r="O277" s="7"/>
      <c r="P277" s="7"/>
      <c r="Q277" s="265"/>
      <c r="R277" s="7"/>
      <c r="S277" s="7"/>
      <c r="T277" s="7"/>
      <c r="U277" s="266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</row>
    <row r="278" ht="18.0" customHeight="1">
      <c r="A278" s="7"/>
      <c r="B278" s="7"/>
      <c r="C278" s="7"/>
      <c r="D278" s="7"/>
      <c r="E278" s="7"/>
      <c r="F278" s="7"/>
      <c r="G278" s="7"/>
      <c r="H278" s="264"/>
      <c r="I278" s="7"/>
      <c r="J278" s="7"/>
      <c r="K278" s="7"/>
      <c r="L278" s="7"/>
      <c r="M278" s="7"/>
      <c r="N278" s="7"/>
      <c r="O278" s="7"/>
      <c r="P278" s="7"/>
      <c r="Q278" s="265"/>
      <c r="R278" s="7"/>
      <c r="S278" s="7"/>
      <c r="T278" s="7"/>
      <c r="U278" s="266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</row>
    <row r="279" ht="18.0" customHeight="1">
      <c r="A279" s="7"/>
      <c r="B279" s="7"/>
      <c r="C279" s="7"/>
      <c r="D279" s="7"/>
      <c r="E279" s="7"/>
      <c r="F279" s="7"/>
      <c r="G279" s="7"/>
      <c r="H279" s="264"/>
      <c r="I279" s="7"/>
      <c r="J279" s="7"/>
      <c r="K279" s="7"/>
      <c r="L279" s="7"/>
      <c r="M279" s="7"/>
      <c r="N279" s="7"/>
      <c r="O279" s="7"/>
      <c r="P279" s="7"/>
      <c r="Q279" s="265"/>
      <c r="R279" s="7"/>
      <c r="S279" s="7"/>
      <c r="T279" s="7"/>
      <c r="U279" s="266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</row>
    <row r="280" ht="18.0" customHeight="1">
      <c r="A280" s="7"/>
      <c r="B280" s="7"/>
      <c r="C280" s="7"/>
      <c r="D280" s="7"/>
      <c r="E280" s="7"/>
      <c r="F280" s="7"/>
      <c r="G280" s="7"/>
      <c r="H280" s="264"/>
      <c r="I280" s="7"/>
      <c r="J280" s="7"/>
      <c r="K280" s="7"/>
      <c r="L280" s="7"/>
      <c r="M280" s="7"/>
      <c r="N280" s="7"/>
      <c r="O280" s="7"/>
      <c r="P280" s="7"/>
      <c r="Q280" s="265"/>
      <c r="R280" s="7"/>
      <c r="S280" s="7"/>
      <c r="T280" s="7"/>
      <c r="U280" s="266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</row>
    <row r="281" ht="18.0" customHeight="1">
      <c r="A281" s="7"/>
      <c r="B281" s="7"/>
      <c r="C281" s="7"/>
      <c r="D281" s="7"/>
      <c r="E281" s="7"/>
      <c r="F281" s="7"/>
      <c r="G281" s="7"/>
      <c r="H281" s="264"/>
      <c r="I281" s="7"/>
      <c r="J281" s="7"/>
      <c r="K281" s="7"/>
      <c r="L281" s="7"/>
      <c r="M281" s="7"/>
      <c r="N281" s="7"/>
      <c r="O281" s="7"/>
      <c r="P281" s="7"/>
      <c r="Q281" s="265"/>
      <c r="R281" s="7"/>
      <c r="S281" s="7"/>
      <c r="T281" s="7"/>
      <c r="U281" s="266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</row>
    <row r="282" ht="18.0" customHeight="1">
      <c r="A282" s="7"/>
      <c r="B282" s="7"/>
      <c r="C282" s="7"/>
      <c r="D282" s="7"/>
      <c r="E282" s="7"/>
      <c r="F282" s="7"/>
      <c r="G282" s="7"/>
      <c r="H282" s="264"/>
      <c r="I282" s="7"/>
      <c r="J282" s="7"/>
      <c r="K282" s="7"/>
      <c r="L282" s="7"/>
      <c r="M282" s="7"/>
      <c r="N282" s="7"/>
      <c r="O282" s="7"/>
      <c r="P282" s="7"/>
      <c r="Q282" s="265"/>
      <c r="R282" s="7"/>
      <c r="S282" s="7"/>
      <c r="T282" s="7"/>
      <c r="U282" s="266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</row>
    <row r="283" ht="18.0" customHeight="1">
      <c r="A283" s="7"/>
      <c r="B283" s="7"/>
      <c r="C283" s="7"/>
      <c r="D283" s="7"/>
      <c r="E283" s="7"/>
      <c r="F283" s="7"/>
      <c r="G283" s="7"/>
      <c r="H283" s="264"/>
      <c r="I283" s="7"/>
      <c r="J283" s="7"/>
      <c r="K283" s="7"/>
      <c r="L283" s="7"/>
      <c r="M283" s="7"/>
      <c r="N283" s="7"/>
      <c r="O283" s="7"/>
      <c r="P283" s="7"/>
      <c r="Q283" s="265"/>
      <c r="R283" s="7"/>
      <c r="S283" s="7"/>
      <c r="T283" s="7"/>
      <c r="U283" s="266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</row>
    <row r="284" ht="18.0" customHeight="1">
      <c r="A284" s="7"/>
      <c r="B284" s="7"/>
      <c r="C284" s="7"/>
      <c r="D284" s="7"/>
      <c r="E284" s="7"/>
      <c r="F284" s="7"/>
      <c r="G284" s="7"/>
      <c r="H284" s="264"/>
      <c r="I284" s="7"/>
      <c r="J284" s="7"/>
      <c r="K284" s="7"/>
      <c r="L284" s="7"/>
      <c r="M284" s="7"/>
      <c r="N284" s="7"/>
      <c r="O284" s="7"/>
      <c r="P284" s="7"/>
      <c r="Q284" s="265"/>
      <c r="R284" s="7"/>
      <c r="S284" s="7"/>
      <c r="T284" s="7"/>
      <c r="U284" s="266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</row>
    <row r="285" ht="18.0" customHeight="1">
      <c r="A285" s="7"/>
      <c r="B285" s="7"/>
      <c r="C285" s="7"/>
      <c r="D285" s="7"/>
      <c r="E285" s="7"/>
      <c r="F285" s="7"/>
      <c r="G285" s="7"/>
      <c r="H285" s="264"/>
      <c r="I285" s="7"/>
      <c r="J285" s="7"/>
      <c r="K285" s="7"/>
      <c r="L285" s="7"/>
      <c r="M285" s="7"/>
      <c r="N285" s="7"/>
      <c r="O285" s="7"/>
      <c r="P285" s="7"/>
      <c r="Q285" s="265"/>
      <c r="R285" s="7"/>
      <c r="S285" s="7"/>
      <c r="T285" s="7"/>
      <c r="U285" s="266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</row>
    <row r="286" ht="18.0" customHeight="1">
      <c r="A286" s="7"/>
      <c r="B286" s="7"/>
      <c r="C286" s="7"/>
      <c r="D286" s="7"/>
      <c r="E286" s="7"/>
      <c r="F286" s="7"/>
      <c r="G286" s="7"/>
      <c r="H286" s="264"/>
      <c r="I286" s="7"/>
      <c r="J286" s="7"/>
      <c r="K286" s="7"/>
      <c r="L286" s="7"/>
      <c r="M286" s="7"/>
      <c r="N286" s="7"/>
      <c r="O286" s="7"/>
      <c r="P286" s="7"/>
      <c r="Q286" s="265"/>
      <c r="R286" s="7"/>
      <c r="S286" s="7"/>
      <c r="T286" s="7"/>
      <c r="U286" s="266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</row>
    <row r="287" ht="18.0" customHeight="1">
      <c r="A287" s="7"/>
      <c r="B287" s="7"/>
      <c r="C287" s="7"/>
      <c r="D287" s="7"/>
      <c r="E287" s="7"/>
      <c r="F287" s="7"/>
      <c r="G287" s="7"/>
      <c r="H287" s="264"/>
      <c r="I287" s="7"/>
      <c r="J287" s="7"/>
      <c r="K287" s="7"/>
      <c r="L287" s="7"/>
      <c r="M287" s="7"/>
      <c r="N287" s="7"/>
      <c r="O287" s="7"/>
      <c r="P287" s="7"/>
      <c r="Q287" s="265"/>
      <c r="R287" s="7"/>
      <c r="S287" s="7"/>
      <c r="T287" s="7"/>
      <c r="U287" s="266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</row>
    <row r="288" ht="18.0" customHeight="1">
      <c r="A288" s="7"/>
      <c r="B288" s="7"/>
      <c r="C288" s="7"/>
      <c r="D288" s="7"/>
      <c r="E288" s="7"/>
      <c r="F288" s="7"/>
      <c r="G288" s="7"/>
      <c r="H288" s="264"/>
      <c r="I288" s="7"/>
      <c r="J288" s="7"/>
      <c r="K288" s="7"/>
      <c r="L288" s="7"/>
      <c r="M288" s="7"/>
      <c r="N288" s="7"/>
      <c r="O288" s="7"/>
      <c r="P288" s="7"/>
      <c r="Q288" s="265"/>
      <c r="R288" s="7"/>
      <c r="S288" s="7"/>
      <c r="T288" s="7"/>
      <c r="U288" s="266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</row>
    <row r="289" ht="18.0" customHeight="1">
      <c r="A289" s="7"/>
      <c r="B289" s="7"/>
      <c r="C289" s="7"/>
      <c r="D289" s="7"/>
      <c r="E289" s="7"/>
      <c r="F289" s="7"/>
      <c r="G289" s="7"/>
      <c r="H289" s="264"/>
      <c r="I289" s="7"/>
      <c r="J289" s="7"/>
      <c r="K289" s="7"/>
      <c r="L289" s="7"/>
      <c r="M289" s="7"/>
      <c r="N289" s="7"/>
      <c r="O289" s="7"/>
      <c r="P289" s="7"/>
      <c r="Q289" s="265"/>
      <c r="R289" s="7"/>
      <c r="S289" s="7"/>
      <c r="T289" s="7"/>
      <c r="U289" s="266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</row>
    <row r="290" ht="18.0" customHeight="1">
      <c r="A290" s="7"/>
      <c r="B290" s="7"/>
      <c r="C290" s="7"/>
      <c r="D290" s="7"/>
      <c r="E290" s="7"/>
      <c r="F290" s="7"/>
      <c r="G290" s="7"/>
      <c r="H290" s="264"/>
      <c r="I290" s="7"/>
      <c r="J290" s="7"/>
      <c r="K290" s="7"/>
      <c r="L290" s="7"/>
      <c r="M290" s="7"/>
      <c r="N290" s="7"/>
      <c r="O290" s="7"/>
      <c r="P290" s="7"/>
      <c r="Q290" s="265"/>
      <c r="R290" s="7"/>
      <c r="S290" s="7"/>
      <c r="T290" s="7"/>
      <c r="U290" s="266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</row>
    <row r="291" ht="18.0" customHeight="1">
      <c r="A291" s="7"/>
      <c r="B291" s="7"/>
      <c r="C291" s="7"/>
      <c r="D291" s="7"/>
      <c r="E291" s="7"/>
      <c r="F291" s="7"/>
      <c r="G291" s="7"/>
      <c r="H291" s="264"/>
      <c r="I291" s="7"/>
      <c r="J291" s="7"/>
      <c r="K291" s="7"/>
      <c r="L291" s="7"/>
      <c r="M291" s="7"/>
      <c r="N291" s="7"/>
      <c r="O291" s="7"/>
      <c r="P291" s="7"/>
      <c r="Q291" s="265"/>
      <c r="R291" s="7"/>
      <c r="S291" s="7"/>
      <c r="T291" s="7"/>
      <c r="U291" s="266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</row>
    <row r="292" ht="18.0" customHeight="1">
      <c r="A292" s="7"/>
      <c r="B292" s="7"/>
      <c r="C292" s="7"/>
      <c r="D292" s="7"/>
      <c r="E292" s="7"/>
      <c r="F292" s="7"/>
      <c r="G292" s="7"/>
      <c r="H292" s="264"/>
      <c r="I292" s="7"/>
      <c r="J292" s="7"/>
      <c r="K292" s="7"/>
      <c r="L292" s="7"/>
      <c r="M292" s="7"/>
      <c r="N292" s="7"/>
      <c r="O292" s="7"/>
      <c r="P292" s="7"/>
      <c r="Q292" s="265"/>
      <c r="R292" s="7"/>
      <c r="S292" s="7"/>
      <c r="T292" s="7"/>
      <c r="U292" s="266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</row>
    <row r="293" ht="18.0" customHeight="1">
      <c r="A293" s="7"/>
      <c r="B293" s="7"/>
      <c r="C293" s="7"/>
      <c r="D293" s="7"/>
      <c r="E293" s="7"/>
      <c r="F293" s="7"/>
      <c r="G293" s="7"/>
      <c r="H293" s="264"/>
      <c r="I293" s="7"/>
      <c r="J293" s="7"/>
      <c r="K293" s="7"/>
      <c r="L293" s="7"/>
      <c r="M293" s="7"/>
      <c r="N293" s="7"/>
      <c r="O293" s="7"/>
      <c r="P293" s="7"/>
      <c r="Q293" s="265"/>
      <c r="R293" s="7"/>
      <c r="S293" s="7"/>
      <c r="T293" s="7"/>
      <c r="U293" s="266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</row>
    <row r="294" ht="18.0" customHeight="1">
      <c r="A294" s="7"/>
      <c r="B294" s="7"/>
      <c r="C294" s="7"/>
      <c r="D294" s="7"/>
      <c r="E294" s="7"/>
      <c r="F294" s="7"/>
      <c r="G294" s="7"/>
      <c r="H294" s="264"/>
      <c r="I294" s="7"/>
      <c r="J294" s="7"/>
      <c r="K294" s="7"/>
      <c r="L294" s="7"/>
      <c r="M294" s="7"/>
      <c r="N294" s="7"/>
      <c r="O294" s="7"/>
      <c r="P294" s="7"/>
      <c r="Q294" s="265"/>
      <c r="R294" s="7"/>
      <c r="S294" s="7"/>
      <c r="T294" s="7"/>
      <c r="U294" s="266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</row>
    <row r="295" ht="18.0" customHeight="1">
      <c r="A295" s="7"/>
      <c r="B295" s="7"/>
      <c r="C295" s="7"/>
      <c r="D295" s="7"/>
      <c r="E295" s="7"/>
      <c r="F295" s="7"/>
      <c r="G295" s="7"/>
      <c r="H295" s="264"/>
      <c r="I295" s="7"/>
      <c r="J295" s="7"/>
      <c r="K295" s="7"/>
      <c r="L295" s="7"/>
      <c r="M295" s="7"/>
      <c r="N295" s="7"/>
      <c r="O295" s="7"/>
      <c r="P295" s="7"/>
      <c r="Q295" s="265"/>
      <c r="R295" s="7"/>
      <c r="S295" s="7"/>
      <c r="T295" s="7"/>
      <c r="U295" s="266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</row>
    <row r="296" ht="18.0" customHeight="1">
      <c r="A296" s="7"/>
      <c r="B296" s="7"/>
      <c r="C296" s="7"/>
      <c r="D296" s="7"/>
      <c r="E296" s="7"/>
      <c r="F296" s="7"/>
      <c r="G296" s="7"/>
      <c r="H296" s="264"/>
      <c r="I296" s="7"/>
      <c r="J296" s="7"/>
      <c r="K296" s="7"/>
      <c r="L296" s="7"/>
      <c r="M296" s="7"/>
      <c r="N296" s="7"/>
      <c r="O296" s="7"/>
      <c r="P296" s="7"/>
      <c r="Q296" s="265"/>
      <c r="R296" s="7"/>
      <c r="S296" s="7"/>
      <c r="T296" s="7"/>
      <c r="U296" s="266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</row>
    <row r="297" ht="18.0" customHeight="1">
      <c r="A297" s="7"/>
      <c r="B297" s="7"/>
      <c r="C297" s="7"/>
      <c r="D297" s="7"/>
      <c r="E297" s="7"/>
      <c r="F297" s="7"/>
      <c r="G297" s="7"/>
      <c r="H297" s="264"/>
      <c r="I297" s="7"/>
      <c r="J297" s="7"/>
      <c r="K297" s="7"/>
      <c r="L297" s="7"/>
      <c r="M297" s="7"/>
      <c r="N297" s="7"/>
      <c r="O297" s="7"/>
      <c r="P297" s="7"/>
      <c r="Q297" s="265"/>
      <c r="R297" s="7"/>
      <c r="S297" s="7"/>
      <c r="T297" s="7"/>
      <c r="U297" s="266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</row>
    <row r="298" ht="18.0" customHeight="1">
      <c r="A298" s="7"/>
      <c r="B298" s="7"/>
      <c r="C298" s="7"/>
      <c r="D298" s="7"/>
      <c r="E298" s="7"/>
      <c r="F298" s="7"/>
      <c r="G298" s="7"/>
      <c r="H298" s="264"/>
      <c r="I298" s="7"/>
      <c r="J298" s="7"/>
      <c r="K298" s="7"/>
      <c r="L298" s="7"/>
      <c r="M298" s="7"/>
      <c r="N298" s="7"/>
      <c r="O298" s="7"/>
      <c r="P298" s="7"/>
      <c r="Q298" s="265"/>
      <c r="R298" s="7"/>
      <c r="S298" s="7"/>
      <c r="T298" s="7"/>
      <c r="U298" s="266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</row>
    <row r="299" ht="18.0" customHeight="1">
      <c r="A299" s="7"/>
      <c r="B299" s="7"/>
      <c r="C299" s="7"/>
      <c r="D299" s="7"/>
      <c r="E299" s="7"/>
      <c r="F299" s="7"/>
      <c r="G299" s="7"/>
      <c r="H299" s="264"/>
      <c r="I299" s="7"/>
      <c r="J299" s="7"/>
      <c r="K299" s="7"/>
      <c r="L299" s="7"/>
      <c r="M299" s="7"/>
      <c r="N299" s="7"/>
      <c r="O299" s="7"/>
      <c r="P299" s="7"/>
      <c r="Q299" s="265"/>
      <c r="R299" s="7"/>
      <c r="S299" s="7"/>
      <c r="T299" s="7"/>
      <c r="U299" s="266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</row>
    <row r="300" ht="18.0" customHeight="1">
      <c r="A300" s="7"/>
      <c r="B300" s="7"/>
      <c r="C300" s="7"/>
      <c r="D300" s="7"/>
      <c r="E300" s="7"/>
      <c r="F300" s="7"/>
      <c r="G300" s="7"/>
      <c r="H300" s="264"/>
      <c r="I300" s="7"/>
      <c r="J300" s="7"/>
      <c r="K300" s="7"/>
      <c r="L300" s="7"/>
      <c r="M300" s="7"/>
      <c r="N300" s="7"/>
      <c r="O300" s="7"/>
      <c r="P300" s="7"/>
      <c r="Q300" s="265"/>
      <c r="R300" s="7"/>
      <c r="S300" s="7"/>
      <c r="T300" s="7"/>
      <c r="U300" s="266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</row>
    <row r="301" ht="18.0" customHeight="1">
      <c r="A301" s="7"/>
      <c r="B301" s="7"/>
      <c r="C301" s="7"/>
      <c r="D301" s="7"/>
      <c r="E301" s="7"/>
      <c r="F301" s="7"/>
      <c r="G301" s="7"/>
      <c r="H301" s="264"/>
      <c r="I301" s="7"/>
      <c r="J301" s="7"/>
      <c r="K301" s="7"/>
      <c r="L301" s="7"/>
      <c r="M301" s="7"/>
      <c r="N301" s="7"/>
      <c r="O301" s="7"/>
      <c r="P301" s="7"/>
      <c r="Q301" s="265"/>
      <c r="R301" s="7"/>
      <c r="S301" s="7"/>
      <c r="T301" s="7"/>
      <c r="U301" s="266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</row>
    <row r="302" ht="18.0" customHeight="1">
      <c r="A302" s="7"/>
      <c r="B302" s="7"/>
      <c r="C302" s="7"/>
      <c r="D302" s="7"/>
      <c r="E302" s="7"/>
      <c r="F302" s="7"/>
      <c r="G302" s="7"/>
      <c r="H302" s="264"/>
      <c r="I302" s="7"/>
      <c r="J302" s="7"/>
      <c r="K302" s="7"/>
      <c r="L302" s="7"/>
      <c r="M302" s="7"/>
      <c r="N302" s="7"/>
      <c r="O302" s="7"/>
      <c r="P302" s="7"/>
      <c r="Q302" s="265"/>
      <c r="R302" s="7"/>
      <c r="S302" s="7"/>
      <c r="T302" s="7"/>
      <c r="U302" s="266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</row>
    <row r="303" ht="18.0" customHeight="1">
      <c r="A303" s="7"/>
      <c r="B303" s="7"/>
      <c r="C303" s="7"/>
      <c r="D303" s="7"/>
      <c r="E303" s="7"/>
      <c r="F303" s="7"/>
      <c r="G303" s="7"/>
      <c r="H303" s="264"/>
      <c r="I303" s="7"/>
      <c r="J303" s="7"/>
      <c r="K303" s="7"/>
      <c r="L303" s="7"/>
      <c r="M303" s="7"/>
      <c r="N303" s="7"/>
      <c r="O303" s="7"/>
      <c r="P303" s="7"/>
      <c r="Q303" s="265"/>
      <c r="R303" s="7"/>
      <c r="S303" s="7"/>
      <c r="T303" s="7"/>
      <c r="U303" s="266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</row>
    <row r="304" ht="18.0" customHeight="1">
      <c r="A304" s="7"/>
      <c r="B304" s="7"/>
      <c r="C304" s="7"/>
      <c r="D304" s="7"/>
      <c r="E304" s="7"/>
      <c r="F304" s="7"/>
      <c r="G304" s="7"/>
      <c r="H304" s="264"/>
      <c r="I304" s="7"/>
      <c r="J304" s="7"/>
      <c r="K304" s="7"/>
      <c r="L304" s="7"/>
      <c r="M304" s="7"/>
      <c r="N304" s="7"/>
      <c r="O304" s="7"/>
      <c r="P304" s="7"/>
      <c r="Q304" s="265"/>
      <c r="R304" s="7"/>
      <c r="S304" s="7"/>
      <c r="T304" s="7"/>
      <c r="U304" s="266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</row>
    <row r="305" ht="18.0" customHeight="1">
      <c r="A305" s="7"/>
      <c r="B305" s="7"/>
      <c r="C305" s="7"/>
      <c r="D305" s="7"/>
      <c r="E305" s="7"/>
      <c r="F305" s="7"/>
      <c r="G305" s="7"/>
      <c r="H305" s="264"/>
      <c r="I305" s="7"/>
      <c r="J305" s="7"/>
      <c r="K305" s="7"/>
      <c r="L305" s="7"/>
      <c r="M305" s="7"/>
      <c r="N305" s="7"/>
      <c r="O305" s="7"/>
      <c r="P305" s="7"/>
      <c r="Q305" s="265"/>
      <c r="R305" s="7"/>
      <c r="S305" s="7"/>
      <c r="T305" s="7"/>
      <c r="U305" s="266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</row>
    <row r="306" ht="18.0" customHeight="1">
      <c r="A306" s="7"/>
      <c r="B306" s="7"/>
      <c r="C306" s="7"/>
      <c r="D306" s="7"/>
      <c r="E306" s="7"/>
      <c r="F306" s="7"/>
      <c r="G306" s="7"/>
      <c r="H306" s="264"/>
      <c r="I306" s="7"/>
      <c r="J306" s="7"/>
      <c r="K306" s="7"/>
      <c r="L306" s="7"/>
      <c r="M306" s="7"/>
      <c r="N306" s="7"/>
      <c r="O306" s="7"/>
      <c r="P306" s="7"/>
      <c r="Q306" s="265"/>
      <c r="R306" s="7"/>
      <c r="S306" s="7"/>
      <c r="T306" s="7"/>
      <c r="U306" s="266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</row>
    <row r="307" ht="18.0" customHeight="1">
      <c r="A307" s="7"/>
      <c r="B307" s="7"/>
      <c r="C307" s="7"/>
      <c r="D307" s="7"/>
      <c r="E307" s="7"/>
      <c r="F307" s="7"/>
      <c r="G307" s="7"/>
      <c r="H307" s="264"/>
      <c r="I307" s="7"/>
      <c r="J307" s="7"/>
      <c r="K307" s="7"/>
      <c r="L307" s="7"/>
      <c r="M307" s="7"/>
      <c r="N307" s="7"/>
      <c r="O307" s="7"/>
      <c r="P307" s="7"/>
      <c r="Q307" s="265"/>
      <c r="R307" s="7"/>
      <c r="S307" s="7"/>
      <c r="T307" s="7"/>
      <c r="U307" s="266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</row>
    <row r="308" ht="18.0" customHeight="1">
      <c r="A308" s="7"/>
      <c r="B308" s="7"/>
      <c r="C308" s="7"/>
      <c r="D308" s="7"/>
      <c r="E308" s="7"/>
      <c r="F308" s="7"/>
      <c r="G308" s="7"/>
      <c r="H308" s="264"/>
      <c r="I308" s="7"/>
      <c r="J308" s="7"/>
      <c r="K308" s="7"/>
      <c r="L308" s="7"/>
      <c r="M308" s="7"/>
      <c r="N308" s="7"/>
      <c r="O308" s="7"/>
      <c r="P308" s="7"/>
      <c r="Q308" s="265"/>
      <c r="R308" s="7"/>
      <c r="S308" s="7"/>
      <c r="T308" s="7"/>
      <c r="U308" s="266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</row>
    <row r="309" ht="18.0" customHeight="1">
      <c r="A309" s="7"/>
      <c r="B309" s="7"/>
      <c r="C309" s="7"/>
      <c r="D309" s="7"/>
      <c r="E309" s="7"/>
      <c r="F309" s="7"/>
      <c r="G309" s="7"/>
      <c r="H309" s="264"/>
      <c r="I309" s="7"/>
      <c r="J309" s="7"/>
      <c r="K309" s="7"/>
      <c r="L309" s="7"/>
      <c r="M309" s="7"/>
      <c r="N309" s="7"/>
      <c r="O309" s="7"/>
      <c r="P309" s="7"/>
      <c r="Q309" s="265"/>
      <c r="R309" s="7"/>
      <c r="S309" s="7"/>
      <c r="T309" s="7"/>
      <c r="U309" s="266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</row>
    <row r="310" ht="18.0" customHeight="1">
      <c r="A310" s="7"/>
      <c r="B310" s="7"/>
      <c r="C310" s="7"/>
      <c r="D310" s="7"/>
      <c r="E310" s="7"/>
      <c r="F310" s="7"/>
      <c r="G310" s="7"/>
      <c r="H310" s="264"/>
      <c r="I310" s="7"/>
      <c r="J310" s="7"/>
      <c r="K310" s="7"/>
      <c r="L310" s="7"/>
      <c r="M310" s="7"/>
      <c r="N310" s="7"/>
      <c r="O310" s="7"/>
      <c r="P310" s="7"/>
      <c r="Q310" s="265"/>
      <c r="R310" s="7"/>
      <c r="S310" s="7"/>
      <c r="T310" s="7"/>
      <c r="U310" s="266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</row>
    <row r="311" ht="18.0" customHeight="1">
      <c r="A311" s="7"/>
      <c r="B311" s="7"/>
      <c r="C311" s="7"/>
      <c r="D311" s="7"/>
      <c r="E311" s="7"/>
      <c r="F311" s="7"/>
      <c r="G311" s="7"/>
      <c r="H311" s="264"/>
      <c r="I311" s="7"/>
      <c r="J311" s="7"/>
      <c r="K311" s="7"/>
      <c r="L311" s="7"/>
      <c r="M311" s="7"/>
      <c r="N311" s="7"/>
      <c r="O311" s="7"/>
      <c r="P311" s="7"/>
      <c r="Q311" s="265"/>
      <c r="R311" s="7"/>
      <c r="S311" s="7"/>
      <c r="T311" s="7"/>
      <c r="U311" s="266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</row>
    <row r="312" ht="18.0" customHeight="1">
      <c r="A312" s="7"/>
      <c r="B312" s="7"/>
      <c r="C312" s="7"/>
      <c r="D312" s="7"/>
      <c r="E312" s="7"/>
      <c r="F312" s="7"/>
      <c r="G312" s="7"/>
      <c r="H312" s="264"/>
      <c r="I312" s="7"/>
      <c r="J312" s="7"/>
      <c r="K312" s="7"/>
      <c r="L312" s="7"/>
      <c r="M312" s="7"/>
      <c r="N312" s="7"/>
      <c r="O312" s="7"/>
      <c r="P312" s="7"/>
      <c r="Q312" s="265"/>
      <c r="R312" s="7"/>
      <c r="S312" s="7"/>
      <c r="T312" s="7"/>
      <c r="U312" s="266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</row>
    <row r="313" ht="18.0" customHeight="1">
      <c r="A313" s="7"/>
      <c r="B313" s="7"/>
      <c r="C313" s="7"/>
      <c r="D313" s="7"/>
      <c r="E313" s="7"/>
      <c r="F313" s="7"/>
      <c r="G313" s="7"/>
      <c r="H313" s="264"/>
      <c r="I313" s="7"/>
      <c r="J313" s="7"/>
      <c r="K313" s="7"/>
      <c r="L313" s="7"/>
      <c r="M313" s="7"/>
      <c r="N313" s="7"/>
      <c r="O313" s="7"/>
      <c r="P313" s="7"/>
      <c r="Q313" s="265"/>
      <c r="R313" s="7"/>
      <c r="S313" s="7"/>
      <c r="T313" s="7"/>
      <c r="U313" s="266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</row>
    <row r="314" ht="18.0" customHeight="1">
      <c r="A314" s="7"/>
      <c r="B314" s="7"/>
      <c r="C314" s="7"/>
      <c r="D314" s="7"/>
      <c r="E314" s="7"/>
      <c r="F314" s="7"/>
      <c r="G314" s="7"/>
      <c r="H314" s="264"/>
      <c r="I314" s="7"/>
      <c r="J314" s="7"/>
      <c r="K314" s="7"/>
      <c r="L314" s="7"/>
      <c r="M314" s="7"/>
      <c r="N314" s="7"/>
      <c r="O314" s="7"/>
      <c r="P314" s="7"/>
      <c r="Q314" s="265"/>
      <c r="R314" s="7"/>
      <c r="S314" s="7"/>
      <c r="T314" s="7"/>
      <c r="U314" s="266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</row>
    <row r="315" ht="18.0" customHeight="1">
      <c r="A315" s="7"/>
      <c r="B315" s="7"/>
      <c r="C315" s="7"/>
      <c r="D315" s="7"/>
      <c r="E315" s="7"/>
      <c r="F315" s="7"/>
      <c r="G315" s="7"/>
      <c r="H315" s="264"/>
      <c r="I315" s="7"/>
      <c r="J315" s="7"/>
      <c r="K315" s="7"/>
      <c r="L315" s="7"/>
      <c r="M315" s="7"/>
      <c r="N315" s="7"/>
      <c r="O315" s="7"/>
      <c r="P315" s="7"/>
      <c r="Q315" s="265"/>
      <c r="R315" s="7"/>
      <c r="S315" s="7"/>
      <c r="T315" s="7"/>
      <c r="U315" s="266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</row>
    <row r="316" ht="18.0" customHeight="1">
      <c r="A316" s="7"/>
      <c r="B316" s="7"/>
      <c r="C316" s="7"/>
      <c r="D316" s="7"/>
      <c r="E316" s="7"/>
      <c r="F316" s="7"/>
      <c r="G316" s="7"/>
      <c r="H316" s="264"/>
      <c r="I316" s="7"/>
      <c r="J316" s="7"/>
      <c r="K316" s="7"/>
      <c r="L316" s="7"/>
      <c r="M316" s="7"/>
      <c r="N316" s="7"/>
      <c r="O316" s="7"/>
      <c r="P316" s="7"/>
      <c r="Q316" s="265"/>
      <c r="R316" s="7"/>
      <c r="S316" s="7"/>
      <c r="T316" s="7"/>
      <c r="U316" s="266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</row>
    <row r="317" ht="18.0" customHeight="1">
      <c r="A317" s="7"/>
      <c r="B317" s="7"/>
      <c r="C317" s="7"/>
      <c r="D317" s="7"/>
      <c r="E317" s="7"/>
      <c r="F317" s="7"/>
      <c r="G317" s="7"/>
      <c r="H317" s="264"/>
      <c r="I317" s="7"/>
      <c r="J317" s="7"/>
      <c r="K317" s="7"/>
      <c r="L317" s="7"/>
      <c r="M317" s="7"/>
      <c r="N317" s="7"/>
      <c r="O317" s="7"/>
      <c r="P317" s="7"/>
      <c r="Q317" s="265"/>
      <c r="R317" s="7"/>
      <c r="S317" s="7"/>
      <c r="T317" s="7"/>
      <c r="U317" s="266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</row>
    <row r="318" ht="18.0" customHeight="1">
      <c r="A318" s="7"/>
      <c r="B318" s="7"/>
      <c r="C318" s="7"/>
      <c r="D318" s="7"/>
      <c r="E318" s="7"/>
      <c r="F318" s="7"/>
      <c r="G318" s="7"/>
      <c r="H318" s="264"/>
      <c r="I318" s="7"/>
      <c r="J318" s="7"/>
      <c r="K318" s="7"/>
      <c r="L318" s="7"/>
      <c r="M318" s="7"/>
      <c r="N318" s="7"/>
      <c r="O318" s="7"/>
      <c r="P318" s="7"/>
      <c r="Q318" s="265"/>
      <c r="R318" s="7"/>
      <c r="S318" s="7"/>
      <c r="T318" s="7"/>
      <c r="U318" s="266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</row>
    <row r="319" ht="18.0" customHeight="1">
      <c r="A319" s="7"/>
      <c r="B319" s="7"/>
      <c r="C319" s="7"/>
      <c r="D319" s="7"/>
      <c r="E319" s="7"/>
      <c r="F319" s="7"/>
      <c r="G319" s="7"/>
      <c r="H319" s="264"/>
      <c r="I319" s="7"/>
      <c r="J319" s="7"/>
      <c r="K319" s="7"/>
      <c r="L319" s="7"/>
      <c r="M319" s="7"/>
      <c r="N319" s="7"/>
      <c r="O319" s="7"/>
      <c r="P319" s="7"/>
      <c r="Q319" s="265"/>
      <c r="R319" s="7"/>
      <c r="S319" s="7"/>
      <c r="T319" s="7"/>
      <c r="U319" s="266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</row>
    <row r="320" ht="18.0" customHeight="1">
      <c r="A320" s="7"/>
      <c r="B320" s="7"/>
      <c r="C320" s="7"/>
      <c r="D320" s="7"/>
      <c r="E320" s="7"/>
      <c r="F320" s="7"/>
      <c r="G320" s="7"/>
      <c r="H320" s="264"/>
      <c r="I320" s="7"/>
      <c r="J320" s="7"/>
      <c r="K320" s="7"/>
      <c r="L320" s="7"/>
      <c r="M320" s="7"/>
      <c r="N320" s="7"/>
      <c r="O320" s="7"/>
      <c r="P320" s="7"/>
      <c r="Q320" s="265"/>
      <c r="R320" s="7"/>
      <c r="S320" s="7"/>
      <c r="T320" s="7"/>
      <c r="U320" s="266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</row>
    <row r="321" ht="18.0" customHeight="1">
      <c r="A321" s="7"/>
      <c r="B321" s="7"/>
      <c r="C321" s="7"/>
      <c r="D321" s="7"/>
      <c r="E321" s="7"/>
      <c r="F321" s="7"/>
      <c r="G321" s="7"/>
      <c r="H321" s="264"/>
      <c r="I321" s="7"/>
      <c r="J321" s="7"/>
      <c r="K321" s="7"/>
      <c r="L321" s="7"/>
      <c r="M321" s="7"/>
      <c r="N321" s="7"/>
      <c r="O321" s="7"/>
      <c r="P321" s="7"/>
      <c r="Q321" s="265"/>
      <c r="R321" s="7"/>
      <c r="S321" s="7"/>
      <c r="T321" s="7"/>
      <c r="U321" s="266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</row>
    <row r="322" ht="18.0" customHeight="1">
      <c r="A322" s="7"/>
      <c r="B322" s="7"/>
      <c r="C322" s="7"/>
      <c r="D322" s="7"/>
      <c r="E322" s="7"/>
      <c r="F322" s="7"/>
      <c r="G322" s="7"/>
      <c r="H322" s="264"/>
      <c r="I322" s="7"/>
      <c r="J322" s="7"/>
      <c r="K322" s="7"/>
      <c r="L322" s="7"/>
      <c r="M322" s="7"/>
      <c r="N322" s="7"/>
      <c r="O322" s="7"/>
      <c r="P322" s="7"/>
      <c r="Q322" s="265"/>
      <c r="R322" s="7"/>
      <c r="S322" s="7"/>
      <c r="T322" s="7"/>
      <c r="U322" s="266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</row>
    <row r="323" ht="18.0" customHeight="1">
      <c r="A323" s="7"/>
      <c r="B323" s="7"/>
      <c r="C323" s="7"/>
      <c r="D323" s="7"/>
      <c r="E323" s="7"/>
      <c r="F323" s="7"/>
      <c r="G323" s="7"/>
      <c r="H323" s="264"/>
      <c r="I323" s="7"/>
      <c r="J323" s="7"/>
      <c r="K323" s="7"/>
      <c r="L323" s="7"/>
      <c r="M323" s="7"/>
      <c r="N323" s="7"/>
      <c r="O323" s="7"/>
      <c r="P323" s="7"/>
      <c r="Q323" s="265"/>
      <c r="R323" s="7"/>
      <c r="S323" s="7"/>
      <c r="T323" s="7"/>
      <c r="U323" s="266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</row>
    <row r="324" ht="18.0" customHeight="1">
      <c r="A324" s="7"/>
      <c r="B324" s="7"/>
      <c r="C324" s="7"/>
      <c r="D324" s="7"/>
      <c r="E324" s="7"/>
      <c r="F324" s="7"/>
      <c r="G324" s="7"/>
      <c r="H324" s="264"/>
      <c r="I324" s="7"/>
      <c r="J324" s="7"/>
      <c r="K324" s="7"/>
      <c r="L324" s="7"/>
      <c r="M324" s="7"/>
      <c r="N324" s="7"/>
      <c r="O324" s="7"/>
      <c r="P324" s="7"/>
      <c r="Q324" s="265"/>
      <c r="R324" s="7"/>
      <c r="S324" s="7"/>
      <c r="T324" s="7"/>
      <c r="U324" s="266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</row>
    <row r="325" ht="18.0" customHeight="1">
      <c r="A325" s="7"/>
      <c r="B325" s="7"/>
      <c r="C325" s="7"/>
      <c r="D325" s="7"/>
      <c r="E325" s="7"/>
      <c r="F325" s="7"/>
      <c r="G325" s="7"/>
      <c r="H325" s="264"/>
      <c r="I325" s="7"/>
      <c r="J325" s="7"/>
      <c r="K325" s="7"/>
      <c r="L325" s="7"/>
      <c r="M325" s="7"/>
      <c r="N325" s="7"/>
      <c r="O325" s="7"/>
      <c r="P325" s="7"/>
      <c r="Q325" s="265"/>
      <c r="R325" s="7"/>
      <c r="S325" s="7"/>
      <c r="T325" s="7"/>
      <c r="U325" s="266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</row>
    <row r="326" ht="18.0" customHeight="1">
      <c r="A326" s="7"/>
      <c r="B326" s="7"/>
      <c r="C326" s="7"/>
      <c r="D326" s="7"/>
      <c r="E326" s="7"/>
      <c r="F326" s="7"/>
      <c r="G326" s="7"/>
      <c r="H326" s="264"/>
      <c r="I326" s="7"/>
      <c r="J326" s="7"/>
      <c r="K326" s="7"/>
      <c r="L326" s="7"/>
      <c r="M326" s="7"/>
      <c r="N326" s="7"/>
      <c r="O326" s="7"/>
      <c r="P326" s="7"/>
      <c r="Q326" s="265"/>
      <c r="R326" s="7"/>
      <c r="S326" s="7"/>
      <c r="T326" s="7"/>
      <c r="U326" s="266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</row>
    <row r="327" ht="18.0" customHeight="1">
      <c r="A327" s="7"/>
      <c r="B327" s="7"/>
      <c r="C327" s="7"/>
      <c r="D327" s="7"/>
      <c r="E327" s="7"/>
      <c r="F327" s="7"/>
      <c r="G327" s="7"/>
      <c r="H327" s="264"/>
      <c r="I327" s="7"/>
      <c r="J327" s="7"/>
      <c r="K327" s="7"/>
      <c r="L327" s="7"/>
      <c r="M327" s="7"/>
      <c r="N327" s="7"/>
      <c r="O327" s="7"/>
      <c r="P327" s="7"/>
      <c r="Q327" s="265"/>
      <c r="R327" s="7"/>
      <c r="S327" s="7"/>
      <c r="T327" s="7"/>
      <c r="U327" s="266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</row>
    <row r="328" ht="18.0" customHeight="1">
      <c r="A328" s="7"/>
      <c r="B328" s="7"/>
      <c r="C328" s="7"/>
      <c r="D328" s="7"/>
      <c r="E328" s="7"/>
      <c r="F328" s="7"/>
      <c r="G328" s="7"/>
      <c r="H328" s="264"/>
      <c r="I328" s="7"/>
      <c r="J328" s="7"/>
      <c r="K328" s="7"/>
      <c r="L328" s="7"/>
      <c r="M328" s="7"/>
      <c r="N328" s="7"/>
      <c r="O328" s="7"/>
      <c r="P328" s="7"/>
      <c r="Q328" s="265"/>
      <c r="R328" s="7"/>
      <c r="S328" s="7"/>
      <c r="T328" s="7"/>
      <c r="U328" s="266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</row>
    <row r="329" ht="18.0" customHeight="1">
      <c r="A329" s="7"/>
      <c r="B329" s="7"/>
      <c r="C329" s="7"/>
      <c r="D329" s="7"/>
      <c r="E329" s="7"/>
      <c r="F329" s="7"/>
      <c r="G329" s="7"/>
      <c r="H329" s="264"/>
      <c r="I329" s="7"/>
      <c r="J329" s="7"/>
      <c r="K329" s="7"/>
      <c r="L329" s="7"/>
      <c r="M329" s="7"/>
      <c r="N329" s="7"/>
      <c r="O329" s="7"/>
      <c r="P329" s="7"/>
      <c r="Q329" s="265"/>
      <c r="R329" s="7"/>
      <c r="S329" s="7"/>
      <c r="T329" s="7"/>
      <c r="U329" s="266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</row>
    <row r="330" ht="18.0" customHeight="1">
      <c r="A330" s="7"/>
      <c r="B330" s="7"/>
      <c r="C330" s="7"/>
      <c r="D330" s="7"/>
      <c r="E330" s="7"/>
      <c r="F330" s="7"/>
      <c r="G330" s="7"/>
      <c r="H330" s="264"/>
      <c r="I330" s="7"/>
      <c r="J330" s="7"/>
      <c r="K330" s="7"/>
      <c r="L330" s="7"/>
      <c r="M330" s="7"/>
      <c r="N330" s="7"/>
      <c r="O330" s="7"/>
      <c r="P330" s="7"/>
      <c r="Q330" s="265"/>
      <c r="R330" s="7"/>
      <c r="S330" s="7"/>
      <c r="T330" s="7"/>
      <c r="U330" s="266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</row>
    <row r="331" ht="18.0" customHeight="1">
      <c r="A331" s="7"/>
      <c r="B331" s="7"/>
      <c r="C331" s="7"/>
      <c r="D331" s="7"/>
      <c r="E331" s="7"/>
      <c r="F331" s="7"/>
      <c r="G331" s="7"/>
      <c r="H331" s="264"/>
      <c r="I331" s="7"/>
      <c r="J331" s="7"/>
      <c r="K331" s="7"/>
      <c r="L331" s="7"/>
      <c r="M331" s="7"/>
      <c r="N331" s="7"/>
      <c r="O331" s="7"/>
      <c r="P331" s="7"/>
      <c r="Q331" s="265"/>
      <c r="R331" s="7"/>
      <c r="S331" s="7"/>
      <c r="T331" s="7"/>
      <c r="U331" s="266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</row>
    <row r="332" ht="18.0" customHeight="1">
      <c r="A332" s="7"/>
      <c r="B332" s="7"/>
      <c r="C332" s="7"/>
      <c r="D332" s="7"/>
      <c r="E332" s="7"/>
      <c r="F332" s="7"/>
      <c r="G332" s="7"/>
      <c r="H332" s="264"/>
      <c r="I332" s="7"/>
      <c r="J332" s="7"/>
      <c r="K332" s="7"/>
      <c r="L332" s="7"/>
      <c r="M332" s="7"/>
      <c r="N332" s="7"/>
      <c r="O332" s="7"/>
      <c r="P332" s="7"/>
      <c r="Q332" s="265"/>
      <c r="R332" s="7"/>
      <c r="S332" s="7"/>
      <c r="T332" s="7"/>
      <c r="U332" s="266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</row>
    <row r="333" ht="18.0" customHeight="1">
      <c r="A333" s="7"/>
      <c r="B333" s="7"/>
      <c r="C333" s="7"/>
      <c r="D333" s="7"/>
      <c r="E333" s="7"/>
      <c r="F333" s="7"/>
      <c r="G333" s="7"/>
      <c r="H333" s="264"/>
      <c r="I333" s="7"/>
      <c r="J333" s="7"/>
      <c r="K333" s="7"/>
      <c r="L333" s="7"/>
      <c r="M333" s="7"/>
      <c r="N333" s="7"/>
      <c r="O333" s="7"/>
      <c r="P333" s="7"/>
      <c r="Q333" s="265"/>
      <c r="R333" s="7"/>
      <c r="S333" s="7"/>
      <c r="T333" s="7"/>
      <c r="U333" s="266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</row>
    <row r="334" ht="18.0" customHeight="1">
      <c r="A334" s="7"/>
      <c r="B334" s="7"/>
      <c r="C334" s="7"/>
      <c r="D334" s="7"/>
      <c r="E334" s="7"/>
      <c r="F334" s="7"/>
      <c r="G334" s="7"/>
      <c r="H334" s="264"/>
      <c r="I334" s="7"/>
      <c r="J334" s="7"/>
      <c r="K334" s="7"/>
      <c r="L334" s="7"/>
      <c r="M334" s="7"/>
      <c r="N334" s="7"/>
      <c r="O334" s="7"/>
      <c r="P334" s="7"/>
      <c r="Q334" s="265"/>
      <c r="R334" s="7"/>
      <c r="S334" s="7"/>
      <c r="T334" s="7"/>
      <c r="U334" s="266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</row>
    <row r="335" ht="18.0" customHeight="1">
      <c r="A335" s="7"/>
      <c r="B335" s="7"/>
      <c r="C335" s="7"/>
      <c r="D335" s="7"/>
      <c r="E335" s="7"/>
      <c r="F335" s="7"/>
      <c r="G335" s="7"/>
      <c r="H335" s="264"/>
      <c r="I335" s="7"/>
      <c r="J335" s="7"/>
      <c r="K335" s="7"/>
      <c r="L335" s="7"/>
      <c r="M335" s="7"/>
      <c r="N335" s="7"/>
      <c r="O335" s="7"/>
      <c r="P335" s="7"/>
      <c r="Q335" s="265"/>
      <c r="R335" s="7"/>
      <c r="S335" s="7"/>
      <c r="T335" s="7"/>
      <c r="U335" s="266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</row>
    <row r="336" ht="18.0" customHeight="1">
      <c r="A336" s="7"/>
      <c r="B336" s="7"/>
      <c r="C336" s="7"/>
      <c r="D336" s="7"/>
      <c r="E336" s="7"/>
      <c r="F336" s="7"/>
      <c r="G336" s="7"/>
      <c r="H336" s="264"/>
      <c r="I336" s="7"/>
      <c r="J336" s="7"/>
      <c r="K336" s="7"/>
      <c r="L336" s="7"/>
      <c r="M336" s="7"/>
      <c r="N336" s="7"/>
      <c r="O336" s="7"/>
      <c r="P336" s="7"/>
      <c r="Q336" s="265"/>
      <c r="R336" s="7"/>
      <c r="S336" s="7"/>
      <c r="T336" s="7"/>
      <c r="U336" s="266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</row>
    <row r="337" ht="18.0" customHeight="1">
      <c r="A337" s="7"/>
      <c r="B337" s="7"/>
      <c r="C337" s="7"/>
      <c r="D337" s="7"/>
      <c r="E337" s="7"/>
      <c r="F337" s="7"/>
      <c r="G337" s="7"/>
      <c r="H337" s="264"/>
      <c r="I337" s="7"/>
      <c r="J337" s="7"/>
      <c r="K337" s="7"/>
      <c r="L337" s="7"/>
      <c r="M337" s="7"/>
      <c r="N337" s="7"/>
      <c r="O337" s="7"/>
      <c r="P337" s="7"/>
      <c r="Q337" s="265"/>
      <c r="R337" s="7"/>
      <c r="S337" s="7"/>
      <c r="T337" s="7"/>
      <c r="U337" s="266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</row>
    <row r="338" ht="18.0" customHeight="1">
      <c r="A338" s="7"/>
      <c r="B338" s="7"/>
      <c r="C338" s="7"/>
      <c r="D338" s="7"/>
      <c r="E338" s="7"/>
      <c r="F338" s="7"/>
      <c r="G338" s="7"/>
      <c r="H338" s="264"/>
      <c r="I338" s="7"/>
      <c r="J338" s="7"/>
      <c r="K338" s="7"/>
      <c r="L338" s="7"/>
      <c r="M338" s="7"/>
      <c r="N338" s="7"/>
      <c r="O338" s="7"/>
      <c r="P338" s="7"/>
      <c r="Q338" s="265"/>
      <c r="R338" s="7"/>
      <c r="S338" s="7"/>
      <c r="T338" s="7"/>
      <c r="U338" s="266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</row>
    <row r="339" ht="18.0" customHeight="1">
      <c r="A339" s="7"/>
      <c r="B339" s="7"/>
      <c r="C339" s="7"/>
      <c r="D339" s="7"/>
      <c r="E339" s="7"/>
      <c r="F339" s="7"/>
      <c r="G339" s="7"/>
      <c r="H339" s="264"/>
      <c r="I339" s="7"/>
      <c r="J339" s="7"/>
      <c r="K339" s="7"/>
      <c r="L339" s="7"/>
      <c r="M339" s="7"/>
      <c r="N339" s="7"/>
      <c r="O339" s="7"/>
      <c r="P339" s="7"/>
      <c r="Q339" s="265"/>
      <c r="R339" s="7"/>
      <c r="S339" s="7"/>
      <c r="T339" s="7"/>
      <c r="U339" s="266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</row>
    <row r="340" ht="18.0" customHeight="1">
      <c r="A340" s="7"/>
      <c r="B340" s="7"/>
      <c r="C340" s="7"/>
      <c r="D340" s="7"/>
      <c r="E340" s="7"/>
      <c r="F340" s="7"/>
      <c r="G340" s="7"/>
      <c r="H340" s="264"/>
      <c r="I340" s="7"/>
      <c r="J340" s="7"/>
      <c r="K340" s="7"/>
      <c r="L340" s="7"/>
      <c r="M340" s="7"/>
      <c r="N340" s="7"/>
      <c r="O340" s="7"/>
      <c r="P340" s="7"/>
      <c r="Q340" s="265"/>
      <c r="R340" s="7"/>
      <c r="S340" s="7"/>
      <c r="T340" s="7"/>
      <c r="U340" s="266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</row>
    <row r="341" ht="18.0" customHeight="1">
      <c r="A341" s="7"/>
      <c r="B341" s="7"/>
      <c r="C341" s="7"/>
      <c r="D341" s="7"/>
      <c r="E341" s="7"/>
      <c r="F341" s="7"/>
      <c r="G341" s="7"/>
      <c r="H341" s="264"/>
      <c r="I341" s="7"/>
      <c r="J341" s="7"/>
      <c r="K341" s="7"/>
      <c r="L341" s="7"/>
      <c r="M341" s="7"/>
      <c r="N341" s="7"/>
      <c r="O341" s="7"/>
      <c r="P341" s="7"/>
      <c r="Q341" s="265"/>
      <c r="R341" s="7"/>
      <c r="S341" s="7"/>
      <c r="T341" s="7"/>
      <c r="U341" s="266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</row>
    <row r="342" ht="18.0" customHeight="1">
      <c r="A342" s="7"/>
      <c r="B342" s="7"/>
      <c r="C342" s="7"/>
      <c r="D342" s="7"/>
      <c r="E342" s="7"/>
      <c r="F342" s="7"/>
      <c r="G342" s="7"/>
      <c r="H342" s="264"/>
      <c r="I342" s="7"/>
      <c r="J342" s="7"/>
      <c r="K342" s="7"/>
      <c r="L342" s="7"/>
      <c r="M342" s="7"/>
      <c r="N342" s="7"/>
      <c r="O342" s="7"/>
      <c r="P342" s="7"/>
      <c r="Q342" s="265"/>
      <c r="R342" s="7"/>
      <c r="S342" s="7"/>
      <c r="T342" s="7"/>
      <c r="U342" s="266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</row>
    <row r="343" ht="18.0" customHeight="1">
      <c r="A343" s="7"/>
      <c r="B343" s="7"/>
      <c r="C343" s="7"/>
      <c r="D343" s="7"/>
      <c r="E343" s="7"/>
      <c r="F343" s="7"/>
      <c r="G343" s="7"/>
      <c r="H343" s="264"/>
      <c r="I343" s="7"/>
      <c r="J343" s="7"/>
      <c r="K343" s="7"/>
      <c r="L343" s="7"/>
      <c r="M343" s="7"/>
      <c r="N343" s="7"/>
      <c r="O343" s="7"/>
      <c r="P343" s="7"/>
      <c r="Q343" s="265"/>
      <c r="R343" s="7"/>
      <c r="S343" s="7"/>
      <c r="T343" s="7"/>
      <c r="U343" s="266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</row>
    <row r="344" ht="18.0" customHeight="1">
      <c r="A344" s="7"/>
      <c r="B344" s="7"/>
      <c r="C344" s="7"/>
      <c r="D344" s="7"/>
      <c r="E344" s="7"/>
      <c r="F344" s="7"/>
      <c r="G344" s="7"/>
      <c r="H344" s="264"/>
      <c r="I344" s="7"/>
      <c r="J344" s="7"/>
      <c r="K344" s="7"/>
      <c r="L344" s="7"/>
      <c r="M344" s="7"/>
      <c r="N344" s="7"/>
      <c r="O344" s="7"/>
      <c r="P344" s="7"/>
      <c r="Q344" s="265"/>
      <c r="R344" s="7"/>
      <c r="S344" s="7"/>
      <c r="T344" s="7"/>
      <c r="U344" s="266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</row>
    <row r="345" ht="18.0" customHeight="1">
      <c r="A345" s="7"/>
      <c r="B345" s="7"/>
      <c r="C345" s="7"/>
      <c r="D345" s="7"/>
      <c r="E345" s="7"/>
      <c r="F345" s="7"/>
      <c r="G345" s="7"/>
      <c r="H345" s="264"/>
      <c r="I345" s="7"/>
      <c r="J345" s="7"/>
      <c r="K345" s="7"/>
      <c r="L345" s="7"/>
      <c r="M345" s="7"/>
      <c r="N345" s="7"/>
      <c r="O345" s="7"/>
      <c r="P345" s="7"/>
      <c r="Q345" s="265"/>
      <c r="R345" s="7"/>
      <c r="S345" s="7"/>
      <c r="T345" s="7"/>
      <c r="U345" s="266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</row>
    <row r="346" ht="18.0" customHeight="1">
      <c r="A346" s="7"/>
      <c r="B346" s="7"/>
      <c r="C346" s="7"/>
      <c r="D346" s="7"/>
      <c r="E346" s="7"/>
      <c r="F346" s="7"/>
      <c r="G346" s="7"/>
      <c r="H346" s="264"/>
      <c r="I346" s="7"/>
      <c r="J346" s="7"/>
      <c r="K346" s="7"/>
      <c r="L346" s="7"/>
      <c r="M346" s="7"/>
      <c r="N346" s="7"/>
      <c r="O346" s="7"/>
      <c r="P346" s="7"/>
      <c r="Q346" s="265"/>
      <c r="R346" s="7"/>
      <c r="S346" s="7"/>
      <c r="T346" s="7"/>
      <c r="U346" s="266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</row>
    <row r="347" ht="18.0" customHeight="1">
      <c r="A347" s="7"/>
      <c r="B347" s="7"/>
      <c r="C347" s="7"/>
      <c r="D347" s="7"/>
      <c r="E347" s="7"/>
      <c r="F347" s="7"/>
      <c r="G347" s="7"/>
      <c r="H347" s="264"/>
      <c r="I347" s="7"/>
      <c r="J347" s="7"/>
      <c r="K347" s="7"/>
      <c r="L347" s="7"/>
      <c r="M347" s="7"/>
      <c r="N347" s="7"/>
      <c r="O347" s="7"/>
      <c r="P347" s="7"/>
      <c r="Q347" s="265"/>
      <c r="R347" s="7"/>
      <c r="S347" s="7"/>
      <c r="T347" s="7"/>
      <c r="U347" s="266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</row>
    <row r="348" ht="18.0" customHeight="1">
      <c r="A348" s="7"/>
      <c r="B348" s="7"/>
      <c r="C348" s="7"/>
      <c r="D348" s="7"/>
      <c r="E348" s="7"/>
      <c r="F348" s="7"/>
      <c r="G348" s="7"/>
      <c r="H348" s="264"/>
      <c r="I348" s="7"/>
      <c r="J348" s="7"/>
      <c r="K348" s="7"/>
      <c r="L348" s="7"/>
      <c r="M348" s="7"/>
      <c r="N348" s="7"/>
      <c r="O348" s="7"/>
      <c r="P348" s="7"/>
      <c r="Q348" s="265"/>
      <c r="R348" s="7"/>
      <c r="S348" s="7"/>
      <c r="T348" s="7"/>
      <c r="U348" s="266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</row>
    <row r="349" ht="18.0" customHeight="1">
      <c r="A349" s="7"/>
      <c r="B349" s="7"/>
      <c r="C349" s="7"/>
      <c r="D349" s="7"/>
      <c r="E349" s="7"/>
      <c r="F349" s="7"/>
      <c r="G349" s="7"/>
      <c r="H349" s="264"/>
      <c r="I349" s="7"/>
      <c r="J349" s="7"/>
      <c r="K349" s="7"/>
      <c r="L349" s="7"/>
      <c r="M349" s="7"/>
      <c r="N349" s="7"/>
      <c r="O349" s="7"/>
      <c r="P349" s="7"/>
      <c r="Q349" s="265"/>
      <c r="R349" s="7"/>
      <c r="S349" s="7"/>
      <c r="T349" s="7"/>
      <c r="U349" s="266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</row>
    <row r="350" ht="18.0" customHeight="1">
      <c r="A350" s="7"/>
      <c r="B350" s="7"/>
      <c r="C350" s="7"/>
      <c r="D350" s="7"/>
      <c r="E350" s="7"/>
      <c r="F350" s="7"/>
      <c r="G350" s="7"/>
      <c r="H350" s="264"/>
      <c r="I350" s="7"/>
      <c r="J350" s="7"/>
      <c r="K350" s="7"/>
      <c r="L350" s="7"/>
      <c r="M350" s="7"/>
      <c r="N350" s="7"/>
      <c r="O350" s="7"/>
      <c r="P350" s="7"/>
      <c r="Q350" s="265"/>
      <c r="R350" s="7"/>
      <c r="S350" s="7"/>
      <c r="T350" s="7"/>
      <c r="U350" s="266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</row>
    <row r="351" ht="18.0" customHeight="1">
      <c r="A351" s="7"/>
      <c r="B351" s="7"/>
      <c r="C351" s="7"/>
      <c r="D351" s="7"/>
      <c r="E351" s="7"/>
      <c r="F351" s="7"/>
      <c r="G351" s="7"/>
      <c r="H351" s="264"/>
      <c r="I351" s="7"/>
      <c r="J351" s="7"/>
      <c r="K351" s="7"/>
      <c r="L351" s="7"/>
      <c r="M351" s="7"/>
      <c r="N351" s="7"/>
      <c r="O351" s="7"/>
      <c r="P351" s="7"/>
      <c r="Q351" s="265"/>
      <c r="R351" s="7"/>
      <c r="S351" s="7"/>
      <c r="T351" s="7"/>
      <c r="U351" s="266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</row>
    <row r="352" ht="18.0" customHeight="1">
      <c r="A352" s="7"/>
      <c r="B352" s="7"/>
      <c r="C352" s="7"/>
      <c r="D352" s="7"/>
      <c r="E352" s="7"/>
      <c r="F352" s="7"/>
      <c r="G352" s="7"/>
      <c r="H352" s="264"/>
      <c r="I352" s="7"/>
      <c r="J352" s="7"/>
      <c r="K352" s="7"/>
      <c r="L352" s="7"/>
      <c r="M352" s="7"/>
      <c r="N352" s="7"/>
      <c r="O352" s="7"/>
      <c r="P352" s="7"/>
      <c r="Q352" s="265"/>
      <c r="R352" s="7"/>
      <c r="S352" s="7"/>
      <c r="T352" s="7"/>
      <c r="U352" s="266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</row>
    <row r="353" ht="18.0" customHeight="1">
      <c r="A353" s="7"/>
      <c r="B353" s="7"/>
      <c r="C353" s="7"/>
      <c r="D353" s="7"/>
      <c r="E353" s="7"/>
      <c r="F353" s="7"/>
      <c r="G353" s="7"/>
      <c r="H353" s="264"/>
      <c r="I353" s="7"/>
      <c r="J353" s="7"/>
      <c r="K353" s="7"/>
      <c r="L353" s="7"/>
      <c r="M353" s="7"/>
      <c r="N353" s="7"/>
      <c r="O353" s="7"/>
      <c r="P353" s="7"/>
      <c r="Q353" s="265"/>
      <c r="R353" s="7"/>
      <c r="S353" s="7"/>
      <c r="T353" s="7"/>
      <c r="U353" s="266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</row>
    <row r="354" ht="18.0" customHeight="1">
      <c r="A354" s="7"/>
      <c r="B354" s="7"/>
      <c r="C354" s="7"/>
      <c r="D354" s="7"/>
      <c r="E354" s="7"/>
      <c r="F354" s="7"/>
      <c r="G354" s="7"/>
      <c r="H354" s="264"/>
      <c r="I354" s="7"/>
      <c r="J354" s="7"/>
      <c r="K354" s="7"/>
      <c r="L354" s="7"/>
      <c r="M354" s="7"/>
      <c r="N354" s="7"/>
      <c r="O354" s="7"/>
      <c r="P354" s="7"/>
      <c r="Q354" s="265"/>
      <c r="R354" s="7"/>
      <c r="S354" s="7"/>
      <c r="T354" s="7"/>
      <c r="U354" s="266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</row>
    <row r="355" ht="18.0" customHeight="1">
      <c r="A355" s="7"/>
      <c r="B355" s="7"/>
      <c r="C355" s="7"/>
      <c r="D355" s="7"/>
      <c r="E355" s="7"/>
      <c r="F355" s="7"/>
      <c r="G355" s="7"/>
      <c r="H355" s="264"/>
      <c r="I355" s="7"/>
      <c r="J355" s="7"/>
      <c r="K355" s="7"/>
      <c r="L355" s="7"/>
      <c r="M355" s="7"/>
      <c r="N355" s="7"/>
      <c r="O355" s="7"/>
      <c r="P355" s="7"/>
      <c r="Q355" s="265"/>
      <c r="R355" s="7"/>
      <c r="S355" s="7"/>
      <c r="T355" s="7"/>
      <c r="U355" s="266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</row>
    <row r="356" ht="18.0" customHeight="1">
      <c r="A356" s="7"/>
      <c r="B356" s="7"/>
      <c r="C356" s="7"/>
      <c r="D356" s="7"/>
      <c r="E356" s="7"/>
      <c r="F356" s="7"/>
      <c r="G356" s="7"/>
      <c r="H356" s="264"/>
      <c r="I356" s="7"/>
      <c r="J356" s="7"/>
      <c r="K356" s="7"/>
      <c r="L356" s="7"/>
      <c r="M356" s="7"/>
      <c r="N356" s="7"/>
      <c r="O356" s="7"/>
      <c r="P356" s="7"/>
      <c r="Q356" s="265"/>
      <c r="R356" s="7"/>
      <c r="S356" s="7"/>
      <c r="T356" s="7"/>
      <c r="U356" s="266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</row>
    <row r="357" ht="18.0" customHeight="1">
      <c r="A357" s="7"/>
      <c r="B357" s="7"/>
      <c r="C357" s="7"/>
      <c r="D357" s="7"/>
      <c r="E357" s="7"/>
      <c r="F357" s="7"/>
      <c r="G357" s="7"/>
      <c r="H357" s="264"/>
      <c r="I357" s="7"/>
      <c r="J357" s="7"/>
      <c r="K357" s="7"/>
      <c r="L357" s="7"/>
      <c r="M357" s="7"/>
      <c r="N357" s="7"/>
      <c r="O357" s="7"/>
      <c r="P357" s="7"/>
      <c r="Q357" s="265"/>
      <c r="R357" s="7"/>
      <c r="S357" s="7"/>
      <c r="T357" s="7"/>
      <c r="U357" s="266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</row>
    <row r="358" ht="18.0" customHeight="1">
      <c r="A358" s="7"/>
      <c r="B358" s="7"/>
      <c r="C358" s="7"/>
      <c r="D358" s="7"/>
      <c r="E358" s="7"/>
      <c r="F358" s="7"/>
      <c r="G358" s="7"/>
      <c r="H358" s="264"/>
      <c r="I358" s="7"/>
      <c r="J358" s="7"/>
      <c r="K358" s="7"/>
      <c r="L358" s="7"/>
      <c r="M358" s="7"/>
      <c r="N358" s="7"/>
      <c r="O358" s="7"/>
      <c r="P358" s="7"/>
      <c r="Q358" s="265"/>
      <c r="R358" s="7"/>
      <c r="S358" s="7"/>
      <c r="T358" s="7"/>
      <c r="U358" s="266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</row>
    <row r="359" ht="18.0" customHeight="1">
      <c r="A359" s="7"/>
      <c r="B359" s="7"/>
      <c r="C359" s="7"/>
      <c r="D359" s="7"/>
      <c r="E359" s="7"/>
      <c r="F359" s="7"/>
      <c r="G359" s="7"/>
      <c r="H359" s="264"/>
      <c r="I359" s="7"/>
      <c r="J359" s="7"/>
      <c r="K359" s="7"/>
      <c r="L359" s="7"/>
      <c r="M359" s="7"/>
      <c r="N359" s="7"/>
      <c r="O359" s="7"/>
      <c r="P359" s="7"/>
      <c r="Q359" s="265"/>
      <c r="R359" s="7"/>
      <c r="S359" s="7"/>
      <c r="T359" s="7"/>
      <c r="U359" s="266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</row>
    <row r="360" ht="18.0" customHeight="1">
      <c r="A360" s="7"/>
      <c r="B360" s="7"/>
      <c r="C360" s="7"/>
      <c r="D360" s="7"/>
      <c r="E360" s="7"/>
      <c r="F360" s="7"/>
      <c r="G360" s="7"/>
      <c r="H360" s="264"/>
      <c r="I360" s="7"/>
      <c r="J360" s="7"/>
      <c r="K360" s="7"/>
      <c r="L360" s="7"/>
      <c r="M360" s="7"/>
      <c r="N360" s="7"/>
      <c r="O360" s="7"/>
      <c r="P360" s="7"/>
      <c r="Q360" s="265"/>
      <c r="R360" s="7"/>
      <c r="S360" s="7"/>
      <c r="T360" s="7"/>
      <c r="U360" s="266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</row>
    <row r="361" ht="18.0" customHeight="1">
      <c r="A361" s="7"/>
      <c r="B361" s="7"/>
      <c r="C361" s="7"/>
      <c r="D361" s="7"/>
      <c r="E361" s="7"/>
      <c r="F361" s="7"/>
      <c r="G361" s="7"/>
      <c r="H361" s="264"/>
      <c r="I361" s="7"/>
      <c r="J361" s="7"/>
      <c r="K361" s="7"/>
      <c r="L361" s="7"/>
      <c r="M361" s="7"/>
      <c r="N361" s="7"/>
      <c r="O361" s="7"/>
      <c r="P361" s="7"/>
      <c r="Q361" s="265"/>
      <c r="R361" s="7"/>
      <c r="S361" s="7"/>
      <c r="T361" s="7"/>
      <c r="U361" s="266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</row>
    <row r="362" ht="18.0" customHeight="1">
      <c r="A362" s="7"/>
      <c r="B362" s="7"/>
      <c r="C362" s="7"/>
      <c r="D362" s="7"/>
      <c r="E362" s="7"/>
      <c r="F362" s="7"/>
      <c r="G362" s="7"/>
      <c r="H362" s="264"/>
      <c r="I362" s="7"/>
      <c r="J362" s="7"/>
      <c r="K362" s="7"/>
      <c r="L362" s="7"/>
      <c r="M362" s="7"/>
      <c r="N362" s="7"/>
      <c r="O362" s="7"/>
      <c r="P362" s="7"/>
      <c r="Q362" s="265"/>
      <c r="R362" s="7"/>
      <c r="S362" s="7"/>
      <c r="T362" s="7"/>
      <c r="U362" s="266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</row>
    <row r="363" ht="18.0" customHeight="1">
      <c r="A363" s="7"/>
      <c r="B363" s="7"/>
      <c r="C363" s="7"/>
      <c r="D363" s="7"/>
      <c r="E363" s="7"/>
      <c r="F363" s="7"/>
      <c r="G363" s="7"/>
      <c r="H363" s="264"/>
      <c r="I363" s="7"/>
      <c r="J363" s="7"/>
      <c r="K363" s="7"/>
      <c r="L363" s="7"/>
      <c r="M363" s="7"/>
      <c r="N363" s="7"/>
      <c r="O363" s="7"/>
      <c r="P363" s="7"/>
      <c r="Q363" s="265"/>
      <c r="R363" s="7"/>
      <c r="S363" s="7"/>
      <c r="T363" s="7"/>
      <c r="U363" s="266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</row>
    <row r="364" ht="18.0" customHeight="1">
      <c r="A364" s="7"/>
      <c r="B364" s="7"/>
      <c r="C364" s="7"/>
      <c r="D364" s="7"/>
      <c r="E364" s="7"/>
      <c r="F364" s="7"/>
      <c r="G364" s="7"/>
      <c r="H364" s="264"/>
      <c r="I364" s="7"/>
      <c r="J364" s="7"/>
      <c r="K364" s="7"/>
      <c r="L364" s="7"/>
      <c r="M364" s="7"/>
      <c r="N364" s="7"/>
      <c r="O364" s="7"/>
      <c r="P364" s="7"/>
      <c r="Q364" s="265"/>
      <c r="R364" s="7"/>
      <c r="S364" s="7"/>
      <c r="T364" s="7"/>
      <c r="U364" s="266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</row>
    <row r="365" ht="18.0" customHeight="1">
      <c r="A365" s="7"/>
      <c r="B365" s="7"/>
      <c r="C365" s="7"/>
      <c r="D365" s="7"/>
      <c r="E365" s="7"/>
      <c r="F365" s="7"/>
      <c r="G365" s="7"/>
      <c r="H365" s="264"/>
      <c r="I365" s="7"/>
      <c r="J365" s="7"/>
      <c r="K365" s="7"/>
      <c r="L365" s="7"/>
      <c r="M365" s="7"/>
      <c r="N365" s="7"/>
      <c r="O365" s="7"/>
      <c r="P365" s="7"/>
      <c r="Q365" s="265"/>
      <c r="R365" s="7"/>
      <c r="S365" s="7"/>
      <c r="T365" s="7"/>
      <c r="U365" s="266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</row>
    <row r="366" ht="18.0" customHeight="1">
      <c r="A366" s="7"/>
      <c r="B366" s="7"/>
      <c r="C366" s="7"/>
      <c r="D366" s="7"/>
      <c r="E366" s="7"/>
      <c r="F366" s="7"/>
      <c r="G366" s="7"/>
      <c r="H366" s="264"/>
      <c r="I366" s="7"/>
      <c r="J366" s="7"/>
      <c r="K366" s="7"/>
      <c r="L366" s="7"/>
      <c r="M366" s="7"/>
      <c r="N366" s="7"/>
      <c r="O366" s="7"/>
      <c r="P366" s="7"/>
      <c r="Q366" s="265"/>
      <c r="R366" s="7"/>
      <c r="S366" s="7"/>
      <c r="T366" s="7"/>
      <c r="U366" s="266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</row>
    <row r="367" ht="18.0" customHeight="1">
      <c r="A367" s="7"/>
      <c r="B367" s="7"/>
      <c r="C367" s="7"/>
      <c r="D367" s="7"/>
      <c r="E367" s="7"/>
      <c r="F367" s="7"/>
      <c r="G367" s="7"/>
      <c r="H367" s="264"/>
      <c r="I367" s="7"/>
      <c r="J367" s="7"/>
      <c r="K367" s="7"/>
      <c r="L367" s="7"/>
      <c r="M367" s="7"/>
      <c r="N367" s="7"/>
      <c r="O367" s="7"/>
      <c r="P367" s="7"/>
      <c r="Q367" s="265"/>
      <c r="R367" s="7"/>
      <c r="S367" s="7"/>
      <c r="T367" s="7"/>
      <c r="U367" s="266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</row>
    <row r="368" ht="18.0" customHeight="1">
      <c r="A368" s="7"/>
      <c r="B368" s="7"/>
      <c r="C368" s="7"/>
      <c r="D368" s="7"/>
      <c r="E368" s="7"/>
      <c r="F368" s="7"/>
      <c r="G368" s="7"/>
      <c r="H368" s="264"/>
      <c r="I368" s="7"/>
      <c r="J368" s="7"/>
      <c r="K368" s="7"/>
      <c r="L368" s="7"/>
      <c r="M368" s="7"/>
      <c r="N368" s="7"/>
      <c r="O368" s="7"/>
      <c r="P368" s="7"/>
      <c r="Q368" s="265"/>
      <c r="R368" s="7"/>
      <c r="S368" s="7"/>
      <c r="T368" s="7"/>
      <c r="U368" s="266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</row>
    <row r="369" ht="18.0" customHeight="1">
      <c r="A369" s="7"/>
      <c r="B369" s="7"/>
      <c r="C369" s="7"/>
      <c r="D369" s="7"/>
      <c r="E369" s="7"/>
      <c r="F369" s="7"/>
      <c r="G369" s="7"/>
      <c r="H369" s="264"/>
      <c r="I369" s="7"/>
      <c r="J369" s="7"/>
      <c r="K369" s="7"/>
      <c r="L369" s="7"/>
      <c r="M369" s="7"/>
      <c r="N369" s="7"/>
      <c r="O369" s="7"/>
      <c r="P369" s="7"/>
      <c r="Q369" s="265"/>
      <c r="R369" s="7"/>
      <c r="S369" s="7"/>
      <c r="T369" s="7"/>
      <c r="U369" s="266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</row>
    <row r="370" ht="18.0" customHeight="1">
      <c r="A370" s="7"/>
      <c r="B370" s="7"/>
      <c r="C370" s="7"/>
      <c r="D370" s="7"/>
      <c r="E370" s="7"/>
      <c r="F370" s="7"/>
      <c r="G370" s="7"/>
      <c r="H370" s="264"/>
      <c r="I370" s="7"/>
      <c r="J370" s="7"/>
      <c r="K370" s="7"/>
      <c r="L370" s="7"/>
      <c r="M370" s="7"/>
      <c r="N370" s="7"/>
      <c r="O370" s="7"/>
      <c r="P370" s="7"/>
      <c r="Q370" s="265"/>
      <c r="R370" s="7"/>
      <c r="S370" s="7"/>
      <c r="T370" s="7"/>
      <c r="U370" s="266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</row>
    <row r="371" ht="18.0" customHeight="1">
      <c r="A371" s="7"/>
      <c r="B371" s="7"/>
      <c r="C371" s="7"/>
      <c r="D371" s="7"/>
      <c r="E371" s="7"/>
      <c r="F371" s="7"/>
      <c r="G371" s="7"/>
      <c r="H371" s="264"/>
      <c r="I371" s="7"/>
      <c r="J371" s="7"/>
      <c r="K371" s="7"/>
      <c r="L371" s="7"/>
      <c r="M371" s="7"/>
      <c r="N371" s="7"/>
      <c r="O371" s="7"/>
      <c r="P371" s="7"/>
      <c r="Q371" s="265"/>
      <c r="R371" s="7"/>
      <c r="S371" s="7"/>
      <c r="T371" s="7"/>
      <c r="U371" s="266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</row>
    <row r="372" ht="18.0" customHeight="1">
      <c r="A372" s="7"/>
      <c r="B372" s="7"/>
      <c r="C372" s="7"/>
      <c r="D372" s="7"/>
      <c r="E372" s="7"/>
      <c r="F372" s="7"/>
      <c r="G372" s="7"/>
      <c r="H372" s="264"/>
      <c r="I372" s="7"/>
      <c r="J372" s="7"/>
      <c r="K372" s="7"/>
      <c r="L372" s="7"/>
      <c r="M372" s="7"/>
      <c r="N372" s="7"/>
      <c r="O372" s="7"/>
      <c r="P372" s="7"/>
      <c r="Q372" s="265"/>
      <c r="R372" s="7"/>
      <c r="S372" s="7"/>
      <c r="T372" s="7"/>
      <c r="U372" s="266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</row>
    <row r="373" ht="18.0" customHeight="1">
      <c r="A373" s="7"/>
      <c r="B373" s="7"/>
      <c r="C373" s="7"/>
      <c r="D373" s="7"/>
      <c r="E373" s="7"/>
      <c r="F373" s="7"/>
      <c r="G373" s="7"/>
      <c r="H373" s="264"/>
      <c r="I373" s="7"/>
      <c r="J373" s="7"/>
      <c r="K373" s="7"/>
      <c r="L373" s="7"/>
      <c r="M373" s="7"/>
      <c r="N373" s="7"/>
      <c r="O373" s="7"/>
      <c r="P373" s="7"/>
      <c r="Q373" s="265"/>
      <c r="R373" s="7"/>
      <c r="S373" s="7"/>
      <c r="T373" s="7"/>
      <c r="U373" s="266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</row>
    <row r="374" ht="18.0" customHeight="1">
      <c r="A374" s="7"/>
      <c r="B374" s="7"/>
      <c r="C374" s="7"/>
      <c r="D374" s="7"/>
      <c r="E374" s="7"/>
      <c r="F374" s="7"/>
      <c r="G374" s="7"/>
      <c r="H374" s="264"/>
      <c r="I374" s="7"/>
      <c r="J374" s="7"/>
      <c r="K374" s="7"/>
      <c r="L374" s="7"/>
      <c r="M374" s="7"/>
      <c r="N374" s="7"/>
      <c r="O374" s="7"/>
      <c r="P374" s="7"/>
      <c r="Q374" s="265"/>
      <c r="R374" s="7"/>
      <c r="S374" s="7"/>
      <c r="T374" s="7"/>
      <c r="U374" s="266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</row>
    <row r="375" ht="18.0" customHeight="1">
      <c r="A375" s="7"/>
      <c r="B375" s="7"/>
      <c r="C375" s="7"/>
      <c r="D375" s="7"/>
      <c r="E375" s="7"/>
      <c r="F375" s="7"/>
      <c r="G375" s="7"/>
      <c r="H375" s="264"/>
      <c r="I375" s="7"/>
      <c r="J375" s="7"/>
      <c r="K375" s="7"/>
      <c r="L375" s="7"/>
      <c r="M375" s="7"/>
      <c r="N375" s="7"/>
      <c r="O375" s="7"/>
      <c r="P375" s="7"/>
      <c r="Q375" s="265"/>
      <c r="R375" s="7"/>
      <c r="S375" s="7"/>
      <c r="T375" s="7"/>
      <c r="U375" s="266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</row>
    <row r="376" ht="18.0" customHeight="1">
      <c r="A376" s="7"/>
      <c r="B376" s="7"/>
      <c r="C376" s="7"/>
      <c r="D376" s="7"/>
      <c r="E376" s="7"/>
      <c r="F376" s="7"/>
      <c r="G376" s="7"/>
      <c r="H376" s="264"/>
      <c r="I376" s="7"/>
      <c r="J376" s="7"/>
      <c r="K376" s="7"/>
      <c r="L376" s="7"/>
      <c r="M376" s="7"/>
      <c r="N376" s="7"/>
      <c r="O376" s="7"/>
      <c r="P376" s="7"/>
      <c r="Q376" s="265"/>
      <c r="R376" s="7"/>
      <c r="S376" s="7"/>
      <c r="T376" s="7"/>
      <c r="U376" s="266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</row>
    <row r="377" ht="18.0" customHeight="1">
      <c r="A377" s="7"/>
      <c r="B377" s="7"/>
      <c r="C377" s="7"/>
      <c r="D377" s="7"/>
      <c r="E377" s="7"/>
      <c r="F377" s="7"/>
      <c r="G377" s="7"/>
      <c r="H377" s="264"/>
      <c r="I377" s="7"/>
      <c r="J377" s="7"/>
      <c r="K377" s="7"/>
      <c r="L377" s="7"/>
      <c r="M377" s="7"/>
      <c r="N377" s="7"/>
      <c r="O377" s="7"/>
      <c r="P377" s="7"/>
      <c r="Q377" s="265"/>
      <c r="R377" s="7"/>
      <c r="S377" s="7"/>
      <c r="T377" s="7"/>
      <c r="U377" s="266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</row>
    <row r="378" ht="18.0" customHeight="1">
      <c r="A378" s="7"/>
      <c r="B378" s="7"/>
      <c r="C378" s="7"/>
      <c r="D378" s="7"/>
      <c r="E378" s="7"/>
      <c r="F378" s="7"/>
      <c r="G378" s="7"/>
      <c r="H378" s="264"/>
      <c r="I378" s="7"/>
      <c r="J378" s="7"/>
      <c r="K378" s="7"/>
      <c r="L378" s="7"/>
      <c r="M378" s="7"/>
      <c r="N378" s="7"/>
      <c r="O378" s="7"/>
      <c r="P378" s="7"/>
      <c r="Q378" s="265"/>
      <c r="R378" s="7"/>
      <c r="S378" s="7"/>
      <c r="T378" s="7"/>
      <c r="U378" s="266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</row>
    <row r="379" ht="18.0" customHeight="1">
      <c r="A379" s="7"/>
      <c r="B379" s="7"/>
      <c r="C379" s="7"/>
      <c r="D379" s="7"/>
      <c r="E379" s="7"/>
      <c r="F379" s="7"/>
      <c r="G379" s="7"/>
      <c r="H379" s="264"/>
      <c r="I379" s="7"/>
      <c r="J379" s="7"/>
      <c r="K379" s="7"/>
      <c r="L379" s="7"/>
      <c r="M379" s="7"/>
      <c r="N379" s="7"/>
      <c r="O379" s="7"/>
      <c r="P379" s="7"/>
      <c r="Q379" s="265"/>
      <c r="R379" s="7"/>
      <c r="S379" s="7"/>
      <c r="T379" s="7"/>
      <c r="U379" s="266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</row>
    <row r="380" ht="18.0" customHeight="1">
      <c r="A380" s="7"/>
      <c r="B380" s="7"/>
      <c r="C380" s="7"/>
      <c r="D380" s="7"/>
      <c r="E380" s="7"/>
      <c r="F380" s="7"/>
      <c r="G380" s="7"/>
      <c r="H380" s="264"/>
      <c r="I380" s="7"/>
      <c r="J380" s="7"/>
      <c r="K380" s="7"/>
      <c r="L380" s="7"/>
      <c r="M380" s="7"/>
      <c r="N380" s="7"/>
      <c r="O380" s="7"/>
      <c r="P380" s="7"/>
      <c r="Q380" s="265"/>
      <c r="R380" s="7"/>
      <c r="S380" s="7"/>
      <c r="T380" s="7"/>
      <c r="U380" s="266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</row>
    <row r="381" ht="18.0" customHeight="1">
      <c r="A381" s="7"/>
      <c r="B381" s="7"/>
      <c r="C381" s="7"/>
      <c r="D381" s="7"/>
      <c r="E381" s="7"/>
      <c r="F381" s="7"/>
      <c r="G381" s="7"/>
      <c r="H381" s="264"/>
      <c r="I381" s="7"/>
      <c r="J381" s="7"/>
      <c r="K381" s="7"/>
      <c r="L381" s="7"/>
      <c r="M381" s="7"/>
      <c r="N381" s="7"/>
      <c r="O381" s="7"/>
      <c r="P381" s="7"/>
      <c r="Q381" s="265"/>
      <c r="R381" s="7"/>
      <c r="S381" s="7"/>
      <c r="T381" s="7"/>
      <c r="U381" s="266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</row>
    <row r="382" ht="18.0" customHeight="1">
      <c r="A382" s="7"/>
      <c r="B382" s="7"/>
      <c r="C382" s="7"/>
      <c r="D382" s="7"/>
      <c r="E382" s="7"/>
      <c r="F382" s="7"/>
      <c r="G382" s="7"/>
      <c r="H382" s="264"/>
      <c r="I382" s="7"/>
      <c r="J382" s="7"/>
      <c r="K382" s="7"/>
      <c r="L382" s="7"/>
      <c r="M382" s="7"/>
      <c r="N382" s="7"/>
      <c r="O382" s="7"/>
      <c r="P382" s="7"/>
      <c r="Q382" s="265"/>
      <c r="R382" s="7"/>
      <c r="S382" s="7"/>
      <c r="T382" s="7"/>
      <c r="U382" s="266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</row>
    <row r="383" ht="18.0" customHeight="1">
      <c r="A383" s="7"/>
      <c r="B383" s="7"/>
      <c r="C383" s="7"/>
      <c r="D383" s="7"/>
      <c r="E383" s="7"/>
      <c r="F383" s="7"/>
      <c r="G383" s="7"/>
      <c r="H383" s="264"/>
      <c r="I383" s="7"/>
      <c r="J383" s="7"/>
      <c r="K383" s="7"/>
      <c r="L383" s="7"/>
      <c r="M383" s="7"/>
      <c r="N383" s="7"/>
      <c r="O383" s="7"/>
      <c r="P383" s="7"/>
      <c r="Q383" s="265"/>
      <c r="R383" s="7"/>
      <c r="S383" s="7"/>
      <c r="T383" s="7"/>
      <c r="U383" s="266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</row>
    <row r="384" ht="18.0" customHeight="1">
      <c r="A384" s="7"/>
      <c r="B384" s="7"/>
      <c r="C384" s="7"/>
      <c r="D384" s="7"/>
      <c r="E384" s="7"/>
      <c r="F384" s="7"/>
      <c r="G384" s="7"/>
      <c r="H384" s="264"/>
      <c r="I384" s="7"/>
      <c r="J384" s="7"/>
      <c r="K384" s="7"/>
      <c r="L384" s="7"/>
      <c r="M384" s="7"/>
      <c r="N384" s="7"/>
      <c r="O384" s="7"/>
      <c r="P384" s="7"/>
      <c r="Q384" s="265"/>
      <c r="R384" s="7"/>
      <c r="S384" s="7"/>
      <c r="T384" s="7"/>
      <c r="U384" s="266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</row>
    <row r="385" ht="18.0" customHeight="1">
      <c r="A385" s="7"/>
      <c r="B385" s="7"/>
      <c r="C385" s="7"/>
      <c r="D385" s="7"/>
      <c r="E385" s="7"/>
      <c r="F385" s="7"/>
      <c r="G385" s="7"/>
      <c r="H385" s="264"/>
      <c r="I385" s="7"/>
      <c r="J385" s="7"/>
      <c r="K385" s="7"/>
      <c r="L385" s="7"/>
      <c r="M385" s="7"/>
      <c r="N385" s="7"/>
      <c r="O385" s="7"/>
      <c r="P385" s="7"/>
      <c r="Q385" s="265"/>
      <c r="R385" s="7"/>
      <c r="S385" s="7"/>
      <c r="T385" s="7"/>
      <c r="U385" s="266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</row>
    <row r="386" ht="18.0" customHeight="1">
      <c r="A386" s="7"/>
      <c r="B386" s="7"/>
      <c r="C386" s="7"/>
      <c r="D386" s="7"/>
      <c r="E386" s="7"/>
      <c r="F386" s="7"/>
      <c r="G386" s="7"/>
      <c r="H386" s="264"/>
      <c r="I386" s="7"/>
      <c r="J386" s="7"/>
      <c r="K386" s="7"/>
      <c r="L386" s="7"/>
      <c r="M386" s="7"/>
      <c r="N386" s="7"/>
      <c r="O386" s="7"/>
      <c r="P386" s="7"/>
      <c r="Q386" s="265"/>
      <c r="R386" s="7"/>
      <c r="S386" s="7"/>
      <c r="T386" s="7"/>
      <c r="U386" s="266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</row>
    <row r="387" ht="18.0" customHeight="1">
      <c r="A387" s="7"/>
      <c r="B387" s="7"/>
      <c r="C387" s="7"/>
      <c r="D387" s="7"/>
      <c r="E387" s="7"/>
      <c r="F387" s="7"/>
      <c r="G387" s="7"/>
      <c r="H387" s="264"/>
      <c r="I387" s="7"/>
      <c r="J387" s="7"/>
      <c r="K387" s="7"/>
      <c r="L387" s="7"/>
      <c r="M387" s="7"/>
      <c r="N387" s="7"/>
      <c r="O387" s="7"/>
      <c r="P387" s="7"/>
      <c r="Q387" s="265"/>
      <c r="R387" s="7"/>
      <c r="S387" s="7"/>
      <c r="T387" s="7"/>
      <c r="U387" s="266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</row>
    <row r="388" ht="18.0" customHeight="1">
      <c r="A388" s="7"/>
      <c r="B388" s="7"/>
      <c r="C388" s="7"/>
      <c r="D388" s="7"/>
      <c r="E388" s="7"/>
      <c r="F388" s="7"/>
      <c r="G388" s="7"/>
      <c r="H388" s="264"/>
      <c r="I388" s="7"/>
      <c r="J388" s="7"/>
      <c r="K388" s="7"/>
      <c r="L388" s="7"/>
      <c r="M388" s="7"/>
      <c r="N388" s="7"/>
      <c r="O388" s="7"/>
      <c r="P388" s="7"/>
      <c r="Q388" s="265"/>
      <c r="R388" s="7"/>
      <c r="S388" s="7"/>
      <c r="T388" s="7"/>
      <c r="U388" s="266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</row>
    <row r="389" ht="18.0" customHeight="1">
      <c r="A389" s="7"/>
      <c r="B389" s="7"/>
      <c r="C389" s="7"/>
      <c r="D389" s="7"/>
      <c r="E389" s="7"/>
      <c r="F389" s="7"/>
      <c r="G389" s="7"/>
      <c r="H389" s="264"/>
      <c r="I389" s="7"/>
      <c r="J389" s="7"/>
      <c r="K389" s="7"/>
      <c r="L389" s="7"/>
      <c r="M389" s="7"/>
      <c r="N389" s="7"/>
      <c r="O389" s="7"/>
      <c r="P389" s="7"/>
      <c r="Q389" s="265"/>
      <c r="R389" s="7"/>
      <c r="S389" s="7"/>
      <c r="T389" s="7"/>
      <c r="U389" s="266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</row>
    <row r="390" ht="18.0" customHeight="1">
      <c r="A390" s="7"/>
      <c r="B390" s="7"/>
      <c r="C390" s="7"/>
      <c r="D390" s="7"/>
      <c r="E390" s="7"/>
      <c r="F390" s="7"/>
      <c r="G390" s="7"/>
      <c r="H390" s="264"/>
      <c r="I390" s="7"/>
      <c r="J390" s="7"/>
      <c r="K390" s="7"/>
      <c r="L390" s="7"/>
      <c r="M390" s="7"/>
      <c r="N390" s="7"/>
      <c r="O390" s="7"/>
      <c r="P390" s="7"/>
      <c r="Q390" s="265"/>
      <c r="R390" s="7"/>
      <c r="S390" s="7"/>
      <c r="T390" s="7"/>
      <c r="U390" s="266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</row>
    <row r="391" ht="18.0" customHeight="1">
      <c r="A391" s="7"/>
      <c r="B391" s="7"/>
      <c r="C391" s="7"/>
      <c r="D391" s="7"/>
      <c r="E391" s="7"/>
      <c r="F391" s="7"/>
      <c r="G391" s="7"/>
      <c r="H391" s="264"/>
      <c r="I391" s="7"/>
      <c r="J391" s="7"/>
      <c r="K391" s="7"/>
      <c r="L391" s="7"/>
      <c r="M391" s="7"/>
      <c r="N391" s="7"/>
      <c r="O391" s="7"/>
      <c r="P391" s="7"/>
      <c r="Q391" s="265"/>
      <c r="R391" s="7"/>
      <c r="S391" s="7"/>
      <c r="T391" s="7"/>
      <c r="U391" s="266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</row>
    <row r="392" ht="18.0" customHeight="1">
      <c r="A392" s="7"/>
      <c r="B392" s="7"/>
      <c r="C392" s="7"/>
      <c r="D392" s="7"/>
      <c r="E392" s="7"/>
      <c r="F392" s="7"/>
      <c r="G392" s="7"/>
      <c r="H392" s="264"/>
      <c r="I392" s="7"/>
      <c r="J392" s="7"/>
      <c r="K392" s="7"/>
      <c r="L392" s="7"/>
      <c r="M392" s="7"/>
      <c r="N392" s="7"/>
      <c r="O392" s="7"/>
      <c r="P392" s="7"/>
      <c r="Q392" s="265"/>
      <c r="R392" s="7"/>
      <c r="S392" s="7"/>
      <c r="T392" s="7"/>
      <c r="U392" s="266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</row>
    <row r="393" ht="18.0" customHeight="1">
      <c r="A393" s="7"/>
      <c r="B393" s="7"/>
      <c r="C393" s="7"/>
      <c r="D393" s="7"/>
      <c r="E393" s="7"/>
      <c r="F393" s="7"/>
      <c r="G393" s="7"/>
      <c r="H393" s="264"/>
      <c r="I393" s="7"/>
      <c r="J393" s="7"/>
      <c r="K393" s="7"/>
      <c r="L393" s="7"/>
      <c r="M393" s="7"/>
      <c r="N393" s="7"/>
      <c r="O393" s="7"/>
      <c r="P393" s="7"/>
      <c r="Q393" s="265"/>
      <c r="R393" s="7"/>
      <c r="S393" s="7"/>
      <c r="T393" s="7"/>
      <c r="U393" s="266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</row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6:D16"/>
    <mergeCell ref="E17:H17"/>
    <mergeCell ref="C22:E22"/>
    <mergeCell ref="C145:E145"/>
    <mergeCell ref="C162:E162"/>
  </mergeCells>
  <printOptions/>
  <pageMargins bottom="0.78" footer="0.0" header="0.0" left="0.75" right="0.75" top="0.66"/>
  <pageSetup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71"/>
    <col customWidth="1" hidden="1" min="14" max="14" width="13.14"/>
    <col customWidth="1" hidden="1" min="15" max="16" width="8.71"/>
    <col customWidth="1" min="17" max="17" width="19.57"/>
    <col customWidth="1" min="18" max="18" width="17.43"/>
    <col customWidth="1" min="19" max="19" width="17.86"/>
    <col customWidth="1" min="20" max="20" width="17.0"/>
    <col customWidth="1" min="21" max="21" width="15.14"/>
    <col customWidth="1" min="22" max="22" width="13.86"/>
    <col customWidth="1" min="23" max="24" width="9.14"/>
    <col customWidth="1" min="25" max="25" width="16.0"/>
    <col customWidth="1" min="26" max="45" width="9.14"/>
  </cols>
  <sheetData>
    <row r="1" ht="18.0" customHeight="1">
      <c r="A1" s="140" t="s">
        <v>53</v>
      </c>
      <c r="B1" s="140"/>
      <c r="C1" s="140"/>
      <c r="D1" s="140"/>
      <c r="E1" s="140"/>
      <c r="F1" s="140"/>
      <c r="G1" s="140"/>
      <c r="H1" s="141"/>
      <c r="I1" s="140"/>
      <c r="J1" s="140"/>
      <c r="K1" s="140"/>
      <c r="L1" s="140"/>
      <c r="M1" s="140"/>
      <c r="N1" s="140"/>
      <c r="O1" s="140"/>
      <c r="P1" s="140"/>
      <c r="Q1" s="142"/>
      <c r="R1" s="140"/>
      <c r="S1" s="140"/>
      <c r="T1" s="140"/>
      <c r="U1" s="143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  <c r="AJ1" s="140"/>
      <c r="AK1" s="140"/>
      <c r="AL1" s="140"/>
      <c r="AM1" s="140"/>
      <c r="AN1" s="140"/>
      <c r="AO1" s="140"/>
      <c r="AP1" s="140"/>
      <c r="AQ1" s="140"/>
      <c r="AR1" s="140"/>
      <c r="AS1" s="140"/>
    </row>
    <row r="2" ht="18.0" customHeight="1">
      <c r="A2" s="140"/>
      <c r="B2" s="140"/>
      <c r="C2" s="140"/>
      <c r="D2" s="140"/>
      <c r="E2" s="140"/>
      <c r="F2" s="140"/>
      <c r="G2" s="140"/>
      <c r="H2" s="141"/>
      <c r="I2" s="140"/>
      <c r="J2" s="140"/>
      <c r="K2" s="140"/>
      <c r="L2" s="140"/>
      <c r="M2" s="140"/>
      <c r="N2" s="140"/>
      <c r="O2" s="140"/>
      <c r="P2" s="140"/>
      <c r="Q2" s="142"/>
      <c r="R2" s="140"/>
      <c r="S2" s="140"/>
      <c r="T2" s="140"/>
      <c r="U2" s="143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  <c r="AL2" s="140"/>
      <c r="AM2" s="140"/>
      <c r="AN2" s="140"/>
      <c r="AO2" s="140"/>
      <c r="AP2" s="140"/>
      <c r="AQ2" s="140"/>
      <c r="AR2" s="140"/>
      <c r="AS2" s="140"/>
    </row>
    <row r="3" ht="18.0" customHeight="1">
      <c r="A3" s="144" t="s">
        <v>1</v>
      </c>
      <c r="B3" s="144"/>
      <c r="C3" s="144"/>
      <c r="D3" s="140"/>
      <c r="E3" s="140"/>
      <c r="F3" s="140"/>
      <c r="G3" s="140"/>
      <c r="H3" s="141"/>
      <c r="I3" s="140"/>
      <c r="J3" s="140"/>
      <c r="K3" s="140"/>
      <c r="L3" s="140"/>
      <c r="M3" s="140"/>
      <c r="N3" s="140"/>
      <c r="O3" s="140"/>
      <c r="P3" s="140"/>
      <c r="Q3" s="142"/>
      <c r="R3" s="140"/>
      <c r="S3" s="140"/>
      <c r="T3" s="140"/>
      <c r="U3" s="143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/>
      <c r="AL3" s="140"/>
      <c r="AM3" s="140"/>
      <c r="AN3" s="140"/>
      <c r="AO3" s="140"/>
      <c r="AP3" s="140"/>
      <c r="AQ3" s="140"/>
      <c r="AR3" s="140"/>
      <c r="AS3" s="140"/>
    </row>
    <row r="4" ht="29.25" customHeight="1">
      <c r="A4" s="140"/>
      <c r="B4" s="140"/>
      <c r="C4" s="140"/>
      <c r="D4" s="140"/>
      <c r="E4" s="140"/>
      <c r="F4" s="140"/>
      <c r="G4" s="140"/>
      <c r="H4" s="141" t="s">
        <v>2</v>
      </c>
      <c r="I4" s="145">
        <v>44328.0</v>
      </c>
      <c r="J4" s="140" t="str">
        <f>+B8&amp;"/"&amp;B9&amp;"/"&amp;B10&amp;"/"&amp;B11&amp;"/"&amp;B12&amp;"/"&amp;B13&amp;"/"&amp;B14</f>
        <v>D1870/D1850/HRD2960/HRD2930///</v>
      </c>
      <c r="K4" s="140"/>
      <c r="L4" s="140"/>
      <c r="M4" s="140"/>
      <c r="N4" s="140"/>
      <c r="O4" s="140"/>
      <c r="P4" s="140"/>
      <c r="Q4" s="142"/>
      <c r="R4" s="140"/>
      <c r="S4" s="140"/>
      <c r="T4" s="140"/>
      <c r="U4" s="143"/>
      <c r="V4" s="140"/>
      <c r="W4" s="140"/>
      <c r="X4" s="140"/>
      <c r="Y4" s="140"/>
      <c r="Z4" s="140"/>
      <c r="AA4" s="140"/>
      <c r="AB4" s="140"/>
      <c r="AC4" s="140"/>
      <c r="AD4" s="140"/>
      <c r="AE4" s="140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</row>
    <row r="5" ht="18.0" customHeight="1">
      <c r="A5" s="140" t="s">
        <v>4</v>
      </c>
      <c r="B5" s="140"/>
      <c r="C5" s="140"/>
      <c r="D5" s="140"/>
      <c r="E5" s="140"/>
      <c r="F5" s="140"/>
      <c r="G5" s="140"/>
      <c r="H5" s="141"/>
      <c r="I5" s="140"/>
      <c r="J5" s="140"/>
      <c r="K5" s="140"/>
      <c r="L5" s="140"/>
      <c r="M5" s="140"/>
      <c r="N5" s="140"/>
      <c r="O5" s="140"/>
      <c r="P5" s="140"/>
      <c r="Q5" s="142"/>
      <c r="R5" s="140"/>
      <c r="S5" s="140"/>
      <c r="T5" s="140"/>
      <c r="U5" s="143"/>
      <c r="V5" s="140"/>
      <c r="W5" s="140"/>
      <c r="X5" s="140"/>
      <c r="Y5" s="140"/>
      <c r="Z5" s="140"/>
      <c r="AA5" s="140"/>
      <c r="AB5" s="140"/>
      <c r="AC5" s="140"/>
      <c r="AD5" s="140"/>
      <c r="AE5" s="140"/>
      <c r="AF5" s="140"/>
      <c r="AG5" s="140"/>
      <c r="AH5" s="140"/>
      <c r="AI5" s="140"/>
      <c r="AJ5" s="140"/>
      <c r="AK5" s="140"/>
      <c r="AL5" s="140"/>
      <c r="AM5" s="140"/>
      <c r="AN5" s="140"/>
      <c r="AO5" s="140"/>
      <c r="AP5" s="140"/>
      <c r="AQ5" s="140"/>
      <c r="AR5" s="140"/>
      <c r="AS5" s="140"/>
    </row>
    <row r="6" ht="18.0" customHeight="1">
      <c r="A6" s="146"/>
      <c r="B6" s="146"/>
      <c r="C6" s="146"/>
      <c r="D6" s="146"/>
      <c r="E6" s="146"/>
      <c r="F6" s="146"/>
      <c r="G6" s="146"/>
      <c r="H6" s="147"/>
      <c r="I6" s="146"/>
      <c r="J6" s="140"/>
      <c r="K6" s="140"/>
      <c r="L6" s="140"/>
      <c r="M6" s="140"/>
      <c r="N6" s="140"/>
      <c r="O6" s="140"/>
      <c r="P6" s="140"/>
      <c r="Q6" s="142"/>
      <c r="R6" s="140"/>
      <c r="S6" s="140"/>
      <c r="T6" s="140"/>
      <c r="U6" s="143"/>
      <c r="V6" s="140"/>
      <c r="W6" s="140"/>
      <c r="X6" s="140"/>
      <c r="Y6" s="140"/>
      <c r="Z6" s="140"/>
      <c r="AA6" s="140"/>
      <c r="AB6" s="140"/>
      <c r="AC6" s="140"/>
      <c r="AD6" s="140"/>
      <c r="AE6" s="140"/>
      <c r="AF6" s="140"/>
      <c r="AG6" s="140"/>
      <c r="AH6" s="140"/>
      <c r="AI6" s="140"/>
      <c r="AJ6" s="140"/>
      <c r="AK6" s="140"/>
      <c r="AL6" s="140"/>
      <c r="AM6" s="140"/>
      <c r="AN6" s="140"/>
      <c r="AO6" s="140"/>
      <c r="AP6" s="140"/>
      <c r="AQ6" s="140"/>
      <c r="AR6" s="140"/>
      <c r="AS6" s="140"/>
    </row>
    <row r="7" ht="36.0" customHeight="1">
      <c r="A7" s="148" t="s">
        <v>6</v>
      </c>
      <c r="B7" s="149"/>
      <c r="C7" s="150" t="s">
        <v>101</v>
      </c>
      <c r="D7" s="151" t="s">
        <v>8</v>
      </c>
      <c r="E7" s="152" t="s">
        <v>9</v>
      </c>
      <c r="F7" s="153"/>
      <c r="G7" s="153"/>
      <c r="H7" s="149"/>
      <c r="I7" s="154" t="s">
        <v>10</v>
      </c>
      <c r="J7" s="140"/>
      <c r="K7" s="140"/>
      <c r="L7" s="140"/>
      <c r="M7" s="140"/>
      <c r="N7" s="140"/>
      <c r="O7" s="140"/>
      <c r="P7" s="140"/>
      <c r="Q7" s="155">
        <f>+I109</f>
        <v>0.005113873082</v>
      </c>
      <c r="R7" s="140"/>
      <c r="S7" s="140"/>
      <c r="T7" s="140"/>
      <c r="U7" s="143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</row>
    <row r="8" ht="26.25" customHeight="1">
      <c r="A8" s="156">
        <v>1.0</v>
      </c>
      <c r="B8" s="157" t="s">
        <v>26</v>
      </c>
      <c r="C8" s="157">
        <v>18.5</v>
      </c>
      <c r="D8" s="158">
        <v>0.0846</v>
      </c>
      <c r="E8" s="159">
        <f>236.127*12</f>
        <v>2833.524</v>
      </c>
      <c r="F8" s="159"/>
      <c r="G8" s="159"/>
      <c r="H8" s="160">
        <v>12.0</v>
      </c>
      <c r="I8" s="161">
        <f t="shared" ref="I8:I11" si="1">+D8*E8</f>
        <v>239.7161304</v>
      </c>
      <c r="J8" s="162">
        <f t="shared" ref="J8:J14" si="2">E8-I8</f>
        <v>2593.80787</v>
      </c>
      <c r="K8" s="140"/>
      <c r="L8" s="140"/>
      <c r="M8" s="140"/>
      <c r="N8" s="140"/>
      <c r="O8" s="140"/>
      <c r="P8" s="140"/>
      <c r="Q8" s="142"/>
      <c r="R8" s="140"/>
      <c r="S8" s="140"/>
      <c r="T8" s="140"/>
      <c r="U8" s="143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</row>
    <row r="9" ht="26.25" customHeight="1">
      <c r="A9" s="156">
        <v>2.0</v>
      </c>
      <c r="B9" s="164" t="s">
        <v>83</v>
      </c>
      <c r="C9" s="164">
        <v>18.5</v>
      </c>
      <c r="D9" s="165">
        <v>0.1175</v>
      </c>
      <c r="E9" s="166">
        <f>204.754*5</f>
        <v>1023.77</v>
      </c>
      <c r="F9" s="166"/>
      <c r="G9" s="166"/>
      <c r="H9" s="160">
        <v>5.0</v>
      </c>
      <c r="I9" s="161">
        <f t="shared" si="1"/>
        <v>120.292975</v>
      </c>
      <c r="J9" s="162">
        <f t="shared" si="2"/>
        <v>903.477025</v>
      </c>
      <c r="K9" s="140"/>
      <c r="L9" s="140"/>
      <c r="M9" s="140"/>
      <c r="N9" s="140"/>
      <c r="O9" s="140"/>
      <c r="P9" s="140"/>
      <c r="Q9" s="142"/>
      <c r="R9" s="140"/>
      <c r="S9" s="140"/>
      <c r="T9" s="140"/>
      <c r="U9" s="143"/>
      <c r="V9" s="140"/>
      <c r="W9" s="140"/>
      <c r="X9" s="140"/>
      <c r="Y9" s="140"/>
      <c r="Z9" s="140"/>
      <c r="AA9" s="140"/>
      <c r="AB9" s="140"/>
      <c r="AC9" s="140"/>
      <c r="AD9" s="140"/>
      <c r="AE9" s="140"/>
      <c r="AF9" s="140"/>
      <c r="AG9" s="140"/>
      <c r="AH9" s="140"/>
      <c r="AI9" s="140"/>
      <c r="AJ9" s="140"/>
      <c r="AK9" s="140"/>
      <c r="AL9" s="140"/>
      <c r="AM9" s="140"/>
      <c r="AN9" s="140"/>
      <c r="AO9" s="140"/>
      <c r="AP9" s="140"/>
      <c r="AQ9" s="140"/>
      <c r="AR9" s="140"/>
      <c r="AS9" s="140"/>
    </row>
    <row r="10" ht="26.25" customHeight="1">
      <c r="A10" s="156">
        <v>3.0</v>
      </c>
      <c r="B10" s="164" t="s">
        <v>55</v>
      </c>
      <c r="C10" s="164">
        <v>29.5</v>
      </c>
      <c r="D10" s="165">
        <v>0.016</v>
      </c>
      <c r="E10" s="166">
        <f>244.52*20</f>
        <v>4890.4</v>
      </c>
      <c r="F10" s="166"/>
      <c r="G10" s="166"/>
      <c r="H10" s="160">
        <v>20.0</v>
      </c>
      <c r="I10" s="161">
        <f t="shared" si="1"/>
        <v>78.2464</v>
      </c>
      <c r="J10" s="162">
        <f t="shared" si="2"/>
        <v>4812.1536</v>
      </c>
      <c r="K10" s="140"/>
      <c r="L10" s="140"/>
      <c r="M10" s="140"/>
      <c r="N10" s="140"/>
      <c r="O10" s="140"/>
      <c r="P10" s="140"/>
      <c r="Q10" s="142"/>
      <c r="R10" s="140"/>
      <c r="S10" s="140"/>
      <c r="T10" s="140"/>
      <c r="U10" s="143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</row>
    <row r="11" ht="26.25" customHeight="1">
      <c r="A11" s="156">
        <v>4.0</v>
      </c>
      <c r="B11" s="164" t="s">
        <v>57</v>
      </c>
      <c r="C11" s="164">
        <v>29.5</v>
      </c>
      <c r="D11" s="165">
        <v>0.0144</v>
      </c>
      <c r="E11" s="166">
        <f>222.819*20</f>
        <v>4456.38</v>
      </c>
      <c r="F11" s="166"/>
      <c r="G11" s="166"/>
      <c r="H11" s="160">
        <v>20.0</v>
      </c>
      <c r="I11" s="161">
        <f t="shared" si="1"/>
        <v>64.171872</v>
      </c>
      <c r="J11" s="162">
        <f t="shared" si="2"/>
        <v>4392.208128</v>
      </c>
      <c r="K11" s="140"/>
      <c r="L11" s="140"/>
      <c r="M11" s="140"/>
      <c r="N11" s="140"/>
      <c r="O11" s="140"/>
      <c r="P11" s="140"/>
      <c r="Q11" s="142"/>
      <c r="R11" s="140"/>
      <c r="S11" s="140"/>
      <c r="T11" s="140"/>
      <c r="U11" s="143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</row>
    <row r="12" ht="26.25" customHeight="1">
      <c r="A12" s="156">
        <v>5.0</v>
      </c>
      <c r="B12" s="164"/>
      <c r="C12" s="164"/>
      <c r="D12" s="165"/>
      <c r="E12" s="166"/>
      <c r="F12" s="166"/>
      <c r="G12" s="166"/>
      <c r="H12" s="160"/>
      <c r="I12" s="161"/>
      <c r="J12" s="162">
        <f t="shared" si="2"/>
        <v>0</v>
      </c>
      <c r="K12" s="140"/>
      <c r="L12" s="140"/>
      <c r="M12" s="140"/>
      <c r="N12" s="140"/>
      <c r="O12" s="140"/>
      <c r="P12" s="140"/>
      <c r="Q12" s="142"/>
      <c r="R12" s="140"/>
      <c r="S12" s="140"/>
      <c r="T12" s="140"/>
      <c r="U12" s="143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</row>
    <row r="13" ht="26.25" customHeight="1">
      <c r="A13" s="156">
        <v>6.0</v>
      </c>
      <c r="B13" s="164"/>
      <c r="C13" s="164"/>
      <c r="D13" s="165"/>
      <c r="E13" s="166"/>
      <c r="F13" s="166"/>
      <c r="G13" s="166"/>
      <c r="H13" s="160"/>
      <c r="I13" s="161"/>
      <c r="J13" s="162">
        <f t="shared" si="2"/>
        <v>0</v>
      </c>
      <c r="K13" s="140"/>
      <c r="L13" s="140"/>
      <c r="M13" s="140"/>
      <c r="N13" s="140"/>
      <c r="O13" s="140"/>
      <c r="P13" s="140"/>
      <c r="Q13" s="142"/>
      <c r="R13" s="140"/>
      <c r="S13" s="140"/>
      <c r="T13" s="140"/>
      <c r="U13" s="143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</row>
    <row r="14" ht="26.25" customHeight="1">
      <c r="A14" s="156">
        <v>7.0</v>
      </c>
      <c r="B14" s="164"/>
      <c r="C14" s="164"/>
      <c r="D14" s="165"/>
      <c r="E14" s="166"/>
      <c r="F14" s="166"/>
      <c r="G14" s="166"/>
      <c r="H14" s="160"/>
      <c r="I14" s="161"/>
      <c r="J14" s="162">
        <f t="shared" si="2"/>
        <v>0</v>
      </c>
      <c r="K14" s="140"/>
      <c r="L14" s="140"/>
      <c r="M14" s="140"/>
      <c r="N14" s="140"/>
      <c r="O14" s="140"/>
      <c r="P14" s="140"/>
      <c r="Q14" s="142"/>
      <c r="R14" s="140"/>
      <c r="S14" s="140"/>
      <c r="T14" s="140"/>
      <c r="U14" s="143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</row>
    <row r="15" ht="18.0" customHeight="1">
      <c r="A15" s="167"/>
      <c r="B15" s="168"/>
      <c r="C15" s="169"/>
      <c r="D15" s="170"/>
      <c r="E15" s="171">
        <f>SUM(E8:E14)</f>
        <v>13204.074</v>
      </c>
      <c r="F15" s="172"/>
      <c r="G15" s="172"/>
      <c r="H15" s="173"/>
      <c r="I15" s="174">
        <f t="shared" ref="I15:J15" si="3">SUM(I8:I14)</f>
        <v>502.4273774</v>
      </c>
      <c r="J15" s="175">
        <f t="shared" si="3"/>
        <v>12701.64662</v>
      </c>
      <c r="K15" s="140"/>
      <c r="L15" s="140"/>
      <c r="M15" s="140"/>
      <c r="N15" s="140"/>
      <c r="O15" s="140"/>
      <c r="P15" s="140"/>
      <c r="Q15" s="142"/>
      <c r="R15" s="140"/>
      <c r="S15" s="140"/>
      <c r="T15" s="140"/>
      <c r="U15" s="143"/>
      <c r="V15" s="140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</row>
    <row r="16" ht="18.0" customHeight="1">
      <c r="A16" s="176"/>
      <c r="B16" s="146"/>
      <c r="C16" s="146"/>
      <c r="D16" s="177"/>
      <c r="E16" s="178"/>
      <c r="F16" s="153"/>
      <c r="G16" s="153"/>
      <c r="H16" s="149"/>
      <c r="I16" s="179"/>
      <c r="J16" s="140"/>
      <c r="K16" s="140"/>
      <c r="L16" s="140"/>
      <c r="M16" s="140"/>
      <c r="N16" s="140"/>
      <c r="O16" s="140"/>
      <c r="P16" s="140"/>
      <c r="Q16" s="142"/>
      <c r="R16" s="140"/>
      <c r="S16" s="140"/>
      <c r="T16" s="140"/>
      <c r="U16" s="143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</row>
    <row r="17" ht="18.0" customHeight="1">
      <c r="A17" s="140"/>
      <c r="B17" s="140"/>
      <c r="C17" s="140"/>
      <c r="D17" s="140"/>
      <c r="E17" s="140"/>
      <c r="F17" s="140"/>
      <c r="G17" s="140"/>
      <c r="H17" s="141"/>
      <c r="I17" s="140"/>
      <c r="J17" s="140"/>
      <c r="K17" s="140"/>
      <c r="L17" s="140"/>
      <c r="M17" s="140"/>
      <c r="N17" s="140"/>
      <c r="O17" s="140"/>
      <c r="P17" s="140"/>
      <c r="Q17" s="142"/>
      <c r="R17" s="140"/>
      <c r="S17" s="140"/>
      <c r="T17" s="140"/>
      <c r="U17" s="143"/>
      <c r="V17" s="140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  <c r="AL17" s="140"/>
      <c r="AM17" s="140"/>
      <c r="AN17" s="140"/>
      <c r="AO17" s="140"/>
      <c r="AP17" s="140"/>
      <c r="AQ17" s="140"/>
      <c r="AR17" s="140"/>
      <c r="AS17" s="140"/>
    </row>
    <row r="18" ht="18.0" customHeight="1">
      <c r="A18" s="140"/>
      <c r="B18" s="140"/>
      <c r="C18" s="140"/>
      <c r="D18" s="140"/>
      <c r="E18" s="140"/>
      <c r="F18" s="140"/>
      <c r="G18" s="140"/>
      <c r="H18" s="141"/>
      <c r="I18" s="140"/>
      <c r="J18" s="140"/>
      <c r="K18" s="140"/>
      <c r="L18" s="140"/>
      <c r="M18" s="140"/>
      <c r="N18" s="140"/>
      <c r="O18" s="140"/>
      <c r="P18" s="140"/>
      <c r="Q18" s="142"/>
      <c r="R18" s="140"/>
      <c r="S18" s="140"/>
      <c r="T18" s="140"/>
      <c r="U18" s="143"/>
      <c r="V18" s="140"/>
      <c r="W18" s="140"/>
      <c r="X18" s="140"/>
      <c r="Y18" s="140"/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  <c r="AL18" s="140"/>
      <c r="AM18" s="140"/>
      <c r="AN18" s="140"/>
      <c r="AO18" s="140"/>
      <c r="AP18" s="140"/>
      <c r="AQ18" s="140"/>
      <c r="AR18" s="140"/>
      <c r="AS18" s="140"/>
    </row>
    <row r="19" ht="18.0" customHeight="1">
      <c r="A19" s="140" t="s">
        <v>11</v>
      </c>
      <c r="B19" s="140"/>
      <c r="C19" s="140"/>
      <c r="D19" s="140"/>
      <c r="E19" s="140"/>
      <c r="F19" s="140"/>
      <c r="G19" s="140"/>
      <c r="H19" s="141"/>
      <c r="I19" s="140"/>
      <c r="J19" s="140"/>
      <c r="K19" s="140"/>
      <c r="L19" s="140"/>
      <c r="M19" s="140"/>
      <c r="N19" s="140"/>
      <c r="O19" s="140"/>
      <c r="P19" s="140"/>
      <c r="Q19" s="142"/>
      <c r="R19" s="140"/>
      <c r="S19" s="140"/>
      <c r="T19" s="140"/>
      <c r="U19" s="143"/>
      <c r="V19" s="140"/>
      <c r="W19" s="140"/>
      <c r="X19" s="140"/>
      <c r="Y19" s="140"/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  <c r="AJ19" s="140"/>
      <c r="AK19" s="140"/>
      <c r="AL19" s="140"/>
      <c r="AM19" s="140"/>
      <c r="AN19" s="140"/>
      <c r="AO19" s="140"/>
      <c r="AP19" s="140"/>
      <c r="AQ19" s="140"/>
      <c r="AR19" s="140"/>
      <c r="AS19" s="140"/>
    </row>
    <row r="20" ht="18.0" customHeight="1">
      <c r="A20" s="140"/>
      <c r="B20" s="140"/>
      <c r="C20" s="140"/>
      <c r="D20" s="140"/>
      <c r="E20" s="140"/>
      <c r="F20" s="140"/>
      <c r="G20" s="140"/>
      <c r="H20" s="141"/>
      <c r="I20" s="140"/>
      <c r="J20" s="140"/>
      <c r="K20" s="140"/>
      <c r="L20" s="140"/>
      <c r="M20" s="140"/>
      <c r="N20" s="140"/>
      <c r="O20" s="140"/>
      <c r="P20" s="140"/>
      <c r="Q20" s="142"/>
      <c r="R20" s="140"/>
      <c r="S20" s="140"/>
      <c r="T20" s="140"/>
      <c r="U20" s="143"/>
      <c r="V20" s="140"/>
      <c r="W20" s="140"/>
      <c r="X20" s="140"/>
      <c r="Y20" s="140"/>
      <c r="Z20" s="140"/>
      <c r="AA20" s="140"/>
      <c r="AB20" s="140"/>
      <c r="AC20" s="140"/>
      <c r="AD20" s="140"/>
      <c r="AE20" s="140"/>
      <c r="AF20" s="140"/>
      <c r="AG20" s="140"/>
      <c r="AH20" s="140"/>
      <c r="AI20" s="140"/>
      <c r="AJ20" s="140"/>
      <c r="AK20" s="140"/>
      <c r="AL20" s="140"/>
      <c r="AM20" s="140"/>
      <c r="AN20" s="140"/>
      <c r="AO20" s="140"/>
      <c r="AP20" s="140"/>
      <c r="AQ20" s="140"/>
      <c r="AR20" s="140"/>
      <c r="AS20" s="140"/>
    </row>
    <row r="21" ht="40.5" customHeight="1">
      <c r="A21" s="180"/>
      <c r="B21" s="164" t="s">
        <v>12</v>
      </c>
      <c r="C21" s="181" t="s">
        <v>58</v>
      </c>
      <c r="D21" s="52"/>
      <c r="E21" s="53"/>
      <c r="F21" s="182"/>
      <c r="G21" s="182"/>
      <c r="H21" s="183" t="s">
        <v>14</v>
      </c>
      <c r="I21" s="164" t="s">
        <v>15</v>
      </c>
      <c r="J21" s="164" t="s">
        <v>16</v>
      </c>
      <c r="K21" s="140"/>
      <c r="L21" s="164" t="s">
        <v>17</v>
      </c>
      <c r="M21" s="164" t="s">
        <v>15</v>
      </c>
      <c r="N21" s="180" t="s">
        <v>18</v>
      </c>
      <c r="O21" s="140"/>
      <c r="P21" s="140"/>
      <c r="Q21" s="184"/>
      <c r="R21" s="164" t="s">
        <v>17</v>
      </c>
      <c r="S21" s="164" t="s">
        <v>15</v>
      </c>
      <c r="T21" s="180" t="s">
        <v>18</v>
      </c>
      <c r="U21" s="143"/>
      <c r="V21" s="180" t="s">
        <v>19</v>
      </c>
      <c r="W21" s="180" t="s">
        <v>20</v>
      </c>
      <c r="X21" s="180" t="s">
        <v>21</v>
      </c>
      <c r="Y21" s="180" t="s">
        <v>102</v>
      </c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  <c r="AK21" s="140"/>
      <c r="AL21" s="140"/>
      <c r="AM21" s="140"/>
      <c r="AN21" s="140"/>
      <c r="AO21" s="140"/>
      <c r="AP21" s="140"/>
      <c r="AQ21" s="140"/>
      <c r="AR21" s="140"/>
      <c r="AS21" s="140"/>
    </row>
    <row r="22" ht="27.0" customHeight="1">
      <c r="A22" s="185">
        <v>1.0</v>
      </c>
      <c r="B22" s="186" t="s">
        <v>70</v>
      </c>
      <c r="C22" s="187">
        <v>80.0</v>
      </c>
      <c r="D22" s="187">
        <v>205.0</v>
      </c>
      <c r="E22" s="187">
        <v>207.0</v>
      </c>
      <c r="F22" s="187">
        <f t="shared" ref="F22:F74" si="5">VALUE(IF(RIGHT(B22, 1)="%", RIGHT(B22, 3), 0))</f>
        <v>0.8</v>
      </c>
      <c r="G22" s="187">
        <f t="shared" ref="G22:G74" si="6">+Q22*C22/100*D22/100*E22/100</f>
        <v>64.5012</v>
      </c>
      <c r="H22" s="188">
        <f t="shared" ref="H22:H74" si="7">IF(F22=0, G22, F22*G22)</f>
        <v>51.60096</v>
      </c>
      <c r="I22" s="187">
        <v>1.0</v>
      </c>
      <c r="J22" s="189">
        <f t="shared" ref="J22:J74" si="8">+I22*H22</f>
        <v>51.60096</v>
      </c>
      <c r="K22" s="190"/>
      <c r="L22" s="191">
        <f>D22*25.4/1000</f>
        <v>5.207</v>
      </c>
      <c r="M22" s="185">
        <f>+I22</f>
        <v>1</v>
      </c>
      <c r="N22" s="185">
        <f>M22*L22</f>
        <v>5.207</v>
      </c>
      <c r="O22" s="190"/>
      <c r="P22" s="190"/>
      <c r="Q22" s="192">
        <v>19.0</v>
      </c>
      <c r="R22" s="191">
        <f t="shared" ref="R22:R75" si="9">E22/100</f>
        <v>2.07</v>
      </c>
      <c r="S22" s="185">
        <f t="shared" ref="S22:S75" si="10">I22</f>
        <v>1</v>
      </c>
      <c r="T22" s="185">
        <f t="shared" ref="T22:T75" si="11">S22*R22</f>
        <v>2.07</v>
      </c>
      <c r="U22" s="193">
        <f t="shared" ref="U22:U74" si="12">+Q22*C22/100*D22/100*E22/100</f>
        <v>64.5012</v>
      </c>
      <c r="V22" s="191">
        <f t="shared" ref="V22:W22" si="4">C22/100</f>
        <v>0.8</v>
      </c>
      <c r="W22" s="191">
        <f t="shared" si="4"/>
        <v>2.05</v>
      </c>
      <c r="X22" s="191">
        <f t="shared" ref="X22:X75" si="14">T22</f>
        <v>2.07</v>
      </c>
      <c r="Y22" s="194">
        <f t="shared" ref="Y22:Y75" si="15">V22*W22*X22</f>
        <v>3.3948</v>
      </c>
      <c r="Z22" s="190"/>
      <c r="AA22" s="190"/>
      <c r="AB22" s="190"/>
      <c r="AC22" s="190"/>
      <c r="AD22" s="190"/>
      <c r="AE22" s="190"/>
      <c r="AF22" s="190"/>
      <c r="AG22" s="190"/>
      <c r="AH22" s="190"/>
      <c r="AI22" s="190"/>
      <c r="AJ22" s="190"/>
      <c r="AK22" s="190"/>
      <c r="AL22" s="190"/>
      <c r="AM22" s="190"/>
      <c r="AN22" s="190"/>
      <c r="AO22" s="190"/>
      <c r="AP22" s="190"/>
      <c r="AQ22" s="190"/>
      <c r="AR22" s="190"/>
      <c r="AS22" s="190"/>
    </row>
    <row r="23" ht="27.0" customHeight="1">
      <c r="A23" s="185">
        <v>2.0</v>
      </c>
      <c r="B23" s="195" t="s">
        <v>26</v>
      </c>
      <c r="C23" s="195">
        <v>100.0</v>
      </c>
      <c r="D23" s="195">
        <v>205.0</v>
      </c>
      <c r="E23" s="195">
        <v>206.0</v>
      </c>
      <c r="F23" s="195">
        <f t="shared" si="5"/>
        <v>0</v>
      </c>
      <c r="G23" s="195">
        <f t="shared" si="6"/>
        <v>80.237</v>
      </c>
      <c r="H23" s="196">
        <f t="shared" si="7"/>
        <v>80.237</v>
      </c>
      <c r="I23" s="195">
        <v>3.0</v>
      </c>
      <c r="J23" s="189">
        <f t="shared" si="8"/>
        <v>240.711</v>
      </c>
      <c r="K23" s="190"/>
      <c r="L23" s="191"/>
      <c r="M23" s="185"/>
      <c r="N23" s="185"/>
      <c r="O23" s="190"/>
      <c r="P23" s="190"/>
      <c r="Q23" s="192">
        <v>19.0</v>
      </c>
      <c r="R23" s="191">
        <f t="shared" si="9"/>
        <v>2.06</v>
      </c>
      <c r="S23" s="185">
        <f t="shared" si="10"/>
        <v>3</v>
      </c>
      <c r="T23" s="185">
        <f t="shared" si="11"/>
        <v>6.18</v>
      </c>
      <c r="U23" s="193">
        <f t="shared" si="12"/>
        <v>80.237</v>
      </c>
      <c r="V23" s="191">
        <f t="shared" ref="V23:W23" si="13">C23/100</f>
        <v>1</v>
      </c>
      <c r="W23" s="191">
        <f t="shared" si="13"/>
        <v>2.05</v>
      </c>
      <c r="X23" s="191">
        <f t="shared" si="14"/>
        <v>6.18</v>
      </c>
      <c r="Y23" s="194">
        <f t="shared" si="15"/>
        <v>12.669</v>
      </c>
      <c r="Z23" s="190"/>
      <c r="AA23" s="190"/>
      <c r="AB23" s="190"/>
      <c r="AC23" s="190"/>
      <c r="AD23" s="190"/>
      <c r="AE23" s="190"/>
      <c r="AF23" s="190"/>
      <c r="AG23" s="190"/>
      <c r="AH23" s="190"/>
      <c r="AI23" s="190"/>
      <c r="AJ23" s="190"/>
      <c r="AK23" s="190"/>
      <c r="AL23" s="190"/>
      <c r="AM23" s="190"/>
      <c r="AN23" s="190"/>
      <c r="AO23" s="190"/>
      <c r="AP23" s="190"/>
      <c r="AQ23" s="190"/>
      <c r="AR23" s="190"/>
      <c r="AS23" s="190"/>
    </row>
    <row r="24" ht="27.0" customHeight="1">
      <c r="A24" s="185">
        <v>3.0</v>
      </c>
      <c r="B24" s="195" t="s">
        <v>26</v>
      </c>
      <c r="C24" s="195">
        <v>102.0</v>
      </c>
      <c r="D24" s="195">
        <v>205.0</v>
      </c>
      <c r="E24" s="195">
        <v>206.0</v>
      </c>
      <c r="F24" s="195">
        <f t="shared" si="5"/>
        <v>0</v>
      </c>
      <c r="G24" s="195">
        <f t="shared" si="6"/>
        <v>81.84174</v>
      </c>
      <c r="H24" s="196">
        <f t="shared" si="7"/>
        <v>81.84174</v>
      </c>
      <c r="I24" s="195">
        <v>4.0</v>
      </c>
      <c r="J24" s="189">
        <f t="shared" si="8"/>
        <v>327.36696</v>
      </c>
      <c r="K24" s="190"/>
      <c r="L24" s="191">
        <f t="shared" ref="L24:L29" si="17">D24*25.4/1000</f>
        <v>5.207</v>
      </c>
      <c r="M24" s="185">
        <f t="shared" ref="M24:M74" si="18">+I24</f>
        <v>4</v>
      </c>
      <c r="N24" s="185">
        <f t="shared" ref="N24:N29" si="19">M24*L24</f>
        <v>20.828</v>
      </c>
      <c r="O24" s="190"/>
      <c r="P24" s="190"/>
      <c r="Q24" s="192">
        <v>19.0</v>
      </c>
      <c r="R24" s="191">
        <f t="shared" si="9"/>
        <v>2.06</v>
      </c>
      <c r="S24" s="185">
        <f t="shared" si="10"/>
        <v>4</v>
      </c>
      <c r="T24" s="185">
        <f t="shared" si="11"/>
        <v>8.24</v>
      </c>
      <c r="U24" s="193">
        <f t="shared" si="12"/>
        <v>81.84174</v>
      </c>
      <c r="V24" s="191">
        <f t="shared" ref="V24:W24" si="16">C24/100</f>
        <v>1.02</v>
      </c>
      <c r="W24" s="191">
        <f t="shared" si="16"/>
        <v>2.05</v>
      </c>
      <c r="X24" s="191">
        <f t="shared" si="14"/>
        <v>8.24</v>
      </c>
      <c r="Y24" s="194">
        <f t="shared" si="15"/>
        <v>17.22984</v>
      </c>
      <c r="Z24" s="190"/>
      <c r="AA24" s="190"/>
      <c r="AB24" s="190"/>
      <c r="AC24" s="190"/>
      <c r="AD24" s="190"/>
      <c r="AE24" s="190"/>
      <c r="AF24" s="190"/>
      <c r="AG24" s="190"/>
      <c r="AH24" s="190"/>
      <c r="AI24" s="190"/>
      <c r="AJ24" s="190"/>
      <c r="AK24" s="190"/>
      <c r="AL24" s="190"/>
      <c r="AM24" s="190"/>
      <c r="AN24" s="190"/>
      <c r="AO24" s="190"/>
      <c r="AP24" s="190"/>
      <c r="AQ24" s="190"/>
      <c r="AR24" s="190"/>
      <c r="AS24" s="190"/>
    </row>
    <row r="25" ht="27.0" customHeight="1">
      <c r="A25" s="185">
        <v>11.0</v>
      </c>
      <c r="B25" s="195" t="s">
        <v>26</v>
      </c>
      <c r="C25" s="195">
        <v>103.0</v>
      </c>
      <c r="D25" s="195">
        <v>205.0</v>
      </c>
      <c r="E25" s="195">
        <v>206.0</v>
      </c>
      <c r="F25" s="195">
        <f t="shared" si="5"/>
        <v>0</v>
      </c>
      <c r="G25" s="195">
        <f t="shared" si="6"/>
        <v>82.64411</v>
      </c>
      <c r="H25" s="196">
        <f t="shared" si="7"/>
        <v>82.64411</v>
      </c>
      <c r="I25" s="195">
        <v>3.0</v>
      </c>
      <c r="J25" s="189">
        <f t="shared" si="8"/>
        <v>247.93233</v>
      </c>
      <c r="K25" s="190"/>
      <c r="L25" s="191">
        <f t="shared" si="17"/>
        <v>5.207</v>
      </c>
      <c r="M25" s="185">
        <f t="shared" si="18"/>
        <v>3</v>
      </c>
      <c r="N25" s="185">
        <f t="shared" si="19"/>
        <v>15.621</v>
      </c>
      <c r="O25" s="190"/>
      <c r="P25" s="190"/>
      <c r="Q25" s="192">
        <v>19.0</v>
      </c>
      <c r="R25" s="191">
        <f t="shared" si="9"/>
        <v>2.06</v>
      </c>
      <c r="S25" s="185">
        <f t="shared" si="10"/>
        <v>3</v>
      </c>
      <c r="T25" s="185">
        <f t="shared" si="11"/>
        <v>6.18</v>
      </c>
      <c r="U25" s="193">
        <f t="shared" si="12"/>
        <v>82.64411</v>
      </c>
      <c r="V25" s="191">
        <f t="shared" ref="V25:W25" si="20">C25/100</f>
        <v>1.03</v>
      </c>
      <c r="W25" s="191">
        <f t="shared" si="20"/>
        <v>2.05</v>
      </c>
      <c r="X25" s="191">
        <f t="shared" si="14"/>
        <v>6.18</v>
      </c>
      <c r="Y25" s="194">
        <f t="shared" si="15"/>
        <v>13.04907</v>
      </c>
      <c r="Z25" s="190"/>
      <c r="AA25" s="190"/>
      <c r="AB25" s="190"/>
      <c r="AC25" s="190"/>
      <c r="AD25" s="190"/>
      <c r="AE25" s="190"/>
      <c r="AF25" s="190"/>
      <c r="AG25" s="190"/>
      <c r="AH25" s="190"/>
      <c r="AI25" s="190"/>
      <c r="AJ25" s="190"/>
      <c r="AK25" s="190"/>
      <c r="AL25" s="190"/>
      <c r="AM25" s="190"/>
      <c r="AN25" s="190"/>
      <c r="AO25" s="190"/>
      <c r="AP25" s="190"/>
      <c r="AQ25" s="190"/>
      <c r="AR25" s="190"/>
      <c r="AS25" s="190"/>
    </row>
    <row r="26" ht="27.0" customHeight="1">
      <c r="A26" s="185">
        <v>14.0</v>
      </c>
      <c r="B26" s="195" t="s">
        <v>26</v>
      </c>
      <c r="C26" s="195">
        <v>102.0</v>
      </c>
      <c r="D26" s="195">
        <v>205.0</v>
      </c>
      <c r="E26" s="195">
        <v>207.0</v>
      </c>
      <c r="F26" s="195">
        <f t="shared" si="5"/>
        <v>0</v>
      </c>
      <c r="G26" s="195">
        <f t="shared" si="6"/>
        <v>82.23903</v>
      </c>
      <c r="H26" s="196">
        <f t="shared" si="7"/>
        <v>82.23903</v>
      </c>
      <c r="I26" s="195">
        <v>2.0</v>
      </c>
      <c r="J26" s="189">
        <f t="shared" si="8"/>
        <v>164.47806</v>
      </c>
      <c r="K26" s="190"/>
      <c r="L26" s="191">
        <f t="shared" si="17"/>
        <v>5.207</v>
      </c>
      <c r="M26" s="185">
        <f t="shared" si="18"/>
        <v>2</v>
      </c>
      <c r="N26" s="185">
        <f t="shared" si="19"/>
        <v>10.414</v>
      </c>
      <c r="O26" s="190"/>
      <c r="P26" s="190"/>
      <c r="Q26" s="192">
        <v>19.0</v>
      </c>
      <c r="R26" s="191">
        <f t="shared" si="9"/>
        <v>2.07</v>
      </c>
      <c r="S26" s="185">
        <f t="shared" si="10"/>
        <v>2</v>
      </c>
      <c r="T26" s="185">
        <f t="shared" si="11"/>
        <v>4.14</v>
      </c>
      <c r="U26" s="193">
        <f t="shared" si="12"/>
        <v>82.23903</v>
      </c>
      <c r="V26" s="191">
        <f t="shared" ref="V26:W26" si="21">C26/100</f>
        <v>1.02</v>
      </c>
      <c r="W26" s="191">
        <f t="shared" si="21"/>
        <v>2.05</v>
      </c>
      <c r="X26" s="191">
        <f t="shared" si="14"/>
        <v>4.14</v>
      </c>
      <c r="Y26" s="194">
        <f t="shared" si="15"/>
        <v>8.65674</v>
      </c>
      <c r="Z26" s="190"/>
      <c r="AA26" s="190"/>
      <c r="AB26" s="190"/>
      <c r="AC26" s="190"/>
      <c r="AD26" s="190"/>
      <c r="AE26" s="190"/>
      <c r="AF26" s="190"/>
      <c r="AG26" s="190"/>
      <c r="AH26" s="190"/>
      <c r="AI26" s="190"/>
      <c r="AJ26" s="190"/>
      <c r="AK26" s="190"/>
      <c r="AL26" s="190"/>
      <c r="AM26" s="190"/>
      <c r="AN26" s="190"/>
      <c r="AO26" s="190"/>
      <c r="AP26" s="190"/>
      <c r="AQ26" s="190"/>
      <c r="AR26" s="190"/>
      <c r="AS26" s="190"/>
    </row>
    <row r="27" ht="27.0" customHeight="1">
      <c r="A27" s="185">
        <v>15.0</v>
      </c>
      <c r="B27" s="195" t="s">
        <v>26</v>
      </c>
      <c r="C27" s="195">
        <v>101.0</v>
      </c>
      <c r="D27" s="195">
        <v>205.0</v>
      </c>
      <c r="E27" s="195">
        <v>207.0</v>
      </c>
      <c r="F27" s="195">
        <f t="shared" si="5"/>
        <v>0</v>
      </c>
      <c r="G27" s="195">
        <f t="shared" si="6"/>
        <v>81.432765</v>
      </c>
      <c r="H27" s="196">
        <f t="shared" si="7"/>
        <v>81.432765</v>
      </c>
      <c r="I27" s="195">
        <v>4.0</v>
      </c>
      <c r="J27" s="189">
        <f t="shared" si="8"/>
        <v>325.73106</v>
      </c>
      <c r="K27" s="190"/>
      <c r="L27" s="191">
        <f t="shared" si="17"/>
        <v>5.207</v>
      </c>
      <c r="M27" s="185">
        <f t="shared" si="18"/>
        <v>4</v>
      </c>
      <c r="N27" s="185">
        <f t="shared" si="19"/>
        <v>20.828</v>
      </c>
      <c r="O27" s="190"/>
      <c r="P27" s="190"/>
      <c r="Q27" s="192">
        <v>19.0</v>
      </c>
      <c r="R27" s="191">
        <f t="shared" si="9"/>
        <v>2.07</v>
      </c>
      <c r="S27" s="185">
        <f t="shared" si="10"/>
        <v>4</v>
      </c>
      <c r="T27" s="185">
        <f t="shared" si="11"/>
        <v>8.28</v>
      </c>
      <c r="U27" s="193">
        <f t="shared" si="12"/>
        <v>81.432765</v>
      </c>
      <c r="V27" s="191">
        <f t="shared" ref="V27:W27" si="22">C27/100</f>
        <v>1.01</v>
      </c>
      <c r="W27" s="191">
        <f t="shared" si="22"/>
        <v>2.05</v>
      </c>
      <c r="X27" s="191">
        <f t="shared" si="14"/>
        <v>8.28</v>
      </c>
      <c r="Y27" s="194">
        <f t="shared" si="15"/>
        <v>17.14374</v>
      </c>
      <c r="Z27" s="190"/>
      <c r="AA27" s="190"/>
      <c r="AB27" s="190"/>
      <c r="AC27" s="190"/>
      <c r="AD27" s="190"/>
      <c r="AE27" s="190"/>
      <c r="AF27" s="190"/>
      <c r="AG27" s="190"/>
      <c r="AH27" s="190"/>
      <c r="AI27" s="190"/>
      <c r="AJ27" s="190"/>
      <c r="AK27" s="190"/>
      <c r="AL27" s="190"/>
      <c r="AM27" s="190"/>
      <c r="AN27" s="190"/>
      <c r="AO27" s="190"/>
      <c r="AP27" s="190"/>
      <c r="AQ27" s="190"/>
      <c r="AR27" s="190"/>
      <c r="AS27" s="190"/>
    </row>
    <row r="28" ht="27.0" customHeight="1">
      <c r="A28" s="185">
        <v>16.0</v>
      </c>
      <c r="B28" s="195" t="s">
        <v>26</v>
      </c>
      <c r="C28" s="195">
        <v>100.0</v>
      </c>
      <c r="D28" s="195">
        <v>205.0</v>
      </c>
      <c r="E28" s="195">
        <v>207.0</v>
      </c>
      <c r="F28" s="195">
        <f t="shared" si="5"/>
        <v>0</v>
      </c>
      <c r="G28" s="195">
        <f t="shared" si="6"/>
        <v>80.6265</v>
      </c>
      <c r="H28" s="196">
        <f t="shared" si="7"/>
        <v>80.6265</v>
      </c>
      <c r="I28" s="195">
        <v>3.0</v>
      </c>
      <c r="J28" s="189">
        <f t="shared" si="8"/>
        <v>241.8795</v>
      </c>
      <c r="K28" s="190"/>
      <c r="L28" s="191">
        <f t="shared" si="17"/>
        <v>5.207</v>
      </c>
      <c r="M28" s="185">
        <f t="shared" si="18"/>
        <v>3</v>
      </c>
      <c r="N28" s="185">
        <f t="shared" si="19"/>
        <v>15.621</v>
      </c>
      <c r="O28" s="190"/>
      <c r="P28" s="190"/>
      <c r="Q28" s="192">
        <v>19.0</v>
      </c>
      <c r="R28" s="191">
        <f t="shared" si="9"/>
        <v>2.07</v>
      </c>
      <c r="S28" s="185">
        <f t="shared" si="10"/>
        <v>3</v>
      </c>
      <c r="T28" s="185">
        <f t="shared" si="11"/>
        <v>6.21</v>
      </c>
      <c r="U28" s="193">
        <f t="shared" si="12"/>
        <v>80.6265</v>
      </c>
      <c r="V28" s="191">
        <f t="shared" ref="V28:W28" si="23">C28/100</f>
        <v>1</v>
      </c>
      <c r="W28" s="191">
        <f t="shared" si="23"/>
        <v>2.05</v>
      </c>
      <c r="X28" s="191">
        <f t="shared" si="14"/>
        <v>6.21</v>
      </c>
      <c r="Y28" s="194">
        <f t="shared" si="15"/>
        <v>12.7305</v>
      </c>
      <c r="Z28" s="190"/>
      <c r="AA28" s="190"/>
      <c r="AB28" s="190"/>
      <c r="AC28" s="190"/>
      <c r="AD28" s="190"/>
      <c r="AE28" s="190"/>
      <c r="AF28" s="190"/>
      <c r="AG28" s="190"/>
      <c r="AH28" s="190"/>
      <c r="AI28" s="190"/>
      <c r="AJ28" s="190"/>
      <c r="AK28" s="190"/>
      <c r="AL28" s="190"/>
      <c r="AM28" s="190"/>
      <c r="AN28" s="190"/>
      <c r="AO28" s="190"/>
      <c r="AP28" s="190"/>
      <c r="AQ28" s="190"/>
      <c r="AR28" s="190"/>
      <c r="AS28" s="190"/>
    </row>
    <row r="29" ht="27.0" customHeight="1">
      <c r="A29" s="185">
        <v>18.0</v>
      </c>
      <c r="B29" s="195" t="s">
        <v>26</v>
      </c>
      <c r="C29" s="195">
        <v>103.0</v>
      </c>
      <c r="D29" s="195">
        <v>205.0</v>
      </c>
      <c r="E29" s="195">
        <v>207.0</v>
      </c>
      <c r="F29" s="195">
        <f t="shared" si="5"/>
        <v>0</v>
      </c>
      <c r="G29" s="195">
        <f t="shared" si="6"/>
        <v>83.045295</v>
      </c>
      <c r="H29" s="196">
        <f t="shared" si="7"/>
        <v>83.045295</v>
      </c>
      <c r="I29" s="195">
        <v>2.0</v>
      </c>
      <c r="J29" s="189">
        <f t="shared" si="8"/>
        <v>166.09059</v>
      </c>
      <c r="K29" s="190"/>
      <c r="L29" s="168">
        <f t="shared" si="17"/>
        <v>5.207</v>
      </c>
      <c r="M29" s="197">
        <f t="shared" si="18"/>
        <v>2</v>
      </c>
      <c r="N29" s="197">
        <f t="shared" si="19"/>
        <v>10.414</v>
      </c>
      <c r="O29" s="190"/>
      <c r="P29" s="190"/>
      <c r="Q29" s="192">
        <v>19.0</v>
      </c>
      <c r="R29" s="191">
        <f t="shared" si="9"/>
        <v>2.07</v>
      </c>
      <c r="S29" s="185">
        <f t="shared" si="10"/>
        <v>2</v>
      </c>
      <c r="T29" s="185">
        <f t="shared" si="11"/>
        <v>4.14</v>
      </c>
      <c r="U29" s="193">
        <f t="shared" si="12"/>
        <v>83.045295</v>
      </c>
      <c r="V29" s="191">
        <f t="shared" ref="V29:W29" si="24">C29/100</f>
        <v>1.03</v>
      </c>
      <c r="W29" s="191">
        <f t="shared" si="24"/>
        <v>2.05</v>
      </c>
      <c r="X29" s="191">
        <f t="shared" si="14"/>
        <v>4.14</v>
      </c>
      <c r="Y29" s="194">
        <f t="shared" si="15"/>
        <v>8.74161</v>
      </c>
      <c r="Z29" s="190"/>
      <c r="AA29" s="190"/>
      <c r="AB29" s="190"/>
      <c r="AC29" s="190"/>
      <c r="AD29" s="190"/>
      <c r="AE29" s="190"/>
      <c r="AF29" s="190"/>
      <c r="AG29" s="190"/>
      <c r="AH29" s="190"/>
      <c r="AI29" s="190"/>
      <c r="AJ29" s="190"/>
      <c r="AK29" s="190"/>
      <c r="AL29" s="190"/>
      <c r="AM29" s="190"/>
      <c r="AN29" s="190"/>
      <c r="AO29" s="190"/>
      <c r="AP29" s="190"/>
      <c r="AQ29" s="190"/>
      <c r="AR29" s="190"/>
      <c r="AS29" s="190"/>
    </row>
    <row r="30" ht="27.0" customHeight="1">
      <c r="A30" s="185">
        <v>19.0</v>
      </c>
      <c r="B30" s="195" t="s">
        <v>26</v>
      </c>
      <c r="C30" s="195">
        <v>100.0</v>
      </c>
      <c r="D30" s="195">
        <v>205.0</v>
      </c>
      <c r="E30" s="195">
        <v>208.0</v>
      </c>
      <c r="F30" s="195">
        <f t="shared" si="5"/>
        <v>0</v>
      </c>
      <c r="G30" s="195">
        <f t="shared" si="6"/>
        <v>81.016</v>
      </c>
      <c r="H30" s="196">
        <f t="shared" si="7"/>
        <v>81.016</v>
      </c>
      <c r="I30" s="195">
        <v>2.0</v>
      </c>
      <c r="J30" s="189">
        <f t="shared" si="8"/>
        <v>162.032</v>
      </c>
      <c r="K30" s="190"/>
      <c r="L30" s="168"/>
      <c r="M30" s="197">
        <f t="shared" si="18"/>
        <v>2</v>
      </c>
      <c r="N30" s="197"/>
      <c r="O30" s="190"/>
      <c r="P30" s="190"/>
      <c r="Q30" s="192">
        <v>19.0</v>
      </c>
      <c r="R30" s="191">
        <f t="shared" si="9"/>
        <v>2.08</v>
      </c>
      <c r="S30" s="185">
        <f t="shared" si="10"/>
        <v>2</v>
      </c>
      <c r="T30" s="185">
        <f t="shared" si="11"/>
        <v>4.16</v>
      </c>
      <c r="U30" s="193">
        <f t="shared" si="12"/>
        <v>81.016</v>
      </c>
      <c r="V30" s="191">
        <f t="shared" ref="V30:W30" si="25">C30/100</f>
        <v>1</v>
      </c>
      <c r="W30" s="191">
        <f t="shared" si="25"/>
        <v>2.05</v>
      </c>
      <c r="X30" s="191">
        <f t="shared" si="14"/>
        <v>4.16</v>
      </c>
      <c r="Y30" s="194">
        <f t="shared" si="15"/>
        <v>8.528</v>
      </c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</row>
    <row r="31" ht="27.0" customHeight="1">
      <c r="A31" s="185">
        <v>20.0</v>
      </c>
      <c r="B31" s="195" t="s">
        <v>26</v>
      </c>
      <c r="C31" s="195">
        <v>99.0</v>
      </c>
      <c r="D31" s="195">
        <v>205.0</v>
      </c>
      <c r="E31" s="195">
        <v>206.0</v>
      </c>
      <c r="F31" s="195">
        <f t="shared" si="5"/>
        <v>0</v>
      </c>
      <c r="G31" s="195">
        <f t="shared" si="6"/>
        <v>79.43463</v>
      </c>
      <c r="H31" s="196">
        <f t="shared" si="7"/>
        <v>79.43463</v>
      </c>
      <c r="I31" s="195">
        <v>1.0</v>
      </c>
      <c r="J31" s="189">
        <f t="shared" si="8"/>
        <v>79.43463</v>
      </c>
      <c r="K31" s="190"/>
      <c r="L31" s="168"/>
      <c r="M31" s="197">
        <f t="shared" si="18"/>
        <v>1</v>
      </c>
      <c r="N31" s="197"/>
      <c r="O31" s="190"/>
      <c r="P31" s="190"/>
      <c r="Q31" s="192">
        <v>19.0</v>
      </c>
      <c r="R31" s="191">
        <f t="shared" si="9"/>
        <v>2.06</v>
      </c>
      <c r="S31" s="185">
        <f t="shared" si="10"/>
        <v>1</v>
      </c>
      <c r="T31" s="185">
        <f t="shared" si="11"/>
        <v>2.06</v>
      </c>
      <c r="U31" s="193">
        <f t="shared" si="12"/>
        <v>79.43463</v>
      </c>
      <c r="V31" s="191">
        <f t="shared" ref="V31:W31" si="26">C31/100</f>
        <v>0.99</v>
      </c>
      <c r="W31" s="191">
        <f t="shared" si="26"/>
        <v>2.05</v>
      </c>
      <c r="X31" s="191">
        <f t="shared" si="14"/>
        <v>2.06</v>
      </c>
      <c r="Y31" s="194">
        <f t="shared" si="15"/>
        <v>4.18077</v>
      </c>
      <c r="Z31" s="190"/>
      <c r="AA31" s="190"/>
      <c r="AB31" s="190"/>
      <c r="AC31" s="190"/>
      <c r="AD31" s="190"/>
      <c r="AE31" s="190"/>
      <c r="AF31" s="190"/>
      <c r="AG31" s="190"/>
      <c r="AH31" s="190"/>
      <c r="AI31" s="190"/>
      <c r="AJ31" s="190"/>
      <c r="AK31" s="190"/>
      <c r="AL31" s="190"/>
      <c r="AM31" s="190"/>
      <c r="AN31" s="190"/>
      <c r="AO31" s="190"/>
      <c r="AP31" s="190"/>
      <c r="AQ31" s="190"/>
      <c r="AR31" s="190"/>
      <c r="AS31" s="190"/>
    </row>
    <row r="32" ht="27.0" customHeight="1">
      <c r="A32" s="185">
        <v>21.0</v>
      </c>
      <c r="B32" s="195" t="s">
        <v>26</v>
      </c>
      <c r="C32" s="195">
        <v>101.0</v>
      </c>
      <c r="D32" s="195">
        <v>205.0</v>
      </c>
      <c r="E32" s="195">
        <v>206.0</v>
      </c>
      <c r="F32" s="195">
        <f t="shared" si="5"/>
        <v>0</v>
      </c>
      <c r="G32" s="195">
        <f t="shared" si="6"/>
        <v>81.03937</v>
      </c>
      <c r="H32" s="196">
        <f t="shared" si="7"/>
        <v>81.03937</v>
      </c>
      <c r="I32" s="195">
        <v>1.0</v>
      </c>
      <c r="J32" s="189">
        <f t="shared" si="8"/>
        <v>81.03937</v>
      </c>
      <c r="K32" s="190"/>
      <c r="L32" s="168"/>
      <c r="M32" s="197">
        <f t="shared" si="18"/>
        <v>1</v>
      </c>
      <c r="N32" s="197"/>
      <c r="O32" s="190"/>
      <c r="P32" s="190"/>
      <c r="Q32" s="192">
        <v>19.0</v>
      </c>
      <c r="R32" s="191">
        <f t="shared" si="9"/>
        <v>2.06</v>
      </c>
      <c r="S32" s="185">
        <f t="shared" si="10"/>
        <v>1</v>
      </c>
      <c r="T32" s="185">
        <f t="shared" si="11"/>
        <v>2.06</v>
      </c>
      <c r="U32" s="193">
        <f t="shared" si="12"/>
        <v>81.03937</v>
      </c>
      <c r="V32" s="191">
        <f t="shared" ref="V32:W32" si="27">C32/100</f>
        <v>1.01</v>
      </c>
      <c r="W32" s="191">
        <f t="shared" si="27"/>
        <v>2.05</v>
      </c>
      <c r="X32" s="191">
        <f t="shared" si="14"/>
        <v>2.06</v>
      </c>
      <c r="Y32" s="194">
        <f t="shared" si="15"/>
        <v>4.26523</v>
      </c>
      <c r="Z32" s="190"/>
      <c r="AA32" s="190"/>
      <c r="AB32" s="190"/>
      <c r="AC32" s="190"/>
      <c r="AD32" s="190"/>
      <c r="AE32" s="190"/>
      <c r="AF32" s="190"/>
      <c r="AG32" s="190"/>
      <c r="AH32" s="190"/>
      <c r="AI32" s="190"/>
      <c r="AJ32" s="190"/>
      <c r="AK32" s="190"/>
      <c r="AL32" s="190"/>
      <c r="AM32" s="190"/>
      <c r="AN32" s="190"/>
      <c r="AO32" s="190"/>
      <c r="AP32" s="190"/>
      <c r="AQ32" s="190"/>
      <c r="AR32" s="190"/>
      <c r="AS32" s="190"/>
    </row>
    <row r="33" ht="27.0" customHeight="1">
      <c r="A33" s="185">
        <v>22.0</v>
      </c>
      <c r="B33" s="195" t="s">
        <v>26</v>
      </c>
      <c r="C33" s="195">
        <v>97.0</v>
      </c>
      <c r="D33" s="195">
        <v>205.0</v>
      </c>
      <c r="E33" s="195">
        <v>207.0</v>
      </c>
      <c r="F33" s="195">
        <f t="shared" si="5"/>
        <v>0</v>
      </c>
      <c r="G33" s="195">
        <f t="shared" si="6"/>
        <v>78.207705</v>
      </c>
      <c r="H33" s="196">
        <f t="shared" si="7"/>
        <v>78.207705</v>
      </c>
      <c r="I33" s="195">
        <v>1.0</v>
      </c>
      <c r="J33" s="189">
        <f t="shared" si="8"/>
        <v>78.207705</v>
      </c>
      <c r="K33" s="190"/>
      <c r="L33" s="168"/>
      <c r="M33" s="197">
        <f t="shared" si="18"/>
        <v>1</v>
      </c>
      <c r="N33" s="197"/>
      <c r="O33" s="190"/>
      <c r="P33" s="190"/>
      <c r="Q33" s="192">
        <v>19.0</v>
      </c>
      <c r="R33" s="191">
        <f t="shared" si="9"/>
        <v>2.07</v>
      </c>
      <c r="S33" s="185">
        <f t="shared" si="10"/>
        <v>1</v>
      </c>
      <c r="T33" s="185">
        <f t="shared" si="11"/>
        <v>2.07</v>
      </c>
      <c r="U33" s="193">
        <f t="shared" si="12"/>
        <v>78.207705</v>
      </c>
      <c r="V33" s="191">
        <f t="shared" ref="V33:W33" si="28">C33/100</f>
        <v>0.97</v>
      </c>
      <c r="W33" s="191">
        <f t="shared" si="28"/>
        <v>2.05</v>
      </c>
      <c r="X33" s="191">
        <f t="shared" si="14"/>
        <v>2.07</v>
      </c>
      <c r="Y33" s="194">
        <f t="shared" si="15"/>
        <v>4.116195</v>
      </c>
      <c r="Z33" s="190"/>
      <c r="AA33" s="190"/>
      <c r="AB33" s="190"/>
      <c r="AC33" s="190"/>
      <c r="AD33" s="190"/>
      <c r="AE33" s="190"/>
      <c r="AF33" s="190"/>
      <c r="AG33" s="190"/>
      <c r="AH33" s="190"/>
      <c r="AI33" s="190"/>
      <c r="AJ33" s="190"/>
      <c r="AK33" s="190"/>
      <c r="AL33" s="190"/>
      <c r="AM33" s="190"/>
      <c r="AN33" s="190"/>
      <c r="AO33" s="190"/>
      <c r="AP33" s="190"/>
      <c r="AQ33" s="190"/>
      <c r="AR33" s="190"/>
      <c r="AS33" s="190"/>
    </row>
    <row r="34" ht="27.0" customHeight="1">
      <c r="A34" s="185">
        <v>23.0</v>
      </c>
      <c r="B34" s="195" t="s">
        <v>26</v>
      </c>
      <c r="C34" s="195">
        <v>99.0</v>
      </c>
      <c r="D34" s="195">
        <v>205.0</v>
      </c>
      <c r="E34" s="195">
        <v>207.0</v>
      </c>
      <c r="F34" s="195">
        <f t="shared" si="5"/>
        <v>0</v>
      </c>
      <c r="G34" s="195">
        <f t="shared" si="6"/>
        <v>79.820235</v>
      </c>
      <c r="H34" s="196">
        <f t="shared" si="7"/>
        <v>79.820235</v>
      </c>
      <c r="I34" s="195">
        <v>1.0</v>
      </c>
      <c r="J34" s="189">
        <f t="shared" si="8"/>
        <v>79.820235</v>
      </c>
      <c r="K34" s="190"/>
      <c r="L34" s="168"/>
      <c r="M34" s="197">
        <f t="shared" si="18"/>
        <v>1</v>
      </c>
      <c r="N34" s="197"/>
      <c r="O34" s="190"/>
      <c r="P34" s="190"/>
      <c r="Q34" s="192">
        <v>19.0</v>
      </c>
      <c r="R34" s="191">
        <f t="shared" si="9"/>
        <v>2.07</v>
      </c>
      <c r="S34" s="185">
        <f t="shared" si="10"/>
        <v>1</v>
      </c>
      <c r="T34" s="185">
        <f t="shared" si="11"/>
        <v>2.07</v>
      </c>
      <c r="U34" s="193">
        <f t="shared" si="12"/>
        <v>79.820235</v>
      </c>
      <c r="V34" s="191">
        <f t="shared" ref="V34:W34" si="29">C34/100</f>
        <v>0.99</v>
      </c>
      <c r="W34" s="191">
        <f t="shared" si="29"/>
        <v>2.05</v>
      </c>
      <c r="X34" s="191">
        <f t="shared" si="14"/>
        <v>2.07</v>
      </c>
      <c r="Y34" s="194">
        <f t="shared" si="15"/>
        <v>4.201065</v>
      </c>
      <c r="Z34" s="190"/>
      <c r="AA34" s="190"/>
      <c r="AB34" s="190"/>
      <c r="AC34" s="190"/>
      <c r="AD34" s="190"/>
      <c r="AE34" s="190"/>
      <c r="AF34" s="190"/>
      <c r="AG34" s="190"/>
      <c r="AH34" s="190"/>
      <c r="AI34" s="190"/>
      <c r="AJ34" s="190"/>
      <c r="AK34" s="190"/>
      <c r="AL34" s="190"/>
      <c r="AM34" s="190"/>
      <c r="AN34" s="190"/>
      <c r="AO34" s="190"/>
      <c r="AP34" s="190"/>
      <c r="AQ34" s="190"/>
      <c r="AR34" s="190"/>
      <c r="AS34" s="190"/>
    </row>
    <row r="35" ht="27.0" customHeight="1">
      <c r="A35" s="185">
        <v>25.0</v>
      </c>
      <c r="B35" s="195" t="s">
        <v>26</v>
      </c>
      <c r="C35" s="195">
        <v>94.0</v>
      </c>
      <c r="D35" s="195">
        <v>205.0</v>
      </c>
      <c r="E35" s="195">
        <v>208.0</v>
      </c>
      <c r="F35" s="195">
        <f t="shared" si="5"/>
        <v>0</v>
      </c>
      <c r="G35" s="195">
        <f t="shared" si="6"/>
        <v>76.15504</v>
      </c>
      <c r="H35" s="196">
        <f t="shared" si="7"/>
        <v>76.15504</v>
      </c>
      <c r="I35" s="195">
        <v>1.0</v>
      </c>
      <c r="J35" s="189">
        <f t="shared" si="8"/>
        <v>76.15504</v>
      </c>
      <c r="K35" s="190"/>
      <c r="L35" s="168"/>
      <c r="M35" s="197">
        <f t="shared" si="18"/>
        <v>1</v>
      </c>
      <c r="N35" s="197"/>
      <c r="O35" s="190"/>
      <c r="P35" s="190"/>
      <c r="Q35" s="192">
        <v>19.0</v>
      </c>
      <c r="R35" s="191">
        <f t="shared" si="9"/>
        <v>2.08</v>
      </c>
      <c r="S35" s="185">
        <f t="shared" si="10"/>
        <v>1</v>
      </c>
      <c r="T35" s="185">
        <f t="shared" si="11"/>
        <v>2.08</v>
      </c>
      <c r="U35" s="193">
        <f t="shared" si="12"/>
        <v>76.15504</v>
      </c>
      <c r="V35" s="191">
        <f t="shared" ref="V35:W35" si="30">C35/100</f>
        <v>0.94</v>
      </c>
      <c r="W35" s="191">
        <f t="shared" si="30"/>
        <v>2.05</v>
      </c>
      <c r="X35" s="191">
        <f t="shared" si="14"/>
        <v>2.08</v>
      </c>
      <c r="Y35" s="194">
        <f t="shared" si="15"/>
        <v>4.00816</v>
      </c>
      <c r="Z35" s="140"/>
      <c r="AA35" s="140"/>
      <c r="AB35" s="140"/>
      <c r="AC35" s="140"/>
      <c r="AD35" s="140"/>
      <c r="AE35" s="140"/>
      <c r="AF35" s="140"/>
      <c r="AG35" s="140"/>
      <c r="AH35" s="140"/>
      <c r="AI35" s="140"/>
      <c r="AJ35" s="140"/>
      <c r="AK35" s="140"/>
      <c r="AL35" s="140"/>
      <c r="AM35" s="140"/>
      <c r="AN35" s="140"/>
      <c r="AO35" s="140"/>
      <c r="AP35" s="140"/>
      <c r="AQ35" s="140"/>
      <c r="AR35" s="140"/>
      <c r="AS35" s="140"/>
    </row>
    <row r="36" ht="27.0" customHeight="1">
      <c r="A36" s="185">
        <v>27.0</v>
      </c>
      <c r="B36" s="186" t="s">
        <v>87</v>
      </c>
      <c r="C36" s="187">
        <v>75.0</v>
      </c>
      <c r="D36" s="187">
        <v>204.0</v>
      </c>
      <c r="E36" s="187">
        <v>153.0</v>
      </c>
      <c r="F36" s="187">
        <f t="shared" si="5"/>
        <v>0.8</v>
      </c>
      <c r="G36" s="187">
        <f t="shared" si="6"/>
        <v>44.4771</v>
      </c>
      <c r="H36" s="188">
        <f t="shared" si="7"/>
        <v>35.58168</v>
      </c>
      <c r="I36" s="187">
        <v>1.0</v>
      </c>
      <c r="J36" s="189">
        <f t="shared" si="8"/>
        <v>35.58168</v>
      </c>
      <c r="K36" s="190"/>
      <c r="L36" s="168"/>
      <c r="M36" s="197">
        <f t="shared" si="18"/>
        <v>1</v>
      </c>
      <c r="N36" s="197"/>
      <c r="O36" s="190"/>
      <c r="P36" s="190"/>
      <c r="Q36" s="192">
        <v>19.0</v>
      </c>
      <c r="R36" s="191">
        <f t="shared" si="9"/>
        <v>1.53</v>
      </c>
      <c r="S36" s="185">
        <f t="shared" si="10"/>
        <v>1</v>
      </c>
      <c r="T36" s="185">
        <f t="shared" si="11"/>
        <v>1.53</v>
      </c>
      <c r="U36" s="193">
        <f t="shared" si="12"/>
        <v>44.4771</v>
      </c>
      <c r="V36" s="191">
        <f t="shared" ref="V36:W36" si="31">C36/100</f>
        <v>0.75</v>
      </c>
      <c r="W36" s="191">
        <f t="shared" si="31"/>
        <v>2.04</v>
      </c>
      <c r="X36" s="191">
        <f t="shared" si="14"/>
        <v>1.53</v>
      </c>
      <c r="Y36" s="194">
        <f t="shared" si="15"/>
        <v>2.3409</v>
      </c>
      <c r="Z36" s="140"/>
      <c r="AA36" s="140"/>
      <c r="AB36" s="140"/>
      <c r="AC36" s="140"/>
      <c r="AD36" s="140"/>
      <c r="AE36" s="140"/>
      <c r="AF36" s="140"/>
      <c r="AG36" s="140"/>
      <c r="AH36" s="140"/>
      <c r="AI36" s="140"/>
      <c r="AJ36" s="140"/>
      <c r="AK36" s="140"/>
      <c r="AL36" s="140"/>
      <c r="AM36" s="140"/>
      <c r="AN36" s="140"/>
      <c r="AO36" s="140"/>
      <c r="AP36" s="140"/>
      <c r="AQ36" s="140"/>
      <c r="AR36" s="140"/>
      <c r="AS36" s="140"/>
    </row>
    <row r="37" ht="27.0" customHeight="1">
      <c r="A37" s="185">
        <v>30.0</v>
      </c>
      <c r="B37" s="195" t="s">
        <v>83</v>
      </c>
      <c r="C37" s="195">
        <v>104.0</v>
      </c>
      <c r="D37" s="195">
        <v>204.0</v>
      </c>
      <c r="E37" s="195">
        <v>151.0</v>
      </c>
      <c r="F37" s="195">
        <f t="shared" si="5"/>
        <v>0</v>
      </c>
      <c r="G37" s="195">
        <f t="shared" si="6"/>
        <v>60.868704</v>
      </c>
      <c r="H37" s="196">
        <f t="shared" si="7"/>
        <v>60.868704</v>
      </c>
      <c r="I37" s="195">
        <v>2.0</v>
      </c>
      <c r="J37" s="219">
        <f t="shared" si="8"/>
        <v>121.737408</v>
      </c>
      <c r="K37" s="140"/>
      <c r="L37" s="198"/>
      <c r="M37" s="199">
        <f t="shared" si="18"/>
        <v>2</v>
      </c>
      <c r="N37" s="199"/>
      <c r="O37" s="140"/>
      <c r="P37" s="140"/>
      <c r="Q37" s="192">
        <v>19.0</v>
      </c>
      <c r="R37" s="191">
        <f t="shared" si="9"/>
        <v>1.51</v>
      </c>
      <c r="S37" s="185">
        <f t="shared" si="10"/>
        <v>2</v>
      </c>
      <c r="T37" s="185">
        <f t="shared" si="11"/>
        <v>3.02</v>
      </c>
      <c r="U37" s="193">
        <f t="shared" si="12"/>
        <v>60.868704</v>
      </c>
      <c r="V37" s="191">
        <f t="shared" ref="V37:W37" si="32">C37/100</f>
        <v>1.04</v>
      </c>
      <c r="W37" s="191">
        <f t="shared" si="32"/>
        <v>2.04</v>
      </c>
      <c r="X37" s="191">
        <f t="shared" si="14"/>
        <v>3.02</v>
      </c>
      <c r="Y37" s="194">
        <f t="shared" si="15"/>
        <v>6.407232</v>
      </c>
      <c r="Z37" s="140"/>
      <c r="AA37" s="140"/>
      <c r="AB37" s="140"/>
      <c r="AC37" s="140"/>
      <c r="AD37" s="140"/>
      <c r="AE37" s="140"/>
      <c r="AF37" s="140"/>
      <c r="AG37" s="140"/>
      <c r="AH37" s="140"/>
      <c r="AI37" s="140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</row>
    <row r="38" ht="27.0" customHeight="1">
      <c r="A38" s="185">
        <v>31.0</v>
      </c>
      <c r="B38" s="195" t="s">
        <v>83</v>
      </c>
      <c r="C38" s="195">
        <v>109.0</v>
      </c>
      <c r="D38" s="195">
        <v>204.0</v>
      </c>
      <c r="E38" s="195">
        <v>153.0</v>
      </c>
      <c r="F38" s="195">
        <f t="shared" si="5"/>
        <v>0</v>
      </c>
      <c r="G38" s="195">
        <f t="shared" si="6"/>
        <v>64.640052</v>
      </c>
      <c r="H38" s="196">
        <f t="shared" si="7"/>
        <v>64.640052</v>
      </c>
      <c r="I38" s="195">
        <v>1.0</v>
      </c>
      <c r="J38" s="219">
        <f t="shared" si="8"/>
        <v>64.640052</v>
      </c>
      <c r="K38" s="140"/>
      <c r="L38" s="198"/>
      <c r="M38" s="199">
        <f t="shared" si="18"/>
        <v>1</v>
      </c>
      <c r="N38" s="199"/>
      <c r="O38" s="140"/>
      <c r="P38" s="140"/>
      <c r="Q38" s="192">
        <v>19.0</v>
      </c>
      <c r="R38" s="191">
        <f t="shared" si="9"/>
        <v>1.53</v>
      </c>
      <c r="S38" s="185">
        <f t="shared" si="10"/>
        <v>1</v>
      </c>
      <c r="T38" s="185">
        <f t="shared" si="11"/>
        <v>1.53</v>
      </c>
      <c r="U38" s="193">
        <f t="shared" si="12"/>
        <v>64.640052</v>
      </c>
      <c r="V38" s="191">
        <f t="shared" ref="V38:W38" si="33">C38/100</f>
        <v>1.09</v>
      </c>
      <c r="W38" s="191">
        <f t="shared" si="33"/>
        <v>2.04</v>
      </c>
      <c r="X38" s="191">
        <f t="shared" si="14"/>
        <v>1.53</v>
      </c>
      <c r="Y38" s="194">
        <f t="shared" si="15"/>
        <v>3.402108</v>
      </c>
      <c r="Z38" s="140"/>
      <c r="AA38" s="140"/>
      <c r="AB38" s="140"/>
      <c r="AC38" s="140"/>
      <c r="AD38" s="140"/>
      <c r="AE38" s="140"/>
      <c r="AF38" s="140"/>
      <c r="AG38" s="140"/>
      <c r="AH38" s="140"/>
      <c r="AI38" s="140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</row>
    <row r="39" ht="27.0" customHeight="1">
      <c r="A39" s="185">
        <v>32.0</v>
      </c>
      <c r="B39" s="195" t="s">
        <v>83</v>
      </c>
      <c r="C39" s="195">
        <v>107.0</v>
      </c>
      <c r="D39" s="195">
        <v>204.0</v>
      </c>
      <c r="E39" s="195">
        <v>152.0</v>
      </c>
      <c r="F39" s="195">
        <f t="shared" si="5"/>
        <v>0</v>
      </c>
      <c r="G39" s="195">
        <f t="shared" si="6"/>
        <v>63.039264</v>
      </c>
      <c r="H39" s="196">
        <f t="shared" si="7"/>
        <v>63.039264</v>
      </c>
      <c r="I39" s="195">
        <v>1.0</v>
      </c>
      <c r="J39" s="219">
        <f t="shared" si="8"/>
        <v>63.039264</v>
      </c>
      <c r="K39" s="140"/>
      <c r="L39" s="198"/>
      <c r="M39" s="199">
        <f t="shared" si="18"/>
        <v>1</v>
      </c>
      <c r="N39" s="199"/>
      <c r="O39" s="140"/>
      <c r="P39" s="140"/>
      <c r="Q39" s="192">
        <v>19.0</v>
      </c>
      <c r="R39" s="191">
        <f t="shared" si="9"/>
        <v>1.52</v>
      </c>
      <c r="S39" s="185">
        <f t="shared" si="10"/>
        <v>1</v>
      </c>
      <c r="T39" s="185">
        <f t="shared" si="11"/>
        <v>1.52</v>
      </c>
      <c r="U39" s="193">
        <f t="shared" si="12"/>
        <v>63.039264</v>
      </c>
      <c r="V39" s="191">
        <f t="shared" ref="V39:W39" si="34">C39/100</f>
        <v>1.07</v>
      </c>
      <c r="W39" s="191">
        <f t="shared" si="34"/>
        <v>2.04</v>
      </c>
      <c r="X39" s="191">
        <f t="shared" si="14"/>
        <v>1.52</v>
      </c>
      <c r="Y39" s="194">
        <f t="shared" si="15"/>
        <v>3.317856</v>
      </c>
      <c r="Z39" s="140"/>
      <c r="AA39" s="140"/>
      <c r="AB39" s="140"/>
      <c r="AC39" s="140"/>
      <c r="AD39" s="140"/>
      <c r="AE39" s="140"/>
      <c r="AF39" s="140"/>
      <c r="AG39" s="140"/>
      <c r="AH39" s="140"/>
      <c r="AI39" s="140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</row>
    <row r="40" ht="27.0" customHeight="1">
      <c r="A40" s="185">
        <v>35.0</v>
      </c>
      <c r="B40" s="195" t="s">
        <v>83</v>
      </c>
      <c r="C40" s="195">
        <v>106.0</v>
      </c>
      <c r="D40" s="195">
        <v>204.0</v>
      </c>
      <c r="E40" s="195">
        <v>152.0</v>
      </c>
      <c r="F40" s="195">
        <f t="shared" si="5"/>
        <v>0</v>
      </c>
      <c r="G40" s="195">
        <f t="shared" si="6"/>
        <v>62.450112</v>
      </c>
      <c r="H40" s="196">
        <f t="shared" si="7"/>
        <v>62.450112</v>
      </c>
      <c r="I40" s="195">
        <v>1.0</v>
      </c>
      <c r="J40" s="219">
        <f t="shared" si="8"/>
        <v>62.450112</v>
      </c>
      <c r="K40" s="140"/>
      <c r="L40" s="198"/>
      <c r="M40" s="199">
        <f t="shared" si="18"/>
        <v>1</v>
      </c>
      <c r="N40" s="199"/>
      <c r="O40" s="140"/>
      <c r="P40" s="140"/>
      <c r="Q40" s="192">
        <v>19.0</v>
      </c>
      <c r="R40" s="191">
        <f t="shared" si="9"/>
        <v>1.52</v>
      </c>
      <c r="S40" s="185">
        <f t="shared" si="10"/>
        <v>1</v>
      </c>
      <c r="T40" s="185">
        <f t="shared" si="11"/>
        <v>1.52</v>
      </c>
      <c r="U40" s="193">
        <f t="shared" si="12"/>
        <v>62.450112</v>
      </c>
      <c r="V40" s="191">
        <f t="shared" ref="V40:W40" si="35">C40/100</f>
        <v>1.06</v>
      </c>
      <c r="W40" s="191">
        <f t="shared" si="35"/>
        <v>2.04</v>
      </c>
      <c r="X40" s="191">
        <f t="shared" si="14"/>
        <v>1.52</v>
      </c>
      <c r="Y40" s="194">
        <f t="shared" si="15"/>
        <v>3.286848</v>
      </c>
      <c r="Z40" s="140"/>
      <c r="AA40" s="140"/>
      <c r="AB40" s="140"/>
      <c r="AC40" s="140"/>
      <c r="AD40" s="140"/>
      <c r="AE40" s="140"/>
      <c r="AF40" s="140"/>
      <c r="AG40" s="140"/>
      <c r="AH40" s="140"/>
      <c r="AI40" s="140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</row>
    <row r="41" ht="27.0" customHeight="1">
      <c r="A41" s="185">
        <v>36.0</v>
      </c>
      <c r="B41" s="195" t="s">
        <v>83</v>
      </c>
      <c r="C41" s="195">
        <v>106.0</v>
      </c>
      <c r="D41" s="195">
        <v>204.0</v>
      </c>
      <c r="E41" s="195">
        <v>151.0</v>
      </c>
      <c r="F41" s="195">
        <f t="shared" si="5"/>
        <v>0</v>
      </c>
      <c r="G41" s="195">
        <f t="shared" si="6"/>
        <v>62.039256</v>
      </c>
      <c r="H41" s="196">
        <f t="shared" si="7"/>
        <v>62.039256</v>
      </c>
      <c r="I41" s="195">
        <v>1.0</v>
      </c>
      <c r="J41" s="219">
        <f t="shared" si="8"/>
        <v>62.039256</v>
      </c>
      <c r="K41" s="140"/>
      <c r="L41" s="198"/>
      <c r="M41" s="199">
        <f t="shared" si="18"/>
        <v>1</v>
      </c>
      <c r="N41" s="199"/>
      <c r="O41" s="140"/>
      <c r="P41" s="140"/>
      <c r="Q41" s="192">
        <v>19.0</v>
      </c>
      <c r="R41" s="191">
        <f t="shared" si="9"/>
        <v>1.51</v>
      </c>
      <c r="S41" s="185">
        <f t="shared" si="10"/>
        <v>1</v>
      </c>
      <c r="T41" s="185">
        <f t="shared" si="11"/>
        <v>1.51</v>
      </c>
      <c r="U41" s="193">
        <f t="shared" si="12"/>
        <v>62.039256</v>
      </c>
      <c r="V41" s="191">
        <f t="shared" ref="V41:W41" si="36">C41/100</f>
        <v>1.06</v>
      </c>
      <c r="W41" s="191">
        <f t="shared" si="36"/>
        <v>2.04</v>
      </c>
      <c r="X41" s="191">
        <f t="shared" si="14"/>
        <v>1.51</v>
      </c>
      <c r="Y41" s="194">
        <f t="shared" si="15"/>
        <v>3.265224</v>
      </c>
      <c r="Z41" s="140"/>
      <c r="AA41" s="140"/>
      <c r="AB41" s="140"/>
      <c r="AC41" s="140"/>
      <c r="AD41" s="140"/>
      <c r="AE41" s="140"/>
      <c r="AF41" s="140"/>
      <c r="AG41" s="140"/>
      <c r="AH41" s="140"/>
      <c r="AI41" s="140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</row>
    <row r="42" ht="27.0" customHeight="1">
      <c r="A42" s="185">
        <v>37.0</v>
      </c>
      <c r="B42" s="195" t="s">
        <v>83</v>
      </c>
      <c r="C42" s="195">
        <v>103.0</v>
      </c>
      <c r="D42" s="195">
        <v>204.0</v>
      </c>
      <c r="E42" s="195">
        <v>150.0</v>
      </c>
      <c r="F42" s="195">
        <f t="shared" si="5"/>
        <v>0</v>
      </c>
      <c r="G42" s="195">
        <f t="shared" si="6"/>
        <v>59.8842</v>
      </c>
      <c r="H42" s="196">
        <f t="shared" si="7"/>
        <v>59.8842</v>
      </c>
      <c r="I42" s="195">
        <v>2.0</v>
      </c>
      <c r="J42" s="219">
        <f t="shared" si="8"/>
        <v>119.7684</v>
      </c>
      <c r="K42" s="140"/>
      <c r="L42" s="198"/>
      <c r="M42" s="199">
        <f t="shared" si="18"/>
        <v>2</v>
      </c>
      <c r="N42" s="199"/>
      <c r="O42" s="140"/>
      <c r="P42" s="140"/>
      <c r="Q42" s="192">
        <v>19.0</v>
      </c>
      <c r="R42" s="191">
        <f t="shared" si="9"/>
        <v>1.5</v>
      </c>
      <c r="S42" s="185">
        <f t="shared" si="10"/>
        <v>2</v>
      </c>
      <c r="T42" s="185">
        <f t="shared" si="11"/>
        <v>3</v>
      </c>
      <c r="U42" s="193">
        <f t="shared" si="12"/>
        <v>59.8842</v>
      </c>
      <c r="V42" s="191">
        <f t="shared" ref="V42:W42" si="37">C42/100</f>
        <v>1.03</v>
      </c>
      <c r="W42" s="191">
        <f t="shared" si="37"/>
        <v>2.04</v>
      </c>
      <c r="X42" s="191">
        <f t="shared" si="14"/>
        <v>3</v>
      </c>
      <c r="Y42" s="194">
        <f t="shared" si="15"/>
        <v>6.3036</v>
      </c>
      <c r="Z42" s="140"/>
      <c r="AA42" s="140"/>
      <c r="AB42" s="140"/>
      <c r="AC42" s="140"/>
      <c r="AD42" s="140"/>
      <c r="AE42" s="140"/>
      <c r="AF42" s="140"/>
      <c r="AG42" s="140"/>
      <c r="AH42" s="140"/>
      <c r="AI42" s="140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</row>
    <row r="43" ht="27.0" customHeight="1">
      <c r="A43" s="185">
        <v>38.0</v>
      </c>
      <c r="B43" s="195" t="s">
        <v>83</v>
      </c>
      <c r="C43" s="195">
        <v>98.0</v>
      </c>
      <c r="D43" s="195">
        <v>204.0</v>
      </c>
      <c r="E43" s="195">
        <v>171.0</v>
      </c>
      <c r="F43" s="195">
        <f t="shared" si="5"/>
        <v>0</v>
      </c>
      <c r="G43" s="195">
        <f t="shared" si="6"/>
        <v>64.954008</v>
      </c>
      <c r="H43" s="196">
        <f t="shared" si="7"/>
        <v>64.954008</v>
      </c>
      <c r="I43" s="195">
        <v>1.0</v>
      </c>
      <c r="J43" s="219">
        <f t="shared" si="8"/>
        <v>64.954008</v>
      </c>
      <c r="K43" s="140"/>
      <c r="L43" s="198"/>
      <c r="M43" s="199">
        <f t="shared" si="18"/>
        <v>1</v>
      </c>
      <c r="N43" s="199"/>
      <c r="O43" s="140"/>
      <c r="P43" s="140"/>
      <c r="Q43" s="192">
        <v>19.0</v>
      </c>
      <c r="R43" s="191">
        <f t="shared" si="9"/>
        <v>1.71</v>
      </c>
      <c r="S43" s="185">
        <f t="shared" si="10"/>
        <v>1</v>
      </c>
      <c r="T43" s="185">
        <f t="shared" si="11"/>
        <v>1.71</v>
      </c>
      <c r="U43" s="193">
        <f t="shared" si="12"/>
        <v>64.954008</v>
      </c>
      <c r="V43" s="191">
        <f t="shared" ref="V43:W43" si="38">C43/100</f>
        <v>0.98</v>
      </c>
      <c r="W43" s="191">
        <f t="shared" si="38"/>
        <v>2.04</v>
      </c>
      <c r="X43" s="191">
        <f t="shared" si="14"/>
        <v>1.71</v>
      </c>
      <c r="Y43" s="194">
        <f t="shared" si="15"/>
        <v>3.418632</v>
      </c>
      <c r="Z43" s="140"/>
      <c r="AA43" s="140"/>
      <c r="AB43" s="140"/>
      <c r="AC43" s="140"/>
      <c r="AD43" s="140"/>
      <c r="AE43" s="140"/>
      <c r="AF43" s="140"/>
      <c r="AG43" s="140"/>
      <c r="AH43" s="140"/>
      <c r="AI43" s="140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</row>
    <row r="44" ht="27.0" customHeight="1">
      <c r="A44" s="185">
        <v>47.0</v>
      </c>
      <c r="B44" s="195" t="s">
        <v>83</v>
      </c>
      <c r="C44" s="195">
        <v>104.0</v>
      </c>
      <c r="D44" s="195">
        <v>204.0</v>
      </c>
      <c r="E44" s="195">
        <v>153.0</v>
      </c>
      <c r="F44" s="195">
        <f t="shared" si="5"/>
        <v>0</v>
      </c>
      <c r="G44" s="195">
        <f t="shared" si="6"/>
        <v>61.674912</v>
      </c>
      <c r="H44" s="196">
        <f t="shared" si="7"/>
        <v>61.674912</v>
      </c>
      <c r="I44" s="195">
        <v>1.0</v>
      </c>
      <c r="J44" s="219">
        <f t="shared" si="8"/>
        <v>61.674912</v>
      </c>
      <c r="K44" s="140"/>
      <c r="L44" s="198"/>
      <c r="M44" s="199">
        <f t="shared" si="18"/>
        <v>1</v>
      </c>
      <c r="N44" s="199"/>
      <c r="O44" s="140"/>
      <c r="P44" s="140"/>
      <c r="Q44" s="192">
        <v>19.0</v>
      </c>
      <c r="R44" s="191">
        <f t="shared" si="9"/>
        <v>1.53</v>
      </c>
      <c r="S44" s="185">
        <f t="shared" si="10"/>
        <v>1</v>
      </c>
      <c r="T44" s="185">
        <f t="shared" si="11"/>
        <v>1.53</v>
      </c>
      <c r="U44" s="193">
        <f t="shared" si="12"/>
        <v>61.674912</v>
      </c>
      <c r="V44" s="191">
        <f t="shared" ref="V44:W44" si="39">C44/100</f>
        <v>1.04</v>
      </c>
      <c r="W44" s="191">
        <f t="shared" si="39"/>
        <v>2.04</v>
      </c>
      <c r="X44" s="191">
        <f t="shared" si="14"/>
        <v>1.53</v>
      </c>
      <c r="Y44" s="194">
        <f t="shared" si="15"/>
        <v>3.246048</v>
      </c>
      <c r="Z44" s="140"/>
      <c r="AA44" s="140"/>
      <c r="AB44" s="140"/>
      <c r="AC44" s="140"/>
      <c r="AD44" s="140"/>
      <c r="AE44" s="140"/>
      <c r="AF44" s="140"/>
      <c r="AG44" s="140"/>
      <c r="AH44" s="140"/>
      <c r="AI44" s="140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</row>
    <row r="45" ht="27.0" customHeight="1">
      <c r="A45" s="185">
        <v>55.0</v>
      </c>
      <c r="B45" s="195" t="s">
        <v>83</v>
      </c>
      <c r="C45" s="195">
        <v>103.0</v>
      </c>
      <c r="D45" s="195">
        <v>204.0</v>
      </c>
      <c r="E45" s="195">
        <v>151.0</v>
      </c>
      <c r="F45" s="195">
        <f t="shared" si="5"/>
        <v>0</v>
      </c>
      <c r="G45" s="195">
        <f t="shared" si="6"/>
        <v>60.283428</v>
      </c>
      <c r="H45" s="196">
        <f t="shared" si="7"/>
        <v>60.283428</v>
      </c>
      <c r="I45" s="195">
        <v>1.0</v>
      </c>
      <c r="J45" s="219">
        <f t="shared" si="8"/>
        <v>60.283428</v>
      </c>
      <c r="K45" s="140"/>
      <c r="L45" s="198"/>
      <c r="M45" s="199">
        <f t="shared" si="18"/>
        <v>1</v>
      </c>
      <c r="N45" s="199"/>
      <c r="O45" s="140"/>
      <c r="P45" s="140"/>
      <c r="Q45" s="192">
        <v>19.0</v>
      </c>
      <c r="R45" s="191">
        <f t="shared" si="9"/>
        <v>1.51</v>
      </c>
      <c r="S45" s="185">
        <f t="shared" si="10"/>
        <v>1</v>
      </c>
      <c r="T45" s="185">
        <f t="shared" si="11"/>
        <v>1.51</v>
      </c>
      <c r="U45" s="193">
        <f t="shared" si="12"/>
        <v>60.283428</v>
      </c>
      <c r="V45" s="191">
        <f t="shared" ref="V45:W45" si="40">C45/100</f>
        <v>1.03</v>
      </c>
      <c r="W45" s="191">
        <f t="shared" si="40"/>
        <v>2.04</v>
      </c>
      <c r="X45" s="191">
        <f t="shared" si="14"/>
        <v>1.51</v>
      </c>
      <c r="Y45" s="194">
        <f t="shared" si="15"/>
        <v>3.172812</v>
      </c>
      <c r="Z45" s="140"/>
      <c r="AA45" s="140"/>
      <c r="AB45" s="140"/>
      <c r="AC45" s="140"/>
      <c r="AD45" s="140"/>
      <c r="AE45" s="140"/>
      <c r="AF45" s="140"/>
      <c r="AG45" s="140"/>
      <c r="AH45" s="140"/>
      <c r="AI45" s="140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</row>
    <row r="46" ht="27.0" customHeight="1">
      <c r="A46" s="185">
        <v>61.0</v>
      </c>
      <c r="B46" s="195" t="s">
        <v>83</v>
      </c>
      <c r="C46" s="195">
        <v>95.0</v>
      </c>
      <c r="D46" s="195">
        <v>204.0</v>
      </c>
      <c r="E46" s="195">
        <v>151.0</v>
      </c>
      <c r="F46" s="195">
        <f t="shared" si="5"/>
        <v>0</v>
      </c>
      <c r="G46" s="195">
        <f t="shared" si="6"/>
        <v>55.60122</v>
      </c>
      <c r="H46" s="196">
        <f t="shared" si="7"/>
        <v>55.60122</v>
      </c>
      <c r="I46" s="195">
        <v>1.0</v>
      </c>
      <c r="J46" s="219">
        <f t="shared" si="8"/>
        <v>55.60122</v>
      </c>
      <c r="K46" s="140"/>
      <c r="L46" s="198"/>
      <c r="M46" s="199">
        <f t="shared" si="18"/>
        <v>1</v>
      </c>
      <c r="N46" s="199"/>
      <c r="O46" s="140"/>
      <c r="P46" s="140"/>
      <c r="Q46" s="192">
        <v>19.0</v>
      </c>
      <c r="R46" s="191">
        <f t="shared" si="9"/>
        <v>1.51</v>
      </c>
      <c r="S46" s="185">
        <f t="shared" si="10"/>
        <v>1</v>
      </c>
      <c r="T46" s="185">
        <f t="shared" si="11"/>
        <v>1.51</v>
      </c>
      <c r="U46" s="193">
        <f t="shared" si="12"/>
        <v>55.60122</v>
      </c>
      <c r="V46" s="191">
        <f t="shared" ref="V46:W46" si="41">C46/100</f>
        <v>0.95</v>
      </c>
      <c r="W46" s="191">
        <f t="shared" si="41"/>
        <v>2.04</v>
      </c>
      <c r="X46" s="191">
        <f t="shared" si="14"/>
        <v>1.51</v>
      </c>
      <c r="Y46" s="194">
        <f t="shared" si="15"/>
        <v>2.92638</v>
      </c>
      <c r="Z46" s="140"/>
      <c r="AA46" s="140"/>
      <c r="AB46" s="140"/>
      <c r="AC46" s="140"/>
      <c r="AD46" s="140"/>
      <c r="AE46" s="140"/>
      <c r="AF46" s="140"/>
      <c r="AG46" s="140"/>
      <c r="AH46" s="140"/>
      <c r="AI46" s="140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</row>
    <row r="47" ht="27.0" customHeight="1">
      <c r="A47" s="185">
        <v>67.0</v>
      </c>
      <c r="B47" s="195" t="s">
        <v>83</v>
      </c>
      <c r="C47" s="195">
        <v>102.0</v>
      </c>
      <c r="D47" s="195">
        <v>204.0</v>
      </c>
      <c r="E47" s="195">
        <v>151.0</v>
      </c>
      <c r="F47" s="195">
        <f t="shared" si="5"/>
        <v>0</v>
      </c>
      <c r="G47" s="195">
        <f t="shared" si="6"/>
        <v>59.698152</v>
      </c>
      <c r="H47" s="196">
        <f t="shared" si="7"/>
        <v>59.698152</v>
      </c>
      <c r="I47" s="195">
        <v>1.0</v>
      </c>
      <c r="J47" s="219">
        <f t="shared" si="8"/>
        <v>59.698152</v>
      </c>
      <c r="K47" s="140"/>
      <c r="L47" s="198"/>
      <c r="M47" s="199">
        <f t="shared" si="18"/>
        <v>1</v>
      </c>
      <c r="N47" s="199"/>
      <c r="O47" s="140"/>
      <c r="P47" s="140"/>
      <c r="Q47" s="192">
        <v>19.0</v>
      </c>
      <c r="R47" s="191">
        <f t="shared" si="9"/>
        <v>1.51</v>
      </c>
      <c r="S47" s="185">
        <f t="shared" si="10"/>
        <v>1</v>
      </c>
      <c r="T47" s="185">
        <f t="shared" si="11"/>
        <v>1.51</v>
      </c>
      <c r="U47" s="193">
        <f t="shared" si="12"/>
        <v>59.698152</v>
      </c>
      <c r="V47" s="191">
        <f t="shared" ref="V47:W47" si="42">C47/100</f>
        <v>1.02</v>
      </c>
      <c r="W47" s="191">
        <f t="shared" si="42"/>
        <v>2.04</v>
      </c>
      <c r="X47" s="191">
        <f t="shared" si="14"/>
        <v>1.51</v>
      </c>
      <c r="Y47" s="194">
        <f t="shared" si="15"/>
        <v>3.142008</v>
      </c>
      <c r="Z47" s="140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</row>
    <row r="48" ht="27.0" customHeight="1">
      <c r="A48" s="185">
        <v>70.0</v>
      </c>
      <c r="B48" s="195" t="s">
        <v>83</v>
      </c>
      <c r="C48" s="195">
        <v>103.0</v>
      </c>
      <c r="D48" s="195">
        <v>204.0</v>
      </c>
      <c r="E48" s="195">
        <v>151.0</v>
      </c>
      <c r="F48" s="195">
        <f t="shared" si="5"/>
        <v>0</v>
      </c>
      <c r="G48" s="195">
        <f t="shared" si="6"/>
        <v>60.283428</v>
      </c>
      <c r="H48" s="196">
        <f t="shared" si="7"/>
        <v>60.283428</v>
      </c>
      <c r="I48" s="195">
        <v>1.0</v>
      </c>
      <c r="J48" s="219">
        <f t="shared" si="8"/>
        <v>60.283428</v>
      </c>
      <c r="K48" s="140"/>
      <c r="L48" s="198"/>
      <c r="M48" s="199">
        <f t="shared" si="18"/>
        <v>1</v>
      </c>
      <c r="N48" s="199"/>
      <c r="O48" s="140"/>
      <c r="P48" s="140"/>
      <c r="Q48" s="192">
        <v>19.0</v>
      </c>
      <c r="R48" s="191">
        <f t="shared" si="9"/>
        <v>1.51</v>
      </c>
      <c r="S48" s="185">
        <f t="shared" si="10"/>
        <v>1</v>
      </c>
      <c r="T48" s="185">
        <f t="shared" si="11"/>
        <v>1.51</v>
      </c>
      <c r="U48" s="193">
        <f t="shared" si="12"/>
        <v>60.283428</v>
      </c>
      <c r="V48" s="191">
        <f t="shared" ref="V48:W48" si="43">C48/100</f>
        <v>1.03</v>
      </c>
      <c r="W48" s="191">
        <f t="shared" si="43"/>
        <v>2.04</v>
      </c>
      <c r="X48" s="191">
        <f t="shared" si="14"/>
        <v>1.51</v>
      </c>
      <c r="Y48" s="194">
        <f t="shared" si="15"/>
        <v>3.172812</v>
      </c>
      <c r="Z48" s="140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</row>
    <row r="49" ht="27.0" customHeight="1">
      <c r="A49" s="185">
        <v>73.0</v>
      </c>
      <c r="B49" s="195" t="s">
        <v>83</v>
      </c>
      <c r="C49" s="195">
        <v>103.0</v>
      </c>
      <c r="D49" s="195">
        <v>204.0</v>
      </c>
      <c r="E49" s="195">
        <v>152.0</v>
      </c>
      <c r="F49" s="195">
        <f t="shared" si="5"/>
        <v>0</v>
      </c>
      <c r="G49" s="195">
        <f t="shared" si="6"/>
        <v>60.682656</v>
      </c>
      <c r="H49" s="196">
        <f t="shared" si="7"/>
        <v>60.682656</v>
      </c>
      <c r="I49" s="195">
        <v>1.0</v>
      </c>
      <c r="J49" s="219">
        <f t="shared" si="8"/>
        <v>60.682656</v>
      </c>
      <c r="K49" s="140"/>
      <c r="L49" s="198"/>
      <c r="M49" s="199">
        <f t="shared" si="18"/>
        <v>1</v>
      </c>
      <c r="N49" s="199"/>
      <c r="O49" s="140"/>
      <c r="P49" s="140"/>
      <c r="Q49" s="192">
        <v>19.0</v>
      </c>
      <c r="R49" s="191">
        <f t="shared" si="9"/>
        <v>1.52</v>
      </c>
      <c r="S49" s="185">
        <f t="shared" si="10"/>
        <v>1</v>
      </c>
      <c r="T49" s="185">
        <f t="shared" si="11"/>
        <v>1.52</v>
      </c>
      <c r="U49" s="193">
        <f t="shared" si="12"/>
        <v>60.682656</v>
      </c>
      <c r="V49" s="191">
        <f t="shared" ref="V49:W49" si="44">C49/100</f>
        <v>1.03</v>
      </c>
      <c r="W49" s="191">
        <f t="shared" si="44"/>
        <v>2.04</v>
      </c>
      <c r="X49" s="191">
        <f t="shared" si="14"/>
        <v>1.52</v>
      </c>
      <c r="Y49" s="194">
        <f t="shared" si="15"/>
        <v>3.193824</v>
      </c>
      <c r="Z49" s="140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</row>
    <row r="50" ht="27.0" customHeight="1">
      <c r="A50" s="185">
        <v>74.0</v>
      </c>
      <c r="B50" s="195" t="s">
        <v>83</v>
      </c>
      <c r="C50" s="195">
        <v>104.0</v>
      </c>
      <c r="D50" s="195">
        <v>204.0</v>
      </c>
      <c r="E50" s="195">
        <v>152.0</v>
      </c>
      <c r="F50" s="195">
        <f t="shared" si="5"/>
        <v>0</v>
      </c>
      <c r="G50" s="195">
        <f t="shared" si="6"/>
        <v>61.271808</v>
      </c>
      <c r="H50" s="196">
        <f t="shared" si="7"/>
        <v>61.271808</v>
      </c>
      <c r="I50" s="195">
        <v>1.0</v>
      </c>
      <c r="J50" s="219">
        <f t="shared" si="8"/>
        <v>61.271808</v>
      </c>
      <c r="K50" s="140"/>
      <c r="L50" s="198"/>
      <c r="M50" s="199">
        <f t="shared" si="18"/>
        <v>1</v>
      </c>
      <c r="N50" s="199"/>
      <c r="O50" s="140"/>
      <c r="P50" s="140"/>
      <c r="Q50" s="192">
        <v>19.0</v>
      </c>
      <c r="R50" s="191">
        <f t="shared" si="9"/>
        <v>1.52</v>
      </c>
      <c r="S50" s="185">
        <f t="shared" si="10"/>
        <v>1</v>
      </c>
      <c r="T50" s="185">
        <f t="shared" si="11"/>
        <v>1.52</v>
      </c>
      <c r="U50" s="193">
        <f t="shared" si="12"/>
        <v>61.271808</v>
      </c>
      <c r="V50" s="191">
        <f t="shared" ref="V50:W50" si="45">C50/100</f>
        <v>1.04</v>
      </c>
      <c r="W50" s="191">
        <f t="shared" si="45"/>
        <v>2.04</v>
      </c>
      <c r="X50" s="191">
        <f t="shared" si="14"/>
        <v>1.52</v>
      </c>
      <c r="Y50" s="194">
        <f t="shared" si="15"/>
        <v>3.224832</v>
      </c>
      <c r="Z50" s="140"/>
      <c r="AA50" s="140"/>
      <c r="AB50" s="140"/>
      <c r="AC50" s="140"/>
      <c r="AD50" s="140"/>
      <c r="AE50" s="140"/>
      <c r="AF50" s="140"/>
      <c r="AG50" s="140"/>
      <c r="AH50" s="140"/>
      <c r="AI50" s="140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</row>
    <row r="51" ht="27.0" customHeight="1">
      <c r="A51" s="185">
        <v>75.0</v>
      </c>
      <c r="B51" s="186" t="s">
        <v>60</v>
      </c>
      <c r="C51" s="187">
        <v>90.0</v>
      </c>
      <c r="D51" s="187">
        <v>184.0</v>
      </c>
      <c r="E51" s="187">
        <v>242.0</v>
      </c>
      <c r="F51" s="187">
        <f t="shared" si="5"/>
        <v>0.8</v>
      </c>
      <c r="G51" s="187">
        <f t="shared" si="6"/>
        <v>120.2256</v>
      </c>
      <c r="H51" s="188">
        <f t="shared" si="7"/>
        <v>96.18048</v>
      </c>
      <c r="I51" s="187">
        <v>1.0</v>
      </c>
      <c r="J51" s="219">
        <f t="shared" si="8"/>
        <v>96.18048</v>
      </c>
      <c r="K51" s="140"/>
      <c r="L51" s="198"/>
      <c r="M51" s="199">
        <f t="shared" si="18"/>
        <v>1</v>
      </c>
      <c r="N51" s="199"/>
      <c r="O51" s="140"/>
      <c r="P51" s="140"/>
      <c r="Q51" s="142">
        <v>30.0</v>
      </c>
      <c r="R51" s="191">
        <f t="shared" si="9"/>
        <v>2.42</v>
      </c>
      <c r="S51" s="185">
        <f t="shared" si="10"/>
        <v>1</v>
      </c>
      <c r="T51" s="185">
        <f t="shared" si="11"/>
        <v>2.42</v>
      </c>
      <c r="U51" s="193">
        <f t="shared" si="12"/>
        <v>120.2256</v>
      </c>
      <c r="V51" s="191">
        <f t="shared" ref="V51:W51" si="46">C51/100</f>
        <v>0.9</v>
      </c>
      <c r="W51" s="191">
        <f t="shared" si="46"/>
        <v>1.84</v>
      </c>
      <c r="X51" s="191">
        <f t="shared" si="14"/>
        <v>2.42</v>
      </c>
      <c r="Y51" s="194">
        <f t="shared" si="15"/>
        <v>4.00752</v>
      </c>
      <c r="Z51" s="140"/>
      <c r="AA51" s="140"/>
      <c r="AB51" s="140"/>
      <c r="AC51" s="140"/>
      <c r="AD51" s="140"/>
      <c r="AE51" s="140"/>
      <c r="AF51" s="140"/>
      <c r="AG51" s="140"/>
      <c r="AH51" s="140"/>
      <c r="AI51" s="140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</row>
    <row r="52" ht="27.0" customHeight="1">
      <c r="A52" s="185">
        <v>76.0</v>
      </c>
      <c r="B52" s="195" t="s">
        <v>55</v>
      </c>
      <c r="C52" s="195">
        <v>97.0</v>
      </c>
      <c r="D52" s="195">
        <v>184.0</v>
      </c>
      <c r="E52" s="195">
        <v>242.0</v>
      </c>
      <c r="F52" s="195">
        <f t="shared" si="5"/>
        <v>0</v>
      </c>
      <c r="G52" s="195">
        <f t="shared" si="6"/>
        <v>129.57648</v>
      </c>
      <c r="H52" s="196">
        <f t="shared" si="7"/>
        <v>129.57648</v>
      </c>
      <c r="I52" s="195">
        <v>9.0</v>
      </c>
      <c r="J52" s="219">
        <f t="shared" si="8"/>
        <v>1166.18832</v>
      </c>
      <c r="K52" s="140"/>
      <c r="L52" s="198"/>
      <c r="M52" s="199">
        <f t="shared" si="18"/>
        <v>9</v>
      </c>
      <c r="N52" s="199"/>
      <c r="O52" s="140"/>
      <c r="P52" s="140"/>
      <c r="Q52" s="142">
        <v>30.0</v>
      </c>
      <c r="R52" s="191">
        <f t="shared" si="9"/>
        <v>2.42</v>
      </c>
      <c r="S52" s="185">
        <f t="shared" si="10"/>
        <v>9</v>
      </c>
      <c r="T52" s="185">
        <f t="shared" si="11"/>
        <v>21.78</v>
      </c>
      <c r="U52" s="193">
        <f t="shared" si="12"/>
        <v>129.57648</v>
      </c>
      <c r="V52" s="191">
        <f t="shared" ref="V52:W52" si="47">C52/100</f>
        <v>0.97</v>
      </c>
      <c r="W52" s="191">
        <f t="shared" si="47"/>
        <v>1.84</v>
      </c>
      <c r="X52" s="191">
        <f t="shared" si="14"/>
        <v>21.78</v>
      </c>
      <c r="Y52" s="194">
        <f t="shared" si="15"/>
        <v>38.872944</v>
      </c>
      <c r="Z52" s="140"/>
      <c r="AA52" s="140"/>
      <c r="AB52" s="140"/>
      <c r="AC52" s="140"/>
      <c r="AD52" s="140"/>
      <c r="AE52" s="140"/>
      <c r="AF52" s="140"/>
      <c r="AG52" s="140"/>
      <c r="AH52" s="140"/>
      <c r="AI52" s="140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</row>
    <row r="53" ht="27.0" customHeight="1">
      <c r="A53" s="185">
        <v>77.0</v>
      </c>
      <c r="B53" s="195" t="s">
        <v>55</v>
      </c>
      <c r="C53" s="195">
        <v>96.0</v>
      </c>
      <c r="D53" s="195">
        <v>184.0</v>
      </c>
      <c r="E53" s="195">
        <v>242.0</v>
      </c>
      <c r="F53" s="195">
        <f t="shared" si="5"/>
        <v>0</v>
      </c>
      <c r="G53" s="195">
        <f t="shared" si="6"/>
        <v>128.24064</v>
      </c>
      <c r="H53" s="196">
        <f t="shared" si="7"/>
        <v>128.24064</v>
      </c>
      <c r="I53" s="195">
        <v>5.0</v>
      </c>
      <c r="J53" s="219">
        <f t="shared" si="8"/>
        <v>641.2032</v>
      </c>
      <c r="K53" s="140"/>
      <c r="L53" s="198"/>
      <c r="M53" s="199">
        <f t="shared" si="18"/>
        <v>5</v>
      </c>
      <c r="N53" s="199"/>
      <c r="O53" s="140"/>
      <c r="P53" s="140"/>
      <c r="Q53" s="142">
        <v>30.0</v>
      </c>
      <c r="R53" s="191">
        <f t="shared" si="9"/>
        <v>2.42</v>
      </c>
      <c r="S53" s="185">
        <f t="shared" si="10"/>
        <v>5</v>
      </c>
      <c r="T53" s="185">
        <f t="shared" si="11"/>
        <v>12.1</v>
      </c>
      <c r="U53" s="193">
        <f t="shared" si="12"/>
        <v>128.24064</v>
      </c>
      <c r="V53" s="191">
        <f t="shared" ref="V53:W53" si="48">C53/100</f>
        <v>0.96</v>
      </c>
      <c r="W53" s="191">
        <f t="shared" si="48"/>
        <v>1.84</v>
      </c>
      <c r="X53" s="191">
        <f t="shared" si="14"/>
        <v>12.1</v>
      </c>
      <c r="Y53" s="194">
        <f t="shared" si="15"/>
        <v>21.37344</v>
      </c>
      <c r="Z53" s="140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</row>
    <row r="54" ht="27.0" customHeight="1">
      <c r="A54" s="185">
        <v>78.0</v>
      </c>
      <c r="B54" s="195" t="s">
        <v>55</v>
      </c>
      <c r="C54" s="195">
        <v>96.0</v>
      </c>
      <c r="D54" s="195">
        <v>184.0</v>
      </c>
      <c r="E54" s="195">
        <v>243.0</v>
      </c>
      <c r="F54" s="195">
        <f t="shared" si="5"/>
        <v>0</v>
      </c>
      <c r="G54" s="195">
        <f t="shared" si="6"/>
        <v>128.77056</v>
      </c>
      <c r="H54" s="196">
        <f t="shared" si="7"/>
        <v>128.77056</v>
      </c>
      <c r="I54" s="195">
        <v>3.0</v>
      </c>
      <c r="J54" s="219">
        <f t="shared" si="8"/>
        <v>386.31168</v>
      </c>
      <c r="K54" s="140"/>
      <c r="L54" s="198"/>
      <c r="M54" s="199">
        <f t="shared" si="18"/>
        <v>3</v>
      </c>
      <c r="N54" s="199"/>
      <c r="O54" s="140"/>
      <c r="P54" s="140"/>
      <c r="Q54" s="142">
        <v>30.0</v>
      </c>
      <c r="R54" s="191">
        <f t="shared" si="9"/>
        <v>2.43</v>
      </c>
      <c r="S54" s="185">
        <f t="shared" si="10"/>
        <v>3</v>
      </c>
      <c r="T54" s="185">
        <f t="shared" si="11"/>
        <v>7.29</v>
      </c>
      <c r="U54" s="193">
        <f t="shared" si="12"/>
        <v>128.77056</v>
      </c>
      <c r="V54" s="191">
        <f t="shared" ref="V54:W54" si="49">C54/100</f>
        <v>0.96</v>
      </c>
      <c r="W54" s="191">
        <f t="shared" si="49"/>
        <v>1.84</v>
      </c>
      <c r="X54" s="191">
        <f t="shared" si="14"/>
        <v>7.29</v>
      </c>
      <c r="Y54" s="194">
        <f t="shared" si="15"/>
        <v>12.877056</v>
      </c>
      <c r="Z54" s="140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</row>
    <row r="55" ht="27.0" customHeight="1">
      <c r="A55" s="185">
        <v>79.0</v>
      </c>
      <c r="B55" s="195" t="s">
        <v>55</v>
      </c>
      <c r="C55" s="195">
        <v>97.0</v>
      </c>
      <c r="D55" s="195">
        <v>184.0</v>
      </c>
      <c r="E55" s="195">
        <v>243.0</v>
      </c>
      <c r="F55" s="195">
        <f t="shared" si="5"/>
        <v>0</v>
      </c>
      <c r="G55" s="195">
        <f t="shared" si="6"/>
        <v>130.11192</v>
      </c>
      <c r="H55" s="196">
        <f t="shared" si="7"/>
        <v>130.11192</v>
      </c>
      <c r="I55" s="195">
        <v>4.0</v>
      </c>
      <c r="J55" s="219">
        <f t="shared" si="8"/>
        <v>520.44768</v>
      </c>
      <c r="K55" s="140"/>
      <c r="L55" s="198"/>
      <c r="M55" s="199">
        <f t="shared" si="18"/>
        <v>4</v>
      </c>
      <c r="N55" s="199"/>
      <c r="O55" s="140"/>
      <c r="P55" s="140"/>
      <c r="Q55" s="142">
        <v>30.0</v>
      </c>
      <c r="R55" s="191">
        <f t="shared" si="9"/>
        <v>2.43</v>
      </c>
      <c r="S55" s="185">
        <f t="shared" si="10"/>
        <v>4</v>
      </c>
      <c r="T55" s="185">
        <f t="shared" si="11"/>
        <v>9.72</v>
      </c>
      <c r="U55" s="193">
        <f t="shared" si="12"/>
        <v>130.11192</v>
      </c>
      <c r="V55" s="191">
        <f t="shared" ref="V55:W55" si="50">C55/100</f>
        <v>0.97</v>
      </c>
      <c r="W55" s="191">
        <f t="shared" si="50"/>
        <v>1.84</v>
      </c>
      <c r="X55" s="191">
        <f t="shared" si="14"/>
        <v>9.72</v>
      </c>
      <c r="Y55" s="194">
        <f t="shared" si="15"/>
        <v>17.348256</v>
      </c>
      <c r="Z55" s="140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</row>
    <row r="56" ht="27.0" customHeight="1">
      <c r="A56" s="185">
        <v>80.0</v>
      </c>
      <c r="B56" s="195" t="s">
        <v>55</v>
      </c>
      <c r="C56" s="195">
        <v>96.0</v>
      </c>
      <c r="D56" s="195">
        <v>184.0</v>
      </c>
      <c r="E56" s="195">
        <v>239.0</v>
      </c>
      <c r="F56" s="195">
        <f t="shared" si="5"/>
        <v>0</v>
      </c>
      <c r="G56" s="195">
        <f t="shared" si="6"/>
        <v>126.65088</v>
      </c>
      <c r="H56" s="196">
        <f t="shared" si="7"/>
        <v>126.65088</v>
      </c>
      <c r="I56" s="195">
        <v>1.0</v>
      </c>
      <c r="J56" s="219">
        <f t="shared" si="8"/>
        <v>126.65088</v>
      </c>
      <c r="K56" s="140"/>
      <c r="L56" s="198"/>
      <c r="M56" s="199">
        <f t="shared" si="18"/>
        <v>1</v>
      </c>
      <c r="N56" s="199"/>
      <c r="O56" s="140"/>
      <c r="P56" s="140"/>
      <c r="Q56" s="142">
        <v>30.0</v>
      </c>
      <c r="R56" s="191">
        <f t="shared" si="9"/>
        <v>2.39</v>
      </c>
      <c r="S56" s="185">
        <f t="shared" si="10"/>
        <v>1</v>
      </c>
      <c r="T56" s="185">
        <f t="shared" si="11"/>
        <v>2.39</v>
      </c>
      <c r="U56" s="193">
        <f t="shared" si="12"/>
        <v>126.65088</v>
      </c>
      <c r="V56" s="191">
        <f t="shared" ref="V56:W56" si="51">C56/100</f>
        <v>0.96</v>
      </c>
      <c r="W56" s="191">
        <f t="shared" si="51"/>
        <v>1.84</v>
      </c>
      <c r="X56" s="191">
        <f t="shared" si="14"/>
        <v>2.39</v>
      </c>
      <c r="Y56" s="194">
        <f t="shared" si="15"/>
        <v>4.221696</v>
      </c>
      <c r="Z56" s="140"/>
      <c r="AA56" s="140"/>
      <c r="AB56" s="140"/>
      <c r="AC56" s="140"/>
      <c r="AD56" s="140"/>
      <c r="AE56" s="140"/>
      <c r="AF56" s="140"/>
      <c r="AG56" s="140"/>
      <c r="AH56" s="140"/>
      <c r="AI56" s="140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</row>
    <row r="57" ht="27.0" customHeight="1">
      <c r="A57" s="185">
        <v>81.0</v>
      </c>
      <c r="B57" s="195" t="s">
        <v>55</v>
      </c>
      <c r="C57" s="195">
        <v>97.0</v>
      </c>
      <c r="D57" s="195">
        <v>184.0</v>
      </c>
      <c r="E57" s="195">
        <v>241.0</v>
      </c>
      <c r="F57" s="195">
        <f t="shared" si="5"/>
        <v>0</v>
      </c>
      <c r="G57" s="195">
        <f t="shared" si="6"/>
        <v>129.04104</v>
      </c>
      <c r="H57" s="196">
        <f t="shared" si="7"/>
        <v>129.04104</v>
      </c>
      <c r="I57" s="195">
        <v>7.0</v>
      </c>
      <c r="J57" s="219">
        <f t="shared" si="8"/>
        <v>903.28728</v>
      </c>
      <c r="K57" s="140"/>
      <c r="L57" s="198"/>
      <c r="M57" s="199">
        <f t="shared" si="18"/>
        <v>7</v>
      </c>
      <c r="N57" s="199"/>
      <c r="O57" s="140"/>
      <c r="P57" s="140"/>
      <c r="Q57" s="142">
        <v>30.0</v>
      </c>
      <c r="R57" s="191">
        <f t="shared" si="9"/>
        <v>2.41</v>
      </c>
      <c r="S57" s="185">
        <f t="shared" si="10"/>
        <v>7</v>
      </c>
      <c r="T57" s="185">
        <f t="shared" si="11"/>
        <v>16.87</v>
      </c>
      <c r="U57" s="193">
        <f t="shared" si="12"/>
        <v>129.04104</v>
      </c>
      <c r="V57" s="191">
        <f t="shared" ref="V57:W57" si="52">C57/100</f>
        <v>0.97</v>
      </c>
      <c r="W57" s="191">
        <f t="shared" si="52"/>
        <v>1.84</v>
      </c>
      <c r="X57" s="191">
        <f t="shared" si="14"/>
        <v>16.87</v>
      </c>
      <c r="Y57" s="194">
        <f t="shared" si="15"/>
        <v>30.109576</v>
      </c>
      <c r="Z57" s="140"/>
      <c r="AA57" s="140"/>
      <c r="AB57" s="140"/>
      <c r="AC57" s="140"/>
      <c r="AD57" s="140"/>
      <c r="AE57" s="140"/>
      <c r="AF57" s="140"/>
      <c r="AG57" s="140"/>
      <c r="AH57" s="140"/>
      <c r="AI57" s="140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</row>
    <row r="58" ht="27.0" customHeight="1">
      <c r="A58" s="185">
        <v>85.0</v>
      </c>
      <c r="B58" s="195" t="s">
        <v>55</v>
      </c>
      <c r="C58" s="195">
        <v>98.0</v>
      </c>
      <c r="D58" s="195">
        <v>184.0</v>
      </c>
      <c r="E58" s="195">
        <v>241.0</v>
      </c>
      <c r="F58" s="195">
        <f t="shared" si="5"/>
        <v>0</v>
      </c>
      <c r="G58" s="195">
        <f t="shared" si="6"/>
        <v>130.37136</v>
      </c>
      <c r="H58" s="196">
        <f t="shared" si="7"/>
        <v>130.37136</v>
      </c>
      <c r="I58" s="195">
        <v>2.0</v>
      </c>
      <c r="J58" s="219">
        <f t="shared" si="8"/>
        <v>260.74272</v>
      </c>
      <c r="K58" s="140"/>
      <c r="L58" s="198"/>
      <c r="M58" s="199">
        <f t="shared" si="18"/>
        <v>2</v>
      </c>
      <c r="N58" s="199"/>
      <c r="O58" s="140"/>
      <c r="P58" s="140"/>
      <c r="Q58" s="142">
        <v>30.0</v>
      </c>
      <c r="R58" s="191">
        <f t="shared" si="9"/>
        <v>2.41</v>
      </c>
      <c r="S58" s="185">
        <f t="shared" si="10"/>
        <v>2</v>
      </c>
      <c r="T58" s="185">
        <f t="shared" si="11"/>
        <v>4.82</v>
      </c>
      <c r="U58" s="193">
        <f t="shared" si="12"/>
        <v>130.37136</v>
      </c>
      <c r="V58" s="191">
        <f t="shared" ref="V58:W58" si="53">C58/100</f>
        <v>0.98</v>
      </c>
      <c r="W58" s="191">
        <f t="shared" si="53"/>
        <v>1.84</v>
      </c>
      <c r="X58" s="191">
        <f t="shared" si="14"/>
        <v>4.82</v>
      </c>
      <c r="Y58" s="194">
        <f t="shared" si="15"/>
        <v>8.691424</v>
      </c>
      <c r="Z58" s="140"/>
      <c r="AA58" s="140"/>
      <c r="AB58" s="140"/>
      <c r="AC58" s="140"/>
      <c r="AD58" s="140"/>
      <c r="AE58" s="140"/>
      <c r="AF58" s="140"/>
      <c r="AG58" s="140"/>
      <c r="AH58" s="140"/>
      <c r="AI58" s="140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</row>
    <row r="59" ht="27.0" customHeight="1">
      <c r="A59" s="185">
        <v>99.0</v>
      </c>
      <c r="B59" s="195" t="s">
        <v>55</v>
      </c>
      <c r="C59" s="195">
        <v>95.0</v>
      </c>
      <c r="D59" s="195">
        <v>184.0</v>
      </c>
      <c r="E59" s="195">
        <v>241.0</v>
      </c>
      <c r="F59" s="195">
        <f t="shared" si="5"/>
        <v>0</v>
      </c>
      <c r="G59" s="195">
        <f t="shared" si="6"/>
        <v>126.3804</v>
      </c>
      <c r="H59" s="196">
        <f t="shared" si="7"/>
        <v>126.3804</v>
      </c>
      <c r="I59" s="195">
        <v>3.0</v>
      </c>
      <c r="J59" s="219">
        <f t="shared" si="8"/>
        <v>379.1412</v>
      </c>
      <c r="K59" s="140"/>
      <c r="L59" s="198"/>
      <c r="M59" s="199">
        <f t="shared" si="18"/>
        <v>3</v>
      </c>
      <c r="N59" s="199"/>
      <c r="O59" s="140"/>
      <c r="P59" s="140"/>
      <c r="Q59" s="142">
        <v>30.0</v>
      </c>
      <c r="R59" s="191">
        <f t="shared" si="9"/>
        <v>2.41</v>
      </c>
      <c r="S59" s="185">
        <f t="shared" si="10"/>
        <v>3</v>
      </c>
      <c r="T59" s="185">
        <f t="shared" si="11"/>
        <v>7.23</v>
      </c>
      <c r="U59" s="193">
        <f t="shared" si="12"/>
        <v>126.3804</v>
      </c>
      <c r="V59" s="191">
        <f t="shared" ref="V59:W59" si="54">C59/100</f>
        <v>0.95</v>
      </c>
      <c r="W59" s="191">
        <f t="shared" si="54"/>
        <v>1.84</v>
      </c>
      <c r="X59" s="191">
        <f t="shared" si="14"/>
        <v>7.23</v>
      </c>
      <c r="Y59" s="194">
        <f t="shared" si="15"/>
        <v>12.63804</v>
      </c>
      <c r="Z59" s="140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</row>
    <row r="60" ht="27.0" customHeight="1">
      <c r="A60" s="185">
        <v>100.0</v>
      </c>
      <c r="B60" s="195" t="s">
        <v>55</v>
      </c>
      <c r="C60" s="195">
        <v>95.0</v>
      </c>
      <c r="D60" s="195">
        <v>184.0</v>
      </c>
      <c r="E60" s="195">
        <v>242.0</v>
      </c>
      <c r="F60" s="195">
        <f t="shared" si="5"/>
        <v>0</v>
      </c>
      <c r="G60" s="195">
        <f t="shared" si="6"/>
        <v>126.9048</v>
      </c>
      <c r="H60" s="196">
        <f t="shared" si="7"/>
        <v>126.9048</v>
      </c>
      <c r="I60" s="195">
        <v>1.0</v>
      </c>
      <c r="J60" s="219">
        <f t="shared" si="8"/>
        <v>126.9048</v>
      </c>
      <c r="K60" s="140"/>
      <c r="L60" s="198"/>
      <c r="M60" s="199">
        <f t="shared" si="18"/>
        <v>1</v>
      </c>
      <c r="N60" s="199"/>
      <c r="O60" s="140"/>
      <c r="P60" s="140"/>
      <c r="Q60" s="142">
        <v>30.0</v>
      </c>
      <c r="R60" s="191">
        <f t="shared" si="9"/>
        <v>2.42</v>
      </c>
      <c r="S60" s="185">
        <f t="shared" si="10"/>
        <v>1</v>
      </c>
      <c r="T60" s="185">
        <f t="shared" si="11"/>
        <v>2.42</v>
      </c>
      <c r="U60" s="193">
        <f t="shared" si="12"/>
        <v>126.9048</v>
      </c>
      <c r="V60" s="191">
        <f t="shared" ref="V60:W60" si="55">C60/100</f>
        <v>0.95</v>
      </c>
      <c r="W60" s="191">
        <f t="shared" si="55"/>
        <v>1.84</v>
      </c>
      <c r="X60" s="191">
        <f t="shared" si="14"/>
        <v>2.42</v>
      </c>
      <c r="Y60" s="194">
        <f t="shared" si="15"/>
        <v>4.23016</v>
      </c>
      <c r="Z60" s="140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</row>
    <row r="61" ht="27.0" customHeight="1">
      <c r="A61" s="185">
        <v>102.0</v>
      </c>
      <c r="B61" s="195" t="s">
        <v>55</v>
      </c>
      <c r="C61" s="195">
        <v>96.0</v>
      </c>
      <c r="D61" s="195">
        <v>184.0</v>
      </c>
      <c r="E61" s="195">
        <v>241.0</v>
      </c>
      <c r="F61" s="195">
        <f t="shared" si="5"/>
        <v>0</v>
      </c>
      <c r="G61" s="195">
        <f t="shared" si="6"/>
        <v>127.71072</v>
      </c>
      <c r="H61" s="196">
        <f t="shared" si="7"/>
        <v>127.71072</v>
      </c>
      <c r="I61" s="195">
        <v>1.0</v>
      </c>
      <c r="J61" s="219">
        <f t="shared" si="8"/>
        <v>127.71072</v>
      </c>
      <c r="K61" s="140"/>
      <c r="L61" s="198"/>
      <c r="M61" s="199">
        <f t="shared" si="18"/>
        <v>1</v>
      </c>
      <c r="N61" s="199"/>
      <c r="O61" s="140"/>
      <c r="P61" s="140"/>
      <c r="Q61" s="142">
        <v>30.0</v>
      </c>
      <c r="R61" s="191">
        <f t="shared" si="9"/>
        <v>2.41</v>
      </c>
      <c r="S61" s="185">
        <f t="shared" si="10"/>
        <v>1</v>
      </c>
      <c r="T61" s="185">
        <f t="shared" si="11"/>
        <v>2.41</v>
      </c>
      <c r="U61" s="193">
        <f t="shared" si="12"/>
        <v>127.71072</v>
      </c>
      <c r="V61" s="191">
        <f t="shared" ref="V61:W61" si="56">C61/100</f>
        <v>0.96</v>
      </c>
      <c r="W61" s="191">
        <f t="shared" si="56"/>
        <v>1.84</v>
      </c>
      <c r="X61" s="191">
        <f t="shared" si="14"/>
        <v>2.41</v>
      </c>
      <c r="Y61" s="194">
        <f t="shared" si="15"/>
        <v>4.257024</v>
      </c>
      <c r="Z61" s="140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</row>
    <row r="62" ht="27.0" customHeight="1">
      <c r="A62" s="185">
        <v>103.0</v>
      </c>
      <c r="B62" s="186" t="s">
        <v>103</v>
      </c>
      <c r="C62" s="187">
        <v>70.0</v>
      </c>
      <c r="D62" s="187">
        <v>170.0</v>
      </c>
      <c r="E62" s="187">
        <v>300.0</v>
      </c>
      <c r="F62" s="187">
        <f t="shared" si="5"/>
        <v>0.8</v>
      </c>
      <c r="G62" s="187">
        <f t="shared" si="6"/>
        <v>107.1</v>
      </c>
      <c r="H62" s="188">
        <f t="shared" si="7"/>
        <v>85.68</v>
      </c>
      <c r="I62" s="187">
        <v>1.0</v>
      </c>
      <c r="J62" s="189">
        <f t="shared" si="8"/>
        <v>85.68</v>
      </c>
      <c r="K62" s="140"/>
      <c r="L62" s="198"/>
      <c r="M62" s="199">
        <f t="shared" si="18"/>
        <v>1</v>
      </c>
      <c r="N62" s="199"/>
      <c r="O62" s="140"/>
      <c r="P62" s="140"/>
      <c r="Q62" s="142">
        <v>30.0</v>
      </c>
      <c r="R62" s="191">
        <f t="shared" si="9"/>
        <v>3</v>
      </c>
      <c r="S62" s="185">
        <f t="shared" si="10"/>
        <v>1</v>
      </c>
      <c r="T62" s="185">
        <f t="shared" si="11"/>
        <v>3</v>
      </c>
      <c r="U62" s="193">
        <f t="shared" si="12"/>
        <v>107.1</v>
      </c>
      <c r="V62" s="191">
        <f t="shared" ref="V62:W62" si="57">C62/100</f>
        <v>0.7</v>
      </c>
      <c r="W62" s="191">
        <f t="shared" si="57"/>
        <v>1.7</v>
      </c>
      <c r="X62" s="191">
        <f t="shared" si="14"/>
        <v>3</v>
      </c>
      <c r="Y62" s="194">
        <f t="shared" si="15"/>
        <v>3.57</v>
      </c>
      <c r="Z62" s="140"/>
      <c r="AA62" s="140"/>
      <c r="AB62" s="140"/>
      <c r="AC62" s="140"/>
      <c r="AD62" s="140"/>
      <c r="AE62" s="140"/>
      <c r="AF62" s="140"/>
      <c r="AG62" s="140"/>
      <c r="AH62" s="140"/>
      <c r="AI62" s="140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</row>
    <row r="63" ht="27.0" customHeight="1">
      <c r="A63" s="185">
        <v>104.0</v>
      </c>
      <c r="B63" s="195" t="s">
        <v>104</v>
      </c>
      <c r="C63" s="195">
        <v>98.0</v>
      </c>
      <c r="D63" s="195">
        <v>170.0</v>
      </c>
      <c r="E63" s="195">
        <v>232.0</v>
      </c>
      <c r="F63" s="195">
        <f t="shared" si="5"/>
        <v>0</v>
      </c>
      <c r="G63" s="195">
        <f t="shared" si="6"/>
        <v>115.9536</v>
      </c>
      <c r="H63" s="196">
        <f t="shared" si="7"/>
        <v>115.9536</v>
      </c>
      <c r="I63" s="195">
        <v>2.0</v>
      </c>
      <c r="J63" s="219">
        <f t="shared" si="8"/>
        <v>231.9072</v>
      </c>
      <c r="K63" s="140"/>
      <c r="L63" s="198"/>
      <c r="M63" s="199">
        <f t="shared" si="18"/>
        <v>2</v>
      </c>
      <c r="N63" s="199"/>
      <c r="O63" s="140"/>
      <c r="P63" s="140"/>
      <c r="Q63" s="142">
        <v>30.0</v>
      </c>
      <c r="R63" s="191">
        <f t="shared" si="9"/>
        <v>2.32</v>
      </c>
      <c r="S63" s="185">
        <f t="shared" si="10"/>
        <v>2</v>
      </c>
      <c r="T63" s="185">
        <f t="shared" si="11"/>
        <v>4.64</v>
      </c>
      <c r="U63" s="193">
        <f t="shared" si="12"/>
        <v>115.9536</v>
      </c>
      <c r="V63" s="191">
        <f t="shared" ref="V63:W63" si="58">C63/100</f>
        <v>0.98</v>
      </c>
      <c r="W63" s="191">
        <f t="shared" si="58"/>
        <v>1.7</v>
      </c>
      <c r="X63" s="191">
        <f t="shared" si="14"/>
        <v>4.64</v>
      </c>
      <c r="Y63" s="194">
        <f t="shared" si="15"/>
        <v>7.73024</v>
      </c>
      <c r="Z63" s="140"/>
      <c r="AA63" s="140"/>
      <c r="AB63" s="140"/>
      <c r="AC63" s="140"/>
      <c r="AD63" s="140"/>
      <c r="AE63" s="140"/>
      <c r="AF63" s="140"/>
      <c r="AG63" s="140"/>
      <c r="AH63" s="140"/>
      <c r="AI63" s="140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</row>
    <row r="64" ht="27.0" customHeight="1">
      <c r="A64" s="185">
        <v>105.0</v>
      </c>
      <c r="B64" s="195" t="s">
        <v>104</v>
      </c>
      <c r="C64" s="195">
        <v>98.0</v>
      </c>
      <c r="D64" s="195">
        <v>170.0</v>
      </c>
      <c r="E64" s="195">
        <v>233.0</v>
      </c>
      <c r="F64" s="195">
        <f t="shared" si="5"/>
        <v>0</v>
      </c>
      <c r="G64" s="195">
        <f t="shared" si="6"/>
        <v>116.4534</v>
      </c>
      <c r="H64" s="196">
        <f t="shared" si="7"/>
        <v>116.4534</v>
      </c>
      <c r="I64" s="195">
        <v>3.0</v>
      </c>
      <c r="J64" s="219">
        <f t="shared" si="8"/>
        <v>349.3602</v>
      </c>
      <c r="K64" s="140"/>
      <c r="L64" s="198"/>
      <c r="M64" s="199">
        <f t="shared" si="18"/>
        <v>3</v>
      </c>
      <c r="N64" s="199"/>
      <c r="O64" s="140"/>
      <c r="P64" s="140"/>
      <c r="Q64" s="142">
        <v>30.0</v>
      </c>
      <c r="R64" s="191">
        <f t="shared" si="9"/>
        <v>2.33</v>
      </c>
      <c r="S64" s="185">
        <f t="shared" si="10"/>
        <v>3</v>
      </c>
      <c r="T64" s="185">
        <f t="shared" si="11"/>
        <v>6.99</v>
      </c>
      <c r="U64" s="193">
        <f t="shared" si="12"/>
        <v>116.4534</v>
      </c>
      <c r="V64" s="191">
        <f t="shared" ref="V64:W64" si="59">C64/100</f>
        <v>0.98</v>
      </c>
      <c r="W64" s="191">
        <f t="shared" si="59"/>
        <v>1.7</v>
      </c>
      <c r="X64" s="191">
        <f t="shared" si="14"/>
        <v>6.99</v>
      </c>
      <c r="Y64" s="194">
        <f t="shared" si="15"/>
        <v>11.64534</v>
      </c>
      <c r="Z64" s="140"/>
      <c r="AA64" s="140"/>
      <c r="AB64" s="140"/>
      <c r="AC64" s="140"/>
      <c r="AD64" s="140"/>
      <c r="AE64" s="140"/>
      <c r="AF64" s="140"/>
      <c r="AG64" s="140"/>
      <c r="AH64" s="140"/>
      <c r="AI64" s="140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</row>
    <row r="65" ht="27.0" customHeight="1">
      <c r="A65" s="185">
        <v>109.0</v>
      </c>
      <c r="B65" s="195" t="s">
        <v>104</v>
      </c>
      <c r="C65" s="195">
        <v>98.0</v>
      </c>
      <c r="D65" s="195">
        <v>170.0</v>
      </c>
      <c r="E65" s="195">
        <v>231.0</v>
      </c>
      <c r="F65" s="195">
        <f t="shared" si="5"/>
        <v>0</v>
      </c>
      <c r="G65" s="195">
        <f t="shared" si="6"/>
        <v>115.4538</v>
      </c>
      <c r="H65" s="196">
        <f t="shared" si="7"/>
        <v>115.4538</v>
      </c>
      <c r="I65" s="195">
        <v>3.0</v>
      </c>
      <c r="J65" s="219">
        <f t="shared" si="8"/>
        <v>346.3614</v>
      </c>
      <c r="K65" s="140"/>
      <c r="L65" s="198"/>
      <c r="M65" s="199">
        <f t="shared" si="18"/>
        <v>3</v>
      </c>
      <c r="N65" s="199"/>
      <c r="O65" s="140"/>
      <c r="P65" s="140"/>
      <c r="Q65" s="142">
        <v>30.0</v>
      </c>
      <c r="R65" s="191">
        <f t="shared" si="9"/>
        <v>2.31</v>
      </c>
      <c r="S65" s="185">
        <f t="shared" si="10"/>
        <v>3</v>
      </c>
      <c r="T65" s="185">
        <f t="shared" si="11"/>
        <v>6.93</v>
      </c>
      <c r="U65" s="193">
        <f t="shared" si="12"/>
        <v>115.4538</v>
      </c>
      <c r="V65" s="191">
        <f t="shared" ref="V65:W65" si="60">C65/100</f>
        <v>0.98</v>
      </c>
      <c r="W65" s="191">
        <f t="shared" si="60"/>
        <v>1.7</v>
      </c>
      <c r="X65" s="191">
        <f t="shared" si="14"/>
        <v>6.93</v>
      </c>
      <c r="Y65" s="194">
        <f t="shared" si="15"/>
        <v>11.54538</v>
      </c>
      <c r="Z65" s="140"/>
      <c r="AA65" s="140"/>
      <c r="AB65" s="140"/>
      <c r="AC65" s="140"/>
      <c r="AD65" s="140"/>
      <c r="AE65" s="140"/>
      <c r="AF65" s="140"/>
      <c r="AG65" s="140"/>
      <c r="AH65" s="140"/>
      <c r="AI65" s="140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</row>
    <row r="66" ht="27.0" customHeight="1">
      <c r="A66" s="185">
        <v>111.0</v>
      </c>
      <c r="B66" s="195" t="s">
        <v>104</v>
      </c>
      <c r="C66" s="195">
        <v>100.0</v>
      </c>
      <c r="D66" s="195">
        <v>170.0</v>
      </c>
      <c r="E66" s="195">
        <v>231.0</v>
      </c>
      <c r="F66" s="195">
        <f t="shared" si="5"/>
        <v>0</v>
      </c>
      <c r="G66" s="195">
        <f t="shared" si="6"/>
        <v>117.81</v>
      </c>
      <c r="H66" s="196">
        <f t="shared" si="7"/>
        <v>117.81</v>
      </c>
      <c r="I66" s="195">
        <v>1.0</v>
      </c>
      <c r="J66" s="219">
        <f t="shared" si="8"/>
        <v>117.81</v>
      </c>
      <c r="K66" s="140"/>
      <c r="L66" s="198"/>
      <c r="M66" s="199">
        <f t="shared" si="18"/>
        <v>1</v>
      </c>
      <c r="N66" s="199"/>
      <c r="O66" s="140"/>
      <c r="P66" s="140"/>
      <c r="Q66" s="142">
        <v>30.0</v>
      </c>
      <c r="R66" s="191">
        <f t="shared" si="9"/>
        <v>2.31</v>
      </c>
      <c r="S66" s="185">
        <f t="shared" si="10"/>
        <v>1</v>
      </c>
      <c r="T66" s="185">
        <f t="shared" si="11"/>
        <v>2.31</v>
      </c>
      <c r="U66" s="193">
        <f t="shared" si="12"/>
        <v>117.81</v>
      </c>
      <c r="V66" s="191">
        <f t="shared" ref="V66:W66" si="61">C66/100</f>
        <v>1</v>
      </c>
      <c r="W66" s="191">
        <f t="shared" si="61"/>
        <v>1.7</v>
      </c>
      <c r="X66" s="191">
        <f t="shared" si="14"/>
        <v>2.31</v>
      </c>
      <c r="Y66" s="194">
        <f t="shared" si="15"/>
        <v>3.927</v>
      </c>
      <c r="Z66" s="140"/>
      <c r="AA66" s="140"/>
      <c r="AB66" s="140"/>
      <c r="AC66" s="140"/>
      <c r="AD66" s="140"/>
      <c r="AE66" s="140"/>
      <c r="AF66" s="140"/>
      <c r="AG66" s="140"/>
      <c r="AH66" s="140"/>
      <c r="AI66" s="140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</row>
    <row r="67" ht="27.0" customHeight="1">
      <c r="A67" s="185">
        <v>112.0</v>
      </c>
      <c r="B67" s="195" t="s">
        <v>104</v>
      </c>
      <c r="C67" s="195">
        <v>101.0</v>
      </c>
      <c r="D67" s="195">
        <v>170.0</v>
      </c>
      <c r="E67" s="195">
        <v>233.0</v>
      </c>
      <c r="F67" s="195">
        <f t="shared" si="5"/>
        <v>0</v>
      </c>
      <c r="G67" s="195">
        <f t="shared" si="6"/>
        <v>120.0183</v>
      </c>
      <c r="H67" s="196">
        <f t="shared" si="7"/>
        <v>120.0183</v>
      </c>
      <c r="I67" s="195">
        <v>1.0</v>
      </c>
      <c r="J67" s="219">
        <f t="shared" si="8"/>
        <v>120.0183</v>
      </c>
      <c r="K67" s="140"/>
      <c r="L67" s="198"/>
      <c r="M67" s="199">
        <f t="shared" si="18"/>
        <v>1</v>
      </c>
      <c r="N67" s="199"/>
      <c r="O67" s="140"/>
      <c r="P67" s="140"/>
      <c r="Q67" s="142">
        <v>30.0</v>
      </c>
      <c r="R67" s="191">
        <f t="shared" si="9"/>
        <v>2.33</v>
      </c>
      <c r="S67" s="185">
        <f t="shared" si="10"/>
        <v>1</v>
      </c>
      <c r="T67" s="185">
        <f t="shared" si="11"/>
        <v>2.33</v>
      </c>
      <c r="U67" s="193">
        <f t="shared" si="12"/>
        <v>120.0183</v>
      </c>
      <c r="V67" s="191">
        <f t="shared" ref="V67:W67" si="62">C67/100</f>
        <v>1.01</v>
      </c>
      <c r="W67" s="191">
        <f t="shared" si="62"/>
        <v>1.7</v>
      </c>
      <c r="X67" s="191">
        <f t="shared" si="14"/>
        <v>2.33</v>
      </c>
      <c r="Y67" s="194">
        <f t="shared" si="15"/>
        <v>4.00061</v>
      </c>
      <c r="Z67" s="140"/>
      <c r="AA67" s="140"/>
      <c r="AB67" s="140"/>
      <c r="AC67" s="140"/>
      <c r="AD67" s="140"/>
      <c r="AE67" s="140"/>
      <c r="AF67" s="140"/>
      <c r="AG67" s="140"/>
      <c r="AH67" s="140"/>
      <c r="AI67" s="140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</row>
    <row r="68" ht="27.0" customHeight="1">
      <c r="A68" s="185">
        <v>115.0</v>
      </c>
      <c r="B68" s="195" t="s">
        <v>104</v>
      </c>
      <c r="C68" s="195">
        <v>99.0</v>
      </c>
      <c r="D68" s="195">
        <v>170.0</v>
      </c>
      <c r="E68" s="195">
        <v>232.0</v>
      </c>
      <c r="F68" s="195">
        <f t="shared" si="5"/>
        <v>0</v>
      </c>
      <c r="G68" s="195">
        <f t="shared" si="6"/>
        <v>117.1368</v>
      </c>
      <c r="H68" s="196">
        <f t="shared" si="7"/>
        <v>117.1368</v>
      </c>
      <c r="I68" s="195">
        <v>6.0</v>
      </c>
      <c r="J68" s="219">
        <f t="shared" si="8"/>
        <v>702.8208</v>
      </c>
      <c r="K68" s="140"/>
      <c r="L68" s="198"/>
      <c r="M68" s="199">
        <f t="shared" si="18"/>
        <v>6</v>
      </c>
      <c r="N68" s="199"/>
      <c r="O68" s="140"/>
      <c r="P68" s="140"/>
      <c r="Q68" s="142">
        <v>30.0</v>
      </c>
      <c r="R68" s="191">
        <f t="shared" si="9"/>
        <v>2.32</v>
      </c>
      <c r="S68" s="185">
        <f t="shared" si="10"/>
        <v>6</v>
      </c>
      <c r="T68" s="185">
        <f t="shared" si="11"/>
        <v>13.92</v>
      </c>
      <c r="U68" s="193">
        <f t="shared" si="12"/>
        <v>117.1368</v>
      </c>
      <c r="V68" s="191">
        <f t="shared" ref="V68:W68" si="63">C68/100</f>
        <v>0.99</v>
      </c>
      <c r="W68" s="191">
        <f t="shared" si="63"/>
        <v>1.7</v>
      </c>
      <c r="X68" s="191">
        <f t="shared" si="14"/>
        <v>13.92</v>
      </c>
      <c r="Y68" s="194">
        <f t="shared" si="15"/>
        <v>23.42736</v>
      </c>
      <c r="Z68" s="140"/>
      <c r="AA68" s="140"/>
      <c r="AB68" s="140"/>
      <c r="AC68" s="140"/>
      <c r="AD68" s="140"/>
      <c r="AE68" s="140"/>
      <c r="AF68" s="140"/>
      <c r="AG68" s="140"/>
      <c r="AH68" s="140"/>
      <c r="AI68" s="140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</row>
    <row r="69" ht="27.0" customHeight="1">
      <c r="A69" s="185">
        <v>117.0</v>
      </c>
      <c r="B69" s="195" t="s">
        <v>104</v>
      </c>
      <c r="C69" s="195">
        <v>99.0</v>
      </c>
      <c r="D69" s="195">
        <v>170.0</v>
      </c>
      <c r="E69" s="195">
        <v>233.0</v>
      </c>
      <c r="F69" s="195">
        <f t="shared" si="5"/>
        <v>0</v>
      </c>
      <c r="G69" s="195">
        <f t="shared" si="6"/>
        <v>117.6417</v>
      </c>
      <c r="H69" s="196">
        <f t="shared" si="7"/>
        <v>117.6417</v>
      </c>
      <c r="I69" s="195">
        <v>3.0</v>
      </c>
      <c r="J69" s="219">
        <f t="shared" si="8"/>
        <v>352.9251</v>
      </c>
      <c r="K69" s="140"/>
      <c r="L69" s="198"/>
      <c r="M69" s="199">
        <f t="shared" si="18"/>
        <v>3</v>
      </c>
      <c r="N69" s="199"/>
      <c r="O69" s="140"/>
      <c r="P69" s="140"/>
      <c r="Q69" s="142">
        <v>30.0</v>
      </c>
      <c r="R69" s="191">
        <f t="shared" si="9"/>
        <v>2.33</v>
      </c>
      <c r="S69" s="185">
        <f t="shared" si="10"/>
        <v>3</v>
      </c>
      <c r="T69" s="185">
        <f t="shared" si="11"/>
        <v>6.99</v>
      </c>
      <c r="U69" s="193">
        <f t="shared" si="12"/>
        <v>117.6417</v>
      </c>
      <c r="V69" s="191">
        <f t="shared" ref="V69:W69" si="64">C69/100</f>
        <v>0.99</v>
      </c>
      <c r="W69" s="191">
        <f t="shared" si="64"/>
        <v>1.7</v>
      </c>
      <c r="X69" s="191">
        <f t="shared" si="14"/>
        <v>6.99</v>
      </c>
      <c r="Y69" s="194">
        <f t="shared" si="15"/>
        <v>11.76417</v>
      </c>
      <c r="Z69" s="140"/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</row>
    <row r="70" ht="27.0" customHeight="1">
      <c r="A70" s="185">
        <v>119.0</v>
      </c>
      <c r="B70" s="195" t="s">
        <v>104</v>
      </c>
      <c r="C70" s="195">
        <v>100.0</v>
      </c>
      <c r="D70" s="195">
        <v>170.0</v>
      </c>
      <c r="E70" s="195">
        <v>233.0</v>
      </c>
      <c r="F70" s="195">
        <f t="shared" si="5"/>
        <v>0</v>
      </c>
      <c r="G70" s="195">
        <f t="shared" si="6"/>
        <v>118.83</v>
      </c>
      <c r="H70" s="196">
        <f t="shared" si="7"/>
        <v>118.83</v>
      </c>
      <c r="I70" s="195">
        <v>6.0</v>
      </c>
      <c r="J70" s="219">
        <f t="shared" si="8"/>
        <v>712.98</v>
      </c>
      <c r="K70" s="140"/>
      <c r="L70" s="198"/>
      <c r="M70" s="199">
        <f t="shared" si="18"/>
        <v>6</v>
      </c>
      <c r="N70" s="199"/>
      <c r="O70" s="140"/>
      <c r="P70" s="140"/>
      <c r="Q70" s="142">
        <v>30.0</v>
      </c>
      <c r="R70" s="191">
        <f t="shared" si="9"/>
        <v>2.33</v>
      </c>
      <c r="S70" s="185">
        <f t="shared" si="10"/>
        <v>6</v>
      </c>
      <c r="T70" s="185">
        <f t="shared" si="11"/>
        <v>13.98</v>
      </c>
      <c r="U70" s="193">
        <f t="shared" si="12"/>
        <v>118.83</v>
      </c>
      <c r="V70" s="191">
        <f t="shared" ref="V70:W70" si="65">C70/100</f>
        <v>1</v>
      </c>
      <c r="W70" s="191">
        <f t="shared" si="65"/>
        <v>1.7</v>
      </c>
      <c r="X70" s="191">
        <f t="shared" si="14"/>
        <v>13.98</v>
      </c>
      <c r="Y70" s="194">
        <f t="shared" si="15"/>
        <v>23.766</v>
      </c>
      <c r="Z70" s="140"/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</row>
    <row r="71" ht="27.0" customHeight="1">
      <c r="A71" s="185">
        <v>121.0</v>
      </c>
      <c r="B71" s="195" t="s">
        <v>104</v>
      </c>
      <c r="C71" s="195">
        <v>100.0</v>
      </c>
      <c r="D71" s="195">
        <v>170.0</v>
      </c>
      <c r="E71" s="195">
        <v>232.0</v>
      </c>
      <c r="F71" s="195">
        <f t="shared" si="5"/>
        <v>0</v>
      </c>
      <c r="G71" s="195">
        <f t="shared" si="6"/>
        <v>118.32</v>
      </c>
      <c r="H71" s="196">
        <f t="shared" si="7"/>
        <v>118.32</v>
      </c>
      <c r="I71" s="195">
        <v>2.0</v>
      </c>
      <c r="J71" s="219">
        <f t="shared" si="8"/>
        <v>236.64</v>
      </c>
      <c r="K71" s="140"/>
      <c r="L71" s="198"/>
      <c r="M71" s="199">
        <f t="shared" si="18"/>
        <v>2</v>
      </c>
      <c r="N71" s="199"/>
      <c r="O71" s="140"/>
      <c r="P71" s="140"/>
      <c r="Q71" s="142">
        <v>30.0</v>
      </c>
      <c r="R71" s="191">
        <f t="shared" si="9"/>
        <v>2.32</v>
      </c>
      <c r="S71" s="185">
        <f t="shared" si="10"/>
        <v>2</v>
      </c>
      <c r="T71" s="185">
        <f t="shared" si="11"/>
        <v>4.64</v>
      </c>
      <c r="U71" s="193">
        <f t="shared" si="12"/>
        <v>118.32</v>
      </c>
      <c r="V71" s="191">
        <f t="shared" ref="V71:W71" si="66">C71/100</f>
        <v>1</v>
      </c>
      <c r="W71" s="191">
        <f t="shared" si="66"/>
        <v>1.7</v>
      </c>
      <c r="X71" s="191">
        <f t="shared" si="14"/>
        <v>4.64</v>
      </c>
      <c r="Y71" s="194">
        <f t="shared" si="15"/>
        <v>7.888</v>
      </c>
      <c r="Z71" s="140"/>
      <c r="AA71" s="140"/>
      <c r="AB71" s="140"/>
      <c r="AC71" s="140"/>
      <c r="AD71" s="140"/>
      <c r="AE71" s="140"/>
      <c r="AF71" s="140"/>
      <c r="AG71" s="140"/>
      <c r="AH71" s="140"/>
      <c r="AI71" s="140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</row>
    <row r="72" ht="27.0" customHeight="1">
      <c r="A72" s="185">
        <v>124.0</v>
      </c>
      <c r="B72" s="195" t="s">
        <v>104</v>
      </c>
      <c r="C72" s="195">
        <v>99.0</v>
      </c>
      <c r="D72" s="195">
        <v>170.0</v>
      </c>
      <c r="E72" s="195">
        <v>231.0</v>
      </c>
      <c r="F72" s="195">
        <f t="shared" si="5"/>
        <v>0</v>
      </c>
      <c r="G72" s="195">
        <f t="shared" si="6"/>
        <v>116.6319</v>
      </c>
      <c r="H72" s="196">
        <f t="shared" si="7"/>
        <v>116.6319</v>
      </c>
      <c r="I72" s="195">
        <v>7.0</v>
      </c>
      <c r="J72" s="219">
        <f t="shared" si="8"/>
        <v>816.4233</v>
      </c>
      <c r="K72" s="140"/>
      <c r="L72" s="198"/>
      <c r="M72" s="199">
        <f t="shared" si="18"/>
        <v>7</v>
      </c>
      <c r="N72" s="199"/>
      <c r="O72" s="140"/>
      <c r="P72" s="140"/>
      <c r="Q72" s="142">
        <v>30.0</v>
      </c>
      <c r="R72" s="191">
        <f t="shared" si="9"/>
        <v>2.31</v>
      </c>
      <c r="S72" s="185">
        <f t="shared" si="10"/>
        <v>7</v>
      </c>
      <c r="T72" s="185">
        <f t="shared" si="11"/>
        <v>16.17</v>
      </c>
      <c r="U72" s="193">
        <f t="shared" si="12"/>
        <v>116.6319</v>
      </c>
      <c r="V72" s="191">
        <f t="shared" ref="V72:W72" si="67">C72/100</f>
        <v>0.99</v>
      </c>
      <c r="W72" s="191">
        <f t="shared" si="67"/>
        <v>1.7</v>
      </c>
      <c r="X72" s="191">
        <f t="shared" si="14"/>
        <v>16.17</v>
      </c>
      <c r="Y72" s="194">
        <f t="shared" si="15"/>
        <v>27.21411</v>
      </c>
      <c r="Z72" s="140"/>
      <c r="AA72" s="140"/>
      <c r="AB72" s="140"/>
      <c r="AC72" s="140"/>
      <c r="AD72" s="140"/>
      <c r="AE72" s="140"/>
      <c r="AF72" s="140"/>
      <c r="AG72" s="140"/>
      <c r="AH72" s="140"/>
      <c r="AI72" s="140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</row>
    <row r="73" ht="27.0" customHeight="1">
      <c r="A73" s="185">
        <v>144.0</v>
      </c>
      <c r="B73" s="195" t="s">
        <v>104</v>
      </c>
      <c r="C73" s="195">
        <v>92.0</v>
      </c>
      <c r="D73" s="195">
        <v>170.0</v>
      </c>
      <c r="E73" s="195">
        <v>232.0</v>
      </c>
      <c r="F73" s="195">
        <f t="shared" si="5"/>
        <v>0</v>
      </c>
      <c r="G73" s="195">
        <f t="shared" si="6"/>
        <v>108.8544</v>
      </c>
      <c r="H73" s="196">
        <f t="shared" si="7"/>
        <v>108.8544</v>
      </c>
      <c r="I73" s="195">
        <v>1.0</v>
      </c>
      <c r="J73" s="219">
        <f t="shared" si="8"/>
        <v>108.8544</v>
      </c>
      <c r="K73" s="140"/>
      <c r="L73" s="198"/>
      <c r="M73" s="199">
        <f t="shared" si="18"/>
        <v>1</v>
      </c>
      <c r="N73" s="199"/>
      <c r="O73" s="140"/>
      <c r="P73" s="140"/>
      <c r="Q73" s="142">
        <v>30.0</v>
      </c>
      <c r="R73" s="191">
        <f t="shared" si="9"/>
        <v>2.32</v>
      </c>
      <c r="S73" s="185">
        <f t="shared" si="10"/>
        <v>1</v>
      </c>
      <c r="T73" s="185">
        <f t="shared" si="11"/>
        <v>2.32</v>
      </c>
      <c r="U73" s="193">
        <f t="shared" si="12"/>
        <v>108.8544</v>
      </c>
      <c r="V73" s="191">
        <f t="shared" ref="V73:W73" si="68">C73/100</f>
        <v>0.92</v>
      </c>
      <c r="W73" s="191">
        <f t="shared" si="68"/>
        <v>1.7</v>
      </c>
      <c r="X73" s="191">
        <f t="shared" si="14"/>
        <v>2.32</v>
      </c>
      <c r="Y73" s="194">
        <f t="shared" si="15"/>
        <v>3.62848</v>
      </c>
      <c r="Z73" s="140"/>
      <c r="AA73" s="140"/>
      <c r="AB73" s="140"/>
      <c r="AC73" s="140"/>
      <c r="AD73" s="140"/>
      <c r="AE73" s="140"/>
      <c r="AF73" s="140"/>
      <c r="AG73" s="140"/>
      <c r="AH73" s="140"/>
      <c r="AI73" s="140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</row>
    <row r="74" ht="27.0" customHeight="1">
      <c r="A74" s="185">
        <v>150.0</v>
      </c>
      <c r="B74" s="195" t="s">
        <v>104</v>
      </c>
      <c r="C74" s="195">
        <v>99.0</v>
      </c>
      <c r="D74" s="195">
        <v>170.0</v>
      </c>
      <c r="E74" s="195">
        <v>230.0</v>
      </c>
      <c r="F74" s="195">
        <f t="shared" si="5"/>
        <v>0</v>
      </c>
      <c r="G74" s="195">
        <f t="shared" si="6"/>
        <v>116.127</v>
      </c>
      <c r="H74" s="196">
        <f t="shared" si="7"/>
        <v>116.127</v>
      </c>
      <c r="I74" s="195">
        <v>1.0</v>
      </c>
      <c r="J74" s="219">
        <f t="shared" si="8"/>
        <v>116.127</v>
      </c>
      <c r="K74" s="140"/>
      <c r="L74" s="198"/>
      <c r="M74" s="199">
        <f t="shared" si="18"/>
        <v>1</v>
      </c>
      <c r="N74" s="199"/>
      <c r="O74" s="140"/>
      <c r="P74" s="140"/>
      <c r="Q74" s="142">
        <v>30.0</v>
      </c>
      <c r="R74" s="191">
        <f t="shared" si="9"/>
        <v>2.3</v>
      </c>
      <c r="S74" s="185">
        <f t="shared" si="10"/>
        <v>1</v>
      </c>
      <c r="T74" s="185">
        <f t="shared" si="11"/>
        <v>2.3</v>
      </c>
      <c r="U74" s="193">
        <f t="shared" si="12"/>
        <v>116.127</v>
      </c>
      <c r="V74" s="191">
        <f t="shared" ref="V74:W74" si="69">C74/100</f>
        <v>0.99</v>
      </c>
      <c r="W74" s="191">
        <f t="shared" si="69"/>
        <v>1.7</v>
      </c>
      <c r="X74" s="191">
        <f t="shared" si="14"/>
        <v>2.3</v>
      </c>
      <c r="Y74" s="194">
        <f t="shared" si="15"/>
        <v>3.8709</v>
      </c>
      <c r="Z74" s="140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</row>
    <row r="75" ht="27.0" customHeight="1">
      <c r="A75" s="164"/>
      <c r="B75" s="180"/>
      <c r="C75" s="180"/>
      <c r="D75" s="180"/>
      <c r="E75" s="180"/>
      <c r="F75" s="180"/>
      <c r="G75" s="180"/>
      <c r="H75" s="183"/>
      <c r="I75" s="164"/>
      <c r="J75" s="202">
        <f>+Q103</f>
        <v>79.2</v>
      </c>
      <c r="K75" s="140"/>
      <c r="L75" s="140"/>
      <c r="M75" s="140"/>
      <c r="N75" s="140"/>
      <c r="O75" s="140"/>
      <c r="P75" s="140"/>
      <c r="Q75" s="203"/>
      <c r="R75" s="191">
        <f t="shared" si="9"/>
        <v>0</v>
      </c>
      <c r="S75" s="185" t="str">
        <f t="shared" si="10"/>
        <v/>
      </c>
      <c r="T75" s="185">
        <f t="shared" si="11"/>
        <v>0</v>
      </c>
      <c r="U75" s="193"/>
      <c r="V75" s="191">
        <f t="shared" ref="V75:W75" si="70">C75/100</f>
        <v>0</v>
      </c>
      <c r="W75" s="191">
        <f t="shared" si="70"/>
        <v>0</v>
      </c>
      <c r="X75" s="191">
        <f t="shared" si="14"/>
        <v>0</v>
      </c>
      <c r="Y75" s="194">
        <f t="shared" si="15"/>
        <v>0</v>
      </c>
      <c r="Z75" s="140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</row>
    <row r="76" ht="27.0" customHeight="1">
      <c r="A76" s="164"/>
      <c r="B76" s="204"/>
      <c r="C76" s="204"/>
      <c r="D76" s="204"/>
      <c r="E76" s="204"/>
      <c r="F76" s="204"/>
      <c r="G76" s="204"/>
      <c r="H76" s="205"/>
      <c r="I76" s="206">
        <f>SUM(I22:I74)</f>
        <v>120</v>
      </c>
      <c r="J76" s="207">
        <f>SUM(J22:J75)</f>
        <v>12448.06188</v>
      </c>
      <c r="K76" s="208"/>
      <c r="L76" s="208"/>
      <c r="M76" s="208"/>
      <c r="N76" s="208"/>
      <c r="O76" s="208"/>
      <c r="P76" s="208"/>
      <c r="Q76" s="142"/>
      <c r="R76" s="208">
        <f>SUMIFS($S$22:$S$74,$R$22:$R$74,"&gt;=3")</f>
        <v>1</v>
      </c>
      <c r="S76" s="208">
        <f t="shared" ref="S76:T76" si="71">SUM(S22:S74)</f>
        <v>120</v>
      </c>
      <c r="T76" s="208">
        <f t="shared" si="71"/>
        <v>261.86</v>
      </c>
      <c r="U76" s="209"/>
      <c r="V76" s="208"/>
      <c r="W76" s="208"/>
      <c r="X76" s="208"/>
      <c r="Y76" s="210">
        <f>SUM(Y22:Y75)</f>
        <v>479.340562</v>
      </c>
      <c r="Z76" s="208"/>
      <c r="AA76" s="208"/>
      <c r="AB76" s="208"/>
      <c r="AC76" s="208"/>
      <c r="AD76" s="208"/>
      <c r="AE76" s="208"/>
      <c r="AF76" s="208"/>
      <c r="AG76" s="208"/>
      <c r="AH76" s="208"/>
      <c r="AI76" s="208"/>
      <c r="AJ76" s="208"/>
      <c r="AK76" s="208"/>
      <c r="AL76" s="208"/>
      <c r="AM76" s="208"/>
      <c r="AN76" s="208"/>
      <c r="AO76" s="208"/>
      <c r="AP76" s="208"/>
      <c r="AQ76" s="208"/>
      <c r="AR76" s="208"/>
      <c r="AS76" s="208"/>
    </row>
    <row r="77" ht="29.25" customHeight="1">
      <c r="A77" s="140"/>
      <c r="B77" s="140"/>
      <c r="C77" s="140"/>
      <c r="D77" s="140"/>
      <c r="E77" s="140"/>
      <c r="F77" s="140"/>
      <c r="G77" s="140"/>
      <c r="H77" s="141"/>
      <c r="I77" s="140"/>
      <c r="J77" s="140"/>
      <c r="K77" s="140"/>
      <c r="L77" s="140"/>
      <c r="M77" s="140"/>
      <c r="N77" s="140"/>
      <c r="O77" s="140"/>
      <c r="P77" s="140"/>
      <c r="Q77" s="142"/>
      <c r="R77" s="190"/>
      <c r="S77" s="140"/>
      <c r="T77" s="140"/>
      <c r="U77" s="143"/>
      <c r="V77" s="140"/>
      <c r="W77" s="140"/>
      <c r="X77" s="140"/>
      <c r="Y77" s="140"/>
      <c r="Z77" s="140"/>
      <c r="AA77" s="140"/>
      <c r="AB77" s="140"/>
      <c r="AC77" s="140"/>
      <c r="AD77" s="140"/>
      <c r="AE77" s="140"/>
      <c r="AF77" s="140"/>
      <c r="AG77" s="140"/>
      <c r="AH77" s="140"/>
      <c r="AI77" s="140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</row>
    <row r="78" ht="29.25" customHeight="1">
      <c r="A78" s="140"/>
      <c r="B78" s="140"/>
      <c r="C78" s="140"/>
      <c r="D78" s="140"/>
      <c r="E78" s="140"/>
      <c r="F78" s="140"/>
      <c r="G78" s="140"/>
      <c r="H78" s="141"/>
      <c r="I78" s="140"/>
      <c r="J78" s="140"/>
      <c r="K78" s="140"/>
      <c r="L78" s="140"/>
      <c r="M78" s="140"/>
      <c r="N78" s="140"/>
      <c r="O78" s="140"/>
      <c r="P78" s="140"/>
      <c r="Q78" s="203"/>
      <c r="R78" s="140"/>
      <c r="S78" s="140" t="s">
        <v>48</v>
      </c>
      <c r="T78" s="140" t="s">
        <v>64</v>
      </c>
      <c r="U78" s="143"/>
      <c r="V78" s="140"/>
      <c r="W78" s="140"/>
      <c r="X78" s="140"/>
      <c r="Y78" s="140"/>
      <c r="Z78" s="140"/>
      <c r="AA78" s="140"/>
      <c r="AB78" s="140"/>
      <c r="AC78" s="140"/>
      <c r="AD78" s="140"/>
      <c r="AE78" s="140"/>
      <c r="AF78" s="140"/>
      <c r="AG78" s="140"/>
      <c r="AH78" s="140"/>
      <c r="AI78" s="140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</row>
    <row r="79" ht="29.25" customHeight="1">
      <c r="A79" s="140"/>
      <c r="B79" s="140"/>
      <c r="C79" s="140"/>
      <c r="D79" s="140"/>
      <c r="E79" s="140"/>
      <c r="F79" s="140"/>
      <c r="G79" s="140"/>
      <c r="H79" s="141"/>
      <c r="I79" s="140"/>
      <c r="J79" s="140"/>
      <c r="K79" s="140"/>
      <c r="L79" s="140"/>
      <c r="M79" s="140"/>
      <c r="N79" s="140"/>
      <c r="O79" s="140"/>
      <c r="P79" s="140"/>
      <c r="Q79" s="142"/>
      <c r="R79" s="140" t="s">
        <v>31</v>
      </c>
      <c r="S79" s="211">
        <f>SUMIFS($J$22:$J$74,$R$22:$R$74,"&gt;=3")</f>
        <v>85.68</v>
      </c>
      <c r="T79" s="212"/>
      <c r="U79" s="143"/>
      <c r="V79" s="140"/>
      <c r="W79" s="140"/>
      <c r="X79" s="140"/>
      <c r="Y79" s="140"/>
      <c r="Z79" s="140"/>
      <c r="AA79" s="140"/>
      <c r="AB79" s="140"/>
      <c r="AC79" s="140"/>
      <c r="AD79" s="140"/>
      <c r="AE79" s="140"/>
      <c r="AF79" s="140"/>
      <c r="AG79" s="140"/>
      <c r="AH79" s="140"/>
      <c r="AI79" s="140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</row>
    <row r="80" ht="29.25" customHeight="1">
      <c r="A80" s="140" t="s">
        <v>32</v>
      </c>
      <c r="B80" s="140"/>
      <c r="C80" s="140"/>
      <c r="D80" s="140" t="s">
        <v>33</v>
      </c>
      <c r="E80" s="140"/>
      <c r="F80" s="140"/>
      <c r="G80" s="140"/>
      <c r="H80" s="141"/>
      <c r="I80" s="140"/>
      <c r="J80" s="140"/>
      <c r="K80" s="140"/>
      <c r="L80" s="140"/>
      <c r="M80" s="140"/>
      <c r="N80" s="140"/>
      <c r="O80" s="140"/>
      <c r="P80" s="140"/>
      <c r="Q80" s="142"/>
      <c r="R80" s="140" t="s">
        <v>34</v>
      </c>
      <c r="S80" s="213">
        <f>J76-S79</f>
        <v>12362.38188</v>
      </c>
      <c r="T80" s="212">
        <f>+SUMIFS($T$22:$T$74,$R$22:$R$74,"&gt;=3")</f>
        <v>3</v>
      </c>
      <c r="U80" s="143"/>
      <c r="V80" s="140"/>
      <c r="W80" s="140"/>
      <c r="X80" s="140"/>
      <c r="Y80" s="140"/>
      <c r="Z80" s="140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</row>
    <row r="81" ht="29.25" customHeight="1">
      <c r="A81" s="140"/>
      <c r="B81" s="140"/>
      <c r="C81" s="140"/>
      <c r="D81" s="140"/>
      <c r="E81" s="140"/>
      <c r="F81" s="140"/>
      <c r="G81" s="140"/>
      <c r="H81" s="141"/>
      <c r="I81" s="140"/>
      <c r="J81" s="140"/>
      <c r="K81" s="140"/>
      <c r="L81" s="140"/>
      <c r="M81" s="140"/>
      <c r="N81" s="140"/>
      <c r="O81" s="140"/>
      <c r="P81" s="140"/>
      <c r="Q81" s="203"/>
      <c r="R81" s="140"/>
      <c r="S81" s="214">
        <f>+I76</f>
        <v>120</v>
      </c>
      <c r="T81" s="140"/>
      <c r="U81" s="143"/>
      <c r="V81" s="140"/>
      <c r="W81" s="140"/>
      <c r="X81" s="140"/>
      <c r="Y81" s="140"/>
      <c r="Z81" s="140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</row>
    <row r="82" ht="39.0" customHeight="1">
      <c r="A82" s="180"/>
      <c r="B82" s="164" t="s">
        <v>12</v>
      </c>
      <c r="C82" s="181" t="s">
        <v>65</v>
      </c>
      <c r="D82" s="52"/>
      <c r="E82" s="53"/>
      <c r="F82" s="182"/>
      <c r="G82" s="182"/>
      <c r="H82" s="183" t="s">
        <v>14</v>
      </c>
      <c r="I82" s="164" t="s">
        <v>15</v>
      </c>
      <c r="J82" s="164" t="s">
        <v>16</v>
      </c>
      <c r="K82" s="140"/>
      <c r="L82" s="140"/>
      <c r="M82" s="140"/>
      <c r="N82" s="140"/>
      <c r="O82" s="140"/>
      <c r="P82" s="140"/>
      <c r="Q82" s="142"/>
      <c r="R82" s="140"/>
      <c r="S82" s="140"/>
      <c r="T82" s="140"/>
      <c r="U82" s="143"/>
      <c r="V82" s="140"/>
      <c r="W82" s="140"/>
      <c r="X82" s="140"/>
      <c r="Y82" s="140"/>
      <c r="Z82" s="140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</row>
    <row r="83" ht="27.0" customHeight="1">
      <c r="A83" s="157">
        <v>1.0</v>
      </c>
      <c r="B83" s="215" t="s">
        <v>70</v>
      </c>
      <c r="C83" s="215">
        <v>80.0</v>
      </c>
      <c r="D83" s="215">
        <v>205.0</v>
      </c>
      <c r="E83" s="215">
        <v>207.0</v>
      </c>
      <c r="F83" s="215">
        <f t="shared" ref="F83:F86" si="72">1-VALUE(IF(RIGHT(B83, 1)="%", RIGHT(B83, 3), 0))</f>
        <v>0.2</v>
      </c>
      <c r="G83" s="215">
        <f t="shared" ref="G83:G86" si="73">+Q83*C83/100*D83/100*E83/100</f>
        <v>64.5012</v>
      </c>
      <c r="H83" s="216">
        <f t="shared" ref="H83:H86" si="74">IF(F83=0, G83, F83*G83)</f>
        <v>12.90024</v>
      </c>
      <c r="I83" s="215">
        <v>1.0</v>
      </c>
      <c r="J83" s="217">
        <f t="shared" ref="J83:J86" si="75">+I83*H83</f>
        <v>12.90024</v>
      </c>
      <c r="K83" s="140"/>
      <c r="L83" s="180">
        <f t="shared" ref="L83:L86" si="76">D83*25.4/1000</f>
        <v>5.207</v>
      </c>
      <c r="M83" s="164">
        <f t="shared" ref="M83:M86" si="77">+I83</f>
        <v>1</v>
      </c>
      <c r="N83" s="164">
        <f t="shared" ref="N83:N86" si="78">M83*L83</f>
        <v>5.207</v>
      </c>
      <c r="O83" s="140"/>
      <c r="P83" s="140"/>
      <c r="Q83" s="142">
        <v>19.0</v>
      </c>
      <c r="R83" s="140"/>
      <c r="S83" s="140"/>
      <c r="T83" s="140"/>
      <c r="U83" s="143"/>
      <c r="V83" s="140"/>
      <c r="W83" s="140"/>
      <c r="X83" s="140"/>
      <c r="Y83" s="140"/>
      <c r="Z83" s="140"/>
      <c r="AA83" s="140"/>
      <c r="AB83" s="140"/>
      <c r="AC83" s="140"/>
      <c r="AD83" s="140"/>
      <c r="AE83" s="140"/>
      <c r="AF83" s="140"/>
      <c r="AG83" s="140"/>
      <c r="AH83" s="140"/>
      <c r="AI83" s="140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</row>
    <row r="84" ht="27.0" customHeight="1">
      <c r="A84" s="164">
        <v>2.0</v>
      </c>
      <c r="B84" s="201" t="s">
        <v>87</v>
      </c>
      <c r="C84" s="201">
        <v>75.0</v>
      </c>
      <c r="D84" s="201">
        <v>204.0</v>
      </c>
      <c r="E84" s="201">
        <v>153.0</v>
      </c>
      <c r="F84" s="201">
        <f t="shared" si="72"/>
        <v>0.2</v>
      </c>
      <c r="G84" s="201">
        <f t="shared" si="73"/>
        <v>44.4771</v>
      </c>
      <c r="H84" s="218">
        <f t="shared" si="74"/>
        <v>8.89542</v>
      </c>
      <c r="I84" s="201">
        <v>1.0</v>
      </c>
      <c r="J84" s="219">
        <f t="shared" si="75"/>
        <v>8.89542</v>
      </c>
      <c r="K84" s="140"/>
      <c r="L84" s="180">
        <f t="shared" si="76"/>
        <v>5.1816</v>
      </c>
      <c r="M84" s="164">
        <f t="shared" si="77"/>
        <v>1</v>
      </c>
      <c r="N84" s="164">
        <f t="shared" si="78"/>
        <v>5.1816</v>
      </c>
      <c r="O84" s="140"/>
      <c r="P84" s="140"/>
      <c r="Q84" s="142">
        <v>19.0</v>
      </c>
      <c r="R84" s="140"/>
      <c r="S84" s="220"/>
      <c r="T84" s="140"/>
      <c r="U84" s="143"/>
      <c r="V84" s="140"/>
      <c r="W84" s="140"/>
      <c r="X84" s="140"/>
      <c r="Y84" s="140"/>
      <c r="Z84" s="140"/>
      <c r="AA84" s="140"/>
      <c r="AB84" s="140"/>
      <c r="AC84" s="140"/>
      <c r="AD84" s="140"/>
      <c r="AE84" s="140"/>
      <c r="AF84" s="140"/>
      <c r="AG84" s="140"/>
      <c r="AH84" s="140"/>
      <c r="AI84" s="140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</row>
    <row r="85" ht="27.0" customHeight="1">
      <c r="A85" s="164">
        <v>3.0</v>
      </c>
      <c r="B85" s="201" t="s">
        <v>60</v>
      </c>
      <c r="C85" s="201">
        <v>90.0</v>
      </c>
      <c r="D85" s="201">
        <v>184.0</v>
      </c>
      <c r="E85" s="201">
        <v>242.0</v>
      </c>
      <c r="F85" s="201">
        <f t="shared" si="72"/>
        <v>0.2</v>
      </c>
      <c r="G85" s="201">
        <f t="shared" si="73"/>
        <v>120.2256</v>
      </c>
      <c r="H85" s="218">
        <f t="shared" si="74"/>
        <v>24.04512</v>
      </c>
      <c r="I85" s="201">
        <v>1.0</v>
      </c>
      <c r="J85" s="219">
        <f t="shared" si="75"/>
        <v>24.04512</v>
      </c>
      <c r="K85" s="140"/>
      <c r="L85" s="180">
        <f t="shared" si="76"/>
        <v>4.6736</v>
      </c>
      <c r="M85" s="164">
        <f t="shared" si="77"/>
        <v>1</v>
      </c>
      <c r="N85" s="164">
        <f t="shared" si="78"/>
        <v>4.6736</v>
      </c>
      <c r="O85" s="140"/>
      <c r="P85" s="140"/>
      <c r="Q85" s="142">
        <v>30.0</v>
      </c>
      <c r="R85" s="140"/>
      <c r="S85" s="140"/>
      <c r="T85" s="140"/>
      <c r="U85" s="143"/>
      <c r="V85" s="140"/>
      <c r="W85" s="140"/>
      <c r="X85" s="140"/>
      <c r="Y85" s="140"/>
      <c r="Z85" s="140"/>
      <c r="AA85" s="140"/>
      <c r="AB85" s="140"/>
      <c r="AC85" s="140"/>
      <c r="AD85" s="140"/>
      <c r="AE85" s="140"/>
      <c r="AF85" s="140"/>
      <c r="AG85" s="140"/>
      <c r="AH85" s="140"/>
      <c r="AI85" s="140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</row>
    <row r="86" ht="27.0" customHeight="1">
      <c r="A86" s="164">
        <v>4.0</v>
      </c>
      <c r="B86" s="201" t="s">
        <v>103</v>
      </c>
      <c r="C86" s="201">
        <v>70.0</v>
      </c>
      <c r="D86" s="201">
        <v>170.0</v>
      </c>
      <c r="E86" s="201">
        <v>300.0</v>
      </c>
      <c r="F86" s="201">
        <f t="shared" si="72"/>
        <v>0.2</v>
      </c>
      <c r="G86" s="201">
        <f t="shared" si="73"/>
        <v>107.1</v>
      </c>
      <c r="H86" s="218">
        <f t="shared" si="74"/>
        <v>21.42</v>
      </c>
      <c r="I86" s="201">
        <v>1.0</v>
      </c>
      <c r="J86" s="219">
        <f t="shared" si="75"/>
        <v>21.42</v>
      </c>
      <c r="K86" s="140"/>
      <c r="L86" s="180">
        <f t="shared" si="76"/>
        <v>4.318</v>
      </c>
      <c r="M86" s="164">
        <f t="shared" si="77"/>
        <v>1</v>
      </c>
      <c r="N86" s="164">
        <f t="shared" si="78"/>
        <v>4.318</v>
      </c>
      <c r="O86" s="140"/>
      <c r="P86" s="140"/>
      <c r="Q86" s="142">
        <v>30.0</v>
      </c>
      <c r="R86" s="140"/>
      <c r="S86" s="140"/>
      <c r="T86" s="140"/>
      <c r="U86" s="143"/>
      <c r="V86" s="140"/>
      <c r="W86" s="140"/>
      <c r="X86" s="140"/>
      <c r="Y86" s="140"/>
      <c r="Z86" s="140"/>
      <c r="AA86" s="140"/>
      <c r="AB86" s="140"/>
      <c r="AC86" s="140"/>
      <c r="AD86" s="140"/>
      <c r="AE86" s="140"/>
      <c r="AF86" s="140"/>
      <c r="AG86" s="140"/>
      <c r="AH86" s="140"/>
      <c r="AI86" s="140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</row>
    <row r="87" ht="24.75" customHeight="1">
      <c r="A87" s="164"/>
      <c r="B87" s="198"/>
      <c r="C87" s="198"/>
      <c r="D87" s="198"/>
      <c r="E87" s="198"/>
      <c r="F87" s="198"/>
      <c r="G87" s="198"/>
      <c r="H87" s="222" t="s">
        <v>38</v>
      </c>
      <c r="I87" s="198"/>
      <c r="J87" s="223">
        <f>SUM(J83:J86)</f>
        <v>67.26078</v>
      </c>
      <c r="K87" s="140"/>
      <c r="L87" s="140"/>
      <c r="M87" s="140"/>
      <c r="N87" s="140"/>
      <c r="O87" s="140"/>
      <c r="P87" s="140"/>
      <c r="Q87" s="142"/>
      <c r="R87" s="224"/>
      <c r="S87" s="140"/>
      <c r="T87" s="140"/>
      <c r="U87" s="143"/>
      <c r="V87" s="140"/>
      <c r="W87" s="140"/>
      <c r="X87" s="140"/>
      <c r="Y87" s="140"/>
      <c r="Z87" s="140"/>
      <c r="AA87" s="140"/>
      <c r="AB87" s="140"/>
      <c r="AC87" s="140"/>
      <c r="AD87" s="140"/>
      <c r="AE87" s="140"/>
      <c r="AF87" s="140"/>
      <c r="AG87" s="140"/>
      <c r="AH87" s="140"/>
      <c r="AI87" s="140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</row>
    <row r="88" ht="18.0" customHeight="1">
      <c r="A88" s="178"/>
      <c r="B88" s="146"/>
      <c r="C88" s="146"/>
      <c r="D88" s="146"/>
      <c r="E88" s="146"/>
      <c r="F88" s="146"/>
      <c r="G88" s="146"/>
      <c r="H88" s="147"/>
      <c r="I88" s="146"/>
      <c r="J88" s="179"/>
      <c r="K88" s="140"/>
      <c r="L88" s="140"/>
      <c r="M88" s="140"/>
      <c r="N88" s="140"/>
      <c r="O88" s="140"/>
      <c r="P88" s="140"/>
      <c r="Q88" s="142"/>
      <c r="R88" s="224"/>
      <c r="S88" s="140"/>
      <c r="T88" s="140"/>
      <c r="U88" s="143"/>
      <c r="V88" s="140"/>
      <c r="W88" s="140"/>
      <c r="X88" s="140"/>
      <c r="Y88" s="140"/>
      <c r="Z88" s="140"/>
      <c r="AA88" s="140"/>
      <c r="AB88" s="140"/>
      <c r="AC88" s="140"/>
      <c r="AD88" s="140"/>
      <c r="AE88" s="140"/>
      <c r="AF88" s="140"/>
      <c r="AG88" s="140"/>
      <c r="AH88" s="140"/>
      <c r="AI88" s="140"/>
      <c r="AJ88" s="140"/>
      <c r="AK88" s="140"/>
      <c r="AL88" s="140"/>
      <c r="AM88" s="140"/>
      <c r="AN88" s="140"/>
      <c r="AO88" s="140"/>
      <c r="AP88" s="140"/>
      <c r="AQ88" s="140"/>
      <c r="AR88" s="140"/>
      <c r="AS88" s="140"/>
    </row>
    <row r="89" ht="18.0" customHeight="1">
      <c r="A89" s="140"/>
      <c r="B89" s="140"/>
      <c r="C89" s="140"/>
      <c r="D89" s="140"/>
      <c r="E89" s="140"/>
      <c r="F89" s="140"/>
      <c r="G89" s="140"/>
      <c r="H89" s="141"/>
      <c r="I89" s="140"/>
      <c r="J89" s="140"/>
      <c r="K89" s="140"/>
      <c r="L89" s="140"/>
      <c r="M89" s="140"/>
      <c r="N89" s="140"/>
      <c r="O89" s="140"/>
      <c r="P89" s="140"/>
      <c r="Q89" s="142"/>
      <c r="R89" s="224"/>
      <c r="S89" s="140"/>
      <c r="T89" s="140"/>
      <c r="U89" s="143"/>
      <c r="V89" s="140"/>
      <c r="W89" s="140"/>
      <c r="X89" s="140"/>
      <c r="Y89" s="140"/>
      <c r="Z89" s="140"/>
      <c r="AA89" s="140"/>
      <c r="AB89" s="140"/>
      <c r="AC89" s="140"/>
      <c r="AD89" s="140"/>
      <c r="AE89" s="140"/>
      <c r="AF89" s="140"/>
      <c r="AG89" s="140"/>
      <c r="AH89" s="140"/>
      <c r="AI89" s="140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</row>
    <row r="90" ht="18.0" customHeight="1">
      <c r="A90" s="140"/>
      <c r="B90" s="140"/>
      <c r="C90" s="140"/>
      <c r="D90" s="140"/>
      <c r="E90" s="140"/>
      <c r="F90" s="140"/>
      <c r="G90" s="140"/>
      <c r="H90" s="141"/>
      <c r="I90" s="140"/>
      <c r="J90" s="140"/>
      <c r="K90" s="140"/>
      <c r="L90" s="140"/>
      <c r="M90" s="140"/>
      <c r="N90" s="140"/>
      <c r="O90" s="140"/>
      <c r="P90" s="140"/>
      <c r="Q90" s="142"/>
      <c r="R90" s="224"/>
      <c r="S90" s="140"/>
      <c r="T90" s="140"/>
      <c r="U90" s="143"/>
      <c r="V90" s="140"/>
      <c r="W90" s="140"/>
      <c r="X90" s="140"/>
      <c r="Y90" s="140"/>
      <c r="Z90" s="140"/>
      <c r="AA90" s="140"/>
      <c r="AB90" s="140"/>
      <c r="AC90" s="140"/>
      <c r="AD90" s="140"/>
      <c r="AE90" s="140"/>
      <c r="AF90" s="140"/>
      <c r="AG90" s="140"/>
      <c r="AH90" s="140"/>
      <c r="AI90" s="140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</row>
    <row r="91" ht="18.0" customHeight="1">
      <c r="A91" s="140" t="s">
        <v>39</v>
      </c>
      <c r="B91" s="140"/>
      <c r="C91" s="140"/>
      <c r="D91" s="140"/>
      <c r="E91" s="140"/>
      <c r="F91" s="140"/>
      <c r="G91" s="140"/>
      <c r="H91" s="141"/>
      <c r="I91" s="140"/>
      <c r="J91" s="140"/>
      <c r="K91" s="140"/>
      <c r="L91" s="140"/>
      <c r="M91" s="140"/>
      <c r="N91" s="140"/>
      <c r="O91" s="140"/>
      <c r="P91" s="140"/>
      <c r="Q91" s="142"/>
      <c r="R91" s="224"/>
      <c r="S91" s="140"/>
      <c r="T91" s="140"/>
      <c r="U91" s="143"/>
      <c r="V91" s="140"/>
      <c r="W91" s="140"/>
      <c r="X91" s="140"/>
      <c r="Y91" s="140"/>
      <c r="Z91" s="140"/>
      <c r="AA91" s="140"/>
      <c r="AB91" s="140"/>
      <c r="AC91" s="140"/>
      <c r="AD91" s="140"/>
      <c r="AE91" s="140"/>
      <c r="AF91" s="140"/>
      <c r="AG91" s="140"/>
      <c r="AH91" s="140"/>
      <c r="AI91" s="140"/>
      <c r="AJ91" s="140"/>
      <c r="AK91" s="140"/>
      <c r="AL91" s="140"/>
      <c r="AM91" s="140"/>
      <c r="AN91" s="140"/>
      <c r="AO91" s="140"/>
      <c r="AP91" s="140"/>
      <c r="AQ91" s="140"/>
      <c r="AR91" s="140"/>
      <c r="AS91" s="140"/>
    </row>
    <row r="92" ht="18.0" customHeight="1">
      <c r="A92" s="140"/>
      <c r="B92" s="140"/>
      <c r="C92" s="140"/>
      <c r="D92" s="140"/>
      <c r="E92" s="140"/>
      <c r="F92" s="140"/>
      <c r="G92" s="140"/>
      <c r="H92" s="141"/>
      <c r="I92" s="140"/>
      <c r="J92" s="140"/>
      <c r="K92" s="140"/>
      <c r="L92" s="140"/>
      <c r="M92" s="140"/>
      <c r="N92" s="140"/>
      <c r="O92" s="140"/>
      <c r="P92" s="140"/>
      <c r="Q92" s="142"/>
      <c r="R92" s="224"/>
      <c r="S92" s="140"/>
      <c r="T92" s="140"/>
      <c r="U92" s="143"/>
      <c r="V92" s="140"/>
      <c r="W92" s="140"/>
      <c r="X92" s="140"/>
      <c r="Y92" s="140"/>
      <c r="Z92" s="140"/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140"/>
      <c r="AL92" s="140"/>
      <c r="AM92" s="140"/>
      <c r="AN92" s="140"/>
      <c r="AO92" s="140"/>
      <c r="AP92" s="140"/>
      <c r="AQ92" s="140"/>
      <c r="AR92" s="140"/>
      <c r="AS92" s="140"/>
    </row>
    <row r="93" ht="42.0" customHeight="1">
      <c r="A93" s="180"/>
      <c r="B93" s="164" t="s">
        <v>12</v>
      </c>
      <c r="C93" s="181" t="s">
        <v>66</v>
      </c>
      <c r="D93" s="52"/>
      <c r="E93" s="53"/>
      <c r="F93" s="225"/>
      <c r="G93" s="225"/>
      <c r="H93" s="183" t="s">
        <v>14</v>
      </c>
      <c r="I93" s="226" t="s">
        <v>15</v>
      </c>
      <c r="J93" s="164" t="s">
        <v>16</v>
      </c>
      <c r="K93" s="140"/>
      <c r="L93" s="140"/>
      <c r="M93" s="140"/>
      <c r="N93" s="140"/>
      <c r="O93" s="140"/>
      <c r="P93" s="140"/>
      <c r="Q93" s="142"/>
      <c r="R93" s="224"/>
      <c r="S93" s="140"/>
      <c r="T93" s="140"/>
      <c r="U93" s="143"/>
      <c r="V93" s="140"/>
      <c r="W93" s="140"/>
      <c r="X93" s="140"/>
      <c r="Y93" s="140"/>
      <c r="Z93" s="140"/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140"/>
      <c r="AL93" s="140"/>
      <c r="AM93" s="140"/>
      <c r="AN93" s="140"/>
      <c r="AO93" s="140"/>
      <c r="AP93" s="140"/>
      <c r="AQ93" s="140"/>
      <c r="AR93" s="140"/>
      <c r="AS93" s="140"/>
    </row>
    <row r="94" ht="24.75" customHeight="1">
      <c r="A94" s="164">
        <v>1.0</v>
      </c>
      <c r="B94" s="186" t="s">
        <v>26</v>
      </c>
      <c r="C94" s="164"/>
      <c r="D94" s="164"/>
      <c r="E94" s="164"/>
      <c r="F94" s="164"/>
      <c r="G94" s="164"/>
      <c r="H94" s="227">
        <v>47.0</v>
      </c>
      <c r="I94" s="185">
        <v>1.0</v>
      </c>
      <c r="J94" s="219">
        <f t="shared" ref="J94:J101" si="79">+I94*H94</f>
        <v>47</v>
      </c>
      <c r="K94" s="180"/>
      <c r="L94" s="180"/>
      <c r="M94" s="180"/>
      <c r="N94" s="180"/>
      <c r="O94" s="180"/>
      <c r="P94" s="180"/>
      <c r="Q94" s="228"/>
      <c r="R94" s="224"/>
      <c r="S94" s="140"/>
      <c r="T94" s="140"/>
      <c r="U94" s="143"/>
      <c r="V94" s="140"/>
      <c r="W94" s="140"/>
      <c r="X94" s="140"/>
      <c r="Y94" s="140"/>
      <c r="Z94" s="140"/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140"/>
      <c r="AL94" s="140"/>
      <c r="AM94" s="140"/>
      <c r="AN94" s="140"/>
      <c r="AO94" s="140"/>
      <c r="AP94" s="140"/>
      <c r="AQ94" s="140"/>
      <c r="AR94" s="140"/>
      <c r="AS94" s="140"/>
    </row>
    <row r="95" ht="24.75" customHeight="1">
      <c r="A95" s="164">
        <v>2.0</v>
      </c>
      <c r="B95" s="195" t="s">
        <v>26</v>
      </c>
      <c r="C95" s="164"/>
      <c r="D95" s="164"/>
      <c r="E95" s="164"/>
      <c r="F95" s="164"/>
      <c r="G95" s="164"/>
      <c r="H95" s="227">
        <v>15.0</v>
      </c>
      <c r="I95" s="185">
        <v>1.0</v>
      </c>
      <c r="J95" s="219">
        <f t="shared" si="79"/>
        <v>15</v>
      </c>
      <c r="K95" s="180"/>
      <c r="L95" s="180"/>
      <c r="M95" s="180"/>
      <c r="N95" s="180"/>
      <c r="O95" s="180"/>
      <c r="P95" s="180"/>
      <c r="Q95" s="228"/>
      <c r="R95" s="224"/>
      <c r="S95" s="140"/>
      <c r="T95" s="140"/>
      <c r="U95" s="143"/>
      <c r="V95" s="140"/>
      <c r="W95" s="140"/>
      <c r="X95" s="140"/>
      <c r="Y95" s="140"/>
      <c r="Z95" s="140"/>
      <c r="AA95" s="140"/>
      <c r="AB95" s="140"/>
      <c r="AC95" s="140"/>
      <c r="AD95" s="140"/>
      <c r="AE95" s="140"/>
      <c r="AF95" s="140"/>
      <c r="AG95" s="140"/>
      <c r="AH95" s="140"/>
      <c r="AI95" s="140"/>
      <c r="AJ95" s="140"/>
      <c r="AK95" s="140"/>
      <c r="AL95" s="140"/>
      <c r="AM95" s="140"/>
      <c r="AN95" s="140"/>
      <c r="AO95" s="140"/>
      <c r="AP95" s="140"/>
      <c r="AQ95" s="140"/>
      <c r="AR95" s="140"/>
      <c r="AS95" s="140"/>
    </row>
    <row r="96" ht="24.75" customHeight="1">
      <c r="A96" s="164">
        <v>3.0</v>
      </c>
      <c r="B96" s="186" t="s">
        <v>83</v>
      </c>
      <c r="C96" s="164"/>
      <c r="D96" s="164"/>
      <c r="E96" s="164"/>
      <c r="F96" s="164"/>
      <c r="G96" s="164"/>
      <c r="H96" s="227">
        <v>9.0</v>
      </c>
      <c r="I96" s="185">
        <v>1.0</v>
      </c>
      <c r="J96" s="219">
        <f t="shared" si="79"/>
        <v>9</v>
      </c>
      <c r="K96" s="180"/>
      <c r="L96" s="180"/>
      <c r="M96" s="180"/>
      <c r="N96" s="180"/>
      <c r="O96" s="180"/>
      <c r="P96" s="180"/>
      <c r="Q96" s="228"/>
      <c r="R96" s="224"/>
      <c r="S96" s="140"/>
      <c r="T96" s="140"/>
      <c r="U96" s="143"/>
      <c r="V96" s="140"/>
      <c r="W96" s="140"/>
      <c r="X96" s="140"/>
      <c r="Y96" s="140"/>
      <c r="Z96" s="140"/>
      <c r="AA96" s="140"/>
      <c r="AB96" s="140"/>
      <c r="AC96" s="140"/>
      <c r="AD96" s="140"/>
      <c r="AE96" s="140"/>
      <c r="AF96" s="140"/>
      <c r="AG96" s="140"/>
      <c r="AH96" s="140"/>
      <c r="AI96" s="140"/>
      <c r="AJ96" s="140"/>
      <c r="AK96" s="140"/>
      <c r="AL96" s="140"/>
      <c r="AM96" s="140"/>
      <c r="AN96" s="140"/>
      <c r="AO96" s="140"/>
      <c r="AP96" s="140"/>
      <c r="AQ96" s="140"/>
      <c r="AR96" s="140"/>
      <c r="AS96" s="140"/>
    </row>
    <row r="97" ht="24.75" customHeight="1">
      <c r="A97" s="164">
        <v>4.0</v>
      </c>
      <c r="B97" s="195" t="s">
        <v>83</v>
      </c>
      <c r="C97" s="164"/>
      <c r="D97" s="164"/>
      <c r="E97" s="164"/>
      <c r="F97" s="164"/>
      <c r="G97" s="164"/>
      <c r="H97" s="227">
        <v>15.0</v>
      </c>
      <c r="I97" s="185">
        <v>1.0</v>
      </c>
      <c r="J97" s="219">
        <f t="shared" si="79"/>
        <v>15</v>
      </c>
      <c r="K97" s="180"/>
      <c r="L97" s="180"/>
      <c r="M97" s="180"/>
      <c r="N97" s="180"/>
      <c r="O97" s="180"/>
      <c r="P97" s="180"/>
      <c r="Q97" s="228"/>
      <c r="R97" s="224"/>
      <c r="S97" s="140"/>
      <c r="T97" s="140"/>
      <c r="U97" s="143"/>
      <c r="V97" s="140"/>
      <c r="W97" s="140"/>
      <c r="X97" s="140"/>
      <c r="Y97" s="140"/>
      <c r="Z97" s="140"/>
      <c r="AA97" s="140"/>
      <c r="AB97" s="140"/>
      <c r="AC97" s="140"/>
      <c r="AD97" s="140"/>
      <c r="AE97" s="140"/>
      <c r="AF97" s="140"/>
      <c r="AG97" s="140"/>
      <c r="AH97" s="140"/>
      <c r="AI97" s="140"/>
      <c r="AJ97" s="140"/>
      <c r="AK97" s="140"/>
      <c r="AL97" s="140"/>
      <c r="AM97" s="140"/>
      <c r="AN97" s="140"/>
      <c r="AO97" s="140"/>
      <c r="AP97" s="140"/>
      <c r="AQ97" s="140"/>
      <c r="AR97" s="140"/>
      <c r="AS97" s="140"/>
    </row>
    <row r="98" ht="24.75" customHeight="1">
      <c r="A98" s="164">
        <v>5.0</v>
      </c>
      <c r="B98" s="186" t="s">
        <v>55</v>
      </c>
      <c r="C98" s="164"/>
      <c r="D98" s="164"/>
      <c r="E98" s="164"/>
      <c r="F98" s="164"/>
      <c r="G98" s="164"/>
      <c r="H98" s="227">
        <v>27.0</v>
      </c>
      <c r="I98" s="185">
        <v>1.0</v>
      </c>
      <c r="J98" s="219">
        <f t="shared" si="79"/>
        <v>27</v>
      </c>
      <c r="K98" s="180"/>
      <c r="L98" s="180"/>
      <c r="M98" s="180"/>
      <c r="N98" s="180"/>
      <c r="O98" s="180"/>
      <c r="P98" s="180"/>
      <c r="Q98" s="228"/>
      <c r="R98" s="224"/>
      <c r="S98" s="140"/>
      <c r="T98" s="140"/>
      <c r="U98" s="143"/>
      <c r="V98" s="140"/>
      <c r="W98" s="140"/>
      <c r="X98" s="140"/>
      <c r="Y98" s="140"/>
      <c r="Z98" s="140"/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140"/>
      <c r="AL98" s="140"/>
      <c r="AM98" s="140"/>
      <c r="AN98" s="140"/>
      <c r="AO98" s="140"/>
      <c r="AP98" s="140"/>
      <c r="AQ98" s="140"/>
      <c r="AR98" s="140"/>
      <c r="AS98" s="140"/>
    </row>
    <row r="99" ht="24.75" customHeight="1">
      <c r="A99" s="164">
        <v>6.0</v>
      </c>
      <c r="B99" s="195" t="s">
        <v>55</v>
      </c>
      <c r="C99" s="164"/>
      <c r="D99" s="164"/>
      <c r="E99" s="164"/>
      <c r="F99" s="164"/>
      <c r="G99" s="164"/>
      <c r="H99" s="227">
        <v>22.0</v>
      </c>
      <c r="I99" s="185">
        <v>1.0</v>
      </c>
      <c r="J99" s="219">
        <f t="shared" si="79"/>
        <v>22</v>
      </c>
      <c r="K99" s="180"/>
      <c r="L99" s="180"/>
      <c r="M99" s="180"/>
      <c r="N99" s="180"/>
      <c r="O99" s="180"/>
      <c r="P99" s="180"/>
      <c r="Q99" s="228"/>
      <c r="R99" s="224"/>
      <c r="S99" s="140"/>
      <c r="T99" s="140"/>
      <c r="U99" s="143"/>
      <c r="V99" s="140"/>
      <c r="W99" s="140"/>
      <c r="X99" s="140"/>
      <c r="Y99" s="140"/>
      <c r="Z99" s="140"/>
      <c r="AA99" s="140"/>
      <c r="AB99" s="140"/>
      <c r="AC99" s="140"/>
      <c r="AD99" s="140"/>
      <c r="AE99" s="140"/>
      <c r="AF99" s="140"/>
      <c r="AG99" s="140"/>
      <c r="AH99" s="140"/>
      <c r="AI99" s="140"/>
      <c r="AJ99" s="140"/>
      <c r="AK99" s="140"/>
      <c r="AL99" s="140"/>
      <c r="AM99" s="140"/>
      <c r="AN99" s="140"/>
      <c r="AO99" s="140"/>
      <c r="AP99" s="140"/>
      <c r="AQ99" s="140"/>
      <c r="AR99" s="140"/>
      <c r="AS99" s="140"/>
    </row>
    <row r="100" ht="24.75" customHeight="1">
      <c r="A100" s="164">
        <v>7.0</v>
      </c>
      <c r="B100" s="186" t="s">
        <v>57</v>
      </c>
      <c r="C100" s="164"/>
      <c r="D100" s="164"/>
      <c r="E100" s="164"/>
      <c r="F100" s="164"/>
      <c r="G100" s="164"/>
      <c r="H100" s="227">
        <v>36.0</v>
      </c>
      <c r="I100" s="185">
        <v>1.0</v>
      </c>
      <c r="J100" s="219">
        <f t="shared" si="79"/>
        <v>36</v>
      </c>
      <c r="K100" s="180"/>
      <c r="L100" s="180"/>
      <c r="M100" s="180"/>
      <c r="N100" s="180"/>
      <c r="O100" s="180"/>
      <c r="P100" s="180"/>
      <c r="Q100" s="228"/>
      <c r="R100" s="224"/>
      <c r="S100" s="140"/>
      <c r="T100" s="140"/>
      <c r="U100" s="143"/>
      <c r="V100" s="140"/>
      <c r="W100" s="140"/>
      <c r="X100" s="140"/>
      <c r="Y100" s="140"/>
      <c r="Z100" s="140"/>
      <c r="AA100" s="140"/>
      <c r="AB100" s="140"/>
      <c r="AC100" s="140"/>
      <c r="AD100" s="140"/>
      <c r="AE100" s="140"/>
      <c r="AF100" s="140"/>
      <c r="AG100" s="140"/>
      <c r="AH100" s="140"/>
      <c r="AI100" s="140"/>
      <c r="AJ100" s="140"/>
      <c r="AK100" s="140"/>
      <c r="AL100" s="140"/>
      <c r="AM100" s="140"/>
      <c r="AN100" s="140"/>
      <c r="AO100" s="140"/>
      <c r="AP100" s="140"/>
      <c r="AQ100" s="140"/>
      <c r="AR100" s="140"/>
      <c r="AS100" s="140"/>
    </row>
    <row r="101" ht="24.75" customHeight="1">
      <c r="A101" s="164">
        <v>8.0</v>
      </c>
      <c r="B101" s="195" t="s">
        <v>57</v>
      </c>
      <c r="C101" s="164"/>
      <c r="D101" s="164"/>
      <c r="E101" s="164"/>
      <c r="F101" s="164"/>
      <c r="G101" s="164"/>
      <c r="H101" s="227">
        <v>27.0</v>
      </c>
      <c r="I101" s="185">
        <v>1.0</v>
      </c>
      <c r="J101" s="219">
        <f t="shared" si="79"/>
        <v>27</v>
      </c>
      <c r="K101" s="180"/>
      <c r="L101" s="180"/>
      <c r="M101" s="180"/>
      <c r="N101" s="180"/>
      <c r="O101" s="180"/>
      <c r="P101" s="180"/>
      <c r="Q101" s="228"/>
      <c r="R101" s="224"/>
      <c r="S101" s="140"/>
      <c r="T101" s="140"/>
      <c r="U101" s="143"/>
      <c r="V101" s="140"/>
      <c r="W101" s="140"/>
      <c r="X101" s="140"/>
      <c r="Y101" s="140"/>
      <c r="Z101" s="140"/>
      <c r="AA101" s="140"/>
      <c r="AB101" s="140"/>
      <c r="AC101" s="140"/>
      <c r="AD101" s="140"/>
      <c r="AE101" s="140"/>
      <c r="AF101" s="140"/>
      <c r="AG101" s="140"/>
      <c r="AH101" s="140"/>
      <c r="AI101" s="140"/>
      <c r="AJ101" s="140"/>
      <c r="AK101" s="140"/>
      <c r="AL101" s="140"/>
      <c r="AM101" s="140"/>
      <c r="AN101" s="140"/>
      <c r="AO101" s="140"/>
      <c r="AP101" s="140"/>
      <c r="AQ101" s="140"/>
      <c r="AR101" s="140"/>
      <c r="AS101" s="140"/>
    </row>
    <row r="102" ht="18.0" customHeight="1">
      <c r="A102" s="140"/>
      <c r="B102" s="140"/>
      <c r="C102" s="140"/>
      <c r="D102" s="140"/>
      <c r="E102" s="140"/>
      <c r="F102" s="140"/>
      <c r="G102" s="140"/>
      <c r="H102" s="141" t="s">
        <v>38</v>
      </c>
      <c r="I102" s="140"/>
      <c r="J102" s="232">
        <f>SUM(J94:J101)</f>
        <v>198</v>
      </c>
      <c r="K102" s="233"/>
      <c r="L102" s="233"/>
      <c r="M102" s="233"/>
      <c r="N102" s="233"/>
      <c r="O102" s="233"/>
      <c r="P102" s="233"/>
      <c r="Q102" s="234"/>
      <c r="R102" s="224"/>
      <c r="S102" s="140"/>
      <c r="T102" s="140"/>
      <c r="U102" s="143"/>
      <c r="V102" s="140"/>
      <c r="W102" s="140"/>
      <c r="X102" s="140"/>
      <c r="Y102" s="140"/>
      <c r="Z102" s="140"/>
      <c r="AA102" s="140"/>
      <c r="AB102" s="140"/>
      <c r="AC102" s="140"/>
      <c r="AD102" s="140"/>
      <c r="AE102" s="140"/>
      <c r="AF102" s="140"/>
      <c r="AG102" s="140"/>
      <c r="AH102" s="140"/>
      <c r="AI102" s="140"/>
      <c r="AJ102" s="140"/>
      <c r="AK102" s="140"/>
      <c r="AL102" s="140"/>
      <c r="AM102" s="140"/>
      <c r="AN102" s="140"/>
      <c r="AO102" s="140"/>
      <c r="AP102" s="140"/>
      <c r="AQ102" s="140"/>
      <c r="AR102" s="140"/>
      <c r="AS102" s="140"/>
    </row>
    <row r="103" ht="18.0" customHeight="1">
      <c r="A103" s="146"/>
      <c r="B103" s="146"/>
      <c r="C103" s="146"/>
      <c r="D103" s="146"/>
      <c r="E103" s="146"/>
      <c r="F103" s="146"/>
      <c r="G103" s="146"/>
      <c r="H103" s="147"/>
      <c r="I103" s="177"/>
      <c r="J103" s="204">
        <f>+J102*60%</f>
        <v>118.8</v>
      </c>
      <c r="K103" s="204"/>
      <c r="L103" s="204"/>
      <c r="M103" s="204"/>
      <c r="N103" s="204"/>
      <c r="O103" s="204"/>
      <c r="P103" s="204"/>
      <c r="Q103" s="206">
        <f>+J102*40%</f>
        <v>79.2</v>
      </c>
      <c r="R103" s="224"/>
      <c r="S103" s="140"/>
      <c r="T103" s="140"/>
      <c r="U103" s="143"/>
      <c r="V103" s="140"/>
      <c r="W103" s="140"/>
      <c r="X103" s="140"/>
      <c r="Y103" s="140"/>
      <c r="Z103" s="140"/>
      <c r="AA103" s="140"/>
      <c r="AB103" s="140"/>
      <c r="AC103" s="140"/>
      <c r="AD103" s="140"/>
      <c r="AE103" s="140"/>
      <c r="AF103" s="140"/>
      <c r="AG103" s="140"/>
      <c r="AH103" s="140"/>
      <c r="AI103" s="140"/>
      <c r="AJ103" s="140"/>
      <c r="AK103" s="140"/>
      <c r="AL103" s="140"/>
      <c r="AM103" s="140"/>
      <c r="AN103" s="140"/>
      <c r="AO103" s="140"/>
      <c r="AP103" s="140"/>
      <c r="AQ103" s="140"/>
      <c r="AR103" s="140"/>
      <c r="AS103" s="140"/>
    </row>
    <row r="104" ht="18.0" customHeight="1">
      <c r="A104" s="140"/>
      <c r="B104" s="140"/>
      <c r="C104" s="140"/>
      <c r="D104" s="140"/>
      <c r="E104" s="140"/>
      <c r="F104" s="140"/>
      <c r="G104" s="140"/>
      <c r="H104" s="141"/>
      <c r="I104" s="140"/>
      <c r="J104" s="140"/>
      <c r="K104" s="140"/>
      <c r="L104" s="140"/>
      <c r="M104" s="140"/>
      <c r="N104" s="140"/>
      <c r="O104" s="140"/>
      <c r="P104" s="140"/>
      <c r="Q104" s="142"/>
      <c r="R104" s="224"/>
      <c r="S104" s="140"/>
      <c r="T104" s="140"/>
      <c r="U104" s="143"/>
      <c r="V104" s="140"/>
      <c r="W104" s="140"/>
      <c r="X104" s="140"/>
      <c r="Y104" s="140"/>
      <c r="Z104" s="140"/>
      <c r="AA104" s="140"/>
      <c r="AB104" s="140"/>
      <c r="AC104" s="140"/>
      <c r="AD104" s="140"/>
      <c r="AE104" s="140"/>
      <c r="AF104" s="140"/>
      <c r="AG104" s="140"/>
      <c r="AH104" s="140"/>
      <c r="AI104" s="140"/>
      <c r="AJ104" s="140"/>
      <c r="AK104" s="140"/>
      <c r="AL104" s="140"/>
      <c r="AM104" s="140"/>
      <c r="AN104" s="140"/>
      <c r="AO104" s="140"/>
      <c r="AP104" s="140"/>
      <c r="AQ104" s="140"/>
      <c r="AR104" s="140"/>
      <c r="AS104" s="140"/>
    </row>
    <row r="105" ht="18.0" customHeight="1">
      <c r="A105" s="140"/>
      <c r="B105" s="140"/>
      <c r="C105" s="140"/>
      <c r="D105" s="140"/>
      <c r="E105" s="140"/>
      <c r="F105" s="140"/>
      <c r="G105" s="140"/>
      <c r="H105" s="141"/>
      <c r="I105" s="140"/>
      <c r="J105" s="140"/>
      <c r="K105" s="140"/>
      <c r="L105" s="140"/>
      <c r="M105" s="140"/>
      <c r="N105" s="140"/>
      <c r="O105" s="140"/>
      <c r="P105" s="140"/>
      <c r="Q105" s="142"/>
      <c r="R105" s="224"/>
      <c r="S105" s="140"/>
      <c r="T105" s="140"/>
      <c r="U105" s="143"/>
      <c r="V105" s="140"/>
      <c r="W105" s="140"/>
      <c r="X105" s="140"/>
      <c r="Y105" s="140"/>
      <c r="Z105" s="140"/>
      <c r="AA105" s="140"/>
      <c r="AB105" s="140"/>
      <c r="AC105" s="140"/>
      <c r="AD105" s="140"/>
      <c r="AE105" s="140"/>
      <c r="AF105" s="140"/>
      <c r="AG105" s="140"/>
      <c r="AH105" s="140"/>
      <c r="AI105" s="140"/>
      <c r="AJ105" s="140"/>
      <c r="AK105" s="140"/>
      <c r="AL105" s="140"/>
      <c r="AM105" s="140"/>
      <c r="AN105" s="140"/>
      <c r="AO105" s="140"/>
      <c r="AP105" s="140"/>
      <c r="AQ105" s="140"/>
      <c r="AR105" s="140"/>
      <c r="AS105" s="140"/>
    </row>
    <row r="106" ht="18.0" customHeight="1">
      <c r="A106" s="235" t="s">
        <v>41</v>
      </c>
      <c r="B106" s="140"/>
      <c r="C106" s="140"/>
      <c r="D106" s="140"/>
      <c r="E106" s="140"/>
      <c r="F106" s="140"/>
      <c r="G106" s="140"/>
      <c r="H106" s="141"/>
      <c r="I106" s="140"/>
      <c r="J106" s="140"/>
      <c r="K106" s="140"/>
      <c r="L106" s="140"/>
      <c r="M106" s="140"/>
      <c r="N106" s="140"/>
      <c r="O106" s="140"/>
      <c r="P106" s="140"/>
      <c r="Q106" s="142"/>
      <c r="R106" s="224"/>
      <c r="S106" s="140"/>
      <c r="T106" s="140"/>
      <c r="U106" s="143"/>
      <c r="V106" s="140"/>
      <c r="W106" s="140"/>
      <c r="X106" s="140"/>
      <c r="Y106" s="140"/>
      <c r="Z106" s="140"/>
      <c r="AA106" s="140"/>
      <c r="AB106" s="140"/>
      <c r="AC106" s="140"/>
      <c r="AD106" s="140"/>
      <c r="AE106" s="140"/>
      <c r="AF106" s="140"/>
      <c r="AG106" s="140"/>
      <c r="AH106" s="140"/>
      <c r="AI106" s="140"/>
      <c r="AJ106" s="140"/>
      <c r="AK106" s="140"/>
      <c r="AL106" s="140"/>
      <c r="AM106" s="140"/>
      <c r="AN106" s="140"/>
      <c r="AO106" s="140"/>
      <c r="AP106" s="140"/>
      <c r="AQ106" s="140"/>
      <c r="AR106" s="140"/>
      <c r="AS106" s="140"/>
    </row>
    <row r="107" ht="18.0" customHeight="1">
      <c r="A107" s="236"/>
      <c r="B107" s="237" t="s">
        <v>42</v>
      </c>
      <c r="C107" s="237" t="s">
        <v>43</v>
      </c>
      <c r="D107" s="237" t="s">
        <v>44</v>
      </c>
      <c r="E107" s="237" t="s">
        <v>45</v>
      </c>
      <c r="F107" s="237"/>
      <c r="G107" s="237"/>
      <c r="H107" s="238" t="s">
        <v>46</v>
      </c>
      <c r="I107" s="239" t="s">
        <v>47</v>
      </c>
      <c r="J107" s="140"/>
      <c r="K107" s="140"/>
      <c r="L107" s="140"/>
      <c r="M107" s="140"/>
      <c r="N107" s="140"/>
      <c r="O107" s="140"/>
      <c r="P107" s="140"/>
      <c r="Q107" s="142"/>
      <c r="R107" s="224"/>
      <c r="S107" s="140"/>
      <c r="T107" s="140"/>
      <c r="U107" s="143"/>
      <c r="V107" s="140"/>
      <c r="W107" s="140"/>
      <c r="X107" s="140"/>
      <c r="Y107" s="140"/>
      <c r="Z107" s="140"/>
      <c r="AA107" s="140"/>
      <c r="AB107" s="140"/>
      <c r="AC107" s="140"/>
      <c r="AD107" s="140"/>
      <c r="AE107" s="140"/>
      <c r="AF107" s="140"/>
      <c r="AG107" s="140"/>
      <c r="AH107" s="140"/>
      <c r="AI107" s="140"/>
      <c r="AJ107" s="140"/>
      <c r="AK107" s="140"/>
      <c r="AL107" s="140"/>
      <c r="AM107" s="140"/>
      <c r="AN107" s="140"/>
      <c r="AO107" s="140"/>
      <c r="AP107" s="140"/>
      <c r="AQ107" s="140"/>
      <c r="AR107" s="140"/>
      <c r="AS107" s="140"/>
    </row>
    <row r="108" ht="18.0" customHeight="1">
      <c r="A108" s="240" t="s">
        <v>48</v>
      </c>
      <c r="B108" s="241">
        <f>+E15</f>
        <v>13204.074</v>
      </c>
      <c r="C108" s="242">
        <f>+J76</f>
        <v>12448.06188</v>
      </c>
      <c r="D108" s="242">
        <f>+J87</f>
        <v>67.26078</v>
      </c>
      <c r="E108" s="243">
        <f>J103</f>
        <v>118.8</v>
      </c>
      <c r="F108" s="243"/>
      <c r="G108" s="243"/>
      <c r="H108" s="244">
        <f>+I15</f>
        <v>502.4273774</v>
      </c>
      <c r="I108" s="245">
        <f>+B108-C108-D108-E108-H108</f>
        <v>67.5239586</v>
      </c>
      <c r="J108" s="140"/>
      <c r="K108" s="140"/>
      <c r="L108" s="140"/>
      <c r="M108" s="140"/>
      <c r="N108" s="140"/>
      <c r="O108" s="140"/>
      <c r="P108" s="140"/>
      <c r="Q108" s="142"/>
      <c r="R108" s="224"/>
      <c r="S108" s="140"/>
      <c r="T108" s="140"/>
      <c r="U108" s="143"/>
      <c r="V108" s="140"/>
      <c r="W108" s="140"/>
      <c r="X108" s="140"/>
      <c r="Y108" s="140"/>
      <c r="Z108" s="140"/>
      <c r="AA108" s="140"/>
      <c r="AB108" s="140"/>
      <c r="AC108" s="140"/>
      <c r="AD108" s="140"/>
      <c r="AE108" s="140"/>
      <c r="AF108" s="140"/>
      <c r="AG108" s="140"/>
      <c r="AH108" s="140"/>
      <c r="AI108" s="140"/>
      <c r="AJ108" s="140"/>
      <c r="AK108" s="140"/>
      <c r="AL108" s="140"/>
      <c r="AM108" s="140"/>
      <c r="AN108" s="140"/>
      <c r="AO108" s="140"/>
      <c r="AP108" s="140"/>
      <c r="AQ108" s="140"/>
      <c r="AR108" s="140"/>
      <c r="AS108" s="140"/>
    </row>
    <row r="109" ht="18.0" customHeight="1">
      <c r="A109" s="246" t="s">
        <v>49</v>
      </c>
      <c r="B109" s="247"/>
      <c r="C109" s="248">
        <f>+C108/B108</f>
        <v>0.9427440261</v>
      </c>
      <c r="D109" s="248">
        <f>+D108/B108</f>
        <v>0.005093941461</v>
      </c>
      <c r="E109" s="248">
        <f>+E108/B108</f>
        <v>0.00899722313</v>
      </c>
      <c r="F109" s="248"/>
      <c r="G109" s="248"/>
      <c r="H109" s="249">
        <f>+H108/B108</f>
        <v>0.0380509362</v>
      </c>
      <c r="I109" s="250">
        <f>+I108/B108</f>
        <v>0.005113873082</v>
      </c>
      <c r="J109" s="140"/>
      <c r="K109" s="140"/>
      <c r="L109" s="140"/>
      <c r="M109" s="140"/>
      <c r="N109" s="140"/>
      <c r="O109" s="140"/>
      <c r="P109" s="140"/>
      <c r="Q109" s="142"/>
      <c r="R109" s="224"/>
      <c r="S109" s="140"/>
      <c r="T109" s="140"/>
      <c r="U109" s="143"/>
      <c r="V109" s="140"/>
      <c r="W109" s="140"/>
      <c r="X109" s="140"/>
      <c r="Y109" s="140"/>
      <c r="Z109" s="140"/>
      <c r="AA109" s="140"/>
      <c r="AB109" s="140"/>
      <c r="AC109" s="140"/>
      <c r="AD109" s="140"/>
      <c r="AE109" s="140"/>
      <c r="AF109" s="140"/>
      <c r="AG109" s="140"/>
      <c r="AH109" s="140"/>
      <c r="AI109" s="140"/>
      <c r="AJ109" s="140"/>
      <c r="AK109" s="140"/>
      <c r="AL109" s="140"/>
      <c r="AM109" s="140"/>
      <c r="AN109" s="140"/>
      <c r="AO109" s="140"/>
      <c r="AP109" s="140"/>
      <c r="AQ109" s="140"/>
      <c r="AR109" s="140"/>
      <c r="AS109" s="140"/>
    </row>
    <row r="110" ht="18.0" customHeight="1">
      <c r="A110" s="167"/>
      <c r="B110" s="221"/>
      <c r="C110" s="251"/>
      <c r="D110" s="251"/>
      <c r="E110" s="251"/>
      <c r="F110" s="251"/>
      <c r="G110" s="251"/>
      <c r="H110" s="252"/>
      <c r="I110" s="253"/>
      <c r="J110" s="140"/>
      <c r="K110" s="140"/>
      <c r="L110" s="140"/>
      <c r="M110" s="140"/>
      <c r="N110" s="140"/>
      <c r="O110" s="140"/>
      <c r="P110" s="140"/>
      <c r="Q110" s="142"/>
      <c r="R110" s="224"/>
      <c r="S110" s="140"/>
      <c r="T110" s="140"/>
      <c r="U110" s="143"/>
      <c r="V110" s="140"/>
      <c r="W110" s="140"/>
      <c r="X110" s="140"/>
      <c r="Y110" s="140"/>
      <c r="Z110" s="140"/>
      <c r="AA110" s="140"/>
      <c r="AB110" s="140"/>
      <c r="AC110" s="140"/>
      <c r="AD110" s="140"/>
      <c r="AE110" s="140"/>
      <c r="AF110" s="140"/>
      <c r="AG110" s="140"/>
      <c r="AH110" s="140"/>
      <c r="AI110" s="140"/>
      <c r="AJ110" s="140"/>
      <c r="AK110" s="140"/>
      <c r="AL110" s="140"/>
      <c r="AM110" s="140"/>
      <c r="AN110" s="140"/>
      <c r="AO110" s="140"/>
      <c r="AP110" s="140"/>
      <c r="AQ110" s="140"/>
      <c r="AR110" s="140"/>
      <c r="AS110" s="140"/>
    </row>
    <row r="111" ht="18.0" customHeight="1">
      <c r="A111" s="254"/>
      <c r="B111" s="255"/>
      <c r="C111" s="255"/>
      <c r="D111" s="255" t="s">
        <v>50</v>
      </c>
      <c r="E111" s="255" t="s">
        <v>48</v>
      </c>
      <c r="F111" s="255"/>
      <c r="G111" s="255"/>
      <c r="H111" s="256">
        <f>+D108+E108+H108+I108</f>
        <v>756.012116</v>
      </c>
      <c r="I111" s="257"/>
      <c r="J111" s="140"/>
      <c r="K111" s="140"/>
      <c r="L111" s="140"/>
      <c r="M111" s="140"/>
      <c r="N111" s="140"/>
      <c r="O111" s="140"/>
      <c r="P111" s="140"/>
      <c r="Q111" s="142"/>
      <c r="R111" s="141"/>
      <c r="S111" s="140"/>
      <c r="T111" s="140"/>
      <c r="U111" s="143"/>
      <c r="V111" s="140"/>
      <c r="W111" s="140"/>
      <c r="X111" s="140"/>
      <c r="Y111" s="140"/>
      <c r="Z111" s="140"/>
      <c r="AA111" s="140"/>
      <c r="AB111" s="140"/>
      <c r="AC111" s="140"/>
      <c r="AD111" s="140"/>
      <c r="AE111" s="140"/>
      <c r="AF111" s="140"/>
      <c r="AG111" s="140"/>
      <c r="AH111" s="140"/>
      <c r="AI111" s="140"/>
      <c r="AJ111" s="140"/>
      <c r="AK111" s="140"/>
      <c r="AL111" s="140"/>
      <c r="AM111" s="140"/>
      <c r="AN111" s="140"/>
      <c r="AO111" s="140"/>
      <c r="AP111" s="140"/>
      <c r="AQ111" s="140"/>
      <c r="AR111" s="140"/>
      <c r="AS111" s="140"/>
    </row>
    <row r="112" ht="18.0" customHeight="1">
      <c r="A112" s="258"/>
      <c r="B112" s="140"/>
      <c r="C112" s="140"/>
      <c r="D112" s="140"/>
      <c r="E112" s="140" t="s">
        <v>49</v>
      </c>
      <c r="F112" s="140"/>
      <c r="G112" s="140"/>
      <c r="H112" s="252">
        <f>+H111/B108</f>
        <v>0.05725597388</v>
      </c>
      <c r="I112" s="259"/>
      <c r="J112" s="140"/>
      <c r="K112" s="140"/>
      <c r="L112" s="140"/>
      <c r="M112" s="140"/>
      <c r="N112" s="140"/>
      <c r="O112" s="140"/>
      <c r="P112" s="140"/>
      <c r="Q112" s="142"/>
      <c r="R112" s="141"/>
      <c r="S112" s="140"/>
      <c r="T112" s="140"/>
      <c r="U112" s="143"/>
      <c r="V112" s="140"/>
      <c r="W112" s="140"/>
      <c r="X112" s="140"/>
      <c r="Y112" s="140"/>
      <c r="Z112" s="140"/>
      <c r="AA112" s="140"/>
      <c r="AB112" s="140"/>
      <c r="AC112" s="140"/>
      <c r="AD112" s="140"/>
      <c r="AE112" s="140"/>
      <c r="AF112" s="140"/>
      <c r="AG112" s="140"/>
      <c r="AH112" s="140"/>
      <c r="AI112" s="140"/>
      <c r="AJ112" s="140"/>
      <c r="AK112" s="140"/>
      <c r="AL112" s="140"/>
      <c r="AM112" s="140"/>
      <c r="AN112" s="140"/>
      <c r="AO112" s="140"/>
      <c r="AP112" s="140"/>
      <c r="AQ112" s="140"/>
      <c r="AR112" s="140"/>
      <c r="AS112" s="140"/>
    </row>
    <row r="113" ht="18.0" customHeight="1">
      <c r="A113" s="258"/>
      <c r="B113" s="140"/>
      <c r="C113" s="140" t="s">
        <v>51</v>
      </c>
      <c r="D113" s="140"/>
      <c r="E113" s="140"/>
      <c r="F113" s="140"/>
      <c r="G113" s="140"/>
      <c r="H113" s="141"/>
      <c r="I113" s="259"/>
      <c r="J113" s="140"/>
      <c r="K113" s="140"/>
      <c r="L113" s="140"/>
      <c r="M113" s="140"/>
      <c r="N113" s="140"/>
      <c r="O113" s="140"/>
      <c r="P113" s="140"/>
      <c r="Q113" s="142"/>
      <c r="R113" s="141"/>
      <c r="S113" s="140"/>
      <c r="T113" s="140"/>
      <c r="U113" s="143"/>
      <c r="V113" s="140"/>
      <c r="W113" s="140"/>
      <c r="X113" s="140"/>
      <c r="Y113" s="140"/>
      <c r="Z113" s="140"/>
      <c r="AA113" s="140"/>
      <c r="AB113" s="140"/>
      <c r="AC113" s="140"/>
      <c r="AD113" s="140"/>
      <c r="AE113" s="140"/>
      <c r="AF113" s="140"/>
      <c r="AG113" s="140"/>
      <c r="AH113" s="140"/>
      <c r="AI113" s="140"/>
      <c r="AJ113" s="140"/>
      <c r="AK113" s="140"/>
      <c r="AL113" s="140"/>
      <c r="AM113" s="140"/>
      <c r="AN113" s="140"/>
      <c r="AO113" s="140"/>
      <c r="AP113" s="140"/>
      <c r="AQ113" s="140"/>
      <c r="AR113" s="140"/>
      <c r="AS113" s="140"/>
    </row>
    <row r="114" ht="18.0" customHeight="1">
      <c r="A114" s="258"/>
      <c r="B114" s="140"/>
      <c r="C114" s="140"/>
      <c r="D114" s="140" t="s">
        <v>52</v>
      </c>
      <c r="E114" s="140"/>
      <c r="F114" s="140"/>
      <c r="G114" s="140"/>
      <c r="H114" s="141">
        <f>+H113*(H111-H108)</f>
        <v>0</v>
      </c>
      <c r="I114" s="259"/>
      <c r="J114" s="140"/>
      <c r="K114" s="140"/>
      <c r="L114" s="140"/>
      <c r="M114" s="140"/>
      <c r="N114" s="140"/>
      <c r="O114" s="140"/>
      <c r="P114" s="140"/>
      <c r="Q114" s="142"/>
      <c r="R114" s="140"/>
      <c r="S114" s="140"/>
      <c r="T114" s="140"/>
      <c r="U114" s="143"/>
      <c r="V114" s="140"/>
      <c r="W114" s="140"/>
      <c r="X114" s="140"/>
      <c r="Y114" s="140"/>
      <c r="Z114" s="140"/>
      <c r="AA114" s="140"/>
      <c r="AB114" s="140"/>
      <c r="AC114" s="140"/>
      <c r="AD114" s="140"/>
      <c r="AE114" s="140"/>
      <c r="AF114" s="140"/>
      <c r="AG114" s="140"/>
      <c r="AH114" s="140"/>
      <c r="AI114" s="140"/>
      <c r="AJ114" s="140"/>
      <c r="AK114" s="140"/>
      <c r="AL114" s="140"/>
      <c r="AM114" s="140"/>
      <c r="AN114" s="140"/>
      <c r="AO114" s="140"/>
      <c r="AP114" s="140"/>
      <c r="AQ114" s="140"/>
      <c r="AR114" s="140"/>
      <c r="AS114" s="140"/>
    </row>
    <row r="115" ht="18.0" customHeight="1">
      <c r="A115" s="260"/>
      <c r="B115" s="261"/>
      <c r="C115" s="261"/>
      <c r="D115" s="261"/>
      <c r="E115" s="261"/>
      <c r="F115" s="261"/>
      <c r="G115" s="261"/>
      <c r="H115" s="262"/>
      <c r="I115" s="263"/>
      <c r="J115" s="140"/>
      <c r="K115" s="140"/>
      <c r="L115" s="140"/>
      <c r="M115" s="140"/>
      <c r="N115" s="140"/>
      <c r="O115" s="140"/>
      <c r="P115" s="140"/>
      <c r="Q115" s="142"/>
      <c r="R115" s="140"/>
      <c r="S115" s="140"/>
      <c r="T115" s="140"/>
      <c r="U115" s="143"/>
      <c r="V115" s="140"/>
      <c r="W115" s="140"/>
      <c r="X115" s="140"/>
      <c r="Y115" s="140"/>
      <c r="Z115" s="140"/>
      <c r="AA115" s="140"/>
      <c r="AB115" s="140"/>
      <c r="AC115" s="140"/>
      <c r="AD115" s="140"/>
      <c r="AE115" s="140"/>
      <c r="AF115" s="140"/>
      <c r="AG115" s="140"/>
      <c r="AH115" s="140"/>
      <c r="AI115" s="140"/>
      <c r="AJ115" s="140"/>
      <c r="AK115" s="140"/>
      <c r="AL115" s="140"/>
      <c r="AM115" s="140"/>
      <c r="AN115" s="140"/>
      <c r="AO115" s="140"/>
      <c r="AP115" s="140"/>
      <c r="AQ115" s="140"/>
      <c r="AR115" s="140"/>
      <c r="AS115" s="140"/>
    </row>
    <row r="116" ht="18.0" customHeight="1">
      <c r="A116" s="140"/>
      <c r="B116" s="140"/>
      <c r="C116" s="140"/>
      <c r="D116" s="140"/>
      <c r="E116" s="140"/>
      <c r="F116" s="140"/>
      <c r="G116" s="140"/>
      <c r="H116" s="141"/>
      <c r="I116" s="140"/>
      <c r="J116" s="140"/>
      <c r="K116" s="140"/>
      <c r="L116" s="140"/>
      <c r="M116" s="140"/>
      <c r="N116" s="140"/>
      <c r="O116" s="140"/>
      <c r="P116" s="140"/>
      <c r="Q116" s="142"/>
      <c r="R116" s="140"/>
      <c r="S116" s="140"/>
      <c r="T116" s="140"/>
      <c r="U116" s="143"/>
      <c r="V116" s="140"/>
      <c r="W116" s="140"/>
      <c r="X116" s="140"/>
      <c r="Y116" s="140"/>
      <c r="Z116" s="140"/>
      <c r="AA116" s="140"/>
      <c r="AB116" s="140"/>
      <c r="AC116" s="140"/>
      <c r="AD116" s="140"/>
      <c r="AE116" s="140"/>
      <c r="AF116" s="140"/>
      <c r="AG116" s="140"/>
      <c r="AH116" s="140"/>
      <c r="AI116" s="140"/>
      <c r="AJ116" s="140"/>
      <c r="AK116" s="140"/>
      <c r="AL116" s="140"/>
      <c r="AM116" s="140"/>
      <c r="AN116" s="140"/>
      <c r="AO116" s="140"/>
      <c r="AP116" s="140"/>
      <c r="AQ116" s="140"/>
      <c r="AR116" s="140"/>
      <c r="AS116" s="140"/>
    </row>
    <row r="117" ht="18.0" customHeight="1">
      <c r="A117" s="140"/>
      <c r="B117" s="140"/>
      <c r="C117" s="140"/>
      <c r="D117" s="140"/>
      <c r="E117" s="140"/>
      <c r="F117" s="140"/>
      <c r="G117" s="140"/>
      <c r="H117" s="141"/>
      <c r="I117" s="140"/>
      <c r="J117" s="140"/>
      <c r="K117" s="140"/>
      <c r="L117" s="140"/>
      <c r="M117" s="140"/>
      <c r="N117" s="140"/>
      <c r="O117" s="140"/>
      <c r="P117" s="140"/>
      <c r="Q117" s="142"/>
      <c r="R117" s="140"/>
      <c r="S117" s="140"/>
      <c r="T117" s="140"/>
      <c r="U117" s="143"/>
      <c r="V117" s="140"/>
      <c r="W117" s="140"/>
      <c r="X117" s="140"/>
      <c r="Y117" s="140"/>
      <c r="Z117" s="140"/>
      <c r="AA117" s="140"/>
      <c r="AB117" s="140"/>
      <c r="AC117" s="140"/>
      <c r="AD117" s="140"/>
      <c r="AE117" s="140"/>
      <c r="AF117" s="140"/>
      <c r="AG117" s="140"/>
      <c r="AH117" s="140"/>
      <c r="AI117" s="140"/>
      <c r="AJ117" s="140"/>
      <c r="AK117" s="140"/>
      <c r="AL117" s="140"/>
      <c r="AM117" s="140"/>
      <c r="AN117" s="140"/>
      <c r="AO117" s="140"/>
      <c r="AP117" s="140"/>
      <c r="AQ117" s="140"/>
      <c r="AR117" s="140"/>
      <c r="AS117" s="140"/>
    </row>
    <row r="118" ht="18.0" customHeight="1">
      <c r="A118" s="140"/>
      <c r="B118" s="140"/>
      <c r="C118" s="140"/>
      <c r="D118" s="140"/>
      <c r="E118" s="140"/>
      <c r="F118" s="140"/>
      <c r="G118" s="140"/>
      <c r="H118" s="141"/>
      <c r="I118" s="140"/>
      <c r="J118" s="140"/>
      <c r="K118" s="140"/>
      <c r="L118" s="140"/>
      <c r="M118" s="140"/>
      <c r="N118" s="140"/>
      <c r="O118" s="140"/>
      <c r="P118" s="140"/>
      <c r="Q118" s="142"/>
      <c r="R118" s="140"/>
      <c r="S118" s="140"/>
      <c r="T118" s="140"/>
      <c r="U118" s="143"/>
      <c r="V118" s="140"/>
      <c r="W118" s="140"/>
      <c r="X118" s="140"/>
      <c r="Y118" s="140"/>
      <c r="Z118" s="140"/>
      <c r="AA118" s="140"/>
      <c r="AB118" s="140"/>
      <c r="AC118" s="140"/>
      <c r="AD118" s="140"/>
      <c r="AE118" s="140"/>
      <c r="AF118" s="140"/>
      <c r="AG118" s="140"/>
      <c r="AH118" s="140"/>
      <c r="AI118" s="140"/>
      <c r="AJ118" s="140"/>
      <c r="AK118" s="140"/>
      <c r="AL118" s="140"/>
      <c r="AM118" s="140"/>
      <c r="AN118" s="140"/>
      <c r="AO118" s="140"/>
      <c r="AP118" s="140"/>
      <c r="AQ118" s="140"/>
      <c r="AR118" s="140"/>
      <c r="AS118" s="140"/>
    </row>
    <row r="119" ht="18.0" customHeight="1">
      <c r="A119" s="7"/>
      <c r="B119" s="7"/>
      <c r="C119" s="7"/>
      <c r="D119" s="7"/>
      <c r="E119" s="7"/>
      <c r="F119" s="7"/>
      <c r="G119" s="7"/>
      <c r="H119" s="264"/>
      <c r="I119" s="7"/>
      <c r="J119" s="7"/>
      <c r="K119" s="7"/>
      <c r="L119" s="7"/>
      <c r="M119" s="7"/>
      <c r="N119" s="7"/>
      <c r="O119" s="7"/>
      <c r="P119" s="7"/>
      <c r="Q119" s="265"/>
      <c r="R119" s="7"/>
      <c r="S119" s="7"/>
      <c r="T119" s="7"/>
      <c r="U119" s="266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</row>
    <row r="120" ht="18.0" customHeight="1">
      <c r="A120" s="7"/>
      <c r="B120" s="7"/>
      <c r="C120" s="7"/>
      <c r="D120" s="7"/>
      <c r="E120" s="7"/>
      <c r="F120" s="7"/>
      <c r="G120" s="7"/>
      <c r="H120" s="264"/>
      <c r="I120" s="7"/>
      <c r="J120" s="7"/>
      <c r="K120" s="7"/>
      <c r="L120" s="7"/>
      <c r="M120" s="7"/>
      <c r="N120" s="7"/>
      <c r="O120" s="7"/>
      <c r="P120" s="7"/>
      <c r="Q120" s="265"/>
      <c r="R120" s="7"/>
      <c r="S120" s="7"/>
      <c r="T120" s="7"/>
      <c r="U120" s="266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</row>
    <row r="121" ht="18.0" customHeight="1">
      <c r="A121" s="7"/>
      <c r="B121" s="7"/>
      <c r="C121" s="7"/>
      <c r="D121" s="7"/>
      <c r="E121" s="7"/>
      <c r="F121" s="7"/>
      <c r="G121" s="7"/>
      <c r="H121" s="264"/>
      <c r="I121" s="7"/>
      <c r="J121" s="7"/>
      <c r="K121" s="7"/>
      <c r="L121" s="7"/>
      <c r="M121" s="7"/>
      <c r="N121" s="7"/>
      <c r="O121" s="7"/>
      <c r="P121" s="7"/>
      <c r="Q121" s="265"/>
      <c r="R121" s="7"/>
      <c r="S121" s="7"/>
      <c r="T121" s="7"/>
      <c r="U121" s="266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</row>
    <row r="122" ht="18.0" customHeight="1">
      <c r="A122" s="7"/>
      <c r="B122" s="7"/>
      <c r="C122" s="7"/>
      <c r="D122" s="7"/>
      <c r="E122" s="7"/>
      <c r="F122" s="7"/>
      <c r="G122" s="7"/>
      <c r="H122" s="264"/>
      <c r="I122" s="7"/>
      <c r="J122" s="7"/>
      <c r="K122" s="7"/>
      <c r="L122" s="7"/>
      <c r="M122" s="7"/>
      <c r="N122" s="7"/>
      <c r="O122" s="7"/>
      <c r="P122" s="7"/>
      <c r="Q122" s="265"/>
      <c r="R122" s="7"/>
      <c r="S122" s="7"/>
      <c r="T122" s="7"/>
      <c r="U122" s="266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</row>
    <row r="123" ht="18.0" customHeight="1">
      <c r="A123" s="7"/>
      <c r="B123" s="7"/>
      <c r="C123" s="7"/>
      <c r="D123" s="7"/>
      <c r="E123" s="7"/>
      <c r="F123" s="7"/>
      <c r="G123" s="7"/>
      <c r="H123" s="264"/>
      <c r="I123" s="7"/>
      <c r="J123" s="7"/>
      <c r="K123" s="7"/>
      <c r="L123" s="7"/>
      <c r="M123" s="7"/>
      <c r="N123" s="7"/>
      <c r="O123" s="7"/>
      <c r="P123" s="7"/>
      <c r="Q123" s="265"/>
      <c r="R123" s="7"/>
      <c r="S123" s="7"/>
      <c r="T123" s="7"/>
      <c r="U123" s="266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</row>
    <row r="124" ht="18.0" customHeight="1">
      <c r="A124" s="7"/>
      <c r="B124" s="7"/>
      <c r="C124" s="7"/>
      <c r="D124" s="7"/>
      <c r="E124" s="7"/>
      <c r="F124" s="7"/>
      <c r="G124" s="7"/>
      <c r="H124" s="264"/>
      <c r="I124" s="7"/>
      <c r="J124" s="7"/>
      <c r="K124" s="7"/>
      <c r="L124" s="7"/>
      <c r="M124" s="7"/>
      <c r="N124" s="7"/>
      <c r="O124" s="7"/>
      <c r="P124" s="7"/>
      <c r="Q124" s="265"/>
      <c r="R124" s="7"/>
      <c r="S124" s="7"/>
      <c r="T124" s="7"/>
      <c r="U124" s="266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</row>
    <row r="125" ht="18.0" customHeight="1">
      <c r="A125" s="7"/>
      <c r="B125" s="7"/>
      <c r="C125" s="7"/>
      <c r="D125" s="7"/>
      <c r="E125" s="7"/>
      <c r="F125" s="7"/>
      <c r="G125" s="7"/>
      <c r="H125" s="264"/>
      <c r="I125" s="7"/>
      <c r="J125" s="7"/>
      <c r="K125" s="7"/>
      <c r="L125" s="7"/>
      <c r="M125" s="7"/>
      <c r="N125" s="7"/>
      <c r="O125" s="7"/>
      <c r="P125" s="7"/>
      <c r="Q125" s="265"/>
      <c r="R125" s="7"/>
      <c r="S125" s="7"/>
      <c r="T125" s="7"/>
      <c r="U125" s="266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</row>
    <row r="126" ht="18.0" customHeight="1">
      <c r="A126" s="7"/>
      <c r="B126" s="7"/>
      <c r="C126" s="7"/>
      <c r="D126" s="7"/>
      <c r="E126" s="7"/>
      <c r="F126" s="7"/>
      <c r="G126" s="7"/>
      <c r="H126" s="264"/>
      <c r="I126" s="7"/>
      <c r="J126" s="7"/>
      <c r="K126" s="7"/>
      <c r="L126" s="7"/>
      <c r="M126" s="7"/>
      <c r="N126" s="7"/>
      <c r="O126" s="7"/>
      <c r="P126" s="7"/>
      <c r="Q126" s="265"/>
      <c r="R126" s="7"/>
      <c r="S126" s="7"/>
      <c r="T126" s="7"/>
      <c r="U126" s="266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</row>
    <row r="127" ht="18.0" customHeight="1">
      <c r="A127" s="7"/>
      <c r="B127" s="7"/>
      <c r="C127" s="7"/>
      <c r="D127" s="7"/>
      <c r="E127" s="7"/>
      <c r="F127" s="7"/>
      <c r="G127" s="7"/>
      <c r="H127" s="264"/>
      <c r="I127" s="7"/>
      <c r="J127" s="7"/>
      <c r="K127" s="7"/>
      <c r="L127" s="7"/>
      <c r="M127" s="7"/>
      <c r="N127" s="7"/>
      <c r="O127" s="7"/>
      <c r="P127" s="7"/>
      <c r="Q127" s="265"/>
      <c r="R127" s="7"/>
      <c r="S127" s="7"/>
      <c r="T127" s="7"/>
      <c r="U127" s="266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</row>
    <row r="128" ht="18.0" customHeight="1">
      <c r="A128" s="7"/>
      <c r="B128" s="7"/>
      <c r="C128" s="7"/>
      <c r="D128" s="7"/>
      <c r="E128" s="7"/>
      <c r="F128" s="7"/>
      <c r="G128" s="7"/>
      <c r="H128" s="264"/>
      <c r="I128" s="7"/>
      <c r="J128" s="7"/>
      <c r="K128" s="7"/>
      <c r="L128" s="7"/>
      <c r="M128" s="7"/>
      <c r="N128" s="7"/>
      <c r="O128" s="7"/>
      <c r="P128" s="7"/>
      <c r="Q128" s="265"/>
      <c r="R128" s="7"/>
      <c r="S128" s="7"/>
      <c r="T128" s="7"/>
      <c r="U128" s="266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</row>
    <row r="129" ht="18.0" customHeight="1">
      <c r="A129" s="7"/>
      <c r="B129" s="7"/>
      <c r="C129" s="7"/>
      <c r="D129" s="7"/>
      <c r="E129" s="7"/>
      <c r="F129" s="7"/>
      <c r="G129" s="7"/>
      <c r="H129" s="264"/>
      <c r="I129" s="7"/>
      <c r="J129" s="7"/>
      <c r="K129" s="7"/>
      <c r="L129" s="7"/>
      <c r="M129" s="7"/>
      <c r="N129" s="7"/>
      <c r="O129" s="7"/>
      <c r="P129" s="7"/>
      <c r="Q129" s="265"/>
      <c r="R129" s="7"/>
      <c r="S129" s="7"/>
      <c r="T129" s="7"/>
      <c r="U129" s="266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</row>
    <row r="130" ht="18.0" customHeight="1">
      <c r="A130" s="7"/>
      <c r="B130" s="7"/>
      <c r="C130" s="7"/>
      <c r="D130" s="7"/>
      <c r="E130" s="7"/>
      <c r="F130" s="7"/>
      <c r="G130" s="7"/>
      <c r="H130" s="264"/>
      <c r="I130" s="7"/>
      <c r="J130" s="7"/>
      <c r="K130" s="7"/>
      <c r="L130" s="7"/>
      <c r="M130" s="7"/>
      <c r="N130" s="7"/>
      <c r="O130" s="7"/>
      <c r="P130" s="7"/>
      <c r="Q130" s="265"/>
      <c r="R130" s="7"/>
      <c r="S130" s="7"/>
      <c r="T130" s="7"/>
      <c r="U130" s="266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</row>
    <row r="131" ht="18.0" customHeight="1">
      <c r="A131" s="7"/>
      <c r="B131" s="7"/>
      <c r="C131" s="7"/>
      <c r="D131" s="7"/>
      <c r="E131" s="7"/>
      <c r="F131" s="7"/>
      <c r="G131" s="7"/>
      <c r="H131" s="264"/>
      <c r="I131" s="7"/>
      <c r="J131" s="7"/>
      <c r="K131" s="7"/>
      <c r="L131" s="7"/>
      <c r="M131" s="7"/>
      <c r="N131" s="7"/>
      <c r="O131" s="7"/>
      <c r="P131" s="7"/>
      <c r="Q131" s="265"/>
      <c r="R131" s="7"/>
      <c r="S131" s="7"/>
      <c r="T131" s="7"/>
      <c r="U131" s="266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</row>
    <row r="132" ht="18.0" customHeight="1">
      <c r="A132" s="7"/>
      <c r="B132" s="7"/>
      <c r="C132" s="7"/>
      <c r="D132" s="7"/>
      <c r="E132" s="7"/>
      <c r="F132" s="7"/>
      <c r="G132" s="7"/>
      <c r="H132" s="264"/>
      <c r="I132" s="7"/>
      <c r="J132" s="7"/>
      <c r="K132" s="7"/>
      <c r="L132" s="7"/>
      <c r="M132" s="7"/>
      <c r="N132" s="7"/>
      <c r="O132" s="7"/>
      <c r="P132" s="7"/>
      <c r="Q132" s="265"/>
      <c r="R132" s="7"/>
      <c r="S132" s="7"/>
      <c r="T132" s="7"/>
      <c r="U132" s="266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</row>
    <row r="133" ht="18.0" customHeight="1">
      <c r="A133" s="7"/>
      <c r="B133" s="7"/>
      <c r="C133" s="7"/>
      <c r="D133" s="7"/>
      <c r="E133" s="7"/>
      <c r="F133" s="7"/>
      <c r="G133" s="7"/>
      <c r="H133" s="264"/>
      <c r="I133" s="7"/>
      <c r="J133" s="7"/>
      <c r="K133" s="7"/>
      <c r="L133" s="7"/>
      <c r="M133" s="7"/>
      <c r="N133" s="7"/>
      <c r="O133" s="7"/>
      <c r="P133" s="7"/>
      <c r="Q133" s="265"/>
      <c r="R133" s="7"/>
      <c r="S133" s="7"/>
      <c r="T133" s="7"/>
      <c r="U133" s="266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</row>
    <row r="134" ht="18.0" customHeight="1">
      <c r="A134" s="7"/>
      <c r="B134" s="7"/>
      <c r="C134" s="7"/>
      <c r="D134" s="7"/>
      <c r="E134" s="7"/>
      <c r="F134" s="7"/>
      <c r="G134" s="7"/>
      <c r="H134" s="264"/>
      <c r="I134" s="7"/>
      <c r="J134" s="7"/>
      <c r="K134" s="7"/>
      <c r="L134" s="7"/>
      <c r="M134" s="7"/>
      <c r="N134" s="7"/>
      <c r="O134" s="7"/>
      <c r="P134" s="7"/>
      <c r="Q134" s="265"/>
      <c r="R134" s="7"/>
      <c r="S134" s="7"/>
      <c r="T134" s="7"/>
      <c r="U134" s="266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</row>
    <row r="135" ht="18.0" customHeight="1">
      <c r="A135" s="7"/>
      <c r="B135" s="7"/>
      <c r="C135" s="7"/>
      <c r="D135" s="7"/>
      <c r="E135" s="7"/>
      <c r="F135" s="7"/>
      <c r="G135" s="7"/>
      <c r="H135" s="264"/>
      <c r="I135" s="7"/>
      <c r="J135" s="7"/>
      <c r="K135" s="7"/>
      <c r="L135" s="7"/>
      <c r="M135" s="7"/>
      <c r="N135" s="7"/>
      <c r="O135" s="7"/>
      <c r="P135" s="7"/>
      <c r="Q135" s="265"/>
      <c r="R135" s="7"/>
      <c r="S135" s="7"/>
      <c r="T135" s="7"/>
      <c r="U135" s="266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</row>
    <row r="136" ht="18.0" customHeight="1">
      <c r="A136" s="7"/>
      <c r="B136" s="7"/>
      <c r="C136" s="7"/>
      <c r="D136" s="7"/>
      <c r="E136" s="7"/>
      <c r="F136" s="7"/>
      <c r="G136" s="7"/>
      <c r="H136" s="264"/>
      <c r="I136" s="7"/>
      <c r="J136" s="7"/>
      <c r="K136" s="7"/>
      <c r="L136" s="7"/>
      <c r="M136" s="7"/>
      <c r="N136" s="7"/>
      <c r="O136" s="7"/>
      <c r="P136" s="7"/>
      <c r="Q136" s="265"/>
      <c r="R136" s="7"/>
      <c r="S136" s="7"/>
      <c r="T136" s="7"/>
      <c r="U136" s="266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</row>
    <row r="137" ht="18.0" customHeight="1">
      <c r="A137" s="7"/>
      <c r="B137" s="7"/>
      <c r="C137" s="7"/>
      <c r="D137" s="7"/>
      <c r="E137" s="7"/>
      <c r="F137" s="7"/>
      <c r="G137" s="7"/>
      <c r="H137" s="264"/>
      <c r="I137" s="7"/>
      <c r="J137" s="7"/>
      <c r="K137" s="7"/>
      <c r="L137" s="7"/>
      <c r="M137" s="7"/>
      <c r="N137" s="7"/>
      <c r="O137" s="7"/>
      <c r="P137" s="7"/>
      <c r="Q137" s="265"/>
      <c r="R137" s="7"/>
      <c r="S137" s="7"/>
      <c r="T137" s="7"/>
      <c r="U137" s="266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</row>
    <row r="138" ht="18.0" customHeight="1">
      <c r="A138" s="7"/>
      <c r="B138" s="7"/>
      <c r="C138" s="7"/>
      <c r="D138" s="7"/>
      <c r="E138" s="7"/>
      <c r="F138" s="7"/>
      <c r="G138" s="7"/>
      <c r="H138" s="264"/>
      <c r="I138" s="7"/>
      <c r="J138" s="7"/>
      <c r="K138" s="7"/>
      <c r="L138" s="7"/>
      <c r="M138" s="7"/>
      <c r="N138" s="7"/>
      <c r="O138" s="7"/>
      <c r="P138" s="7"/>
      <c r="Q138" s="265"/>
      <c r="R138" s="7"/>
      <c r="S138" s="7"/>
      <c r="T138" s="7"/>
      <c r="U138" s="266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</row>
    <row r="139" ht="18.0" customHeight="1">
      <c r="A139" s="7"/>
      <c r="B139" s="7"/>
      <c r="C139" s="7"/>
      <c r="D139" s="7"/>
      <c r="E139" s="7"/>
      <c r="F139" s="7"/>
      <c r="G139" s="7"/>
      <c r="H139" s="264"/>
      <c r="I139" s="7"/>
      <c r="J139" s="7"/>
      <c r="K139" s="7"/>
      <c r="L139" s="7"/>
      <c r="M139" s="7"/>
      <c r="N139" s="7"/>
      <c r="O139" s="7"/>
      <c r="P139" s="7"/>
      <c r="Q139" s="265"/>
      <c r="R139" s="7"/>
      <c r="S139" s="7"/>
      <c r="T139" s="7"/>
      <c r="U139" s="266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</row>
    <row r="140" ht="18.0" customHeight="1">
      <c r="A140" s="7"/>
      <c r="B140" s="7"/>
      <c r="C140" s="7"/>
      <c r="D140" s="7"/>
      <c r="E140" s="7"/>
      <c r="F140" s="7"/>
      <c r="G140" s="7"/>
      <c r="H140" s="264"/>
      <c r="I140" s="7"/>
      <c r="J140" s="7"/>
      <c r="K140" s="7"/>
      <c r="L140" s="7"/>
      <c r="M140" s="7"/>
      <c r="N140" s="7"/>
      <c r="O140" s="7"/>
      <c r="P140" s="7"/>
      <c r="Q140" s="265"/>
      <c r="R140" s="7"/>
      <c r="S140" s="7"/>
      <c r="T140" s="7"/>
      <c r="U140" s="266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</row>
    <row r="141" ht="18.0" customHeight="1">
      <c r="A141" s="7"/>
      <c r="B141" s="7"/>
      <c r="C141" s="7"/>
      <c r="D141" s="7"/>
      <c r="E141" s="7"/>
      <c r="F141" s="7"/>
      <c r="G141" s="7"/>
      <c r="H141" s="264"/>
      <c r="I141" s="7"/>
      <c r="J141" s="7"/>
      <c r="K141" s="7"/>
      <c r="L141" s="7"/>
      <c r="M141" s="7"/>
      <c r="N141" s="7"/>
      <c r="O141" s="7"/>
      <c r="P141" s="7"/>
      <c r="Q141" s="265"/>
      <c r="R141" s="7"/>
      <c r="S141" s="7"/>
      <c r="T141" s="7"/>
      <c r="U141" s="266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</row>
    <row r="142" ht="18.0" customHeight="1">
      <c r="A142" s="7"/>
      <c r="B142" s="7"/>
      <c r="C142" s="7"/>
      <c r="D142" s="7"/>
      <c r="E142" s="7"/>
      <c r="F142" s="7"/>
      <c r="G142" s="7"/>
      <c r="H142" s="264"/>
      <c r="I142" s="7"/>
      <c r="J142" s="7"/>
      <c r="K142" s="7"/>
      <c r="L142" s="7"/>
      <c r="M142" s="7"/>
      <c r="N142" s="7"/>
      <c r="O142" s="7"/>
      <c r="P142" s="7"/>
      <c r="Q142" s="265"/>
      <c r="R142" s="7"/>
      <c r="S142" s="7"/>
      <c r="T142" s="7"/>
      <c r="U142" s="266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</row>
    <row r="143" ht="18.0" customHeight="1">
      <c r="A143" s="7"/>
      <c r="B143" s="7"/>
      <c r="C143" s="7"/>
      <c r="D143" s="7"/>
      <c r="E143" s="7"/>
      <c r="F143" s="7"/>
      <c r="G143" s="7"/>
      <c r="H143" s="264"/>
      <c r="I143" s="7"/>
      <c r="J143" s="7"/>
      <c r="K143" s="7"/>
      <c r="L143" s="7"/>
      <c r="M143" s="7"/>
      <c r="N143" s="7"/>
      <c r="O143" s="7"/>
      <c r="P143" s="7"/>
      <c r="Q143" s="265"/>
      <c r="R143" s="7"/>
      <c r="S143" s="7"/>
      <c r="T143" s="7"/>
      <c r="U143" s="266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</row>
    <row r="144" ht="18.0" customHeight="1">
      <c r="A144" s="7"/>
      <c r="B144" s="7"/>
      <c r="C144" s="7"/>
      <c r="D144" s="7"/>
      <c r="E144" s="7"/>
      <c r="F144" s="7"/>
      <c r="G144" s="7"/>
      <c r="H144" s="264"/>
      <c r="I144" s="7"/>
      <c r="J144" s="7"/>
      <c r="K144" s="7"/>
      <c r="L144" s="7"/>
      <c r="M144" s="7"/>
      <c r="N144" s="7"/>
      <c r="O144" s="7"/>
      <c r="P144" s="7"/>
      <c r="Q144" s="265"/>
      <c r="R144" s="7"/>
      <c r="S144" s="7"/>
      <c r="T144" s="7"/>
      <c r="U144" s="266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</row>
    <row r="145" ht="18.0" customHeight="1">
      <c r="A145" s="7"/>
      <c r="B145" s="7"/>
      <c r="C145" s="7"/>
      <c r="D145" s="7"/>
      <c r="E145" s="7"/>
      <c r="F145" s="7"/>
      <c r="G145" s="7"/>
      <c r="H145" s="264"/>
      <c r="I145" s="7"/>
      <c r="J145" s="7"/>
      <c r="K145" s="7"/>
      <c r="L145" s="7"/>
      <c r="M145" s="7"/>
      <c r="N145" s="7"/>
      <c r="O145" s="7"/>
      <c r="P145" s="7"/>
      <c r="Q145" s="265"/>
      <c r="R145" s="7"/>
      <c r="S145" s="7"/>
      <c r="T145" s="7"/>
      <c r="U145" s="266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</row>
    <row r="146" ht="18.0" customHeight="1">
      <c r="A146" s="7"/>
      <c r="B146" s="7"/>
      <c r="C146" s="7"/>
      <c r="D146" s="7"/>
      <c r="E146" s="7"/>
      <c r="F146" s="7"/>
      <c r="G146" s="7"/>
      <c r="H146" s="264"/>
      <c r="I146" s="7"/>
      <c r="J146" s="7"/>
      <c r="K146" s="7"/>
      <c r="L146" s="7"/>
      <c r="M146" s="7"/>
      <c r="N146" s="7"/>
      <c r="O146" s="7"/>
      <c r="P146" s="7"/>
      <c r="Q146" s="265"/>
      <c r="R146" s="7"/>
      <c r="S146" s="7"/>
      <c r="T146" s="7"/>
      <c r="U146" s="266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</row>
    <row r="147" ht="18.0" customHeight="1">
      <c r="A147" s="7"/>
      <c r="B147" s="7"/>
      <c r="C147" s="7"/>
      <c r="D147" s="7"/>
      <c r="E147" s="7"/>
      <c r="F147" s="7"/>
      <c r="G147" s="7"/>
      <c r="H147" s="264"/>
      <c r="I147" s="7"/>
      <c r="J147" s="7"/>
      <c r="K147" s="7"/>
      <c r="L147" s="7"/>
      <c r="M147" s="7"/>
      <c r="N147" s="7"/>
      <c r="O147" s="7"/>
      <c r="P147" s="7"/>
      <c r="Q147" s="265"/>
      <c r="R147" s="7"/>
      <c r="S147" s="7"/>
      <c r="T147" s="7"/>
      <c r="U147" s="266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</row>
    <row r="148" ht="18.0" customHeight="1">
      <c r="A148" s="7"/>
      <c r="B148" s="7"/>
      <c r="C148" s="7"/>
      <c r="D148" s="7"/>
      <c r="E148" s="7"/>
      <c r="F148" s="7"/>
      <c r="G148" s="7"/>
      <c r="H148" s="264"/>
      <c r="I148" s="7"/>
      <c r="J148" s="7"/>
      <c r="K148" s="7"/>
      <c r="L148" s="7"/>
      <c r="M148" s="7"/>
      <c r="N148" s="7"/>
      <c r="O148" s="7"/>
      <c r="P148" s="7"/>
      <c r="Q148" s="265"/>
      <c r="R148" s="7"/>
      <c r="S148" s="7"/>
      <c r="T148" s="7"/>
      <c r="U148" s="266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</row>
    <row r="149" ht="18.0" customHeight="1">
      <c r="A149" s="7"/>
      <c r="B149" s="7"/>
      <c r="C149" s="7"/>
      <c r="D149" s="7"/>
      <c r="E149" s="7"/>
      <c r="F149" s="7"/>
      <c r="G149" s="7"/>
      <c r="H149" s="264"/>
      <c r="I149" s="7"/>
      <c r="J149" s="7"/>
      <c r="K149" s="7"/>
      <c r="L149" s="7"/>
      <c r="M149" s="7"/>
      <c r="N149" s="7"/>
      <c r="O149" s="7"/>
      <c r="P149" s="7"/>
      <c r="Q149" s="265"/>
      <c r="R149" s="7"/>
      <c r="S149" s="7"/>
      <c r="T149" s="7"/>
      <c r="U149" s="266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</row>
    <row r="150" ht="18.0" customHeight="1">
      <c r="A150" s="7"/>
      <c r="B150" s="7"/>
      <c r="C150" s="7"/>
      <c r="D150" s="7"/>
      <c r="E150" s="7"/>
      <c r="F150" s="7"/>
      <c r="G150" s="7"/>
      <c r="H150" s="264"/>
      <c r="I150" s="7"/>
      <c r="J150" s="7"/>
      <c r="K150" s="7"/>
      <c r="L150" s="7"/>
      <c r="M150" s="7"/>
      <c r="N150" s="7"/>
      <c r="O150" s="7"/>
      <c r="P150" s="7"/>
      <c r="Q150" s="265"/>
      <c r="R150" s="7"/>
      <c r="S150" s="7"/>
      <c r="T150" s="7"/>
      <c r="U150" s="266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</row>
    <row r="151" ht="18.0" customHeight="1">
      <c r="A151" s="7"/>
      <c r="B151" s="7"/>
      <c r="C151" s="7"/>
      <c r="D151" s="7"/>
      <c r="E151" s="7"/>
      <c r="F151" s="7"/>
      <c r="G151" s="7"/>
      <c r="H151" s="264"/>
      <c r="I151" s="7"/>
      <c r="J151" s="7"/>
      <c r="K151" s="7"/>
      <c r="L151" s="7"/>
      <c r="M151" s="7"/>
      <c r="N151" s="7"/>
      <c r="O151" s="7"/>
      <c r="P151" s="7"/>
      <c r="Q151" s="265"/>
      <c r="R151" s="7"/>
      <c r="S151" s="7"/>
      <c r="T151" s="7"/>
      <c r="U151" s="266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</row>
    <row r="152" ht="18.0" customHeight="1">
      <c r="A152" s="7"/>
      <c r="B152" s="7"/>
      <c r="C152" s="7"/>
      <c r="D152" s="7"/>
      <c r="E152" s="7"/>
      <c r="F152" s="7"/>
      <c r="G152" s="7"/>
      <c r="H152" s="264"/>
      <c r="I152" s="7"/>
      <c r="J152" s="7"/>
      <c r="K152" s="7"/>
      <c r="L152" s="7"/>
      <c r="M152" s="7"/>
      <c r="N152" s="7"/>
      <c r="O152" s="7"/>
      <c r="P152" s="7"/>
      <c r="Q152" s="265"/>
      <c r="R152" s="7"/>
      <c r="S152" s="7"/>
      <c r="T152" s="7"/>
      <c r="U152" s="266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</row>
    <row r="153" ht="18.0" customHeight="1">
      <c r="A153" s="7"/>
      <c r="B153" s="7"/>
      <c r="C153" s="7"/>
      <c r="D153" s="7"/>
      <c r="E153" s="7"/>
      <c r="F153" s="7"/>
      <c r="G153" s="7"/>
      <c r="H153" s="264"/>
      <c r="I153" s="7"/>
      <c r="J153" s="7"/>
      <c r="K153" s="7"/>
      <c r="L153" s="7"/>
      <c r="M153" s="7"/>
      <c r="N153" s="7"/>
      <c r="O153" s="7"/>
      <c r="P153" s="7"/>
      <c r="Q153" s="265"/>
      <c r="R153" s="7"/>
      <c r="S153" s="7"/>
      <c r="T153" s="7"/>
      <c r="U153" s="266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</row>
    <row r="154" ht="18.0" customHeight="1">
      <c r="A154" s="7"/>
      <c r="B154" s="7"/>
      <c r="C154" s="7"/>
      <c r="D154" s="7"/>
      <c r="E154" s="7"/>
      <c r="F154" s="7"/>
      <c r="G154" s="7"/>
      <c r="H154" s="264"/>
      <c r="I154" s="7"/>
      <c r="J154" s="7"/>
      <c r="K154" s="7"/>
      <c r="L154" s="7"/>
      <c r="M154" s="7"/>
      <c r="N154" s="7"/>
      <c r="O154" s="7"/>
      <c r="P154" s="7"/>
      <c r="Q154" s="265"/>
      <c r="R154" s="7"/>
      <c r="S154" s="7"/>
      <c r="T154" s="7"/>
      <c r="U154" s="266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</row>
    <row r="155" ht="18.0" customHeight="1">
      <c r="A155" s="7"/>
      <c r="B155" s="7"/>
      <c r="C155" s="7"/>
      <c r="D155" s="7"/>
      <c r="E155" s="7"/>
      <c r="F155" s="7"/>
      <c r="G155" s="7"/>
      <c r="H155" s="264"/>
      <c r="I155" s="7"/>
      <c r="J155" s="7"/>
      <c r="K155" s="7"/>
      <c r="L155" s="7"/>
      <c r="M155" s="7"/>
      <c r="N155" s="7"/>
      <c r="O155" s="7"/>
      <c r="P155" s="7"/>
      <c r="Q155" s="265"/>
      <c r="R155" s="7"/>
      <c r="S155" s="7"/>
      <c r="T155" s="7"/>
      <c r="U155" s="266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</row>
    <row r="156" ht="18.0" customHeight="1">
      <c r="A156" s="7"/>
      <c r="B156" s="7"/>
      <c r="C156" s="7"/>
      <c r="D156" s="7"/>
      <c r="E156" s="7"/>
      <c r="F156" s="7"/>
      <c r="G156" s="7"/>
      <c r="H156" s="264"/>
      <c r="I156" s="7"/>
      <c r="J156" s="7"/>
      <c r="K156" s="7"/>
      <c r="L156" s="7"/>
      <c r="M156" s="7"/>
      <c r="N156" s="7"/>
      <c r="O156" s="7"/>
      <c r="P156" s="7"/>
      <c r="Q156" s="265"/>
      <c r="R156" s="7"/>
      <c r="S156" s="7"/>
      <c r="T156" s="7"/>
      <c r="U156" s="266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</row>
    <row r="157" ht="18.0" customHeight="1">
      <c r="A157" s="7"/>
      <c r="B157" s="7"/>
      <c r="C157" s="7"/>
      <c r="D157" s="7"/>
      <c r="E157" s="7"/>
      <c r="F157" s="7"/>
      <c r="G157" s="7"/>
      <c r="H157" s="264"/>
      <c r="I157" s="7"/>
      <c r="J157" s="7"/>
      <c r="K157" s="7"/>
      <c r="L157" s="7"/>
      <c r="M157" s="7"/>
      <c r="N157" s="7"/>
      <c r="O157" s="7"/>
      <c r="P157" s="7"/>
      <c r="Q157" s="265"/>
      <c r="R157" s="7"/>
      <c r="S157" s="7"/>
      <c r="T157" s="7"/>
      <c r="U157" s="266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</row>
    <row r="158" ht="18.0" customHeight="1">
      <c r="A158" s="7"/>
      <c r="B158" s="7"/>
      <c r="C158" s="7"/>
      <c r="D158" s="7"/>
      <c r="E158" s="7"/>
      <c r="F158" s="7"/>
      <c r="G158" s="7"/>
      <c r="H158" s="264"/>
      <c r="I158" s="7"/>
      <c r="J158" s="7"/>
      <c r="K158" s="7"/>
      <c r="L158" s="7"/>
      <c r="M158" s="7"/>
      <c r="N158" s="7"/>
      <c r="O158" s="7"/>
      <c r="P158" s="7"/>
      <c r="Q158" s="265"/>
      <c r="R158" s="7"/>
      <c r="S158" s="7"/>
      <c r="T158" s="7"/>
      <c r="U158" s="266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</row>
    <row r="159" ht="18.0" customHeight="1">
      <c r="A159" s="7"/>
      <c r="B159" s="7"/>
      <c r="C159" s="7"/>
      <c r="D159" s="7"/>
      <c r="E159" s="7"/>
      <c r="F159" s="7"/>
      <c r="G159" s="7"/>
      <c r="H159" s="264"/>
      <c r="I159" s="7"/>
      <c r="J159" s="7"/>
      <c r="K159" s="7"/>
      <c r="L159" s="7"/>
      <c r="M159" s="7"/>
      <c r="N159" s="7"/>
      <c r="O159" s="7"/>
      <c r="P159" s="7"/>
      <c r="Q159" s="265"/>
      <c r="R159" s="7"/>
      <c r="S159" s="7"/>
      <c r="T159" s="7"/>
      <c r="U159" s="266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</row>
    <row r="160" ht="18.0" customHeight="1">
      <c r="A160" s="7"/>
      <c r="B160" s="7"/>
      <c r="C160" s="7"/>
      <c r="D160" s="7"/>
      <c r="E160" s="7"/>
      <c r="F160" s="7"/>
      <c r="G160" s="7"/>
      <c r="H160" s="264"/>
      <c r="I160" s="7"/>
      <c r="J160" s="7"/>
      <c r="K160" s="7"/>
      <c r="L160" s="7"/>
      <c r="M160" s="7"/>
      <c r="N160" s="7"/>
      <c r="O160" s="7"/>
      <c r="P160" s="7"/>
      <c r="Q160" s="265"/>
      <c r="R160" s="7"/>
      <c r="S160" s="7"/>
      <c r="T160" s="7"/>
      <c r="U160" s="266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</row>
    <row r="161" ht="18.0" customHeight="1">
      <c r="A161" s="7"/>
      <c r="B161" s="7"/>
      <c r="C161" s="7"/>
      <c r="D161" s="7"/>
      <c r="E161" s="7"/>
      <c r="F161" s="7"/>
      <c r="G161" s="7"/>
      <c r="H161" s="264"/>
      <c r="I161" s="7"/>
      <c r="J161" s="7"/>
      <c r="K161" s="7"/>
      <c r="L161" s="7"/>
      <c r="M161" s="7"/>
      <c r="N161" s="7"/>
      <c r="O161" s="7"/>
      <c r="P161" s="7"/>
      <c r="Q161" s="265"/>
      <c r="R161" s="7"/>
      <c r="S161" s="7"/>
      <c r="T161" s="7"/>
      <c r="U161" s="266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</row>
    <row r="162" ht="18.0" customHeight="1">
      <c r="A162" s="7"/>
      <c r="B162" s="7"/>
      <c r="C162" s="7"/>
      <c r="D162" s="7"/>
      <c r="E162" s="7"/>
      <c r="F162" s="7"/>
      <c r="G162" s="7"/>
      <c r="H162" s="264"/>
      <c r="I162" s="7"/>
      <c r="J162" s="7"/>
      <c r="K162" s="7"/>
      <c r="L162" s="7"/>
      <c r="M162" s="7"/>
      <c r="N162" s="7"/>
      <c r="O162" s="7"/>
      <c r="P162" s="7"/>
      <c r="Q162" s="265"/>
      <c r="R162" s="7"/>
      <c r="S162" s="7"/>
      <c r="T162" s="7"/>
      <c r="U162" s="266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</row>
    <row r="163" ht="18.0" customHeight="1">
      <c r="A163" s="7"/>
      <c r="B163" s="7"/>
      <c r="C163" s="7"/>
      <c r="D163" s="7"/>
      <c r="E163" s="7"/>
      <c r="F163" s="7"/>
      <c r="G163" s="7"/>
      <c r="H163" s="264"/>
      <c r="I163" s="7"/>
      <c r="J163" s="7"/>
      <c r="K163" s="7"/>
      <c r="L163" s="7"/>
      <c r="M163" s="7"/>
      <c r="N163" s="7"/>
      <c r="O163" s="7"/>
      <c r="P163" s="7"/>
      <c r="Q163" s="265"/>
      <c r="R163" s="7"/>
      <c r="S163" s="7"/>
      <c r="T163" s="7"/>
      <c r="U163" s="266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</row>
    <row r="164" ht="18.0" customHeight="1">
      <c r="A164" s="7"/>
      <c r="B164" s="7"/>
      <c r="C164" s="7"/>
      <c r="D164" s="7"/>
      <c r="E164" s="7"/>
      <c r="F164" s="7"/>
      <c r="G164" s="7"/>
      <c r="H164" s="264"/>
      <c r="I164" s="7"/>
      <c r="J164" s="7"/>
      <c r="K164" s="7"/>
      <c r="L164" s="7"/>
      <c r="M164" s="7"/>
      <c r="N164" s="7"/>
      <c r="O164" s="7"/>
      <c r="P164" s="7"/>
      <c r="Q164" s="265"/>
      <c r="R164" s="7"/>
      <c r="S164" s="7"/>
      <c r="T164" s="7"/>
      <c r="U164" s="266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</row>
    <row r="165" ht="18.0" customHeight="1">
      <c r="A165" s="7"/>
      <c r="B165" s="7"/>
      <c r="C165" s="7"/>
      <c r="D165" s="7"/>
      <c r="E165" s="7"/>
      <c r="F165" s="7"/>
      <c r="G165" s="7"/>
      <c r="H165" s="264"/>
      <c r="I165" s="7"/>
      <c r="J165" s="7"/>
      <c r="K165" s="7"/>
      <c r="L165" s="7"/>
      <c r="M165" s="7"/>
      <c r="N165" s="7"/>
      <c r="O165" s="7"/>
      <c r="P165" s="7"/>
      <c r="Q165" s="265"/>
      <c r="R165" s="7"/>
      <c r="S165" s="7"/>
      <c r="T165" s="7"/>
      <c r="U165" s="266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</row>
    <row r="166" ht="18.0" customHeight="1">
      <c r="A166" s="7"/>
      <c r="B166" s="7"/>
      <c r="C166" s="7"/>
      <c r="D166" s="7"/>
      <c r="E166" s="7"/>
      <c r="F166" s="7"/>
      <c r="G166" s="7"/>
      <c r="H166" s="264"/>
      <c r="I166" s="7"/>
      <c r="J166" s="7"/>
      <c r="K166" s="7"/>
      <c r="L166" s="7"/>
      <c r="M166" s="7"/>
      <c r="N166" s="7"/>
      <c r="O166" s="7"/>
      <c r="P166" s="7"/>
      <c r="Q166" s="265"/>
      <c r="R166" s="7"/>
      <c r="S166" s="7"/>
      <c r="T166" s="7"/>
      <c r="U166" s="266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</row>
    <row r="167" ht="18.0" customHeight="1">
      <c r="A167" s="7"/>
      <c r="B167" s="7"/>
      <c r="C167" s="7"/>
      <c r="D167" s="7"/>
      <c r="E167" s="7"/>
      <c r="F167" s="7"/>
      <c r="G167" s="7"/>
      <c r="H167" s="264"/>
      <c r="I167" s="7"/>
      <c r="J167" s="7"/>
      <c r="K167" s="7"/>
      <c r="L167" s="7"/>
      <c r="M167" s="7"/>
      <c r="N167" s="7"/>
      <c r="O167" s="7"/>
      <c r="P167" s="7"/>
      <c r="Q167" s="265"/>
      <c r="R167" s="7"/>
      <c r="S167" s="7"/>
      <c r="T167" s="7"/>
      <c r="U167" s="266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</row>
    <row r="168" ht="18.0" customHeight="1">
      <c r="A168" s="7"/>
      <c r="B168" s="7"/>
      <c r="C168" s="7"/>
      <c r="D168" s="7"/>
      <c r="E168" s="7"/>
      <c r="F168" s="7"/>
      <c r="G168" s="7"/>
      <c r="H168" s="264"/>
      <c r="I168" s="7"/>
      <c r="J168" s="7"/>
      <c r="K168" s="7"/>
      <c r="L168" s="7"/>
      <c r="M168" s="7"/>
      <c r="N168" s="7"/>
      <c r="O168" s="7"/>
      <c r="P168" s="7"/>
      <c r="Q168" s="265"/>
      <c r="R168" s="7"/>
      <c r="S168" s="7"/>
      <c r="T168" s="7"/>
      <c r="U168" s="266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</row>
    <row r="169" ht="18.0" customHeight="1">
      <c r="A169" s="7"/>
      <c r="B169" s="7"/>
      <c r="C169" s="7"/>
      <c r="D169" s="7"/>
      <c r="E169" s="7"/>
      <c r="F169" s="7"/>
      <c r="G169" s="7"/>
      <c r="H169" s="264"/>
      <c r="I169" s="7"/>
      <c r="J169" s="7"/>
      <c r="K169" s="7"/>
      <c r="L169" s="7"/>
      <c r="M169" s="7"/>
      <c r="N169" s="7"/>
      <c r="O169" s="7"/>
      <c r="P169" s="7"/>
      <c r="Q169" s="265"/>
      <c r="R169" s="7"/>
      <c r="S169" s="7"/>
      <c r="T169" s="7"/>
      <c r="U169" s="266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</row>
    <row r="170" ht="18.0" customHeight="1">
      <c r="A170" s="7"/>
      <c r="B170" s="7"/>
      <c r="C170" s="7"/>
      <c r="D170" s="7"/>
      <c r="E170" s="7"/>
      <c r="F170" s="7"/>
      <c r="G170" s="7"/>
      <c r="H170" s="264"/>
      <c r="I170" s="7"/>
      <c r="J170" s="7"/>
      <c r="K170" s="7"/>
      <c r="L170" s="7"/>
      <c r="M170" s="7"/>
      <c r="N170" s="7"/>
      <c r="O170" s="7"/>
      <c r="P170" s="7"/>
      <c r="Q170" s="265"/>
      <c r="R170" s="7"/>
      <c r="S170" s="7"/>
      <c r="T170" s="7"/>
      <c r="U170" s="266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</row>
    <row r="171" ht="18.0" customHeight="1">
      <c r="A171" s="7"/>
      <c r="B171" s="7"/>
      <c r="C171" s="7"/>
      <c r="D171" s="7"/>
      <c r="E171" s="7"/>
      <c r="F171" s="7"/>
      <c r="G171" s="7"/>
      <c r="H171" s="264"/>
      <c r="I171" s="7"/>
      <c r="J171" s="7"/>
      <c r="K171" s="7"/>
      <c r="L171" s="7"/>
      <c r="M171" s="7"/>
      <c r="N171" s="7"/>
      <c r="O171" s="7"/>
      <c r="P171" s="7"/>
      <c r="Q171" s="265"/>
      <c r="R171" s="7"/>
      <c r="S171" s="7"/>
      <c r="T171" s="7"/>
      <c r="U171" s="266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</row>
    <row r="172" ht="18.0" customHeight="1">
      <c r="A172" s="7"/>
      <c r="B172" s="7"/>
      <c r="C172" s="7"/>
      <c r="D172" s="7"/>
      <c r="E172" s="7"/>
      <c r="F172" s="7"/>
      <c r="G172" s="7"/>
      <c r="H172" s="264"/>
      <c r="I172" s="7"/>
      <c r="J172" s="7"/>
      <c r="K172" s="7"/>
      <c r="L172" s="7"/>
      <c r="M172" s="7"/>
      <c r="N172" s="7"/>
      <c r="O172" s="7"/>
      <c r="P172" s="7"/>
      <c r="Q172" s="265"/>
      <c r="R172" s="7"/>
      <c r="S172" s="7"/>
      <c r="T172" s="7"/>
      <c r="U172" s="266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</row>
    <row r="173" ht="18.0" customHeight="1">
      <c r="A173" s="7"/>
      <c r="B173" s="7"/>
      <c r="C173" s="7"/>
      <c r="D173" s="7"/>
      <c r="E173" s="7"/>
      <c r="F173" s="7"/>
      <c r="G173" s="7"/>
      <c r="H173" s="264"/>
      <c r="I173" s="7"/>
      <c r="J173" s="7"/>
      <c r="K173" s="7"/>
      <c r="L173" s="7"/>
      <c r="M173" s="7"/>
      <c r="N173" s="7"/>
      <c r="O173" s="7"/>
      <c r="P173" s="7"/>
      <c r="Q173" s="265"/>
      <c r="R173" s="7"/>
      <c r="S173" s="7"/>
      <c r="T173" s="7"/>
      <c r="U173" s="266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</row>
    <row r="174" ht="18.0" customHeight="1">
      <c r="A174" s="7"/>
      <c r="B174" s="7"/>
      <c r="C174" s="7"/>
      <c r="D174" s="7"/>
      <c r="E174" s="7"/>
      <c r="F174" s="7"/>
      <c r="G174" s="7"/>
      <c r="H174" s="264"/>
      <c r="I174" s="7"/>
      <c r="J174" s="7"/>
      <c r="K174" s="7"/>
      <c r="L174" s="7"/>
      <c r="M174" s="7"/>
      <c r="N174" s="7"/>
      <c r="O174" s="7"/>
      <c r="P174" s="7"/>
      <c r="Q174" s="265"/>
      <c r="R174" s="7"/>
      <c r="S174" s="7"/>
      <c r="T174" s="7"/>
      <c r="U174" s="266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</row>
    <row r="175" ht="18.0" customHeight="1">
      <c r="A175" s="7"/>
      <c r="B175" s="7"/>
      <c r="C175" s="7"/>
      <c r="D175" s="7"/>
      <c r="E175" s="7"/>
      <c r="F175" s="7"/>
      <c r="G175" s="7"/>
      <c r="H175" s="264"/>
      <c r="I175" s="7"/>
      <c r="J175" s="7"/>
      <c r="K175" s="7"/>
      <c r="L175" s="7"/>
      <c r="M175" s="7"/>
      <c r="N175" s="7"/>
      <c r="O175" s="7"/>
      <c r="P175" s="7"/>
      <c r="Q175" s="265"/>
      <c r="R175" s="7"/>
      <c r="S175" s="7"/>
      <c r="T175" s="7"/>
      <c r="U175" s="266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</row>
    <row r="176" ht="18.0" customHeight="1">
      <c r="A176" s="7"/>
      <c r="B176" s="7"/>
      <c r="C176" s="7"/>
      <c r="D176" s="7"/>
      <c r="E176" s="7"/>
      <c r="F176" s="7"/>
      <c r="G176" s="7"/>
      <c r="H176" s="264"/>
      <c r="I176" s="7"/>
      <c r="J176" s="7"/>
      <c r="K176" s="7"/>
      <c r="L176" s="7"/>
      <c r="M176" s="7"/>
      <c r="N176" s="7"/>
      <c r="O176" s="7"/>
      <c r="P176" s="7"/>
      <c r="Q176" s="265"/>
      <c r="R176" s="7"/>
      <c r="S176" s="7"/>
      <c r="T176" s="7"/>
      <c r="U176" s="266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</row>
    <row r="177" ht="18.0" customHeight="1">
      <c r="A177" s="7"/>
      <c r="B177" s="7"/>
      <c r="C177" s="7"/>
      <c r="D177" s="7"/>
      <c r="E177" s="7"/>
      <c r="F177" s="7"/>
      <c r="G177" s="7"/>
      <c r="H177" s="264"/>
      <c r="I177" s="7"/>
      <c r="J177" s="7"/>
      <c r="K177" s="7"/>
      <c r="L177" s="7"/>
      <c r="M177" s="7"/>
      <c r="N177" s="7"/>
      <c r="O177" s="7"/>
      <c r="P177" s="7"/>
      <c r="Q177" s="265"/>
      <c r="R177" s="7"/>
      <c r="S177" s="7"/>
      <c r="T177" s="7"/>
      <c r="U177" s="266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</row>
    <row r="178" ht="18.0" customHeight="1">
      <c r="A178" s="7"/>
      <c r="B178" s="7"/>
      <c r="C178" s="7"/>
      <c r="D178" s="7"/>
      <c r="E178" s="7"/>
      <c r="F178" s="7"/>
      <c r="G178" s="7"/>
      <c r="H178" s="264"/>
      <c r="I178" s="7"/>
      <c r="J178" s="7"/>
      <c r="K178" s="7"/>
      <c r="L178" s="7"/>
      <c r="M178" s="7"/>
      <c r="N178" s="7"/>
      <c r="O178" s="7"/>
      <c r="P178" s="7"/>
      <c r="Q178" s="265"/>
      <c r="R178" s="7"/>
      <c r="S178" s="7"/>
      <c r="T178" s="7"/>
      <c r="U178" s="266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</row>
    <row r="179" ht="18.0" customHeight="1">
      <c r="A179" s="7"/>
      <c r="B179" s="7"/>
      <c r="C179" s="7"/>
      <c r="D179" s="7"/>
      <c r="E179" s="7"/>
      <c r="F179" s="7"/>
      <c r="G179" s="7"/>
      <c r="H179" s="264"/>
      <c r="I179" s="7"/>
      <c r="J179" s="7"/>
      <c r="K179" s="7"/>
      <c r="L179" s="7"/>
      <c r="M179" s="7"/>
      <c r="N179" s="7"/>
      <c r="O179" s="7"/>
      <c r="P179" s="7"/>
      <c r="Q179" s="265"/>
      <c r="R179" s="7"/>
      <c r="S179" s="7"/>
      <c r="T179" s="7"/>
      <c r="U179" s="266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</row>
    <row r="180" ht="18.0" customHeight="1">
      <c r="A180" s="7"/>
      <c r="B180" s="7"/>
      <c r="C180" s="7"/>
      <c r="D180" s="7"/>
      <c r="E180" s="7"/>
      <c r="F180" s="7"/>
      <c r="G180" s="7"/>
      <c r="H180" s="264"/>
      <c r="I180" s="7"/>
      <c r="J180" s="7"/>
      <c r="K180" s="7"/>
      <c r="L180" s="7"/>
      <c r="M180" s="7"/>
      <c r="N180" s="7"/>
      <c r="O180" s="7"/>
      <c r="P180" s="7"/>
      <c r="Q180" s="265"/>
      <c r="R180" s="7"/>
      <c r="S180" s="7"/>
      <c r="T180" s="7"/>
      <c r="U180" s="266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</row>
    <row r="181" ht="18.0" customHeight="1">
      <c r="A181" s="7"/>
      <c r="B181" s="7"/>
      <c r="C181" s="7"/>
      <c r="D181" s="7"/>
      <c r="E181" s="7"/>
      <c r="F181" s="7"/>
      <c r="G181" s="7"/>
      <c r="H181" s="264"/>
      <c r="I181" s="7"/>
      <c r="J181" s="7"/>
      <c r="K181" s="7"/>
      <c r="L181" s="7"/>
      <c r="M181" s="7"/>
      <c r="N181" s="7"/>
      <c r="O181" s="7"/>
      <c r="P181" s="7"/>
      <c r="Q181" s="265"/>
      <c r="R181" s="7"/>
      <c r="S181" s="7"/>
      <c r="T181" s="7"/>
      <c r="U181" s="266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</row>
    <row r="182" ht="18.0" customHeight="1">
      <c r="A182" s="7"/>
      <c r="B182" s="7"/>
      <c r="C182" s="7"/>
      <c r="D182" s="7"/>
      <c r="E182" s="7"/>
      <c r="F182" s="7"/>
      <c r="G182" s="7"/>
      <c r="H182" s="264"/>
      <c r="I182" s="7"/>
      <c r="J182" s="7"/>
      <c r="K182" s="7"/>
      <c r="L182" s="7"/>
      <c r="M182" s="7"/>
      <c r="N182" s="7"/>
      <c r="O182" s="7"/>
      <c r="P182" s="7"/>
      <c r="Q182" s="265"/>
      <c r="R182" s="7"/>
      <c r="S182" s="7"/>
      <c r="T182" s="7"/>
      <c r="U182" s="266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</row>
    <row r="183" ht="18.0" customHeight="1">
      <c r="A183" s="7"/>
      <c r="B183" s="7"/>
      <c r="C183" s="7"/>
      <c r="D183" s="7"/>
      <c r="E183" s="7"/>
      <c r="F183" s="7"/>
      <c r="G183" s="7"/>
      <c r="H183" s="264"/>
      <c r="I183" s="7"/>
      <c r="J183" s="7"/>
      <c r="K183" s="7"/>
      <c r="L183" s="7"/>
      <c r="M183" s="7"/>
      <c r="N183" s="7"/>
      <c r="O183" s="7"/>
      <c r="P183" s="7"/>
      <c r="Q183" s="265"/>
      <c r="R183" s="7"/>
      <c r="S183" s="7"/>
      <c r="T183" s="7"/>
      <c r="U183" s="266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</row>
    <row r="184" ht="18.0" customHeight="1">
      <c r="A184" s="7"/>
      <c r="B184" s="7"/>
      <c r="C184" s="7"/>
      <c r="D184" s="7"/>
      <c r="E184" s="7"/>
      <c r="F184" s="7"/>
      <c r="G184" s="7"/>
      <c r="H184" s="264"/>
      <c r="I184" s="7"/>
      <c r="J184" s="7"/>
      <c r="K184" s="7"/>
      <c r="L184" s="7"/>
      <c r="M184" s="7"/>
      <c r="N184" s="7"/>
      <c r="O184" s="7"/>
      <c r="P184" s="7"/>
      <c r="Q184" s="265"/>
      <c r="R184" s="7"/>
      <c r="S184" s="7"/>
      <c r="T184" s="7"/>
      <c r="U184" s="266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</row>
    <row r="185" ht="18.0" customHeight="1">
      <c r="A185" s="7"/>
      <c r="B185" s="7"/>
      <c r="C185" s="7"/>
      <c r="D185" s="7"/>
      <c r="E185" s="7"/>
      <c r="F185" s="7"/>
      <c r="G185" s="7"/>
      <c r="H185" s="264"/>
      <c r="I185" s="7"/>
      <c r="J185" s="7"/>
      <c r="K185" s="7"/>
      <c r="L185" s="7"/>
      <c r="M185" s="7"/>
      <c r="N185" s="7"/>
      <c r="O185" s="7"/>
      <c r="P185" s="7"/>
      <c r="Q185" s="265"/>
      <c r="R185" s="7"/>
      <c r="S185" s="7"/>
      <c r="T185" s="7"/>
      <c r="U185" s="266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</row>
    <row r="186" ht="18.0" customHeight="1">
      <c r="A186" s="7"/>
      <c r="B186" s="7"/>
      <c r="C186" s="7"/>
      <c r="D186" s="7"/>
      <c r="E186" s="7"/>
      <c r="F186" s="7"/>
      <c r="G186" s="7"/>
      <c r="H186" s="264"/>
      <c r="I186" s="7"/>
      <c r="J186" s="7"/>
      <c r="K186" s="7"/>
      <c r="L186" s="7"/>
      <c r="M186" s="7"/>
      <c r="N186" s="7"/>
      <c r="O186" s="7"/>
      <c r="P186" s="7"/>
      <c r="Q186" s="265"/>
      <c r="R186" s="7"/>
      <c r="S186" s="7"/>
      <c r="T186" s="7"/>
      <c r="U186" s="266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</row>
    <row r="187" ht="18.0" customHeight="1">
      <c r="A187" s="7"/>
      <c r="B187" s="7"/>
      <c r="C187" s="7"/>
      <c r="D187" s="7"/>
      <c r="E187" s="7"/>
      <c r="F187" s="7"/>
      <c r="G187" s="7"/>
      <c r="H187" s="264"/>
      <c r="I187" s="7"/>
      <c r="J187" s="7"/>
      <c r="K187" s="7"/>
      <c r="L187" s="7"/>
      <c r="M187" s="7"/>
      <c r="N187" s="7"/>
      <c r="O187" s="7"/>
      <c r="P187" s="7"/>
      <c r="Q187" s="265"/>
      <c r="R187" s="7"/>
      <c r="S187" s="7"/>
      <c r="T187" s="7"/>
      <c r="U187" s="266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</row>
    <row r="188" ht="18.0" customHeight="1">
      <c r="A188" s="7"/>
      <c r="B188" s="7"/>
      <c r="C188" s="7"/>
      <c r="D188" s="7"/>
      <c r="E188" s="7"/>
      <c r="F188" s="7"/>
      <c r="G188" s="7"/>
      <c r="H188" s="264"/>
      <c r="I188" s="7"/>
      <c r="J188" s="7"/>
      <c r="K188" s="7"/>
      <c r="L188" s="7"/>
      <c r="M188" s="7"/>
      <c r="N188" s="7"/>
      <c r="O188" s="7"/>
      <c r="P188" s="7"/>
      <c r="Q188" s="265"/>
      <c r="R188" s="7"/>
      <c r="S188" s="7"/>
      <c r="T188" s="7"/>
      <c r="U188" s="266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</row>
    <row r="189" ht="18.0" customHeight="1">
      <c r="A189" s="7"/>
      <c r="B189" s="7"/>
      <c r="C189" s="7"/>
      <c r="D189" s="7"/>
      <c r="E189" s="7"/>
      <c r="F189" s="7"/>
      <c r="G189" s="7"/>
      <c r="H189" s="264"/>
      <c r="I189" s="7"/>
      <c r="J189" s="7"/>
      <c r="K189" s="7"/>
      <c r="L189" s="7"/>
      <c r="M189" s="7"/>
      <c r="N189" s="7"/>
      <c r="O189" s="7"/>
      <c r="P189" s="7"/>
      <c r="Q189" s="265"/>
      <c r="R189" s="7"/>
      <c r="S189" s="7"/>
      <c r="T189" s="7"/>
      <c r="U189" s="266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</row>
    <row r="190" ht="18.0" customHeight="1">
      <c r="A190" s="7"/>
      <c r="B190" s="7"/>
      <c r="C190" s="7"/>
      <c r="D190" s="7"/>
      <c r="E190" s="7"/>
      <c r="F190" s="7"/>
      <c r="G190" s="7"/>
      <c r="H190" s="264"/>
      <c r="I190" s="7"/>
      <c r="J190" s="7"/>
      <c r="K190" s="7"/>
      <c r="L190" s="7"/>
      <c r="M190" s="7"/>
      <c r="N190" s="7"/>
      <c r="O190" s="7"/>
      <c r="P190" s="7"/>
      <c r="Q190" s="265"/>
      <c r="R190" s="7"/>
      <c r="S190" s="7"/>
      <c r="T190" s="7"/>
      <c r="U190" s="266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</row>
    <row r="191" ht="18.0" customHeight="1">
      <c r="A191" s="7"/>
      <c r="B191" s="7"/>
      <c r="C191" s="7"/>
      <c r="D191" s="7"/>
      <c r="E191" s="7"/>
      <c r="F191" s="7"/>
      <c r="G191" s="7"/>
      <c r="H191" s="264"/>
      <c r="I191" s="7"/>
      <c r="J191" s="7"/>
      <c r="K191" s="7"/>
      <c r="L191" s="7"/>
      <c r="M191" s="7"/>
      <c r="N191" s="7"/>
      <c r="O191" s="7"/>
      <c r="P191" s="7"/>
      <c r="Q191" s="265"/>
      <c r="R191" s="7"/>
      <c r="S191" s="7"/>
      <c r="T191" s="7"/>
      <c r="U191" s="266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</row>
    <row r="192" ht="18.0" customHeight="1">
      <c r="A192" s="7"/>
      <c r="B192" s="7"/>
      <c r="C192" s="7"/>
      <c r="D192" s="7"/>
      <c r="E192" s="7"/>
      <c r="F192" s="7"/>
      <c r="G192" s="7"/>
      <c r="H192" s="264"/>
      <c r="I192" s="7"/>
      <c r="J192" s="7"/>
      <c r="K192" s="7"/>
      <c r="L192" s="7"/>
      <c r="M192" s="7"/>
      <c r="N192" s="7"/>
      <c r="O192" s="7"/>
      <c r="P192" s="7"/>
      <c r="Q192" s="265"/>
      <c r="R192" s="7"/>
      <c r="S192" s="7"/>
      <c r="T192" s="7"/>
      <c r="U192" s="266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</row>
    <row r="193" ht="18.0" customHeight="1">
      <c r="A193" s="7"/>
      <c r="B193" s="7"/>
      <c r="C193" s="7"/>
      <c r="D193" s="7"/>
      <c r="E193" s="7"/>
      <c r="F193" s="7"/>
      <c r="G193" s="7"/>
      <c r="H193" s="264"/>
      <c r="I193" s="7"/>
      <c r="J193" s="7"/>
      <c r="K193" s="7"/>
      <c r="L193" s="7"/>
      <c r="M193" s="7"/>
      <c r="N193" s="7"/>
      <c r="O193" s="7"/>
      <c r="P193" s="7"/>
      <c r="Q193" s="265"/>
      <c r="R193" s="7"/>
      <c r="S193" s="7"/>
      <c r="T193" s="7"/>
      <c r="U193" s="266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</row>
    <row r="194" ht="18.0" customHeight="1">
      <c r="A194" s="7"/>
      <c r="B194" s="7"/>
      <c r="C194" s="7"/>
      <c r="D194" s="7"/>
      <c r="E194" s="7"/>
      <c r="F194" s="7"/>
      <c r="G194" s="7"/>
      <c r="H194" s="264"/>
      <c r="I194" s="7"/>
      <c r="J194" s="7"/>
      <c r="K194" s="7"/>
      <c r="L194" s="7"/>
      <c r="M194" s="7"/>
      <c r="N194" s="7"/>
      <c r="O194" s="7"/>
      <c r="P194" s="7"/>
      <c r="Q194" s="265"/>
      <c r="R194" s="7"/>
      <c r="S194" s="7"/>
      <c r="T194" s="7"/>
      <c r="U194" s="266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</row>
    <row r="195" ht="18.0" customHeight="1">
      <c r="A195" s="7"/>
      <c r="B195" s="7"/>
      <c r="C195" s="7"/>
      <c r="D195" s="7"/>
      <c r="E195" s="7"/>
      <c r="F195" s="7"/>
      <c r="G195" s="7"/>
      <c r="H195" s="264"/>
      <c r="I195" s="7"/>
      <c r="J195" s="7"/>
      <c r="K195" s="7"/>
      <c r="L195" s="7"/>
      <c r="M195" s="7"/>
      <c r="N195" s="7"/>
      <c r="O195" s="7"/>
      <c r="P195" s="7"/>
      <c r="Q195" s="265"/>
      <c r="R195" s="7"/>
      <c r="S195" s="7"/>
      <c r="T195" s="7"/>
      <c r="U195" s="266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</row>
    <row r="196" ht="18.0" customHeight="1">
      <c r="A196" s="7"/>
      <c r="B196" s="7"/>
      <c r="C196" s="7"/>
      <c r="D196" s="7"/>
      <c r="E196" s="7"/>
      <c r="F196" s="7"/>
      <c r="G196" s="7"/>
      <c r="H196" s="264"/>
      <c r="I196" s="7"/>
      <c r="J196" s="7"/>
      <c r="K196" s="7"/>
      <c r="L196" s="7"/>
      <c r="M196" s="7"/>
      <c r="N196" s="7"/>
      <c r="O196" s="7"/>
      <c r="P196" s="7"/>
      <c r="Q196" s="265"/>
      <c r="R196" s="7"/>
      <c r="S196" s="7"/>
      <c r="T196" s="7"/>
      <c r="U196" s="266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</row>
    <row r="197" ht="18.0" customHeight="1">
      <c r="A197" s="7"/>
      <c r="B197" s="7"/>
      <c r="C197" s="7"/>
      <c r="D197" s="7"/>
      <c r="E197" s="7"/>
      <c r="F197" s="7"/>
      <c r="G197" s="7"/>
      <c r="H197" s="264"/>
      <c r="I197" s="7"/>
      <c r="J197" s="7"/>
      <c r="K197" s="7"/>
      <c r="L197" s="7"/>
      <c r="M197" s="7"/>
      <c r="N197" s="7"/>
      <c r="O197" s="7"/>
      <c r="P197" s="7"/>
      <c r="Q197" s="265"/>
      <c r="R197" s="7"/>
      <c r="S197" s="7"/>
      <c r="T197" s="7"/>
      <c r="U197" s="266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</row>
    <row r="198" ht="18.0" customHeight="1">
      <c r="A198" s="7"/>
      <c r="B198" s="7"/>
      <c r="C198" s="7"/>
      <c r="D198" s="7"/>
      <c r="E198" s="7"/>
      <c r="F198" s="7"/>
      <c r="G198" s="7"/>
      <c r="H198" s="264"/>
      <c r="I198" s="7"/>
      <c r="J198" s="7"/>
      <c r="K198" s="7"/>
      <c r="L198" s="7"/>
      <c r="M198" s="7"/>
      <c r="N198" s="7"/>
      <c r="O198" s="7"/>
      <c r="P198" s="7"/>
      <c r="Q198" s="265"/>
      <c r="R198" s="7"/>
      <c r="S198" s="7"/>
      <c r="T198" s="7"/>
      <c r="U198" s="266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</row>
    <row r="199" ht="18.0" customHeight="1">
      <c r="A199" s="7"/>
      <c r="B199" s="7"/>
      <c r="C199" s="7"/>
      <c r="D199" s="7"/>
      <c r="E199" s="7"/>
      <c r="F199" s="7"/>
      <c r="G199" s="7"/>
      <c r="H199" s="264"/>
      <c r="I199" s="7"/>
      <c r="J199" s="7"/>
      <c r="K199" s="7"/>
      <c r="L199" s="7"/>
      <c r="M199" s="7"/>
      <c r="N199" s="7"/>
      <c r="O199" s="7"/>
      <c r="P199" s="7"/>
      <c r="Q199" s="265"/>
      <c r="R199" s="7"/>
      <c r="S199" s="7"/>
      <c r="T199" s="7"/>
      <c r="U199" s="266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</row>
    <row r="200" ht="18.0" customHeight="1">
      <c r="A200" s="7"/>
      <c r="B200" s="7"/>
      <c r="C200" s="7"/>
      <c r="D200" s="7"/>
      <c r="E200" s="7"/>
      <c r="F200" s="7"/>
      <c r="G200" s="7"/>
      <c r="H200" s="264"/>
      <c r="I200" s="7"/>
      <c r="J200" s="7"/>
      <c r="K200" s="7"/>
      <c r="L200" s="7"/>
      <c r="M200" s="7"/>
      <c r="N200" s="7"/>
      <c r="O200" s="7"/>
      <c r="P200" s="7"/>
      <c r="Q200" s="265"/>
      <c r="R200" s="7"/>
      <c r="S200" s="7"/>
      <c r="T200" s="7"/>
      <c r="U200" s="266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</row>
    <row r="201" ht="18.0" customHeight="1">
      <c r="A201" s="7"/>
      <c r="B201" s="7"/>
      <c r="C201" s="7"/>
      <c r="D201" s="7"/>
      <c r="E201" s="7"/>
      <c r="F201" s="7"/>
      <c r="G201" s="7"/>
      <c r="H201" s="264"/>
      <c r="I201" s="7"/>
      <c r="J201" s="7"/>
      <c r="K201" s="7"/>
      <c r="L201" s="7"/>
      <c r="M201" s="7"/>
      <c r="N201" s="7"/>
      <c r="O201" s="7"/>
      <c r="P201" s="7"/>
      <c r="Q201" s="265"/>
      <c r="R201" s="7"/>
      <c r="S201" s="7"/>
      <c r="T201" s="7"/>
      <c r="U201" s="266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</row>
    <row r="202" ht="18.0" customHeight="1">
      <c r="A202" s="7"/>
      <c r="B202" s="7"/>
      <c r="C202" s="7"/>
      <c r="D202" s="7"/>
      <c r="E202" s="7"/>
      <c r="F202" s="7"/>
      <c r="G202" s="7"/>
      <c r="H202" s="264"/>
      <c r="I202" s="7"/>
      <c r="J202" s="7"/>
      <c r="K202" s="7"/>
      <c r="L202" s="7"/>
      <c r="M202" s="7"/>
      <c r="N202" s="7"/>
      <c r="O202" s="7"/>
      <c r="P202" s="7"/>
      <c r="Q202" s="265"/>
      <c r="R202" s="7"/>
      <c r="S202" s="7"/>
      <c r="T202" s="7"/>
      <c r="U202" s="266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</row>
    <row r="203" ht="18.0" customHeight="1">
      <c r="A203" s="7"/>
      <c r="B203" s="7"/>
      <c r="C203" s="7"/>
      <c r="D203" s="7"/>
      <c r="E203" s="7"/>
      <c r="F203" s="7"/>
      <c r="G203" s="7"/>
      <c r="H203" s="264"/>
      <c r="I203" s="7"/>
      <c r="J203" s="7"/>
      <c r="K203" s="7"/>
      <c r="L203" s="7"/>
      <c r="M203" s="7"/>
      <c r="N203" s="7"/>
      <c r="O203" s="7"/>
      <c r="P203" s="7"/>
      <c r="Q203" s="265"/>
      <c r="R203" s="7"/>
      <c r="S203" s="7"/>
      <c r="T203" s="7"/>
      <c r="U203" s="266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</row>
    <row r="204" ht="18.0" customHeight="1">
      <c r="A204" s="7"/>
      <c r="B204" s="7"/>
      <c r="C204" s="7"/>
      <c r="D204" s="7"/>
      <c r="E204" s="7"/>
      <c r="F204" s="7"/>
      <c r="G204" s="7"/>
      <c r="H204" s="264"/>
      <c r="I204" s="7"/>
      <c r="J204" s="7"/>
      <c r="K204" s="7"/>
      <c r="L204" s="7"/>
      <c r="M204" s="7"/>
      <c r="N204" s="7"/>
      <c r="O204" s="7"/>
      <c r="P204" s="7"/>
      <c r="Q204" s="265"/>
      <c r="R204" s="7"/>
      <c r="S204" s="7"/>
      <c r="T204" s="7"/>
      <c r="U204" s="266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</row>
    <row r="205" ht="18.0" customHeight="1">
      <c r="A205" s="7"/>
      <c r="B205" s="7"/>
      <c r="C205" s="7"/>
      <c r="D205" s="7"/>
      <c r="E205" s="7"/>
      <c r="F205" s="7"/>
      <c r="G205" s="7"/>
      <c r="H205" s="264"/>
      <c r="I205" s="7"/>
      <c r="J205" s="7"/>
      <c r="K205" s="7"/>
      <c r="L205" s="7"/>
      <c r="M205" s="7"/>
      <c r="N205" s="7"/>
      <c r="O205" s="7"/>
      <c r="P205" s="7"/>
      <c r="Q205" s="265"/>
      <c r="R205" s="7"/>
      <c r="S205" s="7"/>
      <c r="T205" s="7"/>
      <c r="U205" s="266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</row>
    <row r="206" ht="18.0" customHeight="1">
      <c r="A206" s="7"/>
      <c r="B206" s="7"/>
      <c r="C206" s="7"/>
      <c r="D206" s="7"/>
      <c r="E206" s="7"/>
      <c r="F206" s="7"/>
      <c r="G206" s="7"/>
      <c r="H206" s="264"/>
      <c r="I206" s="7"/>
      <c r="J206" s="7"/>
      <c r="K206" s="7"/>
      <c r="L206" s="7"/>
      <c r="M206" s="7"/>
      <c r="N206" s="7"/>
      <c r="O206" s="7"/>
      <c r="P206" s="7"/>
      <c r="Q206" s="265"/>
      <c r="R206" s="7"/>
      <c r="S206" s="7"/>
      <c r="T206" s="7"/>
      <c r="U206" s="266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</row>
    <row r="207" ht="18.0" customHeight="1">
      <c r="A207" s="7"/>
      <c r="B207" s="7"/>
      <c r="C207" s="7"/>
      <c r="D207" s="7"/>
      <c r="E207" s="7"/>
      <c r="F207" s="7"/>
      <c r="G207" s="7"/>
      <c r="H207" s="264"/>
      <c r="I207" s="7"/>
      <c r="J207" s="7"/>
      <c r="K207" s="7"/>
      <c r="L207" s="7"/>
      <c r="M207" s="7"/>
      <c r="N207" s="7"/>
      <c r="O207" s="7"/>
      <c r="P207" s="7"/>
      <c r="Q207" s="265"/>
      <c r="R207" s="7"/>
      <c r="S207" s="7"/>
      <c r="T207" s="7"/>
      <c r="U207" s="266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</row>
    <row r="208" ht="18.0" customHeight="1">
      <c r="A208" s="7"/>
      <c r="B208" s="7"/>
      <c r="C208" s="7"/>
      <c r="D208" s="7"/>
      <c r="E208" s="7"/>
      <c r="F208" s="7"/>
      <c r="G208" s="7"/>
      <c r="H208" s="264"/>
      <c r="I208" s="7"/>
      <c r="J208" s="7"/>
      <c r="K208" s="7"/>
      <c r="L208" s="7"/>
      <c r="M208" s="7"/>
      <c r="N208" s="7"/>
      <c r="O208" s="7"/>
      <c r="P208" s="7"/>
      <c r="Q208" s="265"/>
      <c r="R208" s="7"/>
      <c r="S208" s="7"/>
      <c r="T208" s="7"/>
      <c r="U208" s="266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</row>
    <row r="209" ht="18.0" customHeight="1">
      <c r="A209" s="7"/>
      <c r="B209" s="7"/>
      <c r="C209" s="7"/>
      <c r="D209" s="7"/>
      <c r="E209" s="7"/>
      <c r="F209" s="7"/>
      <c r="G209" s="7"/>
      <c r="H209" s="264"/>
      <c r="I209" s="7"/>
      <c r="J209" s="7"/>
      <c r="K209" s="7"/>
      <c r="L209" s="7"/>
      <c r="M209" s="7"/>
      <c r="N209" s="7"/>
      <c r="O209" s="7"/>
      <c r="P209" s="7"/>
      <c r="Q209" s="265"/>
      <c r="R209" s="7"/>
      <c r="S209" s="7"/>
      <c r="T209" s="7"/>
      <c r="U209" s="266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</row>
    <row r="210" ht="18.0" customHeight="1">
      <c r="A210" s="7"/>
      <c r="B210" s="7"/>
      <c r="C210" s="7"/>
      <c r="D210" s="7"/>
      <c r="E210" s="7"/>
      <c r="F210" s="7"/>
      <c r="G210" s="7"/>
      <c r="H210" s="264"/>
      <c r="I210" s="7"/>
      <c r="J210" s="7"/>
      <c r="K210" s="7"/>
      <c r="L210" s="7"/>
      <c r="M210" s="7"/>
      <c r="N210" s="7"/>
      <c r="O210" s="7"/>
      <c r="P210" s="7"/>
      <c r="Q210" s="265"/>
      <c r="R210" s="7"/>
      <c r="S210" s="7"/>
      <c r="T210" s="7"/>
      <c r="U210" s="266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</row>
    <row r="211" ht="18.0" customHeight="1">
      <c r="A211" s="7"/>
      <c r="B211" s="7"/>
      <c r="C211" s="7"/>
      <c r="D211" s="7"/>
      <c r="E211" s="7"/>
      <c r="F211" s="7"/>
      <c r="G211" s="7"/>
      <c r="H211" s="264"/>
      <c r="I211" s="7"/>
      <c r="J211" s="7"/>
      <c r="K211" s="7"/>
      <c r="L211" s="7"/>
      <c r="M211" s="7"/>
      <c r="N211" s="7"/>
      <c r="O211" s="7"/>
      <c r="P211" s="7"/>
      <c r="Q211" s="265"/>
      <c r="R211" s="7"/>
      <c r="S211" s="7"/>
      <c r="T211" s="7"/>
      <c r="U211" s="266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</row>
    <row r="212" ht="18.0" customHeight="1">
      <c r="A212" s="7"/>
      <c r="B212" s="7"/>
      <c r="C212" s="7"/>
      <c r="D212" s="7"/>
      <c r="E212" s="7"/>
      <c r="F212" s="7"/>
      <c r="G212" s="7"/>
      <c r="H212" s="264"/>
      <c r="I212" s="7"/>
      <c r="J212" s="7"/>
      <c r="K212" s="7"/>
      <c r="L212" s="7"/>
      <c r="M212" s="7"/>
      <c r="N212" s="7"/>
      <c r="O212" s="7"/>
      <c r="P212" s="7"/>
      <c r="Q212" s="265"/>
      <c r="R212" s="7"/>
      <c r="S212" s="7"/>
      <c r="T212" s="7"/>
      <c r="U212" s="266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</row>
    <row r="213" ht="18.0" customHeight="1">
      <c r="A213" s="7"/>
      <c r="B213" s="7"/>
      <c r="C213" s="7"/>
      <c r="D213" s="7"/>
      <c r="E213" s="7"/>
      <c r="F213" s="7"/>
      <c r="G213" s="7"/>
      <c r="H213" s="264"/>
      <c r="I213" s="7"/>
      <c r="J213" s="7"/>
      <c r="K213" s="7"/>
      <c r="L213" s="7"/>
      <c r="M213" s="7"/>
      <c r="N213" s="7"/>
      <c r="O213" s="7"/>
      <c r="P213" s="7"/>
      <c r="Q213" s="265"/>
      <c r="R213" s="7"/>
      <c r="S213" s="7"/>
      <c r="T213" s="7"/>
      <c r="U213" s="266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</row>
    <row r="214" ht="18.0" customHeight="1">
      <c r="A214" s="7"/>
      <c r="B214" s="7"/>
      <c r="C214" s="7"/>
      <c r="D214" s="7"/>
      <c r="E214" s="7"/>
      <c r="F214" s="7"/>
      <c r="G214" s="7"/>
      <c r="H214" s="264"/>
      <c r="I214" s="7"/>
      <c r="J214" s="7"/>
      <c r="K214" s="7"/>
      <c r="L214" s="7"/>
      <c r="M214" s="7"/>
      <c r="N214" s="7"/>
      <c r="O214" s="7"/>
      <c r="P214" s="7"/>
      <c r="Q214" s="265"/>
      <c r="R214" s="7"/>
      <c r="S214" s="7"/>
      <c r="T214" s="7"/>
      <c r="U214" s="266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</row>
    <row r="215" ht="18.0" customHeight="1">
      <c r="A215" s="7"/>
      <c r="B215" s="7"/>
      <c r="C215" s="7"/>
      <c r="D215" s="7"/>
      <c r="E215" s="7"/>
      <c r="F215" s="7"/>
      <c r="G215" s="7"/>
      <c r="H215" s="264"/>
      <c r="I215" s="7"/>
      <c r="J215" s="7"/>
      <c r="K215" s="7"/>
      <c r="L215" s="7"/>
      <c r="M215" s="7"/>
      <c r="N215" s="7"/>
      <c r="O215" s="7"/>
      <c r="P215" s="7"/>
      <c r="Q215" s="265"/>
      <c r="R215" s="7"/>
      <c r="S215" s="7"/>
      <c r="T215" s="7"/>
      <c r="U215" s="266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</row>
    <row r="216" ht="18.0" customHeight="1">
      <c r="A216" s="7"/>
      <c r="B216" s="7"/>
      <c r="C216" s="7"/>
      <c r="D216" s="7"/>
      <c r="E216" s="7"/>
      <c r="F216" s="7"/>
      <c r="G216" s="7"/>
      <c r="H216" s="264"/>
      <c r="I216" s="7"/>
      <c r="J216" s="7"/>
      <c r="K216" s="7"/>
      <c r="L216" s="7"/>
      <c r="M216" s="7"/>
      <c r="N216" s="7"/>
      <c r="O216" s="7"/>
      <c r="P216" s="7"/>
      <c r="Q216" s="265"/>
      <c r="R216" s="7"/>
      <c r="S216" s="7"/>
      <c r="T216" s="7"/>
      <c r="U216" s="266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</row>
    <row r="217" ht="18.0" customHeight="1">
      <c r="A217" s="7"/>
      <c r="B217" s="7"/>
      <c r="C217" s="7"/>
      <c r="D217" s="7"/>
      <c r="E217" s="7"/>
      <c r="F217" s="7"/>
      <c r="G217" s="7"/>
      <c r="H217" s="264"/>
      <c r="I217" s="7"/>
      <c r="J217" s="7"/>
      <c r="K217" s="7"/>
      <c r="L217" s="7"/>
      <c r="M217" s="7"/>
      <c r="N217" s="7"/>
      <c r="O217" s="7"/>
      <c r="P217" s="7"/>
      <c r="Q217" s="265"/>
      <c r="R217" s="7"/>
      <c r="S217" s="7"/>
      <c r="T217" s="7"/>
      <c r="U217" s="266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</row>
    <row r="218" ht="18.0" customHeight="1">
      <c r="A218" s="7"/>
      <c r="B218" s="7"/>
      <c r="C218" s="7"/>
      <c r="D218" s="7"/>
      <c r="E218" s="7"/>
      <c r="F218" s="7"/>
      <c r="G218" s="7"/>
      <c r="H218" s="264"/>
      <c r="I218" s="7"/>
      <c r="J218" s="7"/>
      <c r="K218" s="7"/>
      <c r="L218" s="7"/>
      <c r="M218" s="7"/>
      <c r="N218" s="7"/>
      <c r="O218" s="7"/>
      <c r="P218" s="7"/>
      <c r="Q218" s="265"/>
      <c r="R218" s="7"/>
      <c r="S218" s="7"/>
      <c r="T218" s="7"/>
      <c r="U218" s="266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</row>
    <row r="219" ht="18.0" customHeight="1">
      <c r="A219" s="7"/>
      <c r="B219" s="7"/>
      <c r="C219" s="7"/>
      <c r="D219" s="7"/>
      <c r="E219" s="7"/>
      <c r="F219" s="7"/>
      <c r="G219" s="7"/>
      <c r="H219" s="264"/>
      <c r="I219" s="7"/>
      <c r="J219" s="7"/>
      <c r="K219" s="7"/>
      <c r="L219" s="7"/>
      <c r="M219" s="7"/>
      <c r="N219" s="7"/>
      <c r="O219" s="7"/>
      <c r="P219" s="7"/>
      <c r="Q219" s="265"/>
      <c r="R219" s="7"/>
      <c r="S219" s="7"/>
      <c r="T219" s="7"/>
      <c r="U219" s="266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</row>
    <row r="220" ht="18.0" customHeight="1">
      <c r="A220" s="7"/>
      <c r="B220" s="7"/>
      <c r="C220" s="7"/>
      <c r="D220" s="7"/>
      <c r="E220" s="7"/>
      <c r="F220" s="7"/>
      <c r="G220" s="7"/>
      <c r="H220" s="264"/>
      <c r="I220" s="7"/>
      <c r="J220" s="7"/>
      <c r="K220" s="7"/>
      <c r="L220" s="7"/>
      <c r="M220" s="7"/>
      <c r="N220" s="7"/>
      <c r="O220" s="7"/>
      <c r="P220" s="7"/>
      <c r="Q220" s="265"/>
      <c r="R220" s="7"/>
      <c r="S220" s="7"/>
      <c r="T220" s="7"/>
      <c r="U220" s="266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</row>
    <row r="221" ht="18.0" customHeight="1">
      <c r="A221" s="7"/>
      <c r="B221" s="7"/>
      <c r="C221" s="7"/>
      <c r="D221" s="7"/>
      <c r="E221" s="7"/>
      <c r="F221" s="7"/>
      <c r="G221" s="7"/>
      <c r="H221" s="264"/>
      <c r="I221" s="7"/>
      <c r="J221" s="7"/>
      <c r="K221" s="7"/>
      <c r="L221" s="7"/>
      <c r="M221" s="7"/>
      <c r="N221" s="7"/>
      <c r="O221" s="7"/>
      <c r="P221" s="7"/>
      <c r="Q221" s="265"/>
      <c r="R221" s="7"/>
      <c r="S221" s="7"/>
      <c r="T221" s="7"/>
      <c r="U221" s="266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</row>
    <row r="222" ht="18.0" customHeight="1">
      <c r="A222" s="7"/>
      <c r="B222" s="7"/>
      <c r="C222" s="7"/>
      <c r="D222" s="7"/>
      <c r="E222" s="7"/>
      <c r="F222" s="7"/>
      <c r="G222" s="7"/>
      <c r="H222" s="264"/>
      <c r="I222" s="7"/>
      <c r="J222" s="7"/>
      <c r="K222" s="7"/>
      <c r="L222" s="7"/>
      <c r="M222" s="7"/>
      <c r="N222" s="7"/>
      <c r="O222" s="7"/>
      <c r="P222" s="7"/>
      <c r="Q222" s="265"/>
      <c r="R222" s="7"/>
      <c r="S222" s="7"/>
      <c r="T222" s="7"/>
      <c r="U222" s="266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</row>
    <row r="223" ht="18.0" customHeight="1">
      <c r="A223" s="7"/>
      <c r="B223" s="7"/>
      <c r="C223" s="7"/>
      <c r="D223" s="7"/>
      <c r="E223" s="7"/>
      <c r="F223" s="7"/>
      <c r="G223" s="7"/>
      <c r="H223" s="264"/>
      <c r="I223" s="7"/>
      <c r="J223" s="7"/>
      <c r="K223" s="7"/>
      <c r="L223" s="7"/>
      <c r="M223" s="7"/>
      <c r="N223" s="7"/>
      <c r="O223" s="7"/>
      <c r="P223" s="7"/>
      <c r="Q223" s="265"/>
      <c r="R223" s="7"/>
      <c r="S223" s="7"/>
      <c r="T223" s="7"/>
      <c r="U223" s="266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</row>
    <row r="224" ht="18.0" customHeight="1">
      <c r="A224" s="7"/>
      <c r="B224" s="7"/>
      <c r="C224" s="7"/>
      <c r="D224" s="7"/>
      <c r="E224" s="7"/>
      <c r="F224" s="7"/>
      <c r="G224" s="7"/>
      <c r="H224" s="264"/>
      <c r="I224" s="7"/>
      <c r="J224" s="7"/>
      <c r="K224" s="7"/>
      <c r="L224" s="7"/>
      <c r="M224" s="7"/>
      <c r="N224" s="7"/>
      <c r="O224" s="7"/>
      <c r="P224" s="7"/>
      <c r="Q224" s="265"/>
      <c r="R224" s="7"/>
      <c r="S224" s="7"/>
      <c r="T224" s="7"/>
      <c r="U224" s="266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</row>
    <row r="225" ht="18.0" customHeight="1">
      <c r="A225" s="7"/>
      <c r="B225" s="7"/>
      <c r="C225" s="7"/>
      <c r="D225" s="7"/>
      <c r="E225" s="7"/>
      <c r="F225" s="7"/>
      <c r="G225" s="7"/>
      <c r="H225" s="264"/>
      <c r="I225" s="7"/>
      <c r="J225" s="7"/>
      <c r="K225" s="7"/>
      <c r="L225" s="7"/>
      <c r="M225" s="7"/>
      <c r="N225" s="7"/>
      <c r="O225" s="7"/>
      <c r="P225" s="7"/>
      <c r="Q225" s="265"/>
      <c r="R225" s="7"/>
      <c r="S225" s="7"/>
      <c r="T225" s="7"/>
      <c r="U225" s="266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</row>
    <row r="226" ht="18.0" customHeight="1">
      <c r="A226" s="7"/>
      <c r="B226" s="7"/>
      <c r="C226" s="7"/>
      <c r="D226" s="7"/>
      <c r="E226" s="7"/>
      <c r="F226" s="7"/>
      <c r="G226" s="7"/>
      <c r="H226" s="264"/>
      <c r="I226" s="7"/>
      <c r="J226" s="7"/>
      <c r="K226" s="7"/>
      <c r="L226" s="7"/>
      <c r="M226" s="7"/>
      <c r="N226" s="7"/>
      <c r="O226" s="7"/>
      <c r="P226" s="7"/>
      <c r="Q226" s="265"/>
      <c r="R226" s="7"/>
      <c r="S226" s="7"/>
      <c r="T226" s="7"/>
      <c r="U226" s="266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</row>
    <row r="227" ht="18.0" customHeight="1">
      <c r="A227" s="7"/>
      <c r="B227" s="7"/>
      <c r="C227" s="7"/>
      <c r="D227" s="7"/>
      <c r="E227" s="7"/>
      <c r="F227" s="7"/>
      <c r="G227" s="7"/>
      <c r="H227" s="264"/>
      <c r="I227" s="7"/>
      <c r="J227" s="7"/>
      <c r="K227" s="7"/>
      <c r="L227" s="7"/>
      <c r="M227" s="7"/>
      <c r="N227" s="7"/>
      <c r="O227" s="7"/>
      <c r="P227" s="7"/>
      <c r="Q227" s="265"/>
      <c r="R227" s="7"/>
      <c r="S227" s="7"/>
      <c r="T227" s="7"/>
      <c r="U227" s="266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</row>
    <row r="228" ht="18.0" customHeight="1">
      <c r="A228" s="7"/>
      <c r="B228" s="7"/>
      <c r="C228" s="7"/>
      <c r="D228" s="7"/>
      <c r="E228" s="7"/>
      <c r="F228" s="7"/>
      <c r="G228" s="7"/>
      <c r="H228" s="264"/>
      <c r="I228" s="7"/>
      <c r="J228" s="7"/>
      <c r="K228" s="7"/>
      <c r="L228" s="7"/>
      <c r="M228" s="7"/>
      <c r="N228" s="7"/>
      <c r="O228" s="7"/>
      <c r="P228" s="7"/>
      <c r="Q228" s="265"/>
      <c r="R228" s="7"/>
      <c r="S228" s="7"/>
      <c r="T228" s="7"/>
      <c r="U228" s="266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</row>
    <row r="229" ht="18.0" customHeight="1">
      <c r="A229" s="7"/>
      <c r="B229" s="7"/>
      <c r="C229" s="7"/>
      <c r="D229" s="7"/>
      <c r="E229" s="7"/>
      <c r="F229" s="7"/>
      <c r="G229" s="7"/>
      <c r="H229" s="264"/>
      <c r="I229" s="7"/>
      <c r="J229" s="7"/>
      <c r="K229" s="7"/>
      <c r="L229" s="7"/>
      <c r="M229" s="7"/>
      <c r="N229" s="7"/>
      <c r="O229" s="7"/>
      <c r="P229" s="7"/>
      <c r="Q229" s="265"/>
      <c r="R229" s="7"/>
      <c r="S229" s="7"/>
      <c r="T229" s="7"/>
      <c r="U229" s="266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</row>
    <row r="230" ht="18.0" customHeight="1">
      <c r="A230" s="7"/>
      <c r="B230" s="7"/>
      <c r="C230" s="7"/>
      <c r="D230" s="7"/>
      <c r="E230" s="7"/>
      <c r="F230" s="7"/>
      <c r="G230" s="7"/>
      <c r="H230" s="264"/>
      <c r="I230" s="7"/>
      <c r="J230" s="7"/>
      <c r="K230" s="7"/>
      <c r="L230" s="7"/>
      <c r="M230" s="7"/>
      <c r="N230" s="7"/>
      <c r="O230" s="7"/>
      <c r="P230" s="7"/>
      <c r="Q230" s="265"/>
      <c r="R230" s="7"/>
      <c r="S230" s="7"/>
      <c r="T230" s="7"/>
      <c r="U230" s="266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</row>
    <row r="231" ht="18.0" customHeight="1">
      <c r="A231" s="7"/>
      <c r="B231" s="7"/>
      <c r="C231" s="7"/>
      <c r="D231" s="7"/>
      <c r="E231" s="7"/>
      <c r="F231" s="7"/>
      <c r="G231" s="7"/>
      <c r="H231" s="264"/>
      <c r="I231" s="7"/>
      <c r="J231" s="7"/>
      <c r="K231" s="7"/>
      <c r="L231" s="7"/>
      <c r="M231" s="7"/>
      <c r="N231" s="7"/>
      <c r="O231" s="7"/>
      <c r="P231" s="7"/>
      <c r="Q231" s="265"/>
      <c r="R231" s="7"/>
      <c r="S231" s="7"/>
      <c r="T231" s="7"/>
      <c r="U231" s="266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</row>
    <row r="232" ht="18.0" customHeight="1">
      <c r="A232" s="7"/>
      <c r="B232" s="7"/>
      <c r="C232" s="7"/>
      <c r="D232" s="7"/>
      <c r="E232" s="7"/>
      <c r="F232" s="7"/>
      <c r="G232" s="7"/>
      <c r="H232" s="264"/>
      <c r="I232" s="7"/>
      <c r="J232" s="7"/>
      <c r="K232" s="7"/>
      <c r="L232" s="7"/>
      <c r="M232" s="7"/>
      <c r="N232" s="7"/>
      <c r="O232" s="7"/>
      <c r="P232" s="7"/>
      <c r="Q232" s="265"/>
      <c r="R232" s="7"/>
      <c r="S232" s="7"/>
      <c r="T232" s="7"/>
      <c r="U232" s="266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</row>
    <row r="233" ht="18.0" customHeight="1">
      <c r="A233" s="7"/>
      <c r="B233" s="7"/>
      <c r="C233" s="7"/>
      <c r="D233" s="7"/>
      <c r="E233" s="7"/>
      <c r="F233" s="7"/>
      <c r="G233" s="7"/>
      <c r="H233" s="264"/>
      <c r="I233" s="7"/>
      <c r="J233" s="7"/>
      <c r="K233" s="7"/>
      <c r="L233" s="7"/>
      <c r="M233" s="7"/>
      <c r="N233" s="7"/>
      <c r="O233" s="7"/>
      <c r="P233" s="7"/>
      <c r="Q233" s="265"/>
      <c r="R233" s="7"/>
      <c r="S233" s="7"/>
      <c r="T233" s="7"/>
      <c r="U233" s="266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</row>
    <row r="234" ht="18.0" customHeight="1">
      <c r="A234" s="7"/>
      <c r="B234" s="7"/>
      <c r="C234" s="7"/>
      <c r="D234" s="7"/>
      <c r="E234" s="7"/>
      <c r="F234" s="7"/>
      <c r="G234" s="7"/>
      <c r="H234" s="264"/>
      <c r="I234" s="7"/>
      <c r="J234" s="7"/>
      <c r="K234" s="7"/>
      <c r="L234" s="7"/>
      <c r="M234" s="7"/>
      <c r="N234" s="7"/>
      <c r="O234" s="7"/>
      <c r="P234" s="7"/>
      <c r="Q234" s="265"/>
      <c r="R234" s="7"/>
      <c r="S234" s="7"/>
      <c r="T234" s="7"/>
      <c r="U234" s="266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</row>
    <row r="235" ht="18.0" customHeight="1">
      <c r="A235" s="7"/>
      <c r="B235" s="7"/>
      <c r="C235" s="7"/>
      <c r="D235" s="7"/>
      <c r="E235" s="7"/>
      <c r="F235" s="7"/>
      <c r="G235" s="7"/>
      <c r="H235" s="264"/>
      <c r="I235" s="7"/>
      <c r="J235" s="7"/>
      <c r="K235" s="7"/>
      <c r="L235" s="7"/>
      <c r="M235" s="7"/>
      <c r="N235" s="7"/>
      <c r="O235" s="7"/>
      <c r="P235" s="7"/>
      <c r="Q235" s="265"/>
      <c r="R235" s="7"/>
      <c r="S235" s="7"/>
      <c r="T235" s="7"/>
      <c r="U235" s="266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</row>
    <row r="236" ht="18.0" customHeight="1">
      <c r="A236" s="7"/>
      <c r="B236" s="7"/>
      <c r="C236" s="7"/>
      <c r="D236" s="7"/>
      <c r="E236" s="7"/>
      <c r="F236" s="7"/>
      <c r="G236" s="7"/>
      <c r="H236" s="264"/>
      <c r="I236" s="7"/>
      <c r="J236" s="7"/>
      <c r="K236" s="7"/>
      <c r="L236" s="7"/>
      <c r="M236" s="7"/>
      <c r="N236" s="7"/>
      <c r="O236" s="7"/>
      <c r="P236" s="7"/>
      <c r="Q236" s="265"/>
      <c r="R236" s="7"/>
      <c r="S236" s="7"/>
      <c r="T236" s="7"/>
      <c r="U236" s="266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</row>
    <row r="237" ht="18.0" customHeight="1">
      <c r="A237" s="7"/>
      <c r="B237" s="7"/>
      <c r="C237" s="7"/>
      <c r="D237" s="7"/>
      <c r="E237" s="7"/>
      <c r="F237" s="7"/>
      <c r="G237" s="7"/>
      <c r="H237" s="264"/>
      <c r="I237" s="7"/>
      <c r="J237" s="7"/>
      <c r="K237" s="7"/>
      <c r="L237" s="7"/>
      <c r="M237" s="7"/>
      <c r="N237" s="7"/>
      <c r="O237" s="7"/>
      <c r="P237" s="7"/>
      <c r="Q237" s="265"/>
      <c r="R237" s="7"/>
      <c r="S237" s="7"/>
      <c r="T237" s="7"/>
      <c r="U237" s="266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</row>
    <row r="238" ht="18.0" customHeight="1">
      <c r="A238" s="7"/>
      <c r="B238" s="7"/>
      <c r="C238" s="7"/>
      <c r="D238" s="7"/>
      <c r="E238" s="7"/>
      <c r="F238" s="7"/>
      <c r="G238" s="7"/>
      <c r="H238" s="264"/>
      <c r="I238" s="7"/>
      <c r="J238" s="7"/>
      <c r="K238" s="7"/>
      <c r="L238" s="7"/>
      <c r="M238" s="7"/>
      <c r="N238" s="7"/>
      <c r="O238" s="7"/>
      <c r="P238" s="7"/>
      <c r="Q238" s="265"/>
      <c r="R238" s="7"/>
      <c r="S238" s="7"/>
      <c r="T238" s="7"/>
      <c r="U238" s="266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</row>
    <row r="239" ht="18.0" customHeight="1">
      <c r="A239" s="7"/>
      <c r="B239" s="7"/>
      <c r="C239" s="7"/>
      <c r="D239" s="7"/>
      <c r="E239" s="7"/>
      <c r="F239" s="7"/>
      <c r="G239" s="7"/>
      <c r="H239" s="264"/>
      <c r="I239" s="7"/>
      <c r="J239" s="7"/>
      <c r="K239" s="7"/>
      <c r="L239" s="7"/>
      <c r="M239" s="7"/>
      <c r="N239" s="7"/>
      <c r="O239" s="7"/>
      <c r="P239" s="7"/>
      <c r="Q239" s="265"/>
      <c r="R239" s="7"/>
      <c r="S239" s="7"/>
      <c r="T239" s="7"/>
      <c r="U239" s="266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</row>
    <row r="240" ht="18.0" customHeight="1">
      <c r="A240" s="7"/>
      <c r="B240" s="7"/>
      <c r="C240" s="7"/>
      <c r="D240" s="7"/>
      <c r="E240" s="7"/>
      <c r="F240" s="7"/>
      <c r="G240" s="7"/>
      <c r="H240" s="264"/>
      <c r="I240" s="7"/>
      <c r="J240" s="7"/>
      <c r="K240" s="7"/>
      <c r="L240" s="7"/>
      <c r="M240" s="7"/>
      <c r="N240" s="7"/>
      <c r="O240" s="7"/>
      <c r="P240" s="7"/>
      <c r="Q240" s="265"/>
      <c r="R240" s="7"/>
      <c r="S240" s="7"/>
      <c r="T240" s="7"/>
      <c r="U240" s="266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</row>
    <row r="241" ht="18.0" customHeight="1">
      <c r="A241" s="7"/>
      <c r="B241" s="7"/>
      <c r="C241" s="7"/>
      <c r="D241" s="7"/>
      <c r="E241" s="7"/>
      <c r="F241" s="7"/>
      <c r="G241" s="7"/>
      <c r="H241" s="264"/>
      <c r="I241" s="7"/>
      <c r="J241" s="7"/>
      <c r="K241" s="7"/>
      <c r="L241" s="7"/>
      <c r="M241" s="7"/>
      <c r="N241" s="7"/>
      <c r="O241" s="7"/>
      <c r="P241" s="7"/>
      <c r="Q241" s="265"/>
      <c r="R241" s="7"/>
      <c r="S241" s="7"/>
      <c r="T241" s="7"/>
      <c r="U241" s="266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</row>
    <row r="242" ht="18.0" customHeight="1">
      <c r="A242" s="7"/>
      <c r="B242" s="7"/>
      <c r="C242" s="7"/>
      <c r="D242" s="7"/>
      <c r="E242" s="7"/>
      <c r="F242" s="7"/>
      <c r="G242" s="7"/>
      <c r="H242" s="264"/>
      <c r="I242" s="7"/>
      <c r="J242" s="7"/>
      <c r="K242" s="7"/>
      <c r="L242" s="7"/>
      <c r="M242" s="7"/>
      <c r="N242" s="7"/>
      <c r="O242" s="7"/>
      <c r="P242" s="7"/>
      <c r="Q242" s="265"/>
      <c r="R242" s="7"/>
      <c r="S242" s="7"/>
      <c r="T242" s="7"/>
      <c r="U242" s="266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</row>
    <row r="243" ht="18.0" customHeight="1">
      <c r="A243" s="7"/>
      <c r="B243" s="7"/>
      <c r="C243" s="7"/>
      <c r="D243" s="7"/>
      <c r="E243" s="7"/>
      <c r="F243" s="7"/>
      <c r="G243" s="7"/>
      <c r="H243" s="264"/>
      <c r="I243" s="7"/>
      <c r="J243" s="7"/>
      <c r="K243" s="7"/>
      <c r="L243" s="7"/>
      <c r="M243" s="7"/>
      <c r="N243" s="7"/>
      <c r="O243" s="7"/>
      <c r="P243" s="7"/>
      <c r="Q243" s="265"/>
      <c r="R243" s="7"/>
      <c r="S243" s="7"/>
      <c r="T243" s="7"/>
      <c r="U243" s="266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</row>
    <row r="244" ht="18.0" customHeight="1">
      <c r="A244" s="7"/>
      <c r="B244" s="7"/>
      <c r="C244" s="7"/>
      <c r="D244" s="7"/>
      <c r="E244" s="7"/>
      <c r="F244" s="7"/>
      <c r="G244" s="7"/>
      <c r="H244" s="264"/>
      <c r="I244" s="7"/>
      <c r="J244" s="7"/>
      <c r="K244" s="7"/>
      <c r="L244" s="7"/>
      <c r="M244" s="7"/>
      <c r="N244" s="7"/>
      <c r="O244" s="7"/>
      <c r="P244" s="7"/>
      <c r="Q244" s="265"/>
      <c r="R244" s="7"/>
      <c r="S244" s="7"/>
      <c r="T244" s="7"/>
      <c r="U244" s="266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</row>
    <row r="245" ht="18.0" customHeight="1">
      <c r="A245" s="7"/>
      <c r="B245" s="7"/>
      <c r="C245" s="7"/>
      <c r="D245" s="7"/>
      <c r="E245" s="7"/>
      <c r="F245" s="7"/>
      <c r="G245" s="7"/>
      <c r="H245" s="264"/>
      <c r="I245" s="7"/>
      <c r="J245" s="7"/>
      <c r="K245" s="7"/>
      <c r="L245" s="7"/>
      <c r="M245" s="7"/>
      <c r="N245" s="7"/>
      <c r="O245" s="7"/>
      <c r="P245" s="7"/>
      <c r="Q245" s="265"/>
      <c r="R245" s="7"/>
      <c r="S245" s="7"/>
      <c r="T245" s="7"/>
      <c r="U245" s="266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</row>
    <row r="246" ht="18.0" customHeight="1">
      <c r="A246" s="7"/>
      <c r="B246" s="7"/>
      <c r="C246" s="7"/>
      <c r="D246" s="7"/>
      <c r="E246" s="7"/>
      <c r="F246" s="7"/>
      <c r="G246" s="7"/>
      <c r="H246" s="264"/>
      <c r="I246" s="7"/>
      <c r="J246" s="7"/>
      <c r="K246" s="7"/>
      <c r="L246" s="7"/>
      <c r="M246" s="7"/>
      <c r="N246" s="7"/>
      <c r="O246" s="7"/>
      <c r="P246" s="7"/>
      <c r="Q246" s="265"/>
      <c r="R246" s="7"/>
      <c r="S246" s="7"/>
      <c r="T246" s="7"/>
      <c r="U246" s="266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</row>
    <row r="247" ht="18.0" customHeight="1">
      <c r="A247" s="7"/>
      <c r="B247" s="7"/>
      <c r="C247" s="7"/>
      <c r="D247" s="7"/>
      <c r="E247" s="7"/>
      <c r="F247" s="7"/>
      <c r="G247" s="7"/>
      <c r="H247" s="264"/>
      <c r="I247" s="7"/>
      <c r="J247" s="7"/>
      <c r="K247" s="7"/>
      <c r="L247" s="7"/>
      <c r="M247" s="7"/>
      <c r="N247" s="7"/>
      <c r="O247" s="7"/>
      <c r="P247" s="7"/>
      <c r="Q247" s="265"/>
      <c r="R247" s="7"/>
      <c r="S247" s="7"/>
      <c r="T247" s="7"/>
      <c r="U247" s="266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</row>
    <row r="248" ht="18.0" customHeight="1">
      <c r="A248" s="7"/>
      <c r="B248" s="7"/>
      <c r="C248" s="7"/>
      <c r="D248" s="7"/>
      <c r="E248" s="7"/>
      <c r="F248" s="7"/>
      <c r="G248" s="7"/>
      <c r="H248" s="264"/>
      <c r="I248" s="7"/>
      <c r="J248" s="7"/>
      <c r="K248" s="7"/>
      <c r="L248" s="7"/>
      <c r="M248" s="7"/>
      <c r="N248" s="7"/>
      <c r="O248" s="7"/>
      <c r="P248" s="7"/>
      <c r="Q248" s="265"/>
      <c r="R248" s="7"/>
      <c r="S248" s="7"/>
      <c r="T248" s="7"/>
      <c r="U248" s="266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</row>
    <row r="249" ht="18.0" customHeight="1">
      <c r="A249" s="7"/>
      <c r="B249" s="7"/>
      <c r="C249" s="7"/>
      <c r="D249" s="7"/>
      <c r="E249" s="7"/>
      <c r="F249" s="7"/>
      <c r="G249" s="7"/>
      <c r="H249" s="264"/>
      <c r="I249" s="7"/>
      <c r="J249" s="7"/>
      <c r="K249" s="7"/>
      <c r="L249" s="7"/>
      <c r="M249" s="7"/>
      <c r="N249" s="7"/>
      <c r="O249" s="7"/>
      <c r="P249" s="7"/>
      <c r="Q249" s="265"/>
      <c r="R249" s="7"/>
      <c r="S249" s="7"/>
      <c r="T249" s="7"/>
      <c r="U249" s="266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</row>
    <row r="250" ht="18.0" customHeight="1">
      <c r="A250" s="7"/>
      <c r="B250" s="7"/>
      <c r="C250" s="7"/>
      <c r="D250" s="7"/>
      <c r="E250" s="7"/>
      <c r="F250" s="7"/>
      <c r="G250" s="7"/>
      <c r="H250" s="264"/>
      <c r="I250" s="7"/>
      <c r="J250" s="7"/>
      <c r="K250" s="7"/>
      <c r="L250" s="7"/>
      <c r="M250" s="7"/>
      <c r="N250" s="7"/>
      <c r="O250" s="7"/>
      <c r="P250" s="7"/>
      <c r="Q250" s="265"/>
      <c r="R250" s="7"/>
      <c r="S250" s="7"/>
      <c r="T250" s="7"/>
      <c r="U250" s="266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</row>
    <row r="251" ht="18.0" customHeight="1">
      <c r="A251" s="7"/>
      <c r="B251" s="7"/>
      <c r="C251" s="7"/>
      <c r="D251" s="7"/>
      <c r="E251" s="7"/>
      <c r="F251" s="7"/>
      <c r="G251" s="7"/>
      <c r="H251" s="264"/>
      <c r="I251" s="7"/>
      <c r="J251" s="7"/>
      <c r="K251" s="7"/>
      <c r="L251" s="7"/>
      <c r="M251" s="7"/>
      <c r="N251" s="7"/>
      <c r="O251" s="7"/>
      <c r="P251" s="7"/>
      <c r="Q251" s="265"/>
      <c r="R251" s="7"/>
      <c r="S251" s="7"/>
      <c r="T251" s="7"/>
      <c r="U251" s="266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</row>
    <row r="252" ht="18.0" customHeight="1">
      <c r="A252" s="7"/>
      <c r="B252" s="7"/>
      <c r="C252" s="7"/>
      <c r="D252" s="7"/>
      <c r="E252" s="7"/>
      <c r="F252" s="7"/>
      <c r="G252" s="7"/>
      <c r="H252" s="264"/>
      <c r="I252" s="7"/>
      <c r="J252" s="7"/>
      <c r="K252" s="7"/>
      <c r="L252" s="7"/>
      <c r="M252" s="7"/>
      <c r="N252" s="7"/>
      <c r="O252" s="7"/>
      <c r="P252" s="7"/>
      <c r="Q252" s="265"/>
      <c r="R252" s="7"/>
      <c r="S252" s="7"/>
      <c r="T252" s="7"/>
      <c r="U252" s="266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</row>
    <row r="253" ht="18.0" customHeight="1">
      <c r="A253" s="7"/>
      <c r="B253" s="7"/>
      <c r="C253" s="7"/>
      <c r="D253" s="7"/>
      <c r="E253" s="7"/>
      <c r="F253" s="7"/>
      <c r="G253" s="7"/>
      <c r="H253" s="264"/>
      <c r="I253" s="7"/>
      <c r="J253" s="7"/>
      <c r="K253" s="7"/>
      <c r="L253" s="7"/>
      <c r="M253" s="7"/>
      <c r="N253" s="7"/>
      <c r="O253" s="7"/>
      <c r="P253" s="7"/>
      <c r="Q253" s="265"/>
      <c r="R253" s="7"/>
      <c r="S253" s="7"/>
      <c r="T253" s="7"/>
      <c r="U253" s="266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</row>
    <row r="254" ht="18.0" customHeight="1">
      <c r="A254" s="7"/>
      <c r="B254" s="7"/>
      <c r="C254" s="7"/>
      <c r="D254" s="7"/>
      <c r="E254" s="7"/>
      <c r="F254" s="7"/>
      <c r="G254" s="7"/>
      <c r="H254" s="264"/>
      <c r="I254" s="7"/>
      <c r="J254" s="7"/>
      <c r="K254" s="7"/>
      <c r="L254" s="7"/>
      <c r="M254" s="7"/>
      <c r="N254" s="7"/>
      <c r="O254" s="7"/>
      <c r="P254" s="7"/>
      <c r="Q254" s="265"/>
      <c r="R254" s="7"/>
      <c r="S254" s="7"/>
      <c r="T254" s="7"/>
      <c r="U254" s="266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</row>
    <row r="255" ht="18.0" customHeight="1">
      <c r="A255" s="7"/>
      <c r="B255" s="7"/>
      <c r="C255" s="7"/>
      <c r="D255" s="7"/>
      <c r="E255" s="7"/>
      <c r="F255" s="7"/>
      <c r="G255" s="7"/>
      <c r="H255" s="264"/>
      <c r="I255" s="7"/>
      <c r="J255" s="7"/>
      <c r="K255" s="7"/>
      <c r="L255" s="7"/>
      <c r="M255" s="7"/>
      <c r="N255" s="7"/>
      <c r="O255" s="7"/>
      <c r="P255" s="7"/>
      <c r="Q255" s="265"/>
      <c r="R255" s="7"/>
      <c r="S255" s="7"/>
      <c r="T255" s="7"/>
      <c r="U255" s="266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</row>
    <row r="256" ht="18.0" customHeight="1">
      <c r="A256" s="7"/>
      <c r="B256" s="7"/>
      <c r="C256" s="7"/>
      <c r="D256" s="7"/>
      <c r="E256" s="7"/>
      <c r="F256" s="7"/>
      <c r="G256" s="7"/>
      <c r="H256" s="264"/>
      <c r="I256" s="7"/>
      <c r="J256" s="7"/>
      <c r="K256" s="7"/>
      <c r="L256" s="7"/>
      <c r="M256" s="7"/>
      <c r="N256" s="7"/>
      <c r="O256" s="7"/>
      <c r="P256" s="7"/>
      <c r="Q256" s="265"/>
      <c r="R256" s="7"/>
      <c r="S256" s="7"/>
      <c r="T256" s="7"/>
      <c r="U256" s="266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</row>
    <row r="257" ht="18.0" customHeight="1">
      <c r="A257" s="7"/>
      <c r="B257" s="7"/>
      <c r="C257" s="7"/>
      <c r="D257" s="7"/>
      <c r="E257" s="7"/>
      <c r="F257" s="7"/>
      <c r="G257" s="7"/>
      <c r="H257" s="264"/>
      <c r="I257" s="7"/>
      <c r="J257" s="7"/>
      <c r="K257" s="7"/>
      <c r="L257" s="7"/>
      <c r="M257" s="7"/>
      <c r="N257" s="7"/>
      <c r="O257" s="7"/>
      <c r="P257" s="7"/>
      <c r="Q257" s="265"/>
      <c r="R257" s="7"/>
      <c r="S257" s="7"/>
      <c r="T257" s="7"/>
      <c r="U257" s="266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</row>
    <row r="258" ht="18.0" customHeight="1">
      <c r="A258" s="7"/>
      <c r="B258" s="7"/>
      <c r="C258" s="7"/>
      <c r="D258" s="7"/>
      <c r="E258" s="7"/>
      <c r="F258" s="7"/>
      <c r="G258" s="7"/>
      <c r="H258" s="264"/>
      <c r="I258" s="7"/>
      <c r="J258" s="7"/>
      <c r="K258" s="7"/>
      <c r="L258" s="7"/>
      <c r="M258" s="7"/>
      <c r="N258" s="7"/>
      <c r="O258" s="7"/>
      <c r="P258" s="7"/>
      <c r="Q258" s="265"/>
      <c r="R258" s="7"/>
      <c r="S258" s="7"/>
      <c r="T258" s="7"/>
      <c r="U258" s="266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</row>
    <row r="259" ht="18.0" customHeight="1">
      <c r="A259" s="7"/>
      <c r="B259" s="7"/>
      <c r="C259" s="7"/>
      <c r="D259" s="7"/>
      <c r="E259" s="7"/>
      <c r="F259" s="7"/>
      <c r="G259" s="7"/>
      <c r="H259" s="264"/>
      <c r="I259" s="7"/>
      <c r="J259" s="7"/>
      <c r="K259" s="7"/>
      <c r="L259" s="7"/>
      <c r="M259" s="7"/>
      <c r="N259" s="7"/>
      <c r="O259" s="7"/>
      <c r="P259" s="7"/>
      <c r="Q259" s="265"/>
      <c r="R259" s="7"/>
      <c r="S259" s="7"/>
      <c r="T259" s="7"/>
      <c r="U259" s="266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</row>
    <row r="260" ht="18.0" customHeight="1">
      <c r="A260" s="7"/>
      <c r="B260" s="7"/>
      <c r="C260" s="7"/>
      <c r="D260" s="7"/>
      <c r="E260" s="7"/>
      <c r="F260" s="7"/>
      <c r="G260" s="7"/>
      <c r="H260" s="264"/>
      <c r="I260" s="7"/>
      <c r="J260" s="7"/>
      <c r="K260" s="7"/>
      <c r="L260" s="7"/>
      <c r="M260" s="7"/>
      <c r="N260" s="7"/>
      <c r="O260" s="7"/>
      <c r="P260" s="7"/>
      <c r="Q260" s="265"/>
      <c r="R260" s="7"/>
      <c r="S260" s="7"/>
      <c r="T260" s="7"/>
      <c r="U260" s="266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</row>
    <row r="261" ht="18.0" customHeight="1">
      <c r="A261" s="7"/>
      <c r="B261" s="7"/>
      <c r="C261" s="7"/>
      <c r="D261" s="7"/>
      <c r="E261" s="7"/>
      <c r="F261" s="7"/>
      <c r="G261" s="7"/>
      <c r="H261" s="264"/>
      <c r="I261" s="7"/>
      <c r="J261" s="7"/>
      <c r="K261" s="7"/>
      <c r="L261" s="7"/>
      <c r="M261" s="7"/>
      <c r="N261" s="7"/>
      <c r="O261" s="7"/>
      <c r="P261" s="7"/>
      <c r="Q261" s="265"/>
      <c r="R261" s="7"/>
      <c r="S261" s="7"/>
      <c r="T261" s="7"/>
      <c r="U261" s="266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</row>
    <row r="262" ht="18.0" customHeight="1">
      <c r="A262" s="7"/>
      <c r="B262" s="7"/>
      <c r="C262" s="7"/>
      <c r="D262" s="7"/>
      <c r="E262" s="7"/>
      <c r="F262" s="7"/>
      <c r="G262" s="7"/>
      <c r="H262" s="264"/>
      <c r="I262" s="7"/>
      <c r="J262" s="7"/>
      <c r="K262" s="7"/>
      <c r="L262" s="7"/>
      <c r="M262" s="7"/>
      <c r="N262" s="7"/>
      <c r="O262" s="7"/>
      <c r="P262" s="7"/>
      <c r="Q262" s="265"/>
      <c r="R262" s="7"/>
      <c r="S262" s="7"/>
      <c r="T262" s="7"/>
      <c r="U262" s="266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</row>
    <row r="263" ht="18.0" customHeight="1">
      <c r="A263" s="7"/>
      <c r="B263" s="7"/>
      <c r="C263" s="7"/>
      <c r="D263" s="7"/>
      <c r="E263" s="7"/>
      <c r="F263" s="7"/>
      <c r="G263" s="7"/>
      <c r="H263" s="264"/>
      <c r="I263" s="7"/>
      <c r="J263" s="7"/>
      <c r="K263" s="7"/>
      <c r="L263" s="7"/>
      <c r="M263" s="7"/>
      <c r="N263" s="7"/>
      <c r="O263" s="7"/>
      <c r="P263" s="7"/>
      <c r="Q263" s="265"/>
      <c r="R263" s="7"/>
      <c r="S263" s="7"/>
      <c r="T263" s="7"/>
      <c r="U263" s="266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</row>
    <row r="264" ht="18.0" customHeight="1">
      <c r="A264" s="7"/>
      <c r="B264" s="7"/>
      <c r="C264" s="7"/>
      <c r="D264" s="7"/>
      <c r="E264" s="7"/>
      <c r="F264" s="7"/>
      <c r="G264" s="7"/>
      <c r="H264" s="264"/>
      <c r="I264" s="7"/>
      <c r="J264" s="7"/>
      <c r="K264" s="7"/>
      <c r="L264" s="7"/>
      <c r="M264" s="7"/>
      <c r="N264" s="7"/>
      <c r="O264" s="7"/>
      <c r="P264" s="7"/>
      <c r="Q264" s="265"/>
      <c r="R264" s="7"/>
      <c r="S264" s="7"/>
      <c r="T264" s="7"/>
      <c r="U264" s="266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</row>
    <row r="265" ht="18.0" customHeight="1">
      <c r="A265" s="7"/>
      <c r="B265" s="7"/>
      <c r="C265" s="7"/>
      <c r="D265" s="7"/>
      <c r="E265" s="7"/>
      <c r="F265" s="7"/>
      <c r="G265" s="7"/>
      <c r="H265" s="264"/>
      <c r="I265" s="7"/>
      <c r="J265" s="7"/>
      <c r="K265" s="7"/>
      <c r="L265" s="7"/>
      <c r="M265" s="7"/>
      <c r="N265" s="7"/>
      <c r="O265" s="7"/>
      <c r="P265" s="7"/>
      <c r="Q265" s="265"/>
      <c r="R265" s="7"/>
      <c r="S265" s="7"/>
      <c r="T265" s="7"/>
      <c r="U265" s="266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</row>
    <row r="266" ht="18.0" customHeight="1">
      <c r="A266" s="7"/>
      <c r="B266" s="7"/>
      <c r="C266" s="7"/>
      <c r="D266" s="7"/>
      <c r="E266" s="7"/>
      <c r="F266" s="7"/>
      <c r="G266" s="7"/>
      <c r="H266" s="264"/>
      <c r="I266" s="7"/>
      <c r="J266" s="7"/>
      <c r="K266" s="7"/>
      <c r="L266" s="7"/>
      <c r="M266" s="7"/>
      <c r="N266" s="7"/>
      <c r="O266" s="7"/>
      <c r="P266" s="7"/>
      <c r="Q266" s="265"/>
      <c r="R266" s="7"/>
      <c r="S266" s="7"/>
      <c r="T266" s="7"/>
      <c r="U266" s="266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</row>
    <row r="267" ht="18.0" customHeight="1">
      <c r="A267" s="7"/>
      <c r="B267" s="7"/>
      <c r="C267" s="7"/>
      <c r="D267" s="7"/>
      <c r="E267" s="7"/>
      <c r="F267" s="7"/>
      <c r="G267" s="7"/>
      <c r="H267" s="264"/>
      <c r="I267" s="7"/>
      <c r="J267" s="7"/>
      <c r="K267" s="7"/>
      <c r="L267" s="7"/>
      <c r="M267" s="7"/>
      <c r="N267" s="7"/>
      <c r="O267" s="7"/>
      <c r="P267" s="7"/>
      <c r="Q267" s="265"/>
      <c r="R267" s="7"/>
      <c r="S267" s="7"/>
      <c r="T267" s="7"/>
      <c r="U267" s="266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</row>
    <row r="268" ht="18.0" customHeight="1">
      <c r="A268" s="7"/>
      <c r="B268" s="7"/>
      <c r="C268" s="7"/>
      <c r="D268" s="7"/>
      <c r="E268" s="7"/>
      <c r="F268" s="7"/>
      <c r="G268" s="7"/>
      <c r="H268" s="264"/>
      <c r="I268" s="7"/>
      <c r="J268" s="7"/>
      <c r="K268" s="7"/>
      <c r="L268" s="7"/>
      <c r="M268" s="7"/>
      <c r="N268" s="7"/>
      <c r="O268" s="7"/>
      <c r="P268" s="7"/>
      <c r="Q268" s="265"/>
      <c r="R268" s="7"/>
      <c r="S268" s="7"/>
      <c r="T268" s="7"/>
      <c r="U268" s="266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</row>
    <row r="269" ht="18.0" customHeight="1">
      <c r="A269" s="7"/>
      <c r="B269" s="7"/>
      <c r="C269" s="7"/>
      <c r="D269" s="7"/>
      <c r="E269" s="7"/>
      <c r="F269" s="7"/>
      <c r="G269" s="7"/>
      <c r="H269" s="264"/>
      <c r="I269" s="7"/>
      <c r="J269" s="7"/>
      <c r="K269" s="7"/>
      <c r="L269" s="7"/>
      <c r="M269" s="7"/>
      <c r="N269" s="7"/>
      <c r="O269" s="7"/>
      <c r="P269" s="7"/>
      <c r="Q269" s="265"/>
      <c r="R269" s="7"/>
      <c r="S269" s="7"/>
      <c r="T269" s="7"/>
      <c r="U269" s="266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</row>
    <row r="270" ht="18.0" customHeight="1">
      <c r="A270" s="7"/>
      <c r="B270" s="7"/>
      <c r="C270" s="7"/>
      <c r="D270" s="7"/>
      <c r="E270" s="7"/>
      <c r="F270" s="7"/>
      <c r="G270" s="7"/>
      <c r="H270" s="264"/>
      <c r="I270" s="7"/>
      <c r="J270" s="7"/>
      <c r="K270" s="7"/>
      <c r="L270" s="7"/>
      <c r="M270" s="7"/>
      <c r="N270" s="7"/>
      <c r="O270" s="7"/>
      <c r="P270" s="7"/>
      <c r="Q270" s="265"/>
      <c r="R270" s="7"/>
      <c r="S270" s="7"/>
      <c r="T270" s="7"/>
      <c r="U270" s="266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</row>
    <row r="271" ht="18.0" customHeight="1">
      <c r="A271" s="7"/>
      <c r="B271" s="7"/>
      <c r="C271" s="7"/>
      <c r="D271" s="7"/>
      <c r="E271" s="7"/>
      <c r="F271" s="7"/>
      <c r="G271" s="7"/>
      <c r="H271" s="264"/>
      <c r="I271" s="7"/>
      <c r="J271" s="7"/>
      <c r="K271" s="7"/>
      <c r="L271" s="7"/>
      <c r="M271" s="7"/>
      <c r="N271" s="7"/>
      <c r="O271" s="7"/>
      <c r="P271" s="7"/>
      <c r="Q271" s="265"/>
      <c r="R271" s="7"/>
      <c r="S271" s="7"/>
      <c r="T271" s="7"/>
      <c r="U271" s="266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</row>
    <row r="272" ht="18.0" customHeight="1">
      <c r="A272" s="7"/>
      <c r="B272" s="7"/>
      <c r="C272" s="7"/>
      <c r="D272" s="7"/>
      <c r="E272" s="7"/>
      <c r="F272" s="7"/>
      <c r="G272" s="7"/>
      <c r="H272" s="264"/>
      <c r="I272" s="7"/>
      <c r="J272" s="7"/>
      <c r="K272" s="7"/>
      <c r="L272" s="7"/>
      <c r="M272" s="7"/>
      <c r="N272" s="7"/>
      <c r="O272" s="7"/>
      <c r="P272" s="7"/>
      <c r="Q272" s="265"/>
      <c r="R272" s="7"/>
      <c r="S272" s="7"/>
      <c r="T272" s="7"/>
      <c r="U272" s="266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</row>
    <row r="273" ht="18.0" customHeight="1">
      <c r="A273" s="7"/>
      <c r="B273" s="7"/>
      <c r="C273" s="7"/>
      <c r="D273" s="7"/>
      <c r="E273" s="7"/>
      <c r="F273" s="7"/>
      <c r="G273" s="7"/>
      <c r="H273" s="264"/>
      <c r="I273" s="7"/>
      <c r="J273" s="7"/>
      <c r="K273" s="7"/>
      <c r="L273" s="7"/>
      <c r="M273" s="7"/>
      <c r="N273" s="7"/>
      <c r="O273" s="7"/>
      <c r="P273" s="7"/>
      <c r="Q273" s="265"/>
      <c r="R273" s="7"/>
      <c r="S273" s="7"/>
      <c r="T273" s="7"/>
      <c r="U273" s="266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</row>
    <row r="274" ht="18.0" customHeight="1">
      <c r="A274" s="7"/>
      <c r="B274" s="7"/>
      <c r="C274" s="7"/>
      <c r="D274" s="7"/>
      <c r="E274" s="7"/>
      <c r="F274" s="7"/>
      <c r="G274" s="7"/>
      <c r="H274" s="264"/>
      <c r="I274" s="7"/>
      <c r="J274" s="7"/>
      <c r="K274" s="7"/>
      <c r="L274" s="7"/>
      <c r="M274" s="7"/>
      <c r="N274" s="7"/>
      <c r="O274" s="7"/>
      <c r="P274" s="7"/>
      <c r="Q274" s="265"/>
      <c r="R274" s="7"/>
      <c r="S274" s="7"/>
      <c r="T274" s="7"/>
      <c r="U274" s="266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</row>
    <row r="275" ht="18.0" customHeight="1">
      <c r="A275" s="7"/>
      <c r="B275" s="7"/>
      <c r="C275" s="7"/>
      <c r="D275" s="7"/>
      <c r="E275" s="7"/>
      <c r="F275" s="7"/>
      <c r="G275" s="7"/>
      <c r="H275" s="264"/>
      <c r="I275" s="7"/>
      <c r="J275" s="7"/>
      <c r="K275" s="7"/>
      <c r="L275" s="7"/>
      <c r="M275" s="7"/>
      <c r="N275" s="7"/>
      <c r="O275" s="7"/>
      <c r="P275" s="7"/>
      <c r="Q275" s="265"/>
      <c r="R275" s="7"/>
      <c r="S275" s="7"/>
      <c r="T275" s="7"/>
      <c r="U275" s="266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</row>
    <row r="276" ht="18.0" customHeight="1">
      <c r="A276" s="7"/>
      <c r="B276" s="7"/>
      <c r="C276" s="7"/>
      <c r="D276" s="7"/>
      <c r="E276" s="7"/>
      <c r="F276" s="7"/>
      <c r="G276" s="7"/>
      <c r="H276" s="264"/>
      <c r="I276" s="7"/>
      <c r="J276" s="7"/>
      <c r="K276" s="7"/>
      <c r="L276" s="7"/>
      <c r="M276" s="7"/>
      <c r="N276" s="7"/>
      <c r="O276" s="7"/>
      <c r="P276" s="7"/>
      <c r="Q276" s="265"/>
      <c r="R276" s="7"/>
      <c r="S276" s="7"/>
      <c r="T276" s="7"/>
      <c r="U276" s="266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</row>
    <row r="277" ht="18.0" customHeight="1">
      <c r="A277" s="7"/>
      <c r="B277" s="7"/>
      <c r="C277" s="7"/>
      <c r="D277" s="7"/>
      <c r="E277" s="7"/>
      <c r="F277" s="7"/>
      <c r="G277" s="7"/>
      <c r="H277" s="264"/>
      <c r="I277" s="7"/>
      <c r="J277" s="7"/>
      <c r="K277" s="7"/>
      <c r="L277" s="7"/>
      <c r="M277" s="7"/>
      <c r="N277" s="7"/>
      <c r="O277" s="7"/>
      <c r="P277" s="7"/>
      <c r="Q277" s="265"/>
      <c r="R277" s="7"/>
      <c r="S277" s="7"/>
      <c r="T277" s="7"/>
      <c r="U277" s="266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</row>
    <row r="278" ht="18.0" customHeight="1">
      <c r="A278" s="7"/>
      <c r="B278" s="7"/>
      <c r="C278" s="7"/>
      <c r="D278" s="7"/>
      <c r="E278" s="7"/>
      <c r="F278" s="7"/>
      <c r="G278" s="7"/>
      <c r="H278" s="264"/>
      <c r="I278" s="7"/>
      <c r="J278" s="7"/>
      <c r="K278" s="7"/>
      <c r="L278" s="7"/>
      <c r="M278" s="7"/>
      <c r="N278" s="7"/>
      <c r="O278" s="7"/>
      <c r="P278" s="7"/>
      <c r="Q278" s="265"/>
      <c r="R278" s="7"/>
      <c r="S278" s="7"/>
      <c r="T278" s="7"/>
      <c r="U278" s="266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</row>
    <row r="279" ht="18.0" customHeight="1">
      <c r="A279" s="7"/>
      <c r="B279" s="7"/>
      <c r="C279" s="7"/>
      <c r="D279" s="7"/>
      <c r="E279" s="7"/>
      <c r="F279" s="7"/>
      <c r="G279" s="7"/>
      <c r="H279" s="264"/>
      <c r="I279" s="7"/>
      <c r="J279" s="7"/>
      <c r="K279" s="7"/>
      <c r="L279" s="7"/>
      <c r="M279" s="7"/>
      <c r="N279" s="7"/>
      <c r="O279" s="7"/>
      <c r="P279" s="7"/>
      <c r="Q279" s="265"/>
      <c r="R279" s="7"/>
      <c r="S279" s="7"/>
      <c r="T279" s="7"/>
      <c r="U279" s="266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</row>
    <row r="280" ht="18.0" customHeight="1">
      <c r="A280" s="7"/>
      <c r="B280" s="7"/>
      <c r="C280" s="7"/>
      <c r="D280" s="7"/>
      <c r="E280" s="7"/>
      <c r="F280" s="7"/>
      <c r="G280" s="7"/>
      <c r="H280" s="264"/>
      <c r="I280" s="7"/>
      <c r="J280" s="7"/>
      <c r="K280" s="7"/>
      <c r="L280" s="7"/>
      <c r="M280" s="7"/>
      <c r="N280" s="7"/>
      <c r="O280" s="7"/>
      <c r="P280" s="7"/>
      <c r="Q280" s="265"/>
      <c r="R280" s="7"/>
      <c r="S280" s="7"/>
      <c r="T280" s="7"/>
      <c r="U280" s="266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</row>
    <row r="281" ht="18.0" customHeight="1">
      <c r="A281" s="7"/>
      <c r="B281" s="7"/>
      <c r="C281" s="7"/>
      <c r="D281" s="7"/>
      <c r="E281" s="7"/>
      <c r="F281" s="7"/>
      <c r="G281" s="7"/>
      <c r="H281" s="264"/>
      <c r="I281" s="7"/>
      <c r="J281" s="7"/>
      <c r="K281" s="7"/>
      <c r="L281" s="7"/>
      <c r="M281" s="7"/>
      <c r="N281" s="7"/>
      <c r="O281" s="7"/>
      <c r="P281" s="7"/>
      <c r="Q281" s="265"/>
      <c r="R281" s="7"/>
      <c r="S281" s="7"/>
      <c r="T281" s="7"/>
      <c r="U281" s="266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</row>
    <row r="282" ht="18.0" customHeight="1">
      <c r="A282" s="7"/>
      <c r="B282" s="7"/>
      <c r="C282" s="7"/>
      <c r="D282" s="7"/>
      <c r="E282" s="7"/>
      <c r="F282" s="7"/>
      <c r="G282" s="7"/>
      <c r="H282" s="264"/>
      <c r="I282" s="7"/>
      <c r="J282" s="7"/>
      <c r="K282" s="7"/>
      <c r="L282" s="7"/>
      <c r="M282" s="7"/>
      <c r="N282" s="7"/>
      <c r="O282" s="7"/>
      <c r="P282" s="7"/>
      <c r="Q282" s="265"/>
      <c r="R282" s="7"/>
      <c r="S282" s="7"/>
      <c r="T282" s="7"/>
      <c r="U282" s="266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</row>
    <row r="283" ht="18.0" customHeight="1">
      <c r="A283" s="7"/>
      <c r="B283" s="7"/>
      <c r="C283" s="7"/>
      <c r="D283" s="7"/>
      <c r="E283" s="7"/>
      <c r="F283" s="7"/>
      <c r="G283" s="7"/>
      <c r="H283" s="264"/>
      <c r="I283" s="7"/>
      <c r="J283" s="7"/>
      <c r="K283" s="7"/>
      <c r="L283" s="7"/>
      <c r="M283" s="7"/>
      <c r="N283" s="7"/>
      <c r="O283" s="7"/>
      <c r="P283" s="7"/>
      <c r="Q283" s="265"/>
      <c r="R283" s="7"/>
      <c r="S283" s="7"/>
      <c r="T283" s="7"/>
      <c r="U283" s="266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</row>
    <row r="284" ht="18.0" customHeight="1">
      <c r="A284" s="7"/>
      <c r="B284" s="7"/>
      <c r="C284" s="7"/>
      <c r="D284" s="7"/>
      <c r="E284" s="7"/>
      <c r="F284" s="7"/>
      <c r="G284" s="7"/>
      <c r="H284" s="264"/>
      <c r="I284" s="7"/>
      <c r="J284" s="7"/>
      <c r="K284" s="7"/>
      <c r="L284" s="7"/>
      <c r="M284" s="7"/>
      <c r="N284" s="7"/>
      <c r="O284" s="7"/>
      <c r="P284" s="7"/>
      <c r="Q284" s="265"/>
      <c r="R284" s="7"/>
      <c r="S284" s="7"/>
      <c r="T284" s="7"/>
      <c r="U284" s="266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</row>
    <row r="285" ht="18.0" customHeight="1">
      <c r="A285" s="7"/>
      <c r="B285" s="7"/>
      <c r="C285" s="7"/>
      <c r="D285" s="7"/>
      <c r="E285" s="7"/>
      <c r="F285" s="7"/>
      <c r="G285" s="7"/>
      <c r="H285" s="264"/>
      <c r="I285" s="7"/>
      <c r="J285" s="7"/>
      <c r="K285" s="7"/>
      <c r="L285" s="7"/>
      <c r="M285" s="7"/>
      <c r="N285" s="7"/>
      <c r="O285" s="7"/>
      <c r="P285" s="7"/>
      <c r="Q285" s="265"/>
      <c r="R285" s="7"/>
      <c r="S285" s="7"/>
      <c r="T285" s="7"/>
      <c r="U285" s="266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</row>
    <row r="286" ht="18.0" customHeight="1">
      <c r="A286" s="7"/>
      <c r="B286" s="7"/>
      <c r="C286" s="7"/>
      <c r="D286" s="7"/>
      <c r="E286" s="7"/>
      <c r="F286" s="7"/>
      <c r="G286" s="7"/>
      <c r="H286" s="264"/>
      <c r="I286" s="7"/>
      <c r="J286" s="7"/>
      <c r="K286" s="7"/>
      <c r="L286" s="7"/>
      <c r="M286" s="7"/>
      <c r="N286" s="7"/>
      <c r="O286" s="7"/>
      <c r="P286" s="7"/>
      <c r="Q286" s="265"/>
      <c r="R286" s="7"/>
      <c r="S286" s="7"/>
      <c r="T286" s="7"/>
      <c r="U286" s="266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</row>
    <row r="287" ht="18.0" customHeight="1">
      <c r="A287" s="7"/>
      <c r="B287" s="7"/>
      <c r="C287" s="7"/>
      <c r="D287" s="7"/>
      <c r="E287" s="7"/>
      <c r="F287" s="7"/>
      <c r="G287" s="7"/>
      <c r="H287" s="264"/>
      <c r="I287" s="7"/>
      <c r="J287" s="7"/>
      <c r="K287" s="7"/>
      <c r="L287" s="7"/>
      <c r="M287" s="7"/>
      <c r="N287" s="7"/>
      <c r="O287" s="7"/>
      <c r="P287" s="7"/>
      <c r="Q287" s="265"/>
      <c r="R287" s="7"/>
      <c r="S287" s="7"/>
      <c r="T287" s="7"/>
      <c r="U287" s="266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</row>
    <row r="288" ht="18.0" customHeight="1">
      <c r="A288" s="7"/>
      <c r="B288" s="7"/>
      <c r="C288" s="7"/>
      <c r="D288" s="7"/>
      <c r="E288" s="7"/>
      <c r="F288" s="7"/>
      <c r="G288" s="7"/>
      <c r="H288" s="264"/>
      <c r="I288" s="7"/>
      <c r="J288" s="7"/>
      <c r="K288" s="7"/>
      <c r="L288" s="7"/>
      <c r="M288" s="7"/>
      <c r="N288" s="7"/>
      <c r="O288" s="7"/>
      <c r="P288" s="7"/>
      <c r="Q288" s="265"/>
      <c r="R288" s="7"/>
      <c r="S288" s="7"/>
      <c r="T288" s="7"/>
      <c r="U288" s="266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</row>
    <row r="289" ht="18.0" customHeight="1">
      <c r="A289" s="7"/>
      <c r="B289" s="7"/>
      <c r="C289" s="7"/>
      <c r="D289" s="7"/>
      <c r="E289" s="7"/>
      <c r="F289" s="7"/>
      <c r="G289" s="7"/>
      <c r="H289" s="264"/>
      <c r="I289" s="7"/>
      <c r="J289" s="7"/>
      <c r="K289" s="7"/>
      <c r="L289" s="7"/>
      <c r="M289" s="7"/>
      <c r="N289" s="7"/>
      <c r="O289" s="7"/>
      <c r="P289" s="7"/>
      <c r="Q289" s="265"/>
      <c r="R289" s="7"/>
      <c r="S289" s="7"/>
      <c r="T289" s="7"/>
      <c r="U289" s="266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</row>
    <row r="290" ht="18.0" customHeight="1">
      <c r="A290" s="7"/>
      <c r="B290" s="7"/>
      <c r="C290" s="7"/>
      <c r="D290" s="7"/>
      <c r="E290" s="7"/>
      <c r="F290" s="7"/>
      <c r="G290" s="7"/>
      <c r="H290" s="264"/>
      <c r="I290" s="7"/>
      <c r="J290" s="7"/>
      <c r="K290" s="7"/>
      <c r="L290" s="7"/>
      <c r="M290" s="7"/>
      <c r="N290" s="7"/>
      <c r="O290" s="7"/>
      <c r="P290" s="7"/>
      <c r="Q290" s="265"/>
      <c r="R290" s="7"/>
      <c r="S290" s="7"/>
      <c r="T290" s="7"/>
      <c r="U290" s="266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</row>
    <row r="291" ht="18.0" customHeight="1">
      <c r="A291" s="7"/>
      <c r="B291" s="7"/>
      <c r="C291" s="7"/>
      <c r="D291" s="7"/>
      <c r="E291" s="7"/>
      <c r="F291" s="7"/>
      <c r="G291" s="7"/>
      <c r="H291" s="264"/>
      <c r="I291" s="7"/>
      <c r="J291" s="7"/>
      <c r="K291" s="7"/>
      <c r="L291" s="7"/>
      <c r="M291" s="7"/>
      <c r="N291" s="7"/>
      <c r="O291" s="7"/>
      <c r="P291" s="7"/>
      <c r="Q291" s="265"/>
      <c r="R291" s="7"/>
      <c r="S291" s="7"/>
      <c r="T291" s="7"/>
      <c r="U291" s="266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</row>
    <row r="292" ht="18.0" customHeight="1">
      <c r="A292" s="7"/>
      <c r="B292" s="7"/>
      <c r="C292" s="7"/>
      <c r="D292" s="7"/>
      <c r="E292" s="7"/>
      <c r="F292" s="7"/>
      <c r="G292" s="7"/>
      <c r="H292" s="264"/>
      <c r="I292" s="7"/>
      <c r="J292" s="7"/>
      <c r="K292" s="7"/>
      <c r="L292" s="7"/>
      <c r="M292" s="7"/>
      <c r="N292" s="7"/>
      <c r="O292" s="7"/>
      <c r="P292" s="7"/>
      <c r="Q292" s="265"/>
      <c r="R292" s="7"/>
      <c r="S292" s="7"/>
      <c r="T292" s="7"/>
      <c r="U292" s="266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</row>
    <row r="293" ht="18.0" customHeight="1">
      <c r="A293" s="7"/>
      <c r="B293" s="7"/>
      <c r="C293" s="7"/>
      <c r="D293" s="7"/>
      <c r="E293" s="7"/>
      <c r="F293" s="7"/>
      <c r="G293" s="7"/>
      <c r="H293" s="264"/>
      <c r="I293" s="7"/>
      <c r="J293" s="7"/>
      <c r="K293" s="7"/>
      <c r="L293" s="7"/>
      <c r="M293" s="7"/>
      <c r="N293" s="7"/>
      <c r="O293" s="7"/>
      <c r="P293" s="7"/>
      <c r="Q293" s="265"/>
      <c r="R293" s="7"/>
      <c r="S293" s="7"/>
      <c r="T293" s="7"/>
      <c r="U293" s="266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</row>
    <row r="294" ht="18.0" customHeight="1">
      <c r="A294" s="7"/>
      <c r="B294" s="7"/>
      <c r="C294" s="7"/>
      <c r="D294" s="7"/>
      <c r="E294" s="7"/>
      <c r="F294" s="7"/>
      <c r="G294" s="7"/>
      <c r="H294" s="264"/>
      <c r="I294" s="7"/>
      <c r="J294" s="7"/>
      <c r="K294" s="7"/>
      <c r="L294" s="7"/>
      <c r="M294" s="7"/>
      <c r="N294" s="7"/>
      <c r="O294" s="7"/>
      <c r="P294" s="7"/>
      <c r="Q294" s="265"/>
      <c r="R294" s="7"/>
      <c r="S294" s="7"/>
      <c r="T294" s="7"/>
      <c r="U294" s="266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</row>
    <row r="295" ht="18.0" customHeight="1">
      <c r="A295" s="7"/>
      <c r="B295" s="7"/>
      <c r="C295" s="7"/>
      <c r="D295" s="7"/>
      <c r="E295" s="7"/>
      <c r="F295" s="7"/>
      <c r="G295" s="7"/>
      <c r="H295" s="264"/>
      <c r="I295" s="7"/>
      <c r="J295" s="7"/>
      <c r="K295" s="7"/>
      <c r="L295" s="7"/>
      <c r="M295" s="7"/>
      <c r="N295" s="7"/>
      <c r="O295" s="7"/>
      <c r="P295" s="7"/>
      <c r="Q295" s="265"/>
      <c r="R295" s="7"/>
      <c r="S295" s="7"/>
      <c r="T295" s="7"/>
      <c r="U295" s="266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</row>
    <row r="296" ht="18.0" customHeight="1">
      <c r="A296" s="7"/>
      <c r="B296" s="7"/>
      <c r="C296" s="7"/>
      <c r="D296" s="7"/>
      <c r="E296" s="7"/>
      <c r="F296" s="7"/>
      <c r="G296" s="7"/>
      <c r="H296" s="264"/>
      <c r="I296" s="7"/>
      <c r="J296" s="7"/>
      <c r="K296" s="7"/>
      <c r="L296" s="7"/>
      <c r="M296" s="7"/>
      <c r="N296" s="7"/>
      <c r="O296" s="7"/>
      <c r="P296" s="7"/>
      <c r="Q296" s="265"/>
      <c r="R296" s="7"/>
      <c r="S296" s="7"/>
      <c r="T296" s="7"/>
      <c r="U296" s="266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</row>
    <row r="297" ht="18.0" customHeight="1">
      <c r="A297" s="7"/>
      <c r="B297" s="7"/>
      <c r="C297" s="7"/>
      <c r="D297" s="7"/>
      <c r="E297" s="7"/>
      <c r="F297" s="7"/>
      <c r="G297" s="7"/>
      <c r="H297" s="264"/>
      <c r="I297" s="7"/>
      <c r="J297" s="7"/>
      <c r="K297" s="7"/>
      <c r="L297" s="7"/>
      <c r="M297" s="7"/>
      <c r="N297" s="7"/>
      <c r="O297" s="7"/>
      <c r="P297" s="7"/>
      <c r="Q297" s="265"/>
      <c r="R297" s="7"/>
      <c r="S297" s="7"/>
      <c r="T297" s="7"/>
      <c r="U297" s="266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</row>
    <row r="298" ht="18.0" customHeight="1">
      <c r="A298" s="7"/>
      <c r="B298" s="7"/>
      <c r="C298" s="7"/>
      <c r="D298" s="7"/>
      <c r="E298" s="7"/>
      <c r="F298" s="7"/>
      <c r="G298" s="7"/>
      <c r="H298" s="264"/>
      <c r="I298" s="7"/>
      <c r="J298" s="7"/>
      <c r="K298" s="7"/>
      <c r="L298" s="7"/>
      <c r="M298" s="7"/>
      <c r="N298" s="7"/>
      <c r="O298" s="7"/>
      <c r="P298" s="7"/>
      <c r="Q298" s="265"/>
      <c r="R298" s="7"/>
      <c r="S298" s="7"/>
      <c r="T298" s="7"/>
      <c r="U298" s="266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</row>
    <row r="299" ht="18.0" customHeight="1">
      <c r="A299" s="7"/>
      <c r="B299" s="7"/>
      <c r="C299" s="7"/>
      <c r="D299" s="7"/>
      <c r="E299" s="7"/>
      <c r="F299" s="7"/>
      <c r="G299" s="7"/>
      <c r="H299" s="264"/>
      <c r="I299" s="7"/>
      <c r="J299" s="7"/>
      <c r="K299" s="7"/>
      <c r="L299" s="7"/>
      <c r="M299" s="7"/>
      <c r="N299" s="7"/>
      <c r="O299" s="7"/>
      <c r="P299" s="7"/>
      <c r="Q299" s="265"/>
      <c r="R299" s="7"/>
      <c r="S299" s="7"/>
      <c r="T299" s="7"/>
      <c r="U299" s="266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</row>
    <row r="300" ht="18.0" customHeight="1">
      <c r="A300" s="7"/>
      <c r="B300" s="7"/>
      <c r="C300" s="7"/>
      <c r="D300" s="7"/>
      <c r="E300" s="7"/>
      <c r="F300" s="7"/>
      <c r="G300" s="7"/>
      <c r="H300" s="264"/>
      <c r="I300" s="7"/>
      <c r="J300" s="7"/>
      <c r="K300" s="7"/>
      <c r="L300" s="7"/>
      <c r="M300" s="7"/>
      <c r="N300" s="7"/>
      <c r="O300" s="7"/>
      <c r="P300" s="7"/>
      <c r="Q300" s="265"/>
      <c r="R300" s="7"/>
      <c r="S300" s="7"/>
      <c r="T300" s="7"/>
      <c r="U300" s="266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</row>
    <row r="301" ht="18.0" customHeight="1">
      <c r="A301" s="7"/>
      <c r="B301" s="7"/>
      <c r="C301" s="7"/>
      <c r="D301" s="7"/>
      <c r="E301" s="7"/>
      <c r="F301" s="7"/>
      <c r="G301" s="7"/>
      <c r="H301" s="264"/>
      <c r="I301" s="7"/>
      <c r="J301" s="7"/>
      <c r="K301" s="7"/>
      <c r="L301" s="7"/>
      <c r="M301" s="7"/>
      <c r="N301" s="7"/>
      <c r="O301" s="7"/>
      <c r="P301" s="7"/>
      <c r="Q301" s="265"/>
      <c r="R301" s="7"/>
      <c r="S301" s="7"/>
      <c r="T301" s="7"/>
      <c r="U301" s="266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</row>
    <row r="302" ht="18.0" customHeight="1">
      <c r="A302" s="7"/>
      <c r="B302" s="7"/>
      <c r="C302" s="7"/>
      <c r="D302" s="7"/>
      <c r="E302" s="7"/>
      <c r="F302" s="7"/>
      <c r="G302" s="7"/>
      <c r="H302" s="264"/>
      <c r="I302" s="7"/>
      <c r="J302" s="7"/>
      <c r="K302" s="7"/>
      <c r="L302" s="7"/>
      <c r="M302" s="7"/>
      <c r="N302" s="7"/>
      <c r="O302" s="7"/>
      <c r="P302" s="7"/>
      <c r="Q302" s="265"/>
      <c r="R302" s="7"/>
      <c r="S302" s="7"/>
      <c r="T302" s="7"/>
      <c r="U302" s="266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</row>
    <row r="303" ht="18.0" customHeight="1">
      <c r="A303" s="7"/>
      <c r="B303" s="7"/>
      <c r="C303" s="7"/>
      <c r="D303" s="7"/>
      <c r="E303" s="7"/>
      <c r="F303" s="7"/>
      <c r="G303" s="7"/>
      <c r="H303" s="264"/>
      <c r="I303" s="7"/>
      <c r="J303" s="7"/>
      <c r="K303" s="7"/>
      <c r="L303" s="7"/>
      <c r="M303" s="7"/>
      <c r="N303" s="7"/>
      <c r="O303" s="7"/>
      <c r="P303" s="7"/>
      <c r="Q303" s="265"/>
      <c r="R303" s="7"/>
      <c r="S303" s="7"/>
      <c r="T303" s="7"/>
      <c r="U303" s="266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</row>
    <row r="304" ht="18.0" customHeight="1">
      <c r="A304" s="7"/>
      <c r="B304" s="7"/>
      <c r="C304" s="7"/>
      <c r="D304" s="7"/>
      <c r="E304" s="7"/>
      <c r="F304" s="7"/>
      <c r="G304" s="7"/>
      <c r="H304" s="264"/>
      <c r="I304" s="7"/>
      <c r="J304" s="7"/>
      <c r="K304" s="7"/>
      <c r="L304" s="7"/>
      <c r="M304" s="7"/>
      <c r="N304" s="7"/>
      <c r="O304" s="7"/>
      <c r="P304" s="7"/>
      <c r="Q304" s="265"/>
      <c r="R304" s="7"/>
      <c r="S304" s="7"/>
      <c r="T304" s="7"/>
      <c r="U304" s="266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</row>
    <row r="305" ht="18.0" customHeight="1">
      <c r="A305" s="7"/>
      <c r="B305" s="7"/>
      <c r="C305" s="7"/>
      <c r="D305" s="7"/>
      <c r="E305" s="7"/>
      <c r="F305" s="7"/>
      <c r="G305" s="7"/>
      <c r="H305" s="264"/>
      <c r="I305" s="7"/>
      <c r="J305" s="7"/>
      <c r="K305" s="7"/>
      <c r="L305" s="7"/>
      <c r="M305" s="7"/>
      <c r="N305" s="7"/>
      <c r="O305" s="7"/>
      <c r="P305" s="7"/>
      <c r="Q305" s="265"/>
      <c r="R305" s="7"/>
      <c r="S305" s="7"/>
      <c r="T305" s="7"/>
      <c r="U305" s="266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</row>
    <row r="306" ht="18.0" customHeight="1">
      <c r="A306" s="7"/>
      <c r="B306" s="7"/>
      <c r="C306" s="7"/>
      <c r="D306" s="7"/>
      <c r="E306" s="7"/>
      <c r="F306" s="7"/>
      <c r="G306" s="7"/>
      <c r="H306" s="264"/>
      <c r="I306" s="7"/>
      <c r="J306" s="7"/>
      <c r="K306" s="7"/>
      <c r="L306" s="7"/>
      <c r="M306" s="7"/>
      <c r="N306" s="7"/>
      <c r="O306" s="7"/>
      <c r="P306" s="7"/>
      <c r="Q306" s="265"/>
      <c r="R306" s="7"/>
      <c r="S306" s="7"/>
      <c r="T306" s="7"/>
      <c r="U306" s="266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</row>
    <row r="307" ht="18.0" customHeight="1">
      <c r="A307" s="7"/>
      <c r="B307" s="7"/>
      <c r="C307" s="7"/>
      <c r="D307" s="7"/>
      <c r="E307" s="7"/>
      <c r="F307" s="7"/>
      <c r="G307" s="7"/>
      <c r="H307" s="264"/>
      <c r="I307" s="7"/>
      <c r="J307" s="7"/>
      <c r="K307" s="7"/>
      <c r="L307" s="7"/>
      <c r="M307" s="7"/>
      <c r="N307" s="7"/>
      <c r="O307" s="7"/>
      <c r="P307" s="7"/>
      <c r="Q307" s="265"/>
      <c r="R307" s="7"/>
      <c r="S307" s="7"/>
      <c r="T307" s="7"/>
      <c r="U307" s="266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</row>
    <row r="308" ht="18.0" customHeight="1">
      <c r="A308" s="7"/>
      <c r="B308" s="7"/>
      <c r="C308" s="7"/>
      <c r="D308" s="7"/>
      <c r="E308" s="7"/>
      <c r="F308" s="7"/>
      <c r="G308" s="7"/>
      <c r="H308" s="264"/>
      <c r="I308" s="7"/>
      <c r="J308" s="7"/>
      <c r="K308" s="7"/>
      <c r="L308" s="7"/>
      <c r="M308" s="7"/>
      <c r="N308" s="7"/>
      <c r="O308" s="7"/>
      <c r="P308" s="7"/>
      <c r="Q308" s="265"/>
      <c r="R308" s="7"/>
      <c r="S308" s="7"/>
      <c r="T308" s="7"/>
      <c r="U308" s="266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</row>
    <row r="309" ht="18.0" customHeight="1">
      <c r="A309" s="7"/>
      <c r="B309" s="7"/>
      <c r="C309" s="7"/>
      <c r="D309" s="7"/>
      <c r="E309" s="7"/>
      <c r="F309" s="7"/>
      <c r="G309" s="7"/>
      <c r="H309" s="264"/>
      <c r="I309" s="7"/>
      <c r="J309" s="7"/>
      <c r="K309" s="7"/>
      <c r="L309" s="7"/>
      <c r="M309" s="7"/>
      <c r="N309" s="7"/>
      <c r="O309" s="7"/>
      <c r="P309" s="7"/>
      <c r="Q309" s="265"/>
      <c r="R309" s="7"/>
      <c r="S309" s="7"/>
      <c r="T309" s="7"/>
      <c r="U309" s="266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</row>
    <row r="310" ht="18.0" customHeight="1">
      <c r="A310" s="7"/>
      <c r="B310" s="7"/>
      <c r="C310" s="7"/>
      <c r="D310" s="7"/>
      <c r="E310" s="7"/>
      <c r="F310" s="7"/>
      <c r="G310" s="7"/>
      <c r="H310" s="264"/>
      <c r="I310" s="7"/>
      <c r="J310" s="7"/>
      <c r="K310" s="7"/>
      <c r="L310" s="7"/>
      <c r="M310" s="7"/>
      <c r="N310" s="7"/>
      <c r="O310" s="7"/>
      <c r="P310" s="7"/>
      <c r="Q310" s="265"/>
      <c r="R310" s="7"/>
      <c r="S310" s="7"/>
      <c r="T310" s="7"/>
      <c r="U310" s="266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</row>
    <row r="311" ht="18.0" customHeight="1">
      <c r="A311" s="7"/>
      <c r="B311" s="7"/>
      <c r="C311" s="7"/>
      <c r="D311" s="7"/>
      <c r="E311" s="7"/>
      <c r="F311" s="7"/>
      <c r="G311" s="7"/>
      <c r="H311" s="264"/>
      <c r="I311" s="7"/>
      <c r="J311" s="7"/>
      <c r="K311" s="7"/>
      <c r="L311" s="7"/>
      <c r="M311" s="7"/>
      <c r="N311" s="7"/>
      <c r="O311" s="7"/>
      <c r="P311" s="7"/>
      <c r="Q311" s="265"/>
      <c r="R311" s="7"/>
      <c r="S311" s="7"/>
      <c r="T311" s="7"/>
      <c r="U311" s="266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</row>
    <row r="312" ht="18.0" customHeight="1">
      <c r="A312" s="7"/>
      <c r="B312" s="7"/>
      <c r="C312" s="7"/>
      <c r="D312" s="7"/>
      <c r="E312" s="7"/>
      <c r="F312" s="7"/>
      <c r="G312" s="7"/>
      <c r="H312" s="264"/>
      <c r="I312" s="7"/>
      <c r="J312" s="7"/>
      <c r="K312" s="7"/>
      <c r="L312" s="7"/>
      <c r="M312" s="7"/>
      <c r="N312" s="7"/>
      <c r="O312" s="7"/>
      <c r="P312" s="7"/>
      <c r="Q312" s="265"/>
      <c r="R312" s="7"/>
      <c r="S312" s="7"/>
      <c r="T312" s="7"/>
      <c r="U312" s="266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</row>
    <row r="313" ht="18.0" customHeight="1">
      <c r="A313" s="7"/>
      <c r="B313" s="7"/>
      <c r="C313" s="7"/>
      <c r="D313" s="7"/>
      <c r="E313" s="7"/>
      <c r="F313" s="7"/>
      <c r="G313" s="7"/>
      <c r="H313" s="264"/>
      <c r="I313" s="7"/>
      <c r="J313" s="7"/>
      <c r="K313" s="7"/>
      <c r="L313" s="7"/>
      <c r="M313" s="7"/>
      <c r="N313" s="7"/>
      <c r="O313" s="7"/>
      <c r="P313" s="7"/>
      <c r="Q313" s="265"/>
      <c r="R313" s="7"/>
      <c r="S313" s="7"/>
      <c r="T313" s="7"/>
      <c r="U313" s="266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</row>
    <row r="314" ht="18.0" customHeight="1">
      <c r="A314" s="7"/>
      <c r="B314" s="7"/>
      <c r="C314" s="7"/>
      <c r="D314" s="7"/>
      <c r="E314" s="7"/>
      <c r="F314" s="7"/>
      <c r="G314" s="7"/>
      <c r="H314" s="264"/>
      <c r="I314" s="7"/>
      <c r="J314" s="7"/>
      <c r="K314" s="7"/>
      <c r="L314" s="7"/>
      <c r="M314" s="7"/>
      <c r="N314" s="7"/>
      <c r="O314" s="7"/>
      <c r="P314" s="7"/>
      <c r="Q314" s="265"/>
      <c r="R314" s="7"/>
      <c r="S314" s="7"/>
      <c r="T314" s="7"/>
      <c r="U314" s="266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</row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5:D15"/>
    <mergeCell ref="E16:H16"/>
    <mergeCell ref="C21:E21"/>
    <mergeCell ref="C82:E82"/>
    <mergeCell ref="C93:E93"/>
  </mergeCells>
  <printOptions/>
  <pageMargins bottom="0.78" footer="0.0" header="0.0" left="0.75" right="0.75" top="0.66"/>
  <pageSetup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71"/>
    <col customWidth="1" hidden="1" min="14" max="14" width="13.14"/>
    <col customWidth="1" hidden="1" min="15" max="16" width="8.71"/>
    <col customWidth="1" min="17" max="17" width="19.57"/>
    <col customWidth="1" min="18" max="18" width="17.43"/>
    <col customWidth="1" min="19" max="19" width="17.86"/>
    <col customWidth="1" min="20" max="20" width="17.0"/>
    <col customWidth="1" min="21" max="21" width="15.14"/>
    <col customWidth="1" min="22" max="22" width="13.86"/>
    <col customWidth="1" min="23" max="24" width="9.14"/>
    <col customWidth="1" min="25" max="25" width="16.0"/>
    <col customWidth="1" min="26" max="45" width="9.14"/>
  </cols>
  <sheetData>
    <row r="1" ht="18.0" customHeight="1">
      <c r="A1" s="140" t="s">
        <v>53</v>
      </c>
      <c r="B1" s="140"/>
      <c r="C1" s="140"/>
      <c r="D1" s="140"/>
      <c r="E1" s="140"/>
      <c r="F1" s="140"/>
      <c r="G1" s="140"/>
      <c r="H1" s="141"/>
      <c r="I1" s="140"/>
      <c r="J1" s="140"/>
      <c r="K1" s="140"/>
      <c r="L1" s="140"/>
      <c r="M1" s="140"/>
      <c r="N1" s="140"/>
      <c r="O1" s="140"/>
      <c r="P1" s="140"/>
      <c r="Q1" s="142"/>
      <c r="R1" s="140"/>
      <c r="S1" s="140"/>
      <c r="T1" s="140"/>
      <c r="U1" s="143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  <c r="AJ1" s="140"/>
      <c r="AK1" s="140"/>
      <c r="AL1" s="140"/>
      <c r="AM1" s="140"/>
      <c r="AN1" s="140"/>
      <c r="AO1" s="140"/>
      <c r="AP1" s="140"/>
      <c r="AQ1" s="140"/>
      <c r="AR1" s="140"/>
      <c r="AS1" s="140"/>
    </row>
    <row r="2" ht="18.0" customHeight="1">
      <c r="A2" s="140"/>
      <c r="B2" s="140"/>
      <c r="C2" s="140"/>
      <c r="D2" s="140"/>
      <c r="E2" s="140"/>
      <c r="F2" s="140"/>
      <c r="G2" s="140"/>
      <c r="H2" s="141"/>
      <c r="I2" s="140"/>
      <c r="J2" s="140"/>
      <c r="K2" s="140"/>
      <c r="L2" s="140"/>
      <c r="M2" s="140"/>
      <c r="N2" s="140"/>
      <c r="O2" s="140"/>
      <c r="P2" s="140"/>
      <c r="Q2" s="142"/>
      <c r="R2" s="140"/>
      <c r="S2" s="140"/>
      <c r="T2" s="140"/>
      <c r="U2" s="143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  <c r="AL2" s="140"/>
      <c r="AM2" s="140"/>
      <c r="AN2" s="140"/>
      <c r="AO2" s="140"/>
      <c r="AP2" s="140"/>
      <c r="AQ2" s="140"/>
      <c r="AR2" s="140"/>
      <c r="AS2" s="140"/>
    </row>
    <row r="3" ht="18.0" customHeight="1">
      <c r="A3" s="144" t="s">
        <v>1</v>
      </c>
      <c r="B3" s="144"/>
      <c r="C3" s="144"/>
      <c r="D3" s="140"/>
      <c r="E3" s="140"/>
      <c r="F3" s="140"/>
      <c r="G3" s="140"/>
      <c r="H3" s="141"/>
      <c r="I3" s="140"/>
      <c r="J3" s="140"/>
      <c r="K3" s="140"/>
      <c r="L3" s="140"/>
      <c r="M3" s="140"/>
      <c r="N3" s="140"/>
      <c r="O3" s="140"/>
      <c r="P3" s="140"/>
      <c r="Q3" s="142"/>
      <c r="R3" s="140"/>
      <c r="S3" s="140"/>
      <c r="T3" s="140"/>
      <c r="U3" s="143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/>
      <c r="AL3" s="140"/>
      <c r="AM3" s="140"/>
      <c r="AN3" s="140"/>
      <c r="AO3" s="140"/>
      <c r="AP3" s="140"/>
      <c r="AQ3" s="140"/>
      <c r="AR3" s="140"/>
      <c r="AS3" s="140"/>
    </row>
    <row r="4" ht="29.25" customHeight="1">
      <c r="A4" s="140"/>
      <c r="B4" s="140"/>
      <c r="C4" s="140"/>
      <c r="D4" s="140"/>
      <c r="E4" s="140"/>
      <c r="F4" s="140"/>
      <c r="G4" s="140"/>
      <c r="H4" s="141" t="s">
        <v>2</v>
      </c>
      <c r="I4" s="145">
        <v>44329.0</v>
      </c>
      <c r="J4" s="140" t="str">
        <f>+B8&amp;"/"&amp;B9&amp;"/"&amp;B10&amp;"/"&amp;B11&amp;"/"&amp;B12&amp;"/"&amp;B13&amp;"/"&amp;B14</f>
        <v>D1870/D2220/HRD2960/HRD2940///</v>
      </c>
      <c r="K4" s="140"/>
      <c r="L4" s="140"/>
      <c r="M4" s="140"/>
      <c r="N4" s="140"/>
      <c r="O4" s="140"/>
      <c r="P4" s="140"/>
      <c r="Q4" s="142"/>
      <c r="R4" s="140"/>
      <c r="S4" s="140"/>
      <c r="T4" s="140"/>
      <c r="U4" s="143"/>
      <c r="V4" s="140"/>
      <c r="W4" s="140"/>
      <c r="X4" s="140"/>
      <c r="Y4" s="140"/>
      <c r="Z4" s="140"/>
      <c r="AA4" s="140"/>
      <c r="AB4" s="140"/>
      <c r="AC4" s="140"/>
      <c r="AD4" s="140"/>
      <c r="AE4" s="140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</row>
    <row r="5" ht="18.0" customHeight="1">
      <c r="A5" s="140" t="s">
        <v>4</v>
      </c>
      <c r="B5" s="140"/>
      <c r="C5" s="140"/>
      <c r="D5" s="140"/>
      <c r="E5" s="140"/>
      <c r="F5" s="140"/>
      <c r="G5" s="140"/>
      <c r="H5" s="141"/>
      <c r="I5" s="140"/>
      <c r="J5" s="140"/>
      <c r="K5" s="140"/>
      <c r="L5" s="140"/>
      <c r="M5" s="140"/>
      <c r="N5" s="140"/>
      <c r="O5" s="140"/>
      <c r="P5" s="140"/>
      <c r="Q5" s="142"/>
      <c r="R5" s="140"/>
      <c r="S5" s="140"/>
      <c r="T5" s="140"/>
      <c r="U5" s="143"/>
      <c r="V5" s="140"/>
      <c r="W5" s="140"/>
      <c r="X5" s="140"/>
      <c r="Y5" s="140"/>
      <c r="Z5" s="140"/>
      <c r="AA5" s="140"/>
      <c r="AB5" s="140"/>
      <c r="AC5" s="140"/>
      <c r="AD5" s="140"/>
      <c r="AE5" s="140"/>
      <c r="AF5" s="140"/>
      <c r="AG5" s="140"/>
      <c r="AH5" s="140"/>
      <c r="AI5" s="140"/>
      <c r="AJ5" s="140"/>
      <c r="AK5" s="140"/>
      <c r="AL5" s="140"/>
      <c r="AM5" s="140"/>
      <c r="AN5" s="140"/>
      <c r="AO5" s="140"/>
      <c r="AP5" s="140"/>
      <c r="AQ5" s="140"/>
      <c r="AR5" s="140"/>
      <c r="AS5" s="140"/>
    </row>
    <row r="6" ht="18.0" customHeight="1">
      <c r="A6" s="146"/>
      <c r="B6" s="146"/>
      <c r="C6" s="146"/>
      <c r="D6" s="146"/>
      <c r="E6" s="146"/>
      <c r="F6" s="146"/>
      <c r="G6" s="146"/>
      <c r="H6" s="147"/>
      <c r="I6" s="146"/>
      <c r="J6" s="140"/>
      <c r="K6" s="140"/>
      <c r="L6" s="140"/>
      <c r="M6" s="140"/>
      <c r="N6" s="140"/>
      <c r="O6" s="140"/>
      <c r="P6" s="140"/>
      <c r="Q6" s="142"/>
      <c r="R6" s="140"/>
      <c r="S6" s="140"/>
      <c r="T6" s="140"/>
      <c r="U6" s="143"/>
      <c r="V6" s="140"/>
      <c r="W6" s="140"/>
      <c r="X6" s="140"/>
      <c r="Y6" s="140"/>
      <c r="Z6" s="140"/>
      <c r="AA6" s="140"/>
      <c r="AB6" s="140"/>
      <c r="AC6" s="140"/>
      <c r="AD6" s="140"/>
      <c r="AE6" s="140"/>
      <c r="AF6" s="140"/>
      <c r="AG6" s="140"/>
      <c r="AH6" s="140"/>
      <c r="AI6" s="140"/>
      <c r="AJ6" s="140"/>
      <c r="AK6" s="140"/>
      <c r="AL6" s="140"/>
      <c r="AM6" s="140"/>
      <c r="AN6" s="140"/>
      <c r="AO6" s="140"/>
      <c r="AP6" s="140"/>
      <c r="AQ6" s="140"/>
      <c r="AR6" s="140"/>
      <c r="AS6" s="140"/>
    </row>
    <row r="7" ht="36.0" customHeight="1">
      <c r="A7" s="148" t="s">
        <v>6</v>
      </c>
      <c r="B7" s="149"/>
      <c r="C7" s="150" t="s">
        <v>105</v>
      </c>
      <c r="D7" s="151" t="s">
        <v>8</v>
      </c>
      <c r="E7" s="152" t="s">
        <v>9</v>
      </c>
      <c r="F7" s="153"/>
      <c r="G7" s="153"/>
      <c r="H7" s="149"/>
      <c r="I7" s="154" t="s">
        <v>10</v>
      </c>
      <c r="J7" s="140"/>
      <c r="K7" s="140"/>
      <c r="L7" s="140"/>
      <c r="M7" s="140"/>
      <c r="N7" s="140"/>
      <c r="O7" s="140"/>
      <c r="P7" s="140"/>
      <c r="Q7" s="155">
        <f>+I118</f>
        <v>0.003983482309</v>
      </c>
      <c r="R7" s="140"/>
      <c r="S7" s="140"/>
      <c r="T7" s="140"/>
      <c r="U7" s="143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</row>
    <row r="8" ht="26.25" customHeight="1">
      <c r="A8" s="156">
        <v>1.0</v>
      </c>
      <c r="B8" s="157" t="s">
        <v>26</v>
      </c>
      <c r="C8" s="157">
        <v>18.5</v>
      </c>
      <c r="D8" s="158">
        <v>0.0846</v>
      </c>
      <c r="E8" s="159">
        <f>236.127*15.5</f>
        <v>3659.9685</v>
      </c>
      <c r="F8" s="159"/>
      <c r="G8" s="159"/>
      <c r="H8" s="160">
        <v>15.5</v>
      </c>
      <c r="I8" s="161">
        <f t="shared" ref="I8:I11" si="1">+D8*E8</f>
        <v>309.6333351</v>
      </c>
      <c r="J8" s="162">
        <f t="shared" ref="J8:J14" si="2">E8-I8</f>
        <v>3350.335165</v>
      </c>
      <c r="K8" s="140"/>
      <c r="L8" s="140"/>
      <c r="M8" s="140"/>
      <c r="N8" s="140"/>
      <c r="O8" s="140"/>
      <c r="P8" s="140"/>
      <c r="Q8" s="142"/>
      <c r="R8" s="140"/>
      <c r="S8" s="140"/>
      <c r="T8" s="140"/>
      <c r="U8" s="143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</row>
    <row r="9" ht="26.25" customHeight="1">
      <c r="A9" s="156">
        <v>2.0</v>
      </c>
      <c r="B9" s="164" t="s">
        <v>84</v>
      </c>
      <c r="C9" s="164">
        <v>22.5</v>
      </c>
      <c r="D9" s="165">
        <v>0.1086</v>
      </c>
      <c r="E9" s="166">
        <f>200.876*21.5</f>
        <v>4318.834</v>
      </c>
      <c r="F9" s="166"/>
      <c r="G9" s="166"/>
      <c r="H9" s="160">
        <v>21.5</v>
      </c>
      <c r="I9" s="161">
        <f t="shared" si="1"/>
        <v>469.0253724</v>
      </c>
      <c r="J9" s="162">
        <f t="shared" si="2"/>
        <v>3849.808628</v>
      </c>
      <c r="K9" s="140"/>
      <c r="L9" s="140"/>
      <c r="M9" s="140"/>
      <c r="N9" s="140"/>
      <c r="O9" s="140"/>
      <c r="P9" s="140"/>
      <c r="Q9" s="142"/>
      <c r="R9" s="140"/>
      <c r="S9" s="140"/>
      <c r="T9" s="140"/>
      <c r="U9" s="143"/>
      <c r="V9" s="140"/>
      <c r="W9" s="140"/>
      <c r="X9" s="140"/>
      <c r="Y9" s="140"/>
      <c r="Z9" s="140"/>
      <c r="AA9" s="140"/>
      <c r="AB9" s="140"/>
      <c r="AC9" s="140"/>
      <c r="AD9" s="140"/>
      <c r="AE9" s="140"/>
      <c r="AF9" s="140"/>
      <c r="AG9" s="140"/>
      <c r="AH9" s="140"/>
      <c r="AI9" s="140"/>
      <c r="AJ9" s="140"/>
      <c r="AK9" s="140"/>
      <c r="AL9" s="140"/>
      <c r="AM9" s="140"/>
      <c r="AN9" s="140"/>
      <c r="AO9" s="140"/>
      <c r="AP9" s="140"/>
      <c r="AQ9" s="140"/>
      <c r="AR9" s="140"/>
      <c r="AS9" s="140"/>
    </row>
    <row r="10" ht="26.25" customHeight="1">
      <c r="A10" s="156">
        <v>3.0</v>
      </c>
      <c r="B10" s="164" t="s">
        <v>55</v>
      </c>
      <c r="C10" s="164">
        <v>29.5</v>
      </c>
      <c r="D10" s="165">
        <v>0.016</v>
      </c>
      <c r="E10" s="166">
        <f>244.52*24</f>
        <v>5868.48</v>
      </c>
      <c r="F10" s="166"/>
      <c r="G10" s="166"/>
      <c r="H10" s="160">
        <v>24.0</v>
      </c>
      <c r="I10" s="161">
        <f t="shared" si="1"/>
        <v>93.89568</v>
      </c>
      <c r="J10" s="162">
        <f t="shared" si="2"/>
        <v>5774.58432</v>
      </c>
      <c r="K10" s="140"/>
      <c r="L10" s="140"/>
      <c r="M10" s="140"/>
      <c r="N10" s="140"/>
      <c r="O10" s="140"/>
      <c r="P10" s="140"/>
      <c r="Q10" s="142"/>
      <c r="R10" s="140"/>
      <c r="S10" s="140"/>
      <c r="T10" s="140"/>
      <c r="U10" s="143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</row>
    <row r="11" ht="26.25" customHeight="1">
      <c r="A11" s="156">
        <v>4.0</v>
      </c>
      <c r="B11" s="164" t="s">
        <v>56</v>
      </c>
      <c r="C11" s="164">
        <v>29.5</v>
      </c>
      <c r="D11" s="165">
        <v>0.0147</v>
      </c>
      <c r="E11" s="166">
        <f>252.16*23.5</f>
        <v>5925.76</v>
      </c>
      <c r="F11" s="166"/>
      <c r="G11" s="166"/>
      <c r="H11" s="160">
        <v>23.5</v>
      </c>
      <c r="I11" s="161">
        <f t="shared" si="1"/>
        <v>87.108672</v>
      </c>
      <c r="J11" s="162">
        <f t="shared" si="2"/>
        <v>5838.651328</v>
      </c>
      <c r="K11" s="140"/>
      <c r="L11" s="140"/>
      <c r="M11" s="140"/>
      <c r="N11" s="140"/>
      <c r="O11" s="140"/>
      <c r="P11" s="140"/>
      <c r="Q11" s="142"/>
      <c r="R11" s="140"/>
      <c r="S11" s="140"/>
      <c r="T11" s="140"/>
      <c r="U11" s="143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</row>
    <row r="12" ht="26.25" customHeight="1">
      <c r="A12" s="156">
        <v>5.0</v>
      </c>
      <c r="B12" s="164"/>
      <c r="C12" s="164"/>
      <c r="D12" s="165"/>
      <c r="E12" s="166"/>
      <c r="F12" s="166"/>
      <c r="G12" s="166"/>
      <c r="H12" s="160"/>
      <c r="I12" s="161"/>
      <c r="J12" s="162">
        <f t="shared" si="2"/>
        <v>0</v>
      </c>
      <c r="K12" s="140"/>
      <c r="L12" s="140"/>
      <c r="M12" s="140"/>
      <c r="N12" s="140"/>
      <c r="O12" s="140"/>
      <c r="P12" s="140"/>
      <c r="Q12" s="142"/>
      <c r="R12" s="140"/>
      <c r="S12" s="140"/>
      <c r="T12" s="140"/>
      <c r="U12" s="143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</row>
    <row r="13" ht="26.25" customHeight="1">
      <c r="A13" s="156">
        <v>6.0</v>
      </c>
      <c r="B13" s="164"/>
      <c r="C13" s="164"/>
      <c r="D13" s="165"/>
      <c r="E13" s="166"/>
      <c r="F13" s="166"/>
      <c r="G13" s="166"/>
      <c r="H13" s="160"/>
      <c r="I13" s="161"/>
      <c r="J13" s="162">
        <f t="shared" si="2"/>
        <v>0</v>
      </c>
      <c r="K13" s="140"/>
      <c r="L13" s="140"/>
      <c r="M13" s="140"/>
      <c r="N13" s="140"/>
      <c r="O13" s="140"/>
      <c r="P13" s="140"/>
      <c r="Q13" s="142"/>
      <c r="R13" s="140"/>
      <c r="S13" s="140"/>
      <c r="T13" s="140"/>
      <c r="U13" s="143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</row>
    <row r="14" ht="26.25" customHeight="1">
      <c r="A14" s="156">
        <v>7.0</v>
      </c>
      <c r="B14" s="164"/>
      <c r="C14" s="164"/>
      <c r="D14" s="165"/>
      <c r="E14" s="166"/>
      <c r="F14" s="166"/>
      <c r="G14" s="166"/>
      <c r="H14" s="160"/>
      <c r="I14" s="161"/>
      <c r="J14" s="162">
        <f t="shared" si="2"/>
        <v>0</v>
      </c>
      <c r="K14" s="140"/>
      <c r="L14" s="140"/>
      <c r="M14" s="140"/>
      <c r="N14" s="140"/>
      <c r="O14" s="140"/>
      <c r="P14" s="140"/>
      <c r="Q14" s="142"/>
      <c r="R14" s="140"/>
      <c r="S14" s="140"/>
      <c r="T14" s="140"/>
      <c r="U14" s="143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</row>
    <row r="15" ht="18.0" customHeight="1">
      <c r="A15" s="167"/>
      <c r="B15" s="168"/>
      <c r="C15" s="169"/>
      <c r="D15" s="170"/>
      <c r="E15" s="171">
        <f>SUM(E8:E14)</f>
        <v>19773.0425</v>
      </c>
      <c r="F15" s="172"/>
      <c r="G15" s="172"/>
      <c r="H15" s="173"/>
      <c r="I15" s="174">
        <f t="shared" ref="I15:J15" si="3">SUM(I8:I14)</f>
        <v>959.6630595</v>
      </c>
      <c r="J15" s="175">
        <f t="shared" si="3"/>
        <v>18813.37944</v>
      </c>
      <c r="K15" s="140"/>
      <c r="L15" s="140"/>
      <c r="M15" s="140"/>
      <c r="N15" s="140"/>
      <c r="O15" s="140"/>
      <c r="P15" s="140"/>
      <c r="Q15" s="142"/>
      <c r="R15" s="140"/>
      <c r="S15" s="140"/>
      <c r="T15" s="140"/>
      <c r="U15" s="143"/>
      <c r="V15" s="140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</row>
    <row r="16" ht="18.0" customHeight="1">
      <c r="A16" s="176"/>
      <c r="B16" s="146"/>
      <c r="C16" s="146"/>
      <c r="D16" s="177"/>
      <c r="E16" s="178"/>
      <c r="F16" s="153"/>
      <c r="G16" s="153"/>
      <c r="H16" s="149"/>
      <c r="I16" s="179"/>
      <c r="J16" s="140"/>
      <c r="K16" s="140"/>
      <c r="L16" s="140"/>
      <c r="M16" s="140"/>
      <c r="N16" s="140"/>
      <c r="O16" s="140"/>
      <c r="P16" s="140"/>
      <c r="Q16" s="142"/>
      <c r="R16" s="140"/>
      <c r="S16" s="140"/>
      <c r="T16" s="140"/>
      <c r="U16" s="143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</row>
    <row r="17" ht="18.0" customHeight="1">
      <c r="A17" s="140"/>
      <c r="B17" s="140"/>
      <c r="C17" s="140"/>
      <c r="D17" s="140"/>
      <c r="E17" s="140"/>
      <c r="F17" s="140"/>
      <c r="G17" s="140"/>
      <c r="H17" s="141"/>
      <c r="I17" s="140"/>
      <c r="J17" s="140"/>
      <c r="K17" s="140"/>
      <c r="L17" s="140"/>
      <c r="M17" s="140"/>
      <c r="N17" s="140"/>
      <c r="O17" s="140"/>
      <c r="P17" s="140"/>
      <c r="Q17" s="142"/>
      <c r="R17" s="140"/>
      <c r="S17" s="140"/>
      <c r="T17" s="140"/>
      <c r="U17" s="143"/>
      <c r="V17" s="140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  <c r="AL17" s="140"/>
      <c r="AM17" s="140"/>
      <c r="AN17" s="140"/>
      <c r="AO17" s="140"/>
      <c r="AP17" s="140"/>
      <c r="AQ17" s="140"/>
      <c r="AR17" s="140"/>
      <c r="AS17" s="140"/>
    </row>
    <row r="18" ht="18.0" customHeight="1">
      <c r="A18" s="140"/>
      <c r="B18" s="140"/>
      <c r="C18" s="140"/>
      <c r="D18" s="140"/>
      <c r="E18" s="140"/>
      <c r="F18" s="140"/>
      <c r="G18" s="140"/>
      <c r="H18" s="141"/>
      <c r="I18" s="140"/>
      <c r="J18" s="140"/>
      <c r="K18" s="140"/>
      <c r="L18" s="140"/>
      <c r="M18" s="140"/>
      <c r="N18" s="140"/>
      <c r="O18" s="140"/>
      <c r="P18" s="140"/>
      <c r="Q18" s="142"/>
      <c r="R18" s="140"/>
      <c r="S18" s="140"/>
      <c r="T18" s="140"/>
      <c r="U18" s="143"/>
      <c r="V18" s="140"/>
      <c r="W18" s="140"/>
      <c r="X18" s="140"/>
      <c r="Y18" s="140"/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  <c r="AL18" s="140"/>
      <c r="AM18" s="140"/>
      <c r="AN18" s="140"/>
      <c r="AO18" s="140"/>
      <c r="AP18" s="140"/>
      <c r="AQ18" s="140"/>
      <c r="AR18" s="140"/>
      <c r="AS18" s="140"/>
    </row>
    <row r="19" ht="18.0" customHeight="1">
      <c r="A19" s="140" t="s">
        <v>11</v>
      </c>
      <c r="B19" s="140"/>
      <c r="C19" s="140"/>
      <c r="D19" s="140"/>
      <c r="E19" s="140"/>
      <c r="F19" s="140"/>
      <c r="G19" s="140"/>
      <c r="H19" s="141"/>
      <c r="I19" s="140"/>
      <c r="J19" s="140"/>
      <c r="K19" s="140"/>
      <c r="L19" s="140"/>
      <c r="M19" s="140"/>
      <c r="N19" s="140"/>
      <c r="O19" s="140"/>
      <c r="P19" s="140"/>
      <c r="Q19" s="142"/>
      <c r="R19" s="140"/>
      <c r="S19" s="140"/>
      <c r="T19" s="140"/>
      <c r="U19" s="143"/>
      <c r="V19" s="140"/>
      <c r="W19" s="140"/>
      <c r="X19" s="140"/>
      <c r="Y19" s="140"/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  <c r="AJ19" s="140"/>
      <c r="AK19" s="140"/>
      <c r="AL19" s="140"/>
      <c r="AM19" s="140"/>
      <c r="AN19" s="140"/>
      <c r="AO19" s="140"/>
      <c r="AP19" s="140"/>
      <c r="AQ19" s="140"/>
      <c r="AR19" s="140"/>
      <c r="AS19" s="140"/>
    </row>
    <row r="20" ht="18.0" customHeight="1">
      <c r="A20" s="140"/>
      <c r="B20" s="140"/>
      <c r="C20" s="140"/>
      <c r="D20" s="140"/>
      <c r="E20" s="140"/>
      <c r="F20" s="140"/>
      <c r="G20" s="140"/>
      <c r="H20" s="141"/>
      <c r="I20" s="140"/>
      <c r="J20" s="140"/>
      <c r="K20" s="140"/>
      <c r="L20" s="140"/>
      <c r="M20" s="140"/>
      <c r="N20" s="140"/>
      <c r="O20" s="140"/>
      <c r="P20" s="140"/>
      <c r="Q20" s="142"/>
      <c r="R20" s="140"/>
      <c r="S20" s="140"/>
      <c r="T20" s="140"/>
      <c r="U20" s="143"/>
      <c r="V20" s="140"/>
      <c r="W20" s="140"/>
      <c r="X20" s="140"/>
      <c r="Y20" s="140"/>
      <c r="Z20" s="140"/>
      <c r="AA20" s="140"/>
      <c r="AB20" s="140"/>
      <c r="AC20" s="140"/>
      <c r="AD20" s="140"/>
      <c r="AE20" s="140"/>
      <c r="AF20" s="140"/>
      <c r="AG20" s="140"/>
      <c r="AH20" s="140"/>
      <c r="AI20" s="140"/>
      <c r="AJ20" s="140"/>
      <c r="AK20" s="140"/>
      <c r="AL20" s="140"/>
      <c r="AM20" s="140"/>
      <c r="AN20" s="140"/>
      <c r="AO20" s="140"/>
      <c r="AP20" s="140"/>
      <c r="AQ20" s="140"/>
      <c r="AR20" s="140"/>
      <c r="AS20" s="140"/>
    </row>
    <row r="21" ht="40.5" customHeight="1">
      <c r="A21" s="180"/>
      <c r="B21" s="164" t="s">
        <v>12</v>
      </c>
      <c r="C21" s="181" t="s">
        <v>58</v>
      </c>
      <c r="D21" s="52"/>
      <c r="E21" s="53"/>
      <c r="F21" s="182"/>
      <c r="G21" s="182"/>
      <c r="H21" s="183" t="s">
        <v>14</v>
      </c>
      <c r="I21" s="164" t="s">
        <v>15</v>
      </c>
      <c r="J21" s="164" t="s">
        <v>16</v>
      </c>
      <c r="K21" s="140"/>
      <c r="L21" s="164" t="s">
        <v>17</v>
      </c>
      <c r="M21" s="164" t="s">
        <v>15</v>
      </c>
      <c r="N21" s="180" t="s">
        <v>18</v>
      </c>
      <c r="O21" s="140"/>
      <c r="P21" s="140"/>
      <c r="Q21" s="184"/>
      <c r="R21" s="164" t="s">
        <v>17</v>
      </c>
      <c r="S21" s="164" t="s">
        <v>15</v>
      </c>
      <c r="T21" s="180" t="s">
        <v>18</v>
      </c>
      <c r="U21" s="143"/>
      <c r="V21" s="180" t="s">
        <v>19</v>
      </c>
      <c r="W21" s="180" t="s">
        <v>20</v>
      </c>
      <c r="X21" s="180" t="s">
        <v>21</v>
      </c>
      <c r="Y21" s="180" t="s">
        <v>106</v>
      </c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  <c r="AK21" s="140"/>
      <c r="AL21" s="140"/>
      <c r="AM21" s="140"/>
      <c r="AN21" s="140"/>
      <c r="AO21" s="140"/>
      <c r="AP21" s="140"/>
      <c r="AQ21" s="140"/>
      <c r="AR21" s="140"/>
      <c r="AS21" s="140"/>
    </row>
    <row r="22" ht="27.0" customHeight="1">
      <c r="A22" s="185">
        <v>1.0</v>
      </c>
      <c r="B22" s="186" t="s">
        <v>70</v>
      </c>
      <c r="C22" s="187">
        <v>90.0</v>
      </c>
      <c r="D22" s="187">
        <v>206.0</v>
      </c>
      <c r="E22" s="187">
        <v>206.0</v>
      </c>
      <c r="F22" s="187">
        <f t="shared" ref="F22:F77" si="5">VALUE(IF(RIGHT(B22, 1)="%", RIGHT(B22, 3), 0))</f>
        <v>0.8</v>
      </c>
      <c r="G22" s="187">
        <f t="shared" ref="G22:G77" si="6">+Q22*C22/100*D22/100*E22/100</f>
        <v>72.56556</v>
      </c>
      <c r="H22" s="188">
        <f t="shared" ref="H22:H77" si="7">IF(F22=0, G22, F22*G22)</f>
        <v>58.052448</v>
      </c>
      <c r="I22" s="187">
        <v>1.0</v>
      </c>
      <c r="J22" s="189">
        <f t="shared" ref="J22:J32" si="8">+I22*H22</f>
        <v>58.052448</v>
      </c>
      <c r="K22" s="190"/>
      <c r="L22" s="191">
        <f>D22*25.4/1000</f>
        <v>5.2324</v>
      </c>
      <c r="M22" s="185">
        <f>+I22</f>
        <v>1</v>
      </c>
      <c r="N22" s="185">
        <f>M22*L22</f>
        <v>5.2324</v>
      </c>
      <c r="O22" s="190"/>
      <c r="P22" s="190"/>
      <c r="Q22" s="192">
        <v>19.0</v>
      </c>
      <c r="R22" s="191">
        <f t="shared" ref="R22:R78" si="9">E22/100</f>
        <v>2.06</v>
      </c>
      <c r="S22" s="185">
        <f t="shared" ref="S22:S78" si="10">I22</f>
        <v>1</v>
      </c>
      <c r="T22" s="185">
        <f t="shared" ref="T22:T78" si="11">S22*R22</f>
        <v>2.06</v>
      </c>
      <c r="U22" s="193">
        <f t="shared" ref="U22:U77" si="12">+Q22*C22/100*D22/100*E22/100</f>
        <v>72.56556</v>
      </c>
      <c r="V22" s="191">
        <f t="shared" ref="V22:W22" si="4">C22/100</f>
        <v>0.9</v>
      </c>
      <c r="W22" s="191">
        <f t="shared" si="4"/>
        <v>2.06</v>
      </c>
      <c r="X22" s="191">
        <f t="shared" ref="X22:X78" si="14">T22</f>
        <v>2.06</v>
      </c>
      <c r="Y22" s="194">
        <f t="shared" ref="Y22:Y78" si="15">V22*W22*X22</f>
        <v>3.81924</v>
      </c>
      <c r="Z22" s="190"/>
      <c r="AA22" s="190"/>
      <c r="AB22" s="190"/>
      <c r="AC22" s="190"/>
      <c r="AD22" s="190"/>
      <c r="AE22" s="190"/>
      <c r="AF22" s="190"/>
      <c r="AG22" s="190"/>
      <c r="AH22" s="190"/>
      <c r="AI22" s="190"/>
      <c r="AJ22" s="190"/>
      <c r="AK22" s="190"/>
      <c r="AL22" s="190"/>
      <c r="AM22" s="190"/>
      <c r="AN22" s="190"/>
      <c r="AO22" s="190"/>
      <c r="AP22" s="190"/>
      <c r="AQ22" s="190"/>
      <c r="AR22" s="190"/>
      <c r="AS22" s="190"/>
    </row>
    <row r="23" ht="27.0" customHeight="1">
      <c r="A23" s="185">
        <v>2.0</v>
      </c>
      <c r="B23" s="195" t="s">
        <v>26</v>
      </c>
      <c r="C23" s="195">
        <v>100.0</v>
      </c>
      <c r="D23" s="195">
        <v>206.0</v>
      </c>
      <c r="E23" s="195">
        <v>238.0</v>
      </c>
      <c r="F23" s="195">
        <f t="shared" si="5"/>
        <v>0</v>
      </c>
      <c r="G23" s="195">
        <f t="shared" si="6"/>
        <v>93.1532</v>
      </c>
      <c r="H23" s="196">
        <f t="shared" si="7"/>
        <v>93.1532</v>
      </c>
      <c r="I23" s="195">
        <v>10.0</v>
      </c>
      <c r="J23" s="189">
        <f t="shared" si="8"/>
        <v>931.532</v>
      </c>
      <c r="K23" s="190"/>
      <c r="L23" s="191"/>
      <c r="M23" s="185"/>
      <c r="N23" s="185"/>
      <c r="O23" s="190"/>
      <c r="P23" s="190"/>
      <c r="Q23" s="192">
        <v>19.0</v>
      </c>
      <c r="R23" s="191">
        <f t="shared" si="9"/>
        <v>2.38</v>
      </c>
      <c r="S23" s="185">
        <f t="shared" si="10"/>
        <v>10</v>
      </c>
      <c r="T23" s="185">
        <f t="shared" si="11"/>
        <v>23.8</v>
      </c>
      <c r="U23" s="193">
        <f t="shared" si="12"/>
        <v>93.1532</v>
      </c>
      <c r="V23" s="191">
        <f t="shared" ref="V23:W23" si="13">C23/100</f>
        <v>1</v>
      </c>
      <c r="W23" s="191">
        <f t="shared" si="13"/>
        <v>2.06</v>
      </c>
      <c r="X23" s="191">
        <f t="shared" si="14"/>
        <v>23.8</v>
      </c>
      <c r="Y23" s="194">
        <f t="shared" si="15"/>
        <v>49.028</v>
      </c>
      <c r="Z23" s="190"/>
      <c r="AA23" s="190"/>
      <c r="AB23" s="190"/>
      <c r="AC23" s="190"/>
      <c r="AD23" s="190"/>
      <c r="AE23" s="190"/>
      <c r="AF23" s="190"/>
      <c r="AG23" s="190"/>
      <c r="AH23" s="190"/>
      <c r="AI23" s="190"/>
      <c r="AJ23" s="190"/>
      <c r="AK23" s="190"/>
      <c r="AL23" s="190"/>
      <c r="AM23" s="190"/>
      <c r="AN23" s="190"/>
      <c r="AO23" s="190"/>
      <c r="AP23" s="190"/>
      <c r="AQ23" s="190"/>
      <c r="AR23" s="190"/>
      <c r="AS23" s="190"/>
    </row>
    <row r="24" ht="27.0" customHeight="1">
      <c r="A24" s="185">
        <v>3.0</v>
      </c>
      <c r="B24" s="195" t="s">
        <v>26</v>
      </c>
      <c r="C24" s="195">
        <v>93.0</v>
      </c>
      <c r="D24" s="195">
        <v>206.0</v>
      </c>
      <c r="E24" s="195">
        <v>238.0</v>
      </c>
      <c r="F24" s="195">
        <f t="shared" si="5"/>
        <v>0</v>
      </c>
      <c r="G24" s="195">
        <f t="shared" si="6"/>
        <v>86.632476</v>
      </c>
      <c r="H24" s="196">
        <f t="shared" si="7"/>
        <v>86.632476</v>
      </c>
      <c r="I24" s="195">
        <v>1.0</v>
      </c>
      <c r="J24" s="189">
        <f t="shared" si="8"/>
        <v>86.632476</v>
      </c>
      <c r="K24" s="190"/>
      <c r="L24" s="191">
        <f t="shared" ref="L24:L29" si="17">D24*25.4/1000</f>
        <v>5.2324</v>
      </c>
      <c r="M24" s="185">
        <f t="shared" ref="M24:M77" si="18">+I24</f>
        <v>1</v>
      </c>
      <c r="N24" s="185">
        <f t="shared" ref="N24:N29" si="19">M24*L24</f>
        <v>5.2324</v>
      </c>
      <c r="O24" s="190"/>
      <c r="P24" s="190"/>
      <c r="Q24" s="192">
        <v>19.0</v>
      </c>
      <c r="R24" s="191">
        <f t="shared" si="9"/>
        <v>2.38</v>
      </c>
      <c r="S24" s="185">
        <f t="shared" si="10"/>
        <v>1</v>
      </c>
      <c r="T24" s="185">
        <f t="shared" si="11"/>
        <v>2.38</v>
      </c>
      <c r="U24" s="193">
        <f t="shared" si="12"/>
        <v>86.632476</v>
      </c>
      <c r="V24" s="191">
        <f t="shared" ref="V24:W24" si="16">C24/100</f>
        <v>0.93</v>
      </c>
      <c r="W24" s="191">
        <f t="shared" si="16"/>
        <v>2.06</v>
      </c>
      <c r="X24" s="191">
        <f t="shared" si="14"/>
        <v>2.38</v>
      </c>
      <c r="Y24" s="194">
        <f t="shared" si="15"/>
        <v>4.559604</v>
      </c>
      <c r="Z24" s="190"/>
      <c r="AA24" s="190"/>
      <c r="AB24" s="190"/>
      <c r="AC24" s="190"/>
      <c r="AD24" s="190"/>
      <c r="AE24" s="190"/>
      <c r="AF24" s="190"/>
      <c r="AG24" s="190"/>
      <c r="AH24" s="190"/>
      <c r="AI24" s="190"/>
      <c r="AJ24" s="190"/>
      <c r="AK24" s="190"/>
      <c r="AL24" s="190"/>
      <c r="AM24" s="190"/>
      <c r="AN24" s="190"/>
      <c r="AO24" s="190"/>
      <c r="AP24" s="190"/>
      <c r="AQ24" s="190"/>
      <c r="AR24" s="190"/>
      <c r="AS24" s="190"/>
    </row>
    <row r="25" ht="27.0" customHeight="1">
      <c r="A25" s="185">
        <v>11.0</v>
      </c>
      <c r="B25" s="195" t="s">
        <v>26</v>
      </c>
      <c r="C25" s="195">
        <v>100.0</v>
      </c>
      <c r="D25" s="195">
        <v>206.0</v>
      </c>
      <c r="E25" s="195">
        <v>238.0</v>
      </c>
      <c r="F25" s="195">
        <f t="shared" si="5"/>
        <v>0</v>
      </c>
      <c r="G25" s="195">
        <f t="shared" si="6"/>
        <v>93.1532</v>
      </c>
      <c r="H25" s="196">
        <f t="shared" si="7"/>
        <v>93.1532</v>
      </c>
      <c r="I25" s="195">
        <v>13.0</v>
      </c>
      <c r="J25" s="189">
        <f t="shared" si="8"/>
        <v>1210.9916</v>
      </c>
      <c r="K25" s="190"/>
      <c r="L25" s="191">
        <f t="shared" si="17"/>
        <v>5.2324</v>
      </c>
      <c r="M25" s="185">
        <f t="shared" si="18"/>
        <v>13</v>
      </c>
      <c r="N25" s="185">
        <f t="shared" si="19"/>
        <v>68.0212</v>
      </c>
      <c r="O25" s="190"/>
      <c r="P25" s="190"/>
      <c r="Q25" s="192">
        <v>19.0</v>
      </c>
      <c r="R25" s="191">
        <f t="shared" si="9"/>
        <v>2.38</v>
      </c>
      <c r="S25" s="185">
        <f t="shared" si="10"/>
        <v>13</v>
      </c>
      <c r="T25" s="185">
        <f t="shared" si="11"/>
        <v>30.94</v>
      </c>
      <c r="U25" s="193">
        <f t="shared" si="12"/>
        <v>93.1532</v>
      </c>
      <c r="V25" s="191">
        <f t="shared" ref="V25:W25" si="20">C25/100</f>
        <v>1</v>
      </c>
      <c r="W25" s="191">
        <f t="shared" si="20"/>
        <v>2.06</v>
      </c>
      <c r="X25" s="191">
        <f t="shared" si="14"/>
        <v>30.94</v>
      </c>
      <c r="Y25" s="194">
        <f t="shared" si="15"/>
        <v>63.7364</v>
      </c>
      <c r="Z25" s="190"/>
      <c r="AA25" s="190"/>
      <c r="AB25" s="190"/>
      <c r="AC25" s="190"/>
      <c r="AD25" s="190"/>
      <c r="AE25" s="190"/>
      <c r="AF25" s="190"/>
      <c r="AG25" s="190"/>
      <c r="AH25" s="190"/>
      <c r="AI25" s="190"/>
      <c r="AJ25" s="190"/>
      <c r="AK25" s="190"/>
      <c r="AL25" s="190"/>
      <c r="AM25" s="190"/>
      <c r="AN25" s="190"/>
      <c r="AO25" s="190"/>
      <c r="AP25" s="190"/>
      <c r="AQ25" s="190"/>
      <c r="AR25" s="190"/>
      <c r="AS25" s="190"/>
    </row>
    <row r="26" ht="27.0" customHeight="1">
      <c r="A26" s="185">
        <v>14.0</v>
      </c>
      <c r="B26" s="195" t="s">
        <v>26</v>
      </c>
      <c r="C26" s="195">
        <v>98.0</v>
      </c>
      <c r="D26" s="195">
        <v>206.0</v>
      </c>
      <c r="E26" s="195">
        <v>238.0</v>
      </c>
      <c r="F26" s="195">
        <f t="shared" si="5"/>
        <v>0</v>
      </c>
      <c r="G26" s="195">
        <f t="shared" si="6"/>
        <v>91.290136</v>
      </c>
      <c r="H26" s="196">
        <f t="shared" si="7"/>
        <v>91.290136</v>
      </c>
      <c r="I26" s="195">
        <v>1.0</v>
      </c>
      <c r="J26" s="189">
        <f t="shared" si="8"/>
        <v>91.290136</v>
      </c>
      <c r="K26" s="190"/>
      <c r="L26" s="191">
        <f t="shared" si="17"/>
        <v>5.2324</v>
      </c>
      <c r="M26" s="185">
        <f t="shared" si="18"/>
        <v>1</v>
      </c>
      <c r="N26" s="185">
        <f t="shared" si="19"/>
        <v>5.2324</v>
      </c>
      <c r="O26" s="190"/>
      <c r="P26" s="190"/>
      <c r="Q26" s="192">
        <v>19.0</v>
      </c>
      <c r="R26" s="191">
        <f t="shared" si="9"/>
        <v>2.38</v>
      </c>
      <c r="S26" s="185">
        <f t="shared" si="10"/>
        <v>1</v>
      </c>
      <c r="T26" s="185">
        <f t="shared" si="11"/>
        <v>2.38</v>
      </c>
      <c r="U26" s="193">
        <f t="shared" si="12"/>
        <v>91.290136</v>
      </c>
      <c r="V26" s="191">
        <f t="shared" ref="V26:W26" si="21">C26/100</f>
        <v>0.98</v>
      </c>
      <c r="W26" s="191">
        <f t="shared" si="21"/>
        <v>2.06</v>
      </c>
      <c r="X26" s="191">
        <f t="shared" si="14"/>
        <v>2.38</v>
      </c>
      <c r="Y26" s="194">
        <f t="shared" si="15"/>
        <v>4.804744</v>
      </c>
      <c r="Z26" s="190"/>
      <c r="AA26" s="190"/>
      <c r="AB26" s="190"/>
      <c r="AC26" s="190"/>
      <c r="AD26" s="190"/>
      <c r="AE26" s="190"/>
      <c r="AF26" s="190"/>
      <c r="AG26" s="190"/>
      <c r="AH26" s="190"/>
      <c r="AI26" s="190"/>
      <c r="AJ26" s="190"/>
      <c r="AK26" s="190"/>
      <c r="AL26" s="190"/>
      <c r="AM26" s="190"/>
      <c r="AN26" s="190"/>
      <c r="AO26" s="190"/>
      <c r="AP26" s="190"/>
      <c r="AQ26" s="190"/>
      <c r="AR26" s="190"/>
      <c r="AS26" s="190"/>
    </row>
    <row r="27" ht="27.0" customHeight="1">
      <c r="A27" s="185">
        <v>15.0</v>
      </c>
      <c r="B27" s="195" t="s">
        <v>26</v>
      </c>
      <c r="C27" s="195">
        <v>102.0</v>
      </c>
      <c r="D27" s="195">
        <v>206.0</v>
      </c>
      <c r="E27" s="195">
        <v>238.0</v>
      </c>
      <c r="F27" s="195">
        <f t="shared" si="5"/>
        <v>0</v>
      </c>
      <c r="G27" s="195">
        <f t="shared" si="6"/>
        <v>95.016264</v>
      </c>
      <c r="H27" s="196">
        <f t="shared" si="7"/>
        <v>95.016264</v>
      </c>
      <c r="I27" s="195">
        <v>2.0</v>
      </c>
      <c r="J27" s="189">
        <f t="shared" si="8"/>
        <v>190.032528</v>
      </c>
      <c r="K27" s="190"/>
      <c r="L27" s="191">
        <f t="shared" si="17"/>
        <v>5.2324</v>
      </c>
      <c r="M27" s="185">
        <f t="shared" si="18"/>
        <v>2</v>
      </c>
      <c r="N27" s="185">
        <f t="shared" si="19"/>
        <v>10.4648</v>
      </c>
      <c r="O27" s="190"/>
      <c r="P27" s="190"/>
      <c r="Q27" s="192">
        <v>19.0</v>
      </c>
      <c r="R27" s="191">
        <f t="shared" si="9"/>
        <v>2.38</v>
      </c>
      <c r="S27" s="185">
        <f t="shared" si="10"/>
        <v>2</v>
      </c>
      <c r="T27" s="185">
        <f t="shared" si="11"/>
        <v>4.76</v>
      </c>
      <c r="U27" s="193">
        <f t="shared" si="12"/>
        <v>95.016264</v>
      </c>
      <c r="V27" s="191">
        <f t="shared" ref="V27:W27" si="22">C27/100</f>
        <v>1.02</v>
      </c>
      <c r="W27" s="191">
        <f t="shared" si="22"/>
        <v>2.06</v>
      </c>
      <c r="X27" s="191">
        <f t="shared" si="14"/>
        <v>4.76</v>
      </c>
      <c r="Y27" s="194">
        <f t="shared" si="15"/>
        <v>10.001712</v>
      </c>
      <c r="Z27" s="190"/>
      <c r="AA27" s="190"/>
      <c r="AB27" s="190"/>
      <c r="AC27" s="190"/>
      <c r="AD27" s="190"/>
      <c r="AE27" s="190"/>
      <c r="AF27" s="190"/>
      <c r="AG27" s="190"/>
      <c r="AH27" s="190"/>
      <c r="AI27" s="190"/>
      <c r="AJ27" s="190"/>
      <c r="AK27" s="190"/>
      <c r="AL27" s="190"/>
      <c r="AM27" s="190"/>
      <c r="AN27" s="190"/>
      <c r="AO27" s="190"/>
      <c r="AP27" s="190"/>
      <c r="AQ27" s="190"/>
      <c r="AR27" s="190"/>
      <c r="AS27" s="190"/>
    </row>
    <row r="28" ht="27.0" customHeight="1">
      <c r="A28" s="185">
        <v>16.0</v>
      </c>
      <c r="B28" s="195" t="s">
        <v>26</v>
      </c>
      <c r="C28" s="195">
        <v>101.0</v>
      </c>
      <c r="D28" s="195">
        <v>206.0</v>
      </c>
      <c r="E28" s="195">
        <v>238.0</v>
      </c>
      <c r="F28" s="195">
        <f t="shared" si="5"/>
        <v>0</v>
      </c>
      <c r="G28" s="195">
        <f t="shared" si="6"/>
        <v>94.084732</v>
      </c>
      <c r="H28" s="196">
        <f t="shared" si="7"/>
        <v>94.084732</v>
      </c>
      <c r="I28" s="195">
        <v>2.0</v>
      </c>
      <c r="J28" s="189">
        <f t="shared" si="8"/>
        <v>188.169464</v>
      </c>
      <c r="K28" s="190"/>
      <c r="L28" s="191">
        <f t="shared" si="17"/>
        <v>5.2324</v>
      </c>
      <c r="M28" s="185">
        <f t="shared" si="18"/>
        <v>2</v>
      </c>
      <c r="N28" s="185">
        <f t="shared" si="19"/>
        <v>10.4648</v>
      </c>
      <c r="O28" s="190"/>
      <c r="P28" s="190"/>
      <c r="Q28" s="192">
        <v>19.0</v>
      </c>
      <c r="R28" s="191">
        <f t="shared" si="9"/>
        <v>2.38</v>
      </c>
      <c r="S28" s="185">
        <f t="shared" si="10"/>
        <v>2</v>
      </c>
      <c r="T28" s="185">
        <f t="shared" si="11"/>
        <v>4.76</v>
      </c>
      <c r="U28" s="193">
        <f t="shared" si="12"/>
        <v>94.084732</v>
      </c>
      <c r="V28" s="191">
        <f t="shared" ref="V28:W28" si="23">C28/100</f>
        <v>1.01</v>
      </c>
      <c r="W28" s="191">
        <f t="shared" si="23"/>
        <v>2.06</v>
      </c>
      <c r="X28" s="191">
        <f t="shared" si="14"/>
        <v>4.76</v>
      </c>
      <c r="Y28" s="194">
        <f t="shared" si="15"/>
        <v>9.903656</v>
      </c>
      <c r="Z28" s="190"/>
      <c r="AA28" s="190"/>
      <c r="AB28" s="190"/>
      <c r="AC28" s="190"/>
      <c r="AD28" s="190"/>
      <c r="AE28" s="190"/>
      <c r="AF28" s="190"/>
      <c r="AG28" s="190"/>
      <c r="AH28" s="190"/>
      <c r="AI28" s="190"/>
      <c r="AJ28" s="190"/>
      <c r="AK28" s="190"/>
      <c r="AL28" s="190"/>
      <c r="AM28" s="190"/>
      <c r="AN28" s="190"/>
      <c r="AO28" s="190"/>
      <c r="AP28" s="190"/>
      <c r="AQ28" s="190"/>
      <c r="AR28" s="190"/>
      <c r="AS28" s="190"/>
    </row>
    <row r="29" ht="27.0" customHeight="1">
      <c r="A29" s="185">
        <v>18.0</v>
      </c>
      <c r="B29" s="195" t="s">
        <v>26</v>
      </c>
      <c r="C29" s="195">
        <v>102.0</v>
      </c>
      <c r="D29" s="195">
        <v>206.0</v>
      </c>
      <c r="E29" s="195">
        <v>238.0</v>
      </c>
      <c r="F29" s="195">
        <f t="shared" si="5"/>
        <v>0</v>
      </c>
      <c r="G29" s="195">
        <f t="shared" si="6"/>
        <v>95.016264</v>
      </c>
      <c r="H29" s="196">
        <f t="shared" si="7"/>
        <v>95.016264</v>
      </c>
      <c r="I29" s="195">
        <v>5.0</v>
      </c>
      <c r="J29" s="189">
        <f t="shared" si="8"/>
        <v>475.08132</v>
      </c>
      <c r="K29" s="190"/>
      <c r="L29" s="168">
        <f t="shared" si="17"/>
        <v>5.2324</v>
      </c>
      <c r="M29" s="197">
        <f t="shared" si="18"/>
        <v>5</v>
      </c>
      <c r="N29" s="197">
        <f t="shared" si="19"/>
        <v>26.162</v>
      </c>
      <c r="O29" s="190"/>
      <c r="P29" s="190"/>
      <c r="Q29" s="192">
        <v>19.0</v>
      </c>
      <c r="R29" s="191">
        <f t="shared" si="9"/>
        <v>2.38</v>
      </c>
      <c r="S29" s="185">
        <f t="shared" si="10"/>
        <v>5</v>
      </c>
      <c r="T29" s="185">
        <f t="shared" si="11"/>
        <v>11.9</v>
      </c>
      <c r="U29" s="193">
        <f t="shared" si="12"/>
        <v>95.016264</v>
      </c>
      <c r="V29" s="191">
        <f t="shared" ref="V29:W29" si="24">C29/100</f>
        <v>1.02</v>
      </c>
      <c r="W29" s="191">
        <f t="shared" si="24"/>
        <v>2.06</v>
      </c>
      <c r="X29" s="191">
        <f t="shared" si="14"/>
        <v>11.9</v>
      </c>
      <c r="Y29" s="194">
        <f t="shared" si="15"/>
        <v>25.00428</v>
      </c>
      <c r="Z29" s="190"/>
      <c r="AA29" s="190"/>
      <c r="AB29" s="190"/>
      <c r="AC29" s="190"/>
      <c r="AD29" s="190"/>
      <c r="AE29" s="190"/>
      <c r="AF29" s="190"/>
      <c r="AG29" s="190"/>
      <c r="AH29" s="190"/>
      <c r="AI29" s="190"/>
      <c r="AJ29" s="190"/>
      <c r="AK29" s="190"/>
      <c r="AL29" s="190"/>
      <c r="AM29" s="190"/>
      <c r="AN29" s="190"/>
      <c r="AO29" s="190"/>
      <c r="AP29" s="190"/>
      <c r="AQ29" s="190"/>
      <c r="AR29" s="190"/>
      <c r="AS29" s="190"/>
    </row>
    <row r="30" ht="27.0" customHeight="1">
      <c r="A30" s="185">
        <v>19.0</v>
      </c>
      <c r="B30" s="195" t="s">
        <v>26</v>
      </c>
      <c r="C30" s="195">
        <v>101.0</v>
      </c>
      <c r="D30" s="195">
        <v>206.0</v>
      </c>
      <c r="E30" s="195">
        <v>238.0</v>
      </c>
      <c r="F30" s="195">
        <f t="shared" si="5"/>
        <v>0</v>
      </c>
      <c r="G30" s="195">
        <f t="shared" si="6"/>
        <v>94.084732</v>
      </c>
      <c r="H30" s="196">
        <f t="shared" si="7"/>
        <v>94.084732</v>
      </c>
      <c r="I30" s="195">
        <v>1.0</v>
      </c>
      <c r="J30" s="189">
        <f t="shared" si="8"/>
        <v>94.084732</v>
      </c>
      <c r="K30" s="190"/>
      <c r="L30" s="168"/>
      <c r="M30" s="197">
        <f t="shared" si="18"/>
        <v>1</v>
      </c>
      <c r="N30" s="197"/>
      <c r="O30" s="190"/>
      <c r="P30" s="190"/>
      <c r="Q30" s="192">
        <v>19.0</v>
      </c>
      <c r="R30" s="191">
        <f t="shared" si="9"/>
        <v>2.38</v>
      </c>
      <c r="S30" s="185">
        <f t="shared" si="10"/>
        <v>1</v>
      </c>
      <c r="T30" s="185">
        <f t="shared" si="11"/>
        <v>2.38</v>
      </c>
      <c r="U30" s="193">
        <f t="shared" si="12"/>
        <v>94.084732</v>
      </c>
      <c r="V30" s="191">
        <f t="shared" ref="V30:W30" si="25">C30/100</f>
        <v>1.01</v>
      </c>
      <c r="W30" s="191">
        <f t="shared" si="25"/>
        <v>2.06</v>
      </c>
      <c r="X30" s="191">
        <f t="shared" si="14"/>
        <v>2.38</v>
      </c>
      <c r="Y30" s="194">
        <f t="shared" si="15"/>
        <v>4.951828</v>
      </c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</row>
    <row r="31" ht="27.0" customHeight="1">
      <c r="A31" s="185">
        <v>20.0</v>
      </c>
      <c r="B31" s="195" t="s">
        <v>26</v>
      </c>
      <c r="C31" s="195">
        <v>96.0</v>
      </c>
      <c r="D31" s="195">
        <v>206.0</v>
      </c>
      <c r="E31" s="195">
        <v>238.0</v>
      </c>
      <c r="F31" s="195">
        <f t="shared" si="5"/>
        <v>0</v>
      </c>
      <c r="G31" s="195">
        <f t="shared" si="6"/>
        <v>89.427072</v>
      </c>
      <c r="H31" s="196">
        <f t="shared" si="7"/>
        <v>89.427072</v>
      </c>
      <c r="I31" s="195">
        <v>1.0</v>
      </c>
      <c r="J31" s="189">
        <f t="shared" si="8"/>
        <v>89.427072</v>
      </c>
      <c r="K31" s="190"/>
      <c r="L31" s="168"/>
      <c r="M31" s="197">
        <f t="shared" si="18"/>
        <v>1</v>
      </c>
      <c r="N31" s="197"/>
      <c r="O31" s="190"/>
      <c r="P31" s="190"/>
      <c r="Q31" s="192">
        <v>19.0</v>
      </c>
      <c r="R31" s="191">
        <f t="shared" si="9"/>
        <v>2.38</v>
      </c>
      <c r="S31" s="185">
        <f t="shared" si="10"/>
        <v>1</v>
      </c>
      <c r="T31" s="185">
        <f t="shared" si="11"/>
        <v>2.38</v>
      </c>
      <c r="U31" s="193">
        <f t="shared" si="12"/>
        <v>89.427072</v>
      </c>
      <c r="V31" s="191">
        <f t="shared" ref="V31:W31" si="26">C31/100</f>
        <v>0.96</v>
      </c>
      <c r="W31" s="191">
        <f t="shared" si="26"/>
        <v>2.06</v>
      </c>
      <c r="X31" s="191">
        <f t="shared" si="14"/>
        <v>2.38</v>
      </c>
      <c r="Y31" s="194">
        <f t="shared" si="15"/>
        <v>4.706688</v>
      </c>
      <c r="Z31" s="190"/>
      <c r="AA31" s="190"/>
      <c r="AB31" s="190"/>
      <c r="AC31" s="190"/>
      <c r="AD31" s="190"/>
      <c r="AE31" s="190"/>
      <c r="AF31" s="190"/>
      <c r="AG31" s="190"/>
      <c r="AH31" s="190"/>
      <c r="AI31" s="190"/>
      <c r="AJ31" s="190"/>
      <c r="AK31" s="190"/>
      <c r="AL31" s="190"/>
      <c r="AM31" s="190"/>
      <c r="AN31" s="190"/>
      <c r="AO31" s="190"/>
      <c r="AP31" s="190"/>
      <c r="AQ31" s="190"/>
      <c r="AR31" s="190"/>
      <c r="AS31" s="190"/>
    </row>
    <row r="32" ht="27.0" customHeight="1">
      <c r="A32" s="185">
        <v>21.0</v>
      </c>
      <c r="B32" s="186" t="s">
        <v>88</v>
      </c>
      <c r="C32" s="187">
        <v>89.0</v>
      </c>
      <c r="D32" s="187">
        <v>195.0</v>
      </c>
      <c r="E32" s="187">
        <v>185.0</v>
      </c>
      <c r="F32" s="187">
        <f t="shared" si="5"/>
        <v>0.8</v>
      </c>
      <c r="G32" s="187">
        <f t="shared" si="6"/>
        <v>72.2401875</v>
      </c>
      <c r="H32" s="188">
        <f t="shared" si="7"/>
        <v>57.79215</v>
      </c>
      <c r="I32" s="187">
        <v>1.0</v>
      </c>
      <c r="J32" s="219">
        <f t="shared" si="8"/>
        <v>57.79215</v>
      </c>
      <c r="K32" s="190"/>
      <c r="L32" s="168"/>
      <c r="M32" s="197">
        <f t="shared" si="18"/>
        <v>1</v>
      </c>
      <c r="N32" s="197"/>
      <c r="O32" s="190"/>
      <c r="P32" s="190"/>
      <c r="Q32" s="192">
        <v>22.5</v>
      </c>
      <c r="R32" s="191">
        <f t="shared" si="9"/>
        <v>1.85</v>
      </c>
      <c r="S32" s="185">
        <f t="shared" si="10"/>
        <v>1</v>
      </c>
      <c r="T32" s="185">
        <f t="shared" si="11"/>
        <v>1.85</v>
      </c>
      <c r="U32" s="193">
        <f t="shared" si="12"/>
        <v>72.2401875</v>
      </c>
      <c r="V32" s="191">
        <f t="shared" ref="V32:W32" si="27">C32/100</f>
        <v>0.89</v>
      </c>
      <c r="W32" s="191">
        <f t="shared" si="27"/>
        <v>1.95</v>
      </c>
      <c r="X32" s="191">
        <f t="shared" si="14"/>
        <v>1.85</v>
      </c>
      <c r="Y32" s="194">
        <f t="shared" si="15"/>
        <v>3.210675</v>
      </c>
      <c r="Z32" s="190"/>
      <c r="AA32" s="190"/>
      <c r="AB32" s="190"/>
      <c r="AC32" s="190"/>
      <c r="AD32" s="190"/>
      <c r="AE32" s="190"/>
      <c r="AF32" s="190"/>
      <c r="AG32" s="190"/>
      <c r="AH32" s="190"/>
      <c r="AI32" s="190"/>
      <c r="AJ32" s="190"/>
      <c r="AK32" s="190"/>
      <c r="AL32" s="190"/>
      <c r="AM32" s="190"/>
      <c r="AN32" s="190"/>
      <c r="AO32" s="190"/>
      <c r="AP32" s="190"/>
      <c r="AQ32" s="190"/>
      <c r="AR32" s="190"/>
      <c r="AS32" s="190"/>
    </row>
    <row r="33" ht="27.0" customHeight="1">
      <c r="A33" s="185">
        <v>22.0</v>
      </c>
      <c r="B33" s="195" t="s">
        <v>84</v>
      </c>
      <c r="C33" s="195">
        <v>98.0</v>
      </c>
      <c r="D33" s="195">
        <v>195.0</v>
      </c>
      <c r="E33" s="195">
        <v>215.0</v>
      </c>
      <c r="F33" s="195">
        <f t="shared" si="5"/>
        <v>0</v>
      </c>
      <c r="G33" s="195">
        <f t="shared" si="6"/>
        <v>92.444625</v>
      </c>
      <c r="H33" s="196">
        <f t="shared" si="7"/>
        <v>92.444625</v>
      </c>
      <c r="I33" s="195">
        <v>7.0</v>
      </c>
      <c r="J33" s="189">
        <v>544.4439000000001</v>
      </c>
      <c r="K33" s="190"/>
      <c r="L33" s="168"/>
      <c r="M33" s="197">
        <f t="shared" si="18"/>
        <v>7</v>
      </c>
      <c r="N33" s="197"/>
      <c r="O33" s="190"/>
      <c r="P33" s="190"/>
      <c r="Q33" s="192">
        <v>22.5</v>
      </c>
      <c r="R33" s="191">
        <f t="shared" si="9"/>
        <v>2.15</v>
      </c>
      <c r="S33" s="185">
        <f t="shared" si="10"/>
        <v>7</v>
      </c>
      <c r="T33" s="185">
        <f t="shared" si="11"/>
        <v>15.05</v>
      </c>
      <c r="U33" s="193">
        <f t="shared" si="12"/>
        <v>92.444625</v>
      </c>
      <c r="V33" s="191">
        <f t="shared" ref="V33:W33" si="28">C33/100</f>
        <v>0.98</v>
      </c>
      <c r="W33" s="191">
        <f t="shared" si="28"/>
        <v>1.95</v>
      </c>
      <c r="X33" s="191">
        <f t="shared" si="14"/>
        <v>15.05</v>
      </c>
      <c r="Y33" s="194">
        <f t="shared" si="15"/>
        <v>28.76055</v>
      </c>
      <c r="Z33" s="190"/>
      <c r="AA33" s="190"/>
      <c r="AB33" s="190"/>
      <c r="AC33" s="190"/>
      <c r="AD33" s="190"/>
      <c r="AE33" s="190"/>
      <c r="AF33" s="190"/>
      <c r="AG33" s="190"/>
      <c r="AH33" s="190"/>
      <c r="AI33" s="190"/>
      <c r="AJ33" s="190"/>
      <c r="AK33" s="190"/>
      <c r="AL33" s="190"/>
      <c r="AM33" s="190"/>
      <c r="AN33" s="190"/>
      <c r="AO33" s="190"/>
      <c r="AP33" s="190"/>
      <c r="AQ33" s="190"/>
      <c r="AR33" s="190"/>
      <c r="AS33" s="190"/>
    </row>
    <row r="34" ht="27.0" customHeight="1">
      <c r="A34" s="185">
        <v>23.0</v>
      </c>
      <c r="B34" s="195" t="s">
        <v>84</v>
      </c>
      <c r="C34" s="195">
        <v>98.0</v>
      </c>
      <c r="D34" s="195">
        <v>195.0</v>
      </c>
      <c r="E34" s="195">
        <v>215.0</v>
      </c>
      <c r="F34" s="195">
        <f t="shared" si="5"/>
        <v>0</v>
      </c>
      <c r="G34" s="195">
        <f t="shared" si="6"/>
        <v>92.444625</v>
      </c>
      <c r="H34" s="196">
        <f t="shared" si="7"/>
        <v>92.444625</v>
      </c>
      <c r="I34" s="195">
        <v>1.0</v>
      </c>
      <c r="J34" s="189">
        <v>77.77770000000001</v>
      </c>
      <c r="K34" s="190"/>
      <c r="L34" s="168"/>
      <c r="M34" s="197">
        <f t="shared" si="18"/>
        <v>1</v>
      </c>
      <c r="N34" s="197"/>
      <c r="O34" s="190"/>
      <c r="P34" s="190"/>
      <c r="Q34" s="192">
        <v>22.5</v>
      </c>
      <c r="R34" s="191">
        <f t="shared" si="9"/>
        <v>2.15</v>
      </c>
      <c r="S34" s="185">
        <f t="shared" si="10"/>
        <v>1</v>
      </c>
      <c r="T34" s="185">
        <f t="shared" si="11"/>
        <v>2.15</v>
      </c>
      <c r="U34" s="193">
        <f t="shared" si="12"/>
        <v>92.444625</v>
      </c>
      <c r="V34" s="191">
        <f t="shared" ref="V34:W34" si="29">C34/100</f>
        <v>0.98</v>
      </c>
      <c r="W34" s="191">
        <f t="shared" si="29"/>
        <v>1.95</v>
      </c>
      <c r="X34" s="191">
        <f t="shared" si="14"/>
        <v>2.15</v>
      </c>
      <c r="Y34" s="194">
        <f t="shared" si="15"/>
        <v>4.10865</v>
      </c>
      <c r="Z34" s="190"/>
      <c r="AA34" s="190"/>
      <c r="AB34" s="190"/>
      <c r="AC34" s="190"/>
      <c r="AD34" s="190"/>
      <c r="AE34" s="190"/>
      <c r="AF34" s="190"/>
      <c r="AG34" s="190"/>
      <c r="AH34" s="190"/>
      <c r="AI34" s="190"/>
      <c r="AJ34" s="190"/>
      <c r="AK34" s="190"/>
      <c r="AL34" s="190"/>
      <c r="AM34" s="190"/>
      <c r="AN34" s="190"/>
      <c r="AO34" s="190"/>
      <c r="AP34" s="190"/>
      <c r="AQ34" s="190"/>
      <c r="AR34" s="190"/>
      <c r="AS34" s="190"/>
    </row>
    <row r="35" ht="27.0" customHeight="1">
      <c r="A35" s="185">
        <v>25.0</v>
      </c>
      <c r="B35" s="195" t="s">
        <v>84</v>
      </c>
      <c r="C35" s="195">
        <v>98.0</v>
      </c>
      <c r="D35" s="195">
        <v>195.0</v>
      </c>
      <c r="E35" s="195">
        <v>215.0</v>
      </c>
      <c r="F35" s="195">
        <f t="shared" si="5"/>
        <v>0</v>
      </c>
      <c r="G35" s="195">
        <f t="shared" si="6"/>
        <v>92.444625</v>
      </c>
      <c r="H35" s="196">
        <f t="shared" si="7"/>
        <v>92.444625</v>
      </c>
      <c r="I35" s="195">
        <v>1.0</v>
      </c>
      <c r="J35" s="189">
        <v>77.77770000000001</v>
      </c>
      <c r="K35" s="190"/>
      <c r="L35" s="168"/>
      <c r="M35" s="197">
        <f t="shared" si="18"/>
        <v>1</v>
      </c>
      <c r="N35" s="197"/>
      <c r="O35" s="190"/>
      <c r="P35" s="190"/>
      <c r="Q35" s="192">
        <v>22.5</v>
      </c>
      <c r="R35" s="191">
        <f t="shared" si="9"/>
        <v>2.15</v>
      </c>
      <c r="S35" s="185">
        <f t="shared" si="10"/>
        <v>1</v>
      </c>
      <c r="T35" s="185">
        <f t="shared" si="11"/>
        <v>2.15</v>
      </c>
      <c r="U35" s="193">
        <f t="shared" si="12"/>
        <v>92.444625</v>
      </c>
      <c r="V35" s="191">
        <f t="shared" ref="V35:W35" si="30">C35/100</f>
        <v>0.98</v>
      </c>
      <c r="W35" s="191">
        <f t="shared" si="30"/>
        <v>1.95</v>
      </c>
      <c r="X35" s="191">
        <f t="shared" si="14"/>
        <v>2.15</v>
      </c>
      <c r="Y35" s="194">
        <f t="shared" si="15"/>
        <v>4.10865</v>
      </c>
      <c r="Z35" s="140"/>
      <c r="AA35" s="140"/>
      <c r="AB35" s="140"/>
      <c r="AC35" s="140"/>
      <c r="AD35" s="140"/>
      <c r="AE35" s="140"/>
      <c r="AF35" s="140"/>
      <c r="AG35" s="140"/>
      <c r="AH35" s="140"/>
      <c r="AI35" s="140"/>
      <c r="AJ35" s="140"/>
      <c r="AK35" s="140"/>
      <c r="AL35" s="140"/>
      <c r="AM35" s="140"/>
      <c r="AN35" s="140"/>
      <c r="AO35" s="140"/>
      <c r="AP35" s="140"/>
      <c r="AQ35" s="140"/>
      <c r="AR35" s="140"/>
      <c r="AS35" s="140"/>
    </row>
    <row r="36" ht="27.0" customHeight="1">
      <c r="A36" s="185">
        <v>27.0</v>
      </c>
      <c r="B36" s="195" t="s">
        <v>84</v>
      </c>
      <c r="C36" s="195">
        <v>98.0</v>
      </c>
      <c r="D36" s="195">
        <v>195.0</v>
      </c>
      <c r="E36" s="195">
        <v>215.0</v>
      </c>
      <c r="F36" s="195">
        <f t="shared" si="5"/>
        <v>0</v>
      </c>
      <c r="G36" s="195">
        <f t="shared" si="6"/>
        <v>92.444625</v>
      </c>
      <c r="H36" s="196">
        <f t="shared" si="7"/>
        <v>92.444625</v>
      </c>
      <c r="I36" s="195">
        <v>1.0</v>
      </c>
      <c r="J36" s="189">
        <v>77.77770000000001</v>
      </c>
      <c r="K36" s="190"/>
      <c r="L36" s="168"/>
      <c r="M36" s="197">
        <f t="shared" si="18"/>
        <v>1</v>
      </c>
      <c r="N36" s="197"/>
      <c r="O36" s="190"/>
      <c r="P36" s="190"/>
      <c r="Q36" s="192">
        <v>22.5</v>
      </c>
      <c r="R36" s="191">
        <f t="shared" si="9"/>
        <v>2.15</v>
      </c>
      <c r="S36" s="185">
        <f t="shared" si="10"/>
        <v>1</v>
      </c>
      <c r="T36" s="185">
        <f t="shared" si="11"/>
        <v>2.15</v>
      </c>
      <c r="U36" s="193">
        <f t="shared" si="12"/>
        <v>92.444625</v>
      </c>
      <c r="V36" s="191">
        <f t="shared" ref="V36:W36" si="31">C36/100</f>
        <v>0.98</v>
      </c>
      <c r="W36" s="191">
        <f t="shared" si="31"/>
        <v>1.95</v>
      </c>
      <c r="X36" s="191">
        <f t="shared" si="14"/>
        <v>2.15</v>
      </c>
      <c r="Y36" s="194">
        <f t="shared" si="15"/>
        <v>4.10865</v>
      </c>
      <c r="Z36" s="140"/>
      <c r="AA36" s="140"/>
      <c r="AB36" s="140"/>
      <c r="AC36" s="140"/>
      <c r="AD36" s="140"/>
      <c r="AE36" s="140"/>
      <c r="AF36" s="140"/>
      <c r="AG36" s="140"/>
      <c r="AH36" s="140"/>
      <c r="AI36" s="140"/>
      <c r="AJ36" s="140"/>
      <c r="AK36" s="140"/>
      <c r="AL36" s="140"/>
      <c r="AM36" s="140"/>
      <c r="AN36" s="140"/>
      <c r="AO36" s="140"/>
      <c r="AP36" s="140"/>
      <c r="AQ36" s="140"/>
      <c r="AR36" s="140"/>
      <c r="AS36" s="140"/>
    </row>
    <row r="37" ht="27.0" customHeight="1">
      <c r="A37" s="185">
        <v>30.0</v>
      </c>
      <c r="B37" s="195" t="s">
        <v>84</v>
      </c>
      <c r="C37" s="195">
        <v>98.0</v>
      </c>
      <c r="D37" s="195">
        <v>195.0</v>
      </c>
      <c r="E37" s="195">
        <v>215.0</v>
      </c>
      <c r="F37" s="195">
        <f t="shared" si="5"/>
        <v>0</v>
      </c>
      <c r="G37" s="195">
        <f t="shared" si="6"/>
        <v>92.444625</v>
      </c>
      <c r="H37" s="196">
        <f t="shared" si="7"/>
        <v>92.444625</v>
      </c>
      <c r="I37" s="195">
        <v>1.0</v>
      </c>
      <c r="J37" s="219">
        <v>77.77770000000001</v>
      </c>
      <c r="K37" s="140"/>
      <c r="L37" s="198"/>
      <c r="M37" s="199">
        <f t="shared" si="18"/>
        <v>1</v>
      </c>
      <c r="N37" s="199"/>
      <c r="O37" s="140"/>
      <c r="P37" s="140"/>
      <c r="Q37" s="192">
        <v>22.5</v>
      </c>
      <c r="R37" s="191">
        <f t="shared" si="9"/>
        <v>2.15</v>
      </c>
      <c r="S37" s="185">
        <f t="shared" si="10"/>
        <v>1</v>
      </c>
      <c r="T37" s="185">
        <f t="shared" si="11"/>
        <v>2.15</v>
      </c>
      <c r="U37" s="193">
        <f t="shared" si="12"/>
        <v>92.444625</v>
      </c>
      <c r="V37" s="191">
        <f t="shared" ref="V37:W37" si="32">C37/100</f>
        <v>0.98</v>
      </c>
      <c r="W37" s="191">
        <f t="shared" si="32"/>
        <v>1.95</v>
      </c>
      <c r="X37" s="191">
        <f t="shared" si="14"/>
        <v>2.15</v>
      </c>
      <c r="Y37" s="194">
        <f t="shared" si="15"/>
        <v>4.10865</v>
      </c>
      <c r="Z37" s="140"/>
      <c r="AA37" s="140"/>
      <c r="AB37" s="140"/>
      <c r="AC37" s="140"/>
      <c r="AD37" s="140"/>
      <c r="AE37" s="140"/>
      <c r="AF37" s="140"/>
      <c r="AG37" s="140"/>
      <c r="AH37" s="140"/>
      <c r="AI37" s="140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</row>
    <row r="38" ht="27.0" customHeight="1">
      <c r="A38" s="185">
        <v>31.0</v>
      </c>
      <c r="B38" s="195" t="s">
        <v>84</v>
      </c>
      <c r="C38" s="195">
        <v>98.0</v>
      </c>
      <c r="D38" s="195">
        <v>195.0</v>
      </c>
      <c r="E38" s="195">
        <v>215.0</v>
      </c>
      <c r="F38" s="195">
        <f t="shared" si="5"/>
        <v>0</v>
      </c>
      <c r="G38" s="195">
        <f t="shared" si="6"/>
        <v>92.444625</v>
      </c>
      <c r="H38" s="196">
        <f t="shared" si="7"/>
        <v>92.444625</v>
      </c>
      <c r="I38" s="195">
        <v>1.0</v>
      </c>
      <c r="J38" s="219">
        <v>77.77770000000001</v>
      </c>
      <c r="K38" s="140"/>
      <c r="L38" s="198"/>
      <c r="M38" s="199">
        <f t="shared" si="18"/>
        <v>1</v>
      </c>
      <c r="N38" s="199"/>
      <c r="O38" s="140"/>
      <c r="P38" s="140"/>
      <c r="Q38" s="192">
        <v>22.5</v>
      </c>
      <c r="R38" s="191">
        <f t="shared" si="9"/>
        <v>2.15</v>
      </c>
      <c r="S38" s="185">
        <f t="shared" si="10"/>
        <v>1</v>
      </c>
      <c r="T38" s="185">
        <f t="shared" si="11"/>
        <v>2.15</v>
      </c>
      <c r="U38" s="193">
        <f t="shared" si="12"/>
        <v>92.444625</v>
      </c>
      <c r="V38" s="191">
        <f t="shared" ref="V38:W38" si="33">C38/100</f>
        <v>0.98</v>
      </c>
      <c r="W38" s="191">
        <f t="shared" si="33"/>
        <v>1.95</v>
      </c>
      <c r="X38" s="191">
        <f t="shared" si="14"/>
        <v>2.15</v>
      </c>
      <c r="Y38" s="194">
        <f t="shared" si="15"/>
        <v>4.10865</v>
      </c>
      <c r="Z38" s="140"/>
      <c r="AA38" s="140"/>
      <c r="AB38" s="140"/>
      <c r="AC38" s="140"/>
      <c r="AD38" s="140"/>
      <c r="AE38" s="140"/>
      <c r="AF38" s="140"/>
      <c r="AG38" s="140"/>
      <c r="AH38" s="140"/>
      <c r="AI38" s="140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</row>
    <row r="39" ht="27.0" customHeight="1">
      <c r="A39" s="185">
        <v>32.0</v>
      </c>
      <c r="B39" s="195" t="s">
        <v>84</v>
      </c>
      <c r="C39" s="195">
        <v>98.0</v>
      </c>
      <c r="D39" s="195">
        <v>195.0</v>
      </c>
      <c r="E39" s="195">
        <v>215.0</v>
      </c>
      <c r="F39" s="195">
        <f t="shared" si="5"/>
        <v>0</v>
      </c>
      <c r="G39" s="195">
        <f t="shared" si="6"/>
        <v>92.444625</v>
      </c>
      <c r="H39" s="196">
        <f t="shared" si="7"/>
        <v>92.444625</v>
      </c>
      <c r="I39" s="195">
        <v>2.0</v>
      </c>
      <c r="J39" s="219">
        <v>155.55540000000002</v>
      </c>
      <c r="K39" s="140"/>
      <c r="L39" s="198"/>
      <c r="M39" s="199">
        <f t="shared" si="18"/>
        <v>2</v>
      </c>
      <c r="N39" s="199"/>
      <c r="O39" s="140"/>
      <c r="P39" s="140"/>
      <c r="Q39" s="192">
        <v>22.5</v>
      </c>
      <c r="R39" s="191">
        <f t="shared" si="9"/>
        <v>2.15</v>
      </c>
      <c r="S39" s="185">
        <f t="shared" si="10"/>
        <v>2</v>
      </c>
      <c r="T39" s="185">
        <f t="shared" si="11"/>
        <v>4.3</v>
      </c>
      <c r="U39" s="193">
        <f t="shared" si="12"/>
        <v>92.444625</v>
      </c>
      <c r="V39" s="191">
        <f t="shared" ref="V39:W39" si="34">C39/100</f>
        <v>0.98</v>
      </c>
      <c r="W39" s="191">
        <f t="shared" si="34"/>
        <v>1.95</v>
      </c>
      <c r="X39" s="191">
        <f t="shared" si="14"/>
        <v>4.3</v>
      </c>
      <c r="Y39" s="194">
        <f t="shared" si="15"/>
        <v>8.2173</v>
      </c>
      <c r="Z39" s="140"/>
      <c r="AA39" s="140"/>
      <c r="AB39" s="140"/>
      <c r="AC39" s="140"/>
      <c r="AD39" s="140"/>
      <c r="AE39" s="140"/>
      <c r="AF39" s="140"/>
      <c r="AG39" s="140"/>
      <c r="AH39" s="140"/>
      <c r="AI39" s="140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</row>
    <row r="40" ht="27.0" customHeight="1">
      <c r="A40" s="185">
        <v>35.0</v>
      </c>
      <c r="B40" s="195" t="s">
        <v>84</v>
      </c>
      <c r="C40" s="195">
        <v>98.0</v>
      </c>
      <c r="D40" s="195">
        <v>195.0</v>
      </c>
      <c r="E40" s="195">
        <v>215.0</v>
      </c>
      <c r="F40" s="195">
        <f t="shared" si="5"/>
        <v>0</v>
      </c>
      <c r="G40" s="195">
        <f t="shared" si="6"/>
        <v>92.444625</v>
      </c>
      <c r="H40" s="196">
        <f t="shared" si="7"/>
        <v>92.444625</v>
      </c>
      <c r="I40" s="195">
        <v>6.0</v>
      </c>
      <c r="J40" s="219">
        <v>466.66620000000006</v>
      </c>
      <c r="K40" s="140"/>
      <c r="L40" s="198"/>
      <c r="M40" s="199">
        <f t="shared" si="18"/>
        <v>6</v>
      </c>
      <c r="N40" s="199"/>
      <c r="O40" s="140"/>
      <c r="P40" s="140"/>
      <c r="Q40" s="192">
        <v>22.5</v>
      </c>
      <c r="R40" s="191">
        <f t="shared" si="9"/>
        <v>2.15</v>
      </c>
      <c r="S40" s="185">
        <f t="shared" si="10"/>
        <v>6</v>
      </c>
      <c r="T40" s="185">
        <f t="shared" si="11"/>
        <v>12.9</v>
      </c>
      <c r="U40" s="193">
        <f t="shared" si="12"/>
        <v>92.444625</v>
      </c>
      <c r="V40" s="191">
        <f t="shared" ref="V40:W40" si="35">C40/100</f>
        <v>0.98</v>
      </c>
      <c r="W40" s="191">
        <f t="shared" si="35"/>
        <v>1.95</v>
      </c>
      <c r="X40" s="191">
        <f t="shared" si="14"/>
        <v>12.9</v>
      </c>
      <c r="Y40" s="194">
        <f t="shared" si="15"/>
        <v>24.6519</v>
      </c>
      <c r="Z40" s="140"/>
      <c r="AA40" s="140"/>
      <c r="AB40" s="140"/>
      <c r="AC40" s="140"/>
      <c r="AD40" s="140"/>
      <c r="AE40" s="140"/>
      <c r="AF40" s="140"/>
      <c r="AG40" s="140"/>
      <c r="AH40" s="140"/>
      <c r="AI40" s="140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</row>
    <row r="41" ht="27.0" customHeight="1">
      <c r="A41" s="185">
        <v>36.0</v>
      </c>
      <c r="B41" s="195" t="s">
        <v>84</v>
      </c>
      <c r="C41" s="195">
        <v>98.0</v>
      </c>
      <c r="D41" s="195">
        <v>195.0</v>
      </c>
      <c r="E41" s="195">
        <v>215.0</v>
      </c>
      <c r="F41" s="195">
        <f t="shared" si="5"/>
        <v>0</v>
      </c>
      <c r="G41" s="195">
        <f t="shared" si="6"/>
        <v>92.444625</v>
      </c>
      <c r="H41" s="196">
        <f t="shared" si="7"/>
        <v>92.444625</v>
      </c>
      <c r="I41" s="195">
        <v>2.0</v>
      </c>
      <c r="J41" s="219">
        <v>155.55540000000002</v>
      </c>
      <c r="K41" s="140"/>
      <c r="L41" s="198"/>
      <c r="M41" s="199">
        <f t="shared" si="18"/>
        <v>2</v>
      </c>
      <c r="N41" s="199"/>
      <c r="O41" s="140"/>
      <c r="P41" s="140"/>
      <c r="Q41" s="192">
        <v>22.5</v>
      </c>
      <c r="R41" s="191">
        <f t="shared" si="9"/>
        <v>2.15</v>
      </c>
      <c r="S41" s="185">
        <f t="shared" si="10"/>
        <v>2</v>
      </c>
      <c r="T41" s="185">
        <f t="shared" si="11"/>
        <v>4.3</v>
      </c>
      <c r="U41" s="193">
        <f t="shared" si="12"/>
        <v>92.444625</v>
      </c>
      <c r="V41" s="191">
        <f t="shared" ref="V41:W41" si="36">C41/100</f>
        <v>0.98</v>
      </c>
      <c r="W41" s="191">
        <f t="shared" si="36"/>
        <v>1.95</v>
      </c>
      <c r="X41" s="191">
        <f t="shared" si="14"/>
        <v>4.3</v>
      </c>
      <c r="Y41" s="194">
        <f t="shared" si="15"/>
        <v>8.2173</v>
      </c>
      <c r="Z41" s="140"/>
      <c r="AA41" s="140"/>
      <c r="AB41" s="140"/>
      <c r="AC41" s="140"/>
      <c r="AD41" s="140"/>
      <c r="AE41" s="140"/>
      <c r="AF41" s="140"/>
      <c r="AG41" s="140"/>
      <c r="AH41" s="140"/>
      <c r="AI41" s="140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</row>
    <row r="42" ht="27.0" customHeight="1">
      <c r="A42" s="185">
        <v>37.0</v>
      </c>
      <c r="B42" s="195" t="s">
        <v>84</v>
      </c>
      <c r="C42" s="195">
        <v>98.0</v>
      </c>
      <c r="D42" s="195">
        <v>195.0</v>
      </c>
      <c r="E42" s="195">
        <v>215.0</v>
      </c>
      <c r="F42" s="195">
        <f t="shared" si="5"/>
        <v>0</v>
      </c>
      <c r="G42" s="195">
        <f t="shared" si="6"/>
        <v>92.444625</v>
      </c>
      <c r="H42" s="196">
        <f t="shared" si="7"/>
        <v>92.444625</v>
      </c>
      <c r="I42" s="195">
        <v>2.0</v>
      </c>
      <c r="J42" s="219">
        <v>155.55540000000002</v>
      </c>
      <c r="K42" s="140"/>
      <c r="L42" s="198"/>
      <c r="M42" s="199">
        <f t="shared" si="18"/>
        <v>2</v>
      </c>
      <c r="N42" s="199"/>
      <c r="O42" s="140"/>
      <c r="P42" s="140"/>
      <c r="Q42" s="192">
        <v>22.5</v>
      </c>
      <c r="R42" s="191">
        <f t="shared" si="9"/>
        <v>2.15</v>
      </c>
      <c r="S42" s="185">
        <f t="shared" si="10"/>
        <v>2</v>
      </c>
      <c r="T42" s="185">
        <f t="shared" si="11"/>
        <v>4.3</v>
      </c>
      <c r="U42" s="193">
        <f t="shared" si="12"/>
        <v>92.444625</v>
      </c>
      <c r="V42" s="191">
        <f t="shared" ref="V42:W42" si="37">C42/100</f>
        <v>0.98</v>
      </c>
      <c r="W42" s="191">
        <f t="shared" si="37"/>
        <v>1.95</v>
      </c>
      <c r="X42" s="191">
        <f t="shared" si="14"/>
        <v>4.3</v>
      </c>
      <c r="Y42" s="194">
        <f t="shared" si="15"/>
        <v>8.2173</v>
      </c>
      <c r="Z42" s="140"/>
      <c r="AA42" s="140"/>
      <c r="AB42" s="140"/>
      <c r="AC42" s="140"/>
      <c r="AD42" s="140"/>
      <c r="AE42" s="140"/>
      <c r="AF42" s="140"/>
      <c r="AG42" s="140"/>
      <c r="AH42" s="140"/>
      <c r="AI42" s="140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</row>
    <row r="43" ht="27.0" customHeight="1">
      <c r="A43" s="185">
        <v>38.0</v>
      </c>
      <c r="B43" s="195" t="s">
        <v>84</v>
      </c>
      <c r="C43" s="195">
        <v>98.0</v>
      </c>
      <c r="D43" s="195">
        <v>195.0</v>
      </c>
      <c r="E43" s="195">
        <v>215.0</v>
      </c>
      <c r="F43" s="195">
        <f t="shared" si="5"/>
        <v>0</v>
      </c>
      <c r="G43" s="195">
        <f t="shared" si="6"/>
        <v>92.444625</v>
      </c>
      <c r="H43" s="196">
        <f t="shared" si="7"/>
        <v>92.444625</v>
      </c>
      <c r="I43" s="195">
        <v>3.0</v>
      </c>
      <c r="J43" s="219">
        <v>233.33310000000003</v>
      </c>
      <c r="K43" s="140"/>
      <c r="L43" s="198"/>
      <c r="M43" s="199">
        <f t="shared" si="18"/>
        <v>3</v>
      </c>
      <c r="N43" s="199"/>
      <c r="O43" s="140"/>
      <c r="P43" s="140"/>
      <c r="Q43" s="192">
        <v>22.5</v>
      </c>
      <c r="R43" s="191">
        <f t="shared" si="9"/>
        <v>2.15</v>
      </c>
      <c r="S43" s="185">
        <f t="shared" si="10"/>
        <v>3</v>
      </c>
      <c r="T43" s="185">
        <f t="shared" si="11"/>
        <v>6.45</v>
      </c>
      <c r="U43" s="193">
        <f t="shared" si="12"/>
        <v>92.444625</v>
      </c>
      <c r="V43" s="191">
        <f t="shared" ref="V43:W43" si="38">C43/100</f>
        <v>0.98</v>
      </c>
      <c r="W43" s="191">
        <f t="shared" si="38"/>
        <v>1.95</v>
      </c>
      <c r="X43" s="191">
        <f t="shared" si="14"/>
        <v>6.45</v>
      </c>
      <c r="Y43" s="194">
        <f t="shared" si="15"/>
        <v>12.32595</v>
      </c>
      <c r="Z43" s="140"/>
      <c r="AA43" s="140"/>
      <c r="AB43" s="140"/>
      <c r="AC43" s="140"/>
      <c r="AD43" s="140"/>
      <c r="AE43" s="140"/>
      <c r="AF43" s="140"/>
      <c r="AG43" s="140"/>
      <c r="AH43" s="140"/>
      <c r="AI43" s="140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</row>
    <row r="44" ht="27.0" customHeight="1">
      <c r="A44" s="185">
        <v>47.0</v>
      </c>
      <c r="B44" s="195" t="s">
        <v>84</v>
      </c>
      <c r="C44" s="195">
        <v>98.0</v>
      </c>
      <c r="D44" s="195">
        <v>195.0</v>
      </c>
      <c r="E44" s="195">
        <v>215.0</v>
      </c>
      <c r="F44" s="195">
        <f t="shared" si="5"/>
        <v>0</v>
      </c>
      <c r="G44" s="195">
        <f t="shared" si="6"/>
        <v>92.444625</v>
      </c>
      <c r="H44" s="196">
        <f t="shared" si="7"/>
        <v>92.444625</v>
      </c>
      <c r="I44" s="195">
        <v>1.0</v>
      </c>
      <c r="J44" s="219">
        <v>77.77770000000001</v>
      </c>
      <c r="K44" s="140"/>
      <c r="L44" s="198"/>
      <c r="M44" s="199">
        <f t="shared" si="18"/>
        <v>1</v>
      </c>
      <c r="N44" s="199"/>
      <c r="O44" s="140"/>
      <c r="P44" s="140"/>
      <c r="Q44" s="192">
        <v>22.5</v>
      </c>
      <c r="R44" s="191">
        <f t="shared" si="9"/>
        <v>2.15</v>
      </c>
      <c r="S44" s="185">
        <f t="shared" si="10"/>
        <v>1</v>
      </c>
      <c r="T44" s="185">
        <f t="shared" si="11"/>
        <v>2.15</v>
      </c>
      <c r="U44" s="193">
        <f t="shared" si="12"/>
        <v>92.444625</v>
      </c>
      <c r="V44" s="191">
        <f t="shared" ref="V44:W44" si="39">C44/100</f>
        <v>0.98</v>
      </c>
      <c r="W44" s="191">
        <f t="shared" si="39"/>
        <v>1.95</v>
      </c>
      <c r="X44" s="191">
        <f t="shared" si="14"/>
        <v>2.15</v>
      </c>
      <c r="Y44" s="194">
        <f t="shared" si="15"/>
        <v>4.10865</v>
      </c>
      <c r="Z44" s="140"/>
      <c r="AA44" s="140"/>
      <c r="AB44" s="140"/>
      <c r="AC44" s="140"/>
      <c r="AD44" s="140"/>
      <c r="AE44" s="140"/>
      <c r="AF44" s="140"/>
      <c r="AG44" s="140"/>
      <c r="AH44" s="140"/>
      <c r="AI44" s="140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</row>
    <row r="45" ht="27.0" customHeight="1">
      <c r="A45" s="185">
        <v>55.0</v>
      </c>
      <c r="B45" s="195" t="s">
        <v>84</v>
      </c>
      <c r="C45" s="195">
        <v>98.0</v>
      </c>
      <c r="D45" s="195">
        <v>195.0</v>
      </c>
      <c r="E45" s="195">
        <v>215.0</v>
      </c>
      <c r="F45" s="195">
        <f t="shared" si="5"/>
        <v>0</v>
      </c>
      <c r="G45" s="195">
        <f t="shared" si="6"/>
        <v>92.444625</v>
      </c>
      <c r="H45" s="196">
        <f t="shared" si="7"/>
        <v>92.444625</v>
      </c>
      <c r="I45" s="195">
        <v>1.0</v>
      </c>
      <c r="J45" s="219">
        <v>77.77770000000001</v>
      </c>
      <c r="K45" s="140"/>
      <c r="L45" s="198"/>
      <c r="M45" s="199">
        <f t="shared" si="18"/>
        <v>1</v>
      </c>
      <c r="N45" s="199"/>
      <c r="O45" s="140"/>
      <c r="P45" s="140"/>
      <c r="Q45" s="192">
        <v>22.5</v>
      </c>
      <c r="R45" s="191">
        <f t="shared" si="9"/>
        <v>2.15</v>
      </c>
      <c r="S45" s="185">
        <f t="shared" si="10"/>
        <v>1</v>
      </c>
      <c r="T45" s="185">
        <f t="shared" si="11"/>
        <v>2.15</v>
      </c>
      <c r="U45" s="193">
        <f t="shared" si="12"/>
        <v>92.444625</v>
      </c>
      <c r="V45" s="191">
        <f t="shared" ref="V45:W45" si="40">C45/100</f>
        <v>0.98</v>
      </c>
      <c r="W45" s="191">
        <f t="shared" si="40"/>
        <v>1.95</v>
      </c>
      <c r="X45" s="191">
        <f t="shared" si="14"/>
        <v>2.15</v>
      </c>
      <c r="Y45" s="194">
        <f t="shared" si="15"/>
        <v>4.10865</v>
      </c>
      <c r="Z45" s="140"/>
      <c r="AA45" s="140"/>
      <c r="AB45" s="140"/>
      <c r="AC45" s="140"/>
      <c r="AD45" s="140"/>
      <c r="AE45" s="140"/>
      <c r="AF45" s="140"/>
      <c r="AG45" s="140"/>
      <c r="AH45" s="140"/>
      <c r="AI45" s="140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</row>
    <row r="46" ht="27.0" customHeight="1">
      <c r="A46" s="185">
        <v>61.0</v>
      </c>
      <c r="B46" s="195" t="s">
        <v>84</v>
      </c>
      <c r="C46" s="195">
        <v>98.0</v>
      </c>
      <c r="D46" s="195">
        <v>195.0</v>
      </c>
      <c r="E46" s="195">
        <v>215.0</v>
      </c>
      <c r="F46" s="195">
        <f t="shared" si="5"/>
        <v>0</v>
      </c>
      <c r="G46" s="195">
        <f t="shared" si="6"/>
        <v>92.444625</v>
      </c>
      <c r="H46" s="196">
        <f t="shared" si="7"/>
        <v>92.444625</v>
      </c>
      <c r="I46" s="195">
        <v>3.0</v>
      </c>
      <c r="J46" s="219">
        <v>233.33310000000003</v>
      </c>
      <c r="K46" s="140"/>
      <c r="L46" s="198"/>
      <c r="M46" s="199">
        <f t="shared" si="18"/>
        <v>3</v>
      </c>
      <c r="N46" s="199"/>
      <c r="O46" s="140"/>
      <c r="P46" s="140"/>
      <c r="Q46" s="192">
        <v>22.5</v>
      </c>
      <c r="R46" s="191">
        <f t="shared" si="9"/>
        <v>2.15</v>
      </c>
      <c r="S46" s="185">
        <f t="shared" si="10"/>
        <v>3</v>
      </c>
      <c r="T46" s="185">
        <f t="shared" si="11"/>
        <v>6.45</v>
      </c>
      <c r="U46" s="193">
        <f t="shared" si="12"/>
        <v>92.444625</v>
      </c>
      <c r="V46" s="191">
        <f t="shared" ref="V46:W46" si="41">C46/100</f>
        <v>0.98</v>
      </c>
      <c r="W46" s="191">
        <f t="shared" si="41"/>
        <v>1.95</v>
      </c>
      <c r="X46" s="191">
        <f t="shared" si="14"/>
        <v>6.45</v>
      </c>
      <c r="Y46" s="194">
        <f t="shared" si="15"/>
        <v>12.32595</v>
      </c>
      <c r="Z46" s="140"/>
      <c r="AA46" s="140"/>
      <c r="AB46" s="140"/>
      <c r="AC46" s="140"/>
      <c r="AD46" s="140"/>
      <c r="AE46" s="140"/>
      <c r="AF46" s="140"/>
      <c r="AG46" s="140"/>
      <c r="AH46" s="140"/>
      <c r="AI46" s="140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</row>
    <row r="47" ht="27.0" customHeight="1">
      <c r="A47" s="185">
        <v>67.0</v>
      </c>
      <c r="B47" s="195" t="s">
        <v>84</v>
      </c>
      <c r="C47" s="195">
        <v>98.0</v>
      </c>
      <c r="D47" s="195">
        <v>195.0</v>
      </c>
      <c r="E47" s="195">
        <v>215.0</v>
      </c>
      <c r="F47" s="195">
        <f t="shared" si="5"/>
        <v>0</v>
      </c>
      <c r="G47" s="195">
        <f t="shared" si="6"/>
        <v>92.444625</v>
      </c>
      <c r="H47" s="196">
        <f t="shared" si="7"/>
        <v>92.444625</v>
      </c>
      <c r="I47" s="195">
        <v>2.0</v>
      </c>
      <c r="J47" s="219">
        <v>155.55540000000002</v>
      </c>
      <c r="K47" s="140"/>
      <c r="L47" s="198"/>
      <c r="M47" s="199">
        <f t="shared" si="18"/>
        <v>2</v>
      </c>
      <c r="N47" s="199"/>
      <c r="O47" s="140"/>
      <c r="P47" s="140"/>
      <c r="Q47" s="192">
        <v>22.5</v>
      </c>
      <c r="R47" s="191">
        <f t="shared" si="9"/>
        <v>2.15</v>
      </c>
      <c r="S47" s="185">
        <f t="shared" si="10"/>
        <v>2</v>
      </c>
      <c r="T47" s="185">
        <f t="shared" si="11"/>
        <v>4.3</v>
      </c>
      <c r="U47" s="193">
        <f t="shared" si="12"/>
        <v>92.444625</v>
      </c>
      <c r="V47" s="191">
        <f t="shared" ref="V47:W47" si="42">C47/100</f>
        <v>0.98</v>
      </c>
      <c r="W47" s="191">
        <f t="shared" si="42"/>
        <v>1.95</v>
      </c>
      <c r="X47" s="191">
        <f t="shared" si="14"/>
        <v>4.3</v>
      </c>
      <c r="Y47" s="194">
        <f t="shared" si="15"/>
        <v>8.2173</v>
      </c>
      <c r="Z47" s="140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</row>
    <row r="48" ht="27.0" customHeight="1">
      <c r="A48" s="185">
        <v>70.0</v>
      </c>
      <c r="B48" s="195" t="s">
        <v>84</v>
      </c>
      <c r="C48" s="195">
        <v>98.0</v>
      </c>
      <c r="D48" s="195">
        <v>195.0</v>
      </c>
      <c r="E48" s="195">
        <v>215.0</v>
      </c>
      <c r="F48" s="195">
        <f t="shared" si="5"/>
        <v>0</v>
      </c>
      <c r="G48" s="195">
        <f t="shared" si="6"/>
        <v>92.444625</v>
      </c>
      <c r="H48" s="196">
        <f t="shared" si="7"/>
        <v>92.444625</v>
      </c>
      <c r="I48" s="195">
        <v>3.0</v>
      </c>
      <c r="J48" s="219">
        <v>233.33310000000003</v>
      </c>
      <c r="K48" s="140"/>
      <c r="L48" s="198"/>
      <c r="M48" s="199">
        <f t="shared" si="18"/>
        <v>3</v>
      </c>
      <c r="N48" s="199"/>
      <c r="O48" s="140"/>
      <c r="P48" s="140"/>
      <c r="Q48" s="192">
        <v>22.5</v>
      </c>
      <c r="R48" s="191">
        <f t="shared" si="9"/>
        <v>2.15</v>
      </c>
      <c r="S48" s="185">
        <f t="shared" si="10"/>
        <v>3</v>
      </c>
      <c r="T48" s="185">
        <f t="shared" si="11"/>
        <v>6.45</v>
      </c>
      <c r="U48" s="193">
        <f t="shared" si="12"/>
        <v>92.444625</v>
      </c>
      <c r="V48" s="191">
        <f t="shared" ref="V48:W48" si="43">C48/100</f>
        <v>0.98</v>
      </c>
      <c r="W48" s="191">
        <f t="shared" si="43"/>
        <v>1.95</v>
      </c>
      <c r="X48" s="191">
        <f t="shared" si="14"/>
        <v>6.45</v>
      </c>
      <c r="Y48" s="194">
        <f t="shared" si="15"/>
        <v>12.32595</v>
      </c>
      <c r="Z48" s="140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</row>
    <row r="49" ht="27.0" customHeight="1">
      <c r="A49" s="185">
        <v>73.0</v>
      </c>
      <c r="B49" s="195" t="s">
        <v>84</v>
      </c>
      <c r="C49" s="195">
        <v>98.0</v>
      </c>
      <c r="D49" s="195">
        <v>195.0</v>
      </c>
      <c r="E49" s="195">
        <v>215.0</v>
      </c>
      <c r="F49" s="195">
        <f t="shared" si="5"/>
        <v>0</v>
      </c>
      <c r="G49" s="195">
        <f t="shared" si="6"/>
        <v>92.444625</v>
      </c>
      <c r="H49" s="196">
        <f t="shared" si="7"/>
        <v>92.444625</v>
      </c>
      <c r="I49" s="195">
        <v>2.0</v>
      </c>
      <c r="J49" s="219">
        <v>155.55540000000002</v>
      </c>
      <c r="K49" s="140"/>
      <c r="L49" s="198"/>
      <c r="M49" s="199">
        <f t="shared" si="18"/>
        <v>2</v>
      </c>
      <c r="N49" s="199"/>
      <c r="O49" s="140"/>
      <c r="P49" s="140"/>
      <c r="Q49" s="192">
        <v>22.5</v>
      </c>
      <c r="R49" s="191">
        <f t="shared" si="9"/>
        <v>2.15</v>
      </c>
      <c r="S49" s="185">
        <f t="shared" si="10"/>
        <v>2</v>
      </c>
      <c r="T49" s="185">
        <f t="shared" si="11"/>
        <v>4.3</v>
      </c>
      <c r="U49" s="193">
        <f t="shared" si="12"/>
        <v>92.444625</v>
      </c>
      <c r="V49" s="191">
        <f t="shared" ref="V49:W49" si="44">C49/100</f>
        <v>0.98</v>
      </c>
      <c r="W49" s="191">
        <f t="shared" si="44"/>
        <v>1.95</v>
      </c>
      <c r="X49" s="191">
        <f t="shared" si="14"/>
        <v>4.3</v>
      </c>
      <c r="Y49" s="194">
        <f t="shared" si="15"/>
        <v>8.2173</v>
      </c>
      <c r="Z49" s="140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</row>
    <row r="50" ht="27.0" customHeight="1">
      <c r="A50" s="185">
        <v>74.0</v>
      </c>
      <c r="B50" s="195" t="s">
        <v>84</v>
      </c>
      <c r="C50" s="195">
        <v>98.0</v>
      </c>
      <c r="D50" s="195">
        <v>195.0</v>
      </c>
      <c r="E50" s="195">
        <v>215.0</v>
      </c>
      <c r="F50" s="195">
        <f t="shared" si="5"/>
        <v>0</v>
      </c>
      <c r="G50" s="195">
        <f t="shared" si="6"/>
        <v>92.444625</v>
      </c>
      <c r="H50" s="196">
        <f t="shared" si="7"/>
        <v>92.444625</v>
      </c>
      <c r="I50" s="195">
        <v>1.0</v>
      </c>
      <c r="J50" s="219">
        <v>77.77770000000001</v>
      </c>
      <c r="K50" s="140"/>
      <c r="L50" s="198"/>
      <c r="M50" s="199">
        <f t="shared" si="18"/>
        <v>1</v>
      </c>
      <c r="N50" s="199"/>
      <c r="O50" s="140"/>
      <c r="P50" s="140"/>
      <c r="Q50" s="192">
        <v>22.5</v>
      </c>
      <c r="R50" s="191">
        <f t="shared" si="9"/>
        <v>2.15</v>
      </c>
      <c r="S50" s="185">
        <f t="shared" si="10"/>
        <v>1</v>
      </c>
      <c r="T50" s="185">
        <f t="shared" si="11"/>
        <v>2.15</v>
      </c>
      <c r="U50" s="193">
        <f t="shared" si="12"/>
        <v>92.444625</v>
      </c>
      <c r="V50" s="191">
        <f t="shared" ref="V50:W50" si="45">C50/100</f>
        <v>0.98</v>
      </c>
      <c r="W50" s="191">
        <f t="shared" si="45"/>
        <v>1.95</v>
      </c>
      <c r="X50" s="191">
        <f t="shared" si="14"/>
        <v>2.15</v>
      </c>
      <c r="Y50" s="194">
        <f t="shared" si="15"/>
        <v>4.10865</v>
      </c>
      <c r="Z50" s="140"/>
      <c r="AA50" s="140"/>
      <c r="AB50" s="140"/>
      <c r="AC50" s="140"/>
      <c r="AD50" s="140"/>
      <c r="AE50" s="140"/>
      <c r="AF50" s="140"/>
      <c r="AG50" s="140"/>
      <c r="AH50" s="140"/>
      <c r="AI50" s="140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</row>
    <row r="51" ht="27.0" customHeight="1">
      <c r="A51" s="185">
        <v>75.0</v>
      </c>
      <c r="B51" s="195" t="s">
        <v>84</v>
      </c>
      <c r="C51" s="195">
        <v>98.0</v>
      </c>
      <c r="D51" s="195">
        <v>195.0</v>
      </c>
      <c r="E51" s="195">
        <v>215.0</v>
      </c>
      <c r="F51" s="195">
        <f t="shared" si="5"/>
        <v>0</v>
      </c>
      <c r="G51" s="195">
        <f t="shared" si="6"/>
        <v>92.444625</v>
      </c>
      <c r="H51" s="196">
        <f t="shared" si="7"/>
        <v>92.444625</v>
      </c>
      <c r="I51" s="195">
        <v>2.0</v>
      </c>
      <c r="J51" s="219">
        <v>155.55540000000002</v>
      </c>
      <c r="K51" s="140"/>
      <c r="L51" s="198"/>
      <c r="M51" s="199">
        <f t="shared" si="18"/>
        <v>2</v>
      </c>
      <c r="N51" s="199"/>
      <c r="O51" s="140"/>
      <c r="P51" s="140"/>
      <c r="Q51" s="192">
        <v>22.5</v>
      </c>
      <c r="R51" s="191">
        <f t="shared" si="9"/>
        <v>2.15</v>
      </c>
      <c r="S51" s="185">
        <f t="shared" si="10"/>
        <v>2</v>
      </c>
      <c r="T51" s="185">
        <f t="shared" si="11"/>
        <v>4.3</v>
      </c>
      <c r="U51" s="193">
        <f t="shared" si="12"/>
        <v>92.444625</v>
      </c>
      <c r="V51" s="191">
        <f t="shared" ref="V51:W51" si="46">C51/100</f>
        <v>0.98</v>
      </c>
      <c r="W51" s="191">
        <f t="shared" si="46"/>
        <v>1.95</v>
      </c>
      <c r="X51" s="191">
        <f t="shared" si="14"/>
        <v>4.3</v>
      </c>
      <c r="Y51" s="194">
        <f t="shared" si="15"/>
        <v>8.2173</v>
      </c>
      <c r="Z51" s="140"/>
      <c r="AA51" s="140"/>
      <c r="AB51" s="140"/>
      <c r="AC51" s="140"/>
      <c r="AD51" s="140"/>
      <c r="AE51" s="140"/>
      <c r="AF51" s="140"/>
      <c r="AG51" s="140"/>
      <c r="AH51" s="140"/>
      <c r="AI51" s="140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</row>
    <row r="52" ht="27.0" customHeight="1">
      <c r="A52" s="185">
        <v>76.0</v>
      </c>
      <c r="B52" s="186" t="s">
        <v>60</v>
      </c>
      <c r="C52" s="187">
        <v>90.0</v>
      </c>
      <c r="D52" s="187">
        <v>184.0</v>
      </c>
      <c r="E52" s="187">
        <v>243.0</v>
      </c>
      <c r="F52" s="187">
        <f t="shared" si="5"/>
        <v>0.8</v>
      </c>
      <c r="G52" s="187">
        <f t="shared" si="6"/>
        <v>120.7224</v>
      </c>
      <c r="H52" s="188">
        <f t="shared" si="7"/>
        <v>96.57792</v>
      </c>
      <c r="I52" s="187">
        <v>1.0</v>
      </c>
      <c r="J52" s="219">
        <f t="shared" ref="J52:J77" si="48">+I52*H52</f>
        <v>96.57792</v>
      </c>
      <c r="K52" s="140"/>
      <c r="L52" s="198"/>
      <c r="M52" s="199">
        <f t="shared" si="18"/>
        <v>1</v>
      </c>
      <c r="N52" s="199"/>
      <c r="O52" s="140"/>
      <c r="P52" s="140"/>
      <c r="Q52" s="142">
        <v>30.0</v>
      </c>
      <c r="R52" s="191">
        <f t="shared" si="9"/>
        <v>2.43</v>
      </c>
      <c r="S52" s="185">
        <f t="shared" si="10"/>
        <v>1</v>
      </c>
      <c r="T52" s="185">
        <f t="shared" si="11"/>
        <v>2.43</v>
      </c>
      <c r="U52" s="193">
        <f t="shared" si="12"/>
        <v>120.7224</v>
      </c>
      <c r="V52" s="191">
        <f t="shared" ref="V52:W52" si="47">C52/100</f>
        <v>0.9</v>
      </c>
      <c r="W52" s="191">
        <f t="shared" si="47"/>
        <v>1.84</v>
      </c>
      <c r="X52" s="191">
        <f t="shared" si="14"/>
        <v>2.43</v>
      </c>
      <c r="Y52" s="194">
        <f t="shared" si="15"/>
        <v>4.02408</v>
      </c>
      <c r="Z52" s="140"/>
      <c r="AA52" s="140"/>
      <c r="AB52" s="140"/>
      <c r="AC52" s="140"/>
      <c r="AD52" s="140"/>
      <c r="AE52" s="140"/>
      <c r="AF52" s="140"/>
      <c r="AG52" s="140"/>
      <c r="AH52" s="140"/>
      <c r="AI52" s="140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</row>
    <row r="53" ht="27.0" customHeight="1">
      <c r="A53" s="185">
        <v>77.0</v>
      </c>
      <c r="B53" s="195" t="s">
        <v>55</v>
      </c>
      <c r="C53" s="195">
        <v>102.0</v>
      </c>
      <c r="D53" s="195">
        <v>184.0</v>
      </c>
      <c r="E53" s="195">
        <v>255.0</v>
      </c>
      <c r="F53" s="195">
        <f t="shared" si="5"/>
        <v>0</v>
      </c>
      <c r="G53" s="195">
        <f t="shared" si="6"/>
        <v>143.5752</v>
      </c>
      <c r="H53" s="196">
        <f t="shared" si="7"/>
        <v>143.5752</v>
      </c>
      <c r="I53" s="195">
        <v>8.0</v>
      </c>
      <c r="J53" s="219">
        <f t="shared" si="48"/>
        <v>1148.6016</v>
      </c>
      <c r="K53" s="140"/>
      <c r="L53" s="198"/>
      <c r="M53" s="199">
        <f t="shared" si="18"/>
        <v>8</v>
      </c>
      <c r="N53" s="199"/>
      <c r="O53" s="140"/>
      <c r="P53" s="140"/>
      <c r="Q53" s="142">
        <v>30.0</v>
      </c>
      <c r="R53" s="191">
        <f t="shared" si="9"/>
        <v>2.55</v>
      </c>
      <c r="S53" s="185">
        <f t="shared" si="10"/>
        <v>8</v>
      </c>
      <c r="T53" s="185">
        <f t="shared" si="11"/>
        <v>20.4</v>
      </c>
      <c r="U53" s="193">
        <f t="shared" si="12"/>
        <v>143.5752</v>
      </c>
      <c r="V53" s="191">
        <f t="shared" ref="V53:W53" si="49">C53/100</f>
        <v>1.02</v>
      </c>
      <c r="W53" s="191">
        <f t="shared" si="49"/>
        <v>1.84</v>
      </c>
      <c r="X53" s="191">
        <f t="shared" si="14"/>
        <v>20.4</v>
      </c>
      <c r="Y53" s="194">
        <f t="shared" si="15"/>
        <v>38.28672</v>
      </c>
      <c r="Z53" s="140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</row>
    <row r="54" ht="27.0" customHeight="1">
      <c r="A54" s="185">
        <v>78.0</v>
      </c>
      <c r="B54" s="195" t="s">
        <v>55</v>
      </c>
      <c r="C54" s="195">
        <v>100.0</v>
      </c>
      <c r="D54" s="195">
        <v>184.0</v>
      </c>
      <c r="E54" s="195">
        <v>255.0</v>
      </c>
      <c r="F54" s="195">
        <f t="shared" si="5"/>
        <v>0</v>
      </c>
      <c r="G54" s="195">
        <f t="shared" si="6"/>
        <v>140.76</v>
      </c>
      <c r="H54" s="196">
        <f t="shared" si="7"/>
        <v>140.76</v>
      </c>
      <c r="I54" s="195">
        <v>2.0</v>
      </c>
      <c r="J54" s="219">
        <f t="shared" si="48"/>
        <v>281.52</v>
      </c>
      <c r="K54" s="140"/>
      <c r="L54" s="198"/>
      <c r="M54" s="199">
        <f t="shared" si="18"/>
        <v>2</v>
      </c>
      <c r="N54" s="199"/>
      <c r="O54" s="140"/>
      <c r="P54" s="140"/>
      <c r="Q54" s="142">
        <v>30.0</v>
      </c>
      <c r="R54" s="191">
        <f t="shared" si="9"/>
        <v>2.55</v>
      </c>
      <c r="S54" s="185">
        <f t="shared" si="10"/>
        <v>2</v>
      </c>
      <c r="T54" s="185">
        <f t="shared" si="11"/>
        <v>5.1</v>
      </c>
      <c r="U54" s="193">
        <f t="shared" si="12"/>
        <v>140.76</v>
      </c>
      <c r="V54" s="191">
        <f t="shared" ref="V54:W54" si="50">C54/100</f>
        <v>1</v>
      </c>
      <c r="W54" s="191">
        <f t="shared" si="50"/>
        <v>1.84</v>
      </c>
      <c r="X54" s="191">
        <f t="shared" si="14"/>
        <v>5.1</v>
      </c>
      <c r="Y54" s="194">
        <f t="shared" si="15"/>
        <v>9.384</v>
      </c>
      <c r="Z54" s="140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</row>
    <row r="55" ht="27.0" customHeight="1">
      <c r="A55" s="185">
        <v>79.0</v>
      </c>
      <c r="B55" s="195" t="s">
        <v>55</v>
      </c>
      <c r="C55" s="195">
        <v>100.0</v>
      </c>
      <c r="D55" s="195">
        <v>184.0</v>
      </c>
      <c r="E55" s="195">
        <v>255.0</v>
      </c>
      <c r="F55" s="195">
        <f t="shared" si="5"/>
        <v>0</v>
      </c>
      <c r="G55" s="195">
        <f t="shared" si="6"/>
        <v>140.76</v>
      </c>
      <c r="H55" s="196">
        <f t="shared" si="7"/>
        <v>140.76</v>
      </c>
      <c r="I55" s="195">
        <v>6.0</v>
      </c>
      <c r="J55" s="219">
        <f t="shared" si="48"/>
        <v>844.56</v>
      </c>
      <c r="K55" s="140"/>
      <c r="L55" s="198"/>
      <c r="M55" s="199">
        <f t="shared" si="18"/>
        <v>6</v>
      </c>
      <c r="N55" s="199"/>
      <c r="O55" s="140"/>
      <c r="P55" s="140"/>
      <c r="Q55" s="142">
        <v>30.0</v>
      </c>
      <c r="R55" s="191">
        <f t="shared" si="9"/>
        <v>2.55</v>
      </c>
      <c r="S55" s="185">
        <f t="shared" si="10"/>
        <v>6</v>
      </c>
      <c r="T55" s="185">
        <f t="shared" si="11"/>
        <v>15.3</v>
      </c>
      <c r="U55" s="193">
        <f t="shared" si="12"/>
        <v>140.76</v>
      </c>
      <c r="V55" s="191">
        <f t="shared" ref="V55:W55" si="51">C55/100</f>
        <v>1</v>
      </c>
      <c r="W55" s="191">
        <f t="shared" si="51"/>
        <v>1.84</v>
      </c>
      <c r="X55" s="191">
        <f t="shared" si="14"/>
        <v>15.3</v>
      </c>
      <c r="Y55" s="194">
        <f t="shared" si="15"/>
        <v>28.152</v>
      </c>
      <c r="Z55" s="140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</row>
    <row r="56" ht="27.0" customHeight="1">
      <c r="A56" s="185">
        <v>80.0</v>
      </c>
      <c r="B56" s="195" t="s">
        <v>55</v>
      </c>
      <c r="C56" s="195">
        <v>101.0</v>
      </c>
      <c r="D56" s="195">
        <v>184.0</v>
      </c>
      <c r="E56" s="195">
        <v>255.0</v>
      </c>
      <c r="F56" s="195">
        <f t="shared" si="5"/>
        <v>0</v>
      </c>
      <c r="G56" s="195">
        <f t="shared" si="6"/>
        <v>142.1676</v>
      </c>
      <c r="H56" s="196">
        <f t="shared" si="7"/>
        <v>142.1676</v>
      </c>
      <c r="I56" s="195">
        <v>5.0</v>
      </c>
      <c r="J56" s="219">
        <f t="shared" si="48"/>
        <v>710.838</v>
      </c>
      <c r="K56" s="140"/>
      <c r="L56" s="198"/>
      <c r="M56" s="199">
        <f t="shared" si="18"/>
        <v>5</v>
      </c>
      <c r="N56" s="199"/>
      <c r="O56" s="140"/>
      <c r="P56" s="140"/>
      <c r="Q56" s="142">
        <v>30.0</v>
      </c>
      <c r="R56" s="191">
        <f t="shared" si="9"/>
        <v>2.55</v>
      </c>
      <c r="S56" s="185">
        <f t="shared" si="10"/>
        <v>5</v>
      </c>
      <c r="T56" s="185">
        <f t="shared" si="11"/>
        <v>12.75</v>
      </c>
      <c r="U56" s="193">
        <f t="shared" si="12"/>
        <v>142.1676</v>
      </c>
      <c r="V56" s="191">
        <f t="shared" ref="V56:W56" si="52">C56/100</f>
        <v>1.01</v>
      </c>
      <c r="W56" s="191">
        <f t="shared" si="52"/>
        <v>1.84</v>
      </c>
      <c r="X56" s="191">
        <f t="shared" si="14"/>
        <v>12.75</v>
      </c>
      <c r="Y56" s="194">
        <f t="shared" si="15"/>
        <v>23.6946</v>
      </c>
      <c r="Z56" s="140"/>
      <c r="AA56" s="140"/>
      <c r="AB56" s="140"/>
      <c r="AC56" s="140"/>
      <c r="AD56" s="140"/>
      <c r="AE56" s="140"/>
      <c r="AF56" s="140"/>
      <c r="AG56" s="140"/>
      <c r="AH56" s="140"/>
      <c r="AI56" s="140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</row>
    <row r="57" ht="27.0" customHeight="1">
      <c r="A57" s="185">
        <v>81.0</v>
      </c>
      <c r="B57" s="195" t="s">
        <v>55</v>
      </c>
      <c r="C57" s="195">
        <v>101.0</v>
      </c>
      <c r="D57" s="195">
        <v>184.0</v>
      </c>
      <c r="E57" s="195">
        <v>255.0</v>
      </c>
      <c r="F57" s="195">
        <f t="shared" si="5"/>
        <v>0</v>
      </c>
      <c r="G57" s="195">
        <f t="shared" si="6"/>
        <v>142.1676</v>
      </c>
      <c r="H57" s="196">
        <f t="shared" si="7"/>
        <v>142.1676</v>
      </c>
      <c r="I57" s="195">
        <v>10.0</v>
      </c>
      <c r="J57" s="219">
        <f t="shared" si="48"/>
        <v>1421.676</v>
      </c>
      <c r="K57" s="140"/>
      <c r="L57" s="198"/>
      <c r="M57" s="199">
        <f t="shared" si="18"/>
        <v>10</v>
      </c>
      <c r="N57" s="199"/>
      <c r="O57" s="140"/>
      <c r="P57" s="140"/>
      <c r="Q57" s="142">
        <v>30.0</v>
      </c>
      <c r="R57" s="191">
        <f t="shared" si="9"/>
        <v>2.55</v>
      </c>
      <c r="S57" s="185">
        <f t="shared" si="10"/>
        <v>10</v>
      </c>
      <c r="T57" s="185">
        <f t="shared" si="11"/>
        <v>25.5</v>
      </c>
      <c r="U57" s="193">
        <f t="shared" si="12"/>
        <v>142.1676</v>
      </c>
      <c r="V57" s="191">
        <f t="shared" ref="V57:W57" si="53">C57/100</f>
        <v>1.01</v>
      </c>
      <c r="W57" s="191">
        <f t="shared" si="53"/>
        <v>1.84</v>
      </c>
      <c r="X57" s="191">
        <f t="shared" si="14"/>
        <v>25.5</v>
      </c>
      <c r="Y57" s="194">
        <f t="shared" si="15"/>
        <v>47.3892</v>
      </c>
      <c r="Z57" s="140"/>
      <c r="AA57" s="140"/>
      <c r="AB57" s="140"/>
      <c r="AC57" s="140"/>
      <c r="AD57" s="140"/>
      <c r="AE57" s="140"/>
      <c r="AF57" s="140"/>
      <c r="AG57" s="140"/>
      <c r="AH57" s="140"/>
      <c r="AI57" s="140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</row>
    <row r="58" ht="27.0" customHeight="1">
      <c r="A58" s="185">
        <v>85.0</v>
      </c>
      <c r="B58" s="195" t="s">
        <v>55</v>
      </c>
      <c r="C58" s="195">
        <v>102.0</v>
      </c>
      <c r="D58" s="195">
        <v>184.0</v>
      </c>
      <c r="E58" s="195">
        <v>255.0</v>
      </c>
      <c r="F58" s="195">
        <f t="shared" si="5"/>
        <v>0</v>
      </c>
      <c r="G58" s="195">
        <f t="shared" si="6"/>
        <v>143.5752</v>
      </c>
      <c r="H58" s="196">
        <f t="shared" si="7"/>
        <v>143.5752</v>
      </c>
      <c r="I58" s="195">
        <v>1.0</v>
      </c>
      <c r="J58" s="219">
        <f t="shared" si="48"/>
        <v>143.5752</v>
      </c>
      <c r="K58" s="140"/>
      <c r="L58" s="198"/>
      <c r="M58" s="199">
        <f t="shared" si="18"/>
        <v>1</v>
      </c>
      <c r="N58" s="199"/>
      <c r="O58" s="140"/>
      <c r="P58" s="140"/>
      <c r="Q58" s="142">
        <v>30.0</v>
      </c>
      <c r="R58" s="191">
        <f t="shared" si="9"/>
        <v>2.55</v>
      </c>
      <c r="S58" s="185">
        <f t="shared" si="10"/>
        <v>1</v>
      </c>
      <c r="T58" s="185">
        <f t="shared" si="11"/>
        <v>2.55</v>
      </c>
      <c r="U58" s="193">
        <f t="shared" si="12"/>
        <v>143.5752</v>
      </c>
      <c r="V58" s="191">
        <f t="shared" ref="V58:W58" si="54">C58/100</f>
        <v>1.02</v>
      </c>
      <c r="W58" s="191">
        <f t="shared" si="54"/>
        <v>1.84</v>
      </c>
      <c r="X58" s="191">
        <f t="shared" si="14"/>
        <v>2.55</v>
      </c>
      <c r="Y58" s="194">
        <f t="shared" si="15"/>
        <v>4.78584</v>
      </c>
      <c r="Z58" s="140"/>
      <c r="AA58" s="140"/>
      <c r="AB58" s="140"/>
      <c r="AC58" s="140"/>
      <c r="AD58" s="140"/>
      <c r="AE58" s="140"/>
      <c r="AF58" s="140"/>
      <c r="AG58" s="140"/>
      <c r="AH58" s="140"/>
      <c r="AI58" s="140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</row>
    <row r="59" ht="27.0" customHeight="1">
      <c r="A59" s="185">
        <v>99.0</v>
      </c>
      <c r="B59" s="195" t="s">
        <v>55</v>
      </c>
      <c r="C59" s="195">
        <v>102.0</v>
      </c>
      <c r="D59" s="195">
        <v>184.0</v>
      </c>
      <c r="E59" s="195">
        <v>255.0</v>
      </c>
      <c r="F59" s="195">
        <f t="shared" si="5"/>
        <v>0</v>
      </c>
      <c r="G59" s="195">
        <f t="shared" si="6"/>
        <v>143.5752</v>
      </c>
      <c r="H59" s="196">
        <f t="shared" si="7"/>
        <v>143.5752</v>
      </c>
      <c r="I59" s="195">
        <v>2.0</v>
      </c>
      <c r="J59" s="219">
        <f t="shared" si="48"/>
        <v>287.1504</v>
      </c>
      <c r="K59" s="140"/>
      <c r="L59" s="198"/>
      <c r="M59" s="199">
        <f t="shared" si="18"/>
        <v>2</v>
      </c>
      <c r="N59" s="199"/>
      <c r="O59" s="140"/>
      <c r="P59" s="140"/>
      <c r="Q59" s="142">
        <v>30.0</v>
      </c>
      <c r="R59" s="191">
        <f t="shared" si="9"/>
        <v>2.55</v>
      </c>
      <c r="S59" s="185">
        <f t="shared" si="10"/>
        <v>2</v>
      </c>
      <c r="T59" s="185">
        <f t="shared" si="11"/>
        <v>5.1</v>
      </c>
      <c r="U59" s="193">
        <f t="shared" si="12"/>
        <v>143.5752</v>
      </c>
      <c r="V59" s="191">
        <f t="shared" ref="V59:W59" si="55">C59/100</f>
        <v>1.02</v>
      </c>
      <c r="W59" s="191">
        <f t="shared" si="55"/>
        <v>1.84</v>
      </c>
      <c r="X59" s="191">
        <f t="shared" si="14"/>
        <v>5.1</v>
      </c>
      <c r="Y59" s="194">
        <f t="shared" si="15"/>
        <v>9.57168</v>
      </c>
      <c r="Z59" s="140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</row>
    <row r="60" ht="27.0" customHeight="1">
      <c r="A60" s="185">
        <v>100.0</v>
      </c>
      <c r="B60" s="195" t="s">
        <v>55</v>
      </c>
      <c r="C60" s="195">
        <v>101.0</v>
      </c>
      <c r="D60" s="195">
        <v>184.0</v>
      </c>
      <c r="E60" s="195">
        <v>255.0</v>
      </c>
      <c r="F60" s="195">
        <f t="shared" si="5"/>
        <v>0</v>
      </c>
      <c r="G60" s="195">
        <f t="shared" si="6"/>
        <v>142.1676</v>
      </c>
      <c r="H60" s="196">
        <f t="shared" si="7"/>
        <v>142.1676</v>
      </c>
      <c r="I60" s="195">
        <v>1.0</v>
      </c>
      <c r="J60" s="219">
        <f t="shared" si="48"/>
        <v>142.1676</v>
      </c>
      <c r="K60" s="140"/>
      <c r="L60" s="198"/>
      <c r="M60" s="199">
        <f t="shared" si="18"/>
        <v>1</v>
      </c>
      <c r="N60" s="199"/>
      <c r="O60" s="140"/>
      <c r="P60" s="140"/>
      <c r="Q60" s="142">
        <v>30.0</v>
      </c>
      <c r="R60" s="191">
        <f t="shared" si="9"/>
        <v>2.55</v>
      </c>
      <c r="S60" s="185">
        <f t="shared" si="10"/>
        <v>1</v>
      </c>
      <c r="T60" s="185">
        <f t="shared" si="11"/>
        <v>2.55</v>
      </c>
      <c r="U60" s="193">
        <f t="shared" si="12"/>
        <v>142.1676</v>
      </c>
      <c r="V60" s="191">
        <f t="shared" ref="V60:W60" si="56">C60/100</f>
        <v>1.01</v>
      </c>
      <c r="W60" s="191">
        <f t="shared" si="56"/>
        <v>1.84</v>
      </c>
      <c r="X60" s="191">
        <f t="shared" si="14"/>
        <v>2.55</v>
      </c>
      <c r="Y60" s="194">
        <f t="shared" si="15"/>
        <v>4.73892</v>
      </c>
      <c r="Z60" s="140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</row>
    <row r="61" ht="27.0" customHeight="1">
      <c r="A61" s="185">
        <v>102.0</v>
      </c>
      <c r="B61" s="195" t="s">
        <v>55</v>
      </c>
      <c r="C61" s="195">
        <v>101.0</v>
      </c>
      <c r="D61" s="195">
        <v>184.0</v>
      </c>
      <c r="E61" s="195">
        <v>255.0</v>
      </c>
      <c r="F61" s="195">
        <f t="shared" si="5"/>
        <v>0</v>
      </c>
      <c r="G61" s="195">
        <f t="shared" si="6"/>
        <v>142.1676</v>
      </c>
      <c r="H61" s="196">
        <f t="shared" si="7"/>
        <v>142.1676</v>
      </c>
      <c r="I61" s="195">
        <v>1.0</v>
      </c>
      <c r="J61" s="219">
        <f t="shared" si="48"/>
        <v>142.1676</v>
      </c>
      <c r="K61" s="140"/>
      <c r="L61" s="198"/>
      <c r="M61" s="199">
        <f t="shared" si="18"/>
        <v>1</v>
      </c>
      <c r="N61" s="199"/>
      <c r="O61" s="140"/>
      <c r="P61" s="140"/>
      <c r="Q61" s="142">
        <v>30.0</v>
      </c>
      <c r="R61" s="191">
        <f t="shared" si="9"/>
        <v>2.55</v>
      </c>
      <c r="S61" s="185">
        <f t="shared" si="10"/>
        <v>1</v>
      </c>
      <c r="T61" s="185">
        <f t="shared" si="11"/>
        <v>2.55</v>
      </c>
      <c r="U61" s="193">
        <f t="shared" si="12"/>
        <v>142.1676</v>
      </c>
      <c r="V61" s="191">
        <f t="shared" ref="V61:W61" si="57">C61/100</f>
        <v>1.01</v>
      </c>
      <c r="W61" s="191">
        <f t="shared" si="57"/>
        <v>1.84</v>
      </c>
      <c r="X61" s="191">
        <f t="shared" si="14"/>
        <v>2.55</v>
      </c>
      <c r="Y61" s="194">
        <f t="shared" si="15"/>
        <v>4.73892</v>
      </c>
      <c r="Z61" s="140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</row>
    <row r="62" ht="27.0" customHeight="1">
      <c r="A62" s="185">
        <v>103.0</v>
      </c>
      <c r="B62" s="195" t="s">
        <v>55</v>
      </c>
      <c r="C62" s="195">
        <v>105.0</v>
      </c>
      <c r="D62" s="195">
        <v>184.0</v>
      </c>
      <c r="E62" s="195">
        <v>255.0</v>
      </c>
      <c r="F62" s="195">
        <f t="shared" si="5"/>
        <v>0</v>
      </c>
      <c r="G62" s="195">
        <f t="shared" si="6"/>
        <v>147.798</v>
      </c>
      <c r="H62" s="196">
        <f t="shared" si="7"/>
        <v>147.798</v>
      </c>
      <c r="I62" s="195">
        <v>1.0</v>
      </c>
      <c r="J62" s="189">
        <f t="shared" si="48"/>
        <v>147.798</v>
      </c>
      <c r="K62" s="140"/>
      <c r="L62" s="198"/>
      <c r="M62" s="199">
        <f t="shared" si="18"/>
        <v>1</v>
      </c>
      <c r="N62" s="199"/>
      <c r="O62" s="140"/>
      <c r="P62" s="140"/>
      <c r="Q62" s="142">
        <v>30.0</v>
      </c>
      <c r="R62" s="191">
        <f t="shared" si="9"/>
        <v>2.55</v>
      </c>
      <c r="S62" s="185">
        <f t="shared" si="10"/>
        <v>1</v>
      </c>
      <c r="T62" s="185">
        <f t="shared" si="11"/>
        <v>2.55</v>
      </c>
      <c r="U62" s="193">
        <f t="shared" si="12"/>
        <v>147.798</v>
      </c>
      <c r="V62" s="191">
        <f t="shared" ref="V62:W62" si="58">C62/100</f>
        <v>1.05</v>
      </c>
      <c r="W62" s="191">
        <f t="shared" si="58"/>
        <v>1.84</v>
      </c>
      <c r="X62" s="191">
        <f t="shared" si="14"/>
        <v>2.55</v>
      </c>
      <c r="Y62" s="194">
        <f t="shared" si="15"/>
        <v>4.9266</v>
      </c>
      <c r="Z62" s="140"/>
      <c r="AA62" s="140"/>
      <c r="AB62" s="140"/>
      <c r="AC62" s="140"/>
      <c r="AD62" s="140"/>
      <c r="AE62" s="140"/>
      <c r="AF62" s="140"/>
      <c r="AG62" s="140"/>
      <c r="AH62" s="140"/>
      <c r="AI62" s="140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</row>
    <row r="63" ht="27.0" customHeight="1">
      <c r="A63" s="185">
        <v>104.0</v>
      </c>
      <c r="B63" s="195" t="s">
        <v>55</v>
      </c>
      <c r="C63" s="195">
        <v>104.0</v>
      </c>
      <c r="D63" s="195">
        <v>184.0</v>
      </c>
      <c r="E63" s="195">
        <v>255.0</v>
      </c>
      <c r="F63" s="195">
        <f t="shared" si="5"/>
        <v>0</v>
      </c>
      <c r="G63" s="195">
        <f t="shared" si="6"/>
        <v>146.3904</v>
      </c>
      <c r="H63" s="196">
        <f t="shared" si="7"/>
        <v>146.3904</v>
      </c>
      <c r="I63" s="195">
        <v>1.0</v>
      </c>
      <c r="J63" s="219">
        <f t="shared" si="48"/>
        <v>146.3904</v>
      </c>
      <c r="K63" s="140"/>
      <c r="L63" s="198"/>
      <c r="M63" s="199">
        <f t="shared" si="18"/>
        <v>1</v>
      </c>
      <c r="N63" s="199"/>
      <c r="O63" s="140"/>
      <c r="P63" s="140"/>
      <c r="Q63" s="142">
        <v>30.0</v>
      </c>
      <c r="R63" s="191">
        <f t="shared" si="9"/>
        <v>2.55</v>
      </c>
      <c r="S63" s="185">
        <f t="shared" si="10"/>
        <v>1</v>
      </c>
      <c r="T63" s="185">
        <f t="shared" si="11"/>
        <v>2.55</v>
      </c>
      <c r="U63" s="193">
        <f t="shared" si="12"/>
        <v>146.3904</v>
      </c>
      <c r="V63" s="191">
        <f t="shared" ref="V63:W63" si="59">C63/100</f>
        <v>1.04</v>
      </c>
      <c r="W63" s="191">
        <f t="shared" si="59"/>
        <v>1.84</v>
      </c>
      <c r="X63" s="191">
        <f t="shared" si="14"/>
        <v>2.55</v>
      </c>
      <c r="Y63" s="194">
        <f t="shared" si="15"/>
        <v>4.87968</v>
      </c>
      <c r="Z63" s="140"/>
      <c r="AA63" s="140"/>
      <c r="AB63" s="140"/>
      <c r="AC63" s="140"/>
      <c r="AD63" s="140"/>
      <c r="AE63" s="140"/>
      <c r="AF63" s="140"/>
      <c r="AG63" s="140"/>
      <c r="AH63" s="140"/>
      <c r="AI63" s="140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</row>
    <row r="64" ht="27.0" customHeight="1">
      <c r="A64" s="185">
        <v>105.0</v>
      </c>
      <c r="B64" s="195" t="s">
        <v>55</v>
      </c>
      <c r="C64" s="195">
        <v>103.0</v>
      </c>
      <c r="D64" s="195">
        <v>184.0</v>
      </c>
      <c r="E64" s="195">
        <v>255.0</v>
      </c>
      <c r="F64" s="195">
        <f t="shared" si="5"/>
        <v>0</v>
      </c>
      <c r="G64" s="195">
        <f t="shared" si="6"/>
        <v>144.9828</v>
      </c>
      <c r="H64" s="196">
        <f t="shared" si="7"/>
        <v>144.9828</v>
      </c>
      <c r="I64" s="195">
        <v>1.0</v>
      </c>
      <c r="J64" s="219">
        <f t="shared" si="48"/>
        <v>144.9828</v>
      </c>
      <c r="K64" s="140"/>
      <c r="L64" s="198"/>
      <c r="M64" s="199">
        <f t="shared" si="18"/>
        <v>1</v>
      </c>
      <c r="N64" s="199"/>
      <c r="O64" s="140"/>
      <c r="P64" s="140"/>
      <c r="Q64" s="142">
        <v>30.0</v>
      </c>
      <c r="R64" s="191">
        <f t="shared" si="9"/>
        <v>2.55</v>
      </c>
      <c r="S64" s="185">
        <f t="shared" si="10"/>
        <v>1</v>
      </c>
      <c r="T64" s="185">
        <f t="shared" si="11"/>
        <v>2.55</v>
      </c>
      <c r="U64" s="193">
        <f t="shared" si="12"/>
        <v>144.9828</v>
      </c>
      <c r="V64" s="191">
        <f t="shared" ref="V64:W64" si="60">C64/100</f>
        <v>1.03</v>
      </c>
      <c r="W64" s="191">
        <f t="shared" si="60"/>
        <v>1.84</v>
      </c>
      <c r="X64" s="191">
        <f t="shared" si="14"/>
        <v>2.55</v>
      </c>
      <c r="Y64" s="194">
        <f t="shared" si="15"/>
        <v>4.83276</v>
      </c>
      <c r="Z64" s="140"/>
      <c r="AA64" s="140"/>
      <c r="AB64" s="140"/>
      <c r="AC64" s="140"/>
      <c r="AD64" s="140"/>
      <c r="AE64" s="140"/>
      <c r="AF64" s="140"/>
      <c r="AG64" s="140"/>
      <c r="AH64" s="140"/>
      <c r="AI64" s="140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</row>
    <row r="65" ht="27.0" customHeight="1">
      <c r="A65" s="185">
        <v>109.0</v>
      </c>
      <c r="B65" s="195" t="s">
        <v>55</v>
      </c>
      <c r="C65" s="195">
        <v>105.0</v>
      </c>
      <c r="D65" s="195">
        <v>184.0</v>
      </c>
      <c r="E65" s="195">
        <v>255.0</v>
      </c>
      <c r="F65" s="195">
        <f t="shared" si="5"/>
        <v>0</v>
      </c>
      <c r="G65" s="195">
        <f t="shared" si="6"/>
        <v>147.798</v>
      </c>
      <c r="H65" s="196">
        <f t="shared" si="7"/>
        <v>147.798</v>
      </c>
      <c r="I65" s="195">
        <v>1.0</v>
      </c>
      <c r="J65" s="219">
        <f t="shared" si="48"/>
        <v>147.798</v>
      </c>
      <c r="K65" s="140"/>
      <c r="L65" s="198"/>
      <c r="M65" s="199">
        <f t="shared" si="18"/>
        <v>1</v>
      </c>
      <c r="N65" s="199"/>
      <c r="O65" s="140"/>
      <c r="P65" s="140"/>
      <c r="Q65" s="142">
        <v>30.0</v>
      </c>
      <c r="R65" s="191">
        <f t="shared" si="9"/>
        <v>2.55</v>
      </c>
      <c r="S65" s="185">
        <f t="shared" si="10"/>
        <v>1</v>
      </c>
      <c r="T65" s="185">
        <f t="shared" si="11"/>
        <v>2.55</v>
      </c>
      <c r="U65" s="193">
        <f t="shared" si="12"/>
        <v>147.798</v>
      </c>
      <c r="V65" s="191">
        <f t="shared" ref="V65:W65" si="61">C65/100</f>
        <v>1.05</v>
      </c>
      <c r="W65" s="191">
        <f t="shared" si="61"/>
        <v>1.84</v>
      </c>
      <c r="X65" s="191">
        <f t="shared" si="14"/>
        <v>2.55</v>
      </c>
      <c r="Y65" s="194">
        <f t="shared" si="15"/>
        <v>4.9266</v>
      </c>
      <c r="Z65" s="140"/>
      <c r="AA65" s="140"/>
      <c r="AB65" s="140"/>
      <c r="AC65" s="140"/>
      <c r="AD65" s="140"/>
      <c r="AE65" s="140"/>
      <c r="AF65" s="140"/>
      <c r="AG65" s="140"/>
      <c r="AH65" s="140"/>
      <c r="AI65" s="140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</row>
    <row r="66" ht="27.0" customHeight="1">
      <c r="A66" s="185">
        <v>111.0</v>
      </c>
      <c r="B66" s="195" t="s">
        <v>55</v>
      </c>
      <c r="C66" s="195">
        <v>104.0</v>
      </c>
      <c r="D66" s="195">
        <v>184.0</v>
      </c>
      <c r="E66" s="195">
        <v>255.0</v>
      </c>
      <c r="F66" s="195">
        <f t="shared" si="5"/>
        <v>0</v>
      </c>
      <c r="G66" s="195">
        <f t="shared" si="6"/>
        <v>146.3904</v>
      </c>
      <c r="H66" s="196">
        <f t="shared" si="7"/>
        <v>146.3904</v>
      </c>
      <c r="I66" s="195">
        <v>1.0</v>
      </c>
      <c r="J66" s="219">
        <f t="shared" si="48"/>
        <v>146.3904</v>
      </c>
      <c r="K66" s="140"/>
      <c r="L66" s="198"/>
      <c r="M66" s="199">
        <f t="shared" si="18"/>
        <v>1</v>
      </c>
      <c r="N66" s="199"/>
      <c r="O66" s="140"/>
      <c r="P66" s="140"/>
      <c r="Q66" s="142">
        <v>30.0</v>
      </c>
      <c r="R66" s="191">
        <f t="shared" si="9"/>
        <v>2.55</v>
      </c>
      <c r="S66" s="185">
        <f t="shared" si="10"/>
        <v>1</v>
      </c>
      <c r="T66" s="185">
        <f t="shared" si="11"/>
        <v>2.55</v>
      </c>
      <c r="U66" s="193">
        <f t="shared" si="12"/>
        <v>146.3904</v>
      </c>
      <c r="V66" s="191">
        <f t="shared" ref="V66:W66" si="62">C66/100</f>
        <v>1.04</v>
      </c>
      <c r="W66" s="191">
        <f t="shared" si="62"/>
        <v>1.84</v>
      </c>
      <c r="X66" s="191">
        <f t="shared" si="14"/>
        <v>2.55</v>
      </c>
      <c r="Y66" s="194">
        <f t="shared" si="15"/>
        <v>4.87968</v>
      </c>
      <c r="Z66" s="140"/>
      <c r="AA66" s="140"/>
      <c r="AB66" s="140"/>
      <c r="AC66" s="140"/>
      <c r="AD66" s="140"/>
      <c r="AE66" s="140"/>
      <c r="AF66" s="140"/>
      <c r="AG66" s="140"/>
      <c r="AH66" s="140"/>
      <c r="AI66" s="140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</row>
    <row r="67" ht="27.0" customHeight="1">
      <c r="A67" s="185">
        <v>112.0</v>
      </c>
      <c r="B67" s="200" t="s">
        <v>107</v>
      </c>
      <c r="C67" s="195">
        <v>104.0</v>
      </c>
      <c r="D67" s="195">
        <v>184.0</v>
      </c>
      <c r="E67" s="195">
        <v>245.0</v>
      </c>
      <c r="F67" s="195">
        <f t="shared" si="5"/>
        <v>0</v>
      </c>
      <c r="G67" s="195">
        <f t="shared" si="6"/>
        <v>140.6496</v>
      </c>
      <c r="H67" s="196">
        <f t="shared" si="7"/>
        <v>140.6496</v>
      </c>
      <c r="I67" s="195">
        <v>3.0</v>
      </c>
      <c r="J67" s="219">
        <f t="shared" si="48"/>
        <v>421.9488</v>
      </c>
      <c r="K67" s="140"/>
      <c r="L67" s="198"/>
      <c r="M67" s="199">
        <f t="shared" si="18"/>
        <v>3</v>
      </c>
      <c r="N67" s="199"/>
      <c r="O67" s="140"/>
      <c r="P67" s="140"/>
      <c r="Q67" s="142">
        <v>30.0</v>
      </c>
      <c r="R67" s="191">
        <f t="shared" si="9"/>
        <v>2.45</v>
      </c>
      <c r="S67" s="185">
        <f t="shared" si="10"/>
        <v>3</v>
      </c>
      <c r="T67" s="185">
        <f t="shared" si="11"/>
        <v>7.35</v>
      </c>
      <c r="U67" s="193">
        <f t="shared" si="12"/>
        <v>140.6496</v>
      </c>
      <c r="V67" s="191">
        <f t="shared" ref="V67:W67" si="63">C67/100</f>
        <v>1.04</v>
      </c>
      <c r="W67" s="191">
        <f t="shared" si="63"/>
        <v>1.84</v>
      </c>
      <c r="X67" s="191">
        <f t="shared" si="14"/>
        <v>7.35</v>
      </c>
      <c r="Y67" s="194">
        <f t="shared" si="15"/>
        <v>14.06496</v>
      </c>
      <c r="Z67" s="140"/>
      <c r="AA67" s="140"/>
      <c r="AB67" s="140"/>
      <c r="AC67" s="140"/>
      <c r="AD67" s="140"/>
      <c r="AE67" s="140"/>
      <c r="AF67" s="140"/>
      <c r="AG67" s="140"/>
      <c r="AH67" s="140"/>
      <c r="AI67" s="140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</row>
    <row r="68" ht="27.0" customHeight="1">
      <c r="A68" s="185">
        <v>115.0</v>
      </c>
      <c r="B68" s="195" t="s">
        <v>56</v>
      </c>
      <c r="C68" s="195">
        <v>105.0</v>
      </c>
      <c r="D68" s="195">
        <v>184.0</v>
      </c>
      <c r="E68" s="195">
        <v>245.0</v>
      </c>
      <c r="F68" s="195">
        <f t="shared" si="5"/>
        <v>0</v>
      </c>
      <c r="G68" s="195">
        <f t="shared" si="6"/>
        <v>142.002</v>
      </c>
      <c r="H68" s="196">
        <f t="shared" si="7"/>
        <v>142.002</v>
      </c>
      <c r="I68" s="195">
        <v>1.0</v>
      </c>
      <c r="J68" s="219">
        <f t="shared" si="48"/>
        <v>142.002</v>
      </c>
      <c r="K68" s="140"/>
      <c r="L68" s="198"/>
      <c r="M68" s="199">
        <f t="shared" si="18"/>
        <v>1</v>
      </c>
      <c r="N68" s="199"/>
      <c r="O68" s="140"/>
      <c r="P68" s="140"/>
      <c r="Q68" s="142">
        <v>30.0</v>
      </c>
      <c r="R68" s="191">
        <f t="shared" si="9"/>
        <v>2.45</v>
      </c>
      <c r="S68" s="185">
        <f t="shared" si="10"/>
        <v>1</v>
      </c>
      <c r="T68" s="185">
        <f t="shared" si="11"/>
        <v>2.45</v>
      </c>
      <c r="U68" s="193">
        <f t="shared" si="12"/>
        <v>142.002</v>
      </c>
      <c r="V68" s="191">
        <f t="shared" ref="V68:W68" si="64">C68/100</f>
        <v>1.05</v>
      </c>
      <c r="W68" s="191">
        <f t="shared" si="64"/>
        <v>1.84</v>
      </c>
      <c r="X68" s="191">
        <f t="shared" si="14"/>
        <v>2.45</v>
      </c>
      <c r="Y68" s="194">
        <f t="shared" si="15"/>
        <v>4.7334</v>
      </c>
      <c r="Z68" s="140"/>
      <c r="AA68" s="140"/>
      <c r="AB68" s="140"/>
      <c r="AC68" s="140"/>
      <c r="AD68" s="140"/>
      <c r="AE68" s="140"/>
      <c r="AF68" s="140"/>
      <c r="AG68" s="140"/>
      <c r="AH68" s="140"/>
      <c r="AI68" s="140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</row>
    <row r="69" ht="27.0" customHeight="1">
      <c r="A69" s="185">
        <v>117.0</v>
      </c>
      <c r="B69" s="195" t="s">
        <v>56</v>
      </c>
      <c r="C69" s="195">
        <v>104.0</v>
      </c>
      <c r="D69" s="195">
        <v>184.0</v>
      </c>
      <c r="E69" s="195">
        <v>245.0</v>
      </c>
      <c r="F69" s="195">
        <f t="shared" si="5"/>
        <v>0</v>
      </c>
      <c r="G69" s="195">
        <f t="shared" si="6"/>
        <v>140.6496</v>
      </c>
      <c r="H69" s="196">
        <f t="shared" si="7"/>
        <v>140.6496</v>
      </c>
      <c r="I69" s="195">
        <v>5.0</v>
      </c>
      <c r="J69" s="219">
        <f t="shared" si="48"/>
        <v>703.248</v>
      </c>
      <c r="K69" s="140"/>
      <c r="L69" s="198"/>
      <c r="M69" s="199">
        <f t="shared" si="18"/>
        <v>5</v>
      </c>
      <c r="N69" s="199"/>
      <c r="O69" s="140"/>
      <c r="P69" s="140"/>
      <c r="Q69" s="142">
        <v>30.0</v>
      </c>
      <c r="R69" s="191">
        <f t="shared" si="9"/>
        <v>2.45</v>
      </c>
      <c r="S69" s="185">
        <f t="shared" si="10"/>
        <v>5</v>
      </c>
      <c r="T69" s="185">
        <f t="shared" si="11"/>
        <v>12.25</v>
      </c>
      <c r="U69" s="193">
        <f t="shared" si="12"/>
        <v>140.6496</v>
      </c>
      <c r="V69" s="191">
        <f t="shared" ref="V69:W69" si="65">C69/100</f>
        <v>1.04</v>
      </c>
      <c r="W69" s="191">
        <f t="shared" si="65"/>
        <v>1.84</v>
      </c>
      <c r="X69" s="191">
        <f t="shared" si="14"/>
        <v>12.25</v>
      </c>
      <c r="Y69" s="194">
        <f t="shared" si="15"/>
        <v>23.4416</v>
      </c>
      <c r="Z69" s="140"/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</row>
    <row r="70" ht="27.0" customHeight="1">
      <c r="A70" s="185">
        <v>119.0</v>
      </c>
      <c r="B70" s="195" t="s">
        <v>56</v>
      </c>
      <c r="C70" s="195">
        <v>105.0</v>
      </c>
      <c r="D70" s="195">
        <v>184.0</v>
      </c>
      <c r="E70" s="195">
        <v>245.0</v>
      </c>
      <c r="F70" s="195">
        <f t="shared" si="5"/>
        <v>0</v>
      </c>
      <c r="G70" s="195">
        <f t="shared" si="6"/>
        <v>142.002</v>
      </c>
      <c r="H70" s="196">
        <f t="shared" si="7"/>
        <v>142.002</v>
      </c>
      <c r="I70" s="195">
        <v>2.0</v>
      </c>
      <c r="J70" s="219">
        <f t="shared" si="48"/>
        <v>284.004</v>
      </c>
      <c r="K70" s="140"/>
      <c r="L70" s="198"/>
      <c r="M70" s="199">
        <f t="shared" si="18"/>
        <v>2</v>
      </c>
      <c r="N70" s="199"/>
      <c r="O70" s="140"/>
      <c r="P70" s="140"/>
      <c r="Q70" s="142">
        <v>30.0</v>
      </c>
      <c r="R70" s="191">
        <f t="shared" si="9"/>
        <v>2.45</v>
      </c>
      <c r="S70" s="185">
        <f t="shared" si="10"/>
        <v>2</v>
      </c>
      <c r="T70" s="185">
        <f t="shared" si="11"/>
        <v>4.9</v>
      </c>
      <c r="U70" s="193">
        <f t="shared" si="12"/>
        <v>142.002</v>
      </c>
      <c r="V70" s="191">
        <f t="shared" ref="V70:W70" si="66">C70/100</f>
        <v>1.05</v>
      </c>
      <c r="W70" s="191">
        <f t="shared" si="66"/>
        <v>1.84</v>
      </c>
      <c r="X70" s="191">
        <f t="shared" si="14"/>
        <v>4.9</v>
      </c>
      <c r="Y70" s="194">
        <f t="shared" si="15"/>
        <v>9.4668</v>
      </c>
      <c r="Z70" s="140"/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</row>
    <row r="71" ht="27.0" customHeight="1">
      <c r="A71" s="185">
        <v>121.0</v>
      </c>
      <c r="B71" s="195" t="s">
        <v>56</v>
      </c>
      <c r="C71" s="195">
        <v>103.0</v>
      </c>
      <c r="D71" s="195">
        <v>184.0</v>
      </c>
      <c r="E71" s="195">
        <v>245.0</v>
      </c>
      <c r="F71" s="195">
        <f t="shared" si="5"/>
        <v>0</v>
      </c>
      <c r="G71" s="195">
        <f t="shared" si="6"/>
        <v>139.2972</v>
      </c>
      <c r="H71" s="196">
        <f t="shared" si="7"/>
        <v>139.2972</v>
      </c>
      <c r="I71" s="195">
        <v>6.0</v>
      </c>
      <c r="J71" s="219">
        <f t="shared" si="48"/>
        <v>835.7832</v>
      </c>
      <c r="K71" s="140"/>
      <c r="L71" s="198"/>
      <c r="M71" s="199">
        <f t="shared" si="18"/>
        <v>6</v>
      </c>
      <c r="N71" s="199"/>
      <c r="O71" s="140"/>
      <c r="P71" s="140"/>
      <c r="Q71" s="142">
        <v>30.0</v>
      </c>
      <c r="R71" s="191">
        <f t="shared" si="9"/>
        <v>2.45</v>
      </c>
      <c r="S71" s="185">
        <f t="shared" si="10"/>
        <v>6</v>
      </c>
      <c r="T71" s="185">
        <f t="shared" si="11"/>
        <v>14.7</v>
      </c>
      <c r="U71" s="193">
        <f t="shared" si="12"/>
        <v>139.2972</v>
      </c>
      <c r="V71" s="191">
        <f t="shared" ref="V71:W71" si="67">C71/100</f>
        <v>1.03</v>
      </c>
      <c r="W71" s="191">
        <f t="shared" si="67"/>
        <v>1.84</v>
      </c>
      <c r="X71" s="191">
        <f t="shared" si="14"/>
        <v>14.7</v>
      </c>
      <c r="Y71" s="194">
        <f t="shared" si="15"/>
        <v>27.85944</v>
      </c>
      <c r="Z71" s="140"/>
      <c r="AA71" s="140"/>
      <c r="AB71" s="140"/>
      <c r="AC71" s="140"/>
      <c r="AD71" s="140"/>
      <c r="AE71" s="140"/>
      <c r="AF71" s="140"/>
      <c r="AG71" s="140"/>
      <c r="AH71" s="140"/>
      <c r="AI71" s="140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</row>
    <row r="72" ht="27.0" customHeight="1">
      <c r="A72" s="185">
        <v>124.0</v>
      </c>
      <c r="B72" s="195" t="s">
        <v>56</v>
      </c>
      <c r="C72" s="195">
        <v>104.0</v>
      </c>
      <c r="D72" s="195">
        <v>184.0</v>
      </c>
      <c r="E72" s="195">
        <v>245.0</v>
      </c>
      <c r="F72" s="195">
        <f t="shared" si="5"/>
        <v>0</v>
      </c>
      <c r="G72" s="195">
        <f t="shared" si="6"/>
        <v>140.6496</v>
      </c>
      <c r="H72" s="196">
        <f t="shared" si="7"/>
        <v>140.6496</v>
      </c>
      <c r="I72" s="195">
        <v>5.0</v>
      </c>
      <c r="J72" s="219">
        <f t="shared" si="48"/>
        <v>703.248</v>
      </c>
      <c r="K72" s="140"/>
      <c r="L72" s="198"/>
      <c r="M72" s="199">
        <f t="shared" si="18"/>
        <v>5</v>
      </c>
      <c r="N72" s="199"/>
      <c r="O72" s="140"/>
      <c r="P72" s="140"/>
      <c r="Q72" s="142">
        <v>30.0</v>
      </c>
      <c r="R72" s="191">
        <f t="shared" si="9"/>
        <v>2.45</v>
      </c>
      <c r="S72" s="185">
        <f t="shared" si="10"/>
        <v>5</v>
      </c>
      <c r="T72" s="185">
        <f t="shared" si="11"/>
        <v>12.25</v>
      </c>
      <c r="U72" s="193">
        <f t="shared" si="12"/>
        <v>140.6496</v>
      </c>
      <c r="V72" s="191">
        <f t="shared" ref="V72:W72" si="68">C72/100</f>
        <v>1.04</v>
      </c>
      <c r="W72" s="191">
        <f t="shared" si="68"/>
        <v>1.84</v>
      </c>
      <c r="X72" s="191">
        <f t="shared" si="14"/>
        <v>12.25</v>
      </c>
      <c r="Y72" s="194">
        <f t="shared" si="15"/>
        <v>23.4416</v>
      </c>
      <c r="Z72" s="140"/>
      <c r="AA72" s="140"/>
      <c r="AB72" s="140"/>
      <c r="AC72" s="140"/>
      <c r="AD72" s="140"/>
      <c r="AE72" s="140"/>
      <c r="AF72" s="140"/>
      <c r="AG72" s="140"/>
      <c r="AH72" s="140"/>
      <c r="AI72" s="140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</row>
    <row r="73" ht="27.0" customHeight="1">
      <c r="A73" s="185">
        <v>144.0</v>
      </c>
      <c r="B73" s="195" t="s">
        <v>56</v>
      </c>
      <c r="C73" s="195">
        <v>104.0</v>
      </c>
      <c r="D73" s="195">
        <v>184.0</v>
      </c>
      <c r="E73" s="195">
        <v>245.0</v>
      </c>
      <c r="F73" s="195">
        <f t="shared" si="5"/>
        <v>0</v>
      </c>
      <c r="G73" s="195">
        <f t="shared" si="6"/>
        <v>140.6496</v>
      </c>
      <c r="H73" s="196">
        <f t="shared" si="7"/>
        <v>140.6496</v>
      </c>
      <c r="I73" s="195">
        <v>9.0</v>
      </c>
      <c r="J73" s="219">
        <f t="shared" si="48"/>
        <v>1265.8464</v>
      </c>
      <c r="K73" s="140"/>
      <c r="L73" s="198"/>
      <c r="M73" s="199">
        <f t="shared" si="18"/>
        <v>9</v>
      </c>
      <c r="N73" s="199"/>
      <c r="O73" s="140"/>
      <c r="P73" s="140"/>
      <c r="Q73" s="142">
        <v>30.0</v>
      </c>
      <c r="R73" s="191">
        <f t="shared" si="9"/>
        <v>2.45</v>
      </c>
      <c r="S73" s="185">
        <f t="shared" si="10"/>
        <v>9</v>
      </c>
      <c r="T73" s="185">
        <f t="shared" si="11"/>
        <v>22.05</v>
      </c>
      <c r="U73" s="193">
        <f t="shared" si="12"/>
        <v>140.6496</v>
      </c>
      <c r="V73" s="191">
        <f t="shared" ref="V73:W73" si="69">C73/100</f>
        <v>1.04</v>
      </c>
      <c r="W73" s="191">
        <f t="shared" si="69"/>
        <v>1.84</v>
      </c>
      <c r="X73" s="191">
        <f t="shared" si="14"/>
        <v>22.05</v>
      </c>
      <c r="Y73" s="194">
        <f t="shared" si="15"/>
        <v>42.19488</v>
      </c>
      <c r="Z73" s="140"/>
      <c r="AA73" s="140"/>
      <c r="AB73" s="140"/>
      <c r="AC73" s="140"/>
      <c r="AD73" s="140"/>
      <c r="AE73" s="140"/>
      <c r="AF73" s="140"/>
      <c r="AG73" s="140"/>
      <c r="AH73" s="140"/>
      <c r="AI73" s="140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</row>
    <row r="74" ht="27.0" customHeight="1">
      <c r="A74" s="185">
        <v>150.0</v>
      </c>
      <c r="B74" s="195" t="s">
        <v>56</v>
      </c>
      <c r="C74" s="195">
        <v>100.0</v>
      </c>
      <c r="D74" s="195">
        <v>184.0</v>
      </c>
      <c r="E74" s="195">
        <v>245.0</v>
      </c>
      <c r="F74" s="195">
        <f t="shared" si="5"/>
        <v>0</v>
      </c>
      <c r="G74" s="195">
        <f t="shared" si="6"/>
        <v>135.24</v>
      </c>
      <c r="H74" s="196">
        <f t="shared" si="7"/>
        <v>135.24</v>
      </c>
      <c r="I74" s="195">
        <v>1.0</v>
      </c>
      <c r="J74" s="219">
        <f t="shared" si="48"/>
        <v>135.24</v>
      </c>
      <c r="K74" s="140"/>
      <c r="L74" s="198"/>
      <c r="M74" s="199">
        <f t="shared" si="18"/>
        <v>1</v>
      </c>
      <c r="N74" s="199"/>
      <c r="O74" s="140"/>
      <c r="P74" s="140"/>
      <c r="Q74" s="142">
        <v>30.0</v>
      </c>
      <c r="R74" s="191">
        <f t="shared" si="9"/>
        <v>2.45</v>
      </c>
      <c r="S74" s="185">
        <f t="shared" si="10"/>
        <v>1</v>
      </c>
      <c r="T74" s="185">
        <f t="shared" si="11"/>
        <v>2.45</v>
      </c>
      <c r="U74" s="193">
        <f t="shared" si="12"/>
        <v>135.24</v>
      </c>
      <c r="V74" s="191">
        <f t="shared" ref="V74:W74" si="70">C74/100</f>
        <v>1</v>
      </c>
      <c r="W74" s="191">
        <f t="shared" si="70"/>
        <v>1.84</v>
      </c>
      <c r="X74" s="191">
        <f t="shared" si="14"/>
        <v>2.45</v>
      </c>
      <c r="Y74" s="194">
        <f t="shared" si="15"/>
        <v>4.508</v>
      </c>
      <c r="Z74" s="140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</row>
    <row r="75" ht="27.0" customHeight="1">
      <c r="A75" s="185">
        <v>151.0</v>
      </c>
      <c r="B75" s="195" t="s">
        <v>56</v>
      </c>
      <c r="C75" s="195">
        <v>103.0</v>
      </c>
      <c r="D75" s="195">
        <v>184.0</v>
      </c>
      <c r="E75" s="195">
        <v>245.0</v>
      </c>
      <c r="F75" s="195">
        <f t="shared" si="5"/>
        <v>0</v>
      </c>
      <c r="G75" s="195">
        <f t="shared" si="6"/>
        <v>139.2972</v>
      </c>
      <c r="H75" s="196">
        <f t="shared" si="7"/>
        <v>139.2972</v>
      </c>
      <c r="I75" s="195">
        <v>2.0</v>
      </c>
      <c r="J75" s="219">
        <f t="shared" si="48"/>
        <v>278.5944</v>
      </c>
      <c r="K75" s="140"/>
      <c r="L75" s="198"/>
      <c r="M75" s="199">
        <f t="shared" si="18"/>
        <v>2</v>
      </c>
      <c r="N75" s="199"/>
      <c r="O75" s="140"/>
      <c r="P75" s="140"/>
      <c r="Q75" s="142">
        <v>30.0</v>
      </c>
      <c r="R75" s="191">
        <f t="shared" si="9"/>
        <v>2.45</v>
      </c>
      <c r="S75" s="185">
        <f t="shared" si="10"/>
        <v>2</v>
      </c>
      <c r="T75" s="185">
        <f t="shared" si="11"/>
        <v>4.9</v>
      </c>
      <c r="U75" s="193">
        <f t="shared" si="12"/>
        <v>139.2972</v>
      </c>
      <c r="V75" s="191">
        <f t="shared" ref="V75:W75" si="71">C75/100</f>
        <v>1.03</v>
      </c>
      <c r="W75" s="191">
        <f t="shared" si="71"/>
        <v>1.84</v>
      </c>
      <c r="X75" s="191">
        <f t="shared" si="14"/>
        <v>4.9</v>
      </c>
      <c r="Y75" s="194">
        <f t="shared" si="15"/>
        <v>9.28648</v>
      </c>
      <c r="Z75" s="140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</row>
    <row r="76" ht="27.0" customHeight="1">
      <c r="A76" s="185">
        <v>153.0</v>
      </c>
      <c r="B76" s="195" t="s">
        <v>56</v>
      </c>
      <c r="C76" s="195">
        <v>104.0</v>
      </c>
      <c r="D76" s="195">
        <v>184.0</v>
      </c>
      <c r="E76" s="195">
        <v>245.0</v>
      </c>
      <c r="F76" s="195">
        <f t="shared" si="5"/>
        <v>0</v>
      </c>
      <c r="G76" s="195">
        <f t="shared" si="6"/>
        <v>140.6496</v>
      </c>
      <c r="H76" s="196">
        <f t="shared" si="7"/>
        <v>140.6496</v>
      </c>
      <c r="I76" s="195">
        <v>7.0</v>
      </c>
      <c r="J76" s="219">
        <f t="shared" si="48"/>
        <v>984.5472</v>
      </c>
      <c r="K76" s="140"/>
      <c r="L76" s="198"/>
      <c r="M76" s="199">
        <f t="shared" si="18"/>
        <v>7</v>
      </c>
      <c r="N76" s="199"/>
      <c r="O76" s="140"/>
      <c r="P76" s="140"/>
      <c r="Q76" s="142">
        <v>30.0</v>
      </c>
      <c r="R76" s="191">
        <f t="shared" si="9"/>
        <v>2.45</v>
      </c>
      <c r="S76" s="185">
        <f t="shared" si="10"/>
        <v>7</v>
      </c>
      <c r="T76" s="185">
        <f t="shared" si="11"/>
        <v>17.15</v>
      </c>
      <c r="U76" s="193">
        <f t="shared" si="12"/>
        <v>140.6496</v>
      </c>
      <c r="V76" s="191">
        <f t="shared" ref="V76:W76" si="72">C76/100</f>
        <v>1.04</v>
      </c>
      <c r="W76" s="191">
        <f t="shared" si="72"/>
        <v>1.84</v>
      </c>
      <c r="X76" s="191">
        <f t="shared" si="14"/>
        <v>17.15</v>
      </c>
      <c r="Y76" s="194">
        <f t="shared" si="15"/>
        <v>32.81824</v>
      </c>
      <c r="Z76" s="140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</row>
    <row r="77" ht="27.0" customHeight="1">
      <c r="A77" s="185">
        <v>153.0</v>
      </c>
      <c r="B77" s="281" t="s">
        <v>108</v>
      </c>
      <c r="C77" s="281">
        <v>105.0</v>
      </c>
      <c r="D77" s="281">
        <v>184.0</v>
      </c>
      <c r="E77" s="281">
        <v>235.0</v>
      </c>
      <c r="F77" s="281">
        <f t="shared" si="5"/>
        <v>0.5</v>
      </c>
      <c r="G77" s="281">
        <f t="shared" si="6"/>
        <v>136.206</v>
      </c>
      <c r="H77" s="282">
        <f t="shared" si="7"/>
        <v>68.103</v>
      </c>
      <c r="I77" s="281">
        <v>1.0</v>
      </c>
      <c r="J77" s="219">
        <f t="shared" si="48"/>
        <v>68.103</v>
      </c>
      <c r="K77" s="140"/>
      <c r="L77" s="198"/>
      <c r="M77" s="199">
        <f t="shared" si="18"/>
        <v>1</v>
      </c>
      <c r="N77" s="199"/>
      <c r="O77" s="140"/>
      <c r="P77" s="140"/>
      <c r="Q77" s="142">
        <v>30.0</v>
      </c>
      <c r="R77" s="191">
        <f t="shared" si="9"/>
        <v>2.35</v>
      </c>
      <c r="S77" s="185">
        <f t="shared" si="10"/>
        <v>1</v>
      </c>
      <c r="T77" s="185">
        <f t="shared" si="11"/>
        <v>2.35</v>
      </c>
      <c r="U77" s="193">
        <f t="shared" si="12"/>
        <v>136.206</v>
      </c>
      <c r="V77" s="191">
        <f t="shared" ref="V77:W77" si="73">C77/100</f>
        <v>1.05</v>
      </c>
      <c r="W77" s="191">
        <f t="shared" si="73"/>
        <v>1.84</v>
      </c>
      <c r="X77" s="191">
        <f t="shared" si="14"/>
        <v>2.35</v>
      </c>
      <c r="Y77" s="194">
        <f t="shared" si="15"/>
        <v>4.5402</v>
      </c>
      <c r="Z77" s="140"/>
      <c r="AA77" s="140"/>
      <c r="AB77" s="140"/>
      <c r="AC77" s="140"/>
      <c r="AD77" s="140"/>
      <c r="AE77" s="140"/>
      <c r="AF77" s="140"/>
      <c r="AG77" s="140"/>
      <c r="AH77" s="140"/>
      <c r="AI77" s="140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</row>
    <row r="78" ht="27.0" customHeight="1">
      <c r="A78" s="164"/>
      <c r="B78" s="180"/>
      <c r="C78" s="180"/>
      <c r="D78" s="180"/>
      <c r="E78" s="180"/>
      <c r="F78" s="180"/>
      <c r="G78" s="180"/>
      <c r="H78" s="183"/>
      <c r="I78" s="164"/>
      <c r="J78" s="202">
        <f>+Q112</f>
        <v>66.8</v>
      </c>
      <c r="K78" s="140"/>
      <c r="L78" s="140"/>
      <c r="M78" s="140"/>
      <c r="N78" s="140"/>
      <c r="O78" s="140"/>
      <c r="P78" s="140"/>
      <c r="Q78" s="203"/>
      <c r="R78" s="191">
        <f t="shared" si="9"/>
        <v>0</v>
      </c>
      <c r="S78" s="185" t="str">
        <f t="shared" si="10"/>
        <v/>
      </c>
      <c r="T78" s="185">
        <f t="shared" si="11"/>
        <v>0</v>
      </c>
      <c r="U78" s="193"/>
      <c r="V78" s="191">
        <f t="shared" ref="V78:W78" si="74">C78/100</f>
        <v>0</v>
      </c>
      <c r="W78" s="191">
        <f t="shared" si="74"/>
        <v>0</v>
      </c>
      <c r="X78" s="191">
        <f t="shared" si="14"/>
        <v>0</v>
      </c>
      <c r="Y78" s="194">
        <f t="shared" si="15"/>
        <v>0</v>
      </c>
      <c r="Z78" s="140"/>
      <c r="AA78" s="140"/>
      <c r="AB78" s="140"/>
      <c r="AC78" s="140"/>
      <c r="AD78" s="140"/>
      <c r="AE78" s="140"/>
      <c r="AF78" s="140"/>
      <c r="AG78" s="140"/>
      <c r="AH78" s="140"/>
      <c r="AI78" s="140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</row>
    <row r="79" ht="27.0" customHeight="1">
      <c r="A79" s="164"/>
      <c r="B79" s="204"/>
      <c r="C79" s="204"/>
      <c r="D79" s="204"/>
      <c r="E79" s="204"/>
      <c r="F79" s="204"/>
      <c r="G79" s="204"/>
      <c r="H79" s="205"/>
      <c r="I79" s="206">
        <f>SUM(I22:I77)</f>
        <v>164</v>
      </c>
      <c r="J79" s="207">
        <f>SUM(J22:J78)</f>
        <v>18581.30825</v>
      </c>
      <c r="K79" s="208"/>
      <c r="L79" s="208"/>
      <c r="M79" s="208"/>
      <c r="N79" s="208"/>
      <c r="O79" s="208"/>
      <c r="P79" s="208"/>
      <c r="Q79" s="142"/>
      <c r="R79" s="208">
        <f>SUMIFS($S$22:$S$77,$R$22:$R$77,"&gt;=3")</f>
        <v>0</v>
      </c>
      <c r="S79" s="208">
        <f t="shared" ref="S79:T79" si="75">SUM(S22:S77)</f>
        <v>164</v>
      </c>
      <c r="T79" s="208">
        <f t="shared" si="75"/>
        <v>389.67</v>
      </c>
      <c r="U79" s="209"/>
      <c r="V79" s="208"/>
      <c r="W79" s="208"/>
      <c r="X79" s="208"/>
      <c r="Y79" s="210">
        <f>SUM(Y22:Y78)</f>
        <v>751.857007</v>
      </c>
      <c r="Z79" s="208"/>
      <c r="AA79" s="208"/>
      <c r="AB79" s="208"/>
      <c r="AC79" s="208"/>
      <c r="AD79" s="208"/>
      <c r="AE79" s="208"/>
      <c r="AF79" s="208"/>
      <c r="AG79" s="208"/>
      <c r="AH79" s="208"/>
      <c r="AI79" s="208"/>
      <c r="AJ79" s="208"/>
      <c r="AK79" s="208"/>
      <c r="AL79" s="208"/>
      <c r="AM79" s="208"/>
      <c r="AN79" s="208"/>
      <c r="AO79" s="208"/>
      <c r="AP79" s="208"/>
      <c r="AQ79" s="208"/>
      <c r="AR79" s="208"/>
      <c r="AS79" s="208"/>
    </row>
    <row r="80" ht="29.25" customHeight="1">
      <c r="A80" s="140"/>
      <c r="B80" s="140"/>
      <c r="C80" s="140"/>
      <c r="D80" s="140"/>
      <c r="E80" s="140"/>
      <c r="F80" s="140"/>
      <c r="G80" s="140"/>
      <c r="H80" s="141"/>
      <c r="I80" s="140"/>
      <c r="J80" s="269"/>
      <c r="K80" s="140"/>
      <c r="L80" s="140"/>
      <c r="M80" s="140"/>
      <c r="N80" s="140"/>
      <c r="O80" s="140"/>
      <c r="P80" s="140"/>
      <c r="Q80" s="142"/>
      <c r="R80" s="190"/>
      <c r="S80" s="140"/>
      <c r="T80" s="140"/>
      <c r="U80" s="143"/>
      <c r="V80" s="140"/>
      <c r="W80" s="140"/>
      <c r="X80" s="140"/>
      <c r="Y80" s="140"/>
      <c r="Z80" s="140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</row>
    <row r="81" ht="29.25" customHeight="1">
      <c r="A81" s="140"/>
      <c r="B81" s="140"/>
      <c r="C81" s="140"/>
      <c r="D81" s="140"/>
      <c r="E81" s="140"/>
      <c r="F81" s="140"/>
      <c r="G81" s="140"/>
      <c r="H81" s="141"/>
      <c r="I81" s="140"/>
      <c r="J81" s="140"/>
      <c r="K81" s="140"/>
      <c r="L81" s="140"/>
      <c r="M81" s="140"/>
      <c r="N81" s="140"/>
      <c r="O81" s="140"/>
      <c r="P81" s="140"/>
      <c r="Q81" s="203"/>
      <c r="R81" s="140"/>
      <c r="S81" s="140" t="s">
        <v>48</v>
      </c>
      <c r="T81" s="140" t="s">
        <v>64</v>
      </c>
      <c r="U81" s="143"/>
      <c r="V81" s="140"/>
      <c r="W81" s="140"/>
      <c r="X81" s="140"/>
      <c r="Y81" s="140"/>
      <c r="Z81" s="140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</row>
    <row r="82" ht="29.25" customHeight="1">
      <c r="A82" s="140"/>
      <c r="B82" s="140"/>
      <c r="C82" s="140"/>
      <c r="D82" s="140"/>
      <c r="E82" s="140"/>
      <c r="F82" s="140"/>
      <c r="G82" s="140"/>
      <c r="H82" s="141"/>
      <c r="I82" s="140"/>
      <c r="J82" s="140"/>
      <c r="K82" s="140"/>
      <c r="L82" s="140"/>
      <c r="M82" s="140"/>
      <c r="N82" s="140"/>
      <c r="O82" s="140"/>
      <c r="P82" s="140"/>
      <c r="Q82" s="142"/>
      <c r="R82" s="140" t="s">
        <v>31</v>
      </c>
      <c r="S82" s="211">
        <f>SUMIFS($J$22:$J$77,$R$22:$R$77,"&gt;=3")</f>
        <v>0</v>
      </c>
      <c r="T82" s="212"/>
      <c r="U82" s="143"/>
      <c r="V82" s="140"/>
      <c r="W82" s="140"/>
      <c r="X82" s="140"/>
      <c r="Y82" s="140"/>
      <c r="Z82" s="140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</row>
    <row r="83" ht="29.25" customHeight="1">
      <c r="A83" s="140" t="s">
        <v>32</v>
      </c>
      <c r="B83" s="140"/>
      <c r="C83" s="140"/>
      <c r="D83" s="140" t="s">
        <v>33</v>
      </c>
      <c r="E83" s="140"/>
      <c r="F83" s="140"/>
      <c r="G83" s="140"/>
      <c r="H83" s="141"/>
      <c r="I83" s="140"/>
      <c r="J83" s="140"/>
      <c r="K83" s="140"/>
      <c r="L83" s="140"/>
      <c r="M83" s="140"/>
      <c r="N83" s="140"/>
      <c r="O83" s="140"/>
      <c r="P83" s="140"/>
      <c r="Q83" s="142"/>
      <c r="R83" s="140" t="s">
        <v>34</v>
      </c>
      <c r="S83" s="213">
        <f>J79-S82</f>
        <v>18581.30825</v>
      </c>
      <c r="T83" s="212">
        <f>+SUMIFS($T$22:$T$77,$R$22:$R$77,"&gt;=3")</f>
        <v>0</v>
      </c>
      <c r="U83" s="143"/>
      <c r="V83" s="140"/>
      <c r="W83" s="140"/>
      <c r="X83" s="140"/>
      <c r="Y83" s="140"/>
      <c r="Z83" s="140"/>
      <c r="AA83" s="140"/>
      <c r="AB83" s="140"/>
      <c r="AC83" s="140"/>
      <c r="AD83" s="140"/>
      <c r="AE83" s="140"/>
      <c r="AF83" s="140"/>
      <c r="AG83" s="140"/>
      <c r="AH83" s="140"/>
      <c r="AI83" s="140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</row>
    <row r="84" ht="29.25" customHeight="1">
      <c r="A84" s="140"/>
      <c r="B84" s="140"/>
      <c r="C84" s="140"/>
      <c r="D84" s="140"/>
      <c r="E84" s="140"/>
      <c r="F84" s="140"/>
      <c r="G84" s="140"/>
      <c r="H84" s="141"/>
      <c r="I84" s="140"/>
      <c r="J84" s="140"/>
      <c r="K84" s="140"/>
      <c r="L84" s="140"/>
      <c r="M84" s="140"/>
      <c r="N84" s="140"/>
      <c r="O84" s="140"/>
      <c r="P84" s="140"/>
      <c r="Q84" s="203"/>
      <c r="R84" s="140"/>
      <c r="S84" s="214">
        <f>+I79</f>
        <v>164</v>
      </c>
      <c r="T84" s="140"/>
      <c r="U84" s="143"/>
      <c r="V84" s="140"/>
      <c r="W84" s="140"/>
      <c r="X84" s="140"/>
      <c r="Y84" s="140"/>
      <c r="Z84" s="140"/>
      <c r="AA84" s="140"/>
      <c r="AB84" s="140"/>
      <c r="AC84" s="140"/>
      <c r="AD84" s="140"/>
      <c r="AE84" s="140"/>
      <c r="AF84" s="140"/>
      <c r="AG84" s="140"/>
      <c r="AH84" s="140"/>
      <c r="AI84" s="140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</row>
    <row r="85" ht="39.0" customHeight="1">
      <c r="A85" s="180"/>
      <c r="B85" s="164" t="s">
        <v>12</v>
      </c>
      <c r="C85" s="181" t="s">
        <v>65</v>
      </c>
      <c r="D85" s="52"/>
      <c r="E85" s="53"/>
      <c r="F85" s="182"/>
      <c r="G85" s="182"/>
      <c r="H85" s="183" t="s">
        <v>14</v>
      </c>
      <c r="I85" s="164" t="s">
        <v>15</v>
      </c>
      <c r="J85" s="164" t="s">
        <v>16</v>
      </c>
      <c r="K85" s="140"/>
      <c r="L85" s="140"/>
      <c r="M85" s="140"/>
      <c r="N85" s="140"/>
      <c r="O85" s="140"/>
      <c r="P85" s="140"/>
      <c r="Q85" s="142"/>
      <c r="R85" s="140"/>
      <c r="S85" s="140"/>
      <c r="T85" s="140"/>
      <c r="U85" s="143"/>
      <c r="V85" s="140"/>
      <c r="W85" s="140"/>
      <c r="X85" s="140"/>
      <c r="Y85" s="140"/>
      <c r="Z85" s="140"/>
      <c r="AA85" s="140"/>
      <c r="AB85" s="140"/>
      <c r="AC85" s="140"/>
      <c r="AD85" s="140"/>
      <c r="AE85" s="140"/>
      <c r="AF85" s="140"/>
      <c r="AG85" s="140"/>
      <c r="AH85" s="140"/>
      <c r="AI85" s="140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</row>
    <row r="86" ht="27.0" customHeight="1">
      <c r="A86" s="157">
        <v>1.0</v>
      </c>
      <c r="B86" s="215" t="s">
        <v>70</v>
      </c>
      <c r="C86" s="215">
        <v>90.0</v>
      </c>
      <c r="D86" s="215">
        <v>206.0</v>
      </c>
      <c r="E86" s="215">
        <v>206.0</v>
      </c>
      <c r="F86" s="215">
        <f t="shared" ref="F86:F89" si="76">1-VALUE(IF(RIGHT(B86, 1)="%", RIGHT(B86, 3), 0))</f>
        <v>0.2</v>
      </c>
      <c r="G86" s="215">
        <f t="shared" ref="G86:G89" si="77">+Q86*C86/100*D86/100*E86/100</f>
        <v>72.56556</v>
      </c>
      <c r="H86" s="216">
        <f t="shared" ref="H86:H89" si="78">IF(F86=0, G86, F86*G86)</f>
        <v>14.513112</v>
      </c>
      <c r="I86" s="215">
        <v>1.0</v>
      </c>
      <c r="J86" s="217">
        <f t="shared" ref="J86:J89" si="79">+I86*H86</f>
        <v>14.513112</v>
      </c>
      <c r="K86" s="140"/>
      <c r="L86" s="180">
        <f t="shared" ref="L86:L88" si="80">D86*25.4/1000</f>
        <v>5.2324</v>
      </c>
      <c r="M86" s="164">
        <f t="shared" ref="M86:M88" si="81">+I86</f>
        <v>1</v>
      </c>
      <c r="N86" s="164">
        <f t="shared" ref="N86:N88" si="82">M86*L86</f>
        <v>5.2324</v>
      </c>
      <c r="O86" s="140"/>
      <c r="P86" s="140"/>
      <c r="Q86" s="142">
        <v>19.0</v>
      </c>
      <c r="R86" s="140"/>
      <c r="S86" s="140"/>
      <c r="T86" s="140"/>
      <c r="U86" s="143"/>
      <c r="V86" s="140"/>
      <c r="W86" s="140"/>
      <c r="X86" s="140"/>
      <c r="Y86" s="140"/>
      <c r="Z86" s="140"/>
      <c r="AA86" s="140"/>
      <c r="AB86" s="140"/>
      <c r="AC86" s="140"/>
      <c r="AD86" s="140"/>
      <c r="AE86" s="140"/>
      <c r="AF86" s="140"/>
      <c r="AG86" s="140"/>
      <c r="AH86" s="140"/>
      <c r="AI86" s="140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</row>
    <row r="87" ht="27.0" customHeight="1">
      <c r="A87" s="164">
        <v>2.0</v>
      </c>
      <c r="B87" s="201" t="s">
        <v>88</v>
      </c>
      <c r="C87" s="201">
        <v>89.0</v>
      </c>
      <c r="D87" s="201">
        <v>195.0</v>
      </c>
      <c r="E87" s="201">
        <v>185.0</v>
      </c>
      <c r="F87" s="201">
        <f t="shared" si="76"/>
        <v>0.2</v>
      </c>
      <c r="G87" s="201">
        <f t="shared" si="77"/>
        <v>72.2401875</v>
      </c>
      <c r="H87" s="218">
        <f t="shared" si="78"/>
        <v>14.4480375</v>
      </c>
      <c r="I87" s="201">
        <v>1.0</v>
      </c>
      <c r="J87" s="219">
        <f t="shared" si="79"/>
        <v>14.4480375</v>
      </c>
      <c r="K87" s="140"/>
      <c r="L87" s="180">
        <f t="shared" si="80"/>
        <v>4.953</v>
      </c>
      <c r="M87" s="164">
        <f t="shared" si="81"/>
        <v>1</v>
      </c>
      <c r="N87" s="164">
        <f t="shared" si="82"/>
        <v>4.953</v>
      </c>
      <c r="O87" s="140"/>
      <c r="P87" s="140"/>
      <c r="Q87" s="142">
        <v>22.5</v>
      </c>
      <c r="R87" s="140"/>
      <c r="S87" s="220"/>
      <c r="T87" s="140"/>
      <c r="U87" s="143"/>
      <c r="V87" s="140"/>
      <c r="W87" s="140"/>
      <c r="X87" s="140"/>
      <c r="Y87" s="140"/>
      <c r="Z87" s="140"/>
      <c r="AA87" s="140"/>
      <c r="AB87" s="140"/>
      <c r="AC87" s="140"/>
      <c r="AD87" s="140"/>
      <c r="AE87" s="140"/>
      <c r="AF87" s="140"/>
      <c r="AG87" s="140"/>
      <c r="AH87" s="140"/>
      <c r="AI87" s="140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</row>
    <row r="88" ht="27.0" customHeight="1">
      <c r="A88" s="164">
        <v>3.0</v>
      </c>
      <c r="B88" s="276" t="s">
        <v>60</v>
      </c>
      <c r="C88" s="276">
        <v>90.0</v>
      </c>
      <c r="D88" s="276">
        <v>184.0</v>
      </c>
      <c r="E88" s="276">
        <v>243.0</v>
      </c>
      <c r="F88" s="276">
        <f t="shared" si="76"/>
        <v>0.2</v>
      </c>
      <c r="G88" s="276">
        <f t="shared" si="77"/>
        <v>120.7224</v>
      </c>
      <c r="H88" s="277">
        <f t="shared" si="78"/>
        <v>24.14448</v>
      </c>
      <c r="I88" s="276">
        <v>1.0</v>
      </c>
      <c r="J88" s="278">
        <f t="shared" si="79"/>
        <v>24.14448</v>
      </c>
      <c r="K88" s="140"/>
      <c r="L88" s="180">
        <f t="shared" si="80"/>
        <v>4.6736</v>
      </c>
      <c r="M88" s="164">
        <f t="shared" si="81"/>
        <v>1</v>
      </c>
      <c r="N88" s="164">
        <f t="shared" si="82"/>
        <v>4.6736</v>
      </c>
      <c r="O88" s="140"/>
      <c r="P88" s="140"/>
      <c r="Q88" s="142">
        <v>30.0</v>
      </c>
      <c r="R88" s="140"/>
      <c r="S88" s="140"/>
      <c r="T88" s="140"/>
      <c r="U88" s="143"/>
      <c r="V88" s="140"/>
      <c r="W88" s="140"/>
      <c r="X88" s="140"/>
      <c r="Y88" s="140"/>
      <c r="Z88" s="140"/>
      <c r="AA88" s="140"/>
      <c r="AB88" s="140"/>
      <c r="AC88" s="140"/>
      <c r="AD88" s="140"/>
      <c r="AE88" s="140"/>
      <c r="AF88" s="140"/>
      <c r="AG88" s="140"/>
      <c r="AH88" s="140"/>
      <c r="AI88" s="140"/>
      <c r="AJ88" s="140"/>
      <c r="AK88" s="140"/>
      <c r="AL88" s="140"/>
      <c r="AM88" s="140"/>
      <c r="AN88" s="140"/>
      <c r="AO88" s="140"/>
      <c r="AP88" s="140"/>
      <c r="AQ88" s="140"/>
      <c r="AR88" s="140"/>
      <c r="AS88" s="140"/>
    </row>
    <row r="89" ht="27.0" customHeight="1">
      <c r="A89" s="226">
        <v>4.0</v>
      </c>
      <c r="B89" s="201" t="s">
        <v>108</v>
      </c>
      <c r="C89" s="201">
        <v>105.0</v>
      </c>
      <c r="D89" s="201">
        <v>184.0</v>
      </c>
      <c r="E89" s="201">
        <v>235.0</v>
      </c>
      <c r="F89" s="201">
        <f t="shared" si="76"/>
        <v>0.5</v>
      </c>
      <c r="G89" s="201">
        <f t="shared" si="77"/>
        <v>136.206</v>
      </c>
      <c r="H89" s="218">
        <f t="shared" si="78"/>
        <v>68.103</v>
      </c>
      <c r="I89" s="201">
        <v>1.0</v>
      </c>
      <c r="J89" s="219">
        <f t="shared" si="79"/>
        <v>68.103</v>
      </c>
      <c r="K89" s="140"/>
      <c r="L89" s="140"/>
      <c r="M89" s="221"/>
      <c r="N89" s="221"/>
      <c r="O89" s="140"/>
      <c r="P89" s="140"/>
      <c r="Q89" s="142">
        <v>30.0</v>
      </c>
      <c r="R89" s="140"/>
      <c r="S89" s="140"/>
      <c r="T89" s="140"/>
      <c r="U89" s="143"/>
      <c r="V89" s="140"/>
      <c r="W89" s="140"/>
      <c r="X89" s="140"/>
      <c r="Y89" s="140"/>
      <c r="Z89" s="140"/>
      <c r="AA89" s="140"/>
      <c r="AB89" s="140"/>
      <c r="AC89" s="140"/>
      <c r="AD89" s="140"/>
      <c r="AE89" s="140"/>
      <c r="AF89" s="140"/>
      <c r="AG89" s="140"/>
      <c r="AH89" s="140"/>
      <c r="AI89" s="140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</row>
    <row r="90" ht="24.75" customHeight="1">
      <c r="A90" s="164"/>
      <c r="B90" s="140"/>
      <c r="C90" s="140"/>
      <c r="D90" s="140"/>
      <c r="E90" s="140"/>
      <c r="F90" s="140"/>
      <c r="G90" s="140"/>
      <c r="H90" s="141" t="s">
        <v>38</v>
      </c>
      <c r="I90" s="140"/>
      <c r="J90" s="279">
        <f>SUM(J86:J88)</f>
        <v>53.1056295</v>
      </c>
      <c r="K90" s="140"/>
      <c r="L90" s="140"/>
      <c r="M90" s="140"/>
      <c r="N90" s="140"/>
      <c r="O90" s="140"/>
      <c r="P90" s="140"/>
      <c r="Q90" s="142"/>
      <c r="R90" s="224"/>
      <c r="S90" s="140"/>
      <c r="T90" s="140"/>
      <c r="U90" s="143"/>
      <c r="V90" s="140"/>
      <c r="W90" s="140"/>
      <c r="X90" s="140"/>
      <c r="Y90" s="140"/>
      <c r="Z90" s="140"/>
      <c r="AA90" s="140"/>
      <c r="AB90" s="140"/>
      <c r="AC90" s="140"/>
      <c r="AD90" s="140"/>
      <c r="AE90" s="140"/>
      <c r="AF90" s="140"/>
      <c r="AG90" s="140"/>
      <c r="AH90" s="140"/>
      <c r="AI90" s="140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</row>
    <row r="91" ht="18.0" customHeight="1">
      <c r="A91" s="178"/>
      <c r="B91" s="146"/>
      <c r="C91" s="146"/>
      <c r="D91" s="146"/>
      <c r="E91" s="146"/>
      <c r="F91" s="146"/>
      <c r="G91" s="146"/>
      <c r="H91" s="147"/>
      <c r="I91" s="146"/>
      <c r="J91" s="179"/>
      <c r="K91" s="140"/>
      <c r="L91" s="140"/>
      <c r="M91" s="140"/>
      <c r="N91" s="140"/>
      <c r="O91" s="140"/>
      <c r="P91" s="140"/>
      <c r="Q91" s="142"/>
      <c r="R91" s="224"/>
      <c r="S91" s="140"/>
      <c r="T91" s="140"/>
      <c r="U91" s="143"/>
      <c r="V91" s="140"/>
      <c r="W91" s="140"/>
      <c r="X91" s="140"/>
      <c r="Y91" s="140"/>
      <c r="Z91" s="140"/>
      <c r="AA91" s="140"/>
      <c r="AB91" s="140"/>
      <c r="AC91" s="140"/>
      <c r="AD91" s="140"/>
      <c r="AE91" s="140"/>
      <c r="AF91" s="140"/>
      <c r="AG91" s="140"/>
      <c r="AH91" s="140"/>
      <c r="AI91" s="140"/>
      <c r="AJ91" s="140"/>
      <c r="AK91" s="140"/>
      <c r="AL91" s="140"/>
      <c r="AM91" s="140"/>
      <c r="AN91" s="140"/>
      <c r="AO91" s="140"/>
      <c r="AP91" s="140"/>
      <c r="AQ91" s="140"/>
      <c r="AR91" s="140"/>
      <c r="AS91" s="140"/>
    </row>
    <row r="92" ht="18.0" customHeight="1">
      <c r="A92" s="140"/>
      <c r="B92" s="140"/>
      <c r="C92" s="140"/>
      <c r="D92" s="140"/>
      <c r="E92" s="140"/>
      <c r="F92" s="140"/>
      <c r="G92" s="140"/>
      <c r="H92" s="141"/>
      <c r="I92" s="140"/>
      <c r="J92" s="140"/>
      <c r="K92" s="140"/>
      <c r="L92" s="140"/>
      <c r="M92" s="140"/>
      <c r="N92" s="140"/>
      <c r="O92" s="140"/>
      <c r="P92" s="140"/>
      <c r="Q92" s="142"/>
      <c r="R92" s="224"/>
      <c r="S92" s="140"/>
      <c r="T92" s="140"/>
      <c r="U92" s="143"/>
      <c r="V92" s="140"/>
      <c r="W92" s="140"/>
      <c r="X92" s="140"/>
      <c r="Y92" s="140"/>
      <c r="Z92" s="140"/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140"/>
      <c r="AL92" s="140"/>
      <c r="AM92" s="140"/>
      <c r="AN92" s="140"/>
      <c r="AO92" s="140"/>
      <c r="AP92" s="140"/>
      <c r="AQ92" s="140"/>
      <c r="AR92" s="140"/>
      <c r="AS92" s="140"/>
    </row>
    <row r="93" ht="18.0" customHeight="1">
      <c r="A93" s="283" t="s">
        <v>109</v>
      </c>
      <c r="B93" s="283"/>
      <c r="C93" s="283"/>
      <c r="D93" s="283" t="s">
        <v>33</v>
      </c>
      <c r="E93" s="283"/>
      <c r="F93" s="283"/>
      <c r="G93" s="283"/>
      <c r="H93" s="224"/>
      <c r="I93" s="283"/>
      <c r="J93" s="284"/>
      <c r="K93" s="140"/>
      <c r="L93" s="140"/>
      <c r="M93" s="140"/>
      <c r="N93" s="140"/>
      <c r="O93" s="140"/>
      <c r="P93" s="140"/>
      <c r="Q93" s="142"/>
      <c r="R93" s="224"/>
      <c r="S93" s="140"/>
      <c r="T93" s="140"/>
      <c r="U93" s="143"/>
      <c r="V93" s="140"/>
      <c r="W93" s="140"/>
      <c r="X93" s="140"/>
      <c r="Y93" s="140"/>
      <c r="Z93" s="140"/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140"/>
      <c r="AL93" s="140"/>
      <c r="AM93" s="140"/>
      <c r="AN93" s="140"/>
      <c r="AO93" s="140"/>
      <c r="AP93" s="140"/>
      <c r="AQ93" s="140"/>
      <c r="AR93" s="140"/>
      <c r="AS93" s="140"/>
    </row>
    <row r="94" ht="18.0" customHeight="1">
      <c r="A94" s="283"/>
      <c r="B94" s="283"/>
      <c r="C94" s="283"/>
      <c r="D94" s="283"/>
      <c r="E94" s="283"/>
      <c r="F94" s="283"/>
      <c r="G94" s="283"/>
      <c r="H94" s="224"/>
      <c r="I94" s="283"/>
      <c r="J94" s="284"/>
      <c r="K94" s="140"/>
      <c r="L94" s="140"/>
      <c r="M94" s="140"/>
      <c r="N94" s="140"/>
      <c r="O94" s="140"/>
      <c r="P94" s="140"/>
      <c r="Q94" s="142"/>
      <c r="R94" s="224"/>
      <c r="S94" s="140"/>
      <c r="T94" s="140"/>
      <c r="U94" s="143"/>
      <c r="V94" s="140"/>
      <c r="W94" s="140"/>
      <c r="X94" s="140"/>
      <c r="Y94" s="140"/>
      <c r="Z94" s="140"/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140"/>
      <c r="AL94" s="140"/>
      <c r="AM94" s="140"/>
      <c r="AN94" s="140"/>
      <c r="AO94" s="140"/>
      <c r="AP94" s="140"/>
      <c r="AQ94" s="140"/>
      <c r="AR94" s="140"/>
      <c r="AS94" s="140"/>
    </row>
    <row r="95" ht="18.75" customHeight="1">
      <c r="A95" s="285"/>
      <c r="B95" s="195" t="s">
        <v>12</v>
      </c>
      <c r="C95" s="286" t="s">
        <v>65</v>
      </c>
      <c r="D95" s="52"/>
      <c r="E95" s="53"/>
      <c r="F95" s="287"/>
      <c r="G95" s="287"/>
      <c r="H95" s="288" t="s">
        <v>14</v>
      </c>
      <c r="I95" s="195" t="s">
        <v>15</v>
      </c>
      <c r="J95" s="289" t="s">
        <v>16</v>
      </c>
      <c r="K95" s="140"/>
      <c r="L95" s="140"/>
      <c r="M95" s="140"/>
      <c r="N95" s="140"/>
      <c r="O95" s="140"/>
      <c r="P95" s="140"/>
      <c r="Q95" s="142"/>
      <c r="R95" s="224"/>
      <c r="S95" s="140"/>
      <c r="T95" s="140"/>
      <c r="U95" s="143"/>
      <c r="V95" s="140"/>
      <c r="W95" s="140"/>
      <c r="X95" s="140"/>
      <c r="Y95" s="140"/>
      <c r="Z95" s="140"/>
      <c r="AA95" s="140"/>
      <c r="AB95" s="140"/>
      <c r="AC95" s="140"/>
      <c r="AD95" s="140"/>
      <c r="AE95" s="140"/>
      <c r="AF95" s="140"/>
      <c r="AG95" s="140"/>
      <c r="AH95" s="140"/>
      <c r="AI95" s="140"/>
      <c r="AJ95" s="140"/>
      <c r="AK95" s="140"/>
      <c r="AL95" s="140"/>
      <c r="AM95" s="140"/>
      <c r="AN95" s="140"/>
      <c r="AO95" s="140"/>
      <c r="AP95" s="140"/>
      <c r="AQ95" s="140"/>
      <c r="AR95" s="140"/>
      <c r="AS95" s="140"/>
    </row>
    <row r="96" ht="18.0" customHeight="1">
      <c r="A96" s="150">
        <v>1.0</v>
      </c>
      <c r="B96" s="201" t="s">
        <v>110</v>
      </c>
      <c r="C96" s="201">
        <v>105.0</v>
      </c>
      <c r="D96" s="201">
        <v>184.0</v>
      </c>
      <c r="E96" s="201">
        <v>235.0</v>
      </c>
      <c r="F96" s="201"/>
      <c r="G96" s="201"/>
      <c r="H96" s="218">
        <v>133.93590000000003</v>
      </c>
      <c r="I96" s="215">
        <v>1.0</v>
      </c>
      <c r="J96" s="289">
        <f>+I96*H96</f>
        <v>133.9359</v>
      </c>
      <c r="K96" s="140"/>
      <c r="L96" s="140"/>
      <c r="M96" s="140"/>
      <c r="N96" s="140"/>
      <c r="O96" s="140"/>
      <c r="P96" s="140"/>
      <c r="Q96" s="142"/>
      <c r="R96" s="224"/>
      <c r="S96" s="140"/>
      <c r="T96" s="140"/>
      <c r="U96" s="143"/>
      <c r="V96" s="140"/>
      <c r="W96" s="140"/>
      <c r="X96" s="140"/>
      <c r="Y96" s="140"/>
      <c r="Z96" s="140"/>
      <c r="AA96" s="140"/>
      <c r="AB96" s="140"/>
      <c r="AC96" s="140"/>
      <c r="AD96" s="140"/>
      <c r="AE96" s="140"/>
      <c r="AF96" s="140"/>
      <c r="AG96" s="140"/>
      <c r="AH96" s="140"/>
      <c r="AI96" s="140"/>
      <c r="AJ96" s="140"/>
      <c r="AK96" s="140"/>
      <c r="AL96" s="140"/>
      <c r="AM96" s="140"/>
      <c r="AN96" s="140"/>
      <c r="AO96" s="140"/>
      <c r="AP96" s="140"/>
      <c r="AQ96" s="140"/>
      <c r="AR96" s="140"/>
      <c r="AS96" s="140"/>
    </row>
    <row r="97" ht="18.0" customHeight="1">
      <c r="A97" s="195"/>
      <c r="B97" s="290"/>
      <c r="C97" s="290"/>
      <c r="D97" s="290"/>
      <c r="E97" s="290"/>
      <c r="F97" s="290"/>
      <c r="G97" s="290"/>
      <c r="H97" s="291" t="s">
        <v>38</v>
      </c>
      <c r="I97" s="290"/>
      <c r="J97" s="292">
        <f>SUM(J96)</f>
        <v>133.9359</v>
      </c>
      <c r="K97" s="140"/>
      <c r="L97" s="140"/>
      <c r="M97" s="140"/>
      <c r="N97" s="140"/>
      <c r="O97" s="140"/>
      <c r="P97" s="140"/>
      <c r="Q97" s="142"/>
      <c r="R97" s="224"/>
      <c r="S97" s="140"/>
      <c r="T97" s="140"/>
      <c r="U97" s="143"/>
      <c r="V97" s="140"/>
      <c r="W97" s="140"/>
      <c r="X97" s="140"/>
      <c r="Y97" s="140"/>
      <c r="Z97" s="140"/>
      <c r="AA97" s="140"/>
      <c r="AB97" s="140"/>
      <c r="AC97" s="140"/>
      <c r="AD97" s="140"/>
      <c r="AE97" s="140"/>
      <c r="AF97" s="140"/>
      <c r="AG97" s="140"/>
      <c r="AH97" s="140"/>
      <c r="AI97" s="140"/>
      <c r="AJ97" s="140"/>
      <c r="AK97" s="140"/>
      <c r="AL97" s="140"/>
      <c r="AM97" s="140"/>
      <c r="AN97" s="140"/>
      <c r="AO97" s="140"/>
      <c r="AP97" s="140"/>
      <c r="AQ97" s="140"/>
      <c r="AR97" s="140"/>
      <c r="AS97" s="140"/>
    </row>
    <row r="98" ht="18.0" customHeight="1">
      <c r="A98" s="293"/>
      <c r="B98" s="294"/>
      <c r="C98" s="294"/>
      <c r="D98" s="294"/>
      <c r="E98" s="294"/>
      <c r="F98" s="294"/>
      <c r="G98" s="294"/>
      <c r="H98" s="295"/>
      <c r="I98" s="294"/>
      <c r="J98" s="289"/>
      <c r="K98" s="140"/>
      <c r="L98" s="140"/>
      <c r="M98" s="140"/>
      <c r="N98" s="140"/>
      <c r="O98" s="140"/>
      <c r="P98" s="140"/>
      <c r="Q98" s="142"/>
      <c r="R98" s="224"/>
      <c r="S98" s="140"/>
      <c r="T98" s="140"/>
      <c r="U98" s="143"/>
      <c r="V98" s="140"/>
      <c r="W98" s="140"/>
      <c r="X98" s="140"/>
      <c r="Y98" s="140"/>
      <c r="Z98" s="140"/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140"/>
      <c r="AL98" s="140"/>
      <c r="AM98" s="140"/>
      <c r="AN98" s="140"/>
      <c r="AO98" s="140"/>
      <c r="AP98" s="140"/>
      <c r="AQ98" s="140"/>
      <c r="AR98" s="140"/>
      <c r="AS98" s="140"/>
    </row>
    <row r="99" ht="18.0" customHeight="1">
      <c r="A99" s="140"/>
      <c r="B99" s="140"/>
      <c r="C99" s="140"/>
      <c r="D99" s="140"/>
      <c r="E99" s="140"/>
      <c r="F99" s="140"/>
      <c r="G99" s="140"/>
      <c r="H99" s="141"/>
      <c r="I99" s="140"/>
      <c r="J99" s="140"/>
      <c r="K99" s="140"/>
      <c r="L99" s="140"/>
      <c r="M99" s="140"/>
      <c r="N99" s="140"/>
      <c r="O99" s="140"/>
      <c r="P99" s="140"/>
      <c r="Q99" s="142"/>
      <c r="R99" s="224"/>
      <c r="S99" s="140"/>
      <c r="T99" s="140"/>
      <c r="U99" s="143"/>
      <c r="V99" s="140"/>
      <c r="W99" s="140"/>
      <c r="X99" s="140"/>
      <c r="Y99" s="140"/>
      <c r="Z99" s="140"/>
      <c r="AA99" s="140"/>
      <c r="AB99" s="140"/>
      <c r="AC99" s="140"/>
      <c r="AD99" s="140"/>
      <c r="AE99" s="140"/>
      <c r="AF99" s="140"/>
      <c r="AG99" s="140"/>
      <c r="AH99" s="140"/>
      <c r="AI99" s="140"/>
      <c r="AJ99" s="140"/>
      <c r="AK99" s="140"/>
      <c r="AL99" s="140"/>
      <c r="AM99" s="140"/>
      <c r="AN99" s="140"/>
      <c r="AO99" s="140"/>
      <c r="AP99" s="140"/>
      <c r="AQ99" s="140"/>
      <c r="AR99" s="140"/>
      <c r="AS99" s="140"/>
    </row>
    <row r="100" ht="18.0" customHeight="1">
      <c r="A100" s="140"/>
      <c r="B100" s="140"/>
      <c r="C100" s="140"/>
      <c r="D100" s="140"/>
      <c r="E100" s="140"/>
      <c r="F100" s="140"/>
      <c r="G100" s="140"/>
      <c r="H100" s="141"/>
      <c r="I100" s="140"/>
      <c r="J100" s="140"/>
      <c r="K100" s="140"/>
      <c r="L100" s="140"/>
      <c r="M100" s="140"/>
      <c r="N100" s="140"/>
      <c r="O100" s="140"/>
      <c r="P100" s="140"/>
      <c r="Q100" s="142"/>
      <c r="R100" s="224"/>
      <c r="S100" s="140"/>
      <c r="T100" s="140"/>
      <c r="U100" s="143"/>
      <c r="V100" s="140"/>
      <c r="W100" s="140"/>
      <c r="X100" s="140"/>
      <c r="Y100" s="140"/>
      <c r="Z100" s="140"/>
      <c r="AA100" s="140"/>
      <c r="AB100" s="140"/>
      <c r="AC100" s="140"/>
      <c r="AD100" s="140"/>
      <c r="AE100" s="140"/>
      <c r="AF100" s="140"/>
      <c r="AG100" s="140"/>
      <c r="AH100" s="140"/>
      <c r="AI100" s="140"/>
      <c r="AJ100" s="140"/>
      <c r="AK100" s="140"/>
      <c r="AL100" s="140"/>
      <c r="AM100" s="140"/>
      <c r="AN100" s="140"/>
      <c r="AO100" s="140"/>
      <c r="AP100" s="140"/>
      <c r="AQ100" s="140"/>
      <c r="AR100" s="140"/>
      <c r="AS100" s="140"/>
    </row>
    <row r="101" ht="18.0" customHeight="1">
      <c r="A101" s="140"/>
      <c r="B101" s="140"/>
      <c r="C101" s="140"/>
      <c r="D101" s="140"/>
      <c r="E101" s="140"/>
      <c r="F101" s="140"/>
      <c r="G101" s="140"/>
      <c r="H101" s="141"/>
      <c r="I101" s="140"/>
      <c r="J101" s="140"/>
      <c r="K101" s="140"/>
      <c r="L101" s="140"/>
      <c r="M101" s="140"/>
      <c r="N101" s="140"/>
      <c r="O101" s="140"/>
      <c r="P101" s="140"/>
      <c r="Q101" s="142"/>
      <c r="R101" s="224"/>
      <c r="S101" s="140"/>
      <c r="T101" s="140"/>
      <c r="U101" s="143"/>
      <c r="V101" s="140"/>
      <c r="W101" s="140"/>
      <c r="X101" s="140"/>
      <c r="Y101" s="140"/>
      <c r="Z101" s="140"/>
      <c r="AA101" s="140"/>
      <c r="AB101" s="140"/>
      <c r="AC101" s="140"/>
      <c r="AD101" s="140"/>
      <c r="AE101" s="140"/>
      <c r="AF101" s="140"/>
      <c r="AG101" s="140"/>
      <c r="AH101" s="140"/>
      <c r="AI101" s="140"/>
      <c r="AJ101" s="140"/>
      <c r="AK101" s="140"/>
      <c r="AL101" s="140"/>
      <c r="AM101" s="140"/>
      <c r="AN101" s="140"/>
      <c r="AO101" s="140"/>
      <c r="AP101" s="140"/>
      <c r="AQ101" s="140"/>
      <c r="AR101" s="140"/>
      <c r="AS101" s="140"/>
    </row>
    <row r="102" ht="18.0" customHeight="1">
      <c r="A102" s="140" t="s">
        <v>39</v>
      </c>
      <c r="B102" s="140"/>
      <c r="C102" s="140"/>
      <c r="D102" s="140"/>
      <c r="E102" s="140"/>
      <c r="F102" s="140"/>
      <c r="G102" s="140"/>
      <c r="H102" s="141"/>
      <c r="I102" s="140"/>
      <c r="J102" s="140"/>
      <c r="K102" s="140"/>
      <c r="L102" s="140"/>
      <c r="M102" s="140"/>
      <c r="N102" s="140"/>
      <c r="O102" s="140"/>
      <c r="P102" s="140"/>
      <c r="Q102" s="142"/>
      <c r="R102" s="224"/>
      <c r="S102" s="140"/>
      <c r="T102" s="140"/>
      <c r="U102" s="143"/>
      <c r="V102" s="140"/>
      <c r="W102" s="140"/>
      <c r="X102" s="140"/>
      <c r="Y102" s="140"/>
      <c r="Z102" s="140"/>
      <c r="AA102" s="140"/>
      <c r="AB102" s="140"/>
      <c r="AC102" s="140"/>
      <c r="AD102" s="140"/>
      <c r="AE102" s="140"/>
      <c r="AF102" s="140"/>
      <c r="AG102" s="140"/>
      <c r="AH102" s="140"/>
      <c r="AI102" s="140"/>
      <c r="AJ102" s="140"/>
      <c r="AK102" s="140"/>
      <c r="AL102" s="140"/>
      <c r="AM102" s="140"/>
      <c r="AN102" s="140"/>
      <c r="AO102" s="140"/>
      <c r="AP102" s="140"/>
      <c r="AQ102" s="140"/>
      <c r="AR102" s="140"/>
      <c r="AS102" s="140"/>
    </row>
    <row r="103" ht="18.0" customHeight="1">
      <c r="A103" s="140"/>
      <c r="B103" s="140"/>
      <c r="C103" s="140"/>
      <c r="D103" s="140"/>
      <c r="E103" s="140"/>
      <c r="F103" s="140"/>
      <c r="G103" s="140"/>
      <c r="H103" s="141"/>
      <c r="I103" s="140"/>
      <c r="J103" s="140"/>
      <c r="K103" s="140"/>
      <c r="L103" s="140"/>
      <c r="M103" s="140"/>
      <c r="N103" s="140"/>
      <c r="O103" s="140"/>
      <c r="P103" s="140"/>
      <c r="Q103" s="142"/>
      <c r="R103" s="224"/>
      <c r="S103" s="140"/>
      <c r="T103" s="140"/>
      <c r="U103" s="143"/>
      <c r="V103" s="140"/>
      <c r="W103" s="140"/>
      <c r="X103" s="140"/>
      <c r="Y103" s="140"/>
      <c r="Z103" s="140"/>
      <c r="AA103" s="140"/>
      <c r="AB103" s="140"/>
      <c r="AC103" s="140"/>
      <c r="AD103" s="140"/>
      <c r="AE103" s="140"/>
      <c r="AF103" s="140"/>
      <c r="AG103" s="140"/>
      <c r="AH103" s="140"/>
      <c r="AI103" s="140"/>
      <c r="AJ103" s="140"/>
      <c r="AK103" s="140"/>
      <c r="AL103" s="140"/>
      <c r="AM103" s="140"/>
      <c r="AN103" s="140"/>
      <c r="AO103" s="140"/>
      <c r="AP103" s="140"/>
      <c r="AQ103" s="140"/>
      <c r="AR103" s="140"/>
      <c r="AS103" s="140"/>
    </row>
    <row r="104" ht="42.0" customHeight="1">
      <c r="A104" s="180"/>
      <c r="B104" s="164" t="s">
        <v>12</v>
      </c>
      <c r="C104" s="181" t="s">
        <v>66</v>
      </c>
      <c r="D104" s="52"/>
      <c r="E104" s="53"/>
      <c r="F104" s="225"/>
      <c r="G104" s="225"/>
      <c r="H104" s="183" t="s">
        <v>14</v>
      </c>
      <c r="I104" s="226" t="s">
        <v>15</v>
      </c>
      <c r="J104" s="164" t="s">
        <v>16</v>
      </c>
      <c r="K104" s="140"/>
      <c r="L104" s="140"/>
      <c r="M104" s="140"/>
      <c r="N104" s="140"/>
      <c r="O104" s="140"/>
      <c r="P104" s="140"/>
      <c r="Q104" s="142"/>
      <c r="R104" s="224"/>
      <c r="S104" s="140"/>
      <c r="T104" s="140"/>
      <c r="U104" s="143"/>
      <c r="V104" s="140"/>
      <c r="W104" s="140"/>
      <c r="X104" s="140"/>
      <c r="Y104" s="140"/>
      <c r="Z104" s="140"/>
      <c r="AA104" s="140"/>
      <c r="AB104" s="140"/>
      <c r="AC104" s="140"/>
      <c r="AD104" s="140"/>
      <c r="AE104" s="140"/>
      <c r="AF104" s="140"/>
      <c r="AG104" s="140"/>
      <c r="AH104" s="140"/>
      <c r="AI104" s="140"/>
      <c r="AJ104" s="140"/>
      <c r="AK104" s="140"/>
      <c r="AL104" s="140"/>
      <c r="AM104" s="140"/>
      <c r="AN104" s="140"/>
      <c r="AO104" s="140"/>
      <c r="AP104" s="140"/>
      <c r="AQ104" s="140"/>
      <c r="AR104" s="140"/>
      <c r="AS104" s="140"/>
    </row>
    <row r="105" ht="24.75" customHeight="1">
      <c r="A105" s="164">
        <v>1.0</v>
      </c>
      <c r="B105" s="186" t="s">
        <v>26</v>
      </c>
      <c r="C105" s="164"/>
      <c r="D105" s="164"/>
      <c r="E105" s="164"/>
      <c r="F105" s="164"/>
      <c r="G105" s="164"/>
      <c r="H105" s="227">
        <v>23.0</v>
      </c>
      <c r="I105" s="185">
        <v>1.0</v>
      </c>
      <c r="J105" s="219">
        <f t="shared" ref="J105:J110" si="83">+I105*H105</f>
        <v>23</v>
      </c>
      <c r="K105" s="180"/>
      <c r="L105" s="180"/>
      <c r="M105" s="180"/>
      <c r="N105" s="180"/>
      <c r="O105" s="180"/>
      <c r="P105" s="180"/>
      <c r="Q105" s="228"/>
      <c r="R105" s="224"/>
      <c r="S105" s="140"/>
      <c r="T105" s="140"/>
      <c r="U105" s="143"/>
      <c r="V105" s="140"/>
      <c r="W105" s="140"/>
      <c r="X105" s="140"/>
      <c r="Y105" s="140"/>
      <c r="Z105" s="140"/>
      <c r="AA105" s="140"/>
      <c r="AB105" s="140"/>
      <c r="AC105" s="140"/>
      <c r="AD105" s="140"/>
      <c r="AE105" s="140"/>
      <c r="AF105" s="140"/>
      <c r="AG105" s="140"/>
      <c r="AH105" s="140"/>
      <c r="AI105" s="140"/>
      <c r="AJ105" s="140"/>
      <c r="AK105" s="140"/>
      <c r="AL105" s="140"/>
      <c r="AM105" s="140"/>
      <c r="AN105" s="140"/>
      <c r="AO105" s="140"/>
      <c r="AP105" s="140"/>
      <c r="AQ105" s="140"/>
      <c r="AR105" s="140"/>
      <c r="AS105" s="140"/>
    </row>
    <row r="106" ht="24.75" customHeight="1">
      <c r="A106" s="164">
        <v>2.0</v>
      </c>
      <c r="B106" s="195" t="s">
        <v>26</v>
      </c>
      <c r="C106" s="164"/>
      <c r="D106" s="164"/>
      <c r="E106" s="164"/>
      <c r="F106" s="164"/>
      <c r="G106" s="164"/>
      <c r="H106" s="227">
        <v>16.0</v>
      </c>
      <c r="I106" s="185">
        <v>1.0</v>
      </c>
      <c r="J106" s="219">
        <f t="shared" si="83"/>
        <v>16</v>
      </c>
      <c r="K106" s="180"/>
      <c r="L106" s="180"/>
      <c r="M106" s="180"/>
      <c r="N106" s="180"/>
      <c r="O106" s="180"/>
      <c r="P106" s="180"/>
      <c r="Q106" s="228"/>
      <c r="R106" s="224"/>
      <c r="S106" s="140"/>
      <c r="T106" s="140"/>
      <c r="U106" s="143"/>
      <c r="V106" s="140"/>
      <c r="W106" s="140"/>
      <c r="X106" s="140"/>
      <c r="Y106" s="140"/>
      <c r="Z106" s="140"/>
      <c r="AA106" s="140"/>
      <c r="AB106" s="140"/>
      <c r="AC106" s="140"/>
      <c r="AD106" s="140"/>
      <c r="AE106" s="140"/>
      <c r="AF106" s="140"/>
      <c r="AG106" s="140"/>
      <c r="AH106" s="140"/>
      <c r="AI106" s="140"/>
      <c r="AJ106" s="140"/>
      <c r="AK106" s="140"/>
      <c r="AL106" s="140"/>
      <c r="AM106" s="140"/>
      <c r="AN106" s="140"/>
      <c r="AO106" s="140"/>
      <c r="AP106" s="140"/>
      <c r="AQ106" s="140"/>
      <c r="AR106" s="140"/>
      <c r="AS106" s="140"/>
    </row>
    <row r="107" ht="24.75" customHeight="1">
      <c r="A107" s="164">
        <v>3.0</v>
      </c>
      <c r="B107" s="186" t="s">
        <v>84</v>
      </c>
      <c r="C107" s="164"/>
      <c r="D107" s="164"/>
      <c r="E107" s="164"/>
      <c r="F107" s="164"/>
      <c r="G107" s="164"/>
      <c r="H107" s="227">
        <v>39.0</v>
      </c>
      <c r="I107" s="185">
        <v>1.0</v>
      </c>
      <c r="J107" s="219">
        <f t="shared" si="83"/>
        <v>39</v>
      </c>
      <c r="K107" s="180"/>
      <c r="L107" s="180"/>
      <c r="M107" s="180"/>
      <c r="N107" s="180"/>
      <c r="O107" s="180"/>
      <c r="P107" s="180"/>
      <c r="Q107" s="228"/>
      <c r="R107" s="224"/>
      <c r="S107" s="140"/>
      <c r="T107" s="140"/>
      <c r="U107" s="143"/>
      <c r="V107" s="140"/>
      <c r="W107" s="140"/>
      <c r="X107" s="140"/>
      <c r="Y107" s="140"/>
      <c r="Z107" s="140"/>
      <c r="AA107" s="140"/>
      <c r="AB107" s="140"/>
      <c r="AC107" s="140"/>
      <c r="AD107" s="140"/>
      <c r="AE107" s="140"/>
      <c r="AF107" s="140"/>
      <c r="AG107" s="140"/>
      <c r="AH107" s="140"/>
      <c r="AI107" s="140"/>
      <c r="AJ107" s="140"/>
      <c r="AK107" s="140"/>
      <c r="AL107" s="140"/>
      <c r="AM107" s="140"/>
      <c r="AN107" s="140"/>
      <c r="AO107" s="140"/>
      <c r="AP107" s="140"/>
      <c r="AQ107" s="140"/>
      <c r="AR107" s="140"/>
      <c r="AS107" s="140"/>
    </row>
    <row r="108" ht="24.75" customHeight="1">
      <c r="A108" s="164">
        <v>4.0</v>
      </c>
      <c r="B108" s="195" t="s">
        <v>84</v>
      </c>
      <c r="C108" s="164"/>
      <c r="D108" s="164"/>
      <c r="E108" s="164"/>
      <c r="F108" s="164"/>
      <c r="G108" s="164"/>
      <c r="H108" s="227">
        <v>26.0</v>
      </c>
      <c r="I108" s="185">
        <v>1.0</v>
      </c>
      <c r="J108" s="219">
        <f t="shared" si="83"/>
        <v>26</v>
      </c>
      <c r="K108" s="180"/>
      <c r="L108" s="180"/>
      <c r="M108" s="180"/>
      <c r="N108" s="180"/>
      <c r="O108" s="180"/>
      <c r="P108" s="180"/>
      <c r="Q108" s="228"/>
      <c r="R108" s="224"/>
      <c r="S108" s="140"/>
      <c r="T108" s="140"/>
      <c r="U108" s="143"/>
      <c r="V108" s="140"/>
      <c r="W108" s="140"/>
      <c r="X108" s="140"/>
      <c r="Y108" s="140"/>
      <c r="Z108" s="140"/>
      <c r="AA108" s="140"/>
      <c r="AB108" s="140"/>
      <c r="AC108" s="140"/>
      <c r="AD108" s="140"/>
      <c r="AE108" s="140"/>
      <c r="AF108" s="140"/>
      <c r="AG108" s="140"/>
      <c r="AH108" s="140"/>
      <c r="AI108" s="140"/>
      <c r="AJ108" s="140"/>
      <c r="AK108" s="140"/>
      <c r="AL108" s="140"/>
      <c r="AM108" s="140"/>
      <c r="AN108" s="140"/>
      <c r="AO108" s="140"/>
      <c r="AP108" s="140"/>
      <c r="AQ108" s="140"/>
      <c r="AR108" s="140"/>
      <c r="AS108" s="140"/>
    </row>
    <row r="109" ht="24.75" customHeight="1">
      <c r="A109" s="164">
        <v>5.0</v>
      </c>
      <c r="B109" s="186" t="s">
        <v>55</v>
      </c>
      <c r="C109" s="164"/>
      <c r="D109" s="164"/>
      <c r="E109" s="164"/>
      <c r="F109" s="164"/>
      <c r="G109" s="164"/>
      <c r="H109" s="227">
        <v>29.0</v>
      </c>
      <c r="I109" s="185">
        <v>1.0</v>
      </c>
      <c r="J109" s="219">
        <f t="shared" si="83"/>
        <v>29</v>
      </c>
      <c r="K109" s="180"/>
      <c r="L109" s="180"/>
      <c r="M109" s="180"/>
      <c r="N109" s="180"/>
      <c r="O109" s="180"/>
      <c r="P109" s="180"/>
      <c r="Q109" s="228"/>
      <c r="R109" s="224"/>
      <c r="S109" s="140"/>
      <c r="T109" s="140"/>
      <c r="U109" s="143"/>
      <c r="V109" s="140"/>
      <c r="W109" s="140"/>
      <c r="X109" s="140"/>
      <c r="Y109" s="140"/>
      <c r="Z109" s="140"/>
      <c r="AA109" s="140"/>
      <c r="AB109" s="140"/>
      <c r="AC109" s="140"/>
      <c r="AD109" s="140"/>
      <c r="AE109" s="140"/>
      <c r="AF109" s="140"/>
      <c r="AG109" s="140"/>
      <c r="AH109" s="140"/>
      <c r="AI109" s="140"/>
      <c r="AJ109" s="140"/>
      <c r="AK109" s="140"/>
      <c r="AL109" s="140"/>
      <c r="AM109" s="140"/>
      <c r="AN109" s="140"/>
      <c r="AO109" s="140"/>
      <c r="AP109" s="140"/>
      <c r="AQ109" s="140"/>
      <c r="AR109" s="140"/>
      <c r="AS109" s="140"/>
    </row>
    <row r="110" ht="24.75" customHeight="1">
      <c r="A110" s="164">
        <v>6.0</v>
      </c>
      <c r="B110" s="195" t="s">
        <v>56</v>
      </c>
      <c r="C110" s="164"/>
      <c r="D110" s="164"/>
      <c r="E110" s="164"/>
      <c r="F110" s="164"/>
      <c r="G110" s="164"/>
      <c r="H110" s="227">
        <v>34.0</v>
      </c>
      <c r="I110" s="185">
        <v>1.0</v>
      </c>
      <c r="J110" s="219">
        <f t="shared" si="83"/>
        <v>34</v>
      </c>
      <c r="K110" s="180"/>
      <c r="L110" s="180"/>
      <c r="M110" s="180"/>
      <c r="N110" s="180"/>
      <c r="O110" s="180"/>
      <c r="P110" s="180"/>
      <c r="Q110" s="228"/>
      <c r="R110" s="224"/>
      <c r="S110" s="140"/>
      <c r="T110" s="140"/>
      <c r="U110" s="143"/>
      <c r="V110" s="140"/>
      <c r="W110" s="140"/>
      <c r="X110" s="140"/>
      <c r="Y110" s="140"/>
      <c r="Z110" s="140"/>
      <c r="AA110" s="140"/>
      <c r="AB110" s="140"/>
      <c r="AC110" s="140"/>
      <c r="AD110" s="140"/>
      <c r="AE110" s="140"/>
      <c r="AF110" s="140"/>
      <c r="AG110" s="140"/>
      <c r="AH110" s="140"/>
      <c r="AI110" s="140"/>
      <c r="AJ110" s="140"/>
      <c r="AK110" s="140"/>
      <c r="AL110" s="140"/>
      <c r="AM110" s="140"/>
      <c r="AN110" s="140"/>
      <c r="AO110" s="140"/>
      <c r="AP110" s="140"/>
      <c r="AQ110" s="140"/>
      <c r="AR110" s="140"/>
      <c r="AS110" s="140"/>
    </row>
    <row r="111" ht="18.0" customHeight="1">
      <c r="A111" s="140"/>
      <c r="B111" s="140"/>
      <c r="C111" s="140"/>
      <c r="D111" s="140"/>
      <c r="E111" s="140"/>
      <c r="F111" s="140"/>
      <c r="G111" s="140"/>
      <c r="H111" s="141" t="s">
        <v>38</v>
      </c>
      <c r="I111" s="140"/>
      <c r="J111" s="232">
        <f>SUM(J105:J110)</f>
        <v>167</v>
      </c>
      <c r="K111" s="233"/>
      <c r="L111" s="233"/>
      <c r="M111" s="233"/>
      <c r="N111" s="233"/>
      <c r="O111" s="233"/>
      <c r="P111" s="233"/>
      <c r="Q111" s="234"/>
      <c r="R111" s="224"/>
      <c r="S111" s="140"/>
      <c r="T111" s="140"/>
      <c r="U111" s="143"/>
      <c r="V111" s="140"/>
      <c r="W111" s="140"/>
      <c r="X111" s="140"/>
      <c r="Y111" s="140"/>
      <c r="Z111" s="140"/>
      <c r="AA111" s="140"/>
      <c r="AB111" s="140"/>
      <c r="AC111" s="140"/>
      <c r="AD111" s="140"/>
      <c r="AE111" s="140"/>
      <c r="AF111" s="140"/>
      <c r="AG111" s="140"/>
      <c r="AH111" s="140"/>
      <c r="AI111" s="140"/>
      <c r="AJ111" s="140"/>
      <c r="AK111" s="140"/>
      <c r="AL111" s="140"/>
      <c r="AM111" s="140"/>
      <c r="AN111" s="140"/>
      <c r="AO111" s="140"/>
      <c r="AP111" s="140"/>
      <c r="AQ111" s="140"/>
      <c r="AR111" s="140"/>
      <c r="AS111" s="140"/>
    </row>
    <row r="112" ht="18.0" customHeight="1">
      <c r="A112" s="146"/>
      <c r="B112" s="146"/>
      <c r="C112" s="146"/>
      <c r="D112" s="146"/>
      <c r="E112" s="146"/>
      <c r="F112" s="146"/>
      <c r="G112" s="146"/>
      <c r="H112" s="147"/>
      <c r="I112" s="177"/>
      <c r="J112" s="204">
        <f>+J111*60%</f>
        <v>100.2</v>
      </c>
      <c r="K112" s="204"/>
      <c r="L112" s="204"/>
      <c r="M112" s="204"/>
      <c r="N112" s="204"/>
      <c r="O112" s="204"/>
      <c r="P112" s="204"/>
      <c r="Q112" s="206">
        <f>+J111*40%</f>
        <v>66.8</v>
      </c>
      <c r="R112" s="224"/>
      <c r="S112" s="140"/>
      <c r="T112" s="140"/>
      <c r="U112" s="143"/>
      <c r="V112" s="140"/>
      <c r="W112" s="140"/>
      <c r="X112" s="140"/>
      <c r="Y112" s="140"/>
      <c r="Z112" s="140"/>
      <c r="AA112" s="140"/>
      <c r="AB112" s="140"/>
      <c r="AC112" s="140"/>
      <c r="AD112" s="140"/>
      <c r="AE112" s="140"/>
      <c r="AF112" s="140"/>
      <c r="AG112" s="140"/>
      <c r="AH112" s="140"/>
      <c r="AI112" s="140"/>
      <c r="AJ112" s="140"/>
      <c r="AK112" s="140"/>
      <c r="AL112" s="140"/>
      <c r="AM112" s="140"/>
      <c r="AN112" s="140"/>
      <c r="AO112" s="140"/>
      <c r="AP112" s="140"/>
      <c r="AQ112" s="140"/>
      <c r="AR112" s="140"/>
      <c r="AS112" s="140"/>
    </row>
    <row r="113" ht="18.0" customHeight="1">
      <c r="A113" s="140"/>
      <c r="B113" s="140"/>
      <c r="C113" s="140"/>
      <c r="D113" s="140"/>
      <c r="E113" s="140"/>
      <c r="F113" s="140"/>
      <c r="G113" s="140"/>
      <c r="H113" s="141"/>
      <c r="I113" s="140"/>
      <c r="J113" s="140"/>
      <c r="K113" s="140"/>
      <c r="L113" s="140"/>
      <c r="M113" s="140"/>
      <c r="N113" s="140"/>
      <c r="O113" s="140"/>
      <c r="P113" s="140"/>
      <c r="Q113" s="142"/>
      <c r="R113" s="224"/>
      <c r="S113" s="140"/>
      <c r="T113" s="140"/>
      <c r="U113" s="143"/>
      <c r="V113" s="140"/>
      <c r="W113" s="140"/>
      <c r="X113" s="140"/>
      <c r="Y113" s="140"/>
      <c r="Z113" s="140"/>
      <c r="AA113" s="140"/>
      <c r="AB113" s="140"/>
      <c r="AC113" s="140"/>
      <c r="AD113" s="140"/>
      <c r="AE113" s="140"/>
      <c r="AF113" s="140"/>
      <c r="AG113" s="140"/>
      <c r="AH113" s="140"/>
      <c r="AI113" s="140"/>
      <c r="AJ113" s="140"/>
      <c r="AK113" s="140"/>
      <c r="AL113" s="140"/>
      <c r="AM113" s="140"/>
      <c r="AN113" s="140"/>
      <c r="AO113" s="140"/>
      <c r="AP113" s="140"/>
      <c r="AQ113" s="140"/>
      <c r="AR113" s="140"/>
      <c r="AS113" s="140"/>
    </row>
    <row r="114" ht="18.0" customHeight="1">
      <c r="A114" s="140"/>
      <c r="B114" s="140"/>
      <c r="C114" s="140"/>
      <c r="D114" s="140"/>
      <c r="E114" s="140"/>
      <c r="F114" s="140"/>
      <c r="G114" s="140"/>
      <c r="H114" s="141"/>
      <c r="I114" s="140"/>
      <c r="J114" s="140"/>
      <c r="K114" s="140"/>
      <c r="L114" s="140"/>
      <c r="M114" s="140"/>
      <c r="N114" s="140"/>
      <c r="O114" s="140"/>
      <c r="P114" s="140"/>
      <c r="Q114" s="142"/>
      <c r="R114" s="224"/>
      <c r="S114" s="140"/>
      <c r="T114" s="140"/>
      <c r="U114" s="143"/>
      <c r="V114" s="140"/>
      <c r="W114" s="140"/>
      <c r="X114" s="140"/>
      <c r="Y114" s="140"/>
      <c r="Z114" s="140"/>
      <c r="AA114" s="140"/>
      <c r="AB114" s="140"/>
      <c r="AC114" s="140"/>
      <c r="AD114" s="140"/>
      <c r="AE114" s="140"/>
      <c r="AF114" s="140"/>
      <c r="AG114" s="140"/>
      <c r="AH114" s="140"/>
      <c r="AI114" s="140"/>
      <c r="AJ114" s="140"/>
      <c r="AK114" s="140"/>
      <c r="AL114" s="140"/>
      <c r="AM114" s="140"/>
      <c r="AN114" s="140"/>
      <c r="AO114" s="140"/>
      <c r="AP114" s="140"/>
      <c r="AQ114" s="140"/>
      <c r="AR114" s="140"/>
      <c r="AS114" s="140"/>
    </row>
    <row r="115" ht="18.0" customHeight="1">
      <c r="A115" s="235" t="s">
        <v>41</v>
      </c>
      <c r="B115" s="140"/>
      <c r="C115" s="140"/>
      <c r="D115" s="140"/>
      <c r="E115" s="140"/>
      <c r="F115" s="140"/>
      <c r="G115" s="140"/>
      <c r="H115" s="141"/>
      <c r="I115" s="140"/>
      <c r="J115" s="140"/>
      <c r="K115" s="140"/>
      <c r="L115" s="140"/>
      <c r="M115" s="140"/>
      <c r="N115" s="140"/>
      <c r="O115" s="140"/>
      <c r="P115" s="140"/>
      <c r="Q115" s="142"/>
      <c r="R115" s="224"/>
      <c r="S115" s="140"/>
      <c r="T115" s="140"/>
      <c r="U115" s="143"/>
      <c r="V115" s="140"/>
      <c r="W115" s="140"/>
      <c r="X115" s="140"/>
      <c r="Y115" s="140"/>
      <c r="Z115" s="140"/>
      <c r="AA115" s="140"/>
      <c r="AB115" s="140"/>
      <c r="AC115" s="140"/>
      <c r="AD115" s="140"/>
      <c r="AE115" s="140"/>
      <c r="AF115" s="140"/>
      <c r="AG115" s="140"/>
      <c r="AH115" s="140"/>
      <c r="AI115" s="140"/>
      <c r="AJ115" s="140"/>
      <c r="AK115" s="140"/>
      <c r="AL115" s="140"/>
      <c r="AM115" s="140"/>
      <c r="AN115" s="140"/>
      <c r="AO115" s="140"/>
      <c r="AP115" s="140"/>
      <c r="AQ115" s="140"/>
      <c r="AR115" s="140"/>
      <c r="AS115" s="140"/>
    </row>
    <row r="116" ht="18.0" customHeight="1">
      <c r="A116" s="236"/>
      <c r="B116" s="237" t="s">
        <v>42</v>
      </c>
      <c r="C116" s="237" t="s">
        <v>43</v>
      </c>
      <c r="D116" s="237" t="s">
        <v>44</v>
      </c>
      <c r="E116" s="237" t="s">
        <v>45</v>
      </c>
      <c r="F116" s="237"/>
      <c r="G116" s="237"/>
      <c r="H116" s="238" t="s">
        <v>46</v>
      </c>
      <c r="I116" s="239" t="s">
        <v>47</v>
      </c>
      <c r="J116" s="140"/>
      <c r="K116" s="140"/>
      <c r="L116" s="140"/>
      <c r="M116" s="140"/>
      <c r="N116" s="140"/>
      <c r="O116" s="140"/>
      <c r="P116" s="140"/>
      <c r="Q116" s="142"/>
      <c r="R116" s="224"/>
      <c r="S116" s="140"/>
      <c r="T116" s="140"/>
      <c r="U116" s="143"/>
      <c r="V116" s="140"/>
      <c r="W116" s="140"/>
      <c r="X116" s="140"/>
      <c r="Y116" s="140"/>
      <c r="Z116" s="140"/>
      <c r="AA116" s="140"/>
      <c r="AB116" s="140"/>
      <c r="AC116" s="140"/>
      <c r="AD116" s="140"/>
      <c r="AE116" s="140"/>
      <c r="AF116" s="140"/>
      <c r="AG116" s="140"/>
      <c r="AH116" s="140"/>
      <c r="AI116" s="140"/>
      <c r="AJ116" s="140"/>
      <c r="AK116" s="140"/>
      <c r="AL116" s="140"/>
      <c r="AM116" s="140"/>
      <c r="AN116" s="140"/>
      <c r="AO116" s="140"/>
      <c r="AP116" s="140"/>
      <c r="AQ116" s="140"/>
      <c r="AR116" s="140"/>
      <c r="AS116" s="140"/>
    </row>
    <row r="117" ht="18.0" customHeight="1">
      <c r="A117" s="240" t="s">
        <v>48</v>
      </c>
      <c r="B117" s="241">
        <f>+E15</f>
        <v>19773.0425</v>
      </c>
      <c r="C117" s="242">
        <f>+J79</f>
        <v>18581.30825</v>
      </c>
      <c r="D117" s="242">
        <f>+J90</f>
        <v>53.1056295</v>
      </c>
      <c r="E117" s="243">
        <f>J112</f>
        <v>100.2</v>
      </c>
      <c r="F117" s="243"/>
      <c r="G117" s="243"/>
      <c r="H117" s="244">
        <f>+I15</f>
        <v>959.6630595</v>
      </c>
      <c r="I117" s="245">
        <f>+B117-C117-D117-E117-H117</f>
        <v>78.765565</v>
      </c>
      <c r="J117" s="140"/>
      <c r="K117" s="140"/>
      <c r="L117" s="140"/>
      <c r="M117" s="140"/>
      <c r="N117" s="140"/>
      <c r="O117" s="140"/>
      <c r="P117" s="140"/>
      <c r="Q117" s="142"/>
      <c r="R117" s="224"/>
      <c r="S117" s="140"/>
      <c r="T117" s="140"/>
      <c r="U117" s="143"/>
      <c r="V117" s="140"/>
      <c r="W117" s="140"/>
      <c r="X117" s="140"/>
      <c r="Y117" s="140"/>
      <c r="Z117" s="140"/>
      <c r="AA117" s="140"/>
      <c r="AB117" s="140"/>
      <c r="AC117" s="140"/>
      <c r="AD117" s="140"/>
      <c r="AE117" s="140"/>
      <c r="AF117" s="140"/>
      <c r="AG117" s="140"/>
      <c r="AH117" s="140"/>
      <c r="AI117" s="140"/>
      <c r="AJ117" s="140"/>
      <c r="AK117" s="140"/>
      <c r="AL117" s="140"/>
      <c r="AM117" s="140"/>
      <c r="AN117" s="140"/>
      <c r="AO117" s="140"/>
      <c r="AP117" s="140"/>
      <c r="AQ117" s="140"/>
      <c r="AR117" s="140"/>
      <c r="AS117" s="140"/>
    </row>
    <row r="118" ht="18.0" customHeight="1">
      <c r="A118" s="246" t="s">
        <v>49</v>
      </c>
      <c r="B118" s="247"/>
      <c r="C118" s="248">
        <f>+C117/B117</f>
        <v>0.9397293434</v>
      </c>
      <c r="D118" s="248">
        <f>+D117/B117</f>
        <v>0.002685759134</v>
      </c>
      <c r="E118" s="248">
        <f>+E117/B117</f>
        <v>0.005067505418</v>
      </c>
      <c r="F118" s="248"/>
      <c r="G118" s="248"/>
      <c r="H118" s="249">
        <f>+H117/B117</f>
        <v>0.04853390972</v>
      </c>
      <c r="I118" s="250">
        <f>+I117/B117</f>
        <v>0.003983482309</v>
      </c>
      <c r="J118" s="140"/>
      <c r="K118" s="140"/>
      <c r="L118" s="140"/>
      <c r="M118" s="140"/>
      <c r="N118" s="140"/>
      <c r="O118" s="140"/>
      <c r="P118" s="140"/>
      <c r="Q118" s="142"/>
      <c r="R118" s="224"/>
      <c r="S118" s="140"/>
      <c r="T118" s="140"/>
      <c r="U118" s="143"/>
      <c r="V118" s="140"/>
      <c r="W118" s="140"/>
      <c r="X118" s="140"/>
      <c r="Y118" s="140"/>
      <c r="Z118" s="140"/>
      <c r="AA118" s="140"/>
      <c r="AB118" s="140"/>
      <c r="AC118" s="140"/>
      <c r="AD118" s="140"/>
      <c r="AE118" s="140"/>
      <c r="AF118" s="140"/>
      <c r="AG118" s="140"/>
      <c r="AH118" s="140"/>
      <c r="AI118" s="140"/>
      <c r="AJ118" s="140"/>
      <c r="AK118" s="140"/>
      <c r="AL118" s="140"/>
      <c r="AM118" s="140"/>
      <c r="AN118" s="140"/>
      <c r="AO118" s="140"/>
      <c r="AP118" s="140"/>
      <c r="AQ118" s="140"/>
      <c r="AR118" s="140"/>
      <c r="AS118" s="140"/>
    </row>
    <row r="119" ht="18.0" customHeight="1">
      <c r="A119" s="167"/>
      <c r="B119" s="221"/>
      <c r="C119" s="251"/>
      <c r="D119" s="251"/>
      <c r="E119" s="251"/>
      <c r="F119" s="251"/>
      <c r="G119" s="251"/>
      <c r="H119" s="252"/>
      <c r="I119" s="253"/>
      <c r="J119" s="140"/>
      <c r="K119" s="140"/>
      <c r="L119" s="140"/>
      <c r="M119" s="140"/>
      <c r="N119" s="140"/>
      <c r="O119" s="140"/>
      <c r="P119" s="140"/>
      <c r="Q119" s="142"/>
      <c r="R119" s="224"/>
      <c r="S119" s="140"/>
      <c r="T119" s="140"/>
      <c r="U119" s="143"/>
      <c r="V119" s="140"/>
      <c r="W119" s="140"/>
      <c r="X119" s="140"/>
      <c r="Y119" s="140"/>
      <c r="Z119" s="140"/>
      <c r="AA119" s="140"/>
      <c r="AB119" s="140"/>
      <c r="AC119" s="140"/>
      <c r="AD119" s="140"/>
      <c r="AE119" s="140"/>
      <c r="AF119" s="140"/>
      <c r="AG119" s="140"/>
      <c r="AH119" s="140"/>
      <c r="AI119" s="140"/>
      <c r="AJ119" s="140"/>
      <c r="AK119" s="140"/>
      <c r="AL119" s="140"/>
      <c r="AM119" s="140"/>
      <c r="AN119" s="140"/>
      <c r="AO119" s="140"/>
      <c r="AP119" s="140"/>
      <c r="AQ119" s="140"/>
      <c r="AR119" s="140"/>
      <c r="AS119" s="140"/>
    </row>
    <row r="120" ht="18.0" customHeight="1">
      <c r="A120" s="254"/>
      <c r="B120" s="255"/>
      <c r="C120" s="255"/>
      <c r="D120" s="255" t="s">
        <v>50</v>
      </c>
      <c r="E120" s="255" t="s">
        <v>48</v>
      </c>
      <c r="F120" s="255"/>
      <c r="G120" s="255"/>
      <c r="H120" s="256">
        <f>+D117+E117+H117+I117</f>
        <v>1191.734254</v>
      </c>
      <c r="I120" s="257"/>
      <c r="J120" s="140"/>
      <c r="K120" s="140"/>
      <c r="L120" s="140"/>
      <c r="M120" s="140"/>
      <c r="N120" s="140"/>
      <c r="O120" s="140"/>
      <c r="P120" s="140"/>
      <c r="Q120" s="142"/>
      <c r="R120" s="141"/>
      <c r="S120" s="140"/>
      <c r="T120" s="140"/>
      <c r="U120" s="143"/>
      <c r="V120" s="140"/>
      <c r="W120" s="140"/>
      <c r="X120" s="140"/>
      <c r="Y120" s="140"/>
      <c r="Z120" s="140"/>
      <c r="AA120" s="140"/>
      <c r="AB120" s="140"/>
      <c r="AC120" s="140"/>
      <c r="AD120" s="140"/>
      <c r="AE120" s="140"/>
      <c r="AF120" s="140"/>
      <c r="AG120" s="140"/>
      <c r="AH120" s="140"/>
      <c r="AI120" s="140"/>
      <c r="AJ120" s="140"/>
      <c r="AK120" s="140"/>
      <c r="AL120" s="140"/>
      <c r="AM120" s="140"/>
      <c r="AN120" s="140"/>
      <c r="AO120" s="140"/>
      <c r="AP120" s="140"/>
      <c r="AQ120" s="140"/>
      <c r="AR120" s="140"/>
      <c r="AS120" s="140"/>
    </row>
    <row r="121" ht="18.0" customHeight="1">
      <c r="A121" s="258"/>
      <c r="B121" s="140"/>
      <c r="C121" s="140"/>
      <c r="D121" s="140"/>
      <c r="E121" s="140" t="s">
        <v>49</v>
      </c>
      <c r="F121" s="140"/>
      <c r="G121" s="140"/>
      <c r="H121" s="252">
        <f>+H120/B117</f>
        <v>0.06027065658</v>
      </c>
      <c r="I121" s="259"/>
      <c r="J121" s="140"/>
      <c r="K121" s="140"/>
      <c r="L121" s="140"/>
      <c r="M121" s="140"/>
      <c r="N121" s="140"/>
      <c r="O121" s="140"/>
      <c r="P121" s="140"/>
      <c r="Q121" s="142"/>
      <c r="R121" s="141"/>
      <c r="S121" s="140"/>
      <c r="T121" s="140"/>
      <c r="U121" s="143"/>
      <c r="V121" s="140"/>
      <c r="W121" s="140"/>
      <c r="X121" s="140"/>
      <c r="Y121" s="140"/>
      <c r="Z121" s="140"/>
      <c r="AA121" s="140"/>
      <c r="AB121" s="140"/>
      <c r="AC121" s="140"/>
      <c r="AD121" s="140"/>
      <c r="AE121" s="140"/>
      <c r="AF121" s="140"/>
      <c r="AG121" s="140"/>
      <c r="AH121" s="140"/>
      <c r="AI121" s="140"/>
      <c r="AJ121" s="140"/>
      <c r="AK121" s="140"/>
      <c r="AL121" s="140"/>
      <c r="AM121" s="140"/>
      <c r="AN121" s="140"/>
      <c r="AO121" s="140"/>
      <c r="AP121" s="140"/>
      <c r="AQ121" s="140"/>
      <c r="AR121" s="140"/>
      <c r="AS121" s="140"/>
    </row>
    <row r="122" ht="18.0" customHeight="1">
      <c r="A122" s="258"/>
      <c r="B122" s="140"/>
      <c r="C122" s="140" t="s">
        <v>51</v>
      </c>
      <c r="D122" s="140"/>
      <c r="E122" s="140"/>
      <c r="F122" s="140"/>
      <c r="G122" s="140"/>
      <c r="H122" s="141"/>
      <c r="I122" s="259"/>
      <c r="J122" s="140"/>
      <c r="K122" s="140"/>
      <c r="L122" s="140"/>
      <c r="M122" s="140"/>
      <c r="N122" s="140"/>
      <c r="O122" s="140"/>
      <c r="P122" s="140"/>
      <c r="Q122" s="142"/>
      <c r="R122" s="141"/>
      <c r="S122" s="140"/>
      <c r="T122" s="140"/>
      <c r="U122" s="143"/>
      <c r="V122" s="140"/>
      <c r="W122" s="140"/>
      <c r="X122" s="140"/>
      <c r="Y122" s="140"/>
      <c r="Z122" s="140"/>
      <c r="AA122" s="140"/>
      <c r="AB122" s="140"/>
      <c r="AC122" s="140"/>
      <c r="AD122" s="140"/>
      <c r="AE122" s="140"/>
      <c r="AF122" s="140"/>
      <c r="AG122" s="140"/>
      <c r="AH122" s="140"/>
      <c r="AI122" s="140"/>
      <c r="AJ122" s="140"/>
      <c r="AK122" s="140"/>
      <c r="AL122" s="140"/>
      <c r="AM122" s="140"/>
      <c r="AN122" s="140"/>
      <c r="AO122" s="140"/>
      <c r="AP122" s="140"/>
      <c r="AQ122" s="140"/>
      <c r="AR122" s="140"/>
      <c r="AS122" s="140"/>
    </row>
    <row r="123" ht="18.0" customHeight="1">
      <c r="A123" s="258"/>
      <c r="B123" s="140"/>
      <c r="C123" s="140"/>
      <c r="D123" s="140" t="s">
        <v>52</v>
      </c>
      <c r="E123" s="140"/>
      <c r="F123" s="140"/>
      <c r="G123" s="140"/>
      <c r="H123" s="141">
        <f>+H122*(H120-H117)</f>
        <v>0</v>
      </c>
      <c r="I123" s="259"/>
      <c r="J123" s="140"/>
      <c r="K123" s="140"/>
      <c r="L123" s="140"/>
      <c r="M123" s="140"/>
      <c r="N123" s="140"/>
      <c r="O123" s="140"/>
      <c r="P123" s="140"/>
      <c r="Q123" s="142"/>
      <c r="R123" s="140"/>
      <c r="S123" s="140"/>
      <c r="T123" s="140"/>
      <c r="U123" s="143"/>
      <c r="V123" s="140"/>
      <c r="W123" s="140"/>
      <c r="X123" s="140"/>
      <c r="Y123" s="140"/>
      <c r="Z123" s="140"/>
      <c r="AA123" s="140"/>
      <c r="AB123" s="140"/>
      <c r="AC123" s="140"/>
      <c r="AD123" s="140"/>
      <c r="AE123" s="140"/>
      <c r="AF123" s="140"/>
      <c r="AG123" s="140"/>
      <c r="AH123" s="140"/>
      <c r="AI123" s="140"/>
      <c r="AJ123" s="140"/>
      <c r="AK123" s="140"/>
      <c r="AL123" s="140"/>
      <c r="AM123" s="140"/>
      <c r="AN123" s="140"/>
      <c r="AO123" s="140"/>
      <c r="AP123" s="140"/>
      <c r="AQ123" s="140"/>
      <c r="AR123" s="140"/>
      <c r="AS123" s="140"/>
    </row>
    <row r="124" ht="18.0" customHeight="1">
      <c r="A124" s="260"/>
      <c r="B124" s="261"/>
      <c r="C124" s="261"/>
      <c r="D124" s="261"/>
      <c r="E124" s="261"/>
      <c r="F124" s="261"/>
      <c r="G124" s="261"/>
      <c r="H124" s="262"/>
      <c r="I124" s="263"/>
      <c r="J124" s="140"/>
      <c r="K124" s="140"/>
      <c r="L124" s="140"/>
      <c r="M124" s="140"/>
      <c r="N124" s="140"/>
      <c r="O124" s="140"/>
      <c r="P124" s="140"/>
      <c r="Q124" s="142"/>
      <c r="R124" s="140"/>
      <c r="S124" s="140"/>
      <c r="T124" s="140"/>
      <c r="U124" s="143"/>
      <c r="V124" s="140"/>
      <c r="W124" s="140"/>
      <c r="X124" s="140"/>
      <c r="Y124" s="140"/>
      <c r="Z124" s="140"/>
      <c r="AA124" s="140"/>
      <c r="AB124" s="140"/>
      <c r="AC124" s="140"/>
      <c r="AD124" s="140"/>
      <c r="AE124" s="140"/>
      <c r="AF124" s="140"/>
      <c r="AG124" s="140"/>
      <c r="AH124" s="140"/>
      <c r="AI124" s="140"/>
      <c r="AJ124" s="140"/>
      <c r="AK124" s="140"/>
      <c r="AL124" s="140"/>
      <c r="AM124" s="140"/>
      <c r="AN124" s="140"/>
      <c r="AO124" s="140"/>
      <c r="AP124" s="140"/>
      <c r="AQ124" s="140"/>
      <c r="AR124" s="140"/>
      <c r="AS124" s="140"/>
    </row>
    <row r="125" ht="18.0" customHeight="1">
      <c r="A125" s="140"/>
      <c r="B125" s="140"/>
      <c r="C125" s="140"/>
      <c r="D125" s="140"/>
      <c r="E125" s="140"/>
      <c r="F125" s="140"/>
      <c r="G125" s="140"/>
      <c r="H125" s="141"/>
      <c r="I125" s="140"/>
      <c r="J125" s="140"/>
      <c r="K125" s="140"/>
      <c r="L125" s="140"/>
      <c r="M125" s="140"/>
      <c r="N125" s="140"/>
      <c r="O125" s="140"/>
      <c r="P125" s="140"/>
      <c r="Q125" s="142"/>
      <c r="R125" s="140"/>
      <c r="S125" s="140"/>
      <c r="T125" s="140"/>
      <c r="U125" s="143"/>
      <c r="V125" s="140"/>
      <c r="W125" s="140"/>
      <c r="X125" s="140"/>
      <c r="Y125" s="140"/>
      <c r="Z125" s="140"/>
      <c r="AA125" s="140"/>
      <c r="AB125" s="140"/>
      <c r="AC125" s="140"/>
      <c r="AD125" s="140"/>
      <c r="AE125" s="140"/>
      <c r="AF125" s="140"/>
      <c r="AG125" s="140"/>
      <c r="AH125" s="140"/>
      <c r="AI125" s="140"/>
      <c r="AJ125" s="140"/>
      <c r="AK125" s="140"/>
      <c r="AL125" s="140"/>
      <c r="AM125" s="140"/>
      <c r="AN125" s="140"/>
      <c r="AO125" s="140"/>
      <c r="AP125" s="140"/>
      <c r="AQ125" s="140"/>
      <c r="AR125" s="140"/>
      <c r="AS125" s="140"/>
    </row>
    <row r="126" ht="18.0" customHeight="1">
      <c r="A126" s="140"/>
      <c r="B126" s="140"/>
      <c r="C126" s="140"/>
      <c r="D126" s="140"/>
      <c r="E126" s="140"/>
      <c r="F126" s="140"/>
      <c r="G126" s="140"/>
      <c r="H126" s="141"/>
      <c r="I126" s="140"/>
      <c r="J126" s="140"/>
      <c r="K126" s="140"/>
      <c r="L126" s="140"/>
      <c r="M126" s="140"/>
      <c r="N126" s="140"/>
      <c r="O126" s="140"/>
      <c r="P126" s="140"/>
      <c r="Q126" s="142"/>
      <c r="R126" s="140"/>
      <c r="S126" s="140"/>
      <c r="T126" s="140"/>
      <c r="U126" s="143"/>
      <c r="V126" s="140"/>
      <c r="W126" s="140"/>
      <c r="X126" s="140"/>
      <c r="Y126" s="140"/>
      <c r="Z126" s="140"/>
      <c r="AA126" s="140"/>
      <c r="AB126" s="140"/>
      <c r="AC126" s="140"/>
      <c r="AD126" s="140"/>
      <c r="AE126" s="140"/>
      <c r="AF126" s="140"/>
      <c r="AG126" s="140"/>
      <c r="AH126" s="140"/>
      <c r="AI126" s="140"/>
      <c r="AJ126" s="140"/>
      <c r="AK126" s="140"/>
      <c r="AL126" s="140"/>
      <c r="AM126" s="140"/>
      <c r="AN126" s="140"/>
      <c r="AO126" s="140"/>
      <c r="AP126" s="140"/>
      <c r="AQ126" s="140"/>
      <c r="AR126" s="140"/>
      <c r="AS126" s="140"/>
    </row>
    <row r="127" ht="18.0" customHeight="1">
      <c r="A127" s="140"/>
      <c r="B127" s="140"/>
      <c r="C127" s="140"/>
      <c r="D127" s="140"/>
      <c r="E127" s="140"/>
      <c r="F127" s="140"/>
      <c r="G127" s="140"/>
      <c r="H127" s="141"/>
      <c r="I127" s="140"/>
      <c r="J127" s="140"/>
      <c r="K127" s="140"/>
      <c r="L127" s="140"/>
      <c r="M127" s="140"/>
      <c r="N127" s="140"/>
      <c r="O127" s="140"/>
      <c r="P127" s="140"/>
      <c r="Q127" s="142"/>
      <c r="R127" s="140"/>
      <c r="S127" s="140"/>
      <c r="T127" s="140"/>
      <c r="U127" s="143"/>
      <c r="V127" s="140"/>
      <c r="W127" s="140"/>
      <c r="X127" s="140"/>
      <c r="Y127" s="140"/>
      <c r="Z127" s="140"/>
      <c r="AA127" s="140"/>
      <c r="AB127" s="140"/>
      <c r="AC127" s="140"/>
      <c r="AD127" s="140"/>
      <c r="AE127" s="140"/>
      <c r="AF127" s="140"/>
      <c r="AG127" s="140"/>
      <c r="AH127" s="140"/>
      <c r="AI127" s="140"/>
      <c r="AJ127" s="140"/>
      <c r="AK127" s="140"/>
      <c r="AL127" s="140"/>
      <c r="AM127" s="140"/>
      <c r="AN127" s="140"/>
      <c r="AO127" s="140"/>
      <c r="AP127" s="140"/>
      <c r="AQ127" s="140"/>
      <c r="AR127" s="140"/>
      <c r="AS127" s="140"/>
    </row>
    <row r="128" ht="18.0" customHeight="1">
      <c r="A128" s="7"/>
      <c r="B128" s="7"/>
      <c r="C128" s="7"/>
      <c r="D128" s="7"/>
      <c r="E128" s="7"/>
      <c r="F128" s="7"/>
      <c r="G128" s="7"/>
      <c r="H128" s="264"/>
      <c r="I128" s="7"/>
      <c r="J128" s="7"/>
      <c r="K128" s="7"/>
      <c r="L128" s="7"/>
      <c r="M128" s="7"/>
      <c r="N128" s="7"/>
      <c r="O128" s="7"/>
      <c r="P128" s="7"/>
      <c r="Q128" s="265"/>
      <c r="R128" s="7"/>
      <c r="S128" s="7"/>
      <c r="T128" s="7"/>
      <c r="U128" s="266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</row>
    <row r="129" ht="18.0" customHeight="1">
      <c r="A129" s="7"/>
      <c r="B129" s="7"/>
      <c r="C129" s="7"/>
      <c r="D129" s="7"/>
      <c r="E129" s="7"/>
      <c r="F129" s="7"/>
      <c r="G129" s="7"/>
      <c r="H129" s="264"/>
      <c r="I129" s="7"/>
      <c r="J129" s="7"/>
      <c r="K129" s="7"/>
      <c r="L129" s="7"/>
      <c r="M129" s="7"/>
      <c r="N129" s="7"/>
      <c r="O129" s="7"/>
      <c r="P129" s="7"/>
      <c r="Q129" s="265"/>
      <c r="R129" s="7"/>
      <c r="S129" s="7"/>
      <c r="T129" s="7"/>
      <c r="U129" s="266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</row>
    <row r="130" ht="18.0" customHeight="1">
      <c r="A130" s="7"/>
      <c r="B130" s="7"/>
      <c r="C130" s="7"/>
      <c r="D130" s="7"/>
      <c r="E130" s="7"/>
      <c r="F130" s="7"/>
      <c r="G130" s="7"/>
      <c r="H130" s="264"/>
      <c r="I130" s="7"/>
      <c r="J130" s="7"/>
      <c r="K130" s="7"/>
      <c r="L130" s="7"/>
      <c r="M130" s="7"/>
      <c r="N130" s="7"/>
      <c r="O130" s="7"/>
      <c r="P130" s="7"/>
      <c r="Q130" s="265"/>
      <c r="R130" s="7"/>
      <c r="S130" s="7"/>
      <c r="T130" s="7"/>
      <c r="U130" s="266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</row>
    <row r="131" ht="18.0" customHeight="1">
      <c r="A131" s="7"/>
      <c r="B131" s="7"/>
      <c r="C131" s="7"/>
      <c r="D131" s="7"/>
      <c r="E131" s="7"/>
      <c r="F131" s="7"/>
      <c r="G131" s="7"/>
      <c r="H131" s="264"/>
      <c r="I131" s="7"/>
      <c r="J131" s="7"/>
      <c r="K131" s="7"/>
      <c r="L131" s="7"/>
      <c r="M131" s="7"/>
      <c r="N131" s="7"/>
      <c r="O131" s="7"/>
      <c r="P131" s="7"/>
      <c r="Q131" s="265"/>
      <c r="R131" s="7"/>
      <c r="S131" s="7"/>
      <c r="T131" s="7"/>
      <c r="U131" s="266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</row>
    <row r="132" ht="18.0" customHeight="1">
      <c r="A132" s="7"/>
      <c r="B132" s="7"/>
      <c r="C132" s="7"/>
      <c r="D132" s="7"/>
      <c r="E132" s="7"/>
      <c r="F132" s="7"/>
      <c r="G132" s="7"/>
      <c r="H132" s="264"/>
      <c r="I132" s="7"/>
      <c r="J132" s="7"/>
      <c r="K132" s="7"/>
      <c r="L132" s="7"/>
      <c r="M132" s="7"/>
      <c r="N132" s="7"/>
      <c r="O132" s="7"/>
      <c r="P132" s="7"/>
      <c r="Q132" s="265"/>
      <c r="R132" s="7"/>
      <c r="S132" s="7"/>
      <c r="T132" s="7"/>
      <c r="U132" s="266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</row>
    <row r="133" ht="18.0" customHeight="1">
      <c r="A133" s="7"/>
      <c r="B133" s="7"/>
      <c r="C133" s="7"/>
      <c r="D133" s="7"/>
      <c r="E133" s="7"/>
      <c r="F133" s="7"/>
      <c r="G133" s="7"/>
      <c r="H133" s="264"/>
      <c r="I133" s="7"/>
      <c r="J133" s="7"/>
      <c r="K133" s="7"/>
      <c r="L133" s="7"/>
      <c r="M133" s="7"/>
      <c r="N133" s="7"/>
      <c r="O133" s="7"/>
      <c r="P133" s="7"/>
      <c r="Q133" s="265"/>
      <c r="R133" s="7"/>
      <c r="S133" s="7"/>
      <c r="T133" s="7"/>
      <c r="U133" s="266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</row>
    <row r="134" ht="18.0" customHeight="1">
      <c r="A134" s="7"/>
      <c r="B134" s="7"/>
      <c r="C134" s="7"/>
      <c r="D134" s="7"/>
      <c r="E134" s="7"/>
      <c r="F134" s="7"/>
      <c r="G134" s="7"/>
      <c r="H134" s="264"/>
      <c r="I134" s="7"/>
      <c r="J134" s="7"/>
      <c r="K134" s="7"/>
      <c r="L134" s="7"/>
      <c r="M134" s="7"/>
      <c r="N134" s="7"/>
      <c r="O134" s="7"/>
      <c r="P134" s="7"/>
      <c r="Q134" s="265"/>
      <c r="R134" s="7"/>
      <c r="S134" s="7"/>
      <c r="T134" s="7"/>
      <c r="U134" s="266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</row>
    <row r="135" ht="18.0" customHeight="1">
      <c r="A135" s="7"/>
      <c r="B135" s="7"/>
      <c r="C135" s="7"/>
      <c r="D135" s="7"/>
      <c r="E135" s="7"/>
      <c r="F135" s="7"/>
      <c r="G135" s="7"/>
      <c r="H135" s="264"/>
      <c r="I135" s="7"/>
      <c r="J135" s="7"/>
      <c r="K135" s="7"/>
      <c r="L135" s="7"/>
      <c r="M135" s="7"/>
      <c r="N135" s="7"/>
      <c r="O135" s="7"/>
      <c r="P135" s="7"/>
      <c r="Q135" s="265"/>
      <c r="R135" s="7"/>
      <c r="S135" s="7"/>
      <c r="T135" s="7"/>
      <c r="U135" s="266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</row>
    <row r="136" ht="18.0" customHeight="1">
      <c r="A136" s="7"/>
      <c r="B136" s="7"/>
      <c r="C136" s="7"/>
      <c r="D136" s="7"/>
      <c r="E136" s="7"/>
      <c r="F136" s="7"/>
      <c r="G136" s="7"/>
      <c r="H136" s="264"/>
      <c r="I136" s="7"/>
      <c r="J136" s="7"/>
      <c r="K136" s="7"/>
      <c r="L136" s="7"/>
      <c r="M136" s="7"/>
      <c r="N136" s="7"/>
      <c r="O136" s="7"/>
      <c r="P136" s="7"/>
      <c r="Q136" s="265"/>
      <c r="R136" s="7"/>
      <c r="S136" s="7"/>
      <c r="T136" s="7"/>
      <c r="U136" s="266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</row>
    <row r="137" ht="18.0" customHeight="1">
      <c r="A137" s="7"/>
      <c r="B137" s="7"/>
      <c r="C137" s="7"/>
      <c r="D137" s="7"/>
      <c r="E137" s="7"/>
      <c r="F137" s="7"/>
      <c r="G137" s="7"/>
      <c r="H137" s="264"/>
      <c r="I137" s="7"/>
      <c r="J137" s="7"/>
      <c r="K137" s="7"/>
      <c r="L137" s="7"/>
      <c r="M137" s="7"/>
      <c r="N137" s="7"/>
      <c r="O137" s="7"/>
      <c r="P137" s="7"/>
      <c r="Q137" s="265"/>
      <c r="R137" s="7"/>
      <c r="S137" s="7"/>
      <c r="T137" s="7"/>
      <c r="U137" s="266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</row>
    <row r="138" ht="18.0" customHeight="1">
      <c r="A138" s="7"/>
      <c r="B138" s="7"/>
      <c r="C138" s="7"/>
      <c r="D138" s="7"/>
      <c r="E138" s="7"/>
      <c r="F138" s="7"/>
      <c r="G138" s="7"/>
      <c r="H138" s="264"/>
      <c r="I138" s="7"/>
      <c r="J138" s="7"/>
      <c r="K138" s="7"/>
      <c r="L138" s="7"/>
      <c r="M138" s="7"/>
      <c r="N138" s="7"/>
      <c r="O138" s="7"/>
      <c r="P138" s="7"/>
      <c r="Q138" s="265"/>
      <c r="R138" s="7"/>
      <c r="S138" s="7"/>
      <c r="T138" s="7"/>
      <c r="U138" s="266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</row>
    <row r="139" ht="18.0" customHeight="1">
      <c r="A139" s="7"/>
      <c r="B139" s="7"/>
      <c r="C139" s="7"/>
      <c r="D139" s="7"/>
      <c r="E139" s="7"/>
      <c r="F139" s="7"/>
      <c r="G139" s="7"/>
      <c r="H139" s="264"/>
      <c r="I139" s="7"/>
      <c r="J139" s="7"/>
      <c r="K139" s="7"/>
      <c r="L139" s="7"/>
      <c r="M139" s="7"/>
      <c r="N139" s="7"/>
      <c r="O139" s="7"/>
      <c r="P139" s="7"/>
      <c r="Q139" s="265"/>
      <c r="R139" s="7"/>
      <c r="S139" s="7"/>
      <c r="T139" s="7"/>
      <c r="U139" s="266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</row>
    <row r="140" ht="18.0" customHeight="1">
      <c r="A140" s="7"/>
      <c r="B140" s="7"/>
      <c r="C140" s="7"/>
      <c r="D140" s="7"/>
      <c r="E140" s="7"/>
      <c r="F140" s="7"/>
      <c r="G140" s="7"/>
      <c r="H140" s="264"/>
      <c r="I140" s="7"/>
      <c r="J140" s="7"/>
      <c r="K140" s="7"/>
      <c r="L140" s="7"/>
      <c r="M140" s="7"/>
      <c r="N140" s="7"/>
      <c r="O140" s="7"/>
      <c r="P140" s="7"/>
      <c r="Q140" s="265"/>
      <c r="R140" s="7"/>
      <c r="S140" s="7"/>
      <c r="T140" s="7"/>
      <c r="U140" s="266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</row>
    <row r="141" ht="18.0" customHeight="1">
      <c r="A141" s="7"/>
      <c r="B141" s="7"/>
      <c r="C141" s="7"/>
      <c r="D141" s="7"/>
      <c r="E141" s="7"/>
      <c r="F141" s="7"/>
      <c r="G141" s="7"/>
      <c r="H141" s="264"/>
      <c r="I141" s="7"/>
      <c r="J141" s="7"/>
      <c r="K141" s="7"/>
      <c r="L141" s="7"/>
      <c r="M141" s="7"/>
      <c r="N141" s="7"/>
      <c r="O141" s="7"/>
      <c r="P141" s="7"/>
      <c r="Q141" s="265"/>
      <c r="R141" s="7"/>
      <c r="S141" s="7"/>
      <c r="T141" s="7"/>
      <c r="U141" s="266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</row>
    <row r="142" ht="18.0" customHeight="1">
      <c r="A142" s="7"/>
      <c r="B142" s="7"/>
      <c r="C142" s="7"/>
      <c r="D142" s="7"/>
      <c r="E142" s="7"/>
      <c r="F142" s="7"/>
      <c r="G142" s="7"/>
      <c r="H142" s="264"/>
      <c r="I142" s="7"/>
      <c r="J142" s="7"/>
      <c r="K142" s="7"/>
      <c r="L142" s="7"/>
      <c r="M142" s="7"/>
      <c r="N142" s="7"/>
      <c r="O142" s="7"/>
      <c r="P142" s="7"/>
      <c r="Q142" s="265"/>
      <c r="R142" s="7"/>
      <c r="S142" s="7"/>
      <c r="T142" s="7"/>
      <c r="U142" s="266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</row>
    <row r="143" ht="18.0" customHeight="1">
      <c r="A143" s="7"/>
      <c r="B143" s="7"/>
      <c r="C143" s="7"/>
      <c r="D143" s="7"/>
      <c r="E143" s="7"/>
      <c r="F143" s="7"/>
      <c r="G143" s="7"/>
      <c r="H143" s="264"/>
      <c r="I143" s="7"/>
      <c r="J143" s="7"/>
      <c r="K143" s="7"/>
      <c r="L143" s="7"/>
      <c r="M143" s="7"/>
      <c r="N143" s="7"/>
      <c r="O143" s="7"/>
      <c r="P143" s="7"/>
      <c r="Q143" s="265"/>
      <c r="R143" s="7"/>
      <c r="S143" s="7"/>
      <c r="T143" s="7"/>
      <c r="U143" s="266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</row>
    <row r="144" ht="18.0" customHeight="1">
      <c r="A144" s="7"/>
      <c r="B144" s="7"/>
      <c r="C144" s="7"/>
      <c r="D144" s="7"/>
      <c r="E144" s="7"/>
      <c r="F144" s="7"/>
      <c r="G144" s="7"/>
      <c r="H144" s="264"/>
      <c r="I144" s="7"/>
      <c r="J144" s="7"/>
      <c r="K144" s="7"/>
      <c r="L144" s="7"/>
      <c r="M144" s="7"/>
      <c r="N144" s="7"/>
      <c r="O144" s="7"/>
      <c r="P144" s="7"/>
      <c r="Q144" s="265"/>
      <c r="R144" s="7"/>
      <c r="S144" s="7"/>
      <c r="T144" s="7"/>
      <c r="U144" s="266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</row>
    <row r="145" ht="18.0" customHeight="1">
      <c r="A145" s="7"/>
      <c r="B145" s="7"/>
      <c r="C145" s="7"/>
      <c r="D145" s="7"/>
      <c r="E145" s="7"/>
      <c r="F145" s="7"/>
      <c r="G145" s="7"/>
      <c r="H145" s="264"/>
      <c r="I145" s="7"/>
      <c r="J145" s="7"/>
      <c r="K145" s="7"/>
      <c r="L145" s="7"/>
      <c r="M145" s="7"/>
      <c r="N145" s="7"/>
      <c r="O145" s="7"/>
      <c r="P145" s="7"/>
      <c r="Q145" s="265"/>
      <c r="R145" s="7"/>
      <c r="S145" s="7"/>
      <c r="T145" s="7"/>
      <c r="U145" s="266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</row>
    <row r="146" ht="18.0" customHeight="1">
      <c r="A146" s="7"/>
      <c r="B146" s="7"/>
      <c r="C146" s="7"/>
      <c r="D146" s="7"/>
      <c r="E146" s="7"/>
      <c r="F146" s="7"/>
      <c r="G146" s="7"/>
      <c r="H146" s="264"/>
      <c r="I146" s="7"/>
      <c r="J146" s="7"/>
      <c r="K146" s="7"/>
      <c r="L146" s="7"/>
      <c r="M146" s="7"/>
      <c r="N146" s="7"/>
      <c r="O146" s="7"/>
      <c r="P146" s="7"/>
      <c r="Q146" s="265"/>
      <c r="R146" s="7"/>
      <c r="S146" s="7"/>
      <c r="T146" s="7"/>
      <c r="U146" s="266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</row>
    <row r="147" ht="18.0" customHeight="1">
      <c r="A147" s="7"/>
      <c r="B147" s="7"/>
      <c r="C147" s="7"/>
      <c r="D147" s="7"/>
      <c r="E147" s="7"/>
      <c r="F147" s="7"/>
      <c r="G147" s="7"/>
      <c r="H147" s="264"/>
      <c r="I147" s="7"/>
      <c r="J147" s="7"/>
      <c r="K147" s="7"/>
      <c r="L147" s="7"/>
      <c r="M147" s="7"/>
      <c r="N147" s="7"/>
      <c r="O147" s="7"/>
      <c r="P147" s="7"/>
      <c r="Q147" s="265"/>
      <c r="R147" s="7"/>
      <c r="S147" s="7"/>
      <c r="T147" s="7"/>
      <c r="U147" s="266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</row>
    <row r="148" ht="18.0" customHeight="1">
      <c r="A148" s="7"/>
      <c r="B148" s="7"/>
      <c r="C148" s="7"/>
      <c r="D148" s="7"/>
      <c r="E148" s="7"/>
      <c r="F148" s="7"/>
      <c r="G148" s="7"/>
      <c r="H148" s="264"/>
      <c r="I148" s="7"/>
      <c r="J148" s="7"/>
      <c r="K148" s="7"/>
      <c r="L148" s="7"/>
      <c r="M148" s="7"/>
      <c r="N148" s="7"/>
      <c r="O148" s="7"/>
      <c r="P148" s="7"/>
      <c r="Q148" s="265"/>
      <c r="R148" s="7"/>
      <c r="S148" s="7"/>
      <c r="T148" s="7"/>
      <c r="U148" s="266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</row>
    <row r="149" ht="18.0" customHeight="1">
      <c r="A149" s="7"/>
      <c r="B149" s="7"/>
      <c r="C149" s="7"/>
      <c r="D149" s="7"/>
      <c r="E149" s="7"/>
      <c r="F149" s="7"/>
      <c r="G149" s="7"/>
      <c r="H149" s="264"/>
      <c r="I149" s="7"/>
      <c r="J149" s="7"/>
      <c r="K149" s="7"/>
      <c r="L149" s="7"/>
      <c r="M149" s="7"/>
      <c r="N149" s="7"/>
      <c r="O149" s="7"/>
      <c r="P149" s="7"/>
      <c r="Q149" s="265"/>
      <c r="R149" s="7"/>
      <c r="S149" s="7"/>
      <c r="T149" s="7"/>
      <c r="U149" s="266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</row>
    <row r="150" ht="18.0" customHeight="1">
      <c r="A150" s="7"/>
      <c r="B150" s="7"/>
      <c r="C150" s="7"/>
      <c r="D150" s="7"/>
      <c r="E150" s="7"/>
      <c r="F150" s="7"/>
      <c r="G150" s="7"/>
      <c r="H150" s="264"/>
      <c r="I150" s="7"/>
      <c r="J150" s="7"/>
      <c r="K150" s="7"/>
      <c r="L150" s="7"/>
      <c r="M150" s="7"/>
      <c r="N150" s="7"/>
      <c r="O150" s="7"/>
      <c r="P150" s="7"/>
      <c r="Q150" s="265"/>
      <c r="R150" s="7"/>
      <c r="S150" s="7"/>
      <c r="T150" s="7"/>
      <c r="U150" s="266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</row>
    <row r="151" ht="18.0" customHeight="1">
      <c r="A151" s="7"/>
      <c r="B151" s="7"/>
      <c r="C151" s="7"/>
      <c r="D151" s="7"/>
      <c r="E151" s="7"/>
      <c r="F151" s="7"/>
      <c r="G151" s="7"/>
      <c r="H151" s="264"/>
      <c r="I151" s="7"/>
      <c r="J151" s="7"/>
      <c r="K151" s="7"/>
      <c r="L151" s="7"/>
      <c r="M151" s="7"/>
      <c r="N151" s="7"/>
      <c r="O151" s="7"/>
      <c r="P151" s="7"/>
      <c r="Q151" s="265"/>
      <c r="R151" s="7"/>
      <c r="S151" s="7"/>
      <c r="T151" s="7"/>
      <c r="U151" s="266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</row>
    <row r="152" ht="18.0" customHeight="1">
      <c r="A152" s="7"/>
      <c r="B152" s="7"/>
      <c r="C152" s="7"/>
      <c r="D152" s="7"/>
      <c r="E152" s="7"/>
      <c r="F152" s="7"/>
      <c r="G152" s="7"/>
      <c r="H152" s="264"/>
      <c r="I152" s="7"/>
      <c r="J152" s="7"/>
      <c r="K152" s="7"/>
      <c r="L152" s="7"/>
      <c r="M152" s="7"/>
      <c r="N152" s="7"/>
      <c r="O152" s="7"/>
      <c r="P152" s="7"/>
      <c r="Q152" s="265"/>
      <c r="R152" s="7"/>
      <c r="S152" s="7"/>
      <c r="T152" s="7"/>
      <c r="U152" s="266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</row>
    <row r="153" ht="18.0" customHeight="1">
      <c r="A153" s="7"/>
      <c r="B153" s="7"/>
      <c r="C153" s="7"/>
      <c r="D153" s="7"/>
      <c r="E153" s="7"/>
      <c r="F153" s="7"/>
      <c r="G153" s="7"/>
      <c r="H153" s="264"/>
      <c r="I153" s="7"/>
      <c r="J153" s="7"/>
      <c r="K153" s="7"/>
      <c r="L153" s="7"/>
      <c r="M153" s="7"/>
      <c r="N153" s="7"/>
      <c r="O153" s="7"/>
      <c r="P153" s="7"/>
      <c r="Q153" s="265"/>
      <c r="R153" s="7"/>
      <c r="S153" s="7"/>
      <c r="T153" s="7"/>
      <c r="U153" s="266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</row>
    <row r="154" ht="18.0" customHeight="1">
      <c r="A154" s="7"/>
      <c r="B154" s="7"/>
      <c r="C154" s="7"/>
      <c r="D154" s="7"/>
      <c r="E154" s="7"/>
      <c r="F154" s="7"/>
      <c r="G154" s="7"/>
      <c r="H154" s="264"/>
      <c r="I154" s="7"/>
      <c r="J154" s="7"/>
      <c r="K154" s="7"/>
      <c r="L154" s="7"/>
      <c r="M154" s="7"/>
      <c r="N154" s="7"/>
      <c r="O154" s="7"/>
      <c r="P154" s="7"/>
      <c r="Q154" s="265"/>
      <c r="R154" s="7"/>
      <c r="S154" s="7"/>
      <c r="T154" s="7"/>
      <c r="U154" s="266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</row>
    <row r="155" ht="18.0" customHeight="1">
      <c r="A155" s="7"/>
      <c r="B155" s="7"/>
      <c r="C155" s="7"/>
      <c r="D155" s="7"/>
      <c r="E155" s="7"/>
      <c r="F155" s="7"/>
      <c r="G155" s="7"/>
      <c r="H155" s="264"/>
      <c r="I155" s="7"/>
      <c r="J155" s="7"/>
      <c r="K155" s="7"/>
      <c r="L155" s="7"/>
      <c r="M155" s="7"/>
      <c r="N155" s="7"/>
      <c r="O155" s="7"/>
      <c r="P155" s="7"/>
      <c r="Q155" s="265"/>
      <c r="R155" s="7"/>
      <c r="S155" s="7"/>
      <c r="T155" s="7"/>
      <c r="U155" s="266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</row>
    <row r="156" ht="18.0" customHeight="1">
      <c r="A156" s="7"/>
      <c r="B156" s="7"/>
      <c r="C156" s="7"/>
      <c r="D156" s="7"/>
      <c r="E156" s="7"/>
      <c r="F156" s="7"/>
      <c r="G156" s="7"/>
      <c r="H156" s="264"/>
      <c r="I156" s="7"/>
      <c r="J156" s="7"/>
      <c r="K156" s="7"/>
      <c r="L156" s="7"/>
      <c r="M156" s="7"/>
      <c r="N156" s="7"/>
      <c r="O156" s="7"/>
      <c r="P156" s="7"/>
      <c r="Q156" s="265"/>
      <c r="R156" s="7"/>
      <c r="S156" s="7"/>
      <c r="T156" s="7"/>
      <c r="U156" s="266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</row>
    <row r="157" ht="18.0" customHeight="1">
      <c r="A157" s="7"/>
      <c r="B157" s="7"/>
      <c r="C157" s="7"/>
      <c r="D157" s="7"/>
      <c r="E157" s="7"/>
      <c r="F157" s="7"/>
      <c r="G157" s="7"/>
      <c r="H157" s="264"/>
      <c r="I157" s="7"/>
      <c r="J157" s="7"/>
      <c r="K157" s="7"/>
      <c r="L157" s="7"/>
      <c r="M157" s="7"/>
      <c r="N157" s="7"/>
      <c r="O157" s="7"/>
      <c r="P157" s="7"/>
      <c r="Q157" s="265"/>
      <c r="R157" s="7"/>
      <c r="S157" s="7"/>
      <c r="T157" s="7"/>
      <c r="U157" s="266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</row>
    <row r="158" ht="18.0" customHeight="1">
      <c r="A158" s="7"/>
      <c r="B158" s="7"/>
      <c r="C158" s="7"/>
      <c r="D158" s="7"/>
      <c r="E158" s="7"/>
      <c r="F158" s="7"/>
      <c r="G158" s="7"/>
      <c r="H158" s="264"/>
      <c r="I158" s="7"/>
      <c r="J158" s="7"/>
      <c r="K158" s="7"/>
      <c r="L158" s="7"/>
      <c r="M158" s="7"/>
      <c r="N158" s="7"/>
      <c r="O158" s="7"/>
      <c r="P158" s="7"/>
      <c r="Q158" s="265"/>
      <c r="R158" s="7"/>
      <c r="S158" s="7"/>
      <c r="T158" s="7"/>
      <c r="U158" s="266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</row>
    <row r="159" ht="18.0" customHeight="1">
      <c r="A159" s="7"/>
      <c r="B159" s="7"/>
      <c r="C159" s="7"/>
      <c r="D159" s="7"/>
      <c r="E159" s="7"/>
      <c r="F159" s="7"/>
      <c r="G159" s="7"/>
      <c r="H159" s="264"/>
      <c r="I159" s="7"/>
      <c r="J159" s="7"/>
      <c r="K159" s="7"/>
      <c r="L159" s="7"/>
      <c r="M159" s="7"/>
      <c r="N159" s="7"/>
      <c r="O159" s="7"/>
      <c r="P159" s="7"/>
      <c r="Q159" s="265"/>
      <c r="R159" s="7"/>
      <c r="S159" s="7"/>
      <c r="T159" s="7"/>
      <c r="U159" s="266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</row>
    <row r="160" ht="18.0" customHeight="1">
      <c r="A160" s="7"/>
      <c r="B160" s="7"/>
      <c r="C160" s="7"/>
      <c r="D160" s="7"/>
      <c r="E160" s="7"/>
      <c r="F160" s="7"/>
      <c r="G160" s="7"/>
      <c r="H160" s="264"/>
      <c r="I160" s="7"/>
      <c r="J160" s="7"/>
      <c r="K160" s="7"/>
      <c r="L160" s="7"/>
      <c r="M160" s="7"/>
      <c r="N160" s="7"/>
      <c r="O160" s="7"/>
      <c r="P160" s="7"/>
      <c r="Q160" s="265"/>
      <c r="R160" s="7"/>
      <c r="S160" s="7"/>
      <c r="T160" s="7"/>
      <c r="U160" s="266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</row>
    <row r="161" ht="18.0" customHeight="1">
      <c r="A161" s="7"/>
      <c r="B161" s="7"/>
      <c r="C161" s="7"/>
      <c r="D161" s="7"/>
      <c r="E161" s="7"/>
      <c r="F161" s="7"/>
      <c r="G161" s="7"/>
      <c r="H161" s="264"/>
      <c r="I161" s="7"/>
      <c r="J161" s="7"/>
      <c r="K161" s="7"/>
      <c r="L161" s="7"/>
      <c r="M161" s="7"/>
      <c r="N161" s="7"/>
      <c r="O161" s="7"/>
      <c r="P161" s="7"/>
      <c r="Q161" s="265"/>
      <c r="R161" s="7"/>
      <c r="S161" s="7"/>
      <c r="T161" s="7"/>
      <c r="U161" s="266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</row>
    <row r="162" ht="18.0" customHeight="1">
      <c r="A162" s="7"/>
      <c r="B162" s="7"/>
      <c r="C162" s="7"/>
      <c r="D162" s="7"/>
      <c r="E162" s="7"/>
      <c r="F162" s="7"/>
      <c r="G162" s="7"/>
      <c r="H162" s="264"/>
      <c r="I162" s="7"/>
      <c r="J162" s="7"/>
      <c r="K162" s="7"/>
      <c r="L162" s="7"/>
      <c r="M162" s="7"/>
      <c r="N162" s="7"/>
      <c r="O162" s="7"/>
      <c r="P162" s="7"/>
      <c r="Q162" s="265"/>
      <c r="R162" s="7"/>
      <c r="S162" s="7"/>
      <c r="T162" s="7"/>
      <c r="U162" s="266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</row>
    <row r="163" ht="18.0" customHeight="1">
      <c r="A163" s="7"/>
      <c r="B163" s="7"/>
      <c r="C163" s="7"/>
      <c r="D163" s="7"/>
      <c r="E163" s="7"/>
      <c r="F163" s="7"/>
      <c r="G163" s="7"/>
      <c r="H163" s="264"/>
      <c r="I163" s="7"/>
      <c r="J163" s="7"/>
      <c r="K163" s="7"/>
      <c r="L163" s="7"/>
      <c r="M163" s="7"/>
      <c r="N163" s="7"/>
      <c r="O163" s="7"/>
      <c r="P163" s="7"/>
      <c r="Q163" s="265"/>
      <c r="R163" s="7"/>
      <c r="S163" s="7"/>
      <c r="T163" s="7"/>
      <c r="U163" s="266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</row>
    <row r="164" ht="18.0" customHeight="1">
      <c r="A164" s="7"/>
      <c r="B164" s="7"/>
      <c r="C164" s="7"/>
      <c r="D164" s="7"/>
      <c r="E164" s="7"/>
      <c r="F164" s="7"/>
      <c r="G164" s="7"/>
      <c r="H164" s="264"/>
      <c r="I164" s="7"/>
      <c r="J164" s="7"/>
      <c r="K164" s="7"/>
      <c r="L164" s="7"/>
      <c r="M164" s="7"/>
      <c r="N164" s="7"/>
      <c r="O164" s="7"/>
      <c r="P164" s="7"/>
      <c r="Q164" s="265"/>
      <c r="R164" s="7"/>
      <c r="S164" s="7"/>
      <c r="T164" s="7"/>
      <c r="U164" s="266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</row>
    <row r="165" ht="18.0" customHeight="1">
      <c r="A165" s="7"/>
      <c r="B165" s="7"/>
      <c r="C165" s="7"/>
      <c r="D165" s="7"/>
      <c r="E165" s="7"/>
      <c r="F165" s="7"/>
      <c r="G165" s="7"/>
      <c r="H165" s="264"/>
      <c r="I165" s="7"/>
      <c r="J165" s="7"/>
      <c r="K165" s="7"/>
      <c r="L165" s="7"/>
      <c r="M165" s="7"/>
      <c r="N165" s="7"/>
      <c r="O165" s="7"/>
      <c r="P165" s="7"/>
      <c r="Q165" s="265"/>
      <c r="R165" s="7"/>
      <c r="S165" s="7"/>
      <c r="T165" s="7"/>
      <c r="U165" s="266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</row>
    <row r="166" ht="18.0" customHeight="1">
      <c r="A166" s="7"/>
      <c r="B166" s="7"/>
      <c r="C166" s="7"/>
      <c r="D166" s="7"/>
      <c r="E166" s="7"/>
      <c r="F166" s="7"/>
      <c r="G166" s="7"/>
      <c r="H166" s="264"/>
      <c r="I166" s="7"/>
      <c r="J166" s="7"/>
      <c r="K166" s="7"/>
      <c r="L166" s="7"/>
      <c r="M166" s="7"/>
      <c r="N166" s="7"/>
      <c r="O166" s="7"/>
      <c r="P166" s="7"/>
      <c r="Q166" s="265"/>
      <c r="R166" s="7"/>
      <c r="S166" s="7"/>
      <c r="T166" s="7"/>
      <c r="U166" s="266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</row>
    <row r="167" ht="18.0" customHeight="1">
      <c r="A167" s="7"/>
      <c r="B167" s="7"/>
      <c r="C167" s="7"/>
      <c r="D167" s="7"/>
      <c r="E167" s="7"/>
      <c r="F167" s="7"/>
      <c r="G167" s="7"/>
      <c r="H167" s="264"/>
      <c r="I167" s="7"/>
      <c r="J167" s="7"/>
      <c r="K167" s="7"/>
      <c r="L167" s="7"/>
      <c r="M167" s="7"/>
      <c r="N167" s="7"/>
      <c r="O167" s="7"/>
      <c r="P167" s="7"/>
      <c r="Q167" s="265"/>
      <c r="R167" s="7"/>
      <c r="S167" s="7"/>
      <c r="T167" s="7"/>
      <c r="U167" s="266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</row>
    <row r="168" ht="18.0" customHeight="1">
      <c r="A168" s="7"/>
      <c r="B168" s="7"/>
      <c r="C168" s="7"/>
      <c r="D168" s="7"/>
      <c r="E168" s="7"/>
      <c r="F168" s="7"/>
      <c r="G168" s="7"/>
      <c r="H168" s="264"/>
      <c r="I168" s="7"/>
      <c r="J168" s="7"/>
      <c r="K168" s="7"/>
      <c r="L168" s="7"/>
      <c r="M168" s="7"/>
      <c r="N168" s="7"/>
      <c r="O168" s="7"/>
      <c r="P168" s="7"/>
      <c r="Q168" s="265"/>
      <c r="R168" s="7"/>
      <c r="S168" s="7"/>
      <c r="T168" s="7"/>
      <c r="U168" s="266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</row>
    <row r="169" ht="18.0" customHeight="1">
      <c r="A169" s="7"/>
      <c r="B169" s="7"/>
      <c r="C169" s="7"/>
      <c r="D169" s="7"/>
      <c r="E169" s="7"/>
      <c r="F169" s="7"/>
      <c r="G169" s="7"/>
      <c r="H169" s="264"/>
      <c r="I169" s="7"/>
      <c r="J169" s="7"/>
      <c r="K169" s="7"/>
      <c r="L169" s="7"/>
      <c r="M169" s="7"/>
      <c r="N169" s="7"/>
      <c r="O169" s="7"/>
      <c r="P169" s="7"/>
      <c r="Q169" s="265"/>
      <c r="R169" s="7"/>
      <c r="S169" s="7"/>
      <c r="T169" s="7"/>
      <c r="U169" s="266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</row>
    <row r="170" ht="18.0" customHeight="1">
      <c r="A170" s="7"/>
      <c r="B170" s="7"/>
      <c r="C170" s="7"/>
      <c r="D170" s="7"/>
      <c r="E170" s="7"/>
      <c r="F170" s="7"/>
      <c r="G170" s="7"/>
      <c r="H170" s="264"/>
      <c r="I170" s="7"/>
      <c r="J170" s="7"/>
      <c r="K170" s="7"/>
      <c r="L170" s="7"/>
      <c r="M170" s="7"/>
      <c r="N170" s="7"/>
      <c r="O170" s="7"/>
      <c r="P170" s="7"/>
      <c r="Q170" s="265"/>
      <c r="R170" s="7"/>
      <c r="S170" s="7"/>
      <c r="T170" s="7"/>
      <c r="U170" s="266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</row>
    <row r="171" ht="18.0" customHeight="1">
      <c r="A171" s="7"/>
      <c r="B171" s="7"/>
      <c r="C171" s="7"/>
      <c r="D171" s="7"/>
      <c r="E171" s="7"/>
      <c r="F171" s="7"/>
      <c r="G171" s="7"/>
      <c r="H171" s="264"/>
      <c r="I171" s="7"/>
      <c r="J171" s="7"/>
      <c r="K171" s="7"/>
      <c r="L171" s="7"/>
      <c r="M171" s="7"/>
      <c r="N171" s="7"/>
      <c r="O171" s="7"/>
      <c r="P171" s="7"/>
      <c r="Q171" s="265"/>
      <c r="R171" s="7"/>
      <c r="S171" s="7"/>
      <c r="T171" s="7"/>
      <c r="U171" s="266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</row>
    <row r="172" ht="18.0" customHeight="1">
      <c r="A172" s="7"/>
      <c r="B172" s="7"/>
      <c r="C172" s="7"/>
      <c r="D172" s="7"/>
      <c r="E172" s="7"/>
      <c r="F172" s="7"/>
      <c r="G172" s="7"/>
      <c r="H172" s="264"/>
      <c r="I172" s="7"/>
      <c r="J172" s="7"/>
      <c r="K172" s="7"/>
      <c r="L172" s="7"/>
      <c r="M172" s="7"/>
      <c r="N172" s="7"/>
      <c r="O172" s="7"/>
      <c r="P172" s="7"/>
      <c r="Q172" s="265"/>
      <c r="R172" s="7"/>
      <c r="S172" s="7"/>
      <c r="T172" s="7"/>
      <c r="U172" s="266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</row>
    <row r="173" ht="18.0" customHeight="1">
      <c r="A173" s="7"/>
      <c r="B173" s="7"/>
      <c r="C173" s="7"/>
      <c r="D173" s="7"/>
      <c r="E173" s="7"/>
      <c r="F173" s="7"/>
      <c r="G173" s="7"/>
      <c r="H173" s="264"/>
      <c r="I173" s="7"/>
      <c r="J173" s="7"/>
      <c r="K173" s="7"/>
      <c r="L173" s="7"/>
      <c r="M173" s="7"/>
      <c r="N173" s="7"/>
      <c r="O173" s="7"/>
      <c r="P173" s="7"/>
      <c r="Q173" s="265"/>
      <c r="R173" s="7"/>
      <c r="S173" s="7"/>
      <c r="T173" s="7"/>
      <c r="U173" s="266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</row>
    <row r="174" ht="18.0" customHeight="1">
      <c r="A174" s="7"/>
      <c r="B174" s="7"/>
      <c r="C174" s="7"/>
      <c r="D174" s="7"/>
      <c r="E174" s="7"/>
      <c r="F174" s="7"/>
      <c r="G174" s="7"/>
      <c r="H174" s="264"/>
      <c r="I174" s="7"/>
      <c r="J174" s="7"/>
      <c r="K174" s="7"/>
      <c r="L174" s="7"/>
      <c r="M174" s="7"/>
      <c r="N174" s="7"/>
      <c r="O174" s="7"/>
      <c r="P174" s="7"/>
      <c r="Q174" s="265"/>
      <c r="R174" s="7"/>
      <c r="S174" s="7"/>
      <c r="T174" s="7"/>
      <c r="U174" s="266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</row>
    <row r="175" ht="18.0" customHeight="1">
      <c r="A175" s="7"/>
      <c r="B175" s="7"/>
      <c r="C175" s="7"/>
      <c r="D175" s="7"/>
      <c r="E175" s="7"/>
      <c r="F175" s="7"/>
      <c r="G175" s="7"/>
      <c r="H175" s="264"/>
      <c r="I175" s="7"/>
      <c r="J175" s="7"/>
      <c r="K175" s="7"/>
      <c r="L175" s="7"/>
      <c r="M175" s="7"/>
      <c r="N175" s="7"/>
      <c r="O175" s="7"/>
      <c r="P175" s="7"/>
      <c r="Q175" s="265"/>
      <c r="R175" s="7"/>
      <c r="S175" s="7"/>
      <c r="T175" s="7"/>
      <c r="U175" s="266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</row>
    <row r="176" ht="18.0" customHeight="1">
      <c r="A176" s="7"/>
      <c r="B176" s="7"/>
      <c r="C176" s="7"/>
      <c r="D176" s="7"/>
      <c r="E176" s="7"/>
      <c r="F176" s="7"/>
      <c r="G176" s="7"/>
      <c r="H176" s="264"/>
      <c r="I176" s="7"/>
      <c r="J176" s="7"/>
      <c r="K176" s="7"/>
      <c r="L176" s="7"/>
      <c r="M176" s="7"/>
      <c r="N176" s="7"/>
      <c r="O176" s="7"/>
      <c r="P176" s="7"/>
      <c r="Q176" s="265"/>
      <c r="R176" s="7"/>
      <c r="S176" s="7"/>
      <c r="T176" s="7"/>
      <c r="U176" s="266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</row>
    <row r="177" ht="18.0" customHeight="1">
      <c r="A177" s="7"/>
      <c r="B177" s="7"/>
      <c r="C177" s="7"/>
      <c r="D177" s="7"/>
      <c r="E177" s="7"/>
      <c r="F177" s="7"/>
      <c r="G177" s="7"/>
      <c r="H177" s="264"/>
      <c r="I177" s="7"/>
      <c r="J177" s="7"/>
      <c r="K177" s="7"/>
      <c r="L177" s="7"/>
      <c r="M177" s="7"/>
      <c r="N177" s="7"/>
      <c r="O177" s="7"/>
      <c r="P177" s="7"/>
      <c r="Q177" s="265"/>
      <c r="R177" s="7"/>
      <c r="S177" s="7"/>
      <c r="T177" s="7"/>
      <c r="U177" s="266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</row>
    <row r="178" ht="18.0" customHeight="1">
      <c r="A178" s="7"/>
      <c r="B178" s="7"/>
      <c r="C178" s="7"/>
      <c r="D178" s="7"/>
      <c r="E178" s="7"/>
      <c r="F178" s="7"/>
      <c r="G178" s="7"/>
      <c r="H178" s="264"/>
      <c r="I178" s="7"/>
      <c r="J178" s="7"/>
      <c r="K178" s="7"/>
      <c r="L178" s="7"/>
      <c r="M178" s="7"/>
      <c r="N178" s="7"/>
      <c r="O178" s="7"/>
      <c r="P178" s="7"/>
      <c r="Q178" s="265"/>
      <c r="R178" s="7"/>
      <c r="S178" s="7"/>
      <c r="T178" s="7"/>
      <c r="U178" s="266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</row>
    <row r="179" ht="18.0" customHeight="1">
      <c r="A179" s="7"/>
      <c r="B179" s="7"/>
      <c r="C179" s="7"/>
      <c r="D179" s="7"/>
      <c r="E179" s="7"/>
      <c r="F179" s="7"/>
      <c r="G179" s="7"/>
      <c r="H179" s="264"/>
      <c r="I179" s="7"/>
      <c r="J179" s="7"/>
      <c r="K179" s="7"/>
      <c r="L179" s="7"/>
      <c r="M179" s="7"/>
      <c r="N179" s="7"/>
      <c r="O179" s="7"/>
      <c r="P179" s="7"/>
      <c r="Q179" s="265"/>
      <c r="R179" s="7"/>
      <c r="S179" s="7"/>
      <c r="T179" s="7"/>
      <c r="U179" s="266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</row>
    <row r="180" ht="18.0" customHeight="1">
      <c r="A180" s="7"/>
      <c r="B180" s="7"/>
      <c r="C180" s="7"/>
      <c r="D180" s="7"/>
      <c r="E180" s="7"/>
      <c r="F180" s="7"/>
      <c r="G180" s="7"/>
      <c r="H180" s="264"/>
      <c r="I180" s="7"/>
      <c r="J180" s="7"/>
      <c r="K180" s="7"/>
      <c r="L180" s="7"/>
      <c r="M180" s="7"/>
      <c r="N180" s="7"/>
      <c r="O180" s="7"/>
      <c r="P180" s="7"/>
      <c r="Q180" s="265"/>
      <c r="R180" s="7"/>
      <c r="S180" s="7"/>
      <c r="T180" s="7"/>
      <c r="U180" s="266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</row>
    <row r="181" ht="18.0" customHeight="1">
      <c r="A181" s="7"/>
      <c r="B181" s="7"/>
      <c r="C181" s="7"/>
      <c r="D181" s="7"/>
      <c r="E181" s="7"/>
      <c r="F181" s="7"/>
      <c r="G181" s="7"/>
      <c r="H181" s="264"/>
      <c r="I181" s="7"/>
      <c r="J181" s="7"/>
      <c r="K181" s="7"/>
      <c r="L181" s="7"/>
      <c r="M181" s="7"/>
      <c r="N181" s="7"/>
      <c r="O181" s="7"/>
      <c r="P181" s="7"/>
      <c r="Q181" s="265"/>
      <c r="R181" s="7"/>
      <c r="S181" s="7"/>
      <c r="T181" s="7"/>
      <c r="U181" s="266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</row>
    <row r="182" ht="18.0" customHeight="1">
      <c r="A182" s="7"/>
      <c r="B182" s="7"/>
      <c r="C182" s="7"/>
      <c r="D182" s="7"/>
      <c r="E182" s="7"/>
      <c r="F182" s="7"/>
      <c r="G182" s="7"/>
      <c r="H182" s="264"/>
      <c r="I182" s="7"/>
      <c r="J182" s="7"/>
      <c r="K182" s="7"/>
      <c r="L182" s="7"/>
      <c r="M182" s="7"/>
      <c r="N182" s="7"/>
      <c r="O182" s="7"/>
      <c r="P182" s="7"/>
      <c r="Q182" s="265"/>
      <c r="R182" s="7"/>
      <c r="S182" s="7"/>
      <c r="T182" s="7"/>
      <c r="U182" s="266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</row>
    <row r="183" ht="18.0" customHeight="1">
      <c r="A183" s="7"/>
      <c r="B183" s="7"/>
      <c r="C183" s="7"/>
      <c r="D183" s="7"/>
      <c r="E183" s="7"/>
      <c r="F183" s="7"/>
      <c r="G183" s="7"/>
      <c r="H183" s="264"/>
      <c r="I183" s="7"/>
      <c r="J183" s="7"/>
      <c r="K183" s="7"/>
      <c r="L183" s="7"/>
      <c r="M183" s="7"/>
      <c r="N183" s="7"/>
      <c r="O183" s="7"/>
      <c r="P183" s="7"/>
      <c r="Q183" s="265"/>
      <c r="R183" s="7"/>
      <c r="S183" s="7"/>
      <c r="T183" s="7"/>
      <c r="U183" s="266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</row>
    <row r="184" ht="18.0" customHeight="1">
      <c r="A184" s="7"/>
      <c r="B184" s="7"/>
      <c r="C184" s="7"/>
      <c r="D184" s="7"/>
      <c r="E184" s="7"/>
      <c r="F184" s="7"/>
      <c r="G184" s="7"/>
      <c r="H184" s="264"/>
      <c r="I184" s="7"/>
      <c r="J184" s="7"/>
      <c r="K184" s="7"/>
      <c r="L184" s="7"/>
      <c r="M184" s="7"/>
      <c r="N184" s="7"/>
      <c r="O184" s="7"/>
      <c r="P184" s="7"/>
      <c r="Q184" s="265"/>
      <c r="R184" s="7"/>
      <c r="S184" s="7"/>
      <c r="T184" s="7"/>
      <c r="U184" s="266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</row>
    <row r="185" ht="18.0" customHeight="1">
      <c r="A185" s="7"/>
      <c r="B185" s="7"/>
      <c r="C185" s="7"/>
      <c r="D185" s="7"/>
      <c r="E185" s="7"/>
      <c r="F185" s="7"/>
      <c r="G185" s="7"/>
      <c r="H185" s="264"/>
      <c r="I185" s="7"/>
      <c r="J185" s="7"/>
      <c r="K185" s="7"/>
      <c r="L185" s="7"/>
      <c r="M185" s="7"/>
      <c r="N185" s="7"/>
      <c r="O185" s="7"/>
      <c r="P185" s="7"/>
      <c r="Q185" s="265"/>
      <c r="R185" s="7"/>
      <c r="S185" s="7"/>
      <c r="T185" s="7"/>
      <c r="U185" s="266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</row>
    <row r="186" ht="18.0" customHeight="1">
      <c r="A186" s="7"/>
      <c r="B186" s="7"/>
      <c r="C186" s="7"/>
      <c r="D186" s="7"/>
      <c r="E186" s="7"/>
      <c r="F186" s="7"/>
      <c r="G186" s="7"/>
      <c r="H186" s="264"/>
      <c r="I186" s="7"/>
      <c r="J186" s="7"/>
      <c r="K186" s="7"/>
      <c r="L186" s="7"/>
      <c r="M186" s="7"/>
      <c r="N186" s="7"/>
      <c r="O186" s="7"/>
      <c r="P186" s="7"/>
      <c r="Q186" s="265"/>
      <c r="R186" s="7"/>
      <c r="S186" s="7"/>
      <c r="T186" s="7"/>
      <c r="U186" s="266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</row>
    <row r="187" ht="18.0" customHeight="1">
      <c r="A187" s="7"/>
      <c r="B187" s="7"/>
      <c r="C187" s="7"/>
      <c r="D187" s="7"/>
      <c r="E187" s="7"/>
      <c r="F187" s="7"/>
      <c r="G187" s="7"/>
      <c r="H187" s="264"/>
      <c r="I187" s="7"/>
      <c r="J187" s="7"/>
      <c r="K187" s="7"/>
      <c r="L187" s="7"/>
      <c r="M187" s="7"/>
      <c r="N187" s="7"/>
      <c r="O187" s="7"/>
      <c r="P187" s="7"/>
      <c r="Q187" s="265"/>
      <c r="R187" s="7"/>
      <c r="S187" s="7"/>
      <c r="T187" s="7"/>
      <c r="U187" s="266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</row>
    <row r="188" ht="18.0" customHeight="1">
      <c r="A188" s="7"/>
      <c r="B188" s="7"/>
      <c r="C188" s="7"/>
      <c r="D188" s="7"/>
      <c r="E188" s="7"/>
      <c r="F188" s="7"/>
      <c r="G188" s="7"/>
      <c r="H188" s="264"/>
      <c r="I188" s="7"/>
      <c r="J188" s="7"/>
      <c r="K188" s="7"/>
      <c r="L188" s="7"/>
      <c r="M188" s="7"/>
      <c r="N188" s="7"/>
      <c r="O188" s="7"/>
      <c r="P188" s="7"/>
      <c r="Q188" s="265"/>
      <c r="R188" s="7"/>
      <c r="S188" s="7"/>
      <c r="T188" s="7"/>
      <c r="U188" s="266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</row>
    <row r="189" ht="18.0" customHeight="1">
      <c r="A189" s="7"/>
      <c r="B189" s="7"/>
      <c r="C189" s="7"/>
      <c r="D189" s="7"/>
      <c r="E189" s="7"/>
      <c r="F189" s="7"/>
      <c r="G189" s="7"/>
      <c r="H189" s="264"/>
      <c r="I189" s="7"/>
      <c r="J189" s="7"/>
      <c r="K189" s="7"/>
      <c r="L189" s="7"/>
      <c r="M189" s="7"/>
      <c r="N189" s="7"/>
      <c r="O189" s="7"/>
      <c r="P189" s="7"/>
      <c r="Q189" s="265"/>
      <c r="R189" s="7"/>
      <c r="S189" s="7"/>
      <c r="T189" s="7"/>
      <c r="U189" s="266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</row>
    <row r="190" ht="18.0" customHeight="1">
      <c r="A190" s="7"/>
      <c r="B190" s="7"/>
      <c r="C190" s="7"/>
      <c r="D190" s="7"/>
      <c r="E190" s="7"/>
      <c r="F190" s="7"/>
      <c r="G190" s="7"/>
      <c r="H190" s="264"/>
      <c r="I190" s="7"/>
      <c r="J190" s="7"/>
      <c r="K190" s="7"/>
      <c r="L190" s="7"/>
      <c r="M190" s="7"/>
      <c r="N190" s="7"/>
      <c r="O190" s="7"/>
      <c r="P190" s="7"/>
      <c r="Q190" s="265"/>
      <c r="R190" s="7"/>
      <c r="S190" s="7"/>
      <c r="T190" s="7"/>
      <c r="U190" s="266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</row>
    <row r="191" ht="18.0" customHeight="1">
      <c r="A191" s="7"/>
      <c r="B191" s="7"/>
      <c r="C191" s="7"/>
      <c r="D191" s="7"/>
      <c r="E191" s="7"/>
      <c r="F191" s="7"/>
      <c r="G191" s="7"/>
      <c r="H191" s="264"/>
      <c r="I191" s="7"/>
      <c r="J191" s="7"/>
      <c r="K191" s="7"/>
      <c r="L191" s="7"/>
      <c r="M191" s="7"/>
      <c r="N191" s="7"/>
      <c r="O191" s="7"/>
      <c r="P191" s="7"/>
      <c r="Q191" s="265"/>
      <c r="R191" s="7"/>
      <c r="S191" s="7"/>
      <c r="T191" s="7"/>
      <c r="U191" s="266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</row>
    <row r="192" ht="18.0" customHeight="1">
      <c r="A192" s="7"/>
      <c r="B192" s="7"/>
      <c r="C192" s="7"/>
      <c r="D192" s="7"/>
      <c r="E192" s="7"/>
      <c r="F192" s="7"/>
      <c r="G192" s="7"/>
      <c r="H192" s="264"/>
      <c r="I192" s="7"/>
      <c r="J192" s="7"/>
      <c r="K192" s="7"/>
      <c r="L192" s="7"/>
      <c r="M192" s="7"/>
      <c r="N192" s="7"/>
      <c r="O192" s="7"/>
      <c r="P192" s="7"/>
      <c r="Q192" s="265"/>
      <c r="R192" s="7"/>
      <c r="S192" s="7"/>
      <c r="T192" s="7"/>
      <c r="U192" s="266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</row>
    <row r="193" ht="18.0" customHeight="1">
      <c r="A193" s="7"/>
      <c r="B193" s="7"/>
      <c r="C193" s="7"/>
      <c r="D193" s="7"/>
      <c r="E193" s="7"/>
      <c r="F193" s="7"/>
      <c r="G193" s="7"/>
      <c r="H193" s="264"/>
      <c r="I193" s="7"/>
      <c r="J193" s="7"/>
      <c r="K193" s="7"/>
      <c r="L193" s="7"/>
      <c r="M193" s="7"/>
      <c r="N193" s="7"/>
      <c r="O193" s="7"/>
      <c r="P193" s="7"/>
      <c r="Q193" s="265"/>
      <c r="R193" s="7"/>
      <c r="S193" s="7"/>
      <c r="T193" s="7"/>
      <c r="U193" s="266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</row>
    <row r="194" ht="18.0" customHeight="1">
      <c r="A194" s="7"/>
      <c r="B194" s="7"/>
      <c r="C194" s="7"/>
      <c r="D194" s="7"/>
      <c r="E194" s="7"/>
      <c r="F194" s="7"/>
      <c r="G194" s="7"/>
      <c r="H194" s="264"/>
      <c r="I194" s="7"/>
      <c r="J194" s="7"/>
      <c r="K194" s="7"/>
      <c r="L194" s="7"/>
      <c r="M194" s="7"/>
      <c r="N194" s="7"/>
      <c r="O194" s="7"/>
      <c r="P194" s="7"/>
      <c r="Q194" s="265"/>
      <c r="R194" s="7"/>
      <c r="S194" s="7"/>
      <c r="T194" s="7"/>
      <c r="U194" s="266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</row>
    <row r="195" ht="18.0" customHeight="1">
      <c r="A195" s="7"/>
      <c r="B195" s="7"/>
      <c r="C195" s="7"/>
      <c r="D195" s="7"/>
      <c r="E195" s="7"/>
      <c r="F195" s="7"/>
      <c r="G195" s="7"/>
      <c r="H195" s="264"/>
      <c r="I195" s="7"/>
      <c r="J195" s="7"/>
      <c r="K195" s="7"/>
      <c r="L195" s="7"/>
      <c r="M195" s="7"/>
      <c r="N195" s="7"/>
      <c r="O195" s="7"/>
      <c r="P195" s="7"/>
      <c r="Q195" s="265"/>
      <c r="R195" s="7"/>
      <c r="S195" s="7"/>
      <c r="T195" s="7"/>
      <c r="U195" s="266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</row>
    <row r="196" ht="18.0" customHeight="1">
      <c r="A196" s="7"/>
      <c r="B196" s="7"/>
      <c r="C196" s="7"/>
      <c r="D196" s="7"/>
      <c r="E196" s="7"/>
      <c r="F196" s="7"/>
      <c r="G196" s="7"/>
      <c r="H196" s="264"/>
      <c r="I196" s="7"/>
      <c r="J196" s="7"/>
      <c r="K196" s="7"/>
      <c r="L196" s="7"/>
      <c r="M196" s="7"/>
      <c r="N196" s="7"/>
      <c r="O196" s="7"/>
      <c r="P196" s="7"/>
      <c r="Q196" s="265"/>
      <c r="R196" s="7"/>
      <c r="S196" s="7"/>
      <c r="T196" s="7"/>
      <c r="U196" s="266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</row>
    <row r="197" ht="18.0" customHeight="1">
      <c r="A197" s="7"/>
      <c r="B197" s="7"/>
      <c r="C197" s="7"/>
      <c r="D197" s="7"/>
      <c r="E197" s="7"/>
      <c r="F197" s="7"/>
      <c r="G197" s="7"/>
      <c r="H197" s="264"/>
      <c r="I197" s="7"/>
      <c r="J197" s="7"/>
      <c r="K197" s="7"/>
      <c r="L197" s="7"/>
      <c r="M197" s="7"/>
      <c r="N197" s="7"/>
      <c r="O197" s="7"/>
      <c r="P197" s="7"/>
      <c r="Q197" s="265"/>
      <c r="R197" s="7"/>
      <c r="S197" s="7"/>
      <c r="T197" s="7"/>
      <c r="U197" s="266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</row>
    <row r="198" ht="18.0" customHeight="1">
      <c r="A198" s="7"/>
      <c r="B198" s="7"/>
      <c r="C198" s="7"/>
      <c r="D198" s="7"/>
      <c r="E198" s="7"/>
      <c r="F198" s="7"/>
      <c r="G198" s="7"/>
      <c r="H198" s="264"/>
      <c r="I198" s="7"/>
      <c r="J198" s="7"/>
      <c r="K198" s="7"/>
      <c r="L198" s="7"/>
      <c r="M198" s="7"/>
      <c r="N198" s="7"/>
      <c r="O198" s="7"/>
      <c r="P198" s="7"/>
      <c r="Q198" s="265"/>
      <c r="R198" s="7"/>
      <c r="S198" s="7"/>
      <c r="T198" s="7"/>
      <c r="U198" s="266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</row>
    <row r="199" ht="18.0" customHeight="1">
      <c r="A199" s="7"/>
      <c r="B199" s="7"/>
      <c r="C199" s="7"/>
      <c r="D199" s="7"/>
      <c r="E199" s="7"/>
      <c r="F199" s="7"/>
      <c r="G199" s="7"/>
      <c r="H199" s="264"/>
      <c r="I199" s="7"/>
      <c r="J199" s="7"/>
      <c r="K199" s="7"/>
      <c r="L199" s="7"/>
      <c r="M199" s="7"/>
      <c r="N199" s="7"/>
      <c r="O199" s="7"/>
      <c r="P199" s="7"/>
      <c r="Q199" s="265"/>
      <c r="R199" s="7"/>
      <c r="S199" s="7"/>
      <c r="T199" s="7"/>
      <c r="U199" s="266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</row>
    <row r="200" ht="18.0" customHeight="1">
      <c r="A200" s="7"/>
      <c r="B200" s="7"/>
      <c r="C200" s="7"/>
      <c r="D200" s="7"/>
      <c r="E200" s="7"/>
      <c r="F200" s="7"/>
      <c r="G200" s="7"/>
      <c r="H200" s="264"/>
      <c r="I200" s="7"/>
      <c r="J200" s="7"/>
      <c r="K200" s="7"/>
      <c r="L200" s="7"/>
      <c r="M200" s="7"/>
      <c r="N200" s="7"/>
      <c r="O200" s="7"/>
      <c r="P200" s="7"/>
      <c r="Q200" s="265"/>
      <c r="R200" s="7"/>
      <c r="S200" s="7"/>
      <c r="T200" s="7"/>
      <c r="U200" s="266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</row>
    <row r="201" ht="18.0" customHeight="1">
      <c r="A201" s="7"/>
      <c r="B201" s="7"/>
      <c r="C201" s="7"/>
      <c r="D201" s="7"/>
      <c r="E201" s="7"/>
      <c r="F201" s="7"/>
      <c r="G201" s="7"/>
      <c r="H201" s="264"/>
      <c r="I201" s="7"/>
      <c r="J201" s="7"/>
      <c r="K201" s="7"/>
      <c r="L201" s="7"/>
      <c r="M201" s="7"/>
      <c r="N201" s="7"/>
      <c r="O201" s="7"/>
      <c r="P201" s="7"/>
      <c r="Q201" s="265"/>
      <c r="R201" s="7"/>
      <c r="S201" s="7"/>
      <c r="T201" s="7"/>
      <c r="U201" s="266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</row>
    <row r="202" ht="18.0" customHeight="1">
      <c r="A202" s="7"/>
      <c r="B202" s="7"/>
      <c r="C202" s="7"/>
      <c r="D202" s="7"/>
      <c r="E202" s="7"/>
      <c r="F202" s="7"/>
      <c r="G202" s="7"/>
      <c r="H202" s="264"/>
      <c r="I202" s="7"/>
      <c r="J202" s="7"/>
      <c r="K202" s="7"/>
      <c r="L202" s="7"/>
      <c r="M202" s="7"/>
      <c r="N202" s="7"/>
      <c r="O202" s="7"/>
      <c r="P202" s="7"/>
      <c r="Q202" s="265"/>
      <c r="R202" s="7"/>
      <c r="S202" s="7"/>
      <c r="T202" s="7"/>
      <c r="U202" s="266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</row>
    <row r="203" ht="18.0" customHeight="1">
      <c r="A203" s="7"/>
      <c r="B203" s="7"/>
      <c r="C203" s="7"/>
      <c r="D203" s="7"/>
      <c r="E203" s="7"/>
      <c r="F203" s="7"/>
      <c r="G203" s="7"/>
      <c r="H203" s="264"/>
      <c r="I203" s="7"/>
      <c r="J203" s="7"/>
      <c r="K203" s="7"/>
      <c r="L203" s="7"/>
      <c r="M203" s="7"/>
      <c r="N203" s="7"/>
      <c r="O203" s="7"/>
      <c r="P203" s="7"/>
      <c r="Q203" s="265"/>
      <c r="R203" s="7"/>
      <c r="S203" s="7"/>
      <c r="T203" s="7"/>
      <c r="U203" s="266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</row>
    <row r="204" ht="18.0" customHeight="1">
      <c r="A204" s="7"/>
      <c r="B204" s="7"/>
      <c r="C204" s="7"/>
      <c r="D204" s="7"/>
      <c r="E204" s="7"/>
      <c r="F204" s="7"/>
      <c r="G204" s="7"/>
      <c r="H204" s="264"/>
      <c r="I204" s="7"/>
      <c r="J204" s="7"/>
      <c r="K204" s="7"/>
      <c r="L204" s="7"/>
      <c r="M204" s="7"/>
      <c r="N204" s="7"/>
      <c r="O204" s="7"/>
      <c r="P204" s="7"/>
      <c r="Q204" s="265"/>
      <c r="R204" s="7"/>
      <c r="S204" s="7"/>
      <c r="T204" s="7"/>
      <c r="U204" s="266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</row>
    <row r="205" ht="18.0" customHeight="1">
      <c r="A205" s="7"/>
      <c r="B205" s="7"/>
      <c r="C205" s="7"/>
      <c r="D205" s="7"/>
      <c r="E205" s="7"/>
      <c r="F205" s="7"/>
      <c r="G205" s="7"/>
      <c r="H205" s="264"/>
      <c r="I205" s="7"/>
      <c r="J205" s="7"/>
      <c r="K205" s="7"/>
      <c r="L205" s="7"/>
      <c r="M205" s="7"/>
      <c r="N205" s="7"/>
      <c r="O205" s="7"/>
      <c r="P205" s="7"/>
      <c r="Q205" s="265"/>
      <c r="R205" s="7"/>
      <c r="S205" s="7"/>
      <c r="T205" s="7"/>
      <c r="U205" s="266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</row>
    <row r="206" ht="18.0" customHeight="1">
      <c r="A206" s="7"/>
      <c r="B206" s="7"/>
      <c r="C206" s="7"/>
      <c r="D206" s="7"/>
      <c r="E206" s="7"/>
      <c r="F206" s="7"/>
      <c r="G206" s="7"/>
      <c r="H206" s="264"/>
      <c r="I206" s="7"/>
      <c r="J206" s="7"/>
      <c r="K206" s="7"/>
      <c r="L206" s="7"/>
      <c r="M206" s="7"/>
      <c r="N206" s="7"/>
      <c r="O206" s="7"/>
      <c r="P206" s="7"/>
      <c r="Q206" s="265"/>
      <c r="R206" s="7"/>
      <c r="S206" s="7"/>
      <c r="T206" s="7"/>
      <c r="U206" s="266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</row>
    <row r="207" ht="18.0" customHeight="1">
      <c r="A207" s="7"/>
      <c r="B207" s="7"/>
      <c r="C207" s="7"/>
      <c r="D207" s="7"/>
      <c r="E207" s="7"/>
      <c r="F207" s="7"/>
      <c r="G207" s="7"/>
      <c r="H207" s="264"/>
      <c r="I207" s="7"/>
      <c r="J207" s="7"/>
      <c r="K207" s="7"/>
      <c r="L207" s="7"/>
      <c r="M207" s="7"/>
      <c r="N207" s="7"/>
      <c r="O207" s="7"/>
      <c r="P207" s="7"/>
      <c r="Q207" s="265"/>
      <c r="R207" s="7"/>
      <c r="S207" s="7"/>
      <c r="T207" s="7"/>
      <c r="U207" s="266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</row>
    <row r="208" ht="18.0" customHeight="1">
      <c r="A208" s="7"/>
      <c r="B208" s="7"/>
      <c r="C208" s="7"/>
      <c r="D208" s="7"/>
      <c r="E208" s="7"/>
      <c r="F208" s="7"/>
      <c r="G208" s="7"/>
      <c r="H208" s="264"/>
      <c r="I208" s="7"/>
      <c r="J208" s="7"/>
      <c r="K208" s="7"/>
      <c r="L208" s="7"/>
      <c r="M208" s="7"/>
      <c r="N208" s="7"/>
      <c r="O208" s="7"/>
      <c r="P208" s="7"/>
      <c r="Q208" s="265"/>
      <c r="R208" s="7"/>
      <c r="S208" s="7"/>
      <c r="T208" s="7"/>
      <c r="U208" s="266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</row>
    <row r="209" ht="18.0" customHeight="1">
      <c r="A209" s="7"/>
      <c r="B209" s="7"/>
      <c r="C209" s="7"/>
      <c r="D209" s="7"/>
      <c r="E209" s="7"/>
      <c r="F209" s="7"/>
      <c r="G209" s="7"/>
      <c r="H209" s="264"/>
      <c r="I209" s="7"/>
      <c r="J209" s="7"/>
      <c r="K209" s="7"/>
      <c r="L209" s="7"/>
      <c r="M209" s="7"/>
      <c r="N209" s="7"/>
      <c r="O209" s="7"/>
      <c r="P209" s="7"/>
      <c r="Q209" s="265"/>
      <c r="R209" s="7"/>
      <c r="S209" s="7"/>
      <c r="T209" s="7"/>
      <c r="U209" s="266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</row>
    <row r="210" ht="18.0" customHeight="1">
      <c r="A210" s="7"/>
      <c r="B210" s="7"/>
      <c r="C210" s="7"/>
      <c r="D210" s="7"/>
      <c r="E210" s="7"/>
      <c r="F210" s="7"/>
      <c r="G210" s="7"/>
      <c r="H210" s="264"/>
      <c r="I210" s="7"/>
      <c r="J210" s="7"/>
      <c r="K210" s="7"/>
      <c r="L210" s="7"/>
      <c r="M210" s="7"/>
      <c r="N210" s="7"/>
      <c r="O210" s="7"/>
      <c r="P210" s="7"/>
      <c r="Q210" s="265"/>
      <c r="R210" s="7"/>
      <c r="S210" s="7"/>
      <c r="T210" s="7"/>
      <c r="U210" s="266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</row>
    <row r="211" ht="18.0" customHeight="1">
      <c r="A211" s="7"/>
      <c r="B211" s="7"/>
      <c r="C211" s="7"/>
      <c r="D211" s="7"/>
      <c r="E211" s="7"/>
      <c r="F211" s="7"/>
      <c r="G211" s="7"/>
      <c r="H211" s="264"/>
      <c r="I211" s="7"/>
      <c r="J211" s="7"/>
      <c r="K211" s="7"/>
      <c r="L211" s="7"/>
      <c r="M211" s="7"/>
      <c r="N211" s="7"/>
      <c r="O211" s="7"/>
      <c r="P211" s="7"/>
      <c r="Q211" s="265"/>
      <c r="R211" s="7"/>
      <c r="S211" s="7"/>
      <c r="T211" s="7"/>
      <c r="U211" s="266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</row>
    <row r="212" ht="18.0" customHeight="1">
      <c r="A212" s="7"/>
      <c r="B212" s="7"/>
      <c r="C212" s="7"/>
      <c r="D212" s="7"/>
      <c r="E212" s="7"/>
      <c r="F212" s="7"/>
      <c r="G212" s="7"/>
      <c r="H212" s="264"/>
      <c r="I212" s="7"/>
      <c r="J212" s="7"/>
      <c r="K212" s="7"/>
      <c r="L212" s="7"/>
      <c r="M212" s="7"/>
      <c r="N212" s="7"/>
      <c r="O212" s="7"/>
      <c r="P212" s="7"/>
      <c r="Q212" s="265"/>
      <c r="R212" s="7"/>
      <c r="S212" s="7"/>
      <c r="T212" s="7"/>
      <c r="U212" s="266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</row>
    <row r="213" ht="18.0" customHeight="1">
      <c r="A213" s="7"/>
      <c r="B213" s="7"/>
      <c r="C213" s="7"/>
      <c r="D213" s="7"/>
      <c r="E213" s="7"/>
      <c r="F213" s="7"/>
      <c r="G213" s="7"/>
      <c r="H213" s="264"/>
      <c r="I213" s="7"/>
      <c r="J213" s="7"/>
      <c r="K213" s="7"/>
      <c r="L213" s="7"/>
      <c r="M213" s="7"/>
      <c r="N213" s="7"/>
      <c r="O213" s="7"/>
      <c r="P213" s="7"/>
      <c r="Q213" s="265"/>
      <c r="R213" s="7"/>
      <c r="S213" s="7"/>
      <c r="T213" s="7"/>
      <c r="U213" s="266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</row>
    <row r="214" ht="18.0" customHeight="1">
      <c r="A214" s="7"/>
      <c r="B214" s="7"/>
      <c r="C214" s="7"/>
      <c r="D214" s="7"/>
      <c r="E214" s="7"/>
      <c r="F214" s="7"/>
      <c r="G214" s="7"/>
      <c r="H214" s="264"/>
      <c r="I214" s="7"/>
      <c r="J214" s="7"/>
      <c r="K214" s="7"/>
      <c r="L214" s="7"/>
      <c r="M214" s="7"/>
      <c r="N214" s="7"/>
      <c r="O214" s="7"/>
      <c r="P214" s="7"/>
      <c r="Q214" s="265"/>
      <c r="R214" s="7"/>
      <c r="S214" s="7"/>
      <c r="T214" s="7"/>
      <c r="U214" s="266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</row>
    <row r="215" ht="18.0" customHeight="1">
      <c r="A215" s="7"/>
      <c r="B215" s="7"/>
      <c r="C215" s="7"/>
      <c r="D215" s="7"/>
      <c r="E215" s="7"/>
      <c r="F215" s="7"/>
      <c r="G215" s="7"/>
      <c r="H215" s="264"/>
      <c r="I215" s="7"/>
      <c r="J215" s="7"/>
      <c r="K215" s="7"/>
      <c r="L215" s="7"/>
      <c r="M215" s="7"/>
      <c r="N215" s="7"/>
      <c r="O215" s="7"/>
      <c r="P215" s="7"/>
      <c r="Q215" s="265"/>
      <c r="R215" s="7"/>
      <c r="S215" s="7"/>
      <c r="T215" s="7"/>
      <c r="U215" s="266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</row>
    <row r="216" ht="18.0" customHeight="1">
      <c r="A216" s="7"/>
      <c r="B216" s="7"/>
      <c r="C216" s="7"/>
      <c r="D216" s="7"/>
      <c r="E216" s="7"/>
      <c r="F216" s="7"/>
      <c r="G216" s="7"/>
      <c r="H216" s="264"/>
      <c r="I216" s="7"/>
      <c r="J216" s="7"/>
      <c r="K216" s="7"/>
      <c r="L216" s="7"/>
      <c r="M216" s="7"/>
      <c r="N216" s="7"/>
      <c r="O216" s="7"/>
      <c r="P216" s="7"/>
      <c r="Q216" s="265"/>
      <c r="R216" s="7"/>
      <c r="S216" s="7"/>
      <c r="T216" s="7"/>
      <c r="U216" s="266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</row>
    <row r="217" ht="18.0" customHeight="1">
      <c r="A217" s="7"/>
      <c r="B217" s="7"/>
      <c r="C217" s="7"/>
      <c r="D217" s="7"/>
      <c r="E217" s="7"/>
      <c r="F217" s="7"/>
      <c r="G217" s="7"/>
      <c r="H217" s="264"/>
      <c r="I217" s="7"/>
      <c r="J217" s="7"/>
      <c r="K217" s="7"/>
      <c r="L217" s="7"/>
      <c r="M217" s="7"/>
      <c r="N217" s="7"/>
      <c r="O217" s="7"/>
      <c r="P217" s="7"/>
      <c r="Q217" s="265"/>
      <c r="R217" s="7"/>
      <c r="S217" s="7"/>
      <c r="T217" s="7"/>
      <c r="U217" s="266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</row>
    <row r="218" ht="18.0" customHeight="1">
      <c r="A218" s="7"/>
      <c r="B218" s="7"/>
      <c r="C218" s="7"/>
      <c r="D218" s="7"/>
      <c r="E218" s="7"/>
      <c r="F218" s="7"/>
      <c r="G218" s="7"/>
      <c r="H218" s="264"/>
      <c r="I218" s="7"/>
      <c r="J218" s="7"/>
      <c r="K218" s="7"/>
      <c r="L218" s="7"/>
      <c r="M218" s="7"/>
      <c r="N218" s="7"/>
      <c r="O218" s="7"/>
      <c r="P218" s="7"/>
      <c r="Q218" s="265"/>
      <c r="R218" s="7"/>
      <c r="S218" s="7"/>
      <c r="T218" s="7"/>
      <c r="U218" s="266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</row>
    <row r="219" ht="18.0" customHeight="1">
      <c r="A219" s="7"/>
      <c r="B219" s="7"/>
      <c r="C219" s="7"/>
      <c r="D219" s="7"/>
      <c r="E219" s="7"/>
      <c r="F219" s="7"/>
      <c r="G219" s="7"/>
      <c r="H219" s="264"/>
      <c r="I219" s="7"/>
      <c r="J219" s="7"/>
      <c r="K219" s="7"/>
      <c r="L219" s="7"/>
      <c r="M219" s="7"/>
      <c r="N219" s="7"/>
      <c r="O219" s="7"/>
      <c r="P219" s="7"/>
      <c r="Q219" s="265"/>
      <c r="R219" s="7"/>
      <c r="S219" s="7"/>
      <c r="T219" s="7"/>
      <c r="U219" s="266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</row>
    <row r="220" ht="18.0" customHeight="1">
      <c r="A220" s="7"/>
      <c r="B220" s="7"/>
      <c r="C220" s="7"/>
      <c r="D220" s="7"/>
      <c r="E220" s="7"/>
      <c r="F220" s="7"/>
      <c r="G220" s="7"/>
      <c r="H220" s="264"/>
      <c r="I220" s="7"/>
      <c r="J220" s="7"/>
      <c r="K220" s="7"/>
      <c r="L220" s="7"/>
      <c r="M220" s="7"/>
      <c r="N220" s="7"/>
      <c r="O220" s="7"/>
      <c r="P220" s="7"/>
      <c r="Q220" s="265"/>
      <c r="R220" s="7"/>
      <c r="S220" s="7"/>
      <c r="T220" s="7"/>
      <c r="U220" s="266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</row>
    <row r="221" ht="18.0" customHeight="1">
      <c r="A221" s="7"/>
      <c r="B221" s="7"/>
      <c r="C221" s="7"/>
      <c r="D221" s="7"/>
      <c r="E221" s="7"/>
      <c r="F221" s="7"/>
      <c r="G221" s="7"/>
      <c r="H221" s="264"/>
      <c r="I221" s="7"/>
      <c r="J221" s="7"/>
      <c r="K221" s="7"/>
      <c r="L221" s="7"/>
      <c r="M221" s="7"/>
      <c r="N221" s="7"/>
      <c r="O221" s="7"/>
      <c r="P221" s="7"/>
      <c r="Q221" s="265"/>
      <c r="R221" s="7"/>
      <c r="S221" s="7"/>
      <c r="T221" s="7"/>
      <c r="U221" s="266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</row>
    <row r="222" ht="18.0" customHeight="1">
      <c r="A222" s="7"/>
      <c r="B222" s="7"/>
      <c r="C222" s="7"/>
      <c r="D222" s="7"/>
      <c r="E222" s="7"/>
      <c r="F222" s="7"/>
      <c r="G222" s="7"/>
      <c r="H222" s="264"/>
      <c r="I222" s="7"/>
      <c r="J222" s="7"/>
      <c r="K222" s="7"/>
      <c r="L222" s="7"/>
      <c r="M222" s="7"/>
      <c r="N222" s="7"/>
      <c r="O222" s="7"/>
      <c r="P222" s="7"/>
      <c r="Q222" s="265"/>
      <c r="R222" s="7"/>
      <c r="S222" s="7"/>
      <c r="T222" s="7"/>
      <c r="U222" s="266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</row>
    <row r="223" ht="18.0" customHeight="1">
      <c r="A223" s="7"/>
      <c r="B223" s="7"/>
      <c r="C223" s="7"/>
      <c r="D223" s="7"/>
      <c r="E223" s="7"/>
      <c r="F223" s="7"/>
      <c r="G223" s="7"/>
      <c r="H223" s="264"/>
      <c r="I223" s="7"/>
      <c r="J223" s="7"/>
      <c r="K223" s="7"/>
      <c r="L223" s="7"/>
      <c r="M223" s="7"/>
      <c r="N223" s="7"/>
      <c r="O223" s="7"/>
      <c r="P223" s="7"/>
      <c r="Q223" s="265"/>
      <c r="R223" s="7"/>
      <c r="S223" s="7"/>
      <c r="T223" s="7"/>
      <c r="U223" s="266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</row>
    <row r="224" ht="18.0" customHeight="1">
      <c r="A224" s="7"/>
      <c r="B224" s="7"/>
      <c r="C224" s="7"/>
      <c r="D224" s="7"/>
      <c r="E224" s="7"/>
      <c r="F224" s="7"/>
      <c r="G224" s="7"/>
      <c r="H224" s="264"/>
      <c r="I224" s="7"/>
      <c r="J224" s="7"/>
      <c r="K224" s="7"/>
      <c r="L224" s="7"/>
      <c r="M224" s="7"/>
      <c r="N224" s="7"/>
      <c r="O224" s="7"/>
      <c r="P224" s="7"/>
      <c r="Q224" s="265"/>
      <c r="R224" s="7"/>
      <c r="S224" s="7"/>
      <c r="T224" s="7"/>
      <c r="U224" s="266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</row>
    <row r="225" ht="18.0" customHeight="1">
      <c r="A225" s="7"/>
      <c r="B225" s="7"/>
      <c r="C225" s="7"/>
      <c r="D225" s="7"/>
      <c r="E225" s="7"/>
      <c r="F225" s="7"/>
      <c r="G225" s="7"/>
      <c r="H225" s="264"/>
      <c r="I225" s="7"/>
      <c r="J225" s="7"/>
      <c r="K225" s="7"/>
      <c r="L225" s="7"/>
      <c r="M225" s="7"/>
      <c r="N225" s="7"/>
      <c r="O225" s="7"/>
      <c r="P225" s="7"/>
      <c r="Q225" s="265"/>
      <c r="R225" s="7"/>
      <c r="S225" s="7"/>
      <c r="T225" s="7"/>
      <c r="U225" s="266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</row>
    <row r="226" ht="18.0" customHeight="1">
      <c r="A226" s="7"/>
      <c r="B226" s="7"/>
      <c r="C226" s="7"/>
      <c r="D226" s="7"/>
      <c r="E226" s="7"/>
      <c r="F226" s="7"/>
      <c r="G226" s="7"/>
      <c r="H226" s="264"/>
      <c r="I226" s="7"/>
      <c r="J226" s="7"/>
      <c r="K226" s="7"/>
      <c r="L226" s="7"/>
      <c r="M226" s="7"/>
      <c r="N226" s="7"/>
      <c r="O226" s="7"/>
      <c r="P226" s="7"/>
      <c r="Q226" s="265"/>
      <c r="R226" s="7"/>
      <c r="S226" s="7"/>
      <c r="T226" s="7"/>
      <c r="U226" s="266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</row>
    <row r="227" ht="18.0" customHeight="1">
      <c r="A227" s="7"/>
      <c r="B227" s="7"/>
      <c r="C227" s="7"/>
      <c r="D227" s="7"/>
      <c r="E227" s="7"/>
      <c r="F227" s="7"/>
      <c r="G227" s="7"/>
      <c r="H227" s="264"/>
      <c r="I227" s="7"/>
      <c r="J227" s="7"/>
      <c r="K227" s="7"/>
      <c r="L227" s="7"/>
      <c r="M227" s="7"/>
      <c r="N227" s="7"/>
      <c r="O227" s="7"/>
      <c r="P227" s="7"/>
      <c r="Q227" s="265"/>
      <c r="R227" s="7"/>
      <c r="S227" s="7"/>
      <c r="T227" s="7"/>
      <c r="U227" s="266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</row>
    <row r="228" ht="18.0" customHeight="1">
      <c r="A228" s="7"/>
      <c r="B228" s="7"/>
      <c r="C228" s="7"/>
      <c r="D228" s="7"/>
      <c r="E228" s="7"/>
      <c r="F228" s="7"/>
      <c r="G228" s="7"/>
      <c r="H228" s="264"/>
      <c r="I228" s="7"/>
      <c r="J228" s="7"/>
      <c r="K228" s="7"/>
      <c r="L228" s="7"/>
      <c r="M228" s="7"/>
      <c r="N228" s="7"/>
      <c r="O228" s="7"/>
      <c r="P228" s="7"/>
      <c r="Q228" s="265"/>
      <c r="R228" s="7"/>
      <c r="S228" s="7"/>
      <c r="T228" s="7"/>
      <c r="U228" s="266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</row>
    <row r="229" ht="18.0" customHeight="1">
      <c r="A229" s="7"/>
      <c r="B229" s="7"/>
      <c r="C229" s="7"/>
      <c r="D229" s="7"/>
      <c r="E229" s="7"/>
      <c r="F229" s="7"/>
      <c r="G229" s="7"/>
      <c r="H229" s="264"/>
      <c r="I229" s="7"/>
      <c r="J229" s="7"/>
      <c r="K229" s="7"/>
      <c r="L229" s="7"/>
      <c r="M229" s="7"/>
      <c r="N229" s="7"/>
      <c r="O229" s="7"/>
      <c r="P229" s="7"/>
      <c r="Q229" s="265"/>
      <c r="R229" s="7"/>
      <c r="S229" s="7"/>
      <c r="T229" s="7"/>
      <c r="U229" s="266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</row>
    <row r="230" ht="18.0" customHeight="1">
      <c r="A230" s="7"/>
      <c r="B230" s="7"/>
      <c r="C230" s="7"/>
      <c r="D230" s="7"/>
      <c r="E230" s="7"/>
      <c r="F230" s="7"/>
      <c r="G230" s="7"/>
      <c r="H230" s="264"/>
      <c r="I230" s="7"/>
      <c r="J230" s="7"/>
      <c r="K230" s="7"/>
      <c r="L230" s="7"/>
      <c r="M230" s="7"/>
      <c r="N230" s="7"/>
      <c r="O230" s="7"/>
      <c r="P230" s="7"/>
      <c r="Q230" s="265"/>
      <c r="R230" s="7"/>
      <c r="S230" s="7"/>
      <c r="T230" s="7"/>
      <c r="U230" s="266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</row>
    <row r="231" ht="18.0" customHeight="1">
      <c r="A231" s="7"/>
      <c r="B231" s="7"/>
      <c r="C231" s="7"/>
      <c r="D231" s="7"/>
      <c r="E231" s="7"/>
      <c r="F231" s="7"/>
      <c r="G231" s="7"/>
      <c r="H231" s="264"/>
      <c r="I231" s="7"/>
      <c r="J231" s="7"/>
      <c r="K231" s="7"/>
      <c r="L231" s="7"/>
      <c r="M231" s="7"/>
      <c r="N231" s="7"/>
      <c r="O231" s="7"/>
      <c r="P231" s="7"/>
      <c r="Q231" s="265"/>
      <c r="R231" s="7"/>
      <c r="S231" s="7"/>
      <c r="T231" s="7"/>
      <c r="U231" s="266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</row>
    <row r="232" ht="18.0" customHeight="1">
      <c r="A232" s="7"/>
      <c r="B232" s="7"/>
      <c r="C232" s="7"/>
      <c r="D232" s="7"/>
      <c r="E232" s="7"/>
      <c r="F232" s="7"/>
      <c r="G232" s="7"/>
      <c r="H232" s="264"/>
      <c r="I232" s="7"/>
      <c r="J232" s="7"/>
      <c r="K232" s="7"/>
      <c r="L232" s="7"/>
      <c r="M232" s="7"/>
      <c r="N232" s="7"/>
      <c r="O232" s="7"/>
      <c r="P232" s="7"/>
      <c r="Q232" s="265"/>
      <c r="R232" s="7"/>
      <c r="S232" s="7"/>
      <c r="T232" s="7"/>
      <c r="U232" s="266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</row>
    <row r="233" ht="18.0" customHeight="1">
      <c r="A233" s="7"/>
      <c r="B233" s="7"/>
      <c r="C233" s="7"/>
      <c r="D233" s="7"/>
      <c r="E233" s="7"/>
      <c r="F233" s="7"/>
      <c r="G233" s="7"/>
      <c r="H233" s="264"/>
      <c r="I233" s="7"/>
      <c r="J233" s="7"/>
      <c r="K233" s="7"/>
      <c r="L233" s="7"/>
      <c r="M233" s="7"/>
      <c r="N233" s="7"/>
      <c r="O233" s="7"/>
      <c r="P233" s="7"/>
      <c r="Q233" s="265"/>
      <c r="R233" s="7"/>
      <c r="S233" s="7"/>
      <c r="T233" s="7"/>
      <c r="U233" s="266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</row>
    <row r="234" ht="18.0" customHeight="1">
      <c r="A234" s="7"/>
      <c r="B234" s="7"/>
      <c r="C234" s="7"/>
      <c r="D234" s="7"/>
      <c r="E234" s="7"/>
      <c r="F234" s="7"/>
      <c r="G234" s="7"/>
      <c r="H234" s="264"/>
      <c r="I234" s="7"/>
      <c r="J234" s="7"/>
      <c r="K234" s="7"/>
      <c r="L234" s="7"/>
      <c r="M234" s="7"/>
      <c r="N234" s="7"/>
      <c r="O234" s="7"/>
      <c r="P234" s="7"/>
      <c r="Q234" s="265"/>
      <c r="R234" s="7"/>
      <c r="S234" s="7"/>
      <c r="T234" s="7"/>
      <c r="U234" s="266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</row>
    <row r="235" ht="18.0" customHeight="1">
      <c r="A235" s="7"/>
      <c r="B235" s="7"/>
      <c r="C235" s="7"/>
      <c r="D235" s="7"/>
      <c r="E235" s="7"/>
      <c r="F235" s="7"/>
      <c r="G235" s="7"/>
      <c r="H235" s="264"/>
      <c r="I235" s="7"/>
      <c r="J235" s="7"/>
      <c r="K235" s="7"/>
      <c r="L235" s="7"/>
      <c r="M235" s="7"/>
      <c r="N235" s="7"/>
      <c r="O235" s="7"/>
      <c r="P235" s="7"/>
      <c r="Q235" s="265"/>
      <c r="R235" s="7"/>
      <c r="S235" s="7"/>
      <c r="T235" s="7"/>
      <c r="U235" s="266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</row>
    <row r="236" ht="18.0" customHeight="1">
      <c r="A236" s="7"/>
      <c r="B236" s="7"/>
      <c r="C236" s="7"/>
      <c r="D236" s="7"/>
      <c r="E236" s="7"/>
      <c r="F236" s="7"/>
      <c r="G236" s="7"/>
      <c r="H236" s="264"/>
      <c r="I236" s="7"/>
      <c r="J236" s="7"/>
      <c r="K236" s="7"/>
      <c r="L236" s="7"/>
      <c r="M236" s="7"/>
      <c r="N236" s="7"/>
      <c r="O236" s="7"/>
      <c r="P236" s="7"/>
      <c r="Q236" s="265"/>
      <c r="R236" s="7"/>
      <c r="S236" s="7"/>
      <c r="T236" s="7"/>
      <c r="U236" s="266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</row>
    <row r="237" ht="18.0" customHeight="1">
      <c r="A237" s="7"/>
      <c r="B237" s="7"/>
      <c r="C237" s="7"/>
      <c r="D237" s="7"/>
      <c r="E237" s="7"/>
      <c r="F237" s="7"/>
      <c r="G237" s="7"/>
      <c r="H237" s="264"/>
      <c r="I237" s="7"/>
      <c r="J237" s="7"/>
      <c r="K237" s="7"/>
      <c r="L237" s="7"/>
      <c r="M237" s="7"/>
      <c r="N237" s="7"/>
      <c r="O237" s="7"/>
      <c r="P237" s="7"/>
      <c r="Q237" s="265"/>
      <c r="R237" s="7"/>
      <c r="S237" s="7"/>
      <c r="T237" s="7"/>
      <c r="U237" s="266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</row>
    <row r="238" ht="18.0" customHeight="1">
      <c r="A238" s="7"/>
      <c r="B238" s="7"/>
      <c r="C238" s="7"/>
      <c r="D238" s="7"/>
      <c r="E238" s="7"/>
      <c r="F238" s="7"/>
      <c r="G238" s="7"/>
      <c r="H238" s="264"/>
      <c r="I238" s="7"/>
      <c r="J238" s="7"/>
      <c r="K238" s="7"/>
      <c r="L238" s="7"/>
      <c r="M238" s="7"/>
      <c r="N238" s="7"/>
      <c r="O238" s="7"/>
      <c r="P238" s="7"/>
      <c r="Q238" s="265"/>
      <c r="R238" s="7"/>
      <c r="S238" s="7"/>
      <c r="T238" s="7"/>
      <c r="U238" s="266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</row>
    <row r="239" ht="18.0" customHeight="1">
      <c r="A239" s="7"/>
      <c r="B239" s="7"/>
      <c r="C239" s="7"/>
      <c r="D239" s="7"/>
      <c r="E239" s="7"/>
      <c r="F239" s="7"/>
      <c r="G239" s="7"/>
      <c r="H239" s="264"/>
      <c r="I239" s="7"/>
      <c r="J239" s="7"/>
      <c r="K239" s="7"/>
      <c r="L239" s="7"/>
      <c r="M239" s="7"/>
      <c r="N239" s="7"/>
      <c r="O239" s="7"/>
      <c r="P239" s="7"/>
      <c r="Q239" s="265"/>
      <c r="R239" s="7"/>
      <c r="S239" s="7"/>
      <c r="T239" s="7"/>
      <c r="U239" s="266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</row>
    <row r="240" ht="18.0" customHeight="1">
      <c r="A240" s="7"/>
      <c r="B240" s="7"/>
      <c r="C240" s="7"/>
      <c r="D240" s="7"/>
      <c r="E240" s="7"/>
      <c r="F240" s="7"/>
      <c r="G240" s="7"/>
      <c r="H240" s="264"/>
      <c r="I240" s="7"/>
      <c r="J240" s="7"/>
      <c r="K240" s="7"/>
      <c r="L240" s="7"/>
      <c r="M240" s="7"/>
      <c r="N240" s="7"/>
      <c r="O240" s="7"/>
      <c r="P240" s="7"/>
      <c r="Q240" s="265"/>
      <c r="R240" s="7"/>
      <c r="S240" s="7"/>
      <c r="T240" s="7"/>
      <c r="U240" s="266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</row>
    <row r="241" ht="18.0" customHeight="1">
      <c r="A241" s="7"/>
      <c r="B241" s="7"/>
      <c r="C241" s="7"/>
      <c r="D241" s="7"/>
      <c r="E241" s="7"/>
      <c r="F241" s="7"/>
      <c r="G241" s="7"/>
      <c r="H241" s="264"/>
      <c r="I241" s="7"/>
      <c r="J241" s="7"/>
      <c r="K241" s="7"/>
      <c r="L241" s="7"/>
      <c r="M241" s="7"/>
      <c r="N241" s="7"/>
      <c r="O241" s="7"/>
      <c r="P241" s="7"/>
      <c r="Q241" s="265"/>
      <c r="R241" s="7"/>
      <c r="S241" s="7"/>
      <c r="T241" s="7"/>
      <c r="U241" s="266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</row>
    <row r="242" ht="18.0" customHeight="1">
      <c r="A242" s="7"/>
      <c r="B242" s="7"/>
      <c r="C242" s="7"/>
      <c r="D242" s="7"/>
      <c r="E242" s="7"/>
      <c r="F242" s="7"/>
      <c r="G242" s="7"/>
      <c r="H242" s="264"/>
      <c r="I242" s="7"/>
      <c r="J242" s="7"/>
      <c r="K242" s="7"/>
      <c r="L242" s="7"/>
      <c r="M242" s="7"/>
      <c r="N242" s="7"/>
      <c r="O242" s="7"/>
      <c r="P242" s="7"/>
      <c r="Q242" s="265"/>
      <c r="R242" s="7"/>
      <c r="S242" s="7"/>
      <c r="T242" s="7"/>
      <c r="U242" s="266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</row>
    <row r="243" ht="18.0" customHeight="1">
      <c r="A243" s="7"/>
      <c r="B243" s="7"/>
      <c r="C243" s="7"/>
      <c r="D243" s="7"/>
      <c r="E243" s="7"/>
      <c r="F243" s="7"/>
      <c r="G243" s="7"/>
      <c r="H243" s="264"/>
      <c r="I243" s="7"/>
      <c r="J243" s="7"/>
      <c r="K243" s="7"/>
      <c r="L243" s="7"/>
      <c r="M243" s="7"/>
      <c r="N243" s="7"/>
      <c r="O243" s="7"/>
      <c r="P243" s="7"/>
      <c r="Q243" s="265"/>
      <c r="R243" s="7"/>
      <c r="S243" s="7"/>
      <c r="T243" s="7"/>
      <c r="U243" s="266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</row>
    <row r="244" ht="18.0" customHeight="1">
      <c r="A244" s="7"/>
      <c r="B244" s="7"/>
      <c r="C244" s="7"/>
      <c r="D244" s="7"/>
      <c r="E244" s="7"/>
      <c r="F244" s="7"/>
      <c r="G244" s="7"/>
      <c r="H244" s="264"/>
      <c r="I244" s="7"/>
      <c r="J244" s="7"/>
      <c r="K244" s="7"/>
      <c r="L244" s="7"/>
      <c r="M244" s="7"/>
      <c r="N244" s="7"/>
      <c r="O244" s="7"/>
      <c r="P244" s="7"/>
      <c r="Q244" s="265"/>
      <c r="R244" s="7"/>
      <c r="S244" s="7"/>
      <c r="T244" s="7"/>
      <c r="U244" s="266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</row>
    <row r="245" ht="18.0" customHeight="1">
      <c r="A245" s="7"/>
      <c r="B245" s="7"/>
      <c r="C245" s="7"/>
      <c r="D245" s="7"/>
      <c r="E245" s="7"/>
      <c r="F245" s="7"/>
      <c r="G245" s="7"/>
      <c r="H245" s="264"/>
      <c r="I245" s="7"/>
      <c r="J245" s="7"/>
      <c r="K245" s="7"/>
      <c r="L245" s="7"/>
      <c r="M245" s="7"/>
      <c r="N245" s="7"/>
      <c r="O245" s="7"/>
      <c r="P245" s="7"/>
      <c r="Q245" s="265"/>
      <c r="R245" s="7"/>
      <c r="S245" s="7"/>
      <c r="T245" s="7"/>
      <c r="U245" s="266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</row>
    <row r="246" ht="18.0" customHeight="1">
      <c r="A246" s="7"/>
      <c r="B246" s="7"/>
      <c r="C246" s="7"/>
      <c r="D246" s="7"/>
      <c r="E246" s="7"/>
      <c r="F246" s="7"/>
      <c r="G246" s="7"/>
      <c r="H246" s="264"/>
      <c r="I246" s="7"/>
      <c r="J246" s="7"/>
      <c r="K246" s="7"/>
      <c r="L246" s="7"/>
      <c r="M246" s="7"/>
      <c r="N246" s="7"/>
      <c r="O246" s="7"/>
      <c r="P246" s="7"/>
      <c r="Q246" s="265"/>
      <c r="R246" s="7"/>
      <c r="S246" s="7"/>
      <c r="T246" s="7"/>
      <c r="U246" s="266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</row>
    <row r="247" ht="18.0" customHeight="1">
      <c r="A247" s="7"/>
      <c r="B247" s="7"/>
      <c r="C247" s="7"/>
      <c r="D247" s="7"/>
      <c r="E247" s="7"/>
      <c r="F247" s="7"/>
      <c r="G247" s="7"/>
      <c r="H247" s="264"/>
      <c r="I247" s="7"/>
      <c r="J247" s="7"/>
      <c r="K247" s="7"/>
      <c r="L247" s="7"/>
      <c r="M247" s="7"/>
      <c r="N247" s="7"/>
      <c r="O247" s="7"/>
      <c r="P247" s="7"/>
      <c r="Q247" s="265"/>
      <c r="R247" s="7"/>
      <c r="S247" s="7"/>
      <c r="T247" s="7"/>
      <c r="U247" s="266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</row>
    <row r="248" ht="18.0" customHeight="1">
      <c r="A248" s="7"/>
      <c r="B248" s="7"/>
      <c r="C248" s="7"/>
      <c r="D248" s="7"/>
      <c r="E248" s="7"/>
      <c r="F248" s="7"/>
      <c r="G248" s="7"/>
      <c r="H248" s="264"/>
      <c r="I248" s="7"/>
      <c r="J248" s="7"/>
      <c r="K248" s="7"/>
      <c r="L248" s="7"/>
      <c r="M248" s="7"/>
      <c r="N248" s="7"/>
      <c r="O248" s="7"/>
      <c r="P248" s="7"/>
      <c r="Q248" s="265"/>
      <c r="R248" s="7"/>
      <c r="S248" s="7"/>
      <c r="T248" s="7"/>
      <c r="U248" s="266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</row>
    <row r="249" ht="18.0" customHeight="1">
      <c r="A249" s="7"/>
      <c r="B249" s="7"/>
      <c r="C249" s="7"/>
      <c r="D249" s="7"/>
      <c r="E249" s="7"/>
      <c r="F249" s="7"/>
      <c r="G249" s="7"/>
      <c r="H249" s="264"/>
      <c r="I249" s="7"/>
      <c r="J249" s="7"/>
      <c r="K249" s="7"/>
      <c r="L249" s="7"/>
      <c r="M249" s="7"/>
      <c r="N249" s="7"/>
      <c r="O249" s="7"/>
      <c r="P249" s="7"/>
      <c r="Q249" s="265"/>
      <c r="R249" s="7"/>
      <c r="S249" s="7"/>
      <c r="T249" s="7"/>
      <c r="U249" s="266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</row>
    <row r="250" ht="18.0" customHeight="1">
      <c r="A250" s="7"/>
      <c r="B250" s="7"/>
      <c r="C250" s="7"/>
      <c r="D250" s="7"/>
      <c r="E250" s="7"/>
      <c r="F250" s="7"/>
      <c r="G250" s="7"/>
      <c r="H250" s="264"/>
      <c r="I250" s="7"/>
      <c r="J250" s="7"/>
      <c r="K250" s="7"/>
      <c r="L250" s="7"/>
      <c r="M250" s="7"/>
      <c r="N250" s="7"/>
      <c r="O250" s="7"/>
      <c r="P250" s="7"/>
      <c r="Q250" s="265"/>
      <c r="R250" s="7"/>
      <c r="S250" s="7"/>
      <c r="T250" s="7"/>
      <c r="U250" s="266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</row>
    <row r="251" ht="18.0" customHeight="1">
      <c r="A251" s="7"/>
      <c r="B251" s="7"/>
      <c r="C251" s="7"/>
      <c r="D251" s="7"/>
      <c r="E251" s="7"/>
      <c r="F251" s="7"/>
      <c r="G251" s="7"/>
      <c r="H251" s="264"/>
      <c r="I251" s="7"/>
      <c r="J251" s="7"/>
      <c r="K251" s="7"/>
      <c r="L251" s="7"/>
      <c r="M251" s="7"/>
      <c r="N251" s="7"/>
      <c r="O251" s="7"/>
      <c r="P251" s="7"/>
      <c r="Q251" s="265"/>
      <c r="R251" s="7"/>
      <c r="S251" s="7"/>
      <c r="T251" s="7"/>
      <c r="U251" s="266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</row>
    <row r="252" ht="18.0" customHeight="1">
      <c r="A252" s="7"/>
      <c r="B252" s="7"/>
      <c r="C252" s="7"/>
      <c r="D252" s="7"/>
      <c r="E252" s="7"/>
      <c r="F252" s="7"/>
      <c r="G252" s="7"/>
      <c r="H252" s="264"/>
      <c r="I252" s="7"/>
      <c r="J252" s="7"/>
      <c r="K252" s="7"/>
      <c r="L252" s="7"/>
      <c r="M252" s="7"/>
      <c r="N252" s="7"/>
      <c r="O252" s="7"/>
      <c r="P252" s="7"/>
      <c r="Q252" s="265"/>
      <c r="R252" s="7"/>
      <c r="S252" s="7"/>
      <c r="T252" s="7"/>
      <c r="U252" s="266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</row>
    <row r="253" ht="18.0" customHeight="1">
      <c r="A253" s="7"/>
      <c r="B253" s="7"/>
      <c r="C253" s="7"/>
      <c r="D253" s="7"/>
      <c r="E253" s="7"/>
      <c r="F253" s="7"/>
      <c r="G253" s="7"/>
      <c r="H253" s="264"/>
      <c r="I253" s="7"/>
      <c r="J253" s="7"/>
      <c r="K253" s="7"/>
      <c r="L253" s="7"/>
      <c r="M253" s="7"/>
      <c r="N253" s="7"/>
      <c r="O253" s="7"/>
      <c r="P253" s="7"/>
      <c r="Q253" s="265"/>
      <c r="R253" s="7"/>
      <c r="S253" s="7"/>
      <c r="T253" s="7"/>
      <c r="U253" s="266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</row>
    <row r="254" ht="18.0" customHeight="1">
      <c r="A254" s="7"/>
      <c r="B254" s="7"/>
      <c r="C254" s="7"/>
      <c r="D254" s="7"/>
      <c r="E254" s="7"/>
      <c r="F254" s="7"/>
      <c r="G254" s="7"/>
      <c r="H254" s="264"/>
      <c r="I254" s="7"/>
      <c r="J254" s="7"/>
      <c r="K254" s="7"/>
      <c r="L254" s="7"/>
      <c r="M254" s="7"/>
      <c r="N254" s="7"/>
      <c r="O254" s="7"/>
      <c r="P254" s="7"/>
      <c r="Q254" s="265"/>
      <c r="R254" s="7"/>
      <c r="S254" s="7"/>
      <c r="T254" s="7"/>
      <c r="U254" s="266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</row>
    <row r="255" ht="18.0" customHeight="1">
      <c r="A255" s="7"/>
      <c r="B255" s="7"/>
      <c r="C255" s="7"/>
      <c r="D255" s="7"/>
      <c r="E255" s="7"/>
      <c r="F255" s="7"/>
      <c r="G255" s="7"/>
      <c r="H255" s="264"/>
      <c r="I255" s="7"/>
      <c r="J255" s="7"/>
      <c r="K255" s="7"/>
      <c r="L255" s="7"/>
      <c r="M255" s="7"/>
      <c r="N255" s="7"/>
      <c r="O255" s="7"/>
      <c r="P255" s="7"/>
      <c r="Q255" s="265"/>
      <c r="R255" s="7"/>
      <c r="S255" s="7"/>
      <c r="T255" s="7"/>
      <c r="U255" s="266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</row>
    <row r="256" ht="18.0" customHeight="1">
      <c r="A256" s="7"/>
      <c r="B256" s="7"/>
      <c r="C256" s="7"/>
      <c r="D256" s="7"/>
      <c r="E256" s="7"/>
      <c r="F256" s="7"/>
      <c r="G256" s="7"/>
      <c r="H256" s="264"/>
      <c r="I256" s="7"/>
      <c r="J256" s="7"/>
      <c r="K256" s="7"/>
      <c r="L256" s="7"/>
      <c r="M256" s="7"/>
      <c r="N256" s="7"/>
      <c r="O256" s="7"/>
      <c r="P256" s="7"/>
      <c r="Q256" s="265"/>
      <c r="R256" s="7"/>
      <c r="S256" s="7"/>
      <c r="T256" s="7"/>
      <c r="U256" s="266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</row>
    <row r="257" ht="18.0" customHeight="1">
      <c r="A257" s="7"/>
      <c r="B257" s="7"/>
      <c r="C257" s="7"/>
      <c r="D257" s="7"/>
      <c r="E257" s="7"/>
      <c r="F257" s="7"/>
      <c r="G257" s="7"/>
      <c r="H257" s="264"/>
      <c r="I257" s="7"/>
      <c r="J257" s="7"/>
      <c r="K257" s="7"/>
      <c r="L257" s="7"/>
      <c r="M257" s="7"/>
      <c r="N257" s="7"/>
      <c r="O257" s="7"/>
      <c r="P257" s="7"/>
      <c r="Q257" s="265"/>
      <c r="R257" s="7"/>
      <c r="S257" s="7"/>
      <c r="T257" s="7"/>
      <c r="U257" s="266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</row>
    <row r="258" ht="18.0" customHeight="1">
      <c r="A258" s="7"/>
      <c r="B258" s="7"/>
      <c r="C258" s="7"/>
      <c r="D258" s="7"/>
      <c r="E258" s="7"/>
      <c r="F258" s="7"/>
      <c r="G258" s="7"/>
      <c r="H258" s="264"/>
      <c r="I258" s="7"/>
      <c r="J258" s="7"/>
      <c r="K258" s="7"/>
      <c r="L258" s="7"/>
      <c r="M258" s="7"/>
      <c r="N258" s="7"/>
      <c r="O258" s="7"/>
      <c r="P258" s="7"/>
      <c r="Q258" s="265"/>
      <c r="R258" s="7"/>
      <c r="S258" s="7"/>
      <c r="T258" s="7"/>
      <c r="U258" s="266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</row>
    <row r="259" ht="18.0" customHeight="1">
      <c r="A259" s="7"/>
      <c r="B259" s="7"/>
      <c r="C259" s="7"/>
      <c r="D259" s="7"/>
      <c r="E259" s="7"/>
      <c r="F259" s="7"/>
      <c r="G259" s="7"/>
      <c r="H259" s="264"/>
      <c r="I259" s="7"/>
      <c r="J259" s="7"/>
      <c r="K259" s="7"/>
      <c r="L259" s="7"/>
      <c r="M259" s="7"/>
      <c r="N259" s="7"/>
      <c r="O259" s="7"/>
      <c r="P259" s="7"/>
      <c r="Q259" s="265"/>
      <c r="R259" s="7"/>
      <c r="S259" s="7"/>
      <c r="T259" s="7"/>
      <c r="U259" s="266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</row>
    <row r="260" ht="18.0" customHeight="1">
      <c r="A260" s="7"/>
      <c r="B260" s="7"/>
      <c r="C260" s="7"/>
      <c r="D260" s="7"/>
      <c r="E260" s="7"/>
      <c r="F260" s="7"/>
      <c r="G260" s="7"/>
      <c r="H260" s="264"/>
      <c r="I260" s="7"/>
      <c r="J260" s="7"/>
      <c r="K260" s="7"/>
      <c r="L260" s="7"/>
      <c r="M260" s="7"/>
      <c r="N260" s="7"/>
      <c r="O260" s="7"/>
      <c r="P260" s="7"/>
      <c r="Q260" s="265"/>
      <c r="R260" s="7"/>
      <c r="S260" s="7"/>
      <c r="T260" s="7"/>
      <c r="U260" s="266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</row>
    <row r="261" ht="18.0" customHeight="1">
      <c r="A261" s="7"/>
      <c r="B261" s="7"/>
      <c r="C261" s="7"/>
      <c r="D261" s="7"/>
      <c r="E261" s="7"/>
      <c r="F261" s="7"/>
      <c r="G261" s="7"/>
      <c r="H261" s="264"/>
      <c r="I261" s="7"/>
      <c r="J261" s="7"/>
      <c r="K261" s="7"/>
      <c r="L261" s="7"/>
      <c r="M261" s="7"/>
      <c r="N261" s="7"/>
      <c r="O261" s="7"/>
      <c r="P261" s="7"/>
      <c r="Q261" s="265"/>
      <c r="R261" s="7"/>
      <c r="S261" s="7"/>
      <c r="T261" s="7"/>
      <c r="U261" s="266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</row>
    <row r="262" ht="18.0" customHeight="1">
      <c r="A262" s="7"/>
      <c r="B262" s="7"/>
      <c r="C262" s="7"/>
      <c r="D262" s="7"/>
      <c r="E262" s="7"/>
      <c r="F262" s="7"/>
      <c r="G262" s="7"/>
      <c r="H262" s="264"/>
      <c r="I262" s="7"/>
      <c r="J262" s="7"/>
      <c r="K262" s="7"/>
      <c r="L262" s="7"/>
      <c r="M262" s="7"/>
      <c r="N262" s="7"/>
      <c r="O262" s="7"/>
      <c r="P262" s="7"/>
      <c r="Q262" s="265"/>
      <c r="R262" s="7"/>
      <c r="S262" s="7"/>
      <c r="T262" s="7"/>
      <c r="U262" s="266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</row>
    <row r="263" ht="18.0" customHeight="1">
      <c r="A263" s="7"/>
      <c r="B263" s="7"/>
      <c r="C263" s="7"/>
      <c r="D263" s="7"/>
      <c r="E263" s="7"/>
      <c r="F263" s="7"/>
      <c r="G263" s="7"/>
      <c r="H263" s="264"/>
      <c r="I263" s="7"/>
      <c r="J263" s="7"/>
      <c r="K263" s="7"/>
      <c r="L263" s="7"/>
      <c r="M263" s="7"/>
      <c r="N263" s="7"/>
      <c r="O263" s="7"/>
      <c r="P263" s="7"/>
      <c r="Q263" s="265"/>
      <c r="R263" s="7"/>
      <c r="S263" s="7"/>
      <c r="T263" s="7"/>
      <c r="U263" s="266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</row>
    <row r="264" ht="18.0" customHeight="1">
      <c r="A264" s="7"/>
      <c r="B264" s="7"/>
      <c r="C264" s="7"/>
      <c r="D264" s="7"/>
      <c r="E264" s="7"/>
      <c r="F264" s="7"/>
      <c r="G264" s="7"/>
      <c r="H264" s="264"/>
      <c r="I264" s="7"/>
      <c r="J264" s="7"/>
      <c r="K264" s="7"/>
      <c r="L264" s="7"/>
      <c r="M264" s="7"/>
      <c r="N264" s="7"/>
      <c r="O264" s="7"/>
      <c r="P264" s="7"/>
      <c r="Q264" s="265"/>
      <c r="R264" s="7"/>
      <c r="S264" s="7"/>
      <c r="T264" s="7"/>
      <c r="U264" s="266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</row>
    <row r="265" ht="18.0" customHeight="1">
      <c r="A265" s="7"/>
      <c r="B265" s="7"/>
      <c r="C265" s="7"/>
      <c r="D265" s="7"/>
      <c r="E265" s="7"/>
      <c r="F265" s="7"/>
      <c r="G265" s="7"/>
      <c r="H265" s="264"/>
      <c r="I265" s="7"/>
      <c r="J265" s="7"/>
      <c r="K265" s="7"/>
      <c r="L265" s="7"/>
      <c r="M265" s="7"/>
      <c r="N265" s="7"/>
      <c r="O265" s="7"/>
      <c r="P265" s="7"/>
      <c r="Q265" s="265"/>
      <c r="R265" s="7"/>
      <c r="S265" s="7"/>
      <c r="T265" s="7"/>
      <c r="U265" s="266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</row>
    <row r="266" ht="18.0" customHeight="1">
      <c r="A266" s="7"/>
      <c r="B266" s="7"/>
      <c r="C266" s="7"/>
      <c r="D266" s="7"/>
      <c r="E266" s="7"/>
      <c r="F266" s="7"/>
      <c r="G266" s="7"/>
      <c r="H266" s="264"/>
      <c r="I266" s="7"/>
      <c r="J266" s="7"/>
      <c r="K266" s="7"/>
      <c r="L266" s="7"/>
      <c r="M266" s="7"/>
      <c r="N266" s="7"/>
      <c r="O266" s="7"/>
      <c r="P266" s="7"/>
      <c r="Q266" s="265"/>
      <c r="R266" s="7"/>
      <c r="S266" s="7"/>
      <c r="T266" s="7"/>
      <c r="U266" s="266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</row>
    <row r="267" ht="18.0" customHeight="1">
      <c r="A267" s="7"/>
      <c r="B267" s="7"/>
      <c r="C267" s="7"/>
      <c r="D267" s="7"/>
      <c r="E267" s="7"/>
      <c r="F267" s="7"/>
      <c r="G267" s="7"/>
      <c r="H267" s="264"/>
      <c r="I267" s="7"/>
      <c r="J267" s="7"/>
      <c r="K267" s="7"/>
      <c r="L267" s="7"/>
      <c r="M267" s="7"/>
      <c r="N267" s="7"/>
      <c r="O267" s="7"/>
      <c r="P267" s="7"/>
      <c r="Q267" s="265"/>
      <c r="R267" s="7"/>
      <c r="S267" s="7"/>
      <c r="T267" s="7"/>
      <c r="U267" s="266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</row>
    <row r="268" ht="18.0" customHeight="1">
      <c r="A268" s="7"/>
      <c r="B268" s="7"/>
      <c r="C268" s="7"/>
      <c r="D268" s="7"/>
      <c r="E268" s="7"/>
      <c r="F268" s="7"/>
      <c r="G268" s="7"/>
      <c r="H268" s="264"/>
      <c r="I268" s="7"/>
      <c r="J268" s="7"/>
      <c r="K268" s="7"/>
      <c r="L268" s="7"/>
      <c r="M268" s="7"/>
      <c r="N268" s="7"/>
      <c r="O268" s="7"/>
      <c r="P268" s="7"/>
      <c r="Q268" s="265"/>
      <c r="R268" s="7"/>
      <c r="S268" s="7"/>
      <c r="T268" s="7"/>
      <c r="U268" s="266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</row>
    <row r="269" ht="18.0" customHeight="1">
      <c r="A269" s="7"/>
      <c r="B269" s="7"/>
      <c r="C269" s="7"/>
      <c r="D269" s="7"/>
      <c r="E269" s="7"/>
      <c r="F269" s="7"/>
      <c r="G269" s="7"/>
      <c r="H269" s="264"/>
      <c r="I269" s="7"/>
      <c r="J269" s="7"/>
      <c r="K269" s="7"/>
      <c r="L269" s="7"/>
      <c r="M269" s="7"/>
      <c r="N269" s="7"/>
      <c r="O269" s="7"/>
      <c r="P269" s="7"/>
      <c r="Q269" s="265"/>
      <c r="R269" s="7"/>
      <c r="S269" s="7"/>
      <c r="T269" s="7"/>
      <c r="U269" s="266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</row>
    <row r="270" ht="18.0" customHeight="1">
      <c r="A270" s="7"/>
      <c r="B270" s="7"/>
      <c r="C270" s="7"/>
      <c r="D270" s="7"/>
      <c r="E270" s="7"/>
      <c r="F270" s="7"/>
      <c r="G270" s="7"/>
      <c r="H270" s="264"/>
      <c r="I270" s="7"/>
      <c r="J270" s="7"/>
      <c r="K270" s="7"/>
      <c r="L270" s="7"/>
      <c r="M270" s="7"/>
      <c r="N270" s="7"/>
      <c r="O270" s="7"/>
      <c r="P270" s="7"/>
      <c r="Q270" s="265"/>
      <c r="R270" s="7"/>
      <c r="S270" s="7"/>
      <c r="T270" s="7"/>
      <c r="U270" s="266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</row>
    <row r="271" ht="18.0" customHeight="1">
      <c r="A271" s="7"/>
      <c r="B271" s="7"/>
      <c r="C271" s="7"/>
      <c r="D271" s="7"/>
      <c r="E271" s="7"/>
      <c r="F271" s="7"/>
      <c r="G271" s="7"/>
      <c r="H271" s="264"/>
      <c r="I271" s="7"/>
      <c r="J271" s="7"/>
      <c r="K271" s="7"/>
      <c r="L271" s="7"/>
      <c r="M271" s="7"/>
      <c r="N271" s="7"/>
      <c r="O271" s="7"/>
      <c r="P271" s="7"/>
      <c r="Q271" s="265"/>
      <c r="R271" s="7"/>
      <c r="S271" s="7"/>
      <c r="T271" s="7"/>
      <c r="U271" s="266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</row>
    <row r="272" ht="18.0" customHeight="1">
      <c r="A272" s="7"/>
      <c r="B272" s="7"/>
      <c r="C272" s="7"/>
      <c r="D272" s="7"/>
      <c r="E272" s="7"/>
      <c r="F272" s="7"/>
      <c r="G272" s="7"/>
      <c r="H272" s="264"/>
      <c r="I272" s="7"/>
      <c r="J272" s="7"/>
      <c r="K272" s="7"/>
      <c r="L272" s="7"/>
      <c r="M272" s="7"/>
      <c r="N272" s="7"/>
      <c r="O272" s="7"/>
      <c r="P272" s="7"/>
      <c r="Q272" s="265"/>
      <c r="R272" s="7"/>
      <c r="S272" s="7"/>
      <c r="T272" s="7"/>
      <c r="U272" s="266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</row>
    <row r="273" ht="18.0" customHeight="1">
      <c r="A273" s="7"/>
      <c r="B273" s="7"/>
      <c r="C273" s="7"/>
      <c r="D273" s="7"/>
      <c r="E273" s="7"/>
      <c r="F273" s="7"/>
      <c r="G273" s="7"/>
      <c r="H273" s="264"/>
      <c r="I273" s="7"/>
      <c r="J273" s="7"/>
      <c r="K273" s="7"/>
      <c r="L273" s="7"/>
      <c r="M273" s="7"/>
      <c r="N273" s="7"/>
      <c r="O273" s="7"/>
      <c r="P273" s="7"/>
      <c r="Q273" s="265"/>
      <c r="R273" s="7"/>
      <c r="S273" s="7"/>
      <c r="T273" s="7"/>
      <c r="U273" s="266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</row>
    <row r="274" ht="18.0" customHeight="1">
      <c r="A274" s="7"/>
      <c r="B274" s="7"/>
      <c r="C274" s="7"/>
      <c r="D274" s="7"/>
      <c r="E274" s="7"/>
      <c r="F274" s="7"/>
      <c r="G274" s="7"/>
      <c r="H274" s="264"/>
      <c r="I274" s="7"/>
      <c r="J274" s="7"/>
      <c r="K274" s="7"/>
      <c r="L274" s="7"/>
      <c r="M274" s="7"/>
      <c r="N274" s="7"/>
      <c r="O274" s="7"/>
      <c r="P274" s="7"/>
      <c r="Q274" s="265"/>
      <c r="R274" s="7"/>
      <c r="S274" s="7"/>
      <c r="T274" s="7"/>
      <c r="U274" s="266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</row>
    <row r="275" ht="18.0" customHeight="1">
      <c r="A275" s="7"/>
      <c r="B275" s="7"/>
      <c r="C275" s="7"/>
      <c r="D275" s="7"/>
      <c r="E275" s="7"/>
      <c r="F275" s="7"/>
      <c r="G275" s="7"/>
      <c r="H275" s="264"/>
      <c r="I275" s="7"/>
      <c r="J275" s="7"/>
      <c r="K275" s="7"/>
      <c r="L275" s="7"/>
      <c r="M275" s="7"/>
      <c r="N275" s="7"/>
      <c r="O275" s="7"/>
      <c r="P275" s="7"/>
      <c r="Q275" s="265"/>
      <c r="R275" s="7"/>
      <c r="S275" s="7"/>
      <c r="T275" s="7"/>
      <c r="U275" s="266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</row>
    <row r="276" ht="18.0" customHeight="1">
      <c r="A276" s="7"/>
      <c r="B276" s="7"/>
      <c r="C276" s="7"/>
      <c r="D276" s="7"/>
      <c r="E276" s="7"/>
      <c r="F276" s="7"/>
      <c r="G276" s="7"/>
      <c r="H276" s="264"/>
      <c r="I276" s="7"/>
      <c r="J276" s="7"/>
      <c r="K276" s="7"/>
      <c r="L276" s="7"/>
      <c r="M276" s="7"/>
      <c r="N276" s="7"/>
      <c r="O276" s="7"/>
      <c r="P276" s="7"/>
      <c r="Q276" s="265"/>
      <c r="R276" s="7"/>
      <c r="S276" s="7"/>
      <c r="T276" s="7"/>
      <c r="U276" s="266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</row>
    <row r="277" ht="18.0" customHeight="1">
      <c r="A277" s="7"/>
      <c r="B277" s="7"/>
      <c r="C277" s="7"/>
      <c r="D277" s="7"/>
      <c r="E277" s="7"/>
      <c r="F277" s="7"/>
      <c r="G277" s="7"/>
      <c r="H277" s="264"/>
      <c r="I277" s="7"/>
      <c r="J277" s="7"/>
      <c r="K277" s="7"/>
      <c r="L277" s="7"/>
      <c r="M277" s="7"/>
      <c r="N277" s="7"/>
      <c r="O277" s="7"/>
      <c r="P277" s="7"/>
      <c r="Q277" s="265"/>
      <c r="R277" s="7"/>
      <c r="S277" s="7"/>
      <c r="T277" s="7"/>
      <c r="U277" s="266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</row>
    <row r="278" ht="18.0" customHeight="1">
      <c r="A278" s="7"/>
      <c r="B278" s="7"/>
      <c r="C278" s="7"/>
      <c r="D278" s="7"/>
      <c r="E278" s="7"/>
      <c r="F278" s="7"/>
      <c r="G278" s="7"/>
      <c r="H278" s="264"/>
      <c r="I278" s="7"/>
      <c r="J278" s="7"/>
      <c r="K278" s="7"/>
      <c r="L278" s="7"/>
      <c r="M278" s="7"/>
      <c r="N278" s="7"/>
      <c r="O278" s="7"/>
      <c r="P278" s="7"/>
      <c r="Q278" s="265"/>
      <c r="R278" s="7"/>
      <c r="S278" s="7"/>
      <c r="T278" s="7"/>
      <c r="U278" s="266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</row>
    <row r="279" ht="18.0" customHeight="1">
      <c r="A279" s="7"/>
      <c r="B279" s="7"/>
      <c r="C279" s="7"/>
      <c r="D279" s="7"/>
      <c r="E279" s="7"/>
      <c r="F279" s="7"/>
      <c r="G279" s="7"/>
      <c r="H279" s="264"/>
      <c r="I279" s="7"/>
      <c r="J279" s="7"/>
      <c r="K279" s="7"/>
      <c r="L279" s="7"/>
      <c r="M279" s="7"/>
      <c r="N279" s="7"/>
      <c r="O279" s="7"/>
      <c r="P279" s="7"/>
      <c r="Q279" s="265"/>
      <c r="R279" s="7"/>
      <c r="S279" s="7"/>
      <c r="T279" s="7"/>
      <c r="U279" s="266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</row>
    <row r="280" ht="18.0" customHeight="1">
      <c r="A280" s="7"/>
      <c r="B280" s="7"/>
      <c r="C280" s="7"/>
      <c r="D280" s="7"/>
      <c r="E280" s="7"/>
      <c r="F280" s="7"/>
      <c r="G280" s="7"/>
      <c r="H280" s="264"/>
      <c r="I280" s="7"/>
      <c r="J280" s="7"/>
      <c r="K280" s="7"/>
      <c r="L280" s="7"/>
      <c r="M280" s="7"/>
      <c r="N280" s="7"/>
      <c r="O280" s="7"/>
      <c r="P280" s="7"/>
      <c r="Q280" s="265"/>
      <c r="R280" s="7"/>
      <c r="S280" s="7"/>
      <c r="T280" s="7"/>
      <c r="U280" s="266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</row>
    <row r="281" ht="18.0" customHeight="1">
      <c r="A281" s="7"/>
      <c r="B281" s="7"/>
      <c r="C281" s="7"/>
      <c r="D281" s="7"/>
      <c r="E281" s="7"/>
      <c r="F281" s="7"/>
      <c r="G281" s="7"/>
      <c r="H281" s="264"/>
      <c r="I281" s="7"/>
      <c r="J281" s="7"/>
      <c r="K281" s="7"/>
      <c r="L281" s="7"/>
      <c r="M281" s="7"/>
      <c r="N281" s="7"/>
      <c r="O281" s="7"/>
      <c r="P281" s="7"/>
      <c r="Q281" s="265"/>
      <c r="R281" s="7"/>
      <c r="S281" s="7"/>
      <c r="T281" s="7"/>
      <c r="U281" s="266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</row>
    <row r="282" ht="18.0" customHeight="1">
      <c r="A282" s="7"/>
      <c r="B282" s="7"/>
      <c r="C282" s="7"/>
      <c r="D282" s="7"/>
      <c r="E282" s="7"/>
      <c r="F282" s="7"/>
      <c r="G282" s="7"/>
      <c r="H282" s="264"/>
      <c r="I282" s="7"/>
      <c r="J282" s="7"/>
      <c r="K282" s="7"/>
      <c r="L282" s="7"/>
      <c r="M282" s="7"/>
      <c r="N282" s="7"/>
      <c r="O282" s="7"/>
      <c r="P282" s="7"/>
      <c r="Q282" s="265"/>
      <c r="R282" s="7"/>
      <c r="S282" s="7"/>
      <c r="T282" s="7"/>
      <c r="U282" s="266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</row>
    <row r="283" ht="18.0" customHeight="1">
      <c r="A283" s="7"/>
      <c r="B283" s="7"/>
      <c r="C283" s="7"/>
      <c r="D283" s="7"/>
      <c r="E283" s="7"/>
      <c r="F283" s="7"/>
      <c r="G283" s="7"/>
      <c r="H283" s="264"/>
      <c r="I283" s="7"/>
      <c r="J283" s="7"/>
      <c r="K283" s="7"/>
      <c r="L283" s="7"/>
      <c r="M283" s="7"/>
      <c r="N283" s="7"/>
      <c r="O283" s="7"/>
      <c r="P283" s="7"/>
      <c r="Q283" s="265"/>
      <c r="R283" s="7"/>
      <c r="S283" s="7"/>
      <c r="T283" s="7"/>
      <c r="U283" s="266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</row>
    <row r="284" ht="18.0" customHeight="1">
      <c r="A284" s="7"/>
      <c r="B284" s="7"/>
      <c r="C284" s="7"/>
      <c r="D284" s="7"/>
      <c r="E284" s="7"/>
      <c r="F284" s="7"/>
      <c r="G284" s="7"/>
      <c r="H284" s="264"/>
      <c r="I284" s="7"/>
      <c r="J284" s="7"/>
      <c r="K284" s="7"/>
      <c r="L284" s="7"/>
      <c r="M284" s="7"/>
      <c r="N284" s="7"/>
      <c r="O284" s="7"/>
      <c r="P284" s="7"/>
      <c r="Q284" s="265"/>
      <c r="R284" s="7"/>
      <c r="S284" s="7"/>
      <c r="T284" s="7"/>
      <c r="U284" s="266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</row>
    <row r="285" ht="18.0" customHeight="1">
      <c r="A285" s="7"/>
      <c r="B285" s="7"/>
      <c r="C285" s="7"/>
      <c r="D285" s="7"/>
      <c r="E285" s="7"/>
      <c r="F285" s="7"/>
      <c r="G285" s="7"/>
      <c r="H285" s="264"/>
      <c r="I285" s="7"/>
      <c r="J285" s="7"/>
      <c r="K285" s="7"/>
      <c r="L285" s="7"/>
      <c r="M285" s="7"/>
      <c r="N285" s="7"/>
      <c r="O285" s="7"/>
      <c r="P285" s="7"/>
      <c r="Q285" s="265"/>
      <c r="R285" s="7"/>
      <c r="S285" s="7"/>
      <c r="T285" s="7"/>
      <c r="U285" s="266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</row>
    <row r="286" ht="18.0" customHeight="1">
      <c r="A286" s="7"/>
      <c r="B286" s="7"/>
      <c r="C286" s="7"/>
      <c r="D286" s="7"/>
      <c r="E286" s="7"/>
      <c r="F286" s="7"/>
      <c r="G286" s="7"/>
      <c r="H286" s="264"/>
      <c r="I286" s="7"/>
      <c r="J286" s="7"/>
      <c r="K286" s="7"/>
      <c r="L286" s="7"/>
      <c r="M286" s="7"/>
      <c r="N286" s="7"/>
      <c r="O286" s="7"/>
      <c r="P286" s="7"/>
      <c r="Q286" s="265"/>
      <c r="R286" s="7"/>
      <c r="S286" s="7"/>
      <c r="T286" s="7"/>
      <c r="U286" s="266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</row>
    <row r="287" ht="18.0" customHeight="1">
      <c r="A287" s="7"/>
      <c r="B287" s="7"/>
      <c r="C287" s="7"/>
      <c r="D287" s="7"/>
      <c r="E287" s="7"/>
      <c r="F287" s="7"/>
      <c r="G287" s="7"/>
      <c r="H287" s="264"/>
      <c r="I287" s="7"/>
      <c r="J287" s="7"/>
      <c r="K287" s="7"/>
      <c r="L287" s="7"/>
      <c r="M287" s="7"/>
      <c r="N287" s="7"/>
      <c r="O287" s="7"/>
      <c r="P287" s="7"/>
      <c r="Q287" s="265"/>
      <c r="R287" s="7"/>
      <c r="S287" s="7"/>
      <c r="T287" s="7"/>
      <c r="U287" s="266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</row>
    <row r="288" ht="18.0" customHeight="1">
      <c r="A288" s="7"/>
      <c r="B288" s="7"/>
      <c r="C288" s="7"/>
      <c r="D288" s="7"/>
      <c r="E288" s="7"/>
      <c r="F288" s="7"/>
      <c r="G288" s="7"/>
      <c r="H288" s="264"/>
      <c r="I288" s="7"/>
      <c r="J288" s="7"/>
      <c r="K288" s="7"/>
      <c r="L288" s="7"/>
      <c r="M288" s="7"/>
      <c r="N288" s="7"/>
      <c r="O288" s="7"/>
      <c r="P288" s="7"/>
      <c r="Q288" s="265"/>
      <c r="R288" s="7"/>
      <c r="S288" s="7"/>
      <c r="T288" s="7"/>
      <c r="U288" s="266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</row>
    <row r="289" ht="18.0" customHeight="1">
      <c r="A289" s="7"/>
      <c r="B289" s="7"/>
      <c r="C289" s="7"/>
      <c r="D289" s="7"/>
      <c r="E289" s="7"/>
      <c r="F289" s="7"/>
      <c r="G289" s="7"/>
      <c r="H289" s="264"/>
      <c r="I289" s="7"/>
      <c r="J289" s="7"/>
      <c r="K289" s="7"/>
      <c r="L289" s="7"/>
      <c r="M289" s="7"/>
      <c r="N289" s="7"/>
      <c r="O289" s="7"/>
      <c r="P289" s="7"/>
      <c r="Q289" s="265"/>
      <c r="R289" s="7"/>
      <c r="S289" s="7"/>
      <c r="T289" s="7"/>
      <c r="U289" s="266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</row>
    <row r="290" ht="18.0" customHeight="1">
      <c r="A290" s="7"/>
      <c r="B290" s="7"/>
      <c r="C290" s="7"/>
      <c r="D290" s="7"/>
      <c r="E290" s="7"/>
      <c r="F290" s="7"/>
      <c r="G290" s="7"/>
      <c r="H290" s="264"/>
      <c r="I290" s="7"/>
      <c r="J290" s="7"/>
      <c r="K290" s="7"/>
      <c r="L290" s="7"/>
      <c r="M290" s="7"/>
      <c r="N290" s="7"/>
      <c r="O290" s="7"/>
      <c r="P290" s="7"/>
      <c r="Q290" s="265"/>
      <c r="R290" s="7"/>
      <c r="S290" s="7"/>
      <c r="T290" s="7"/>
      <c r="U290" s="266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</row>
    <row r="291" ht="18.0" customHeight="1">
      <c r="A291" s="7"/>
      <c r="B291" s="7"/>
      <c r="C291" s="7"/>
      <c r="D291" s="7"/>
      <c r="E291" s="7"/>
      <c r="F291" s="7"/>
      <c r="G291" s="7"/>
      <c r="H291" s="264"/>
      <c r="I291" s="7"/>
      <c r="J291" s="7"/>
      <c r="K291" s="7"/>
      <c r="L291" s="7"/>
      <c r="M291" s="7"/>
      <c r="N291" s="7"/>
      <c r="O291" s="7"/>
      <c r="P291" s="7"/>
      <c r="Q291" s="265"/>
      <c r="R291" s="7"/>
      <c r="S291" s="7"/>
      <c r="T291" s="7"/>
      <c r="U291" s="266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</row>
    <row r="292" ht="18.0" customHeight="1">
      <c r="A292" s="7"/>
      <c r="B292" s="7"/>
      <c r="C292" s="7"/>
      <c r="D292" s="7"/>
      <c r="E292" s="7"/>
      <c r="F292" s="7"/>
      <c r="G292" s="7"/>
      <c r="H292" s="264"/>
      <c r="I292" s="7"/>
      <c r="J292" s="7"/>
      <c r="K292" s="7"/>
      <c r="L292" s="7"/>
      <c r="M292" s="7"/>
      <c r="N292" s="7"/>
      <c r="O292" s="7"/>
      <c r="P292" s="7"/>
      <c r="Q292" s="265"/>
      <c r="R292" s="7"/>
      <c r="S292" s="7"/>
      <c r="T292" s="7"/>
      <c r="U292" s="266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</row>
    <row r="293" ht="18.0" customHeight="1">
      <c r="A293" s="7"/>
      <c r="B293" s="7"/>
      <c r="C293" s="7"/>
      <c r="D293" s="7"/>
      <c r="E293" s="7"/>
      <c r="F293" s="7"/>
      <c r="G293" s="7"/>
      <c r="H293" s="264"/>
      <c r="I293" s="7"/>
      <c r="J293" s="7"/>
      <c r="K293" s="7"/>
      <c r="L293" s="7"/>
      <c r="M293" s="7"/>
      <c r="N293" s="7"/>
      <c r="O293" s="7"/>
      <c r="P293" s="7"/>
      <c r="Q293" s="265"/>
      <c r="R293" s="7"/>
      <c r="S293" s="7"/>
      <c r="T293" s="7"/>
      <c r="U293" s="266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</row>
    <row r="294" ht="18.0" customHeight="1">
      <c r="A294" s="7"/>
      <c r="B294" s="7"/>
      <c r="C294" s="7"/>
      <c r="D294" s="7"/>
      <c r="E294" s="7"/>
      <c r="F294" s="7"/>
      <c r="G294" s="7"/>
      <c r="H294" s="264"/>
      <c r="I294" s="7"/>
      <c r="J294" s="7"/>
      <c r="K294" s="7"/>
      <c r="L294" s="7"/>
      <c r="M294" s="7"/>
      <c r="N294" s="7"/>
      <c r="O294" s="7"/>
      <c r="P294" s="7"/>
      <c r="Q294" s="265"/>
      <c r="R294" s="7"/>
      <c r="S294" s="7"/>
      <c r="T294" s="7"/>
      <c r="U294" s="266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</row>
    <row r="295" ht="18.0" customHeight="1">
      <c r="A295" s="7"/>
      <c r="B295" s="7"/>
      <c r="C295" s="7"/>
      <c r="D295" s="7"/>
      <c r="E295" s="7"/>
      <c r="F295" s="7"/>
      <c r="G295" s="7"/>
      <c r="H295" s="264"/>
      <c r="I295" s="7"/>
      <c r="J295" s="7"/>
      <c r="K295" s="7"/>
      <c r="L295" s="7"/>
      <c r="M295" s="7"/>
      <c r="N295" s="7"/>
      <c r="O295" s="7"/>
      <c r="P295" s="7"/>
      <c r="Q295" s="265"/>
      <c r="R295" s="7"/>
      <c r="S295" s="7"/>
      <c r="T295" s="7"/>
      <c r="U295" s="266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</row>
    <row r="296" ht="18.0" customHeight="1">
      <c r="A296" s="7"/>
      <c r="B296" s="7"/>
      <c r="C296" s="7"/>
      <c r="D296" s="7"/>
      <c r="E296" s="7"/>
      <c r="F296" s="7"/>
      <c r="G296" s="7"/>
      <c r="H296" s="264"/>
      <c r="I296" s="7"/>
      <c r="J296" s="7"/>
      <c r="K296" s="7"/>
      <c r="L296" s="7"/>
      <c r="M296" s="7"/>
      <c r="N296" s="7"/>
      <c r="O296" s="7"/>
      <c r="P296" s="7"/>
      <c r="Q296" s="265"/>
      <c r="R296" s="7"/>
      <c r="S296" s="7"/>
      <c r="T296" s="7"/>
      <c r="U296" s="266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</row>
    <row r="297" ht="18.0" customHeight="1">
      <c r="A297" s="7"/>
      <c r="B297" s="7"/>
      <c r="C297" s="7"/>
      <c r="D297" s="7"/>
      <c r="E297" s="7"/>
      <c r="F297" s="7"/>
      <c r="G297" s="7"/>
      <c r="H297" s="264"/>
      <c r="I297" s="7"/>
      <c r="J297" s="7"/>
      <c r="K297" s="7"/>
      <c r="L297" s="7"/>
      <c r="M297" s="7"/>
      <c r="N297" s="7"/>
      <c r="O297" s="7"/>
      <c r="P297" s="7"/>
      <c r="Q297" s="265"/>
      <c r="R297" s="7"/>
      <c r="S297" s="7"/>
      <c r="T297" s="7"/>
      <c r="U297" s="266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</row>
    <row r="298" ht="18.0" customHeight="1">
      <c r="A298" s="7"/>
      <c r="B298" s="7"/>
      <c r="C298" s="7"/>
      <c r="D298" s="7"/>
      <c r="E298" s="7"/>
      <c r="F298" s="7"/>
      <c r="G298" s="7"/>
      <c r="H298" s="264"/>
      <c r="I298" s="7"/>
      <c r="J298" s="7"/>
      <c r="K298" s="7"/>
      <c r="L298" s="7"/>
      <c r="M298" s="7"/>
      <c r="N298" s="7"/>
      <c r="O298" s="7"/>
      <c r="P298" s="7"/>
      <c r="Q298" s="265"/>
      <c r="R298" s="7"/>
      <c r="S298" s="7"/>
      <c r="T298" s="7"/>
      <c r="U298" s="266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</row>
    <row r="299" ht="18.0" customHeight="1">
      <c r="A299" s="7"/>
      <c r="B299" s="7"/>
      <c r="C299" s="7"/>
      <c r="D299" s="7"/>
      <c r="E299" s="7"/>
      <c r="F299" s="7"/>
      <c r="G299" s="7"/>
      <c r="H299" s="264"/>
      <c r="I299" s="7"/>
      <c r="J299" s="7"/>
      <c r="K299" s="7"/>
      <c r="L299" s="7"/>
      <c r="M299" s="7"/>
      <c r="N299" s="7"/>
      <c r="O299" s="7"/>
      <c r="P299" s="7"/>
      <c r="Q299" s="265"/>
      <c r="R299" s="7"/>
      <c r="S299" s="7"/>
      <c r="T299" s="7"/>
      <c r="U299" s="266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</row>
    <row r="300" ht="18.0" customHeight="1">
      <c r="A300" s="7"/>
      <c r="B300" s="7"/>
      <c r="C300" s="7"/>
      <c r="D300" s="7"/>
      <c r="E300" s="7"/>
      <c r="F300" s="7"/>
      <c r="G300" s="7"/>
      <c r="H300" s="264"/>
      <c r="I300" s="7"/>
      <c r="J300" s="7"/>
      <c r="K300" s="7"/>
      <c r="L300" s="7"/>
      <c r="M300" s="7"/>
      <c r="N300" s="7"/>
      <c r="O300" s="7"/>
      <c r="P300" s="7"/>
      <c r="Q300" s="265"/>
      <c r="R300" s="7"/>
      <c r="S300" s="7"/>
      <c r="T300" s="7"/>
      <c r="U300" s="266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</row>
    <row r="301" ht="18.0" customHeight="1">
      <c r="A301" s="7"/>
      <c r="B301" s="7"/>
      <c r="C301" s="7"/>
      <c r="D301" s="7"/>
      <c r="E301" s="7"/>
      <c r="F301" s="7"/>
      <c r="G301" s="7"/>
      <c r="H301" s="264"/>
      <c r="I301" s="7"/>
      <c r="J301" s="7"/>
      <c r="K301" s="7"/>
      <c r="L301" s="7"/>
      <c r="M301" s="7"/>
      <c r="N301" s="7"/>
      <c r="O301" s="7"/>
      <c r="P301" s="7"/>
      <c r="Q301" s="265"/>
      <c r="R301" s="7"/>
      <c r="S301" s="7"/>
      <c r="T301" s="7"/>
      <c r="U301" s="266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</row>
    <row r="302" ht="18.0" customHeight="1">
      <c r="A302" s="7"/>
      <c r="B302" s="7"/>
      <c r="C302" s="7"/>
      <c r="D302" s="7"/>
      <c r="E302" s="7"/>
      <c r="F302" s="7"/>
      <c r="G302" s="7"/>
      <c r="H302" s="264"/>
      <c r="I302" s="7"/>
      <c r="J302" s="7"/>
      <c r="K302" s="7"/>
      <c r="L302" s="7"/>
      <c r="M302" s="7"/>
      <c r="N302" s="7"/>
      <c r="O302" s="7"/>
      <c r="P302" s="7"/>
      <c r="Q302" s="265"/>
      <c r="R302" s="7"/>
      <c r="S302" s="7"/>
      <c r="T302" s="7"/>
      <c r="U302" s="266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</row>
    <row r="303" ht="18.0" customHeight="1">
      <c r="A303" s="7"/>
      <c r="B303" s="7"/>
      <c r="C303" s="7"/>
      <c r="D303" s="7"/>
      <c r="E303" s="7"/>
      <c r="F303" s="7"/>
      <c r="G303" s="7"/>
      <c r="H303" s="264"/>
      <c r="I303" s="7"/>
      <c r="J303" s="7"/>
      <c r="K303" s="7"/>
      <c r="L303" s="7"/>
      <c r="M303" s="7"/>
      <c r="N303" s="7"/>
      <c r="O303" s="7"/>
      <c r="P303" s="7"/>
      <c r="Q303" s="265"/>
      <c r="R303" s="7"/>
      <c r="S303" s="7"/>
      <c r="T303" s="7"/>
      <c r="U303" s="266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</row>
    <row r="304" ht="18.0" customHeight="1">
      <c r="A304" s="7"/>
      <c r="B304" s="7"/>
      <c r="C304" s="7"/>
      <c r="D304" s="7"/>
      <c r="E304" s="7"/>
      <c r="F304" s="7"/>
      <c r="G304" s="7"/>
      <c r="H304" s="264"/>
      <c r="I304" s="7"/>
      <c r="J304" s="7"/>
      <c r="K304" s="7"/>
      <c r="L304" s="7"/>
      <c r="M304" s="7"/>
      <c r="N304" s="7"/>
      <c r="O304" s="7"/>
      <c r="P304" s="7"/>
      <c r="Q304" s="265"/>
      <c r="R304" s="7"/>
      <c r="S304" s="7"/>
      <c r="T304" s="7"/>
      <c r="U304" s="266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</row>
    <row r="305" ht="18.0" customHeight="1">
      <c r="A305" s="7"/>
      <c r="B305" s="7"/>
      <c r="C305" s="7"/>
      <c r="D305" s="7"/>
      <c r="E305" s="7"/>
      <c r="F305" s="7"/>
      <c r="G305" s="7"/>
      <c r="H305" s="264"/>
      <c r="I305" s="7"/>
      <c r="J305" s="7"/>
      <c r="K305" s="7"/>
      <c r="L305" s="7"/>
      <c r="M305" s="7"/>
      <c r="N305" s="7"/>
      <c r="O305" s="7"/>
      <c r="P305" s="7"/>
      <c r="Q305" s="265"/>
      <c r="R305" s="7"/>
      <c r="S305" s="7"/>
      <c r="T305" s="7"/>
      <c r="U305" s="266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</row>
    <row r="306" ht="18.0" customHeight="1">
      <c r="A306" s="7"/>
      <c r="B306" s="7"/>
      <c r="C306" s="7"/>
      <c r="D306" s="7"/>
      <c r="E306" s="7"/>
      <c r="F306" s="7"/>
      <c r="G306" s="7"/>
      <c r="H306" s="264"/>
      <c r="I306" s="7"/>
      <c r="J306" s="7"/>
      <c r="K306" s="7"/>
      <c r="L306" s="7"/>
      <c r="M306" s="7"/>
      <c r="N306" s="7"/>
      <c r="O306" s="7"/>
      <c r="P306" s="7"/>
      <c r="Q306" s="265"/>
      <c r="R306" s="7"/>
      <c r="S306" s="7"/>
      <c r="T306" s="7"/>
      <c r="U306" s="266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</row>
    <row r="307" ht="18.0" customHeight="1">
      <c r="A307" s="7"/>
      <c r="B307" s="7"/>
      <c r="C307" s="7"/>
      <c r="D307" s="7"/>
      <c r="E307" s="7"/>
      <c r="F307" s="7"/>
      <c r="G307" s="7"/>
      <c r="H307" s="264"/>
      <c r="I307" s="7"/>
      <c r="J307" s="7"/>
      <c r="K307" s="7"/>
      <c r="L307" s="7"/>
      <c r="M307" s="7"/>
      <c r="N307" s="7"/>
      <c r="O307" s="7"/>
      <c r="P307" s="7"/>
      <c r="Q307" s="265"/>
      <c r="R307" s="7"/>
      <c r="S307" s="7"/>
      <c r="T307" s="7"/>
      <c r="U307" s="266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</row>
    <row r="308" ht="18.0" customHeight="1">
      <c r="A308" s="7"/>
      <c r="B308" s="7"/>
      <c r="C308" s="7"/>
      <c r="D308" s="7"/>
      <c r="E308" s="7"/>
      <c r="F308" s="7"/>
      <c r="G308" s="7"/>
      <c r="H308" s="264"/>
      <c r="I308" s="7"/>
      <c r="J308" s="7"/>
      <c r="K308" s="7"/>
      <c r="L308" s="7"/>
      <c r="M308" s="7"/>
      <c r="N308" s="7"/>
      <c r="O308" s="7"/>
      <c r="P308" s="7"/>
      <c r="Q308" s="265"/>
      <c r="R308" s="7"/>
      <c r="S308" s="7"/>
      <c r="T308" s="7"/>
      <c r="U308" s="266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</row>
    <row r="309" ht="18.0" customHeight="1">
      <c r="A309" s="7"/>
      <c r="B309" s="7"/>
      <c r="C309" s="7"/>
      <c r="D309" s="7"/>
      <c r="E309" s="7"/>
      <c r="F309" s="7"/>
      <c r="G309" s="7"/>
      <c r="H309" s="264"/>
      <c r="I309" s="7"/>
      <c r="J309" s="7"/>
      <c r="K309" s="7"/>
      <c r="L309" s="7"/>
      <c r="M309" s="7"/>
      <c r="N309" s="7"/>
      <c r="O309" s="7"/>
      <c r="P309" s="7"/>
      <c r="Q309" s="265"/>
      <c r="R309" s="7"/>
      <c r="S309" s="7"/>
      <c r="T309" s="7"/>
      <c r="U309" s="266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</row>
    <row r="310" ht="18.0" customHeight="1">
      <c r="A310" s="7"/>
      <c r="B310" s="7"/>
      <c r="C310" s="7"/>
      <c r="D310" s="7"/>
      <c r="E310" s="7"/>
      <c r="F310" s="7"/>
      <c r="G310" s="7"/>
      <c r="H310" s="264"/>
      <c r="I310" s="7"/>
      <c r="J310" s="7"/>
      <c r="K310" s="7"/>
      <c r="L310" s="7"/>
      <c r="M310" s="7"/>
      <c r="N310" s="7"/>
      <c r="O310" s="7"/>
      <c r="P310" s="7"/>
      <c r="Q310" s="265"/>
      <c r="R310" s="7"/>
      <c r="S310" s="7"/>
      <c r="T310" s="7"/>
      <c r="U310" s="266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</row>
    <row r="311" ht="18.0" customHeight="1">
      <c r="A311" s="7"/>
      <c r="B311" s="7"/>
      <c r="C311" s="7"/>
      <c r="D311" s="7"/>
      <c r="E311" s="7"/>
      <c r="F311" s="7"/>
      <c r="G311" s="7"/>
      <c r="H311" s="264"/>
      <c r="I311" s="7"/>
      <c r="J311" s="7"/>
      <c r="K311" s="7"/>
      <c r="L311" s="7"/>
      <c r="M311" s="7"/>
      <c r="N311" s="7"/>
      <c r="O311" s="7"/>
      <c r="P311" s="7"/>
      <c r="Q311" s="265"/>
      <c r="R311" s="7"/>
      <c r="S311" s="7"/>
      <c r="T311" s="7"/>
      <c r="U311" s="266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</row>
    <row r="312" ht="18.0" customHeight="1">
      <c r="A312" s="7"/>
      <c r="B312" s="7"/>
      <c r="C312" s="7"/>
      <c r="D312" s="7"/>
      <c r="E312" s="7"/>
      <c r="F312" s="7"/>
      <c r="G312" s="7"/>
      <c r="H312" s="264"/>
      <c r="I312" s="7"/>
      <c r="J312" s="7"/>
      <c r="K312" s="7"/>
      <c r="L312" s="7"/>
      <c r="M312" s="7"/>
      <c r="N312" s="7"/>
      <c r="O312" s="7"/>
      <c r="P312" s="7"/>
      <c r="Q312" s="265"/>
      <c r="R312" s="7"/>
      <c r="S312" s="7"/>
      <c r="T312" s="7"/>
      <c r="U312" s="266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</row>
    <row r="313" ht="18.0" customHeight="1">
      <c r="A313" s="7"/>
      <c r="B313" s="7"/>
      <c r="C313" s="7"/>
      <c r="D313" s="7"/>
      <c r="E313" s="7"/>
      <c r="F313" s="7"/>
      <c r="G313" s="7"/>
      <c r="H313" s="264"/>
      <c r="I313" s="7"/>
      <c r="J313" s="7"/>
      <c r="K313" s="7"/>
      <c r="L313" s="7"/>
      <c r="M313" s="7"/>
      <c r="N313" s="7"/>
      <c r="O313" s="7"/>
      <c r="P313" s="7"/>
      <c r="Q313" s="265"/>
      <c r="R313" s="7"/>
      <c r="S313" s="7"/>
      <c r="T313" s="7"/>
      <c r="U313" s="266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</row>
    <row r="314" ht="18.0" customHeight="1">
      <c r="A314" s="7"/>
      <c r="B314" s="7"/>
      <c r="C314" s="7"/>
      <c r="D314" s="7"/>
      <c r="E314" s="7"/>
      <c r="F314" s="7"/>
      <c r="G314" s="7"/>
      <c r="H314" s="264"/>
      <c r="I314" s="7"/>
      <c r="J314" s="7"/>
      <c r="K314" s="7"/>
      <c r="L314" s="7"/>
      <c r="M314" s="7"/>
      <c r="N314" s="7"/>
      <c r="O314" s="7"/>
      <c r="P314" s="7"/>
      <c r="Q314" s="265"/>
      <c r="R314" s="7"/>
      <c r="S314" s="7"/>
      <c r="T314" s="7"/>
      <c r="U314" s="266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</row>
    <row r="315" ht="18.0" customHeight="1">
      <c r="A315" s="7"/>
      <c r="B315" s="7"/>
      <c r="C315" s="7"/>
      <c r="D315" s="7"/>
      <c r="E315" s="7"/>
      <c r="F315" s="7"/>
      <c r="G315" s="7"/>
      <c r="H315" s="264"/>
      <c r="I315" s="7"/>
      <c r="J315" s="7"/>
      <c r="K315" s="7"/>
      <c r="L315" s="7"/>
      <c r="M315" s="7"/>
      <c r="N315" s="7"/>
      <c r="O315" s="7"/>
      <c r="P315" s="7"/>
      <c r="Q315" s="265"/>
      <c r="R315" s="7"/>
      <c r="S315" s="7"/>
      <c r="T315" s="7"/>
      <c r="U315" s="266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</row>
    <row r="316" ht="18.0" customHeight="1">
      <c r="A316" s="7"/>
      <c r="B316" s="7"/>
      <c r="C316" s="7"/>
      <c r="D316" s="7"/>
      <c r="E316" s="7"/>
      <c r="F316" s="7"/>
      <c r="G316" s="7"/>
      <c r="H316" s="264"/>
      <c r="I316" s="7"/>
      <c r="J316" s="7"/>
      <c r="K316" s="7"/>
      <c r="L316" s="7"/>
      <c r="M316" s="7"/>
      <c r="N316" s="7"/>
      <c r="O316" s="7"/>
      <c r="P316" s="7"/>
      <c r="Q316" s="265"/>
      <c r="R316" s="7"/>
      <c r="S316" s="7"/>
      <c r="T316" s="7"/>
      <c r="U316" s="266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</row>
    <row r="317" ht="18.0" customHeight="1">
      <c r="A317" s="7"/>
      <c r="B317" s="7"/>
      <c r="C317" s="7"/>
      <c r="D317" s="7"/>
      <c r="E317" s="7"/>
      <c r="F317" s="7"/>
      <c r="G317" s="7"/>
      <c r="H317" s="264"/>
      <c r="I317" s="7"/>
      <c r="J317" s="7"/>
      <c r="K317" s="7"/>
      <c r="L317" s="7"/>
      <c r="M317" s="7"/>
      <c r="N317" s="7"/>
      <c r="O317" s="7"/>
      <c r="P317" s="7"/>
      <c r="Q317" s="265"/>
      <c r="R317" s="7"/>
      <c r="S317" s="7"/>
      <c r="T317" s="7"/>
      <c r="U317" s="266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</row>
    <row r="318" ht="18.0" customHeight="1">
      <c r="A318" s="7"/>
      <c r="B318" s="7"/>
      <c r="C318" s="7"/>
      <c r="D318" s="7"/>
      <c r="E318" s="7"/>
      <c r="F318" s="7"/>
      <c r="G318" s="7"/>
      <c r="H318" s="264"/>
      <c r="I318" s="7"/>
      <c r="J318" s="7"/>
      <c r="K318" s="7"/>
      <c r="L318" s="7"/>
      <c r="M318" s="7"/>
      <c r="N318" s="7"/>
      <c r="O318" s="7"/>
      <c r="P318" s="7"/>
      <c r="Q318" s="265"/>
      <c r="R318" s="7"/>
      <c r="S318" s="7"/>
      <c r="T318" s="7"/>
      <c r="U318" s="266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</row>
    <row r="319" ht="18.0" customHeight="1">
      <c r="A319" s="7"/>
      <c r="B319" s="7"/>
      <c r="C319" s="7"/>
      <c r="D319" s="7"/>
      <c r="E319" s="7"/>
      <c r="F319" s="7"/>
      <c r="G319" s="7"/>
      <c r="H319" s="264"/>
      <c r="I319" s="7"/>
      <c r="J319" s="7"/>
      <c r="K319" s="7"/>
      <c r="L319" s="7"/>
      <c r="M319" s="7"/>
      <c r="N319" s="7"/>
      <c r="O319" s="7"/>
      <c r="P319" s="7"/>
      <c r="Q319" s="265"/>
      <c r="R319" s="7"/>
      <c r="S319" s="7"/>
      <c r="T319" s="7"/>
      <c r="U319" s="266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</row>
    <row r="320" ht="18.0" customHeight="1">
      <c r="A320" s="7"/>
      <c r="B320" s="7"/>
      <c r="C320" s="7"/>
      <c r="D320" s="7"/>
      <c r="E320" s="7"/>
      <c r="F320" s="7"/>
      <c r="G320" s="7"/>
      <c r="H320" s="264"/>
      <c r="I320" s="7"/>
      <c r="J320" s="7"/>
      <c r="K320" s="7"/>
      <c r="L320" s="7"/>
      <c r="M320" s="7"/>
      <c r="N320" s="7"/>
      <c r="O320" s="7"/>
      <c r="P320" s="7"/>
      <c r="Q320" s="265"/>
      <c r="R320" s="7"/>
      <c r="S320" s="7"/>
      <c r="T320" s="7"/>
      <c r="U320" s="266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</row>
    <row r="321" ht="18.0" customHeight="1">
      <c r="A321" s="7"/>
      <c r="B321" s="7"/>
      <c r="C321" s="7"/>
      <c r="D321" s="7"/>
      <c r="E321" s="7"/>
      <c r="F321" s="7"/>
      <c r="G321" s="7"/>
      <c r="H321" s="264"/>
      <c r="I321" s="7"/>
      <c r="J321" s="7"/>
      <c r="K321" s="7"/>
      <c r="L321" s="7"/>
      <c r="M321" s="7"/>
      <c r="N321" s="7"/>
      <c r="O321" s="7"/>
      <c r="P321" s="7"/>
      <c r="Q321" s="265"/>
      <c r="R321" s="7"/>
      <c r="S321" s="7"/>
      <c r="T321" s="7"/>
      <c r="U321" s="266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</row>
    <row r="322" ht="18.0" customHeight="1">
      <c r="A322" s="7"/>
      <c r="B322" s="7"/>
      <c r="C322" s="7"/>
      <c r="D322" s="7"/>
      <c r="E322" s="7"/>
      <c r="F322" s="7"/>
      <c r="G322" s="7"/>
      <c r="H322" s="264"/>
      <c r="I322" s="7"/>
      <c r="J322" s="7"/>
      <c r="K322" s="7"/>
      <c r="L322" s="7"/>
      <c r="M322" s="7"/>
      <c r="N322" s="7"/>
      <c r="O322" s="7"/>
      <c r="P322" s="7"/>
      <c r="Q322" s="265"/>
      <c r="R322" s="7"/>
      <c r="S322" s="7"/>
      <c r="T322" s="7"/>
      <c r="U322" s="266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</row>
    <row r="323" ht="18.0" customHeight="1">
      <c r="A323" s="7"/>
      <c r="B323" s="7"/>
      <c r="C323" s="7"/>
      <c r="D323" s="7"/>
      <c r="E323" s="7"/>
      <c r="F323" s="7"/>
      <c r="G323" s="7"/>
      <c r="H323" s="264"/>
      <c r="I323" s="7"/>
      <c r="J323" s="7"/>
      <c r="K323" s="7"/>
      <c r="L323" s="7"/>
      <c r="M323" s="7"/>
      <c r="N323" s="7"/>
      <c r="O323" s="7"/>
      <c r="P323" s="7"/>
      <c r="Q323" s="265"/>
      <c r="R323" s="7"/>
      <c r="S323" s="7"/>
      <c r="T323" s="7"/>
      <c r="U323" s="266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</row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8">
    <mergeCell ref="A7:B7"/>
    <mergeCell ref="E7:H7"/>
    <mergeCell ref="C15:D15"/>
    <mergeCell ref="E16:H16"/>
    <mergeCell ref="C21:E21"/>
    <mergeCell ref="C85:E85"/>
    <mergeCell ref="C95:E95"/>
    <mergeCell ref="C104:E104"/>
  </mergeCells>
  <printOptions/>
  <pageMargins bottom="0.78" footer="0.0" header="0.0" left="0.75" right="0.75" top="0.66"/>
  <pageSetup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71"/>
    <col customWidth="1" hidden="1" min="14" max="14" width="13.14"/>
    <col customWidth="1" hidden="1" min="15" max="16" width="8.71"/>
    <col customWidth="1" min="17" max="17" width="19.57"/>
    <col customWidth="1" min="18" max="18" width="17.43"/>
    <col customWidth="1" min="19" max="19" width="17.86"/>
    <col customWidth="1" min="20" max="20" width="17.0"/>
    <col customWidth="1" min="21" max="21" width="15.14"/>
    <col customWidth="1" min="22" max="22" width="13.86"/>
    <col customWidth="1" min="23" max="24" width="9.14"/>
    <col customWidth="1" min="25" max="25" width="16.0"/>
    <col customWidth="1" min="26" max="45" width="9.14"/>
  </cols>
  <sheetData>
    <row r="1" ht="18.0" customHeight="1">
      <c r="A1" s="140" t="s">
        <v>53</v>
      </c>
      <c r="B1" s="140"/>
      <c r="C1" s="140"/>
      <c r="D1" s="140"/>
      <c r="E1" s="140"/>
      <c r="F1" s="140"/>
      <c r="G1" s="140"/>
      <c r="H1" s="141"/>
      <c r="I1" s="140"/>
      <c r="J1" s="140"/>
      <c r="K1" s="140"/>
      <c r="L1" s="140"/>
      <c r="M1" s="140"/>
      <c r="N1" s="140"/>
      <c r="O1" s="140"/>
      <c r="P1" s="140"/>
      <c r="Q1" s="142"/>
      <c r="R1" s="140"/>
      <c r="S1" s="140"/>
      <c r="T1" s="140"/>
      <c r="U1" s="143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  <c r="AJ1" s="140"/>
      <c r="AK1" s="140"/>
      <c r="AL1" s="140"/>
      <c r="AM1" s="140"/>
      <c r="AN1" s="140"/>
      <c r="AO1" s="140"/>
      <c r="AP1" s="140"/>
      <c r="AQ1" s="140"/>
      <c r="AR1" s="140"/>
      <c r="AS1" s="140"/>
    </row>
    <row r="2" ht="18.0" customHeight="1">
      <c r="A2" s="140"/>
      <c r="B2" s="140"/>
      <c r="C2" s="140"/>
      <c r="D2" s="140"/>
      <c r="E2" s="140"/>
      <c r="F2" s="140"/>
      <c r="G2" s="140"/>
      <c r="H2" s="141"/>
      <c r="I2" s="140"/>
      <c r="J2" s="140"/>
      <c r="K2" s="140"/>
      <c r="L2" s="140"/>
      <c r="M2" s="140"/>
      <c r="N2" s="140"/>
      <c r="O2" s="140"/>
      <c r="P2" s="140"/>
      <c r="Q2" s="142"/>
      <c r="R2" s="140"/>
      <c r="S2" s="140"/>
      <c r="T2" s="140"/>
      <c r="U2" s="143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  <c r="AL2" s="140"/>
      <c r="AM2" s="140"/>
      <c r="AN2" s="140"/>
      <c r="AO2" s="140"/>
      <c r="AP2" s="140"/>
      <c r="AQ2" s="140"/>
      <c r="AR2" s="140"/>
      <c r="AS2" s="140"/>
    </row>
    <row r="3" ht="18.0" customHeight="1">
      <c r="A3" s="144" t="s">
        <v>1</v>
      </c>
      <c r="B3" s="144"/>
      <c r="C3" s="144"/>
      <c r="D3" s="140"/>
      <c r="E3" s="140"/>
      <c r="F3" s="140"/>
      <c r="G3" s="140"/>
      <c r="H3" s="141"/>
      <c r="I3" s="140"/>
      <c r="J3" s="140"/>
      <c r="K3" s="140"/>
      <c r="L3" s="140"/>
      <c r="M3" s="140"/>
      <c r="N3" s="140"/>
      <c r="O3" s="140"/>
      <c r="P3" s="140"/>
      <c r="Q3" s="142"/>
      <c r="R3" s="140"/>
      <c r="S3" s="140"/>
      <c r="T3" s="140"/>
      <c r="U3" s="143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/>
      <c r="AL3" s="140"/>
      <c r="AM3" s="140"/>
      <c r="AN3" s="140"/>
      <c r="AO3" s="140"/>
      <c r="AP3" s="140"/>
      <c r="AQ3" s="140"/>
      <c r="AR3" s="140"/>
      <c r="AS3" s="140"/>
    </row>
    <row r="4" ht="29.25" customHeight="1">
      <c r="A4" s="140"/>
      <c r="B4" s="140"/>
      <c r="C4" s="140"/>
      <c r="D4" s="140"/>
      <c r="E4" s="140"/>
      <c r="F4" s="140"/>
      <c r="G4" s="140"/>
      <c r="H4" s="141" t="s">
        <v>2</v>
      </c>
      <c r="I4" s="145">
        <v>44330.0</v>
      </c>
      <c r="J4" s="140" t="str">
        <f>+B8&amp;"/"&amp;B9&amp;"/"&amp;B10&amp;"/"&amp;B11&amp;"/"&amp;B12&amp;"/"&amp;B13</f>
        <v>HRD2940/D2050/D1650/C630/D1230//</v>
      </c>
      <c r="K4" s="140"/>
      <c r="L4" s="140"/>
      <c r="M4" s="140"/>
      <c r="N4" s="140"/>
      <c r="O4" s="140"/>
      <c r="P4" s="140"/>
      <c r="Q4" s="142"/>
      <c r="R4" s="140"/>
      <c r="S4" s="140"/>
      <c r="T4" s="140"/>
      <c r="U4" s="143"/>
      <c r="V4" s="140"/>
      <c r="W4" s="140"/>
      <c r="X4" s="140"/>
      <c r="Y4" s="140"/>
      <c r="Z4" s="140"/>
      <c r="AA4" s="140"/>
      <c r="AB4" s="140"/>
      <c r="AC4" s="140"/>
      <c r="AD4" s="140"/>
      <c r="AE4" s="140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</row>
    <row r="5" ht="18.0" customHeight="1">
      <c r="A5" s="140" t="s">
        <v>4</v>
      </c>
      <c r="B5" s="140"/>
      <c r="C5" s="140"/>
      <c r="D5" s="140"/>
      <c r="E5" s="140"/>
      <c r="F5" s="140"/>
      <c r="G5" s="140"/>
      <c r="H5" s="141"/>
      <c r="I5" s="140"/>
      <c r="J5" s="140"/>
      <c r="K5" s="140"/>
      <c r="L5" s="140"/>
      <c r="M5" s="140"/>
      <c r="N5" s="140"/>
      <c r="O5" s="140"/>
      <c r="P5" s="140"/>
      <c r="Q5" s="142"/>
      <c r="R5" s="140"/>
      <c r="S5" s="140"/>
      <c r="T5" s="140"/>
      <c r="U5" s="143"/>
      <c r="V5" s="140"/>
      <c r="W5" s="140"/>
      <c r="X5" s="140"/>
      <c r="Y5" s="140"/>
      <c r="Z5" s="140"/>
      <c r="AA5" s="140"/>
      <c r="AB5" s="140"/>
      <c r="AC5" s="140"/>
      <c r="AD5" s="140"/>
      <c r="AE5" s="140"/>
      <c r="AF5" s="140"/>
      <c r="AG5" s="140"/>
      <c r="AH5" s="140"/>
      <c r="AI5" s="140"/>
      <c r="AJ5" s="140"/>
      <c r="AK5" s="140"/>
      <c r="AL5" s="140"/>
      <c r="AM5" s="140"/>
      <c r="AN5" s="140"/>
      <c r="AO5" s="140"/>
      <c r="AP5" s="140"/>
      <c r="AQ5" s="140"/>
      <c r="AR5" s="140"/>
      <c r="AS5" s="140"/>
    </row>
    <row r="6" ht="18.0" customHeight="1">
      <c r="A6" s="146"/>
      <c r="B6" s="146"/>
      <c r="C6" s="146"/>
      <c r="D6" s="146"/>
      <c r="E6" s="146"/>
      <c r="F6" s="146"/>
      <c r="G6" s="146"/>
      <c r="H6" s="147"/>
      <c r="I6" s="146"/>
      <c r="J6" s="140"/>
      <c r="K6" s="140"/>
      <c r="L6" s="140"/>
      <c r="M6" s="140"/>
      <c r="N6" s="140"/>
      <c r="O6" s="140"/>
      <c r="P6" s="140"/>
      <c r="Q6" s="142"/>
      <c r="R6" s="140"/>
      <c r="S6" s="140"/>
      <c r="T6" s="140"/>
      <c r="U6" s="143"/>
      <c r="V6" s="140"/>
      <c r="W6" s="140"/>
      <c r="X6" s="140"/>
      <c r="Y6" s="140"/>
      <c r="Z6" s="140"/>
      <c r="AA6" s="140"/>
      <c r="AB6" s="140"/>
      <c r="AC6" s="140"/>
      <c r="AD6" s="140"/>
      <c r="AE6" s="140"/>
      <c r="AF6" s="140"/>
      <c r="AG6" s="140"/>
      <c r="AH6" s="140"/>
      <c r="AI6" s="140"/>
      <c r="AJ6" s="140"/>
      <c r="AK6" s="140"/>
      <c r="AL6" s="140"/>
      <c r="AM6" s="140"/>
      <c r="AN6" s="140"/>
      <c r="AO6" s="140"/>
      <c r="AP6" s="140"/>
      <c r="AQ6" s="140"/>
      <c r="AR6" s="140"/>
      <c r="AS6" s="140"/>
    </row>
    <row r="7" ht="36.0" customHeight="1">
      <c r="A7" s="148" t="s">
        <v>6</v>
      </c>
      <c r="B7" s="149"/>
      <c r="C7" s="150" t="s">
        <v>111</v>
      </c>
      <c r="D7" s="151" t="s">
        <v>8</v>
      </c>
      <c r="E7" s="152" t="s">
        <v>9</v>
      </c>
      <c r="F7" s="153"/>
      <c r="G7" s="153"/>
      <c r="H7" s="149"/>
      <c r="I7" s="154" t="s">
        <v>10</v>
      </c>
      <c r="J7" s="140"/>
      <c r="K7" s="140"/>
      <c r="L7" s="140"/>
      <c r="M7" s="140"/>
      <c r="N7" s="140"/>
      <c r="O7" s="140"/>
      <c r="P7" s="140"/>
      <c r="Q7" s="155">
        <f>+I97</f>
        <v>0.005517800897</v>
      </c>
      <c r="R7" s="140"/>
      <c r="S7" s="140"/>
      <c r="T7" s="140"/>
      <c r="U7" s="143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</row>
    <row r="8" ht="26.25" customHeight="1">
      <c r="A8" s="156">
        <v>1.0</v>
      </c>
      <c r="B8" s="157" t="s">
        <v>56</v>
      </c>
      <c r="C8" s="157">
        <v>29.5</v>
      </c>
      <c r="D8" s="158">
        <v>0.0147</v>
      </c>
      <c r="E8" s="159">
        <f>252.16*14</f>
        <v>3530.24</v>
      </c>
      <c r="F8" s="159"/>
      <c r="G8" s="159"/>
      <c r="H8" s="160">
        <v>14.0</v>
      </c>
      <c r="I8" s="161">
        <f t="shared" ref="I8:I11" si="1">+D8*E8</f>
        <v>51.894528</v>
      </c>
      <c r="J8" s="162">
        <f t="shared" ref="J8:J13" si="2">E8-I8</f>
        <v>3478.345472</v>
      </c>
      <c r="K8" s="140"/>
      <c r="L8" s="140"/>
      <c r="M8" s="140"/>
      <c r="N8" s="140"/>
      <c r="O8" s="140"/>
      <c r="P8" s="140"/>
      <c r="Q8" s="142"/>
      <c r="R8" s="140"/>
      <c r="S8" s="140"/>
      <c r="T8" s="140"/>
      <c r="U8" s="143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</row>
    <row r="9" ht="26.25" customHeight="1">
      <c r="A9" s="156">
        <v>2.0</v>
      </c>
      <c r="B9" s="164" t="s">
        <v>112</v>
      </c>
      <c r="C9" s="164">
        <v>20.5</v>
      </c>
      <c r="D9" s="165">
        <v>0.0899</v>
      </c>
      <c r="E9" s="166">
        <f>213.453*11.5</f>
        <v>2454.7095</v>
      </c>
      <c r="F9" s="166"/>
      <c r="G9" s="166"/>
      <c r="H9" s="160">
        <v>11.5</v>
      </c>
      <c r="I9" s="161">
        <f t="shared" si="1"/>
        <v>220.6783841</v>
      </c>
      <c r="J9" s="162">
        <f t="shared" si="2"/>
        <v>2234.031116</v>
      </c>
      <c r="K9" s="140"/>
      <c r="L9" s="140"/>
      <c r="M9" s="140"/>
      <c r="N9" s="140"/>
      <c r="O9" s="140"/>
      <c r="P9" s="140"/>
      <c r="Q9" s="142"/>
      <c r="R9" s="140"/>
      <c r="S9" s="140"/>
      <c r="T9" s="140"/>
      <c r="U9" s="143"/>
      <c r="V9" s="140"/>
      <c r="W9" s="140"/>
      <c r="X9" s="140"/>
      <c r="Y9" s="140"/>
      <c r="Z9" s="140"/>
      <c r="AA9" s="140"/>
      <c r="AB9" s="140"/>
      <c r="AC9" s="140"/>
      <c r="AD9" s="140"/>
      <c r="AE9" s="140"/>
      <c r="AF9" s="140"/>
      <c r="AG9" s="140"/>
      <c r="AH9" s="140"/>
      <c r="AI9" s="140"/>
      <c r="AJ9" s="140"/>
      <c r="AK9" s="140"/>
      <c r="AL9" s="140"/>
      <c r="AM9" s="140"/>
      <c r="AN9" s="140"/>
      <c r="AO9" s="140"/>
      <c r="AP9" s="140"/>
      <c r="AQ9" s="140"/>
      <c r="AR9" s="140"/>
      <c r="AS9" s="140"/>
    </row>
    <row r="10" ht="26.25" customHeight="1">
      <c r="A10" s="156">
        <v>3.0</v>
      </c>
      <c r="B10" s="164" t="s">
        <v>82</v>
      </c>
      <c r="C10" s="164">
        <v>16.5</v>
      </c>
      <c r="D10" s="165">
        <v>0.1059</v>
      </c>
      <c r="E10" s="166">
        <f>178.56*5</f>
        <v>892.8</v>
      </c>
      <c r="F10" s="166"/>
      <c r="G10" s="166"/>
      <c r="H10" s="160">
        <v>5.0</v>
      </c>
      <c r="I10" s="161">
        <f t="shared" si="1"/>
        <v>94.54752</v>
      </c>
      <c r="J10" s="162">
        <f t="shared" si="2"/>
        <v>798.25248</v>
      </c>
      <c r="K10" s="140"/>
      <c r="L10" s="140"/>
      <c r="M10" s="140"/>
      <c r="N10" s="140"/>
      <c r="O10" s="140"/>
      <c r="P10" s="140"/>
      <c r="Q10" s="142"/>
      <c r="R10" s="140"/>
      <c r="S10" s="140"/>
      <c r="T10" s="140"/>
      <c r="U10" s="143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</row>
    <row r="11" ht="26.25" customHeight="1">
      <c r="A11" s="156">
        <v>4.0</v>
      </c>
      <c r="B11" s="164" t="s">
        <v>92</v>
      </c>
      <c r="C11" s="164">
        <v>12.5</v>
      </c>
      <c r="D11" s="165">
        <v>0.1478</v>
      </c>
      <c r="E11" s="166">
        <f>181.105*6.3</f>
        <v>1140.9615</v>
      </c>
      <c r="F11" s="166"/>
      <c r="G11" s="166"/>
      <c r="H11" s="160">
        <v>6.3</v>
      </c>
      <c r="I11" s="161">
        <f t="shared" si="1"/>
        <v>168.6341097</v>
      </c>
      <c r="J11" s="162">
        <f t="shared" si="2"/>
        <v>972.3273903</v>
      </c>
      <c r="K11" s="140"/>
      <c r="L11" s="140"/>
      <c r="M11" s="140"/>
      <c r="N11" s="140"/>
      <c r="O11" s="140"/>
      <c r="P11" s="140"/>
      <c r="Q11" s="142"/>
      <c r="R11" s="140"/>
      <c r="S11" s="140"/>
      <c r="T11" s="140"/>
      <c r="U11" s="143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</row>
    <row r="12" ht="26.25" customHeight="1">
      <c r="A12" s="156">
        <v>6.0</v>
      </c>
      <c r="B12" s="164"/>
      <c r="C12" s="164"/>
      <c r="D12" s="165"/>
      <c r="E12" s="166"/>
      <c r="F12" s="166"/>
      <c r="G12" s="166"/>
      <c r="H12" s="160"/>
      <c r="I12" s="161"/>
      <c r="J12" s="162">
        <f t="shared" si="2"/>
        <v>0</v>
      </c>
      <c r="K12" s="140"/>
      <c r="L12" s="140"/>
      <c r="M12" s="140"/>
      <c r="N12" s="140"/>
      <c r="O12" s="140"/>
      <c r="P12" s="140"/>
      <c r="Q12" s="142"/>
      <c r="R12" s="140"/>
      <c r="S12" s="140"/>
      <c r="T12" s="140"/>
      <c r="U12" s="143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</row>
    <row r="13" ht="26.25" customHeight="1">
      <c r="A13" s="156">
        <v>7.0</v>
      </c>
      <c r="B13" s="164"/>
      <c r="C13" s="164"/>
      <c r="D13" s="165"/>
      <c r="E13" s="166"/>
      <c r="F13" s="166"/>
      <c r="G13" s="166"/>
      <c r="H13" s="160"/>
      <c r="I13" s="161"/>
      <c r="J13" s="162">
        <f t="shared" si="2"/>
        <v>0</v>
      </c>
      <c r="K13" s="140"/>
      <c r="L13" s="140"/>
      <c r="M13" s="140"/>
      <c r="N13" s="140"/>
      <c r="O13" s="140"/>
      <c r="P13" s="140"/>
      <c r="Q13" s="142"/>
      <c r="R13" s="140"/>
      <c r="S13" s="140"/>
      <c r="T13" s="140"/>
      <c r="U13" s="143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</row>
    <row r="14" ht="18.0" customHeight="1">
      <c r="A14" s="167"/>
      <c r="B14" s="168"/>
      <c r="C14" s="169"/>
      <c r="D14" s="170"/>
      <c r="E14" s="171">
        <f>SUM(E8:E13)</f>
        <v>8018.711</v>
      </c>
      <c r="F14" s="172"/>
      <c r="G14" s="172"/>
      <c r="H14" s="173"/>
      <c r="I14" s="174">
        <f t="shared" ref="I14:J14" si="3">SUM(I8:I13)</f>
        <v>535.7545418</v>
      </c>
      <c r="J14" s="175">
        <f t="shared" si="3"/>
        <v>7482.956458</v>
      </c>
      <c r="K14" s="140"/>
      <c r="L14" s="140"/>
      <c r="M14" s="140"/>
      <c r="N14" s="140"/>
      <c r="O14" s="140"/>
      <c r="P14" s="140"/>
      <c r="Q14" s="142"/>
      <c r="R14" s="140"/>
      <c r="S14" s="140"/>
      <c r="T14" s="140"/>
      <c r="U14" s="143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</row>
    <row r="15" ht="18.0" customHeight="1">
      <c r="A15" s="176"/>
      <c r="B15" s="146"/>
      <c r="C15" s="146"/>
      <c r="D15" s="177"/>
      <c r="E15" s="178"/>
      <c r="F15" s="153"/>
      <c r="G15" s="153"/>
      <c r="H15" s="149"/>
      <c r="I15" s="179"/>
      <c r="J15" s="140"/>
      <c r="K15" s="140"/>
      <c r="L15" s="140"/>
      <c r="M15" s="140"/>
      <c r="N15" s="140"/>
      <c r="O15" s="140"/>
      <c r="P15" s="140"/>
      <c r="Q15" s="142"/>
      <c r="R15" s="140"/>
      <c r="S15" s="140"/>
      <c r="T15" s="140"/>
      <c r="U15" s="143"/>
      <c r="V15" s="140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</row>
    <row r="16" ht="18.0" customHeight="1">
      <c r="A16" s="140"/>
      <c r="B16" s="140"/>
      <c r="C16" s="140"/>
      <c r="D16" s="140"/>
      <c r="E16" s="140"/>
      <c r="F16" s="140"/>
      <c r="G16" s="140"/>
      <c r="H16" s="141"/>
      <c r="I16" s="140"/>
      <c r="J16" s="140"/>
      <c r="K16" s="140"/>
      <c r="L16" s="140"/>
      <c r="M16" s="140"/>
      <c r="N16" s="140"/>
      <c r="O16" s="140"/>
      <c r="P16" s="140"/>
      <c r="Q16" s="142"/>
      <c r="R16" s="140"/>
      <c r="S16" s="140"/>
      <c r="T16" s="140"/>
      <c r="U16" s="143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</row>
    <row r="17" ht="18.0" customHeight="1">
      <c r="A17" s="140"/>
      <c r="B17" s="140"/>
      <c r="C17" s="140"/>
      <c r="D17" s="140"/>
      <c r="E17" s="140"/>
      <c r="F17" s="140"/>
      <c r="G17" s="140"/>
      <c r="H17" s="141"/>
      <c r="I17" s="140"/>
      <c r="J17" s="140"/>
      <c r="K17" s="140"/>
      <c r="L17" s="140"/>
      <c r="M17" s="140"/>
      <c r="N17" s="140"/>
      <c r="O17" s="140"/>
      <c r="P17" s="140"/>
      <c r="Q17" s="142"/>
      <c r="R17" s="140"/>
      <c r="S17" s="140"/>
      <c r="T17" s="140"/>
      <c r="U17" s="143"/>
      <c r="V17" s="140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  <c r="AL17" s="140"/>
      <c r="AM17" s="140"/>
      <c r="AN17" s="140"/>
      <c r="AO17" s="140"/>
      <c r="AP17" s="140"/>
      <c r="AQ17" s="140"/>
      <c r="AR17" s="140"/>
      <c r="AS17" s="140"/>
    </row>
    <row r="18" ht="18.0" customHeight="1">
      <c r="A18" s="140" t="s">
        <v>11</v>
      </c>
      <c r="B18" s="140"/>
      <c r="C18" s="140"/>
      <c r="D18" s="140"/>
      <c r="E18" s="140"/>
      <c r="F18" s="140"/>
      <c r="G18" s="140"/>
      <c r="H18" s="141"/>
      <c r="I18" s="140"/>
      <c r="J18" s="140"/>
      <c r="K18" s="140"/>
      <c r="L18" s="140"/>
      <c r="M18" s="140"/>
      <c r="N18" s="140"/>
      <c r="O18" s="140"/>
      <c r="P18" s="140"/>
      <c r="Q18" s="142"/>
      <c r="R18" s="140"/>
      <c r="S18" s="140"/>
      <c r="T18" s="140"/>
      <c r="U18" s="143"/>
      <c r="V18" s="140"/>
      <c r="W18" s="140"/>
      <c r="X18" s="140"/>
      <c r="Y18" s="140"/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  <c r="AL18" s="140"/>
      <c r="AM18" s="140"/>
      <c r="AN18" s="140"/>
      <c r="AO18" s="140"/>
      <c r="AP18" s="140"/>
      <c r="AQ18" s="140"/>
      <c r="AR18" s="140"/>
      <c r="AS18" s="140"/>
    </row>
    <row r="19" ht="18.0" customHeight="1">
      <c r="A19" s="140"/>
      <c r="B19" s="140"/>
      <c r="C19" s="140"/>
      <c r="D19" s="140"/>
      <c r="E19" s="140"/>
      <c r="F19" s="140"/>
      <c r="G19" s="140"/>
      <c r="H19" s="141"/>
      <c r="I19" s="140"/>
      <c r="J19" s="140"/>
      <c r="K19" s="140"/>
      <c r="L19" s="140"/>
      <c r="M19" s="140"/>
      <c r="N19" s="140"/>
      <c r="O19" s="140"/>
      <c r="P19" s="140"/>
      <c r="Q19" s="142"/>
      <c r="R19" s="140"/>
      <c r="S19" s="140"/>
      <c r="T19" s="140"/>
      <c r="U19" s="143"/>
      <c r="V19" s="140"/>
      <c r="W19" s="140"/>
      <c r="X19" s="140"/>
      <c r="Y19" s="140"/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  <c r="AJ19" s="140"/>
      <c r="AK19" s="140"/>
      <c r="AL19" s="140"/>
      <c r="AM19" s="140"/>
      <c r="AN19" s="140"/>
      <c r="AO19" s="140"/>
      <c r="AP19" s="140"/>
      <c r="AQ19" s="140"/>
      <c r="AR19" s="140"/>
      <c r="AS19" s="140"/>
    </row>
    <row r="20" ht="40.5" customHeight="1">
      <c r="A20" s="180"/>
      <c r="B20" s="164" t="s">
        <v>12</v>
      </c>
      <c r="C20" s="181" t="s">
        <v>58</v>
      </c>
      <c r="D20" s="52"/>
      <c r="E20" s="53"/>
      <c r="F20" s="182"/>
      <c r="G20" s="182"/>
      <c r="H20" s="183" t="s">
        <v>14</v>
      </c>
      <c r="I20" s="164" t="s">
        <v>15</v>
      </c>
      <c r="J20" s="164" t="s">
        <v>16</v>
      </c>
      <c r="K20" s="140"/>
      <c r="L20" s="164" t="s">
        <v>17</v>
      </c>
      <c r="M20" s="164" t="s">
        <v>15</v>
      </c>
      <c r="N20" s="180" t="s">
        <v>18</v>
      </c>
      <c r="O20" s="140"/>
      <c r="P20" s="140"/>
      <c r="Q20" s="184"/>
      <c r="R20" s="164" t="s">
        <v>17</v>
      </c>
      <c r="S20" s="164" t="s">
        <v>15</v>
      </c>
      <c r="T20" s="180" t="s">
        <v>18</v>
      </c>
      <c r="U20" s="143"/>
      <c r="V20" s="180" t="s">
        <v>19</v>
      </c>
      <c r="W20" s="180" t="s">
        <v>20</v>
      </c>
      <c r="X20" s="180" t="s">
        <v>21</v>
      </c>
      <c r="Y20" s="180" t="s">
        <v>113</v>
      </c>
      <c r="Z20" s="140"/>
      <c r="AA20" s="140"/>
      <c r="AB20" s="140"/>
      <c r="AC20" s="140"/>
      <c r="AD20" s="140"/>
      <c r="AE20" s="140"/>
      <c r="AF20" s="140"/>
      <c r="AG20" s="140"/>
      <c r="AH20" s="140"/>
      <c r="AI20" s="140"/>
      <c r="AJ20" s="140"/>
      <c r="AK20" s="140"/>
      <c r="AL20" s="140"/>
      <c r="AM20" s="140"/>
      <c r="AN20" s="140"/>
      <c r="AO20" s="140"/>
      <c r="AP20" s="140"/>
      <c r="AQ20" s="140"/>
      <c r="AR20" s="140"/>
      <c r="AS20" s="140"/>
    </row>
    <row r="21" ht="27.0" customHeight="1">
      <c r="A21" s="185">
        <v>1.0</v>
      </c>
      <c r="B21" s="186" t="s">
        <v>62</v>
      </c>
      <c r="C21" s="187">
        <v>86.0</v>
      </c>
      <c r="D21" s="187">
        <v>217.0</v>
      </c>
      <c r="E21" s="187">
        <v>247.0</v>
      </c>
      <c r="F21" s="187">
        <f t="shared" ref="F21:F60" si="5">VALUE(IF(RIGHT(B21, 1)="%", RIGHT(B21, 3), 0))</f>
        <v>0.8</v>
      </c>
      <c r="G21" s="187">
        <f t="shared" ref="G21:G60" si="6">+Q21*C21/100*D21/100*E21/100</f>
        <v>135.980663</v>
      </c>
      <c r="H21" s="188">
        <f t="shared" ref="H21:H60" si="7">IF(F21=0, G21, F21*G21)</f>
        <v>108.7845304</v>
      </c>
      <c r="I21" s="187">
        <v>1.0</v>
      </c>
      <c r="J21" s="272">
        <f t="shared" ref="J21:J60" si="8">+I21*H21</f>
        <v>108.7845304</v>
      </c>
      <c r="K21" s="190"/>
      <c r="L21" s="191">
        <f>D21*25.4/1000</f>
        <v>5.5118</v>
      </c>
      <c r="M21" s="185">
        <f>+I21</f>
        <v>1</v>
      </c>
      <c r="N21" s="185">
        <f>M21*L21</f>
        <v>5.5118</v>
      </c>
      <c r="O21" s="190"/>
      <c r="P21" s="190"/>
      <c r="Q21" s="192">
        <v>29.5</v>
      </c>
      <c r="R21" s="191">
        <f t="shared" ref="R21:R61" si="9">E21/100</f>
        <v>2.47</v>
      </c>
      <c r="S21" s="185">
        <f t="shared" ref="S21:S61" si="10">I21</f>
        <v>1</v>
      </c>
      <c r="T21" s="185">
        <f t="shared" ref="T21:T61" si="11">S21*R21</f>
        <v>2.47</v>
      </c>
      <c r="U21" s="193">
        <f t="shared" ref="U21:U60" si="12">+Q21*C21/100*D21/100*E21/100</f>
        <v>135.980663</v>
      </c>
      <c r="V21" s="191">
        <f t="shared" ref="V21:W21" si="4">C21/100</f>
        <v>0.86</v>
      </c>
      <c r="W21" s="191">
        <f t="shared" si="4"/>
        <v>2.17</v>
      </c>
      <c r="X21" s="191">
        <f t="shared" ref="X21:X61" si="14">T21</f>
        <v>2.47</v>
      </c>
      <c r="Y21" s="194">
        <f t="shared" ref="Y21:Y61" si="15">V21*W21*X21</f>
        <v>4.609514</v>
      </c>
      <c r="Z21" s="190"/>
      <c r="AA21" s="190"/>
      <c r="AB21" s="190"/>
      <c r="AC21" s="190"/>
      <c r="AD21" s="190"/>
      <c r="AE21" s="190"/>
      <c r="AF21" s="190"/>
      <c r="AG21" s="190"/>
      <c r="AH21" s="190"/>
      <c r="AI21" s="190"/>
      <c r="AJ21" s="190"/>
      <c r="AK21" s="190"/>
      <c r="AL21" s="190"/>
      <c r="AM21" s="190"/>
      <c r="AN21" s="190"/>
      <c r="AO21" s="190"/>
      <c r="AP21" s="190"/>
      <c r="AQ21" s="190"/>
      <c r="AR21" s="190"/>
      <c r="AS21" s="190"/>
    </row>
    <row r="22" ht="27.0" customHeight="1">
      <c r="A22" s="185">
        <v>2.0</v>
      </c>
      <c r="B22" s="195" t="s">
        <v>56</v>
      </c>
      <c r="C22" s="195">
        <v>101.0</v>
      </c>
      <c r="D22" s="195">
        <v>217.0</v>
      </c>
      <c r="E22" s="195">
        <v>247.0</v>
      </c>
      <c r="F22" s="195">
        <f t="shared" si="5"/>
        <v>0</v>
      </c>
      <c r="G22" s="195">
        <f t="shared" si="6"/>
        <v>159.6982205</v>
      </c>
      <c r="H22" s="196">
        <f t="shared" si="7"/>
        <v>159.6982205</v>
      </c>
      <c r="I22" s="195">
        <v>8.0</v>
      </c>
      <c r="J22" s="219">
        <f t="shared" si="8"/>
        <v>1277.585764</v>
      </c>
      <c r="K22" s="190"/>
      <c r="L22" s="191"/>
      <c r="M22" s="185"/>
      <c r="N22" s="185"/>
      <c r="O22" s="190"/>
      <c r="P22" s="190"/>
      <c r="Q22" s="192">
        <v>29.5</v>
      </c>
      <c r="R22" s="191">
        <f t="shared" si="9"/>
        <v>2.47</v>
      </c>
      <c r="S22" s="185">
        <f t="shared" si="10"/>
        <v>8</v>
      </c>
      <c r="T22" s="185">
        <f t="shared" si="11"/>
        <v>19.76</v>
      </c>
      <c r="U22" s="193">
        <f t="shared" si="12"/>
        <v>159.6982205</v>
      </c>
      <c r="V22" s="191">
        <f t="shared" ref="V22:W22" si="13">C22/100</f>
        <v>1.01</v>
      </c>
      <c r="W22" s="191">
        <f t="shared" si="13"/>
        <v>2.17</v>
      </c>
      <c r="X22" s="191">
        <f t="shared" si="14"/>
        <v>19.76</v>
      </c>
      <c r="Y22" s="194">
        <f t="shared" si="15"/>
        <v>43.307992</v>
      </c>
      <c r="Z22" s="190"/>
      <c r="AA22" s="190"/>
      <c r="AB22" s="190"/>
      <c r="AC22" s="190"/>
      <c r="AD22" s="190"/>
      <c r="AE22" s="190"/>
      <c r="AF22" s="190"/>
      <c r="AG22" s="190"/>
      <c r="AH22" s="190"/>
      <c r="AI22" s="190"/>
      <c r="AJ22" s="190"/>
      <c r="AK22" s="190"/>
      <c r="AL22" s="190"/>
      <c r="AM22" s="190"/>
      <c r="AN22" s="190"/>
      <c r="AO22" s="190"/>
      <c r="AP22" s="190"/>
      <c r="AQ22" s="190"/>
      <c r="AR22" s="190"/>
      <c r="AS22" s="190"/>
    </row>
    <row r="23" ht="27.0" customHeight="1">
      <c r="A23" s="185">
        <v>3.0</v>
      </c>
      <c r="B23" s="195" t="s">
        <v>56</v>
      </c>
      <c r="C23" s="195">
        <v>99.0</v>
      </c>
      <c r="D23" s="195">
        <v>217.0</v>
      </c>
      <c r="E23" s="195">
        <v>246.0</v>
      </c>
      <c r="F23" s="195">
        <f t="shared" si="5"/>
        <v>0</v>
      </c>
      <c r="G23" s="195">
        <f t="shared" si="6"/>
        <v>155.902131</v>
      </c>
      <c r="H23" s="196">
        <f t="shared" si="7"/>
        <v>155.902131</v>
      </c>
      <c r="I23" s="195">
        <v>1.0</v>
      </c>
      <c r="J23" s="219">
        <f t="shared" si="8"/>
        <v>155.902131</v>
      </c>
      <c r="K23" s="190"/>
      <c r="L23" s="191">
        <f t="shared" ref="L23:L28" si="17">D23*25.4/1000</f>
        <v>5.5118</v>
      </c>
      <c r="M23" s="185">
        <f t="shared" ref="M23:M31" si="18">+I23</f>
        <v>1</v>
      </c>
      <c r="N23" s="185">
        <f t="shared" ref="N23:N28" si="19">M23*L23</f>
        <v>5.5118</v>
      </c>
      <c r="O23" s="190"/>
      <c r="P23" s="190"/>
      <c r="Q23" s="192">
        <v>29.5</v>
      </c>
      <c r="R23" s="191">
        <f t="shared" si="9"/>
        <v>2.46</v>
      </c>
      <c r="S23" s="185">
        <f t="shared" si="10"/>
        <v>1</v>
      </c>
      <c r="T23" s="185">
        <f t="shared" si="11"/>
        <v>2.46</v>
      </c>
      <c r="U23" s="193">
        <f t="shared" si="12"/>
        <v>155.902131</v>
      </c>
      <c r="V23" s="191">
        <f t="shared" ref="V23:W23" si="16">C23/100</f>
        <v>0.99</v>
      </c>
      <c r="W23" s="191">
        <f t="shared" si="16"/>
        <v>2.17</v>
      </c>
      <c r="X23" s="191">
        <f t="shared" si="14"/>
        <v>2.46</v>
      </c>
      <c r="Y23" s="194">
        <f t="shared" si="15"/>
        <v>5.284818</v>
      </c>
      <c r="Z23" s="190"/>
      <c r="AA23" s="190"/>
      <c r="AB23" s="190"/>
      <c r="AC23" s="190"/>
      <c r="AD23" s="190"/>
      <c r="AE23" s="190"/>
      <c r="AF23" s="190"/>
      <c r="AG23" s="190"/>
      <c r="AH23" s="190"/>
      <c r="AI23" s="190"/>
      <c r="AJ23" s="190"/>
      <c r="AK23" s="190"/>
      <c r="AL23" s="190"/>
      <c r="AM23" s="190"/>
      <c r="AN23" s="190"/>
      <c r="AO23" s="190"/>
      <c r="AP23" s="190"/>
      <c r="AQ23" s="190"/>
      <c r="AR23" s="190"/>
      <c r="AS23" s="190"/>
    </row>
    <row r="24" ht="27.0" customHeight="1">
      <c r="A24" s="185">
        <v>11.0</v>
      </c>
      <c r="B24" s="195" t="s">
        <v>56</v>
      </c>
      <c r="C24" s="195">
        <v>101.0</v>
      </c>
      <c r="D24" s="195">
        <v>217.0</v>
      </c>
      <c r="E24" s="195">
        <v>248.0</v>
      </c>
      <c r="F24" s="195">
        <f t="shared" si="5"/>
        <v>0</v>
      </c>
      <c r="G24" s="195">
        <f t="shared" si="6"/>
        <v>160.344772</v>
      </c>
      <c r="H24" s="196">
        <f t="shared" si="7"/>
        <v>160.344772</v>
      </c>
      <c r="I24" s="195">
        <v>1.0</v>
      </c>
      <c r="J24" s="219">
        <f t="shared" si="8"/>
        <v>160.344772</v>
      </c>
      <c r="K24" s="190"/>
      <c r="L24" s="191">
        <f t="shared" si="17"/>
        <v>5.5118</v>
      </c>
      <c r="M24" s="185">
        <f t="shared" si="18"/>
        <v>1</v>
      </c>
      <c r="N24" s="185">
        <f t="shared" si="19"/>
        <v>5.5118</v>
      </c>
      <c r="O24" s="190"/>
      <c r="P24" s="190"/>
      <c r="Q24" s="192">
        <v>29.5</v>
      </c>
      <c r="R24" s="191">
        <f t="shared" si="9"/>
        <v>2.48</v>
      </c>
      <c r="S24" s="185">
        <f t="shared" si="10"/>
        <v>1</v>
      </c>
      <c r="T24" s="185">
        <f t="shared" si="11"/>
        <v>2.48</v>
      </c>
      <c r="U24" s="193">
        <f t="shared" si="12"/>
        <v>160.344772</v>
      </c>
      <c r="V24" s="191">
        <f t="shared" ref="V24:W24" si="20">C24/100</f>
        <v>1.01</v>
      </c>
      <c r="W24" s="191">
        <f t="shared" si="20"/>
        <v>2.17</v>
      </c>
      <c r="X24" s="191">
        <f t="shared" si="14"/>
        <v>2.48</v>
      </c>
      <c r="Y24" s="194">
        <f t="shared" si="15"/>
        <v>5.435416</v>
      </c>
      <c r="Z24" s="190"/>
      <c r="AA24" s="190"/>
      <c r="AB24" s="190"/>
      <c r="AC24" s="190"/>
      <c r="AD24" s="190"/>
      <c r="AE24" s="190"/>
      <c r="AF24" s="190"/>
      <c r="AG24" s="190"/>
      <c r="AH24" s="190"/>
      <c r="AI24" s="190"/>
      <c r="AJ24" s="190"/>
      <c r="AK24" s="190"/>
      <c r="AL24" s="190"/>
      <c r="AM24" s="190"/>
      <c r="AN24" s="190"/>
      <c r="AO24" s="190"/>
      <c r="AP24" s="190"/>
      <c r="AQ24" s="190"/>
      <c r="AR24" s="190"/>
      <c r="AS24" s="190"/>
    </row>
    <row r="25" ht="27.0" customHeight="1">
      <c r="A25" s="185">
        <v>14.0</v>
      </c>
      <c r="B25" s="195" t="s">
        <v>56</v>
      </c>
      <c r="C25" s="195">
        <v>91.0</v>
      </c>
      <c r="D25" s="195">
        <v>217.0</v>
      </c>
      <c r="E25" s="195">
        <v>248.0</v>
      </c>
      <c r="F25" s="195">
        <f t="shared" si="5"/>
        <v>0</v>
      </c>
      <c r="G25" s="195">
        <f t="shared" si="6"/>
        <v>144.469052</v>
      </c>
      <c r="H25" s="196">
        <f t="shared" si="7"/>
        <v>144.469052</v>
      </c>
      <c r="I25" s="195">
        <v>1.0</v>
      </c>
      <c r="J25" s="219">
        <f t="shared" si="8"/>
        <v>144.469052</v>
      </c>
      <c r="K25" s="190"/>
      <c r="L25" s="191">
        <f t="shared" si="17"/>
        <v>5.5118</v>
      </c>
      <c r="M25" s="185">
        <f t="shared" si="18"/>
        <v>1</v>
      </c>
      <c r="N25" s="185">
        <f t="shared" si="19"/>
        <v>5.5118</v>
      </c>
      <c r="O25" s="190"/>
      <c r="P25" s="190"/>
      <c r="Q25" s="192">
        <v>29.5</v>
      </c>
      <c r="R25" s="191">
        <f t="shared" si="9"/>
        <v>2.48</v>
      </c>
      <c r="S25" s="185">
        <f t="shared" si="10"/>
        <v>1</v>
      </c>
      <c r="T25" s="185">
        <f t="shared" si="11"/>
        <v>2.48</v>
      </c>
      <c r="U25" s="193">
        <f t="shared" si="12"/>
        <v>144.469052</v>
      </c>
      <c r="V25" s="191">
        <f t="shared" ref="V25:W25" si="21">C25/100</f>
        <v>0.91</v>
      </c>
      <c r="W25" s="191">
        <f t="shared" si="21"/>
        <v>2.17</v>
      </c>
      <c r="X25" s="191">
        <f t="shared" si="14"/>
        <v>2.48</v>
      </c>
      <c r="Y25" s="194">
        <f t="shared" si="15"/>
        <v>4.897256</v>
      </c>
      <c r="Z25" s="190"/>
      <c r="AA25" s="190"/>
      <c r="AB25" s="190"/>
      <c r="AC25" s="190"/>
      <c r="AD25" s="190"/>
      <c r="AE25" s="190"/>
      <c r="AF25" s="190"/>
      <c r="AG25" s="190"/>
      <c r="AH25" s="190"/>
      <c r="AI25" s="190"/>
      <c r="AJ25" s="190"/>
      <c r="AK25" s="190"/>
      <c r="AL25" s="190"/>
      <c r="AM25" s="190"/>
      <c r="AN25" s="190"/>
      <c r="AO25" s="190"/>
      <c r="AP25" s="190"/>
      <c r="AQ25" s="190"/>
      <c r="AR25" s="190"/>
      <c r="AS25" s="190"/>
    </row>
    <row r="26" ht="27.0" customHeight="1">
      <c r="A26" s="185">
        <v>15.0</v>
      </c>
      <c r="B26" s="195" t="s">
        <v>56</v>
      </c>
      <c r="C26" s="195">
        <v>102.0</v>
      </c>
      <c r="D26" s="195">
        <v>217.0</v>
      </c>
      <c r="E26" s="195">
        <v>246.0</v>
      </c>
      <c r="F26" s="195">
        <f t="shared" si="5"/>
        <v>0</v>
      </c>
      <c r="G26" s="195">
        <f t="shared" si="6"/>
        <v>160.626438</v>
      </c>
      <c r="H26" s="196">
        <f t="shared" si="7"/>
        <v>160.626438</v>
      </c>
      <c r="I26" s="195">
        <v>2.0</v>
      </c>
      <c r="J26" s="219">
        <f t="shared" si="8"/>
        <v>321.252876</v>
      </c>
      <c r="K26" s="190"/>
      <c r="L26" s="191">
        <f t="shared" si="17"/>
        <v>5.5118</v>
      </c>
      <c r="M26" s="185">
        <f t="shared" si="18"/>
        <v>2</v>
      </c>
      <c r="N26" s="185">
        <f t="shared" si="19"/>
        <v>11.0236</v>
      </c>
      <c r="O26" s="190"/>
      <c r="P26" s="190"/>
      <c r="Q26" s="192">
        <v>29.5</v>
      </c>
      <c r="R26" s="191">
        <f t="shared" si="9"/>
        <v>2.46</v>
      </c>
      <c r="S26" s="185">
        <f t="shared" si="10"/>
        <v>2</v>
      </c>
      <c r="T26" s="185">
        <f t="shared" si="11"/>
        <v>4.92</v>
      </c>
      <c r="U26" s="193">
        <f t="shared" si="12"/>
        <v>160.626438</v>
      </c>
      <c r="V26" s="191">
        <f t="shared" ref="V26:W26" si="22">C26/100</f>
        <v>1.02</v>
      </c>
      <c r="W26" s="191">
        <f t="shared" si="22"/>
        <v>2.17</v>
      </c>
      <c r="X26" s="191">
        <f t="shared" si="14"/>
        <v>4.92</v>
      </c>
      <c r="Y26" s="194">
        <f t="shared" si="15"/>
        <v>10.889928</v>
      </c>
      <c r="Z26" s="190"/>
      <c r="AA26" s="190"/>
      <c r="AB26" s="190"/>
      <c r="AC26" s="190"/>
      <c r="AD26" s="190"/>
      <c r="AE26" s="190"/>
      <c r="AF26" s="190"/>
      <c r="AG26" s="190"/>
      <c r="AH26" s="190"/>
      <c r="AI26" s="190"/>
      <c r="AJ26" s="190"/>
      <c r="AK26" s="190"/>
      <c r="AL26" s="190"/>
      <c r="AM26" s="190"/>
      <c r="AN26" s="190"/>
      <c r="AO26" s="190"/>
      <c r="AP26" s="190"/>
      <c r="AQ26" s="190"/>
      <c r="AR26" s="190"/>
      <c r="AS26" s="190"/>
    </row>
    <row r="27" ht="27.0" customHeight="1">
      <c r="A27" s="185">
        <v>16.0</v>
      </c>
      <c r="B27" s="195" t="s">
        <v>56</v>
      </c>
      <c r="C27" s="195">
        <v>100.0</v>
      </c>
      <c r="D27" s="195">
        <v>217.0</v>
      </c>
      <c r="E27" s="195">
        <v>246.0</v>
      </c>
      <c r="F27" s="195">
        <f t="shared" si="5"/>
        <v>0</v>
      </c>
      <c r="G27" s="195">
        <f t="shared" si="6"/>
        <v>157.4769</v>
      </c>
      <c r="H27" s="196">
        <f t="shared" si="7"/>
        <v>157.4769</v>
      </c>
      <c r="I27" s="195">
        <v>2.0</v>
      </c>
      <c r="J27" s="189">
        <f t="shared" si="8"/>
        <v>314.9538</v>
      </c>
      <c r="K27" s="190"/>
      <c r="L27" s="191">
        <f t="shared" si="17"/>
        <v>5.5118</v>
      </c>
      <c r="M27" s="185">
        <f t="shared" si="18"/>
        <v>2</v>
      </c>
      <c r="N27" s="185">
        <f t="shared" si="19"/>
        <v>11.0236</v>
      </c>
      <c r="O27" s="190"/>
      <c r="P27" s="190"/>
      <c r="Q27" s="192">
        <v>29.5</v>
      </c>
      <c r="R27" s="191">
        <f t="shared" si="9"/>
        <v>2.46</v>
      </c>
      <c r="S27" s="185">
        <f t="shared" si="10"/>
        <v>2</v>
      </c>
      <c r="T27" s="185">
        <f t="shared" si="11"/>
        <v>4.92</v>
      </c>
      <c r="U27" s="193">
        <f t="shared" si="12"/>
        <v>157.4769</v>
      </c>
      <c r="V27" s="191">
        <f t="shared" ref="V27:W27" si="23">C27/100</f>
        <v>1</v>
      </c>
      <c r="W27" s="191">
        <f t="shared" si="23"/>
        <v>2.17</v>
      </c>
      <c r="X27" s="191">
        <f t="shared" si="14"/>
        <v>4.92</v>
      </c>
      <c r="Y27" s="194">
        <f t="shared" si="15"/>
        <v>10.6764</v>
      </c>
      <c r="Z27" s="190"/>
      <c r="AA27" s="190"/>
      <c r="AB27" s="190"/>
      <c r="AC27" s="190"/>
      <c r="AD27" s="190"/>
      <c r="AE27" s="190"/>
      <c r="AF27" s="190"/>
      <c r="AG27" s="190"/>
      <c r="AH27" s="190"/>
      <c r="AI27" s="190"/>
      <c r="AJ27" s="190"/>
      <c r="AK27" s="190"/>
      <c r="AL27" s="190"/>
      <c r="AM27" s="190"/>
      <c r="AN27" s="190"/>
      <c r="AO27" s="190"/>
      <c r="AP27" s="190"/>
      <c r="AQ27" s="190"/>
      <c r="AR27" s="190"/>
      <c r="AS27" s="190"/>
    </row>
    <row r="28" ht="27.0" customHeight="1">
      <c r="A28" s="185">
        <v>18.0</v>
      </c>
      <c r="B28" s="195" t="s">
        <v>56</v>
      </c>
      <c r="C28" s="195">
        <v>100.0</v>
      </c>
      <c r="D28" s="195">
        <v>217.0</v>
      </c>
      <c r="E28" s="195">
        <v>247.0</v>
      </c>
      <c r="F28" s="195">
        <f t="shared" si="5"/>
        <v>0</v>
      </c>
      <c r="G28" s="195">
        <f t="shared" si="6"/>
        <v>158.11705</v>
      </c>
      <c r="H28" s="196">
        <f t="shared" si="7"/>
        <v>158.11705</v>
      </c>
      <c r="I28" s="195">
        <v>5.0</v>
      </c>
      <c r="J28" s="189">
        <f t="shared" si="8"/>
        <v>790.58525</v>
      </c>
      <c r="K28" s="190"/>
      <c r="L28" s="168">
        <f t="shared" si="17"/>
        <v>5.5118</v>
      </c>
      <c r="M28" s="197">
        <f t="shared" si="18"/>
        <v>5</v>
      </c>
      <c r="N28" s="197">
        <f t="shared" si="19"/>
        <v>27.559</v>
      </c>
      <c r="O28" s="190"/>
      <c r="P28" s="190"/>
      <c r="Q28" s="192">
        <v>29.5</v>
      </c>
      <c r="R28" s="191">
        <f t="shared" si="9"/>
        <v>2.47</v>
      </c>
      <c r="S28" s="185">
        <f t="shared" si="10"/>
        <v>5</v>
      </c>
      <c r="T28" s="185">
        <f t="shared" si="11"/>
        <v>12.35</v>
      </c>
      <c r="U28" s="193">
        <f t="shared" si="12"/>
        <v>158.11705</v>
      </c>
      <c r="V28" s="191">
        <f t="shared" ref="V28:W28" si="24">C28/100</f>
        <v>1</v>
      </c>
      <c r="W28" s="191">
        <f t="shared" si="24"/>
        <v>2.17</v>
      </c>
      <c r="X28" s="191">
        <f t="shared" si="14"/>
        <v>12.35</v>
      </c>
      <c r="Y28" s="194">
        <f t="shared" si="15"/>
        <v>26.7995</v>
      </c>
      <c r="Z28" s="190"/>
      <c r="AA28" s="190"/>
      <c r="AB28" s="190"/>
      <c r="AC28" s="190"/>
      <c r="AD28" s="190"/>
      <c r="AE28" s="190"/>
      <c r="AF28" s="190"/>
      <c r="AG28" s="190"/>
      <c r="AH28" s="190"/>
      <c r="AI28" s="190"/>
      <c r="AJ28" s="190"/>
      <c r="AK28" s="190"/>
      <c r="AL28" s="190"/>
      <c r="AM28" s="190"/>
      <c r="AN28" s="190"/>
      <c r="AO28" s="190"/>
      <c r="AP28" s="190"/>
      <c r="AQ28" s="190"/>
      <c r="AR28" s="190"/>
      <c r="AS28" s="190"/>
    </row>
    <row r="29" ht="27.0" customHeight="1">
      <c r="A29" s="185">
        <v>19.0</v>
      </c>
      <c r="B29" s="195" t="s">
        <v>56</v>
      </c>
      <c r="C29" s="195">
        <v>95.0</v>
      </c>
      <c r="D29" s="195">
        <v>217.0</v>
      </c>
      <c r="E29" s="195">
        <v>246.0</v>
      </c>
      <c r="F29" s="195">
        <f t="shared" si="5"/>
        <v>0</v>
      </c>
      <c r="G29" s="195">
        <f t="shared" si="6"/>
        <v>149.603055</v>
      </c>
      <c r="H29" s="196">
        <f t="shared" si="7"/>
        <v>149.603055</v>
      </c>
      <c r="I29" s="195">
        <v>1.0</v>
      </c>
      <c r="J29" s="189">
        <f t="shared" si="8"/>
        <v>149.603055</v>
      </c>
      <c r="K29" s="190"/>
      <c r="L29" s="168"/>
      <c r="M29" s="197">
        <f t="shared" si="18"/>
        <v>1</v>
      </c>
      <c r="N29" s="197"/>
      <c r="O29" s="190"/>
      <c r="P29" s="190"/>
      <c r="Q29" s="192">
        <v>29.5</v>
      </c>
      <c r="R29" s="191">
        <f t="shared" si="9"/>
        <v>2.46</v>
      </c>
      <c r="S29" s="185">
        <f t="shared" si="10"/>
        <v>1</v>
      </c>
      <c r="T29" s="185">
        <f t="shared" si="11"/>
        <v>2.46</v>
      </c>
      <c r="U29" s="193">
        <f t="shared" si="12"/>
        <v>149.603055</v>
      </c>
      <c r="V29" s="191">
        <f t="shared" ref="V29:W29" si="25">C29/100</f>
        <v>0.95</v>
      </c>
      <c r="W29" s="191">
        <f t="shared" si="25"/>
        <v>2.17</v>
      </c>
      <c r="X29" s="191">
        <f t="shared" si="14"/>
        <v>2.46</v>
      </c>
      <c r="Y29" s="194">
        <f t="shared" si="15"/>
        <v>5.07129</v>
      </c>
      <c r="Z29" s="190"/>
      <c r="AA29" s="190"/>
      <c r="AB29" s="190"/>
      <c r="AC29" s="190"/>
      <c r="AD29" s="190"/>
      <c r="AE29" s="190"/>
      <c r="AF29" s="190"/>
      <c r="AG29" s="190"/>
      <c r="AH29" s="190"/>
      <c r="AI29" s="190"/>
      <c r="AJ29" s="190"/>
      <c r="AK29" s="190"/>
      <c r="AL29" s="190"/>
      <c r="AM29" s="190"/>
      <c r="AN29" s="190"/>
      <c r="AO29" s="190"/>
      <c r="AP29" s="190"/>
      <c r="AQ29" s="190"/>
      <c r="AR29" s="190"/>
      <c r="AS29" s="190"/>
    </row>
    <row r="30" ht="27.0" customHeight="1">
      <c r="A30" s="185">
        <v>20.0</v>
      </c>
      <c r="B30" s="186" t="s">
        <v>114</v>
      </c>
      <c r="C30" s="187">
        <v>88.0</v>
      </c>
      <c r="D30" s="187">
        <v>205.0</v>
      </c>
      <c r="E30" s="187">
        <v>207.0</v>
      </c>
      <c r="F30" s="187">
        <f t="shared" si="5"/>
        <v>0.8</v>
      </c>
      <c r="G30" s="187">
        <f t="shared" si="6"/>
        <v>76.55274</v>
      </c>
      <c r="H30" s="188">
        <f t="shared" si="7"/>
        <v>61.242192</v>
      </c>
      <c r="I30" s="187">
        <v>1.0</v>
      </c>
      <c r="J30" s="272">
        <f t="shared" si="8"/>
        <v>61.242192</v>
      </c>
      <c r="K30" s="190"/>
      <c r="L30" s="168"/>
      <c r="M30" s="197">
        <f t="shared" si="18"/>
        <v>1</v>
      </c>
      <c r="N30" s="197"/>
      <c r="O30" s="190"/>
      <c r="P30" s="190"/>
      <c r="Q30" s="192">
        <v>20.5</v>
      </c>
      <c r="R30" s="191">
        <f t="shared" si="9"/>
        <v>2.07</v>
      </c>
      <c r="S30" s="185">
        <f t="shared" si="10"/>
        <v>1</v>
      </c>
      <c r="T30" s="185">
        <f t="shared" si="11"/>
        <v>2.07</v>
      </c>
      <c r="U30" s="193">
        <f t="shared" si="12"/>
        <v>76.55274</v>
      </c>
      <c r="V30" s="191">
        <f t="shared" ref="V30:W30" si="26">C30/100</f>
        <v>0.88</v>
      </c>
      <c r="W30" s="191">
        <f t="shared" si="26"/>
        <v>2.05</v>
      </c>
      <c r="X30" s="191">
        <f t="shared" si="14"/>
        <v>2.07</v>
      </c>
      <c r="Y30" s="194">
        <f t="shared" si="15"/>
        <v>3.73428</v>
      </c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</row>
    <row r="31" ht="27.0" customHeight="1">
      <c r="A31" s="185">
        <v>21.0</v>
      </c>
      <c r="B31" s="195" t="s">
        <v>112</v>
      </c>
      <c r="C31" s="195">
        <v>96.0</v>
      </c>
      <c r="D31" s="195">
        <v>205.0</v>
      </c>
      <c r="E31" s="195">
        <v>145.0</v>
      </c>
      <c r="F31" s="195">
        <f t="shared" si="5"/>
        <v>0</v>
      </c>
      <c r="G31" s="195">
        <f t="shared" si="6"/>
        <v>58.4988</v>
      </c>
      <c r="H31" s="196">
        <f t="shared" si="7"/>
        <v>58.4988</v>
      </c>
      <c r="I31" s="195">
        <v>1.0</v>
      </c>
      <c r="J31" s="189">
        <f t="shared" si="8"/>
        <v>58.4988</v>
      </c>
      <c r="K31" s="190"/>
      <c r="L31" s="168"/>
      <c r="M31" s="197">
        <f t="shared" si="18"/>
        <v>1</v>
      </c>
      <c r="N31" s="197"/>
      <c r="O31" s="190"/>
      <c r="P31" s="190"/>
      <c r="Q31" s="192">
        <v>20.5</v>
      </c>
      <c r="R31" s="191">
        <f t="shared" si="9"/>
        <v>1.45</v>
      </c>
      <c r="S31" s="185">
        <f t="shared" si="10"/>
        <v>1</v>
      </c>
      <c r="T31" s="185">
        <f t="shared" si="11"/>
        <v>1.45</v>
      </c>
      <c r="U31" s="193">
        <f t="shared" si="12"/>
        <v>58.4988</v>
      </c>
      <c r="V31" s="191">
        <f t="shared" ref="V31:W31" si="27">C31/100</f>
        <v>0.96</v>
      </c>
      <c r="W31" s="191">
        <f t="shared" si="27"/>
        <v>2.05</v>
      </c>
      <c r="X31" s="191">
        <f t="shared" si="14"/>
        <v>1.45</v>
      </c>
      <c r="Y31" s="194">
        <f t="shared" si="15"/>
        <v>2.8536</v>
      </c>
      <c r="Z31" s="190"/>
      <c r="AA31" s="190"/>
      <c r="AB31" s="190"/>
      <c r="AC31" s="190"/>
      <c r="AD31" s="190"/>
      <c r="AE31" s="190"/>
      <c r="AF31" s="190"/>
      <c r="AG31" s="190"/>
      <c r="AH31" s="190"/>
      <c r="AI31" s="190"/>
      <c r="AJ31" s="190"/>
      <c r="AK31" s="190"/>
      <c r="AL31" s="190"/>
      <c r="AM31" s="190"/>
      <c r="AN31" s="190"/>
      <c r="AO31" s="190"/>
      <c r="AP31" s="190"/>
      <c r="AQ31" s="190"/>
      <c r="AR31" s="190"/>
      <c r="AS31" s="190"/>
    </row>
    <row r="32" ht="27.0" customHeight="1">
      <c r="A32" s="185">
        <v>22.0</v>
      </c>
      <c r="B32" s="195" t="s">
        <v>112</v>
      </c>
      <c r="C32" s="195">
        <v>103.0</v>
      </c>
      <c r="D32" s="195">
        <v>205.0</v>
      </c>
      <c r="E32" s="195">
        <v>206.0</v>
      </c>
      <c r="F32" s="195">
        <f t="shared" si="5"/>
        <v>0</v>
      </c>
      <c r="G32" s="195">
        <f t="shared" si="6"/>
        <v>89.168645</v>
      </c>
      <c r="H32" s="196">
        <f t="shared" si="7"/>
        <v>89.168645</v>
      </c>
      <c r="I32" s="195">
        <v>8.0</v>
      </c>
      <c r="J32" s="189">
        <f t="shared" si="8"/>
        <v>713.34916</v>
      </c>
      <c r="K32" s="190"/>
      <c r="L32" s="168"/>
      <c r="M32" s="197"/>
      <c r="N32" s="197"/>
      <c r="O32" s="190"/>
      <c r="P32" s="190"/>
      <c r="Q32" s="192">
        <v>20.5</v>
      </c>
      <c r="R32" s="191">
        <f t="shared" si="9"/>
        <v>2.06</v>
      </c>
      <c r="S32" s="185">
        <f t="shared" si="10"/>
        <v>8</v>
      </c>
      <c r="T32" s="185">
        <f t="shared" si="11"/>
        <v>16.48</v>
      </c>
      <c r="U32" s="193">
        <f t="shared" si="12"/>
        <v>89.168645</v>
      </c>
      <c r="V32" s="191">
        <f t="shared" ref="V32:W32" si="28">C32/100</f>
        <v>1.03</v>
      </c>
      <c r="W32" s="191">
        <f t="shared" si="28"/>
        <v>2.05</v>
      </c>
      <c r="X32" s="191">
        <f t="shared" si="14"/>
        <v>16.48</v>
      </c>
      <c r="Y32" s="194">
        <f t="shared" si="15"/>
        <v>34.79752</v>
      </c>
      <c r="Z32" s="190"/>
      <c r="AA32" s="190"/>
      <c r="AB32" s="190"/>
      <c r="AC32" s="190"/>
      <c r="AD32" s="190"/>
      <c r="AE32" s="190"/>
      <c r="AF32" s="190"/>
      <c r="AG32" s="190"/>
      <c r="AH32" s="190"/>
      <c r="AI32" s="190"/>
      <c r="AJ32" s="190"/>
      <c r="AK32" s="190"/>
      <c r="AL32" s="190"/>
      <c r="AM32" s="190"/>
      <c r="AN32" s="190"/>
      <c r="AO32" s="190"/>
      <c r="AP32" s="190"/>
      <c r="AQ32" s="190"/>
      <c r="AR32" s="190"/>
      <c r="AS32" s="190"/>
    </row>
    <row r="33" ht="27.0" customHeight="1">
      <c r="A33" s="185">
        <v>23.0</v>
      </c>
      <c r="B33" s="195" t="s">
        <v>112</v>
      </c>
      <c r="C33" s="195">
        <v>100.0</v>
      </c>
      <c r="D33" s="195">
        <v>205.0</v>
      </c>
      <c r="E33" s="195">
        <v>206.0</v>
      </c>
      <c r="F33" s="195">
        <f t="shared" si="5"/>
        <v>0</v>
      </c>
      <c r="G33" s="195">
        <f t="shared" si="6"/>
        <v>86.5715</v>
      </c>
      <c r="H33" s="196">
        <f t="shared" si="7"/>
        <v>86.5715</v>
      </c>
      <c r="I33" s="195">
        <v>3.0</v>
      </c>
      <c r="J33" s="189">
        <f t="shared" si="8"/>
        <v>259.7145</v>
      </c>
      <c r="K33" s="190"/>
      <c r="L33" s="168"/>
      <c r="M33" s="197"/>
      <c r="N33" s="197"/>
      <c r="O33" s="190"/>
      <c r="P33" s="190"/>
      <c r="Q33" s="192">
        <v>20.5</v>
      </c>
      <c r="R33" s="191">
        <f t="shared" si="9"/>
        <v>2.06</v>
      </c>
      <c r="S33" s="185">
        <f t="shared" si="10"/>
        <v>3</v>
      </c>
      <c r="T33" s="185">
        <f t="shared" si="11"/>
        <v>6.18</v>
      </c>
      <c r="U33" s="193">
        <f t="shared" si="12"/>
        <v>86.5715</v>
      </c>
      <c r="V33" s="191">
        <f t="shared" ref="V33:W33" si="29">C33/100</f>
        <v>1</v>
      </c>
      <c r="W33" s="191">
        <f t="shared" si="29"/>
        <v>2.05</v>
      </c>
      <c r="X33" s="191">
        <f t="shared" si="14"/>
        <v>6.18</v>
      </c>
      <c r="Y33" s="194">
        <f t="shared" si="15"/>
        <v>12.669</v>
      </c>
      <c r="Z33" s="190"/>
      <c r="AA33" s="190"/>
      <c r="AB33" s="190"/>
      <c r="AC33" s="190"/>
      <c r="AD33" s="190"/>
      <c r="AE33" s="190"/>
      <c r="AF33" s="190"/>
      <c r="AG33" s="190"/>
      <c r="AH33" s="190"/>
      <c r="AI33" s="190"/>
      <c r="AJ33" s="190"/>
      <c r="AK33" s="190"/>
      <c r="AL33" s="190"/>
      <c r="AM33" s="190"/>
      <c r="AN33" s="190"/>
      <c r="AO33" s="190"/>
      <c r="AP33" s="190"/>
      <c r="AQ33" s="190"/>
      <c r="AR33" s="190"/>
      <c r="AS33" s="190"/>
    </row>
    <row r="34" ht="27.0" customHeight="1">
      <c r="A34" s="185">
        <v>25.0</v>
      </c>
      <c r="B34" s="195" t="s">
        <v>112</v>
      </c>
      <c r="C34" s="195">
        <v>102.0</v>
      </c>
      <c r="D34" s="195">
        <v>205.0</v>
      </c>
      <c r="E34" s="195">
        <v>206.0</v>
      </c>
      <c r="F34" s="195">
        <f t="shared" si="5"/>
        <v>0</v>
      </c>
      <c r="G34" s="195">
        <f t="shared" si="6"/>
        <v>88.30293</v>
      </c>
      <c r="H34" s="196">
        <f t="shared" si="7"/>
        <v>88.30293</v>
      </c>
      <c r="I34" s="195">
        <v>2.0</v>
      </c>
      <c r="J34" s="189">
        <f t="shared" si="8"/>
        <v>176.60586</v>
      </c>
      <c r="K34" s="190"/>
      <c r="L34" s="168"/>
      <c r="M34" s="197"/>
      <c r="N34" s="197"/>
      <c r="O34" s="190"/>
      <c r="P34" s="190"/>
      <c r="Q34" s="192">
        <v>20.5</v>
      </c>
      <c r="R34" s="191">
        <f t="shared" si="9"/>
        <v>2.06</v>
      </c>
      <c r="S34" s="185">
        <f t="shared" si="10"/>
        <v>2</v>
      </c>
      <c r="T34" s="185">
        <f t="shared" si="11"/>
        <v>4.12</v>
      </c>
      <c r="U34" s="193">
        <f t="shared" si="12"/>
        <v>88.30293</v>
      </c>
      <c r="V34" s="191">
        <f t="shared" ref="V34:W34" si="30">C34/100</f>
        <v>1.02</v>
      </c>
      <c r="W34" s="191">
        <f t="shared" si="30"/>
        <v>2.05</v>
      </c>
      <c r="X34" s="191">
        <f t="shared" si="14"/>
        <v>4.12</v>
      </c>
      <c r="Y34" s="194">
        <f t="shared" si="15"/>
        <v>8.61492</v>
      </c>
      <c r="Z34" s="140"/>
      <c r="AA34" s="140"/>
      <c r="AB34" s="140"/>
      <c r="AC34" s="140"/>
      <c r="AD34" s="140"/>
      <c r="AE34" s="140"/>
      <c r="AF34" s="140"/>
      <c r="AG34" s="140"/>
      <c r="AH34" s="140"/>
      <c r="AI34" s="140"/>
      <c r="AJ34" s="140"/>
      <c r="AK34" s="140"/>
      <c r="AL34" s="140"/>
      <c r="AM34" s="140"/>
      <c r="AN34" s="140"/>
      <c r="AO34" s="140"/>
      <c r="AP34" s="140"/>
      <c r="AQ34" s="140"/>
      <c r="AR34" s="140"/>
      <c r="AS34" s="140"/>
    </row>
    <row r="35" ht="27.0" customHeight="1">
      <c r="A35" s="185">
        <v>27.0</v>
      </c>
      <c r="B35" s="195" t="s">
        <v>112</v>
      </c>
      <c r="C35" s="195">
        <v>97.0</v>
      </c>
      <c r="D35" s="195">
        <v>205.0</v>
      </c>
      <c r="E35" s="195">
        <v>206.0</v>
      </c>
      <c r="F35" s="195">
        <f t="shared" si="5"/>
        <v>0</v>
      </c>
      <c r="G35" s="195">
        <f t="shared" si="6"/>
        <v>83.974355</v>
      </c>
      <c r="H35" s="196">
        <f t="shared" si="7"/>
        <v>83.974355</v>
      </c>
      <c r="I35" s="195">
        <v>3.0</v>
      </c>
      <c r="J35" s="189">
        <f t="shared" si="8"/>
        <v>251.923065</v>
      </c>
      <c r="K35" s="190"/>
      <c r="L35" s="168"/>
      <c r="M35" s="197"/>
      <c r="N35" s="197"/>
      <c r="O35" s="190"/>
      <c r="P35" s="190"/>
      <c r="Q35" s="192">
        <v>20.5</v>
      </c>
      <c r="R35" s="191">
        <f t="shared" si="9"/>
        <v>2.06</v>
      </c>
      <c r="S35" s="185">
        <f t="shared" si="10"/>
        <v>3</v>
      </c>
      <c r="T35" s="185">
        <f t="shared" si="11"/>
        <v>6.18</v>
      </c>
      <c r="U35" s="193">
        <f t="shared" si="12"/>
        <v>83.974355</v>
      </c>
      <c r="V35" s="191">
        <f t="shared" ref="V35:W35" si="31">C35/100</f>
        <v>0.97</v>
      </c>
      <c r="W35" s="191">
        <f t="shared" si="31"/>
        <v>2.05</v>
      </c>
      <c r="X35" s="191">
        <f t="shared" si="14"/>
        <v>6.18</v>
      </c>
      <c r="Y35" s="194">
        <f t="shared" si="15"/>
        <v>12.28893</v>
      </c>
      <c r="Z35" s="140"/>
      <c r="AA35" s="140"/>
      <c r="AB35" s="140"/>
      <c r="AC35" s="140"/>
      <c r="AD35" s="140"/>
      <c r="AE35" s="140"/>
      <c r="AF35" s="140"/>
      <c r="AG35" s="140"/>
      <c r="AH35" s="140"/>
      <c r="AI35" s="140"/>
      <c r="AJ35" s="140"/>
      <c r="AK35" s="140"/>
      <c r="AL35" s="140"/>
      <c r="AM35" s="140"/>
      <c r="AN35" s="140"/>
      <c r="AO35" s="140"/>
      <c r="AP35" s="140"/>
      <c r="AQ35" s="140"/>
      <c r="AR35" s="140"/>
      <c r="AS35" s="140"/>
    </row>
    <row r="36" ht="27.0" customHeight="1">
      <c r="A36" s="185">
        <v>30.0</v>
      </c>
      <c r="B36" s="195" t="s">
        <v>112</v>
      </c>
      <c r="C36" s="195">
        <v>99.0</v>
      </c>
      <c r="D36" s="195">
        <v>205.0</v>
      </c>
      <c r="E36" s="195">
        <v>206.0</v>
      </c>
      <c r="F36" s="195">
        <f t="shared" si="5"/>
        <v>0</v>
      </c>
      <c r="G36" s="195">
        <f t="shared" si="6"/>
        <v>85.705785</v>
      </c>
      <c r="H36" s="196">
        <f t="shared" si="7"/>
        <v>85.705785</v>
      </c>
      <c r="I36" s="195">
        <v>1.0</v>
      </c>
      <c r="J36" s="219">
        <f t="shared" si="8"/>
        <v>85.705785</v>
      </c>
      <c r="K36" s="140"/>
      <c r="L36" s="198"/>
      <c r="M36" s="199"/>
      <c r="N36" s="199"/>
      <c r="O36" s="140"/>
      <c r="P36" s="140"/>
      <c r="Q36" s="192">
        <v>20.5</v>
      </c>
      <c r="R36" s="191">
        <f t="shared" si="9"/>
        <v>2.06</v>
      </c>
      <c r="S36" s="185">
        <f t="shared" si="10"/>
        <v>1</v>
      </c>
      <c r="T36" s="185">
        <f t="shared" si="11"/>
        <v>2.06</v>
      </c>
      <c r="U36" s="193">
        <f t="shared" si="12"/>
        <v>85.705785</v>
      </c>
      <c r="V36" s="191">
        <f t="shared" ref="V36:W36" si="32">C36/100</f>
        <v>0.99</v>
      </c>
      <c r="W36" s="191">
        <f t="shared" si="32"/>
        <v>2.05</v>
      </c>
      <c r="X36" s="191">
        <f t="shared" si="14"/>
        <v>2.06</v>
      </c>
      <c r="Y36" s="194">
        <f t="shared" si="15"/>
        <v>4.18077</v>
      </c>
      <c r="Z36" s="140"/>
      <c r="AA36" s="140"/>
      <c r="AB36" s="140"/>
      <c r="AC36" s="140"/>
      <c r="AD36" s="140"/>
      <c r="AE36" s="140"/>
      <c r="AF36" s="140"/>
      <c r="AG36" s="140"/>
      <c r="AH36" s="140"/>
      <c r="AI36" s="140"/>
      <c r="AJ36" s="140"/>
      <c r="AK36" s="140"/>
      <c r="AL36" s="140"/>
      <c r="AM36" s="140"/>
      <c r="AN36" s="140"/>
      <c r="AO36" s="140"/>
      <c r="AP36" s="140"/>
      <c r="AQ36" s="140"/>
      <c r="AR36" s="140"/>
      <c r="AS36" s="140"/>
    </row>
    <row r="37" ht="27.0" customHeight="1">
      <c r="A37" s="185">
        <v>31.0</v>
      </c>
      <c r="B37" s="195" t="s">
        <v>112</v>
      </c>
      <c r="C37" s="195">
        <v>103.0</v>
      </c>
      <c r="D37" s="195">
        <v>205.0</v>
      </c>
      <c r="E37" s="195">
        <v>209.0</v>
      </c>
      <c r="F37" s="195">
        <f t="shared" si="5"/>
        <v>0</v>
      </c>
      <c r="G37" s="195">
        <f t="shared" si="6"/>
        <v>90.4672175</v>
      </c>
      <c r="H37" s="196">
        <f t="shared" si="7"/>
        <v>90.4672175</v>
      </c>
      <c r="I37" s="195">
        <v>1.0</v>
      </c>
      <c r="J37" s="219">
        <f t="shared" si="8"/>
        <v>90.4672175</v>
      </c>
      <c r="K37" s="140"/>
      <c r="L37" s="198"/>
      <c r="M37" s="199"/>
      <c r="N37" s="199"/>
      <c r="O37" s="140"/>
      <c r="P37" s="140"/>
      <c r="Q37" s="192">
        <v>20.5</v>
      </c>
      <c r="R37" s="191">
        <f t="shared" si="9"/>
        <v>2.09</v>
      </c>
      <c r="S37" s="185">
        <f t="shared" si="10"/>
        <v>1</v>
      </c>
      <c r="T37" s="185">
        <f t="shared" si="11"/>
        <v>2.09</v>
      </c>
      <c r="U37" s="193">
        <f t="shared" si="12"/>
        <v>90.4672175</v>
      </c>
      <c r="V37" s="191">
        <f t="shared" ref="V37:W37" si="33">C37/100</f>
        <v>1.03</v>
      </c>
      <c r="W37" s="191">
        <f t="shared" si="33"/>
        <v>2.05</v>
      </c>
      <c r="X37" s="191">
        <f t="shared" si="14"/>
        <v>2.09</v>
      </c>
      <c r="Y37" s="194">
        <f t="shared" si="15"/>
        <v>4.413035</v>
      </c>
      <c r="Z37" s="140"/>
      <c r="AA37" s="140"/>
      <c r="AB37" s="140"/>
      <c r="AC37" s="140"/>
      <c r="AD37" s="140"/>
      <c r="AE37" s="140"/>
      <c r="AF37" s="140"/>
      <c r="AG37" s="140"/>
      <c r="AH37" s="140"/>
      <c r="AI37" s="140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</row>
    <row r="38" ht="27.0" customHeight="1">
      <c r="A38" s="185">
        <v>32.0</v>
      </c>
      <c r="B38" s="195" t="s">
        <v>112</v>
      </c>
      <c r="C38" s="195">
        <v>104.0</v>
      </c>
      <c r="D38" s="195">
        <v>205.0</v>
      </c>
      <c r="E38" s="195">
        <v>206.0</v>
      </c>
      <c r="F38" s="195">
        <f t="shared" si="5"/>
        <v>0</v>
      </c>
      <c r="G38" s="195">
        <f t="shared" si="6"/>
        <v>90.03436</v>
      </c>
      <c r="H38" s="196">
        <f t="shared" si="7"/>
        <v>90.03436</v>
      </c>
      <c r="I38" s="195">
        <v>3.0</v>
      </c>
      <c r="J38" s="219">
        <f t="shared" si="8"/>
        <v>270.10308</v>
      </c>
      <c r="K38" s="140"/>
      <c r="L38" s="198"/>
      <c r="M38" s="199"/>
      <c r="N38" s="199"/>
      <c r="O38" s="140"/>
      <c r="P38" s="140"/>
      <c r="Q38" s="192">
        <v>20.5</v>
      </c>
      <c r="R38" s="191">
        <f t="shared" si="9"/>
        <v>2.06</v>
      </c>
      <c r="S38" s="185">
        <f t="shared" si="10"/>
        <v>3</v>
      </c>
      <c r="T38" s="185">
        <f t="shared" si="11"/>
        <v>6.18</v>
      </c>
      <c r="U38" s="193">
        <f t="shared" si="12"/>
        <v>90.03436</v>
      </c>
      <c r="V38" s="191">
        <f t="shared" ref="V38:W38" si="34">C38/100</f>
        <v>1.04</v>
      </c>
      <c r="W38" s="191">
        <f t="shared" si="34"/>
        <v>2.05</v>
      </c>
      <c r="X38" s="191">
        <f t="shared" si="14"/>
        <v>6.18</v>
      </c>
      <c r="Y38" s="194">
        <f t="shared" si="15"/>
        <v>13.17576</v>
      </c>
      <c r="Z38" s="140"/>
      <c r="AA38" s="140"/>
      <c r="AB38" s="140"/>
      <c r="AC38" s="140"/>
      <c r="AD38" s="140"/>
      <c r="AE38" s="140"/>
      <c r="AF38" s="140"/>
      <c r="AG38" s="140"/>
      <c r="AH38" s="140"/>
      <c r="AI38" s="140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</row>
    <row r="39" ht="27.0" customHeight="1">
      <c r="A39" s="185">
        <v>35.0</v>
      </c>
      <c r="B39" s="195" t="s">
        <v>112</v>
      </c>
      <c r="C39" s="195">
        <v>102.0</v>
      </c>
      <c r="D39" s="195">
        <v>205.0</v>
      </c>
      <c r="E39" s="195">
        <v>205.0</v>
      </c>
      <c r="F39" s="195">
        <f t="shared" si="5"/>
        <v>0</v>
      </c>
      <c r="G39" s="195">
        <f t="shared" si="6"/>
        <v>87.874275</v>
      </c>
      <c r="H39" s="196">
        <f t="shared" si="7"/>
        <v>87.874275</v>
      </c>
      <c r="I39" s="195">
        <v>1.0</v>
      </c>
      <c r="J39" s="219">
        <f t="shared" si="8"/>
        <v>87.874275</v>
      </c>
      <c r="K39" s="140"/>
      <c r="L39" s="198"/>
      <c r="M39" s="199"/>
      <c r="N39" s="199"/>
      <c r="O39" s="140"/>
      <c r="P39" s="140"/>
      <c r="Q39" s="192">
        <v>20.5</v>
      </c>
      <c r="R39" s="191">
        <f t="shared" si="9"/>
        <v>2.05</v>
      </c>
      <c r="S39" s="185">
        <f t="shared" si="10"/>
        <v>1</v>
      </c>
      <c r="T39" s="185">
        <f t="shared" si="11"/>
        <v>2.05</v>
      </c>
      <c r="U39" s="193">
        <f t="shared" si="12"/>
        <v>87.874275</v>
      </c>
      <c r="V39" s="191">
        <f t="shared" ref="V39:W39" si="35">C39/100</f>
        <v>1.02</v>
      </c>
      <c r="W39" s="191">
        <f t="shared" si="35"/>
        <v>2.05</v>
      </c>
      <c r="X39" s="191">
        <f t="shared" si="14"/>
        <v>2.05</v>
      </c>
      <c r="Y39" s="194">
        <f t="shared" si="15"/>
        <v>4.28655</v>
      </c>
      <c r="Z39" s="140"/>
      <c r="AA39" s="140"/>
      <c r="AB39" s="140"/>
      <c r="AC39" s="140"/>
      <c r="AD39" s="140"/>
      <c r="AE39" s="140"/>
      <c r="AF39" s="140"/>
      <c r="AG39" s="140"/>
      <c r="AH39" s="140"/>
      <c r="AI39" s="140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</row>
    <row r="40" ht="27.0" customHeight="1">
      <c r="A40" s="185">
        <v>36.0</v>
      </c>
      <c r="B40" s="195" t="s">
        <v>112</v>
      </c>
      <c r="C40" s="195">
        <v>100.0</v>
      </c>
      <c r="D40" s="195">
        <v>205.0</v>
      </c>
      <c r="E40" s="195">
        <v>164.0</v>
      </c>
      <c r="F40" s="195">
        <f t="shared" si="5"/>
        <v>0</v>
      </c>
      <c r="G40" s="195">
        <f t="shared" si="6"/>
        <v>68.921</v>
      </c>
      <c r="H40" s="196">
        <f t="shared" si="7"/>
        <v>68.921</v>
      </c>
      <c r="I40" s="195">
        <v>1.0</v>
      </c>
      <c r="J40" s="219">
        <f t="shared" si="8"/>
        <v>68.921</v>
      </c>
      <c r="K40" s="140"/>
      <c r="L40" s="198"/>
      <c r="M40" s="199"/>
      <c r="N40" s="199"/>
      <c r="O40" s="140"/>
      <c r="P40" s="140"/>
      <c r="Q40" s="192">
        <v>20.5</v>
      </c>
      <c r="R40" s="191">
        <f t="shared" si="9"/>
        <v>1.64</v>
      </c>
      <c r="S40" s="185">
        <f t="shared" si="10"/>
        <v>1</v>
      </c>
      <c r="T40" s="185">
        <f t="shared" si="11"/>
        <v>1.64</v>
      </c>
      <c r="U40" s="193">
        <f t="shared" si="12"/>
        <v>68.921</v>
      </c>
      <c r="V40" s="191">
        <f t="shared" ref="V40:W40" si="36">C40/100</f>
        <v>1</v>
      </c>
      <c r="W40" s="191">
        <f t="shared" si="36"/>
        <v>2.05</v>
      </c>
      <c r="X40" s="191">
        <f t="shared" si="14"/>
        <v>1.64</v>
      </c>
      <c r="Y40" s="194">
        <f t="shared" si="15"/>
        <v>3.362</v>
      </c>
      <c r="Z40" s="140"/>
      <c r="AA40" s="140"/>
      <c r="AB40" s="140"/>
      <c r="AC40" s="140"/>
      <c r="AD40" s="140"/>
      <c r="AE40" s="140"/>
      <c r="AF40" s="140"/>
      <c r="AG40" s="140"/>
      <c r="AH40" s="140"/>
      <c r="AI40" s="140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</row>
    <row r="41" ht="27.0" customHeight="1">
      <c r="A41" s="185">
        <v>37.0</v>
      </c>
      <c r="B41" s="186" t="s">
        <v>86</v>
      </c>
      <c r="C41" s="187">
        <v>82.0</v>
      </c>
      <c r="D41" s="187">
        <v>164.0</v>
      </c>
      <c r="E41" s="187">
        <v>183.0</v>
      </c>
      <c r="F41" s="187">
        <f t="shared" si="5"/>
        <v>0.8</v>
      </c>
      <c r="G41" s="187">
        <f t="shared" si="6"/>
        <v>40.606236</v>
      </c>
      <c r="H41" s="188">
        <f t="shared" si="7"/>
        <v>32.4849888</v>
      </c>
      <c r="I41" s="187">
        <v>1.0</v>
      </c>
      <c r="J41" s="272">
        <f t="shared" si="8"/>
        <v>32.4849888</v>
      </c>
      <c r="K41" s="140"/>
      <c r="L41" s="198"/>
      <c r="M41" s="199"/>
      <c r="N41" s="199"/>
      <c r="O41" s="140"/>
      <c r="P41" s="140"/>
      <c r="Q41" s="142">
        <v>16.5</v>
      </c>
      <c r="R41" s="191">
        <f t="shared" si="9"/>
        <v>1.83</v>
      </c>
      <c r="S41" s="185">
        <f t="shared" si="10"/>
        <v>1</v>
      </c>
      <c r="T41" s="185">
        <f t="shared" si="11"/>
        <v>1.83</v>
      </c>
      <c r="U41" s="193">
        <f t="shared" si="12"/>
        <v>40.606236</v>
      </c>
      <c r="V41" s="191">
        <f t="shared" ref="V41:W41" si="37">C41/100</f>
        <v>0.82</v>
      </c>
      <c r="W41" s="191">
        <f t="shared" si="37"/>
        <v>1.64</v>
      </c>
      <c r="X41" s="191">
        <f t="shared" si="14"/>
        <v>1.83</v>
      </c>
      <c r="Y41" s="194">
        <f t="shared" si="15"/>
        <v>2.460984</v>
      </c>
      <c r="Z41" s="140"/>
      <c r="AA41" s="140"/>
      <c r="AB41" s="140"/>
      <c r="AC41" s="140"/>
      <c r="AD41" s="140"/>
      <c r="AE41" s="140"/>
      <c r="AF41" s="140"/>
      <c r="AG41" s="140"/>
      <c r="AH41" s="140"/>
      <c r="AI41" s="140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</row>
    <row r="42" ht="27.0" customHeight="1">
      <c r="A42" s="185">
        <v>38.0</v>
      </c>
      <c r="B42" s="195" t="s">
        <v>82</v>
      </c>
      <c r="C42" s="195">
        <v>110.0</v>
      </c>
      <c r="D42" s="195">
        <v>164.0</v>
      </c>
      <c r="E42" s="195">
        <v>185.0</v>
      </c>
      <c r="F42" s="195">
        <f t="shared" si="5"/>
        <v>0</v>
      </c>
      <c r="G42" s="195">
        <f t="shared" si="6"/>
        <v>55.0671</v>
      </c>
      <c r="H42" s="196">
        <f t="shared" si="7"/>
        <v>55.0671</v>
      </c>
      <c r="I42" s="195">
        <v>2.0</v>
      </c>
      <c r="J42" s="219">
        <f t="shared" si="8"/>
        <v>110.1342</v>
      </c>
      <c r="K42" s="140"/>
      <c r="L42" s="198"/>
      <c r="M42" s="199"/>
      <c r="N42" s="199"/>
      <c r="O42" s="140"/>
      <c r="P42" s="140"/>
      <c r="Q42" s="142">
        <v>16.5</v>
      </c>
      <c r="R42" s="191">
        <f t="shared" si="9"/>
        <v>1.85</v>
      </c>
      <c r="S42" s="185">
        <f t="shared" si="10"/>
        <v>2</v>
      </c>
      <c r="T42" s="185">
        <f t="shared" si="11"/>
        <v>3.7</v>
      </c>
      <c r="U42" s="193">
        <f t="shared" si="12"/>
        <v>55.0671</v>
      </c>
      <c r="V42" s="191">
        <f t="shared" ref="V42:W42" si="38">C42/100</f>
        <v>1.1</v>
      </c>
      <c r="W42" s="191">
        <f t="shared" si="38"/>
        <v>1.64</v>
      </c>
      <c r="X42" s="191">
        <f t="shared" si="14"/>
        <v>3.7</v>
      </c>
      <c r="Y42" s="194">
        <f t="shared" si="15"/>
        <v>6.6748</v>
      </c>
      <c r="Z42" s="140"/>
      <c r="AA42" s="140"/>
      <c r="AB42" s="140"/>
      <c r="AC42" s="140"/>
      <c r="AD42" s="140"/>
      <c r="AE42" s="140"/>
      <c r="AF42" s="140"/>
      <c r="AG42" s="140"/>
      <c r="AH42" s="140"/>
      <c r="AI42" s="140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</row>
    <row r="43" ht="27.0" customHeight="1">
      <c r="A43" s="185">
        <v>47.0</v>
      </c>
      <c r="B43" s="195" t="s">
        <v>82</v>
      </c>
      <c r="C43" s="195">
        <v>110.0</v>
      </c>
      <c r="D43" s="195">
        <v>164.0</v>
      </c>
      <c r="E43" s="195">
        <v>183.0</v>
      </c>
      <c r="F43" s="195">
        <f t="shared" si="5"/>
        <v>0</v>
      </c>
      <c r="G43" s="195">
        <f t="shared" si="6"/>
        <v>54.47178</v>
      </c>
      <c r="H43" s="196">
        <f t="shared" si="7"/>
        <v>54.47178</v>
      </c>
      <c r="I43" s="195">
        <v>1.0</v>
      </c>
      <c r="J43" s="219">
        <f t="shared" si="8"/>
        <v>54.47178</v>
      </c>
      <c r="K43" s="140"/>
      <c r="L43" s="198"/>
      <c r="M43" s="199"/>
      <c r="N43" s="199"/>
      <c r="O43" s="140"/>
      <c r="P43" s="140"/>
      <c r="Q43" s="142">
        <v>16.5</v>
      </c>
      <c r="R43" s="191">
        <f t="shared" si="9"/>
        <v>1.83</v>
      </c>
      <c r="S43" s="185">
        <f t="shared" si="10"/>
        <v>1</v>
      </c>
      <c r="T43" s="185">
        <f t="shared" si="11"/>
        <v>1.83</v>
      </c>
      <c r="U43" s="193">
        <f t="shared" si="12"/>
        <v>54.47178</v>
      </c>
      <c r="V43" s="191">
        <f t="shared" ref="V43:W43" si="39">C43/100</f>
        <v>1.1</v>
      </c>
      <c r="W43" s="191">
        <f t="shared" si="39"/>
        <v>1.64</v>
      </c>
      <c r="X43" s="191">
        <f t="shared" si="14"/>
        <v>1.83</v>
      </c>
      <c r="Y43" s="194">
        <f t="shared" si="15"/>
        <v>3.30132</v>
      </c>
      <c r="Z43" s="140"/>
      <c r="AA43" s="140"/>
      <c r="AB43" s="140"/>
      <c r="AC43" s="140"/>
      <c r="AD43" s="140"/>
      <c r="AE43" s="140"/>
      <c r="AF43" s="140"/>
      <c r="AG43" s="140"/>
      <c r="AH43" s="140"/>
      <c r="AI43" s="140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</row>
    <row r="44" ht="27.0" customHeight="1">
      <c r="A44" s="185">
        <v>55.0</v>
      </c>
      <c r="B44" s="195" t="s">
        <v>82</v>
      </c>
      <c r="C44" s="195">
        <v>112.0</v>
      </c>
      <c r="D44" s="195">
        <v>164.0</v>
      </c>
      <c r="E44" s="195">
        <v>185.0</v>
      </c>
      <c r="F44" s="195">
        <f t="shared" si="5"/>
        <v>0</v>
      </c>
      <c r="G44" s="195">
        <f t="shared" si="6"/>
        <v>56.06832</v>
      </c>
      <c r="H44" s="196">
        <f t="shared" si="7"/>
        <v>56.06832</v>
      </c>
      <c r="I44" s="195">
        <v>1.0</v>
      </c>
      <c r="J44" s="219">
        <f t="shared" si="8"/>
        <v>56.06832</v>
      </c>
      <c r="K44" s="140"/>
      <c r="L44" s="198"/>
      <c r="M44" s="199"/>
      <c r="N44" s="199"/>
      <c r="O44" s="140"/>
      <c r="P44" s="140"/>
      <c r="Q44" s="142">
        <v>16.5</v>
      </c>
      <c r="R44" s="191">
        <f t="shared" si="9"/>
        <v>1.85</v>
      </c>
      <c r="S44" s="185">
        <f t="shared" si="10"/>
        <v>1</v>
      </c>
      <c r="T44" s="185">
        <f t="shared" si="11"/>
        <v>1.85</v>
      </c>
      <c r="U44" s="193">
        <f t="shared" si="12"/>
        <v>56.06832</v>
      </c>
      <c r="V44" s="191">
        <f t="shared" ref="V44:W44" si="40">C44/100</f>
        <v>1.12</v>
      </c>
      <c r="W44" s="191">
        <f t="shared" si="40"/>
        <v>1.64</v>
      </c>
      <c r="X44" s="191">
        <f t="shared" si="14"/>
        <v>1.85</v>
      </c>
      <c r="Y44" s="194">
        <f t="shared" si="15"/>
        <v>3.39808</v>
      </c>
      <c r="Z44" s="140"/>
      <c r="AA44" s="140"/>
      <c r="AB44" s="140"/>
      <c r="AC44" s="140"/>
      <c r="AD44" s="140"/>
      <c r="AE44" s="140"/>
      <c r="AF44" s="140"/>
      <c r="AG44" s="140"/>
      <c r="AH44" s="140"/>
      <c r="AI44" s="140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</row>
    <row r="45" ht="27.0" customHeight="1">
      <c r="A45" s="185">
        <v>61.0</v>
      </c>
      <c r="B45" s="195" t="s">
        <v>82</v>
      </c>
      <c r="C45" s="195">
        <v>109.0</v>
      </c>
      <c r="D45" s="195">
        <v>164.0</v>
      </c>
      <c r="E45" s="195">
        <v>184.0</v>
      </c>
      <c r="F45" s="195">
        <f t="shared" si="5"/>
        <v>0</v>
      </c>
      <c r="G45" s="195">
        <f t="shared" si="6"/>
        <v>54.271536</v>
      </c>
      <c r="H45" s="196">
        <f t="shared" si="7"/>
        <v>54.271536</v>
      </c>
      <c r="I45" s="195">
        <v>1.0</v>
      </c>
      <c r="J45" s="219">
        <f t="shared" si="8"/>
        <v>54.271536</v>
      </c>
      <c r="K45" s="140"/>
      <c r="L45" s="198"/>
      <c r="M45" s="199"/>
      <c r="N45" s="199"/>
      <c r="O45" s="140"/>
      <c r="P45" s="140"/>
      <c r="Q45" s="142">
        <v>16.5</v>
      </c>
      <c r="R45" s="191">
        <f t="shared" si="9"/>
        <v>1.84</v>
      </c>
      <c r="S45" s="185">
        <f t="shared" si="10"/>
        <v>1</v>
      </c>
      <c r="T45" s="185">
        <f t="shared" si="11"/>
        <v>1.84</v>
      </c>
      <c r="U45" s="193">
        <f t="shared" si="12"/>
        <v>54.271536</v>
      </c>
      <c r="V45" s="191">
        <f t="shared" ref="V45:W45" si="41">C45/100</f>
        <v>1.09</v>
      </c>
      <c r="W45" s="191">
        <f t="shared" si="41"/>
        <v>1.64</v>
      </c>
      <c r="X45" s="191">
        <f t="shared" si="14"/>
        <v>1.84</v>
      </c>
      <c r="Y45" s="194">
        <f t="shared" si="15"/>
        <v>3.289184</v>
      </c>
      <c r="Z45" s="140"/>
      <c r="AA45" s="140"/>
      <c r="AB45" s="140"/>
      <c r="AC45" s="140"/>
      <c r="AD45" s="140"/>
      <c r="AE45" s="140"/>
      <c r="AF45" s="140"/>
      <c r="AG45" s="140"/>
      <c r="AH45" s="140"/>
      <c r="AI45" s="140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</row>
    <row r="46" ht="27.0" customHeight="1">
      <c r="A46" s="185">
        <v>67.0</v>
      </c>
      <c r="B46" s="195" t="s">
        <v>82</v>
      </c>
      <c r="C46" s="195">
        <v>107.0</v>
      </c>
      <c r="D46" s="195">
        <v>164.0</v>
      </c>
      <c r="E46" s="195">
        <v>183.0</v>
      </c>
      <c r="F46" s="195">
        <f t="shared" si="5"/>
        <v>0</v>
      </c>
      <c r="G46" s="195">
        <f t="shared" si="6"/>
        <v>52.986186</v>
      </c>
      <c r="H46" s="196">
        <f t="shared" si="7"/>
        <v>52.986186</v>
      </c>
      <c r="I46" s="195">
        <v>1.0</v>
      </c>
      <c r="J46" s="219">
        <f t="shared" si="8"/>
        <v>52.986186</v>
      </c>
      <c r="K46" s="140"/>
      <c r="L46" s="198"/>
      <c r="M46" s="199"/>
      <c r="N46" s="199"/>
      <c r="O46" s="140"/>
      <c r="P46" s="140"/>
      <c r="Q46" s="142">
        <v>16.5</v>
      </c>
      <c r="R46" s="191">
        <f t="shared" si="9"/>
        <v>1.83</v>
      </c>
      <c r="S46" s="185">
        <f t="shared" si="10"/>
        <v>1</v>
      </c>
      <c r="T46" s="185">
        <f t="shared" si="11"/>
        <v>1.83</v>
      </c>
      <c r="U46" s="193">
        <f t="shared" si="12"/>
        <v>52.986186</v>
      </c>
      <c r="V46" s="191">
        <f t="shared" ref="V46:W46" si="42">C46/100</f>
        <v>1.07</v>
      </c>
      <c r="W46" s="191">
        <f t="shared" si="42"/>
        <v>1.64</v>
      </c>
      <c r="X46" s="191">
        <f t="shared" si="14"/>
        <v>1.83</v>
      </c>
      <c r="Y46" s="194">
        <f t="shared" si="15"/>
        <v>3.211284</v>
      </c>
      <c r="Z46" s="140"/>
      <c r="AA46" s="140"/>
      <c r="AB46" s="140"/>
      <c r="AC46" s="140"/>
      <c r="AD46" s="140"/>
      <c r="AE46" s="140"/>
      <c r="AF46" s="140"/>
      <c r="AG46" s="140"/>
      <c r="AH46" s="140"/>
      <c r="AI46" s="140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</row>
    <row r="47" ht="27.0" customHeight="1">
      <c r="A47" s="185">
        <v>70.0</v>
      </c>
      <c r="B47" s="195" t="s">
        <v>82</v>
      </c>
      <c r="C47" s="195">
        <v>111.0</v>
      </c>
      <c r="D47" s="195">
        <v>164.0</v>
      </c>
      <c r="E47" s="195">
        <v>184.0</v>
      </c>
      <c r="F47" s="195">
        <f t="shared" si="5"/>
        <v>0</v>
      </c>
      <c r="G47" s="195">
        <f t="shared" si="6"/>
        <v>55.267344</v>
      </c>
      <c r="H47" s="196">
        <f t="shared" si="7"/>
        <v>55.267344</v>
      </c>
      <c r="I47" s="195">
        <v>2.0</v>
      </c>
      <c r="J47" s="219">
        <f t="shared" si="8"/>
        <v>110.534688</v>
      </c>
      <c r="K47" s="140"/>
      <c r="L47" s="198"/>
      <c r="M47" s="199"/>
      <c r="N47" s="199"/>
      <c r="O47" s="140"/>
      <c r="P47" s="140"/>
      <c r="Q47" s="142">
        <v>16.5</v>
      </c>
      <c r="R47" s="191">
        <f t="shared" si="9"/>
        <v>1.84</v>
      </c>
      <c r="S47" s="185">
        <f t="shared" si="10"/>
        <v>2</v>
      </c>
      <c r="T47" s="185">
        <f t="shared" si="11"/>
        <v>3.68</v>
      </c>
      <c r="U47" s="193">
        <f t="shared" si="12"/>
        <v>55.267344</v>
      </c>
      <c r="V47" s="191">
        <f t="shared" ref="V47:W47" si="43">C47/100</f>
        <v>1.11</v>
      </c>
      <c r="W47" s="191">
        <f t="shared" si="43"/>
        <v>1.64</v>
      </c>
      <c r="X47" s="191">
        <f t="shared" si="14"/>
        <v>3.68</v>
      </c>
      <c r="Y47" s="194">
        <f t="shared" si="15"/>
        <v>6.699072</v>
      </c>
      <c r="Z47" s="140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</row>
    <row r="48" ht="27.0" customHeight="1">
      <c r="A48" s="185">
        <v>73.0</v>
      </c>
      <c r="B48" s="195" t="s">
        <v>82</v>
      </c>
      <c r="C48" s="195">
        <v>113.0</v>
      </c>
      <c r="D48" s="195">
        <v>164.0</v>
      </c>
      <c r="E48" s="195">
        <v>184.0</v>
      </c>
      <c r="F48" s="195">
        <f t="shared" si="5"/>
        <v>0</v>
      </c>
      <c r="G48" s="195">
        <f t="shared" si="6"/>
        <v>56.263152</v>
      </c>
      <c r="H48" s="196">
        <f t="shared" si="7"/>
        <v>56.263152</v>
      </c>
      <c r="I48" s="195">
        <v>2.0</v>
      </c>
      <c r="J48" s="219">
        <f t="shared" si="8"/>
        <v>112.526304</v>
      </c>
      <c r="K48" s="140"/>
      <c r="L48" s="198"/>
      <c r="M48" s="199"/>
      <c r="N48" s="199"/>
      <c r="O48" s="140"/>
      <c r="P48" s="140"/>
      <c r="Q48" s="142">
        <v>16.5</v>
      </c>
      <c r="R48" s="191">
        <f t="shared" si="9"/>
        <v>1.84</v>
      </c>
      <c r="S48" s="185">
        <f t="shared" si="10"/>
        <v>2</v>
      </c>
      <c r="T48" s="185">
        <f t="shared" si="11"/>
        <v>3.68</v>
      </c>
      <c r="U48" s="193">
        <f t="shared" si="12"/>
        <v>56.263152</v>
      </c>
      <c r="V48" s="191">
        <f t="shared" ref="V48:W48" si="44">C48/100</f>
        <v>1.13</v>
      </c>
      <c r="W48" s="191">
        <f t="shared" si="44"/>
        <v>1.64</v>
      </c>
      <c r="X48" s="191">
        <f t="shared" si="14"/>
        <v>3.68</v>
      </c>
      <c r="Y48" s="194">
        <f t="shared" si="15"/>
        <v>6.819776</v>
      </c>
      <c r="Z48" s="140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</row>
    <row r="49" ht="27.0" customHeight="1">
      <c r="A49" s="185">
        <v>74.0</v>
      </c>
      <c r="B49" s="195" t="s">
        <v>82</v>
      </c>
      <c r="C49" s="195">
        <v>94.0</v>
      </c>
      <c r="D49" s="195">
        <v>164.0</v>
      </c>
      <c r="E49" s="195">
        <v>186.0</v>
      </c>
      <c r="F49" s="195">
        <f t="shared" si="5"/>
        <v>0</v>
      </c>
      <c r="G49" s="195">
        <f t="shared" si="6"/>
        <v>47.311704</v>
      </c>
      <c r="H49" s="196">
        <f t="shared" si="7"/>
        <v>47.311704</v>
      </c>
      <c r="I49" s="195">
        <v>1.0</v>
      </c>
      <c r="J49" s="219">
        <f t="shared" si="8"/>
        <v>47.311704</v>
      </c>
      <c r="K49" s="140"/>
      <c r="L49" s="198"/>
      <c r="M49" s="199"/>
      <c r="N49" s="199"/>
      <c r="O49" s="140"/>
      <c r="P49" s="140"/>
      <c r="Q49" s="142">
        <v>16.5</v>
      </c>
      <c r="R49" s="191">
        <f t="shared" si="9"/>
        <v>1.86</v>
      </c>
      <c r="S49" s="185">
        <f t="shared" si="10"/>
        <v>1</v>
      </c>
      <c r="T49" s="185">
        <f t="shared" si="11"/>
        <v>1.86</v>
      </c>
      <c r="U49" s="193">
        <f t="shared" si="12"/>
        <v>47.311704</v>
      </c>
      <c r="V49" s="191">
        <f t="shared" ref="V49:W49" si="45">C49/100</f>
        <v>0.94</v>
      </c>
      <c r="W49" s="191">
        <f t="shared" si="45"/>
        <v>1.64</v>
      </c>
      <c r="X49" s="191">
        <f t="shared" si="14"/>
        <v>1.86</v>
      </c>
      <c r="Y49" s="194">
        <f t="shared" si="15"/>
        <v>2.867376</v>
      </c>
      <c r="Z49" s="140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</row>
    <row r="50" ht="27.0" customHeight="1">
      <c r="A50" s="185">
        <v>75.0</v>
      </c>
      <c r="B50" s="195" t="s">
        <v>82</v>
      </c>
      <c r="C50" s="195">
        <v>96.0</v>
      </c>
      <c r="D50" s="195">
        <v>164.0</v>
      </c>
      <c r="E50" s="195">
        <v>184.0</v>
      </c>
      <c r="F50" s="195">
        <f t="shared" si="5"/>
        <v>0</v>
      </c>
      <c r="G50" s="195">
        <f t="shared" si="6"/>
        <v>47.798784</v>
      </c>
      <c r="H50" s="196">
        <f t="shared" si="7"/>
        <v>47.798784</v>
      </c>
      <c r="I50" s="195">
        <v>1.0</v>
      </c>
      <c r="J50" s="219">
        <f t="shared" si="8"/>
        <v>47.798784</v>
      </c>
      <c r="K50" s="140"/>
      <c r="L50" s="198"/>
      <c r="M50" s="199"/>
      <c r="N50" s="199"/>
      <c r="O50" s="140"/>
      <c r="P50" s="140"/>
      <c r="Q50" s="142">
        <v>16.5</v>
      </c>
      <c r="R50" s="191">
        <f t="shared" si="9"/>
        <v>1.84</v>
      </c>
      <c r="S50" s="185">
        <f t="shared" si="10"/>
        <v>1</v>
      </c>
      <c r="T50" s="185">
        <f t="shared" si="11"/>
        <v>1.84</v>
      </c>
      <c r="U50" s="193">
        <f t="shared" si="12"/>
        <v>47.798784</v>
      </c>
      <c r="V50" s="191">
        <f t="shared" ref="V50:W50" si="46">C50/100</f>
        <v>0.96</v>
      </c>
      <c r="W50" s="191">
        <f t="shared" si="46"/>
        <v>1.64</v>
      </c>
      <c r="X50" s="191">
        <f t="shared" si="14"/>
        <v>1.84</v>
      </c>
      <c r="Y50" s="194">
        <f t="shared" si="15"/>
        <v>2.896896</v>
      </c>
      <c r="Z50" s="140"/>
      <c r="AA50" s="140"/>
      <c r="AB50" s="140"/>
      <c r="AC50" s="140"/>
      <c r="AD50" s="140"/>
      <c r="AE50" s="140"/>
      <c r="AF50" s="140"/>
      <c r="AG50" s="140"/>
      <c r="AH50" s="140"/>
      <c r="AI50" s="140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</row>
    <row r="51" ht="27.0" customHeight="1">
      <c r="A51" s="185">
        <v>76.0</v>
      </c>
      <c r="B51" s="195" t="s">
        <v>82</v>
      </c>
      <c r="C51" s="195">
        <v>113.0</v>
      </c>
      <c r="D51" s="195">
        <v>164.0</v>
      </c>
      <c r="E51" s="195">
        <v>183.0</v>
      </c>
      <c r="F51" s="195">
        <f t="shared" si="5"/>
        <v>0</v>
      </c>
      <c r="G51" s="195">
        <f t="shared" si="6"/>
        <v>55.957374</v>
      </c>
      <c r="H51" s="196">
        <f t="shared" si="7"/>
        <v>55.957374</v>
      </c>
      <c r="I51" s="195">
        <v>1.0</v>
      </c>
      <c r="J51" s="219">
        <f t="shared" si="8"/>
        <v>55.957374</v>
      </c>
      <c r="K51" s="140"/>
      <c r="L51" s="198"/>
      <c r="M51" s="199"/>
      <c r="N51" s="199"/>
      <c r="O51" s="140"/>
      <c r="P51" s="140"/>
      <c r="Q51" s="142">
        <v>16.5</v>
      </c>
      <c r="R51" s="191">
        <f t="shared" si="9"/>
        <v>1.83</v>
      </c>
      <c r="S51" s="185">
        <f t="shared" si="10"/>
        <v>1</v>
      </c>
      <c r="T51" s="185">
        <f t="shared" si="11"/>
        <v>1.83</v>
      </c>
      <c r="U51" s="193">
        <f t="shared" si="12"/>
        <v>55.957374</v>
      </c>
      <c r="V51" s="191">
        <f t="shared" ref="V51:W51" si="47">C51/100</f>
        <v>1.13</v>
      </c>
      <c r="W51" s="191">
        <f t="shared" si="47"/>
        <v>1.64</v>
      </c>
      <c r="X51" s="191">
        <f t="shared" si="14"/>
        <v>1.83</v>
      </c>
      <c r="Y51" s="194">
        <f t="shared" si="15"/>
        <v>3.391356</v>
      </c>
      <c r="Z51" s="140"/>
      <c r="AA51" s="140"/>
      <c r="AB51" s="140"/>
      <c r="AC51" s="140"/>
      <c r="AD51" s="140"/>
      <c r="AE51" s="140"/>
      <c r="AF51" s="140"/>
      <c r="AG51" s="140"/>
      <c r="AH51" s="140"/>
      <c r="AI51" s="140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</row>
    <row r="52" ht="27.0" customHeight="1">
      <c r="A52" s="185">
        <v>77.0</v>
      </c>
      <c r="B52" s="186" t="s">
        <v>99</v>
      </c>
      <c r="C52" s="187">
        <v>88.0</v>
      </c>
      <c r="D52" s="187">
        <v>202.0</v>
      </c>
      <c r="E52" s="187">
        <v>270.0</v>
      </c>
      <c r="F52" s="187">
        <f t="shared" si="5"/>
        <v>0.8</v>
      </c>
      <c r="G52" s="187">
        <f t="shared" si="6"/>
        <v>59.994</v>
      </c>
      <c r="H52" s="188">
        <f t="shared" si="7"/>
        <v>47.9952</v>
      </c>
      <c r="I52" s="187">
        <v>1.0</v>
      </c>
      <c r="J52" s="219">
        <f t="shared" si="8"/>
        <v>47.9952</v>
      </c>
      <c r="K52" s="140"/>
      <c r="L52" s="198"/>
      <c r="M52" s="199"/>
      <c r="N52" s="199"/>
      <c r="O52" s="140"/>
      <c r="P52" s="140"/>
      <c r="Q52" s="142">
        <v>12.5</v>
      </c>
      <c r="R52" s="191">
        <f t="shared" si="9"/>
        <v>2.7</v>
      </c>
      <c r="S52" s="185">
        <f t="shared" si="10"/>
        <v>1</v>
      </c>
      <c r="T52" s="185">
        <f t="shared" si="11"/>
        <v>2.7</v>
      </c>
      <c r="U52" s="193">
        <f t="shared" si="12"/>
        <v>59.994</v>
      </c>
      <c r="V52" s="191">
        <f t="shared" ref="V52:W52" si="48">C52/100</f>
        <v>0.88</v>
      </c>
      <c r="W52" s="191">
        <f t="shared" si="48"/>
        <v>2.02</v>
      </c>
      <c r="X52" s="191">
        <f t="shared" si="14"/>
        <v>2.7</v>
      </c>
      <c r="Y52" s="194">
        <f t="shared" si="15"/>
        <v>4.79952</v>
      </c>
      <c r="Z52" s="140"/>
      <c r="AA52" s="140"/>
      <c r="AB52" s="140"/>
      <c r="AC52" s="140"/>
      <c r="AD52" s="140"/>
      <c r="AE52" s="140"/>
      <c r="AF52" s="140"/>
      <c r="AG52" s="140"/>
      <c r="AH52" s="140"/>
      <c r="AI52" s="140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</row>
    <row r="53" ht="27.0" customHeight="1">
      <c r="A53" s="185">
        <v>78.0</v>
      </c>
      <c r="B53" s="195" t="s">
        <v>92</v>
      </c>
      <c r="C53" s="195">
        <v>99.0</v>
      </c>
      <c r="D53" s="195">
        <v>202.0</v>
      </c>
      <c r="E53" s="195">
        <v>271.0</v>
      </c>
      <c r="F53" s="195">
        <f t="shared" si="5"/>
        <v>0</v>
      </c>
      <c r="G53" s="195">
        <f t="shared" si="6"/>
        <v>67.743225</v>
      </c>
      <c r="H53" s="196">
        <f t="shared" si="7"/>
        <v>67.743225</v>
      </c>
      <c r="I53" s="195">
        <v>3.0</v>
      </c>
      <c r="J53" s="219">
        <f t="shared" si="8"/>
        <v>203.229675</v>
      </c>
      <c r="K53" s="140"/>
      <c r="L53" s="198"/>
      <c r="M53" s="199"/>
      <c r="N53" s="199"/>
      <c r="O53" s="140"/>
      <c r="P53" s="140"/>
      <c r="Q53" s="142">
        <v>12.5</v>
      </c>
      <c r="R53" s="191">
        <f t="shared" si="9"/>
        <v>2.71</v>
      </c>
      <c r="S53" s="185">
        <f t="shared" si="10"/>
        <v>3</v>
      </c>
      <c r="T53" s="185">
        <f t="shared" si="11"/>
        <v>8.13</v>
      </c>
      <c r="U53" s="193">
        <f t="shared" si="12"/>
        <v>67.743225</v>
      </c>
      <c r="V53" s="191">
        <f t="shared" ref="V53:W53" si="49">C53/100</f>
        <v>0.99</v>
      </c>
      <c r="W53" s="191">
        <f t="shared" si="49"/>
        <v>2.02</v>
      </c>
      <c r="X53" s="191">
        <f t="shared" si="14"/>
        <v>8.13</v>
      </c>
      <c r="Y53" s="194">
        <f t="shared" si="15"/>
        <v>16.258374</v>
      </c>
      <c r="Z53" s="140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</row>
    <row r="54" ht="27.0" customHeight="1">
      <c r="A54" s="185">
        <v>79.0</v>
      </c>
      <c r="B54" s="195" t="s">
        <v>92</v>
      </c>
      <c r="C54" s="195">
        <v>100.0</v>
      </c>
      <c r="D54" s="195">
        <v>202.0</v>
      </c>
      <c r="E54" s="195">
        <v>270.0</v>
      </c>
      <c r="F54" s="195">
        <f t="shared" si="5"/>
        <v>0</v>
      </c>
      <c r="G54" s="195">
        <f t="shared" si="6"/>
        <v>68.175</v>
      </c>
      <c r="H54" s="196">
        <f t="shared" si="7"/>
        <v>68.175</v>
      </c>
      <c r="I54" s="195">
        <v>1.0</v>
      </c>
      <c r="J54" s="219">
        <f t="shared" si="8"/>
        <v>68.175</v>
      </c>
      <c r="K54" s="140"/>
      <c r="L54" s="198"/>
      <c r="M54" s="199"/>
      <c r="N54" s="199"/>
      <c r="O54" s="140"/>
      <c r="P54" s="140"/>
      <c r="Q54" s="142">
        <v>12.5</v>
      </c>
      <c r="R54" s="191">
        <f t="shared" si="9"/>
        <v>2.7</v>
      </c>
      <c r="S54" s="185">
        <f t="shared" si="10"/>
        <v>1</v>
      </c>
      <c r="T54" s="185">
        <f t="shared" si="11"/>
        <v>2.7</v>
      </c>
      <c r="U54" s="193">
        <f t="shared" si="12"/>
        <v>68.175</v>
      </c>
      <c r="V54" s="191">
        <f t="shared" ref="V54:W54" si="50">C54/100</f>
        <v>1</v>
      </c>
      <c r="W54" s="191">
        <f t="shared" si="50"/>
        <v>2.02</v>
      </c>
      <c r="X54" s="191">
        <f t="shared" si="14"/>
        <v>2.7</v>
      </c>
      <c r="Y54" s="194">
        <f t="shared" si="15"/>
        <v>5.454</v>
      </c>
      <c r="Z54" s="140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</row>
    <row r="55" ht="27.0" customHeight="1">
      <c r="A55" s="185">
        <v>80.0</v>
      </c>
      <c r="B55" s="195" t="s">
        <v>92</v>
      </c>
      <c r="C55" s="195">
        <v>103.0</v>
      </c>
      <c r="D55" s="195">
        <v>202.0</v>
      </c>
      <c r="E55" s="195">
        <v>271.0</v>
      </c>
      <c r="F55" s="195">
        <f t="shared" si="5"/>
        <v>0</v>
      </c>
      <c r="G55" s="195">
        <f t="shared" si="6"/>
        <v>70.480325</v>
      </c>
      <c r="H55" s="196">
        <f t="shared" si="7"/>
        <v>70.480325</v>
      </c>
      <c r="I55" s="195">
        <v>2.0</v>
      </c>
      <c r="J55" s="219">
        <f t="shared" si="8"/>
        <v>140.96065</v>
      </c>
      <c r="K55" s="140"/>
      <c r="L55" s="198"/>
      <c r="M55" s="199"/>
      <c r="N55" s="199"/>
      <c r="O55" s="140"/>
      <c r="P55" s="140"/>
      <c r="Q55" s="142">
        <v>12.5</v>
      </c>
      <c r="R55" s="191">
        <f t="shared" si="9"/>
        <v>2.71</v>
      </c>
      <c r="S55" s="185">
        <f t="shared" si="10"/>
        <v>2</v>
      </c>
      <c r="T55" s="185">
        <f t="shared" si="11"/>
        <v>5.42</v>
      </c>
      <c r="U55" s="193">
        <f t="shared" si="12"/>
        <v>70.480325</v>
      </c>
      <c r="V55" s="191">
        <f t="shared" ref="V55:W55" si="51">C55/100</f>
        <v>1.03</v>
      </c>
      <c r="W55" s="191">
        <f t="shared" si="51"/>
        <v>2.02</v>
      </c>
      <c r="X55" s="191">
        <f t="shared" si="14"/>
        <v>5.42</v>
      </c>
      <c r="Y55" s="194">
        <f t="shared" si="15"/>
        <v>11.276852</v>
      </c>
      <c r="Z55" s="140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</row>
    <row r="56" ht="27.0" customHeight="1">
      <c r="A56" s="185">
        <v>81.0</v>
      </c>
      <c r="B56" s="195" t="s">
        <v>92</v>
      </c>
      <c r="C56" s="195">
        <v>107.0</v>
      </c>
      <c r="D56" s="195">
        <v>202.0</v>
      </c>
      <c r="E56" s="195">
        <v>272.0</v>
      </c>
      <c r="F56" s="195">
        <f t="shared" si="5"/>
        <v>0</v>
      </c>
      <c r="G56" s="195">
        <f t="shared" si="6"/>
        <v>73.4876</v>
      </c>
      <c r="H56" s="196">
        <f t="shared" si="7"/>
        <v>73.4876</v>
      </c>
      <c r="I56" s="195">
        <v>1.0</v>
      </c>
      <c r="J56" s="219">
        <f t="shared" si="8"/>
        <v>73.4876</v>
      </c>
      <c r="K56" s="140"/>
      <c r="L56" s="198"/>
      <c r="M56" s="199"/>
      <c r="N56" s="199"/>
      <c r="O56" s="140"/>
      <c r="P56" s="140"/>
      <c r="Q56" s="142">
        <v>12.5</v>
      </c>
      <c r="R56" s="191">
        <f t="shared" si="9"/>
        <v>2.72</v>
      </c>
      <c r="S56" s="185">
        <f t="shared" si="10"/>
        <v>1</v>
      </c>
      <c r="T56" s="185">
        <f t="shared" si="11"/>
        <v>2.72</v>
      </c>
      <c r="U56" s="193">
        <f t="shared" si="12"/>
        <v>73.4876</v>
      </c>
      <c r="V56" s="191">
        <f t="shared" ref="V56:W56" si="52">C56/100</f>
        <v>1.07</v>
      </c>
      <c r="W56" s="191">
        <f t="shared" si="52"/>
        <v>2.02</v>
      </c>
      <c r="X56" s="191">
        <f t="shared" si="14"/>
        <v>2.72</v>
      </c>
      <c r="Y56" s="194">
        <f t="shared" si="15"/>
        <v>5.879008</v>
      </c>
      <c r="Z56" s="140"/>
      <c r="AA56" s="140"/>
      <c r="AB56" s="140"/>
      <c r="AC56" s="140"/>
      <c r="AD56" s="140"/>
      <c r="AE56" s="140"/>
      <c r="AF56" s="140"/>
      <c r="AG56" s="140"/>
      <c r="AH56" s="140"/>
      <c r="AI56" s="140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</row>
    <row r="57" ht="27.0" customHeight="1">
      <c r="A57" s="185">
        <v>85.0</v>
      </c>
      <c r="B57" s="195" t="s">
        <v>92</v>
      </c>
      <c r="C57" s="195">
        <v>107.0</v>
      </c>
      <c r="D57" s="195">
        <v>202.0</v>
      </c>
      <c r="E57" s="195">
        <v>271.0</v>
      </c>
      <c r="F57" s="195">
        <f t="shared" si="5"/>
        <v>0</v>
      </c>
      <c r="G57" s="195">
        <f t="shared" si="6"/>
        <v>73.217425</v>
      </c>
      <c r="H57" s="196">
        <f t="shared" si="7"/>
        <v>73.217425</v>
      </c>
      <c r="I57" s="195">
        <v>2.0</v>
      </c>
      <c r="J57" s="219">
        <f t="shared" si="8"/>
        <v>146.43485</v>
      </c>
      <c r="K57" s="140"/>
      <c r="L57" s="198"/>
      <c r="M57" s="199"/>
      <c r="N57" s="199"/>
      <c r="O57" s="140"/>
      <c r="P57" s="140"/>
      <c r="Q57" s="142">
        <v>12.5</v>
      </c>
      <c r="R57" s="191">
        <f t="shared" si="9"/>
        <v>2.71</v>
      </c>
      <c r="S57" s="185">
        <f t="shared" si="10"/>
        <v>2</v>
      </c>
      <c r="T57" s="185">
        <f t="shared" si="11"/>
        <v>5.42</v>
      </c>
      <c r="U57" s="193">
        <f t="shared" si="12"/>
        <v>73.217425</v>
      </c>
      <c r="V57" s="191">
        <f t="shared" ref="V57:W57" si="53">C57/100</f>
        <v>1.07</v>
      </c>
      <c r="W57" s="191">
        <f t="shared" si="53"/>
        <v>2.02</v>
      </c>
      <c r="X57" s="191">
        <f t="shared" si="14"/>
        <v>5.42</v>
      </c>
      <c r="Y57" s="194">
        <f t="shared" si="15"/>
        <v>11.714788</v>
      </c>
      <c r="Z57" s="140"/>
      <c r="AA57" s="140"/>
      <c r="AB57" s="140"/>
      <c r="AC57" s="140"/>
      <c r="AD57" s="140"/>
      <c r="AE57" s="140"/>
      <c r="AF57" s="140"/>
      <c r="AG57" s="140"/>
      <c r="AH57" s="140"/>
      <c r="AI57" s="140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</row>
    <row r="58" ht="27.0" customHeight="1">
      <c r="A58" s="185">
        <v>99.0</v>
      </c>
      <c r="B58" s="195" t="s">
        <v>92</v>
      </c>
      <c r="C58" s="195">
        <v>100.0</v>
      </c>
      <c r="D58" s="195">
        <v>202.0</v>
      </c>
      <c r="E58" s="195">
        <v>272.0</v>
      </c>
      <c r="F58" s="195">
        <f t="shared" si="5"/>
        <v>0</v>
      </c>
      <c r="G58" s="195">
        <f t="shared" si="6"/>
        <v>68.68</v>
      </c>
      <c r="H58" s="196">
        <f t="shared" si="7"/>
        <v>68.68</v>
      </c>
      <c r="I58" s="195">
        <v>1.0</v>
      </c>
      <c r="J58" s="219">
        <f t="shared" si="8"/>
        <v>68.68</v>
      </c>
      <c r="K58" s="140"/>
      <c r="L58" s="198"/>
      <c r="M58" s="199"/>
      <c r="N58" s="199"/>
      <c r="O58" s="140"/>
      <c r="P58" s="140"/>
      <c r="Q58" s="142">
        <v>12.5</v>
      </c>
      <c r="R58" s="191">
        <f t="shared" si="9"/>
        <v>2.72</v>
      </c>
      <c r="S58" s="185">
        <f t="shared" si="10"/>
        <v>1</v>
      </c>
      <c r="T58" s="185">
        <f t="shared" si="11"/>
        <v>2.72</v>
      </c>
      <c r="U58" s="193">
        <f t="shared" si="12"/>
        <v>68.68</v>
      </c>
      <c r="V58" s="191">
        <f t="shared" ref="V58:W58" si="54">C58/100</f>
        <v>1</v>
      </c>
      <c r="W58" s="191">
        <f t="shared" si="54"/>
        <v>2.02</v>
      </c>
      <c r="X58" s="191">
        <f t="shared" si="14"/>
        <v>2.72</v>
      </c>
      <c r="Y58" s="194">
        <f t="shared" si="15"/>
        <v>5.4944</v>
      </c>
      <c r="Z58" s="140"/>
      <c r="AA58" s="140"/>
      <c r="AB58" s="140"/>
      <c r="AC58" s="140"/>
      <c r="AD58" s="140"/>
      <c r="AE58" s="140"/>
      <c r="AF58" s="140"/>
      <c r="AG58" s="140"/>
      <c r="AH58" s="140"/>
      <c r="AI58" s="140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</row>
    <row r="59" ht="27.0" customHeight="1">
      <c r="A59" s="185">
        <v>100.0</v>
      </c>
      <c r="B59" s="195" t="s">
        <v>92</v>
      </c>
      <c r="C59" s="195">
        <v>107.0</v>
      </c>
      <c r="D59" s="195">
        <v>202.0</v>
      </c>
      <c r="E59" s="195">
        <v>270.0</v>
      </c>
      <c r="F59" s="195">
        <f t="shared" si="5"/>
        <v>0</v>
      </c>
      <c r="G59" s="195">
        <f t="shared" si="6"/>
        <v>72.94725</v>
      </c>
      <c r="H59" s="196">
        <f t="shared" si="7"/>
        <v>72.94725</v>
      </c>
      <c r="I59" s="195">
        <v>1.0</v>
      </c>
      <c r="J59" s="219">
        <f t="shared" si="8"/>
        <v>72.94725</v>
      </c>
      <c r="K59" s="140"/>
      <c r="L59" s="198"/>
      <c r="M59" s="199"/>
      <c r="N59" s="199"/>
      <c r="O59" s="140"/>
      <c r="P59" s="140"/>
      <c r="Q59" s="142">
        <v>12.5</v>
      </c>
      <c r="R59" s="191">
        <f t="shared" si="9"/>
        <v>2.7</v>
      </c>
      <c r="S59" s="185">
        <f t="shared" si="10"/>
        <v>1</v>
      </c>
      <c r="T59" s="185">
        <f t="shared" si="11"/>
        <v>2.7</v>
      </c>
      <c r="U59" s="193">
        <f t="shared" si="12"/>
        <v>72.94725</v>
      </c>
      <c r="V59" s="191">
        <f t="shared" ref="V59:W59" si="55">C59/100</f>
        <v>1.07</v>
      </c>
      <c r="W59" s="191">
        <f t="shared" si="55"/>
        <v>2.02</v>
      </c>
      <c r="X59" s="191">
        <f t="shared" si="14"/>
        <v>2.7</v>
      </c>
      <c r="Y59" s="194">
        <f t="shared" si="15"/>
        <v>5.83578</v>
      </c>
      <c r="Z59" s="140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</row>
    <row r="60" ht="27.0" customHeight="1">
      <c r="A60" s="185">
        <v>102.0</v>
      </c>
      <c r="B60" s="195" t="s">
        <v>92</v>
      </c>
      <c r="C60" s="195">
        <v>99.0</v>
      </c>
      <c r="D60" s="195">
        <v>202.0</v>
      </c>
      <c r="E60" s="195">
        <v>183.0</v>
      </c>
      <c r="F60" s="195">
        <f t="shared" si="5"/>
        <v>0</v>
      </c>
      <c r="G60" s="195">
        <f t="shared" si="6"/>
        <v>45.745425</v>
      </c>
      <c r="H60" s="196">
        <f t="shared" si="7"/>
        <v>45.745425</v>
      </c>
      <c r="I60" s="195">
        <v>1.0</v>
      </c>
      <c r="J60" s="219">
        <f t="shared" si="8"/>
        <v>45.745425</v>
      </c>
      <c r="K60" s="140"/>
      <c r="L60" s="198"/>
      <c r="M60" s="199"/>
      <c r="N60" s="199"/>
      <c r="O60" s="140"/>
      <c r="P60" s="140"/>
      <c r="Q60" s="142">
        <v>12.5</v>
      </c>
      <c r="R60" s="191">
        <f t="shared" si="9"/>
        <v>1.83</v>
      </c>
      <c r="S60" s="185">
        <f t="shared" si="10"/>
        <v>1</v>
      </c>
      <c r="T60" s="185">
        <f t="shared" si="11"/>
        <v>1.83</v>
      </c>
      <c r="U60" s="193">
        <f t="shared" si="12"/>
        <v>45.745425</v>
      </c>
      <c r="V60" s="191">
        <f t="shared" ref="V60:W60" si="56">C60/100</f>
        <v>0.99</v>
      </c>
      <c r="W60" s="191">
        <f t="shared" si="56"/>
        <v>2.02</v>
      </c>
      <c r="X60" s="191">
        <f t="shared" si="14"/>
        <v>1.83</v>
      </c>
      <c r="Y60" s="194">
        <f t="shared" si="15"/>
        <v>3.659634</v>
      </c>
      <c r="Z60" s="140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</row>
    <row r="61" ht="27.0" customHeight="1">
      <c r="A61" s="164"/>
      <c r="B61" s="180"/>
      <c r="C61" s="180"/>
      <c r="D61" s="180"/>
      <c r="E61" s="180"/>
      <c r="F61" s="180"/>
      <c r="G61" s="180"/>
      <c r="H61" s="183"/>
      <c r="I61" s="164"/>
      <c r="J61" s="202">
        <f>+Q91</f>
        <v>76</v>
      </c>
      <c r="K61" s="140"/>
      <c r="L61" s="140"/>
      <c r="M61" s="140"/>
      <c r="N61" s="140"/>
      <c r="O61" s="140"/>
      <c r="P61" s="140"/>
      <c r="Q61" s="203"/>
      <c r="R61" s="191">
        <f t="shared" si="9"/>
        <v>0</v>
      </c>
      <c r="S61" s="185" t="str">
        <f t="shared" si="10"/>
        <v/>
      </c>
      <c r="T61" s="185">
        <f t="shared" si="11"/>
        <v>0</v>
      </c>
      <c r="U61" s="193"/>
      <c r="V61" s="191">
        <f t="shared" ref="V61:W61" si="57">C61/100</f>
        <v>0</v>
      </c>
      <c r="W61" s="191">
        <f t="shared" si="57"/>
        <v>0</v>
      </c>
      <c r="X61" s="191">
        <f t="shared" si="14"/>
        <v>0</v>
      </c>
      <c r="Y61" s="194">
        <f t="shared" si="15"/>
        <v>0</v>
      </c>
      <c r="Z61" s="140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</row>
    <row r="62" ht="27.0" customHeight="1">
      <c r="A62" s="164"/>
      <c r="B62" s="204"/>
      <c r="C62" s="204"/>
      <c r="D62" s="204"/>
      <c r="E62" s="204"/>
      <c r="F62" s="204"/>
      <c r="G62" s="204"/>
      <c r="H62" s="205"/>
      <c r="I62" s="206">
        <f>SUM(I21:I60)</f>
        <v>74</v>
      </c>
      <c r="J62" s="207">
        <f>SUM(J21:J61)</f>
        <v>7226.08768</v>
      </c>
      <c r="K62" s="208"/>
      <c r="L62" s="208"/>
      <c r="M62" s="208"/>
      <c r="N62" s="208"/>
      <c r="O62" s="208"/>
      <c r="P62" s="208"/>
      <c r="Q62" s="142"/>
      <c r="R62" s="208">
        <f>SUMIFS($S$21:$S$60,$R$21:$R$60,"&gt;=3")</f>
        <v>0</v>
      </c>
      <c r="S62" s="208">
        <f t="shared" ref="S62:T62" si="58">SUM(S21:S60)</f>
        <v>74</v>
      </c>
      <c r="T62" s="208">
        <f t="shared" si="58"/>
        <v>164.91</v>
      </c>
      <c r="U62" s="209"/>
      <c r="V62" s="208"/>
      <c r="W62" s="208"/>
      <c r="X62" s="208"/>
      <c r="Y62" s="210">
        <f>SUM(Y21:Y61)</f>
        <v>336.730963</v>
      </c>
      <c r="Z62" s="208"/>
      <c r="AA62" s="208"/>
      <c r="AB62" s="208"/>
      <c r="AC62" s="208"/>
      <c r="AD62" s="208"/>
      <c r="AE62" s="208"/>
      <c r="AF62" s="208"/>
      <c r="AG62" s="208"/>
      <c r="AH62" s="208"/>
      <c r="AI62" s="208"/>
      <c r="AJ62" s="208"/>
      <c r="AK62" s="208"/>
      <c r="AL62" s="208"/>
      <c r="AM62" s="208"/>
      <c r="AN62" s="208"/>
      <c r="AO62" s="208"/>
      <c r="AP62" s="208"/>
      <c r="AQ62" s="208"/>
      <c r="AR62" s="208"/>
      <c r="AS62" s="208"/>
    </row>
    <row r="63" ht="29.25" customHeight="1">
      <c r="A63" s="140"/>
      <c r="B63" s="140"/>
      <c r="C63" s="140"/>
      <c r="D63" s="140"/>
      <c r="E63" s="140"/>
      <c r="F63" s="140"/>
      <c r="G63" s="140"/>
      <c r="H63" s="141"/>
      <c r="I63" s="140"/>
      <c r="J63" s="140"/>
      <c r="K63" s="140"/>
      <c r="L63" s="140"/>
      <c r="M63" s="140"/>
      <c r="N63" s="140"/>
      <c r="O63" s="140"/>
      <c r="P63" s="140"/>
      <c r="Q63" s="142"/>
      <c r="R63" s="190"/>
      <c r="S63" s="140"/>
      <c r="T63" s="140"/>
      <c r="U63" s="143"/>
      <c r="V63" s="140"/>
      <c r="W63" s="140"/>
      <c r="X63" s="140"/>
      <c r="Y63" s="140"/>
      <c r="Z63" s="140"/>
      <c r="AA63" s="140"/>
      <c r="AB63" s="140"/>
      <c r="AC63" s="140"/>
      <c r="AD63" s="140"/>
      <c r="AE63" s="140"/>
      <c r="AF63" s="140"/>
      <c r="AG63" s="140"/>
      <c r="AH63" s="140"/>
      <c r="AI63" s="140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</row>
    <row r="64" ht="29.25" customHeight="1">
      <c r="A64" s="140"/>
      <c r="B64" s="140"/>
      <c r="C64" s="140"/>
      <c r="D64" s="140"/>
      <c r="E64" s="140"/>
      <c r="F64" s="140"/>
      <c r="G64" s="140"/>
      <c r="H64" s="141"/>
      <c r="I64" s="140"/>
      <c r="J64" s="140"/>
      <c r="K64" s="140"/>
      <c r="L64" s="140"/>
      <c r="M64" s="140"/>
      <c r="N64" s="140"/>
      <c r="O64" s="140"/>
      <c r="P64" s="140"/>
      <c r="Q64" s="203"/>
      <c r="R64" s="140"/>
      <c r="S64" s="140" t="s">
        <v>48</v>
      </c>
      <c r="T64" s="140" t="s">
        <v>64</v>
      </c>
      <c r="U64" s="143"/>
      <c r="V64" s="140"/>
      <c r="W64" s="140"/>
      <c r="X64" s="140"/>
      <c r="Y64" s="140"/>
      <c r="Z64" s="140"/>
      <c r="AA64" s="140"/>
      <c r="AB64" s="140"/>
      <c r="AC64" s="140"/>
      <c r="AD64" s="140"/>
      <c r="AE64" s="140"/>
      <c r="AF64" s="140"/>
      <c r="AG64" s="140"/>
      <c r="AH64" s="140"/>
      <c r="AI64" s="140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</row>
    <row r="65" ht="29.25" customHeight="1">
      <c r="A65" s="140"/>
      <c r="B65" s="140"/>
      <c r="C65" s="140"/>
      <c r="D65" s="140"/>
      <c r="E65" s="140"/>
      <c r="F65" s="140"/>
      <c r="G65" s="140"/>
      <c r="H65" s="141"/>
      <c r="I65" s="140"/>
      <c r="J65" s="140"/>
      <c r="K65" s="140"/>
      <c r="L65" s="140"/>
      <c r="M65" s="140"/>
      <c r="N65" s="140"/>
      <c r="O65" s="140"/>
      <c r="P65" s="140"/>
      <c r="Q65" s="142"/>
      <c r="R65" s="140" t="s">
        <v>31</v>
      </c>
      <c r="S65" s="211">
        <f>SUMIFS($J$21:$J$60,$R$21:$R$60,"&gt;=3")</f>
        <v>0</v>
      </c>
      <c r="T65" s="212"/>
      <c r="U65" s="143"/>
      <c r="V65" s="140"/>
      <c r="W65" s="140"/>
      <c r="X65" s="140"/>
      <c r="Y65" s="140"/>
      <c r="Z65" s="140"/>
      <c r="AA65" s="140"/>
      <c r="AB65" s="140"/>
      <c r="AC65" s="140"/>
      <c r="AD65" s="140"/>
      <c r="AE65" s="140"/>
      <c r="AF65" s="140"/>
      <c r="AG65" s="140"/>
      <c r="AH65" s="140"/>
      <c r="AI65" s="140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</row>
    <row r="66" ht="29.25" customHeight="1">
      <c r="A66" s="140" t="s">
        <v>32</v>
      </c>
      <c r="B66" s="140"/>
      <c r="C66" s="140"/>
      <c r="D66" s="140" t="s">
        <v>33</v>
      </c>
      <c r="E66" s="140"/>
      <c r="F66" s="140"/>
      <c r="G66" s="140"/>
      <c r="H66" s="141"/>
      <c r="I66" s="140"/>
      <c r="J66" s="140"/>
      <c r="K66" s="140"/>
      <c r="L66" s="140"/>
      <c r="M66" s="140"/>
      <c r="N66" s="140"/>
      <c r="O66" s="140"/>
      <c r="P66" s="140"/>
      <c r="Q66" s="142"/>
      <c r="R66" s="140" t="s">
        <v>34</v>
      </c>
      <c r="S66" s="213">
        <f>J62-S65</f>
        <v>7226.08768</v>
      </c>
      <c r="T66" s="212">
        <f>+SUMIFS($T$21:$T$60,$R$21:$R$60,"&gt;=3")</f>
        <v>0</v>
      </c>
      <c r="U66" s="143"/>
      <c r="V66" s="140"/>
      <c r="W66" s="140"/>
      <c r="X66" s="140"/>
      <c r="Y66" s="140"/>
      <c r="Z66" s="140"/>
      <c r="AA66" s="140"/>
      <c r="AB66" s="140"/>
      <c r="AC66" s="140"/>
      <c r="AD66" s="140"/>
      <c r="AE66" s="140"/>
      <c r="AF66" s="140"/>
      <c r="AG66" s="140"/>
      <c r="AH66" s="140"/>
      <c r="AI66" s="140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</row>
    <row r="67" ht="29.25" customHeight="1">
      <c r="A67" s="140"/>
      <c r="B67" s="140"/>
      <c r="C67" s="140"/>
      <c r="D67" s="140"/>
      <c r="E67" s="140"/>
      <c r="F67" s="140"/>
      <c r="G67" s="140"/>
      <c r="H67" s="141"/>
      <c r="I67" s="140"/>
      <c r="J67" s="140"/>
      <c r="K67" s="140"/>
      <c r="L67" s="140"/>
      <c r="M67" s="140"/>
      <c r="N67" s="140"/>
      <c r="O67" s="140"/>
      <c r="P67" s="140"/>
      <c r="Q67" s="203"/>
      <c r="R67" s="140"/>
      <c r="S67" s="214">
        <f>+I62</f>
        <v>74</v>
      </c>
      <c r="T67" s="140"/>
      <c r="U67" s="143"/>
      <c r="V67" s="140"/>
      <c r="W67" s="140"/>
      <c r="X67" s="140"/>
      <c r="Y67" s="140"/>
      <c r="Z67" s="140"/>
      <c r="AA67" s="140"/>
      <c r="AB67" s="140"/>
      <c r="AC67" s="140"/>
      <c r="AD67" s="140"/>
      <c r="AE67" s="140"/>
      <c r="AF67" s="140"/>
      <c r="AG67" s="140"/>
      <c r="AH67" s="140"/>
      <c r="AI67" s="140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</row>
    <row r="68" ht="39.0" customHeight="1">
      <c r="A68" s="180"/>
      <c r="B68" s="164" t="s">
        <v>12</v>
      </c>
      <c r="C68" s="181" t="s">
        <v>65</v>
      </c>
      <c r="D68" s="52"/>
      <c r="E68" s="53"/>
      <c r="F68" s="182"/>
      <c r="G68" s="182"/>
      <c r="H68" s="183" t="s">
        <v>14</v>
      </c>
      <c r="I68" s="164" t="s">
        <v>15</v>
      </c>
      <c r="J68" s="164" t="s">
        <v>16</v>
      </c>
      <c r="K68" s="140"/>
      <c r="L68" s="140"/>
      <c r="M68" s="140"/>
      <c r="N68" s="140"/>
      <c r="O68" s="140"/>
      <c r="P68" s="140"/>
      <c r="Q68" s="142"/>
      <c r="R68" s="140"/>
      <c r="S68" s="140"/>
      <c r="T68" s="140"/>
      <c r="U68" s="143"/>
      <c r="V68" s="140"/>
      <c r="W68" s="140"/>
      <c r="X68" s="140"/>
      <c r="Y68" s="140"/>
      <c r="Z68" s="140"/>
      <c r="AA68" s="140"/>
      <c r="AB68" s="140"/>
      <c r="AC68" s="140"/>
      <c r="AD68" s="140"/>
      <c r="AE68" s="140"/>
      <c r="AF68" s="140"/>
      <c r="AG68" s="140"/>
      <c r="AH68" s="140"/>
      <c r="AI68" s="140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</row>
    <row r="69" ht="27.0" customHeight="1">
      <c r="A69" s="157">
        <v>1.0</v>
      </c>
      <c r="B69" s="215" t="s">
        <v>62</v>
      </c>
      <c r="C69" s="215">
        <v>86.0</v>
      </c>
      <c r="D69" s="215">
        <v>217.0</v>
      </c>
      <c r="E69" s="215">
        <v>247.0</v>
      </c>
      <c r="F69" s="215">
        <f t="shared" ref="F69:F71" si="59">1-VALUE(IF(RIGHT(B69, 1)="%", RIGHT(B69, 3), 0))</f>
        <v>0.2</v>
      </c>
      <c r="G69" s="215">
        <f t="shared" ref="G69:G72" si="60">+Q69*C69/100*D69/100*E69/100</f>
        <v>135.980663</v>
      </c>
      <c r="H69" s="216">
        <f t="shared" ref="H69:H72" si="61">IF(F69=0, G69, F69*G69)</f>
        <v>27.1961326</v>
      </c>
      <c r="I69" s="215">
        <v>1.0</v>
      </c>
      <c r="J69" s="217">
        <f t="shared" ref="J69:J72" si="62">+I69*H69</f>
        <v>27.1961326</v>
      </c>
      <c r="K69" s="140"/>
      <c r="L69" s="180">
        <f t="shared" ref="L69:L71" si="63">D69*25.4/1000</f>
        <v>5.5118</v>
      </c>
      <c r="M69" s="164">
        <f t="shared" ref="M69:M71" si="64">+I69</f>
        <v>1</v>
      </c>
      <c r="N69" s="164">
        <f t="shared" ref="N69:N71" si="65">M69*L69</f>
        <v>5.5118</v>
      </c>
      <c r="O69" s="140"/>
      <c r="P69" s="140"/>
      <c r="Q69" s="142">
        <v>29.5</v>
      </c>
      <c r="R69" s="140"/>
      <c r="S69" s="140"/>
      <c r="T69" s="140"/>
      <c r="U69" s="143"/>
      <c r="V69" s="140"/>
      <c r="W69" s="140"/>
      <c r="X69" s="140"/>
      <c r="Y69" s="140"/>
      <c r="Z69" s="140"/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</row>
    <row r="70" ht="27.0" customHeight="1">
      <c r="A70" s="164">
        <v>2.0</v>
      </c>
      <c r="B70" s="201" t="s">
        <v>114</v>
      </c>
      <c r="C70" s="201">
        <v>88.0</v>
      </c>
      <c r="D70" s="201">
        <v>205.0</v>
      </c>
      <c r="E70" s="201">
        <v>207.0</v>
      </c>
      <c r="F70" s="201">
        <f t="shared" si="59"/>
        <v>0.2</v>
      </c>
      <c r="G70" s="201">
        <f t="shared" si="60"/>
        <v>76.55274</v>
      </c>
      <c r="H70" s="218">
        <f t="shared" si="61"/>
        <v>15.310548</v>
      </c>
      <c r="I70" s="201">
        <v>1.0</v>
      </c>
      <c r="J70" s="219">
        <f t="shared" si="62"/>
        <v>15.310548</v>
      </c>
      <c r="K70" s="140"/>
      <c r="L70" s="180">
        <f t="shared" si="63"/>
        <v>5.207</v>
      </c>
      <c r="M70" s="164">
        <f t="shared" si="64"/>
        <v>1</v>
      </c>
      <c r="N70" s="164">
        <f t="shared" si="65"/>
        <v>5.207</v>
      </c>
      <c r="O70" s="140"/>
      <c r="P70" s="140"/>
      <c r="Q70" s="142">
        <v>20.5</v>
      </c>
      <c r="R70" s="140"/>
      <c r="S70" s="220"/>
      <c r="T70" s="140"/>
      <c r="U70" s="143"/>
      <c r="V70" s="140"/>
      <c r="W70" s="140"/>
      <c r="X70" s="140"/>
      <c r="Y70" s="140"/>
      <c r="Z70" s="140"/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</row>
    <row r="71" ht="27.0" customHeight="1">
      <c r="A71" s="164">
        <v>3.0</v>
      </c>
      <c r="B71" s="201" t="s">
        <v>86</v>
      </c>
      <c r="C71" s="201">
        <v>82.0</v>
      </c>
      <c r="D71" s="201">
        <v>164.0</v>
      </c>
      <c r="E71" s="201">
        <v>183.0</v>
      </c>
      <c r="F71" s="201">
        <f t="shared" si="59"/>
        <v>0.2</v>
      </c>
      <c r="G71" s="201">
        <f t="shared" si="60"/>
        <v>40.606236</v>
      </c>
      <c r="H71" s="218">
        <f t="shared" si="61"/>
        <v>8.1212472</v>
      </c>
      <c r="I71" s="201">
        <v>1.0</v>
      </c>
      <c r="J71" s="219">
        <f t="shared" si="62"/>
        <v>8.1212472</v>
      </c>
      <c r="K71" s="140"/>
      <c r="L71" s="180">
        <f t="shared" si="63"/>
        <v>4.1656</v>
      </c>
      <c r="M71" s="164">
        <f t="shared" si="64"/>
        <v>1</v>
      </c>
      <c r="N71" s="164">
        <f t="shared" si="65"/>
        <v>4.1656</v>
      </c>
      <c r="O71" s="140"/>
      <c r="P71" s="140"/>
      <c r="Q71" s="142">
        <v>16.5</v>
      </c>
      <c r="R71" s="140"/>
      <c r="S71" s="140"/>
      <c r="T71" s="140"/>
      <c r="U71" s="143"/>
      <c r="V71" s="140"/>
      <c r="W71" s="140"/>
      <c r="X71" s="140"/>
      <c r="Y71" s="140"/>
      <c r="Z71" s="140"/>
      <c r="AA71" s="140"/>
      <c r="AB71" s="140"/>
      <c r="AC71" s="140"/>
      <c r="AD71" s="140"/>
      <c r="AE71" s="140"/>
      <c r="AF71" s="140"/>
      <c r="AG71" s="140"/>
      <c r="AH71" s="140"/>
      <c r="AI71" s="140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</row>
    <row r="72" ht="27.0" customHeight="1">
      <c r="A72" s="164">
        <v>4.0</v>
      </c>
      <c r="B72" s="201" t="s">
        <v>99</v>
      </c>
      <c r="C72" s="201">
        <v>88.0</v>
      </c>
      <c r="D72" s="201">
        <v>202.0</v>
      </c>
      <c r="E72" s="201">
        <v>270.0</v>
      </c>
      <c r="F72" s="201">
        <v>0.8</v>
      </c>
      <c r="G72" s="201">
        <f t="shared" si="60"/>
        <v>59.994</v>
      </c>
      <c r="H72" s="218">
        <f t="shared" si="61"/>
        <v>47.9952</v>
      </c>
      <c r="I72" s="201">
        <v>1.0</v>
      </c>
      <c r="J72" s="219">
        <f t="shared" si="62"/>
        <v>47.9952</v>
      </c>
      <c r="K72" s="140"/>
      <c r="L72" s="180"/>
      <c r="M72" s="164"/>
      <c r="N72" s="164"/>
      <c r="O72" s="140"/>
      <c r="P72" s="140"/>
      <c r="Q72" s="142">
        <v>12.5</v>
      </c>
      <c r="R72" s="140"/>
      <c r="S72" s="140"/>
      <c r="T72" s="140"/>
      <c r="U72" s="143"/>
      <c r="V72" s="140"/>
      <c r="W72" s="140"/>
      <c r="X72" s="140"/>
      <c r="Y72" s="140"/>
      <c r="Z72" s="140"/>
      <c r="AA72" s="140"/>
      <c r="AB72" s="140"/>
      <c r="AC72" s="140"/>
      <c r="AD72" s="140"/>
      <c r="AE72" s="140"/>
      <c r="AF72" s="140"/>
      <c r="AG72" s="140"/>
      <c r="AH72" s="140"/>
      <c r="AI72" s="140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</row>
    <row r="73" ht="24.75" customHeight="1">
      <c r="A73" s="164"/>
      <c r="B73" s="198"/>
      <c r="C73" s="198"/>
      <c r="D73" s="198"/>
      <c r="E73" s="198"/>
      <c r="F73" s="198"/>
      <c r="G73" s="198"/>
      <c r="H73" s="222" t="s">
        <v>38</v>
      </c>
      <c r="I73" s="198"/>
      <c r="J73" s="223">
        <f>SUM(J69:J72)</f>
        <v>98.6231278</v>
      </c>
      <c r="K73" s="140"/>
      <c r="L73" s="140"/>
      <c r="M73" s="140"/>
      <c r="N73" s="140"/>
      <c r="O73" s="140"/>
      <c r="P73" s="140"/>
      <c r="Q73" s="142"/>
      <c r="R73" s="224"/>
      <c r="S73" s="140"/>
      <c r="T73" s="140"/>
      <c r="U73" s="143"/>
      <c r="V73" s="140"/>
      <c r="W73" s="140"/>
      <c r="X73" s="140"/>
      <c r="Y73" s="140"/>
      <c r="Z73" s="140"/>
      <c r="AA73" s="140"/>
      <c r="AB73" s="140"/>
      <c r="AC73" s="140"/>
      <c r="AD73" s="140"/>
      <c r="AE73" s="140"/>
      <c r="AF73" s="140"/>
      <c r="AG73" s="140"/>
      <c r="AH73" s="140"/>
      <c r="AI73" s="140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</row>
    <row r="74" ht="18.0" customHeight="1">
      <c r="A74" s="178"/>
      <c r="B74" s="146"/>
      <c r="C74" s="146"/>
      <c r="D74" s="146"/>
      <c r="E74" s="146"/>
      <c r="F74" s="146"/>
      <c r="G74" s="146"/>
      <c r="H74" s="147"/>
      <c r="I74" s="146"/>
      <c r="J74" s="179"/>
      <c r="K74" s="140"/>
      <c r="L74" s="140"/>
      <c r="M74" s="140"/>
      <c r="N74" s="140"/>
      <c r="O74" s="140"/>
      <c r="P74" s="140"/>
      <c r="Q74" s="142"/>
      <c r="R74" s="224"/>
      <c r="S74" s="140"/>
      <c r="T74" s="140"/>
      <c r="U74" s="143"/>
      <c r="V74" s="140"/>
      <c r="W74" s="140"/>
      <c r="X74" s="140"/>
      <c r="Y74" s="140"/>
      <c r="Z74" s="140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</row>
    <row r="75" ht="18.0" customHeight="1">
      <c r="A75" s="140"/>
      <c r="B75" s="140"/>
      <c r="C75" s="140"/>
      <c r="D75" s="140"/>
      <c r="E75" s="140"/>
      <c r="F75" s="140"/>
      <c r="G75" s="140"/>
      <c r="H75" s="141"/>
      <c r="I75" s="140"/>
      <c r="J75" s="140"/>
      <c r="K75" s="140"/>
      <c r="L75" s="140"/>
      <c r="M75" s="140"/>
      <c r="N75" s="140"/>
      <c r="O75" s="140"/>
      <c r="P75" s="140"/>
      <c r="Q75" s="142"/>
      <c r="R75" s="224"/>
      <c r="S75" s="140"/>
      <c r="T75" s="140"/>
      <c r="U75" s="143"/>
      <c r="V75" s="140"/>
      <c r="W75" s="140"/>
      <c r="X75" s="140"/>
      <c r="Y75" s="140"/>
      <c r="Z75" s="140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</row>
    <row r="76" ht="18.0" customHeight="1">
      <c r="A76" s="140"/>
      <c r="B76" s="140"/>
      <c r="C76" s="140"/>
      <c r="D76" s="140"/>
      <c r="E76" s="140"/>
      <c r="F76" s="140"/>
      <c r="G76" s="140"/>
      <c r="H76" s="141"/>
      <c r="I76" s="140"/>
      <c r="J76" s="140"/>
      <c r="K76" s="140"/>
      <c r="L76" s="140"/>
      <c r="M76" s="140"/>
      <c r="N76" s="140"/>
      <c r="O76" s="140"/>
      <c r="P76" s="140"/>
      <c r="Q76" s="142"/>
      <c r="R76" s="224"/>
      <c r="S76" s="140"/>
      <c r="T76" s="140"/>
      <c r="U76" s="143"/>
      <c r="V76" s="140"/>
      <c r="W76" s="140"/>
      <c r="X76" s="140"/>
      <c r="Y76" s="140"/>
      <c r="Z76" s="140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</row>
    <row r="77" ht="18.0" customHeight="1">
      <c r="A77" s="140" t="s">
        <v>39</v>
      </c>
      <c r="B77" s="140"/>
      <c r="C77" s="140"/>
      <c r="D77" s="140"/>
      <c r="E77" s="140"/>
      <c r="F77" s="140"/>
      <c r="G77" s="140"/>
      <c r="H77" s="141"/>
      <c r="I77" s="140"/>
      <c r="J77" s="140"/>
      <c r="K77" s="140"/>
      <c r="L77" s="140"/>
      <c r="M77" s="140"/>
      <c r="N77" s="140"/>
      <c r="O77" s="140"/>
      <c r="P77" s="140"/>
      <c r="Q77" s="142"/>
      <c r="R77" s="224"/>
      <c r="S77" s="140"/>
      <c r="T77" s="140"/>
      <c r="U77" s="143"/>
      <c r="V77" s="140"/>
      <c r="W77" s="140"/>
      <c r="X77" s="140"/>
      <c r="Y77" s="140"/>
      <c r="Z77" s="140"/>
      <c r="AA77" s="140"/>
      <c r="AB77" s="140"/>
      <c r="AC77" s="140"/>
      <c r="AD77" s="140"/>
      <c r="AE77" s="140"/>
      <c r="AF77" s="140"/>
      <c r="AG77" s="140"/>
      <c r="AH77" s="140"/>
      <c r="AI77" s="140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</row>
    <row r="78" ht="18.0" customHeight="1">
      <c r="A78" s="140"/>
      <c r="B78" s="140"/>
      <c r="C78" s="140"/>
      <c r="D78" s="140"/>
      <c r="E78" s="140"/>
      <c r="F78" s="140"/>
      <c r="G78" s="140"/>
      <c r="H78" s="141"/>
      <c r="I78" s="140"/>
      <c r="J78" s="140"/>
      <c r="K78" s="140"/>
      <c r="L78" s="140"/>
      <c r="M78" s="140"/>
      <c r="N78" s="140"/>
      <c r="O78" s="140"/>
      <c r="P78" s="140"/>
      <c r="Q78" s="142"/>
      <c r="R78" s="224"/>
      <c r="S78" s="140"/>
      <c r="T78" s="140"/>
      <c r="U78" s="143"/>
      <c r="V78" s="140"/>
      <c r="W78" s="140"/>
      <c r="X78" s="140"/>
      <c r="Y78" s="140"/>
      <c r="Z78" s="140"/>
      <c r="AA78" s="140"/>
      <c r="AB78" s="140"/>
      <c r="AC78" s="140"/>
      <c r="AD78" s="140"/>
      <c r="AE78" s="140"/>
      <c r="AF78" s="140"/>
      <c r="AG78" s="140"/>
      <c r="AH78" s="140"/>
      <c r="AI78" s="140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</row>
    <row r="79" ht="42.0" customHeight="1">
      <c r="A79" s="180"/>
      <c r="B79" s="164" t="s">
        <v>12</v>
      </c>
      <c r="C79" s="181" t="s">
        <v>66</v>
      </c>
      <c r="D79" s="52"/>
      <c r="E79" s="53"/>
      <c r="F79" s="225"/>
      <c r="G79" s="225"/>
      <c r="H79" s="183" t="s">
        <v>14</v>
      </c>
      <c r="I79" s="226" t="s">
        <v>15</v>
      </c>
      <c r="J79" s="164" t="s">
        <v>16</v>
      </c>
      <c r="K79" s="140"/>
      <c r="L79" s="140"/>
      <c r="M79" s="140"/>
      <c r="N79" s="140"/>
      <c r="O79" s="140"/>
      <c r="P79" s="140"/>
      <c r="Q79" s="142"/>
      <c r="R79" s="224"/>
      <c r="S79" s="140"/>
      <c r="T79" s="140"/>
      <c r="U79" s="143"/>
      <c r="V79" s="140"/>
      <c r="W79" s="140"/>
      <c r="X79" s="140"/>
      <c r="Y79" s="140"/>
      <c r="Z79" s="140"/>
      <c r="AA79" s="140"/>
      <c r="AB79" s="140"/>
      <c r="AC79" s="140"/>
      <c r="AD79" s="140"/>
      <c r="AE79" s="140"/>
      <c r="AF79" s="140"/>
      <c r="AG79" s="140"/>
      <c r="AH79" s="140"/>
      <c r="AI79" s="140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</row>
    <row r="80" ht="24.75" customHeight="1">
      <c r="A80" s="164">
        <v>1.0</v>
      </c>
      <c r="B80" s="296" t="s">
        <v>56</v>
      </c>
      <c r="C80" s="164"/>
      <c r="D80" s="164"/>
      <c r="E80" s="164"/>
      <c r="F80" s="164"/>
      <c r="G80" s="164"/>
      <c r="H80" s="227">
        <v>29.0</v>
      </c>
      <c r="I80" s="185">
        <v>1.0</v>
      </c>
      <c r="J80" s="219">
        <f t="shared" ref="J80:J89" si="66">+I80*H80</f>
        <v>29</v>
      </c>
      <c r="K80" s="180"/>
      <c r="L80" s="180"/>
      <c r="M80" s="180"/>
      <c r="N80" s="180"/>
      <c r="O80" s="180"/>
      <c r="P80" s="180"/>
      <c r="Q80" s="228"/>
      <c r="R80" s="224"/>
      <c r="S80" s="140"/>
      <c r="T80" s="140"/>
      <c r="U80" s="143"/>
      <c r="V80" s="140"/>
      <c r="W80" s="140"/>
      <c r="X80" s="140"/>
      <c r="Y80" s="140"/>
      <c r="Z80" s="140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</row>
    <row r="81" ht="24.75" customHeight="1">
      <c r="A81" s="164">
        <v>2.0</v>
      </c>
      <c r="B81" s="215" t="s">
        <v>56</v>
      </c>
      <c r="C81" s="164"/>
      <c r="D81" s="164"/>
      <c r="E81" s="164"/>
      <c r="F81" s="164"/>
      <c r="G81" s="164"/>
      <c r="H81" s="227">
        <v>25.0</v>
      </c>
      <c r="I81" s="185">
        <v>1.0</v>
      </c>
      <c r="J81" s="219">
        <f t="shared" si="66"/>
        <v>25</v>
      </c>
      <c r="K81" s="180"/>
      <c r="L81" s="180"/>
      <c r="M81" s="180"/>
      <c r="N81" s="180"/>
      <c r="O81" s="180"/>
      <c r="P81" s="180"/>
      <c r="Q81" s="228"/>
      <c r="R81" s="224"/>
      <c r="S81" s="140"/>
      <c r="T81" s="140"/>
      <c r="U81" s="143"/>
      <c r="V81" s="140"/>
      <c r="W81" s="140"/>
      <c r="X81" s="140"/>
      <c r="Y81" s="140"/>
      <c r="Z81" s="140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</row>
    <row r="82" ht="24.75" customHeight="1">
      <c r="A82" s="164">
        <v>3.0</v>
      </c>
      <c r="B82" s="186" t="s">
        <v>112</v>
      </c>
      <c r="C82" s="164"/>
      <c r="D82" s="164"/>
      <c r="E82" s="164"/>
      <c r="F82" s="164"/>
      <c r="G82" s="164"/>
      <c r="H82" s="227">
        <v>23.0</v>
      </c>
      <c r="I82" s="185">
        <v>1.0</v>
      </c>
      <c r="J82" s="219">
        <f t="shared" si="66"/>
        <v>23</v>
      </c>
      <c r="K82" s="180"/>
      <c r="L82" s="180"/>
      <c r="M82" s="180"/>
      <c r="N82" s="180"/>
      <c r="O82" s="180"/>
      <c r="P82" s="180"/>
      <c r="Q82" s="228"/>
      <c r="R82" s="224"/>
      <c r="S82" s="140"/>
      <c r="T82" s="140"/>
      <c r="U82" s="143"/>
      <c r="V82" s="140"/>
      <c r="W82" s="140"/>
      <c r="X82" s="140"/>
      <c r="Y82" s="140"/>
      <c r="Z82" s="140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</row>
    <row r="83" ht="24.75" customHeight="1">
      <c r="A83" s="164">
        <v>4.0</v>
      </c>
      <c r="B83" s="201" t="s">
        <v>112</v>
      </c>
      <c r="C83" s="164"/>
      <c r="D83" s="164"/>
      <c r="E83" s="164"/>
      <c r="F83" s="164"/>
      <c r="G83" s="164"/>
      <c r="H83" s="227">
        <v>11.0</v>
      </c>
      <c r="I83" s="185">
        <v>1.0</v>
      </c>
      <c r="J83" s="219">
        <f t="shared" si="66"/>
        <v>11</v>
      </c>
      <c r="K83" s="180"/>
      <c r="L83" s="180"/>
      <c r="M83" s="180"/>
      <c r="N83" s="180"/>
      <c r="O83" s="180"/>
      <c r="P83" s="180"/>
      <c r="Q83" s="228"/>
      <c r="R83" s="224"/>
      <c r="S83" s="140"/>
      <c r="T83" s="140"/>
      <c r="U83" s="143"/>
      <c r="V83" s="140"/>
      <c r="W83" s="140"/>
      <c r="X83" s="140"/>
      <c r="Y83" s="140"/>
      <c r="Z83" s="140"/>
      <c r="AA83" s="140"/>
      <c r="AB83" s="140"/>
      <c r="AC83" s="140"/>
      <c r="AD83" s="140"/>
      <c r="AE83" s="140"/>
      <c r="AF83" s="140"/>
      <c r="AG83" s="140"/>
      <c r="AH83" s="140"/>
      <c r="AI83" s="140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</row>
    <row r="84" ht="24.75" customHeight="1">
      <c r="A84" s="164">
        <v>5.0</v>
      </c>
      <c r="B84" s="186" t="s">
        <v>82</v>
      </c>
      <c r="C84" s="164"/>
      <c r="D84" s="164"/>
      <c r="E84" s="164"/>
      <c r="F84" s="164"/>
      <c r="G84" s="164"/>
      <c r="H84" s="227">
        <v>24.0</v>
      </c>
      <c r="I84" s="185">
        <v>1.0</v>
      </c>
      <c r="J84" s="219">
        <f t="shared" si="66"/>
        <v>24</v>
      </c>
      <c r="K84" s="180"/>
      <c r="L84" s="180"/>
      <c r="M84" s="180"/>
      <c r="N84" s="180"/>
      <c r="O84" s="180"/>
      <c r="P84" s="180"/>
      <c r="Q84" s="228"/>
      <c r="R84" s="224"/>
      <c r="S84" s="140"/>
      <c r="T84" s="140"/>
      <c r="U84" s="143"/>
      <c r="V84" s="140"/>
      <c r="W84" s="140"/>
      <c r="X84" s="140"/>
      <c r="Y84" s="140"/>
      <c r="Z84" s="140"/>
      <c r="AA84" s="140"/>
      <c r="AB84" s="140"/>
      <c r="AC84" s="140"/>
      <c r="AD84" s="140"/>
      <c r="AE84" s="140"/>
      <c r="AF84" s="140"/>
      <c r="AG84" s="140"/>
      <c r="AH84" s="140"/>
      <c r="AI84" s="140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</row>
    <row r="85" ht="24.75" customHeight="1">
      <c r="A85" s="164">
        <v>6.0</v>
      </c>
      <c r="B85" s="201" t="s">
        <v>82</v>
      </c>
      <c r="C85" s="164"/>
      <c r="D85" s="164"/>
      <c r="E85" s="164"/>
      <c r="F85" s="164"/>
      <c r="G85" s="164"/>
      <c r="H85" s="227">
        <v>8.0</v>
      </c>
      <c r="I85" s="185">
        <v>1.0</v>
      </c>
      <c r="J85" s="219">
        <f t="shared" si="66"/>
        <v>8</v>
      </c>
      <c r="K85" s="180"/>
      <c r="L85" s="180"/>
      <c r="M85" s="180"/>
      <c r="N85" s="180"/>
      <c r="O85" s="180"/>
      <c r="P85" s="180"/>
      <c r="Q85" s="228"/>
      <c r="R85" s="224"/>
      <c r="S85" s="140"/>
      <c r="T85" s="140"/>
      <c r="U85" s="143"/>
      <c r="V85" s="140"/>
      <c r="W85" s="140"/>
      <c r="X85" s="140"/>
      <c r="Y85" s="140"/>
      <c r="Z85" s="140"/>
      <c r="AA85" s="140"/>
      <c r="AB85" s="140"/>
      <c r="AC85" s="140"/>
      <c r="AD85" s="140"/>
      <c r="AE85" s="140"/>
      <c r="AF85" s="140"/>
      <c r="AG85" s="140"/>
      <c r="AH85" s="140"/>
      <c r="AI85" s="140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</row>
    <row r="86" ht="24.75" customHeight="1">
      <c r="A86" s="164">
        <v>7.0</v>
      </c>
      <c r="B86" s="186" t="s">
        <v>92</v>
      </c>
      <c r="C86" s="164"/>
      <c r="D86" s="164"/>
      <c r="E86" s="164"/>
      <c r="F86" s="164"/>
      <c r="G86" s="164"/>
      <c r="H86" s="227">
        <v>29.0</v>
      </c>
      <c r="I86" s="185">
        <v>1.0</v>
      </c>
      <c r="J86" s="219">
        <f t="shared" si="66"/>
        <v>29</v>
      </c>
      <c r="K86" s="180"/>
      <c r="L86" s="180"/>
      <c r="M86" s="180"/>
      <c r="N86" s="180"/>
      <c r="O86" s="180"/>
      <c r="P86" s="180"/>
      <c r="Q86" s="228"/>
      <c r="R86" s="224"/>
      <c r="S86" s="140"/>
      <c r="T86" s="140"/>
      <c r="U86" s="143"/>
      <c r="V86" s="140"/>
      <c r="W86" s="140"/>
      <c r="X86" s="140"/>
      <c r="Y86" s="140"/>
      <c r="Z86" s="140"/>
      <c r="AA86" s="140"/>
      <c r="AB86" s="140"/>
      <c r="AC86" s="140"/>
      <c r="AD86" s="140"/>
      <c r="AE86" s="140"/>
      <c r="AF86" s="140"/>
      <c r="AG86" s="140"/>
      <c r="AH86" s="140"/>
      <c r="AI86" s="140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</row>
    <row r="87" ht="24.75" customHeight="1">
      <c r="A87" s="164"/>
      <c r="B87" s="201" t="s">
        <v>92</v>
      </c>
      <c r="C87" s="164"/>
      <c r="D87" s="164"/>
      <c r="E87" s="164"/>
      <c r="F87" s="164"/>
      <c r="G87" s="164"/>
      <c r="H87" s="227">
        <v>14.0</v>
      </c>
      <c r="I87" s="185">
        <v>1.0</v>
      </c>
      <c r="J87" s="219">
        <f t="shared" si="66"/>
        <v>14</v>
      </c>
      <c r="K87" s="180"/>
      <c r="L87" s="180"/>
      <c r="M87" s="180"/>
      <c r="N87" s="180"/>
      <c r="O87" s="180"/>
      <c r="P87" s="180"/>
      <c r="Q87" s="228"/>
      <c r="R87" s="224"/>
      <c r="S87" s="140"/>
      <c r="T87" s="140"/>
      <c r="U87" s="143"/>
      <c r="V87" s="140"/>
      <c r="W87" s="140"/>
      <c r="X87" s="140"/>
      <c r="Y87" s="140"/>
      <c r="Z87" s="140"/>
      <c r="AA87" s="140"/>
      <c r="AB87" s="140"/>
      <c r="AC87" s="140"/>
      <c r="AD87" s="140"/>
      <c r="AE87" s="140"/>
      <c r="AF87" s="140"/>
      <c r="AG87" s="140"/>
      <c r="AH87" s="140"/>
      <c r="AI87" s="140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</row>
    <row r="88" ht="24.75" customHeight="1">
      <c r="A88" s="164"/>
      <c r="B88" s="186" t="s">
        <v>115</v>
      </c>
      <c r="C88" s="164"/>
      <c r="D88" s="164"/>
      <c r="E88" s="164"/>
      <c r="F88" s="164"/>
      <c r="G88" s="164"/>
      <c r="H88" s="227">
        <v>20.0</v>
      </c>
      <c r="I88" s="185">
        <v>1.0</v>
      </c>
      <c r="J88" s="219">
        <f t="shared" si="66"/>
        <v>20</v>
      </c>
      <c r="K88" s="180"/>
      <c r="L88" s="180"/>
      <c r="M88" s="180"/>
      <c r="N88" s="180"/>
      <c r="O88" s="180"/>
      <c r="P88" s="180"/>
      <c r="Q88" s="228"/>
      <c r="R88" s="224"/>
      <c r="S88" s="140"/>
      <c r="T88" s="140"/>
      <c r="U88" s="143"/>
      <c r="V88" s="140"/>
      <c r="W88" s="140"/>
      <c r="X88" s="140"/>
      <c r="Y88" s="140"/>
      <c r="Z88" s="140"/>
      <c r="AA88" s="140"/>
      <c r="AB88" s="140"/>
      <c r="AC88" s="140"/>
      <c r="AD88" s="140"/>
      <c r="AE88" s="140"/>
      <c r="AF88" s="140"/>
      <c r="AG88" s="140"/>
      <c r="AH88" s="140"/>
      <c r="AI88" s="140"/>
      <c r="AJ88" s="140"/>
      <c r="AK88" s="140"/>
      <c r="AL88" s="140"/>
      <c r="AM88" s="140"/>
      <c r="AN88" s="140"/>
      <c r="AO88" s="140"/>
      <c r="AP88" s="140"/>
      <c r="AQ88" s="140"/>
      <c r="AR88" s="140"/>
      <c r="AS88" s="140"/>
    </row>
    <row r="89" ht="24.75" customHeight="1">
      <c r="A89" s="164">
        <v>8.0</v>
      </c>
      <c r="B89" s="201" t="s">
        <v>115</v>
      </c>
      <c r="C89" s="164"/>
      <c r="D89" s="164"/>
      <c r="E89" s="164"/>
      <c r="F89" s="164"/>
      <c r="G89" s="164"/>
      <c r="H89" s="227">
        <v>7.0</v>
      </c>
      <c r="I89" s="185">
        <v>1.0</v>
      </c>
      <c r="J89" s="219">
        <f t="shared" si="66"/>
        <v>7</v>
      </c>
      <c r="K89" s="180"/>
      <c r="L89" s="180"/>
      <c r="M89" s="180"/>
      <c r="N89" s="180"/>
      <c r="O89" s="180"/>
      <c r="P89" s="180"/>
      <c r="Q89" s="228"/>
      <c r="R89" s="224"/>
      <c r="S89" s="140"/>
      <c r="T89" s="140"/>
      <c r="U89" s="143"/>
      <c r="V89" s="140"/>
      <c r="W89" s="140"/>
      <c r="X89" s="140"/>
      <c r="Y89" s="140"/>
      <c r="Z89" s="140"/>
      <c r="AA89" s="140"/>
      <c r="AB89" s="140"/>
      <c r="AC89" s="140"/>
      <c r="AD89" s="140"/>
      <c r="AE89" s="140"/>
      <c r="AF89" s="140"/>
      <c r="AG89" s="140"/>
      <c r="AH89" s="140"/>
      <c r="AI89" s="140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</row>
    <row r="90" ht="18.0" customHeight="1">
      <c r="A90" s="140"/>
      <c r="B90" s="140"/>
      <c r="C90" s="140"/>
      <c r="D90" s="140"/>
      <c r="E90" s="140"/>
      <c r="F90" s="140"/>
      <c r="G90" s="140"/>
      <c r="H90" s="141" t="s">
        <v>38</v>
      </c>
      <c r="I90" s="140"/>
      <c r="J90" s="232">
        <f>SUM(J80:J89)</f>
        <v>190</v>
      </c>
      <c r="K90" s="233"/>
      <c r="L90" s="233"/>
      <c r="M90" s="233"/>
      <c r="N90" s="233"/>
      <c r="O90" s="233"/>
      <c r="P90" s="233"/>
      <c r="Q90" s="234"/>
      <c r="R90" s="224"/>
      <c r="S90" s="140"/>
      <c r="T90" s="140"/>
      <c r="U90" s="143"/>
      <c r="V90" s="140"/>
      <c r="W90" s="140"/>
      <c r="X90" s="140"/>
      <c r="Y90" s="140"/>
      <c r="Z90" s="140"/>
      <c r="AA90" s="140"/>
      <c r="AB90" s="140"/>
      <c r="AC90" s="140"/>
      <c r="AD90" s="140"/>
      <c r="AE90" s="140"/>
      <c r="AF90" s="140"/>
      <c r="AG90" s="140"/>
      <c r="AH90" s="140"/>
      <c r="AI90" s="140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</row>
    <row r="91" ht="18.0" customHeight="1">
      <c r="A91" s="146"/>
      <c r="B91" s="146"/>
      <c r="C91" s="146"/>
      <c r="D91" s="146"/>
      <c r="E91" s="146"/>
      <c r="F91" s="146"/>
      <c r="G91" s="146"/>
      <c r="H91" s="147"/>
      <c r="I91" s="177"/>
      <c r="J91" s="204">
        <f>+J90*60%</f>
        <v>114</v>
      </c>
      <c r="K91" s="204"/>
      <c r="L91" s="204"/>
      <c r="M91" s="204"/>
      <c r="N91" s="204"/>
      <c r="O91" s="204"/>
      <c r="P91" s="204"/>
      <c r="Q91" s="206">
        <f>+J90*40%</f>
        <v>76</v>
      </c>
      <c r="R91" s="224"/>
      <c r="S91" s="140"/>
      <c r="T91" s="140"/>
      <c r="U91" s="143"/>
      <c r="V91" s="140"/>
      <c r="W91" s="140"/>
      <c r="X91" s="140"/>
      <c r="Y91" s="140"/>
      <c r="Z91" s="140"/>
      <c r="AA91" s="140"/>
      <c r="AB91" s="140"/>
      <c r="AC91" s="140"/>
      <c r="AD91" s="140"/>
      <c r="AE91" s="140"/>
      <c r="AF91" s="140"/>
      <c r="AG91" s="140"/>
      <c r="AH91" s="140"/>
      <c r="AI91" s="140"/>
      <c r="AJ91" s="140"/>
      <c r="AK91" s="140"/>
      <c r="AL91" s="140"/>
      <c r="AM91" s="140"/>
      <c r="AN91" s="140"/>
      <c r="AO91" s="140"/>
      <c r="AP91" s="140"/>
      <c r="AQ91" s="140"/>
      <c r="AR91" s="140"/>
      <c r="AS91" s="140"/>
    </row>
    <row r="92" ht="18.0" customHeight="1">
      <c r="A92" s="140"/>
      <c r="B92" s="140"/>
      <c r="C92" s="140"/>
      <c r="D92" s="140"/>
      <c r="E92" s="140"/>
      <c r="F92" s="140"/>
      <c r="G92" s="140"/>
      <c r="H92" s="141"/>
      <c r="I92" s="140"/>
      <c r="J92" s="140"/>
      <c r="K92" s="140"/>
      <c r="L92" s="140"/>
      <c r="M92" s="140"/>
      <c r="N92" s="140"/>
      <c r="O92" s="140"/>
      <c r="P92" s="140"/>
      <c r="Q92" s="142"/>
      <c r="R92" s="224"/>
      <c r="S92" s="140"/>
      <c r="T92" s="140"/>
      <c r="U92" s="143"/>
      <c r="V92" s="140"/>
      <c r="W92" s="140"/>
      <c r="X92" s="140"/>
      <c r="Y92" s="140"/>
      <c r="Z92" s="140"/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140"/>
      <c r="AL92" s="140"/>
      <c r="AM92" s="140"/>
      <c r="AN92" s="140"/>
      <c r="AO92" s="140"/>
      <c r="AP92" s="140"/>
      <c r="AQ92" s="140"/>
      <c r="AR92" s="140"/>
      <c r="AS92" s="140"/>
    </row>
    <row r="93" ht="18.0" customHeight="1">
      <c r="A93" s="140"/>
      <c r="B93" s="140"/>
      <c r="C93" s="140"/>
      <c r="D93" s="140"/>
      <c r="E93" s="140"/>
      <c r="F93" s="140"/>
      <c r="G93" s="140"/>
      <c r="H93" s="141"/>
      <c r="I93" s="140"/>
      <c r="J93" s="140"/>
      <c r="K93" s="140"/>
      <c r="L93" s="140"/>
      <c r="M93" s="140"/>
      <c r="N93" s="140"/>
      <c r="O93" s="140"/>
      <c r="P93" s="140"/>
      <c r="Q93" s="142"/>
      <c r="R93" s="224"/>
      <c r="S93" s="140"/>
      <c r="T93" s="140"/>
      <c r="U93" s="143"/>
      <c r="V93" s="140"/>
      <c r="W93" s="140"/>
      <c r="X93" s="140"/>
      <c r="Y93" s="140"/>
      <c r="Z93" s="140"/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140"/>
      <c r="AL93" s="140"/>
      <c r="AM93" s="140"/>
      <c r="AN93" s="140"/>
      <c r="AO93" s="140"/>
      <c r="AP93" s="140"/>
      <c r="AQ93" s="140"/>
      <c r="AR93" s="140"/>
      <c r="AS93" s="140"/>
    </row>
    <row r="94" ht="18.0" customHeight="1">
      <c r="A94" s="235" t="s">
        <v>41</v>
      </c>
      <c r="B94" s="140"/>
      <c r="C94" s="140"/>
      <c r="D94" s="140"/>
      <c r="E94" s="140"/>
      <c r="F94" s="140"/>
      <c r="G94" s="140"/>
      <c r="H94" s="141"/>
      <c r="I94" s="140"/>
      <c r="J94" s="140"/>
      <c r="K94" s="140"/>
      <c r="L94" s="140"/>
      <c r="M94" s="140"/>
      <c r="N94" s="140"/>
      <c r="O94" s="140"/>
      <c r="P94" s="140"/>
      <c r="Q94" s="142"/>
      <c r="R94" s="224"/>
      <c r="S94" s="140"/>
      <c r="T94" s="140"/>
      <c r="U94" s="143"/>
      <c r="V94" s="140"/>
      <c r="W94" s="140"/>
      <c r="X94" s="140"/>
      <c r="Y94" s="140"/>
      <c r="Z94" s="140"/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140"/>
      <c r="AL94" s="140"/>
      <c r="AM94" s="140"/>
      <c r="AN94" s="140"/>
      <c r="AO94" s="140"/>
      <c r="AP94" s="140"/>
      <c r="AQ94" s="140"/>
      <c r="AR94" s="140"/>
      <c r="AS94" s="140"/>
    </row>
    <row r="95" ht="18.0" customHeight="1">
      <c r="A95" s="236"/>
      <c r="B95" s="237" t="s">
        <v>42</v>
      </c>
      <c r="C95" s="237" t="s">
        <v>43</v>
      </c>
      <c r="D95" s="237" t="s">
        <v>44</v>
      </c>
      <c r="E95" s="237" t="s">
        <v>45</v>
      </c>
      <c r="F95" s="237"/>
      <c r="G95" s="237"/>
      <c r="H95" s="238" t="s">
        <v>46</v>
      </c>
      <c r="I95" s="239" t="s">
        <v>47</v>
      </c>
      <c r="J95" s="140"/>
      <c r="K95" s="140"/>
      <c r="L95" s="140"/>
      <c r="M95" s="140"/>
      <c r="N95" s="140"/>
      <c r="O95" s="140"/>
      <c r="P95" s="140"/>
      <c r="Q95" s="142"/>
      <c r="R95" s="224"/>
      <c r="S95" s="140"/>
      <c r="T95" s="140"/>
      <c r="U95" s="143"/>
      <c r="V95" s="140"/>
      <c r="W95" s="140"/>
      <c r="X95" s="140"/>
      <c r="Y95" s="140"/>
      <c r="Z95" s="140"/>
      <c r="AA95" s="140"/>
      <c r="AB95" s="140"/>
      <c r="AC95" s="140"/>
      <c r="AD95" s="140"/>
      <c r="AE95" s="140"/>
      <c r="AF95" s="140"/>
      <c r="AG95" s="140"/>
      <c r="AH95" s="140"/>
      <c r="AI95" s="140"/>
      <c r="AJ95" s="140"/>
      <c r="AK95" s="140"/>
      <c r="AL95" s="140"/>
      <c r="AM95" s="140"/>
      <c r="AN95" s="140"/>
      <c r="AO95" s="140"/>
      <c r="AP95" s="140"/>
      <c r="AQ95" s="140"/>
      <c r="AR95" s="140"/>
      <c r="AS95" s="140"/>
    </row>
    <row r="96" ht="18.0" customHeight="1">
      <c r="A96" s="240" t="s">
        <v>48</v>
      </c>
      <c r="B96" s="241">
        <f>+E14</f>
        <v>8018.711</v>
      </c>
      <c r="C96" s="242">
        <f>+J62</f>
        <v>7226.08768</v>
      </c>
      <c r="D96" s="242">
        <f>+J73</f>
        <v>98.6231278</v>
      </c>
      <c r="E96" s="243">
        <f>J91</f>
        <v>114</v>
      </c>
      <c r="F96" s="243"/>
      <c r="G96" s="243"/>
      <c r="H96" s="244">
        <f>+I14</f>
        <v>535.7545418</v>
      </c>
      <c r="I96" s="245">
        <f>+B96-C96-D96-E96-H96</f>
        <v>44.24565075</v>
      </c>
      <c r="J96" s="140"/>
      <c r="K96" s="140"/>
      <c r="L96" s="140"/>
      <c r="M96" s="140"/>
      <c r="N96" s="140"/>
      <c r="O96" s="140"/>
      <c r="P96" s="140"/>
      <c r="Q96" s="142"/>
      <c r="R96" s="224"/>
      <c r="S96" s="140"/>
      <c r="T96" s="140"/>
      <c r="U96" s="143"/>
      <c r="V96" s="140"/>
      <c r="W96" s="140"/>
      <c r="X96" s="140"/>
      <c r="Y96" s="140"/>
      <c r="Z96" s="140"/>
      <c r="AA96" s="140"/>
      <c r="AB96" s="140"/>
      <c r="AC96" s="140"/>
      <c r="AD96" s="140"/>
      <c r="AE96" s="140"/>
      <c r="AF96" s="140"/>
      <c r="AG96" s="140"/>
      <c r="AH96" s="140"/>
      <c r="AI96" s="140"/>
      <c r="AJ96" s="140"/>
      <c r="AK96" s="140"/>
      <c r="AL96" s="140"/>
      <c r="AM96" s="140"/>
      <c r="AN96" s="140"/>
      <c r="AO96" s="140"/>
      <c r="AP96" s="140"/>
      <c r="AQ96" s="140"/>
      <c r="AR96" s="140"/>
      <c r="AS96" s="140"/>
    </row>
    <row r="97" ht="18.0" customHeight="1">
      <c r="A97" s="246" t="s">
        <v>49</v>
      </c>
      <c r="B97" s="247"/>
      <c r="C97" s="248">
        <f>+C96/B96</f>
        <v>0.9011532751</v>
      </c>
      <c r="D97" s="248">
        <f>+D96/B96</f>
        <v>0.01229912486</v>
      </c>
      <c r="E97" s="248">
        <f>+E96/B96</f>
        <v>0.0142167488</v>
      </c>
      <c r="F97" s="248"/>
      <c r="G97" s="248"/>
      <c r="H97" s="249">
        <f>+H96/B96</f>
        <v>0.06681305035</v>
      </c>
      <c r="I97" s="250">
        <f>+I96/B96</f>
        <v>0.005517800897</v>
      </c>
      <c r="J97" s="140"/>
      <c r="K97" s="140"/>
      <c r="L97" s="140"/>
      <c r="M97" s="140"/>
      <c r="N97" s="140"/>
      <c r="O97" s="140"/>
      <c r="P97" s="140"/>
      <c r="Q97" s="142"/>
      <c r="R97" s="224"/>
      <c r="S97" s="140"/>
      <c r="T97" s="140"/>
      <c r="U97" s="143"/>
      <c r="V97" s="140"/>
      <c r="W97" s="140"/>
      <c r="X97" s="140"/>
      <c r="Y97" s="140"/>
      <c r="Z97" s="140"/>
      <c r="AA97" s="140"/>
      <c r="AB97" s="140"/>
      <c r="AC97" s="140"/>
      <c r="AD97" s="140"/>
      <c r="AE97" s="140"/>
      <c r="AF97" s="140"/>
      <c r="AG97" s="140"/>
      <c r="AH97" s="140"/>
      <c r="AI97" s="140"/>
      <c r="AJ97" s="140"/>
      <c r="AK97" s="140"/>
      <c r="AL97" s="140"/>
      <c r="AM97" s="140"/>
      <c r="AN97" s="140"/>
      <c r="AO97" s="140"/>
      <c r="AP97" s="140"/>
      <c r="AQ97" s="140"/>
      <c r="AR97" s="140"/>
      <c r="AS97" s="140"/>
    </row>
    <row r="98" ht="18.0" customHeight="1">
      <c r="A98" s="167"/>
      <c r="B98" s="221"/>
      <c r="C98" s="251"/>
      <c r="D98" s="251"/>
      <c r="E98" s="251"/>
      <c r="F98" s="251"/>
      <c r="G98" s="251"/>
      <c r="H98" s="252"/>
      <c r="I98" s="253"/>
      <c r="J98" s="140"/>
      <c r="K98" s="140"/>
      <c r="L98" s="140"/>
      <c r="M98" s="140"/>
      <c r="N98" s="140"/>
      <c r="O98" s="140"/>
      <c r="P98" s="140"/>
      <c r="Q98" s="142"/>
      <c r="R98" s="224"/>
      <c r="S98" s="140"/>
      <c r="T98" s="140"/>
      <c r="U98" s="143"/>
      <c r="V98" s="140"/>
      <c r="W98" s="140"/>
      <c r="X98" s="140"/>
      <c r="Y98" s="140"/>
      <c r="Z98" s="140"/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140"/>
      <c r="AL98" s="140"/>
      <c r="AM98" s="140"/>
      <c r="AN98" s="140"/>
      <c r="AO98" s="140"/>
      <c r="AP98" s="140"/>
      <c r="AQ98" s="140"/>
      <c r="AR98" s="140"/>
      <c r="AS98" s="140"/>
    </row>
    <row r="99" ht="18.0" customHeight="1">
      <c r="A99" s="254"/>
      <c r="B99" s="255"/>
      <c r="C99" s="255"/>
      <c r="D99" s="255" t="s">
        <v>50</v>
      </c>
      <c r="E99" s="255" t="s">
        <v>48</v>
      </c>
      <c r="F99" s="255"/>
      <c r="G99" s="255"/>
      <c r="H99" s="256">
        <f>+D96+E96+H96+I96</f>
        <v>792.6233203</v>
      </c>
      <c r="I99" s="257"/>
      <c r="J99" s="140"/>
      <c r="K99" s="140"/>
      <c r="L99" s="140"/>
      <c r="M99" s="140"/>
      <c r="N99" s="140"/>
      <c r="O99" s="140"/>
      <c r="P99" s="140"/>
      <c r="Q99" s="142"/>
      <c r="R99" s="141"/>
      <c r="S99" s="140"/>
      <c r="T99" s="140"/>
      <c r="U99" s="143"/>
      <c r="V99" s="140"/>
      <c r="W99" s="140"/>
      <c r="X99" s="140"/>
      <c r="Y99" s="140"/>
      <c r="Z99" s="140"/>
      <c r="AA99" s="140"/>
      <c r="AB99" s="140"/>
      <c r="AC99" s="140"/>
      <c r="AD99" s="140"/>
      <c r="AE99" s="140"/>
      <c r="AF99" s="140"/>
      <c r="AG99" s="140"/>
      <c r="AH99" s="140"/>
      <c r="AI99" s="140"/>
      <c r="AJ99" s="140"/>
      <c r="AK99" s="140"/>
      <c r="AL99" s="140"/>
      <c r="AM99" s="140"/>
      <c r="AN99" s="140"/>
      <c r="AO99" s="140"/>
      <c r="AP99" s="140"/>
      <c r="AQ99" s="140"/>
      <c r="AR99" s="140"/>
      <c r="AS99" s="140"/>
    </row>
    <row r="100" ht="18.0" customHeight="1">
      <c r="A100" s="258"/>
      <c r="B100" s="140"/>
      <c r="C100" s="140"/>
      <c r="D100" s="140"/>
      <c r="E100" s="140" t="s">
        <v>49</v>
      </c>
      <c r="F100" s="140"/>
      <c r="G100" s="140"/>
      <c r="H100" s="252">
        <f>+H99/B96</f>
        <v>0.0988467249</v>
      </c>
      <c r="I100" s="259"/>
      <c r="J100" s="140"/>
      <c r="K100" s="140"/>
      <c r="L100" s="140"/>
      <c r="M100" s="140"/>
      <c r="N100" s="140"/>
      <c r="O100" s="140"/>
      <c r="P100" s="140"/>
      <c r="Q100" s="142"/>
      <c r="R100" s="141"/>
      <c r="S100" s="140"/>
      <c r="T100" s="140"/>
      <c r="U100" s="143"/>
      <c r="V100" s="140"/>
      <c r="W100" s="140"/>
      <c r="X100" s="140"/>
      <c r="Y100" s="140"/>
      <c r="Z100" s="140"/>
      <c r="AA100" s="140"/>
      <c r="AB100" s="140"/>
      <c r="AC100" s="140"/>
      <c r="AD100" s="140"/>
      <c r="AE100" s="140"/>
      <c r="AF100" s="140"/>
      <c r="AG100" s="140"/>
      <c r="AH100" s="140"/>
      <c r="AI100" s="140"/>
      <c r="AJ100" s="140"/>
      <c r="AK100" s="140"/>
      <c r="AL100" s="140"/>
      <c r="AM100" s="140"/>
      <c r="AN100" s="140"/>
      <c r="AO100" s="140"/>
      <c r="AP100" s="140"/>
      <c r="AQ100" s="140"/>
      <c r="AR100" s="140"/>
      <c r="AS100" s="140"/>
    </row>
    <row r="101" ht="18.0" customHeight="1">
      <c r="A101" s="258"/>
      <c r="B101" s="140"/>
      <c r="C101" s="140" t="s">
        <v>51</v>
      </c>
      <c r="D101" s="140"/>
      <c r="E101" s="140"/>
      <c r="F101" s="140"/>
      <c r="G101" s="140"/>
      <c r="H101" s="141"/>
      <c r="I101" s="259"/>
      <c r="J101" s="140"/>
      <c r="K101" s="140"/>
      <c r="L101" s="140"/>
      <c r="M101" s="140"/>
      <c r="N101" s="140"/>
      <c r="O101" s="140"/>
      <c r="P101" s="140"/>
      <c r="Q101" s="142"/>
      <c r="R101" s="141"/>
      <c r="S101" s="140"/>
      <c r="T101" s="140"/>
      <c r="U101" s="143"/>
      <c r="V101" s="140"/>
      <c r="W101" s="140"/>
      <c r="X101" s="140"/>
      <c r="Y101" s="140"/>
      <c r="Z101" s="140"/>
      <c r="AA101" s="140"/>
      <c r="AB101" s="140"/>
      <c r="AC101" s="140"/>
      <c r="AD101" s="140"/>
      <c r="AE101" s="140"/>
      <c r="AF101" s="140"/>
      <c r="AG101" s="140"/>
      <c r="AH101" s="140"/>
      <c r="AI101" s="140"/>
      <c r="AJ101" s="140"/>
      <c r="AK101" s="140"/>
      <c r="AL101" s="140"/>
      <c r="AM101" s="140"/>
      <c r="AN101" s="140"/>
      <c r="AO101" s="140"/>
      <c r="AP101" s="140"/>
      <c r="AQ101" s="140"/>
      <c r="AR101" s="140"/>
      <c r="AS101" s="140"/>
    </row>
    <row r="102" ht="18.0" customHeight="1">
      <c r="A102" s="258"/>
      <c r="B102" s="140"/>
      <c r="C102" s="140"/>
      <c r="D102" s="140" t="s">
        <v>52</v>
      </c>
      <c r="E102" s="140"/>
      <c r="F102" s="140"/>
      <c r="G102" s="140"/>
      <c r="H102" s="141">
        <f>+H101*(H99-H96)</f>
        <v>0</v>
      </c>
      <c r="I102" s="259"/>
      <c r="J102" s="140"/>
      <c r="K102" s="140"/>
      <c r="L102" s="140"/>
      <c r="M102" s="140"/>
      <c r="N102" s="140"/>
      <c r="O102" s="140"/>
      <c r="P102" s="140"/>
      <c r="Q102" s="142"/>
      <c r="R102" s="140"/>
      <c r="S102" s="140"/>
      <c r="T102" s="140"/>
      <c r="U102" s="143"/>
      <c r="V102" s="140"/>
      <c r="W102" s="140"/>
      <c r="X102" s="140"/>
      <c r="Y102" s="140"/>
      <c r="Z102" s="140"/>
      <c r="AA102" s="140"/>
      <c r="AB102" s="140"/>
      <c r="AC102" s="140"/>
      <c r="AD102" s="140"/>
      <c r="AE102" s="140"/>
      <c r="AF102" s="140"/>
      <c r="AG102" s="140"/>
      <c r="AH102" s="140"/>
      <c r="AI102" s="140"/>
      <c r="AJ102" s="140"/>
      <c r="AK102" s="140"/>
      <c r="AL102" s="140"/>
      <c r="AM102" s="140"/>
      <c r="AN102" s="140"/>
      <c r="AO102" s="140"/>
      <c r="AP102" s="140"/>
      <c r="AQ102" s="140"/>
      <c r="AR102" s="140"/>
      <c r="AS102" s="140"/>
    </row>
    <row r="103" ht="18.0" customHeight="1">
      <c r="A103" s="260"/>
      <c r="B103" s="261"/>
      <c r="C103" s="261"/>
      <c r="D103" s="261"/>
      <c r="E103" s="261"/>
      <c r="F103" s="261"/>
      <c r="G103" s="261"/>
      <c r="H103" s="262"/>
      <c r="I103" s="263"/>
      <c r="J103" s="140"/>
      <c r="K103" s="140"/>
      <c r="L103" s="140"/>
      <c r="M103" s="140"/>
      <c r="N103" s="140"/>
      <c r="O103" s="140"/>
      <c r="P103" s="140"/>
      <c r="Q103" s="142"/>
      <c r="R103" s="140"/>
      <c r="S103" s="140"/>
      <c r="T103" s="140"/>
      <c r="U103" s="143"/>
      <c r="V103" s="140"/>
      <c r="W103" s="140"/>
      <c r="X103" s="140"/>
      <c r="Y103" s="140"/>
      <c r="Z103" s="140"/>
      <c r="AA103" s="140"/>
      <c r="AB103" s="140"/>
      <c r="AC103" s="140"/>
      <c r="AD103" s="140"/>
      <c r="AE103" s="140"/>
      <c r="AF103" s="140"/>
      <c r="AG103" s="140"/>
      <c r="AH103" s="140"/>
      <c r="AI103" s="140"/>
      <c r="AJ103" s="140"/>
      <c r="AK103" s="140"/>
      <c r="AL103" s="140"/>
      <c r="AM103" s="140"/>
      <c r="AN103" s="140"/>
      <c r="AO103" s="140"/>
      <c r="AP103" s="140"/>
      <c r="AQ103" s="140"/>
      <c r="AR103" s="140"/>
      <c r="AS103" s="140"/>
    </row>
    <row r="104" ht="18.0" customHeight="1">
      <c r="A104" s="140"/>
      <c r="B104" s="140"/>
      <c r="C104" s="140"/>
      <c r="D104" s="140"/>
      <c r="E104" s="140"/>
      <c r="F104" s="140"/>
      <c r="G104" s="140"/>
      <c r="H104" s="141"/>
      <c r="I104" s="140"/>
      <c r="J104" s="140"/>
      <c r="K104" s="140"/>
      <c r="L104" s="140"/>
      <c r="M104" s="140"/>
      <c r="N104" s="140"/>
      <c r="O104" s="140"/>
      <c r="P104" s="140"/>
      <c r="Q104" s="142"/>
      <c r="R104" s="140"/>
      <c r="S104" s="140"/>
      <c r="T104" s="140"/>
      <c r="U104" s="143"/>
      <c r="V104" s="140"/>
      <c r="W104" s="140"/>
      <c r="X104" s="140"/>
      <c r="Y104" s="140"/>
      <c r="Z104" s="140"/>
      <c r="AA104" s="140"/>
      <c r="AB104" s="140"/>
      <c r="AC104" s="140"/>
      <c r="AD104" s="140"/>
      <c r="AE104" s="140"/>
      <c r="AF104" s="140"/>
      <c r="AG104" s="140"/>
      <c r="AH104" s="140"/>
      <c r="AI104" s="140"/>
      <c r="AJ104" s="140"/>
      <c r="AK104" s="140"/>
      <c r="AL104" s="140"/>
      <c r="AM104" s="140"/>
      <c r="AN104" s="140"/>
      <c r="AO104" s="140"/>
      <c r="AP104" s="140"/>
      <c r="AQ104" s="140"/>
      <c r="AR104" s="140"/>
      <c r="AS104" s="140"/>
    </row>
    <row r="105" ht="18.0" customHeight="1">
      <c r="A105" s="140"/>
      <c r="B105" s="140"/>
      <c r="C105" s="140"/>
      <c r="D105" s="140"/>
      <c r="E105" s="140"/>
      <c r="F105" s="140"/>
      <c r="G105" s="140"/>
      <c r="H105" s="141"/>
      <c r="I105" s="140"/>
      <c r="J105" s="140"/>
      <c r="K105" s="140"/>
      <c r="L105" s="140"/>
      <c r="M105" s="140"/>
      <c r="N105" s="140"/>
      <c r="O105" s="140"/>
      <c r="P105" s="140"/>
      <c r="Q105" s="142"/>
      <c r="R105" s="140"/>
      <c r="S105" s="140"/>
      <c r="T105" s="140"/>
      <c r="U105" s="143"/>
      <c r="V105" s="140"/>
      <c r="W105" s="140"/>
      <c r="X105" s="140"/>
      <c r="Y105" s="140"/>
      <c r="Z105" s="140"/>
      <c r="AA105" s="140"/>
      <c r="AB105" s="140"/>
      <c r="AC105" s="140"/>
      <c r="AD105" s="140"/>
      <c r="AE105" s="140"/>
      <c r="AF105" s="140"/>
      <c r="AG105" s="140"/>
      <c r="AH105" s="140"/>
      <c r="AI105" s="140"/>
      <c r="AJ105" s="140"/>
      <c r="AK105" s="140"/>
      <c r="AL105" s="140"/>
      <c r="AM105" s="140"/>
      <c r="AN105" s="140"/>
      <c r="AO105" s="140"/>
      <c r="AP105" s="140"/>
      <c r="AQ105" s="140"/>
      <c r="AR105" s="140"/>
      <c r="AS105" s="140"/>
    </row>
    <row r="106" ht="18.0" customHeight="1">
      <c r="A106" s="140"/>
      <c r="B106" s="140"/>
      <c r="C106" s="140"/>
      <c r="D106" s="140"/>
      <c r="E106" s="140"/>
      <c r="F106" s="140"/>
      <c r="G106" s="140"/>
      <c r="H106" s="141"/>
      <c r="I106" s="140"/>
      <c r="J106" s="140"/>
      <c r="K106" s="140"/>
      <c r="L106" s="140"/>
      <c r="M106" s="140"/>
      <c r="N106" s="140"/>
      <c r="O106" s="140"/>
      <c r="P106" s="140"/>
      <c r="Q106" s="142"/>
      <c r="R106" s="140"/>
      <c r="S106" s="140"/>
      <c r="T106" s="140"/>
      <c r="U106" s="143"/>
      <c r="V106" s="140"/>
      <c r="W106" s="140"/>
      <c r="X106" s="140"/>
      <c r="Y106" s="140"/>
      <c r="Z106" s="140"/>
      <c r="AA106" s="140"/>
      <c r="AB106" s="140"/>
      <c r="AC106" s="140"/>
      <c r="AD106" s="140"/>
      <c r="AE106" s="140"/>
      <c r="AF106" s="140"/>
      <c r="AG106" s="140"/>
      <c r="AH106" s="140"/>
      <c r="AI106" s="140"/>
      <c r="AJ106" s="140"/>
      <c r="AK106" s="140"/>
      <c r="AL106" s="140"/>
      <c r="AM106" s="140"/>
      <c r="AN106" s="140"/>
      <c r="AO106" s="140"/>
      <c r="AP106" s="140"/>
      <c r="AQ106" s="140"/>
      <c r="AR106" s="140"/>
      <c r="AS106" s="140"/>
    </row>
    <row r="107" ht="18.0" customHeight="1">
      <c r="A107" s="7"/>
      <c r="B107" s="7"/>
      <c r="C107" s="7"/>
      <c r="D107" s="7"/>
      <c r="E107" s="7"/>
      <c r="F107" s="7"/>
      <c r="G107" s="7"/>
      <c r="H107" s="264"/>
      <c r="I107" s="7"/>
      <c r="J107" s="7"/>
      <c r="K107" s="7"/>
      <c r="L107" s="7"/>
      <c r="M107" s="7"/>
      <c r="N107" s="7"/>
      <c r="O107" s="7"/>
      <c r="P107" s="7"/>
      <c r="Q107" s="265"/>
      <c r="R107" s="7"/>
      <c r="S107" s="7"/>
      <c r="T107" s="7"/>
      <c r="U107" s="266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</row>
    <row r="108" ht="18.0" customHeight="1">
      <c r="A108" s="7"/>
      <c r="B108" s="7"/>
      <c r="C108" s="7"/>
      <c r="D108" s="7"/>
      <c r="E108" s="7"/>
      <c r="F108" s="7"/>
      <c r="G108" s="7"/>
      <c r="H108" s="264"/>
      <c r="I108" s="7"/>
      <c r="J108" s="7"/>
      <c r="K108" s="7"/>
      <c r="L108" s="7"/>
      <c r="M108" s="7"/>
      <c r="N108" s="7"/>
      <c r="O108" s="7"/>
      <c r="P108" s="7"/>
      <c r="Q108" s="265"/>
      <c r="R108" s="7"/>
      <c r="S108" s="7"/>
      <c r="T108" s="7"/>
      <c r="U108" s="266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</row>
    <row r="109" ht="18.0" customHeight="1">
      <c r="A109" s="7"/>
      <c r="B109" s="7"/>
      <c r="C109" s="7"/>
      <c r="D109" s="7"/>
      <c r="E109" s="7"/>
      <c r="F109" s="7"/>
      <c r="G109" s="7"/>
      <c r="H109" s="264"/>
      <c r="I109" s="7"/>
      <c r="J109" s="7"/>
      <c r="K109" s="7"/>
      <c r="L109" s="7"/>
      <c r="M109" s="7"/>
      <c r="N109" s="7"/>
      <c r="O109" s="7"/>
      <c r="P109" s="7"/>
      <c r="Q109" s="265"/>
      <c r="R109" s="7"/>
      <c r="S109" s="7"/>
      <c r="T109" s="7"/>
      <c r="U109" s="266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</row>
    <row r="110" ht="18.0" customHeight="1">
      <c r="A110" s="7"/>
      <c r="B110" s="7"/>
      <c r="C110" s="7"/>
      <c r="D110" s="7"/>
      <c r="E110" s="7"/>
      <c r="F110" s="7"/>
      <c r="G110" s="7"/>
      <c r="H110" s="264"/>
      <c r="I110" s="7"/>
      <c r="J110" s="7"/>
      <c r="K110" s="7"/>
      <c r="L110" s="7"/>
      <c r="M110" s="7"/>
      <c r="N110" s="7"/>
      <c r="O110" s="7"/>
      <c r="P110" s="7"/>
      <c r="Q110" s="265"/>
      <c r="R110" s="7"/>
      <c r="S110" s="7"/>
      <c r="T110" s="7"/>
      <c r="U110" s="266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</row>
    <row r="111" ht="18.0" customHeight="1">
      <c r="A111" s="7"/>
      <c r="B111" s="7"/>
      <c r="C111" s="7"/>
      <c r="D111" s="7"/>
      <c r="E111" s="7"/>
      <c r="F111" s="7"/>
      <c r="G111" s="7"/>
      <c r="H111" s="264"/>
      <c r="I111" s="7"/>
      <c r="J111" s="7"/>
      <c r="K111" s="7"/>
      <c r="L111" s="7"/>
      <c r="M111" s="7"/>
      <c r="N111" s="7"/>
      <c r="O111" s="7"/>
      <c r="P111" s="7"/>
      <c r="Q111" s="265"/>
      <c r="R111" s="7"/>
      <c r="S111" s="7"/>
      <c r="T111" s="7"/>
      <c r="U111" s="266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</row>
    <row r="112" ht="18.0" customHeight="1">
      <c r="A112" s="7"/>
      <c r="B112" s="7"/>
      <c r="C112" s="7"/>
      <c r="D112" s="7"/>
      <c r="E112" s="7"/>
      <c r="F112" s="7"/>
      <c r="G112" s="7"/>
      <c r="H112" s="264"/>
      <c r="I112" s="7"/>
      <c r="J112" s="7"/>
      <c r="K112" s="7"/>
      <c r="L112" s="7"/>
      <c r="M112" s="7"/>
      <c r="N112" s="7"/>
      <c r="O112" s="7"/>
      <c r="P112" s="7"/>
      <c r="Q112" s="265"/>
      <c r="R112" s="7"/>
      <c r="S112" s="7"/>
      <c r="T112" s="7"/>
      <c r="U112" s="266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</row>
    <row r="113" ht="18.0" customHeight="1">
      <c r="A113" s="7"/>
      <c r="B113" s="7"/>
      <c r="C113" s="7"/>
      <c r="D113" s="7"/>
      <c r="E113" s="7"/>
      <c r="F113" s="7"/>
      <c r="G113" s="7"/>
      <c r="H113" s="264"/>
      <c r="I113" s="7"/>
      <c r="J113" s="7"/>
      <c r="K113" s="7"/>
      <c r="L113" s="7"/>
      <c r="M113" s="7"/>
      <c r="N113" s="7"/>
      <c r="O113" s="7"/>
      <c r="P113" s="7"/>
      <c r="Q113" s="265"/>
      <c r="R113" s="7"/>
      <c r="S113" s="7"/>
      <c r="T113" s="7"/>
      <c r="U113" s="266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</row>
    <row r="114" ht="18.0" customHeight="1">
      <c r="A114" s="7"/>
      <c r="B114" s="7"/>
      <c r="C114" s="7"/>
      <c r="D114" s="7"/>
      <c r="E114" s="7"/>
      <c r="F114" s="7"/>
      <c r="G114" s="7"/>
      <c r="H114" s="264"/>
      <c r="I114" s="7"/>
      <c r="J114" s="7"/>
      <c r="K114" s="7"/>
      <c r="L114" s="7"/>
      <c r="M114" s="7"/>
      <c r="N114" s="7"/>
      <c r="O114" s="7"/>
      <c r="P114" s="7"/>
      <c r="Q114" s="265"/>
      <c r="R114" s="7"/>
      <c r="S114" s="7"/>
      <c r="T114" s="7"/>
      <c r="U114" s="266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</row>
    <row r="115" ht="18.0" customHeight="1">
      <c r="A115" s="7"/>
      <c r="B115" s="7"/>
      <c r="C115" s="7"/>
      <c r="D115" s="7"/>
      <c r="E115" s="7"/>
      <c r="F115" s="7"/>
      <c r="G115" s="7"/>
      <c r="H115" s="264"/>
      <c r="I115" s="7"/>
      <c r="J115" s="7"/>
      <c r="K115" s="7"/>
      <c r="L115" s="7"/>
      <c r="M115" s="7"/>
      <c r="N115" s="7"/>
      <c r="O115" s="7"/>
      <c r="P115" s="7"/>
      <c r="Q115" s="265"/>
      <c r="R115" s="7"/>
      <c r="S115" s="7"/>
      <c r="T115" s="7"/>
      <c r="U115" s="266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</row>
    <row r="116" ht="18.0" customHeight="1">
      <c r="A116" s="7"/>
      <c r="B116" s="7"/>
      <c r="C116" s="7"/>
      <c r="D116" s="7"/>
      <c r="E116" s="7"/>
      <c r="F116" s="7"/>
      <c r="G116" s="7"/>
      <c r="H116" s="264"/>
      <c r="I116" s="7"/>
      <c r="J116" s="7"/>
      <c r="K116" s="7"/>
      <c r="L116" s="7"/>
      <c r="M116" s="7"/>
      <c r="N116" s="7"/>
      <c r="O116" s="7"/>
      <c r="P116" s="7"/>
      <c r="Q116" s="265"/>
      <c r="R116" s="7"/>
      <c r="S116" s="7"/>
      <c r="T116" s="7"/>
      <c r="U116" s="266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</row>
    <row r="117" ht="18.0" customHeight="1">
      <c r="A117" s="7"/>
      <c r="B117" s="7"/>
      <c r="C117" s="7"/>
      <c r="D117" s="7"/>
      <c r="E117" s="7"/>
      <c r="F117" s="7"/>
      <c r="G117" s="7"/>
      <c r="H117" s="264"/>
      <c r="I117" s="7"/>
      <c r="J117" s="7"/>
      <c r="K117" s="7"/>
      <c r="L117" s="7"/>
      <c r="M117" s="7"/>
      <c r="N117" s="7"/>
      <c r="O117" s="7"/>
      <c r="P117" s="7"/>
      <c r="Q117" s="265"/>
      <c r="R117" s="7"/>
      <c r="S117" s="7"/>
      <c r="T117" s="7"/>
      <c r="U117" s="266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</row>
    <row r="118" ht="18.0" customHeight="1">
      <c r="A118" s="7"/>
      <c r="B118" s="7"/>
      <c r="C118" s="7"/>
      <c r="D118" s="7"/>
      <c r="E118" s="7"/>
      <c r="F118" s="7"/>
      <c r="G118" s="7"/>
      <c r="H118" s="264"/>
      <c r="I118" s="7"/>
      <c r="J118" s="7"/>
      <c r="K118" s="7"/>
      <c r="L118" s="7"/>
      <c r="M118" s="7"/>
      <c r="N118" s="7"/>
      <c r="O118" s="7"/>
      <c r="P118" s="7"/>
      <c r="Q118" s="265"/>
      <c r="R118" s="7"/>
      <c r="S118" s="7"/>
      <c r="T118" s="7"/>
      <c r="U118" s="266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</row>
    <row r="119" ht="18.0" customHeight="1">
      <c r="A119" s="7"/>
      <c r="B119" s="7"/>
      <c r="C119" s="7"/>
      <c r="D119" s="7"/>
      <c r="E119" s="7"/>
      <c r="F119" s="7"/>
      <c r="G119" s="7"/>
      <c r="H119" s="264"/>
      <c r="I119" s="7"/>
      <c r="J119" s="7"/>
      <c r="K119" s="7"/>
      <c r="L119" s="7"/>
      <c r="M119" s="7"/>
      <c r="N119" s="7"/>
      <c r="O119" s="7"/>
      <c r="P119" s="7"/>
      <c r="Q119" s="265"/>
      <c r="R119" s="7"/>
      <c r="S119" s="7"/>
      <c r="T119" s="7"/>
      <c r="U119" s="266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</row>
    <row r="120" ht="18.0" customHeight="1">
      <c r="A120" s="7"/>
      <c r="B120" s="7"/>
      <c r="C120" s="7"/>
      <c r="D120" s="7"/>
      <c r="E120" s="7"/>
      <c r="F120" s="7"/>
      <c r="G120" s="7"/>
      <c r="H120" s="264"/>
      <c r="I120" s="7"/>
      <c r="J120" s="7"/>
      <c r="K120" s="7"/>
      <c r="L120" s="7"/>
      <c r="M120" s="7"/>
      <c r="N120" s="7"/>
      <c r="O120" s="7"/>
      <c r="P120" s="7"/>
      <c r="Q120" s="265"/>
      <c r="R120" s="7"/>
      <c r="S120" s="7"/>
      <c r="T120" s="7"/>
      <c r="U120" s="266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</row>
    <row r="121" ht="18.0" customHeight="1">
      <c r="A121" s="7"/>
      <c r="B121" s="7"/>
      <c r="C121" s="7"/>
      <c r="D121" s="7"/>
      <c r="E121" s="7"/>
      <c r="F121" s="7"/>
      <c r="G121" s="7"/>
      <c r="H121" s="264"/>
      <c r="I121" s="7"/>
      <c r="J121" s="7"/>
      <c r="K121" s="7"/>
      <c r="L121" s="7"/>
      <c r="M121" s="7"/>
      <c r="N121" s="7"/>
      <c r="O121" s="7"/>
      <c r="P121" s="7"/>
      <c r="Q121" s="265"/>
      <c r="R121" s="7"/>
      <c r="S121" s="7"/>
      <c r="T121" s="7"/>
      <c r="U121" s="266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</row>
    <row r="122" ht="18.0" customHeight="1">
      <c r="A122" s="7"/>
      <c r="B122" s="7"/>
      <c r="C122" s="7"/>
      <c r="D122" s="7"/>
      <c r="E122" s="7"/>
      <c r="F122" s="7"/>
      <c r="G122" s="7"/>
      <c r="H122" s="264"/>
      <c r="I122" s="7"/>
      <c r="J122" s="7"/>
      <c r="K122" s="7"/>
      <c r="L122" s="7"/>
      <c r="M122" s="7"/>
      <c r="N122" s="7"/>
      <c r="O122" s="7"/>
      <c r="P122" s="7"/>
      <c r="Q122" s="265"/>
      <c r="R122" s="7"/>
      <c r="S122" s="7"/>
      <c r="T122" s="7"/>
      <c r="U122" s="266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</row>
    <row r="123" ht="18.0" customHeight="1">
      <c r="A123" s="7"/>
      <c r="B123" s="7"/>
      <c r="C123" s="7"/>
      <c r="D123" s="7"/>
      <c r="E123" s="7"/>
      <c r="F123" s="7"/>
      <c r="G123" s="7"/>
      <c r="H123" s="264"/>
      <c r="I123" s="7"/>
      <c r="J123" s="7"/>
      <c r="K123" s="7"/>
      <c r="L123" s="7"/>
      <c r="M123" s="7"/>
      <c r="N123" s="7"/>
      <c r="O123" s="7"/>
      <c r="P123" s="7"/>
      <c r="Q123" s="265"/>
      <c r="R123" s="7"/>
      <c r="S123" s="7"/>
      <c r="T123" s="7"/>
      <c r="U123" s="266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</row>
    <row r="124" ht="18.0" customHeight="1">
      <c r="A124" s="7"/>
      <c r="B124" s="7"/>
      <c r="C124" s="7"/>
      <c r="D124" s="7"/>
      <c r="E124" s="7"/>
      <c r="F124" s="7"/>
      <c r="G124" s="7"/>
      <c r="H124" s="264"/>
      <c r="I124" s="7"/>
      <c r="J124" s="7"/>
      <c r="K124" s="7"/>
      <c r="L124" s="7"/>
      <c r="M124" s="7"/>
      <c r="N124" s="7"/>
      <c r="O124" s="7"/>
      <c r="P124" s="7"/>
      <c r="Q124" s="265"/>
      <c r="R124" s="7"/>
      <c r="S124" s="7"/>
      <c r="T124" s="7"/>
      <c r="U124" s="266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</row>
    <row r="125" ht="18.0" customHeight="1">
      <c r="A125" s="7"/>
      <c r="B125" s="7"/>
      <c r="C125" s="7"/>
      <c r="D125" s="7"/>
      <c r="E125" s="7"/>
      <c r="F125" s="7"/>
      <c r="G125" s="7"/>
      <c r="H125" s="264"/>
      <c r="I125" s="7"/>
      <c r="J125" s="7"/>
      <c r="K125" s="7"/>
      <c r="L125" s="7"/>
      <c r="M125" s="7"/>
      <c r="N125" s="7"/>
      <c r="O125" s="7"/>
      <c r="P125" s="7"/>
      <c r="Q125" s="265"/>
      <c r="R125" s="7"/>
      <c r="S125" s="7"/>
      <c r="T125" s="7"/>
      <c r="U125" s="266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</row>
    <row r="126" ht="18.0" customHeight="1">
      <c r="A126" s="7"/>
      <c r="B126" s="7"/>
      <c r="C126" s="7"/>
      <c r="D126" s="7"/>
      <c r="E126" s="7"/>
      <c r="F126" s="7"/>
      <c r="G126" s="7"/>
      <c r="H126" s="264"/>
      <c r="I126" s="7"/>
      <c r="J126" s="7"/>
      <c r="K126" s="7"/>
      <c r="L126" s="7"/>
      <c r="M126" s="7"/>
      <c r="N126" s="7"/>
      <c r="O126" s="7"/>
      <c r="P126" s="7"/>
      <c r="Q126" s="265"/>
      <c r="R126" s="7"/>
      <c r="S126" s="7"/>
      <c r="T126" s="7"/>
      <c r="U126" s="266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</row>
    <row r="127" ht="18.0" customHeight="1">
      <c r="A127" s="7"/>
      <c r="B127" s="7"/>
      <c r="C127" s="7"/>
      <c r="D127" s="7"/>
      <c r="E127" s="7"/>
      <c r="F127" s="7"/>
      <c r="G127" s="7"/>
      <c r="H127" s="264"/>
      <c r="I127" s="7"/>
      <c r="J127" s="7"/>
      <c r="K127" s="7"/>
      <c r="L127" s="7"/>
      <c r="M127" s="7"/>
      <c r="N127" s="7"/>
      <c r="O127" s="7"/>
      <c r="P127" s="7"/>
      <c r="Q127" s="265"/>
      <c r="R127" s="7"/>
      <c r="S127" s="7"/>
      <c r="T127" s="7"/>
      <c r="U127" s="266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</row>
    <row r="128" ht="18.0" customHeight="1">
      <c r="A128" s="7"/>
      <c r="B128" s="7"/>
      <c r="C128" s="7"/>
      <c r="D128" s="7"/>
      <c r="E128" s="7"/>
      <c r="F128" s="7"/>
      <c r="G128" s="7"/>
      <c r="H128" s="264"/>
      <c r="I128" s="7"/>
      <c r="J128" s="7"/>
      <c r="K128" s="7"/>
      <c r="L128" s="7"/>
      <c r="M128" s="7"/>
      <c r="N128" s="7"/>
      <c r="O128" s="7"/>
      <c r="P128" s="7"/>
      <c r="Q128" s="265"/>
      <c r="R128" s="7"/>
      <c r="S128" s="7"/>
      <c r="T128" s="7"/>
      <c r="U128" s="266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</row>
    <row r="129" ht="18.0" customHeight="1">
      <c r="A129" s="7"/>
      <c r="B129" s="7"/>
      <c r="C129" s="7"/>
      <c r="D129" s="7"/>
      <c r="E129" s="7"/>
      <c r="F129" s="7"/>
      <c r="G129" s="7"/>
      <c r="H129" s="264"/>
      <c r="I129" s="7"/>
      <c r="J129" s="7"/>
      <c r="K129" s="7"/>
      <c r="L129" s="7"/>
      <c r="M129" s="7"/>
      <c r="N129" s="7"/>
      <c r="O129" s="7"/>
      <c r="P129" s="7"/>
      <c r="Q129" s="265"/>
      <c r="R129" s="7"/>
      <c r="S129" s="7"/>
      <c r="T129" s="7"/>
      <c r="U129" s="266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</row>
    <row r="130" ht="18.0" customHeight="1">
      <c r="A130" s="7"/>
      <c r="B130" s="7"/>
      <c r="C130" s="7"/>
      <c r="D130" s="7"/>
      <c r="E130" s="7"/>
      <c r="F130" s="7"/>
      <c r="G130" s="7"/>
      <c r="H130" s="264"/>
      <c r="I130" s="7"/>
      <c r="J130" s="7"/>
      <c r="K130" s="7"/>
      <c r="L130" s="7"/>
      <c r="M130" s="7"/>
      <c r="N130" s="7"/>
      <c r="O130" s="7"/>
      <c r="P130" s="7"/>
      <c r="Q130" s="265"/>
      <c r="R130" s="7"/>
      <c r="S130" s="7"/>
      <c r="T130" s="7"/>
      <c r="U130" s="266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</row>
    <row r="131" ht="18.0" customHeight="1">
      <c r="A131" s="7"/>
      <c r="B131" s="7"/>
      <c r="C131" s="7"/>
      <c r="D131" s="7"/>
      <c r="E131" s="7"/>
      <c r="F131" s="7"/>
      <c r="G131" s="7"/>
      <c r="H131" s="264"/>
      <c r="I131" s="7"/>
      <c r="J131" s="7"/>
      <c r="K131" s="7"/>
      <c r="L131" s="7"/>
      <c r="M131" s="7"/>
      <c r="N131" s="7"/>
      <c r="O131" s="7"/>
      <c r="P131" s="7"/>
      <c r="Q131" s="265"/>
      <c r="R131" s="7"/>
      <c r="S131" s="7"/>
      <c r="T131" s="7"/>
      <c r="U131" s="266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</row>
    <row r="132" ht="18.0" customHeight="1">
      <c r="A132" s="7"/>
      <c r="B132" s="7"/>
      <c r="C132" s="7"/>
      <c r="D132" s="7"/>
      <c r="E132" s="7"/>
      <c r="F132" s="7"/>
      <c r="G132" s="7"/>
      <c r="H132" s="264"/>
      <c r="I132" s="7"/>
      <c r="J132" s="7"/>
      <c r="K132" s="7"/>
      <c r="L132" s="7"/>
      <c r="M132" s="7"/>
      <c r="N132" s="7"/>
      <c r="O132" s="7"/>
      <c r="P132" s="7"/>
      <c r="Q132" s="265"/>
      <c r="R132" s="7"/>
      <c r="S132" s="7"/>
      <c r="T132" s="7"/>
      <c r="U132" s="266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</row>
    <row r="133" ht="18.0" customHeight="1">
      <c r="A133" s="7"/>
      <c r="B133" s="7"/>
      <c r="C133" s="7"/>
      <c r="D133" s="7"/>
      <c r="E133" s="7"/>
      <c r="F133" s="7"/>
      <c r="G133" s="7"/>
      <c r="H133" s="264"/>
      <c r="I133" s="7"/>
      <c r="J133" s="7"/>
      <c r="K133" s="7"/>
      <c r="L133" s="7"/>
      <c r="M133" s="7"/>
      <c r="N133" s="7"/>
      <c r="O133" s="7"/>
      <c r="P133" s="7"/>
      <c r="Q133" s="265"/>
      <c r="R133" s="7"/>
      <c r="S133" s="7"/>
      <c r="T133" s="7"/>
      <c r="U133" s="266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</row>
    <row r="134" ht="18.0" customHeight="1">
      <c r="A134" s="7"/>
      <c r="B134" s="7"/>
      <c r="C134" s="7"/>
      <c r="D134" s="7"/>
      <c r="E134" s="7"/>
      <c r="F134" s="7"/>
      <c r="G134" s="7"/>
      <c r="H134" s="264"/>
      <c r="I134" s="7"/>
      <c r="J134" s="7"/>
      <c r="K134" s="7"/>
      <c r="L134" s="7"/>
      <c r="M134" s="7"/>
      <c r="N134" s="7"/>
      <c r="O134" s="7"/>
      <c r="P134" s="7"/>
      <c r="Q134" s="265"/>
      <c r="R134" s="7"/>
      <c r="S134" s="7"/>
      <c r="T134" s="7"/>
      <c r="U134" s="266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</row>
    <row r="135" ht="18.0" customHeight="1">
      <c r="A135" s="7"/>
      <c r="B135" s="7"/>
      <c r="C135" s="7"/>
      <c r="D135" s="7"/>
      <c r="E135" s="7"/>
      <c r="F135" s="7"/>
      <c r="G135" s="7"/>
      <c r="H135" s="264"/>
      <c r="I135" s="7"/>
      <c r="J135" s="7"/>
      <c r="K135" s="7"/>
      <c r="L135" s="7"/>
      <c r="M135" s="7"/>
      <c r="N135" s="7"/>
      <c r="O135" s="7"/>
      <c r="P135" s="7"/>
      <c r="Q135" s="265"/>
      <c r="R135" s="7"/>
      <c r="S135" s="7"/>
      <c r="T135" s="7"/>
      <c r="U135" s="266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</row>
    <row r="136" ht="18.0" customHeight="1">
      <c r="A136" s="7"/>
      <c r="B136" s="7"/>
      <c r="C136" s="7"/>
      <c r="D136" s="7"/>
      <c r="E136" s="7"/>
      <c r="F136" s="7"/>
      <c r="G136" s="7"/>
      <c r="H136" s="264"/>
      <c r="I136" s="7"/>
      <c r="J136" s="7"/>
      <c r="K136" s="7"/>
      <c r="L136" s="7"/>
      <c r="M136" s="7"/>
      <c r="N136" s="7"/>
      <c r="O136" s="7"/>
      <c r="P136" s="7"/>
      <c r="Q136" s="265"/>
      <c r="R136" s="7"/>
      <c r="S136" s="7"/>
      <c r="T136" s="7"/>
      <c r="U136" s="266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</row>
    <row r="137" ht="18.0" customHeight="1">
      <c r="A137" s="7"/>
      <c r="B137" s="7"/>
      <c r="C137" s="7"/>
      <c r="D137" s="7"/>
      <c r="E137" s="7"/>
      <c r="F137" s="7"/>
      <c r="G137" s="7"/>
      <c r="H137" s="264"/>
      <c r="I137" s="7"/>
      <c r="J137" s="7"/>
      <c r="K137" s="7"/>
      <c r="L137" s="7"/>
      <c r="M137" s="7"/>
      <c r="N137" s="7"/>
      <c r="O137" s="7"/>
      <c r="P137" s="7"/>
      <c r="Q137" s="265"/>
      <c r="R137" s="7"/>
      <c r="S137" s="7"/>
      <c r="T137" s="7"/>
      <c r="U137" s="266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</row>
    <row r="138" ht="18.0" customHeight="1">
      <c r="A138" s="7"/>
      <c r="B138" s="7"/>
      <c r="C138" s="7"/>
      <c r="D138" s="7"/>
      <c r="E138" s="7"/>
      <c r="F138" s="7"/>
      <c r="G138" s="7"/>
      <c r="H138" s="264"/>
      <c r="I138" s="7"/>
      <c r="J138" s="7"/>
      <c r="K138" s="7"/>
      <c r="L138" s="7"/>
      <c r="M138" s="7"/>
      <c r="N138" s="7"/>
      <c r="O138" s="7"/>
      <c r="P138" s="7"/>
      <c r="Q138" s="265"/>
      <c r="R138" s="7"/>
      <c r="S138" s="7"/>
      <c r="T138" s="7"/>
      <c r="U138" s="266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</row>
    <row r="139" ht="18.0" customHeight="1">
      <c r="A139" s="7"/>
      <c r="B139" s="7"/>
      <c r="C139" s="7"/>
      <c r="D139" s="7"/>
      <c r="E139" s="7"/>
      <c r="F139" s="7"/>
      <c r="G139" s="7"/>
      <c r="H139" s="264"/>
      <c r="I139" s="7"/>
      <c r="J139" s="7"/>
      <c r="K139" s="7"/>
      <c r="L139" s="7"/>
      <c r="M139" s="7"/>
      <c r="N139" s="7"/>
      <c r="O139" s="7"/>
      <c r="P139" s="7"/>
      <c r="Q139" s="265"/>
      <c r="R139" s="7"/>
      <c r="S139" s="7"/>
      <c r="T139" s="7"/>
      <c r="U139" s="266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</row>
    <row r="140" ht="18.0" customHeight="1">
      <c r="A140" s="7"/>
      <c r="B140" s="7"/>
      <c r="C140" s="7"/>
      <c r="D140" s="7"/>
      <c r="E140" s="7"/>
      <c r="F140" s="7"/>
      <c r="G140" s="7"/>
      <c r="H140" s="264"/>
      <c r="I140" s="7"/>
      <c r="J140" s="7"/>
      <c r="K140" s="7"/>
      <c r="L140" s="7"/>
      <c r="M140" s="7"/>
      <c r="N140" s="7"/>
      <c r="O140" s="7"/>
      <c r="P140" s="7"/>
      <c r="Q140" s="265"/>
      <c r="R140" s="7"/>
      <c r="S140" s="7"/>
      <c r="T140" s="7"/>
      <c r="U140" s="266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</row>
    <row r="141" ht="18.0" customHeight="1">
      <c r="A141" s="7"/>
      <c r="B141" s="7"/>
      <c r="C141" s="7"/>
      <c r="D141" s="7"/>
      <c r="E141" s="7"/>
      <c r="F141" s="7"/>
      <c r="G141" s="7"/>
      <c r="H141" s="264"/>
      <c r="I141" s="7"/>
      <c r="J141" s="7"/>
      <c r="K141" s="7"/>
      <c r="L141" s="7"/>
      <c r="M141" s="7"/>
      <c r="N141" s="7"/>
      <c r="O141" s="7"/>
      <c r="P141" s="7"/>
      <c r="Q141" s="265"/>
      <c r="R141" s="7"/>
      <c r="S141" s="7"/>
      <c r="T141" s="7"/>
      <c r="U141" s="266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</row>
    <row r="142" ht="18.0" customHeight="1">
      <c r="A142" s="7"/>
      <c r="B142" s="7"/>
      <c r="C142" s="7"/>
      <c r="D142" s="7"/>
      <c r="E142" s="7"/>
      <c r="F142" s="7"/>
      <c r="G142" s="7"/>
      <c r="H142" s="264"/>
      <c r="I142" s="7"/>
      <c r="J142" s="7"/>
      <c r="K142" s="7"/>
      <c r="L142" s="7"/>
      <c r="M142" s="7"/>
      <c r="N142" s="7"/>
      <c r="O142" s="7"/>
      <c r="P142" s="7"/>
      <c r="Q142" s="265"/>
      <c r="R142" s="7"/>
      <c r="S142" s="7"/>
      <c r="T142" s="7"/>
      <c r="U142" s="266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</row>
    <row r="143" ht="18.0" customHeight="1">
      <c r="A143" s="7"/>
      <c r="B143" s="7"/>
      <c r="C143" s="7"/>
      <c r="D143" s="7"/>
      <c r="E143" s="7"/>
      <c r="F143" s="7"/>
      <c r="G143" s="7"/>
      <c r="H143" s="264"/>
      <c r="I143" s="7"/>
      <c r="J143" s="7"/>
      <c r="K143" s="7"/>
      <c r="L143" s="7"/>
      <c r="M143" s="7"/>
      <c r="N143" s="7"/>
      <c r="O143" s="7"/>
      <c r="P143" s="7"/>
      <c r="Q143" s="265"/>
      <c r="R143" s="7"/>
      <c r="S143" s="7"/>
      <c r="T143" s="7"/>
      <c r="U143" s="266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</row>
    <row r="144" ht="18.0" customHeight="1">
      <c r="A144" s="7"/>
      <c r="B144" s="7"/>
      <c r="C144" s="7"/>
      <c r="D144" s="7"/>
      <c r="E144" s="7"/>
      <c r="F144" s="7"/>
      <c r="G144" s="7"/>
      <c r="H144" s="264"/>
      <c r="I144" s="7"/>
      <c r="J144" s="7"/>
      <c r="K144" s="7"/>
      <c r="L144" s="7"/>
      <c r="M144" s="7"/>
      <c r="N144" s="7"/>
      <c r="O144" s="7"/>
      <c r="P144" s="7"/>
      <c r="Q144" s="265"/>
      <c r="R144" s="7"/>
      <c r="S144" s="7"/>
      <c r="T144" s="7"/>
      <c r="U144" s="266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</row>
    <row r="145" ht="18.0" customHeight="1">
      <c r="A145" s="7"/>
      <c r="B145" s="7"/>
      <c r="C145" s="7"/>
      <c r="D145" s="7"/>
      <c r="E145" s="7"/>
      <c r="F145" s="7"/>
      <c r="G145" s="7"/>
      <c r="H145" s="264"/>
      <c r="I145" s="7"/>
      <c r="J145" s="7"/>
      <c r="K145" s="7"/>
      <c r="L145" s="7"/>
      <c r="M145" s="7"/>
      <c r="N145" s="7"/>
      <c r="O145" s="7"/>
      <c r="P145" s="7"/>
      <c r="Q145" s="265"/>
      <c r="R145" s="7"/>
      <c r="S145" s="7"/>
      <c r="T145" s="7"/>
      <c r="U145" s="266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</row>
    <row r="146" ht="18.0" customHeight="1">
      <c r="A146" s="7"/>
      <c r="B146" s="7"/>
      <c r="C146" s="7"/>
      <c r="D146" s="7"/>
      <c r="E146" s="7"/>
      <c r="F146" s="7"/>
      <c r="G146" s="7"/>
      <c r="H146" s="264"/>
      <c r="I146" s="7"/>
      <c r="J146" s="7"/>
      <c r="K146" s="7"/>
      <c r="L146" s="7"/>
      <c r="M146" s="7"/>
      <c r="N146" s="7"/>
      <c r="O146" s="7"/>
      <c r="P146" s="7"/>
      <c r="Q146" s="265"/>
      <c r="R146" s="7"/>
      <c r="S146" s="7"/>
      <c r="T146" s="7"/>
      <c r="U146" s="266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</row>
    <row r="147" ht="18.0" customHeight="1">
      <c r="A147" s="7"/>
      <c r="B147" s="7"/>
      <c r="C147" s="7"/>
      <c r="D147" s="7"/>
      <c r="E147" s="7"/>
      <c r="F147" s="7"/>
      <c r="G147" s="7"/>
      <c r="H147" s="264"/>
      <c r="I147" s="7"/>
      <c r="J147" s="7"/>
      <c r="K147" s="7"/>
      <c r="L147" s="7"/>
      <c r="M147" s="7"/>
      <c r="N147" s="7"/>
      <c r="O147" s="7"/>
      <c r="P147" s="7"/>
      <c r="Q147" s="265"/>
      <c r="R147" s="7"/>
      <c r="S147" s="7"/>
      <c r="T147" s="7"/>
      <c r="U147" s="266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</row>
    <row r="148" ht="18.0" customHeight="1">
      <c r="A148" s="7"/>
      <c r="B148" s="7"/>
      <c r="C148" s="7"/>
      <c r="D148" s="7"/>
      <c r="E148" s="7"/>
      <c r="F148" s="7"/>
      <c r="G148" s="7"/>
      <c r="H148" s="264"/>
      <c r="I148" s="7"/>
      <c r="J148" s="7"/>
      <c r="K148" s="7"/>
      <c r="L148" s="7"/>
      <c r="M148" s="7"/>
      <c r="N148" s="7"/>
      <c r="O148" s="7"/>
      <c r="P148" s="7"/>
      <c r="Q148" s="265"/>
      <c r="R148" s="7"/>
      <c r="S148" s="7"/>
      <c r="T148" s="7"/>
      <c r="U148" s="266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</row>
    <row r="149" ht="18.0" customHeight="1">
      <c r="A149" s="7"/>
      <c r="B149" s="7"/>
      <c r="C149" s="7"/>
      <c r="D149" s="7"/>
      <c r="E149" s="7"/>
      <c r="F149" s="7"/>
      <c r="G149" s="7"/>
      <c r="H149" s="264"/>
      <c r="I149" s="7"/>
      <c r="J149" s="7"/>
      <c r="K149" s="7"/>
      <c r="L149" s="7"/>
      <c r="M149" s="7"/>
      <c r="N149" s="7"/>
      <c r="O149" s="7"/>
      <c r="P149" s="7"/>
      <c r="Q149" s="265"/>
      <c r="R149" s="7"/>
      <c r="S149" s="7"/>
      <c r="T149" s="7"/>
      <c r="U149" s="266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</row>
    <row r="150" ht="18.0" customHeight="1">
      <c r="A150" s="7"/>
      <c r="B150" s="7"/>
      <c r="C150" s="7"/>
      <c r="D150" s="7"/>
      <c r="E150" s="7"/>
      <c r="F150" s="7"/>
      <c r="G150" s="7"/>
      <c r="H150" s="264"/>
      <c r="I150" s="7"/>
      <c r="J150" s="7"/>
      <c r="K150" s="7"/>
      <c r="L150" s="7"/>
      <c r="M150" s="7"/>
      <c r="N150" s="7"/>
      <c r="O150" s="7"/>
      <c r="P150" s="7"/>
      <c r="Q150" s="265"/>
      <c r="R150" s="7"/>
      <c r="S150" s="7"/>
      <c r="T150" s="7"/>
      <c r="U150" s="266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</row>
    <row r="151" ht="18.0" customHeight="1">
      <c r="A151" s="7"/>
      <c r="B151" s="7"/>
      <c r="C151" s="7"/>
      <c r="D151" s="7"/>
      <c r="E151" s="7"/>
      <c r="F151" s="7"/>
      <c r="G151" s="7"/>
      <c r="H151" s="264"/>
      <c r="I151" s="7"/>
      <c r="J151" s="7"/>
      <c r="K151" s="7"/>
      <c r="L151" s="7"/>
      <c r="M151" s="7"/>
      <c r="N151" s="7"/>
      <c r="O151" s="7"/>
      <c r="P151" s="7"/>
      <c r="Q151" s="265"/>
      <c r="R151" s="7"/>
      <c r="S151" s="7"/>
      <c r="T151" s="7"/>
      <c r="U151" s="266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</row>
    <row r="152" ht="18.0" customHeight="1">
      <c r="A152" s="7"/>
      <c r="B152" s="7"/>
      <c r="C152" s="7"/>
      <c r="D152" s="7"/>
      <c r="E152" s="7"/>
      <c r="F152" s="7"/>
      <c r="G152" s="7"/>
      <c r="H152" s="264"/>
      <c r="I152" s="7"/>
      <c r="J152" s="7"/>
      <c r="K152" s="7"/>
      <c r="L152" s="7"/>
      <c r="M152" s="7"/>
      <c r="N152" s="7"/>
      <c r="O152" s="7"/>
      <c r="P152" s="7"/>
      <c r="Q152" s="265"/>
      <c r="R152" s="7"/>
      <c r="S152" s="7"/>
      <c r="T152" s="7"/>
      <c r="U152" s="266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</row>
    <row r="153" ht="18.0" customHeight="1">
      <c r="A153" s="7"/>
      <c r="B153" s="7"/>
      <c r="C153" s="7"/>
      <c r="D153" s="7"/>
      <c r="E153" s="7"/>
      <c r="F153" s="7"/>
      <c r="G153" s="7"/>
      <c r="H153" s="264"/>
      <c r="I153" s="7"/>
      <c r="J153" s="7"/>
      <c r="K153" s="7"/>
      <c r="L153" s="7"/>
      <c r="M153" s="7"/>
      <c r="N153" s="7"/>
      <c r="O153" s="7"/>
      <c r="P153" s="7"/>
      <c r="Q153" s="265"/>
      <c r="R153" s="7"/>
      <c r="S153" s="7"/>
      <c r="T153" s="7"/>
      <c r="U153" s="266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</row>
    <row r="154" ht="18.0" customHeight="1">
      <c r="A154" s="7"/>
      <c r="B154" s="7"/>
      <c r="C154" s="7"/>
      <c r="D154" s="7"/>
      <c r="E154" s="7"/>
      <c r="F154" s="7"/>
      <c r="G154" s="7"/>
      <c r="H154" s="264"/>
      <c r="I154" s="7"/>
      <c r="J154" s="7"/>
      <c r="K154" s="7"/>
      <c r="L154" s="7"/>
      <c r="M154" s="7"/>
      <c r="N154" s="7"/>
      <c r="O154" s="7"/>
      <c r="P154" s="7"/>
      <c r="Q154" s="265"/>
      <c r="R154" s="7"/>
      <c r="S154" s="7"/>
      <c r="T154" s="7"/>
      <c r="U154" s="266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</row>
    <row r="155" ht="18.0" customHeight="1">
      <c r="A155" s="7"/>
      <c r="B155" s="7"/>
      <c r="C155" s="7"/>
      <c r="D155" s="7"/>
      <c r="E155" s="7"/>
      <c r="F155" s="7"/>
      <c r="G155" s="7"/>
      <c r="H155" s="264"/>
      <c r="I155" s="7"/>
      <c r="J155" s="7"/>
      <c r="K155" s="7"/>
      <c r="L155" s="7"/>
      <c r="M155" s="7"/>
      <c r="N155" s="7"/>
      <c r="O155" s="7"/>
      <c r="P155" s="7"/>
      <c r="Q155" s="265"/>
      <c r="R155" s="7"/>
      <c r="S155" s="7"/>
      <c r="T155" s="7"/>
      <c r="U155" s="266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</row>
    <row r="156" ht="18.0" customHeight="1">
      <c r="A156" s="7"/>
      <c r="B156" s="7"/>
      <c r="C156" s="7"/>
      <c r="D156" s="7"/>
      <c r="E156" s="7"/>
      <c r="F156" s="7"/>
      <c r="G156" s="7"/>
      <c r="H156" s="264"/>
      <c r="I156" s="7"/>
      <c r="J156" s="7"/>
      <c r="K156" s="7"/>
      <c r="L156" s="7"/>
      <c r="M156" s="7"/>
      <c r="N156" s="7"/>
      <c r="O156" s="7"/>
      <c r="P156" s="7"/>
      <c r="Q156" s="265"/>
      <c r="R156" s="7"/>
      <c r="S156" s="7"/>
      <c r="T156" s="7"/>
      <c r="U156" s="266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</row>
    <row r="157" ht="18.0" customHeight="1">
      <c r="A157" s="7"/>
      <c r="B157" s="7"/>
      <c r="C157" s="7"/>
      <c r="D157" s="7"/>
      <c r="E157" s="7"/>
      <c r="F157" s="7"/>
      <c r="G157" s="7"/>
      <c r="H157" s="264"/>
      <c r="I157" s="7"/>
      <c r="J157" s="7"/>
      <c r="K157" s="7"/>
      <c r="L157" s="7"/>
      <c r="M157" s="7"/>
      <c r="N157" s="7"/>
      <c r="O157" s="7"/>
      <c r="P157" s="7"/>
      <c r="Q157" s="265"/>
      <c r="R157" s="7"/>
      <c r="S157" s="7"/>
      <c r="T157" s="7"/>
      <c r="U157" s="266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</row>
    <row r="158" ht="18.0" customHeight="1">
      <c r="A158" s="7"/>
      <c r="B158" s="7"/>
      <c r="C158" s="7"/>
      <c r="D158" s="7"/>
      <c r="E158" s="7"/>
      <c r="F158" s="7"/>
      <c r="G158" s="7"/>
      <c r="H158" s="264"/>
      <c r="I158" s="7"/>
      <c r="J158" s="7"/>
      <c r="K158" s="7"/>
      <c r="L158" s="7"/>
      <c r="M158" s="7"/>
      <c r="N158" s="7"/>
      <c r="O158" s="7"/>
      <c r="P158" s="7"/>
      <c r="Q158" s="265"/>
      <c r="R158" s="7"/>
      <c r="S158" s="7"/>
      <c r="T158" s="7"/>
      <c r="U158" s="266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</row>
    <row r="159" ht="18.0" customHeight="1">
      <c r="A159" s="7"/>
      <c r="B159" s="7"/>
      <c r="C159" s="7"/>
      <c r="D159" s="7"/>
      <c r="E159" s="7"/>
      <c r="F159" s="7"/>
      <c r="G159" s="7"/>
      <c r="H159" s="264"/>
      <c r="I159" s="7"/>
      <c r="J159" s="7"/>
      <c r="K159" s="7"/>
      <c r="L159" s="7"/>
      <c r="M159" s="7"/>
      <c r="N159" s="7"/>
      <c r="O159" s="7"/>
      <c r="P159" s="7"/>
      <c r="Q159" s="265"/>
      <c r="R159" s="7"/>
      <c r="S159" s="7"/>
      <c r="T159" s="7"/>
      <c r="U159" s="266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</row>
    <row r="160" ht="18.0" customHeight="1">
      <c r="A160" s="7"/>
      <c r="B160" s="7"/>
      <c r="C160" s="7"/>
      <c r="D160" s="7"/>
      <c r="E160" s="7"/>
      <c r="F160" s="7"/>
      <c r="G160" s="7"/>
      <c r="H160" s="264"/>
      <c r="I160" s="7"/>
      <c r="J160" s="7"/>
      <c r="K160" s="7"/>
      <c r="L160" s="7"/>
      <c r="M160" s="7"/>
      <c r="N160" s="7"/>
      <c r="O160" s="7"/>
      <c r="P160" s="7"/>
      <c r="Q160" s="265"/>
      <c r="R160" s="7"/>
      <c r="S160" s="7"/>
      <c r="T160" s="7"/>
      <c r="U160" s="266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</row>
    <row r="161" ht="18.0" customHeight="1">
      <c r="A161" s="7"/>
      <c r="B161" s="7"/>
      <c r="C161" s="7"/>
      <c r="D161" s="7"/>
      <c r="E161" s="7"/>
      <c r="F161" s="7"/>
      <c r="G161" s="7"/>
      <c r="H161" s="264"/>
      <c r="I161" s="7"/>
      <c r="J161" s="7"/>
      <c r="K161" s="7"/>
      <c r="L161" s="7"/>
      <c r="M161" s="7"/>
      <c r="N161" s="7"/>
      <c r="O161" s="7"/>
      <c r="P161" s="7"/>
      <c r="Q161" s="265"/>
      <c r="R161" s="7"/>
      <c r="S161" s="7"/>
      <c r="T161" s="7"/>
      <c r="U161" s="266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</row>
    <row r="162" ht="18.0" customHeight="1">
      <c r="A162" s="7"/>
      <c r="B162" s="7"/>
      <c r="C162" s="7"/>
      <c r="D162" s="7"/>
      <c r="E162" s="7"/>
      <c r="F162" s="7"/>
      <c r="G162" s="7"/>
      <c r="H162" s="264"/>
      <c r="I162" s="7"/>
      <c r="J162" s="7"/>
      <c r="K162" s="7"/>
      <c r="L162" s="7"/>
      <c r="M162" s="7"/>
      <c r="N162" s="7"/>
      <c r="O162" s="7"/>
      <c r="P162" s="7"/>
      <c r="Q162" s="265"/>
      <c r="R162" s="7"/>
      <c r="S162" s="7"/>
      <c r="T162" s="7"/>
      <c r="U162" s="266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</row>
    <row r="163" ht="18.0" customHeight="1">
      <c r="A163" s="7"/>
      <c r="B163" s="7"/>
      <c r="C163" s="7"/>
      <c r="D163" s="7"/>
      <c r="E163" s="7"/>
      <c r="F163" s="7"/>
      <c r="G163" s="7"/>
      <c r="H163" s="264"/>
      <c r="I163" s="7"/>
      <c r="J163" s="7"/>
      <c r="K163" s="7"/>
      <c r="L163" s="7"/>
      <c r="M163" s="7"/>
      <c r="N163" s="7"/>
      <c r="O163" s="7"/>
      <c r="P163" s="7"/>
      <c r="Q163" s="265"/>
      <c r="R163" s="7"/>
      <c r="S163" s="7"/>
      <c r="T163" s="7"/>
      <c r="U163" s="266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</row>
    <row r="164" ht="18.0" customHeight="1">
      <c r="A164" s="7"/>
      <c r="B164" s="7"/>
      <c r="C164" s="7"/>
      <c r="D164" s="7"/>
      <c r="E164" s="7"/>
      <c r="F164" s="7"/>
      <c r="G164" s="7"/>
      <c r="H164" s="264"/>
      <c r="I164" s="7"/>
      <c r="J164" s="7"/>
      <c r="K164" s="7"/>
      <c r="L164" s="7"/>
      <c r="M164" s="7"/>
      <c r="N164" s="7"/>
      <c r="O164" s="7"/>
      <c r="P164" s="7"/>
      <c r="Q164" s="265"/>
      <c r="R164" s="7"/>
      <c r="S164" s="7"/>
      <c r="T164" s="7"/>
      <c r="U164" s="266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</row>
    <row r="165" ht="18.0" customHeight="1">
      <c r="A165" s="7"/>
      <c r="B165" s="7"/>
      <c r="C165" s="7"/>
      <c r="D165" s="7"/>
      <c r="E165" s="7"/>
      <c r="F165" s="7"/>
      <c r="G165" s="7"/>
      <c r="H165" s="264"/>
      <c r="I165" s="7"/>
      <c r="J165" s="7"/>
      <c r="K165" s="7"/>
      <c r="L165" s="7"/>
      <c r="M165" s="7"/>
      <c r="N165" s="7"/>
      <c r="O165" s="7"/>
      <c r="P165" s="7"/>
      <c r="Q165" s="265"/>
      <c r="R165" s="7"/>
      <c r="S165" s="7"/>
      <c r="T165" s="7"/>
      <c r="U165" s="266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</row>
    <row r="166" ht="18.0" customHeight="1">
      <c r="A166" s="7"/>
      <c r="B166" s="7"/>
      <c r="C166" s="7"/>
      <c r="D166" s="7"/>
      <c r="E166" s="7"/>
      <c r="F166" s="7"/>
      <c r="G166" s="7"/>
      <c r="H166" s="264"/>
      <c r="I166" s="7"/>
      <c r="J166" s="7"/>
      <c r="K166" s="7"/>
      <c r="L166" s="7"/>
      <c r="M166" s="7"/>
      <c r="N166" s="7"/>
      <c r="O166" s="7"/>
      <c r="P166" s="7"/>
      <c r="Q166" s="265"/>
      <c r="R166" s="7"/>
      <c r="S166" s="7"/>
      <c r="T166" s="7"/>
      <c r="U166" s="266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</row>
    <row r="167" ht="18.0" customHeight="1">
      <c r="A167" s="7"/>
      <c r="B167" s="7"/>
      <c r="C167" s="7"/>
      <c r="D167" s="7"/>
      <c r="E167" s="7"/>
      <c r="F167" s="7"/>
      <c r="G167" s="7"/>
      <c r="H167" s="264"/>
      <c r="I167" s="7"/>
      <c r="J167" s="7"/>
      <c r="K167" s="7"/>
      <c r="L167" s="7"/>
      <c r="M167" s="7"/>
      <c r="N167" s="7"/>
      <c r="O167" s="7"/>
      <c r="P167" s="7"/>
      <c r="Q167" s="265"/>
      <c r="R167" s="7"/>
      <c r="S167" s="7"/>
      <c r="T167" s="7"/>
      <c r="U167" s="266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</row>
    <row r="168" ht="18.0" customHeight="1">
      <c r="A168" s="7"/>
      <c r="B168" s="7"/>
      <c r="C168" s="7"/>
      <c r="D168" s="7"/>
      <c r="E168" s="7"/>
      <c r="F168" s="7"/>
      <c r="G168" s="7"/>
      <c r="H168" s="264"/>
      <c r="I168" s="7"/>
      <c r="J168" s="7"/>
      <c r="K168" s="7"/>
      <c r="L168" s="7"/>
      <c r="M168" s="7"/>
      <c r="N168" s="7"/>
      <c r="O168" s="7"/>
      <c r="P168" s="7"/>
      <c r="Q168" s="265"/>
      <c r="R168" s="7"/>
      <c r="S168" s="7"/>
      <c r="T168" s="7"/>
      <c r="U168" s="266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</row>
    <row r="169" ht="18.0" customHeight="1">
      <c r="A169" s="7"/>
      <c r="B169" s="7"/>
      <c r="C169" s="7"/>
      <c r="D169" s="7"/>
      <c r="E169" s="7"/>
      <c r="F169" s="7"/>
      <c r="G169" s="7"/>
      <c r="H169" s="264"/>
      <c r="I169" s="7"/>
      <c r="J169" s="7"/>
      <c r="K169" s="7"/>
      <c r="L169" s="7"/>
      <c r="M169" s="7"/>
      <c r="N169" s="7"/>
      <c r="O169" s="7"/>
      <c r="P169" s="7"/>
      <c r="Q169" s="265"/>
      <c r="R169" s="7"/>
      <c r="S169" s="7"/>
      <c r="T169" s="7"/>
      <c r="U169" s="266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</row>
    <row r="170" ht="18.0" customHeight="1">
      <c r="A170" s="7"/>
      <c r="B170" s="7"/>
      <c r="C170" s="7"/>
      <c r="D170" s="7"/>
      <c r="E170" s="7"/>
      <c r="F170" s="7"/>
      <c r="G170" s="7"/>
      <c r="H170" s="264"/>
      <c r="I170" s="7"/>
      <c r="J170" s="7"/>
      <c r="K170" s="7"/>
      <c r="L170" s="7"/>
      <c r="M170" s="7"/>
      <c r="N170" s="7"/>
      <c r="O170" s="7"/>
      <c r="P170" s="7"/>
      <c r="Q170" s="265"/>
      <c r="R170" s="7"/>
      <c r="S170" s="7"/>
      <c r="T170" s="7"/>
      <c r="U170" s="266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</row>
    <row r="171" ht="18.0" customHeight="1">
      <c r="A171" s="7"/>
      <c r="B171" s="7"/>
      <c r="C171" s="7"/>
      <c r="D171" s="7"/>
      <c r="E171" s="7"/>
      <c r="F171" s="7"/>
      <c r="G171" s="7"/>
      <c r="H171" s="264"/>
      <c r="I171" s="7"/>
      <c r="J171" s="7"/>
      <c r="K171" s="7"/>
      <c r="L171" s="7"/>
      <c r="M171" s="7"/>
      <c r="N171" s="7"/>
      <c r="O171" s="7"/>
      <c r="P171" s="7"/>
      <c r="Q171" s="265"/>
      <c r="R171" s="7"/>
      <c r="S171" s="7"/>
      <c r="T171" s="7"/>
      <c r="U171" s="266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</row>
    <row r="172" ht="18.0" customHeight="1">
      <c r="A172" s="7"/>
      <c r="B172" s="7"/>
      <c r="C172" s="7"/>
      <c r="D172" s="7"/>
      <c r="E172" s="7"/>
      <c r="F172" s="7"/>
      <c r="G172" s="7"/>
      <c r="H172" s="264"/>
      <c r="I172" s="7"/>
      <c r="J172" s="7"/>
      <c r="K172" s="7"/>
      <c r="L172" s="7"/>
      <c r="M172" s="7"/>
      <c r="N172" s="7"/>
      <c r="O172" s="7"/>
      <c r="P172" s="7"/>
      <c r="Q172" s="265"/>
      <c r="R172" s="7"/>
      <c r="S172" s="7"/>
      <c r="T172" s="7"/>
      <c r="U172" s="266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</row>
    <row r="173" ht="18.0" customHeight="1">
      <c r="A173" s="7"/>
      <c r="B173" s="7"/>
      <c r="C173" s="7"/>
      <c r="D173" s="7"/>
      <c r="E173" s="7"/>
      <c r="F173" s="7"/>
      <c r="G173" s="7"/>
      <c r="H173" s="264"/>
      <c r="I173" s="7"/>
      <c r="J173" s="7"/>
      <c r="K173" s="7"/>
      <c r="L173" s="7"/>
      <c r="M173" s="7"/>
      <c r="N173" s="7"/>
      <c r="O173" s="7"/>
      <c r="P173" s="7"/>
      <c r="Q173" s="265"/>
      <c r="R173" s="7"/>
      <c r="S173" s="7"/>
      <c r="T173" s="7"/>
      <c r="U173" s="266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</row>
    <row r="174" ht="18.0" customHeight="1">
      <c r="A174" s="7"/>
      <c r="B174" s="7"/>
      <c r="C174" s="7"/>
      <c r="D174" s="7"/>
      <c r="E174" s="7"/>
      <c r="F174" s="7"/>
      <c r="G174" s="7"/>
      <c r="H174" s="264"/>
      <c r="I174" s="7"/>
      <c r="J174" s="7"/>
      <c r="K174" s="7"/>
      <c r="L174" s="7"/>
      <c r="M174" s="7"/>
      <c r="N174" s="7"/>
      <c r="O174" s="7"/>
      <c r="P174" s="7"/>
      <c r="Q174" s="265"/>
      <c r="R174" s="7"/>
      <c r="S174" s="7"/>
      <c r="T174" s="7"/>
      <c r="U174" s="266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</row>
    <row r="175" ht="18.0" customHeight="1">
      <c r="A175" s="7"/>
      <c r="B175" s="7"/>
      <c r="C175" s="7"/>
      <c r="D175" s="7"/>
      <c r="E175" s="7"/>
      <c r="F175" s="7"/>
      <c r="G175" s="7"/>
      <c r="H175" s="264"/>
      <c r="I175" s="7"/>
      <c r="J175" s="7"/>
      <c r="K175" s="7"/>
      <c r="L175" s="7"/>
      <c r="M175" s="7"/>
      <c r="N175" s="7"/>
      <c r="O175" s="7"/>
      <c r="P175" s="7"/>
      <c r="Q175" s="265"/>
      <c r="R175" s="7"/>
      <c r="S175" s="7"/>
      <c r="T175" s="7"/>
      <c r="U175" s="266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</row>
    <row r="176" ht="18.0" customHeight="1">
      <c r="A176" s="7"/>
      <c r="B176" s="7"/>
      <c r="C176" s="7"/>
      <c r="D176" s="7"/>
      <c r="E176" s="7"/>
      <c r="F176" s="7"/>
      <c r="G176" s="7"/>
      <c r="H176" s="264"/>
      <c r="I176" s="7"/>
      <c r="J176" s="7"/>
      <c r="K176" s="7"/>
      <c r="L176" s="7"/>
      <c r="M176" s="7"/>
      <c r="N176" s="7"/>
      <c r="O176" s="7"/>
      <c r="P176" s="7"/>
      <c r="Q176" s="265"/>
      <c r="R176" s="7"/>
      <c r="S176" s="7"/>
      <c r="T176" s="7"/>
      <c r="U176" s="266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</row>
    <row r="177" ht="18.0" customHeight="1">
      <c r="A177" s="7"/>
      <c r="B177" s="7"/>
      <c r="C177" s="7"/>
      <c r="D177" s="7"/>
      <c r="E177" s="7"/>
      <c r="F177" s="7"/>
      <c r="G177" s="7"/>
      <c r="H177" s="264"/>
      <c r="I177" s="7"/>
      <c r="J177" s="7"/>
      <c r="K177" s="7"/>
      <c r="L177" s="7"/>
      <c r="M177" s="7"/>
      <c r="N177" s="7"/>
      <c r="O177" s="7"/>
      <c r="P177" s="7"/>
      <c r="Q177" s="265"/>
      <c r="R177" s="7"/>
      <c r="S177" s="7"/>
      <c r="T177" s="7"/>
      <c r="U177" s="266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</row>
    <row r="178" ht="18.0" customHeight="1">
      <c r="A178" s="7"/>
      <c r="B178" s="7"/>
      <c r="C178" s="7"/>
      <c r="D178" s="7"/>
      <c r="E178" s="7"/>
      <c r="F178" s="7"/>
      <c r="G178" s="7"/>
      <c r="H178" s="264"/>
      <c r="I178" s="7"/>
      <c r="J178" s="7"/>
      <c r="K178" s="7"/>
      <c r="L178" s="7"/>
      <c r="M178" s="7"/>
      <c r="N178" s="7"/>
      <c r="O178" s="7"/>
      <c r="P178" s="7"/>
      <c r="Q178" s="265"/>
      <c r="R178" s="7"/>
      <c r="S178" s="7"/>
      <c r="T178" s="7"/>
      <c r="U178" s="266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</row>
    <row r="179" ht="18.0" customHeight="1">
      <c r="A179" s="7"/>
      <c r="B179" s="7"/>
      <c r="C179" s="7"/>
      <c r="D179" s="7"/>
      <c r="E179" s="7"/>
      <c r="F179" s="7"/>
      <c r="G179" s="7"/>
      <c r="H179" s="264"/>
      <c r="I179" s="7"/>
      <c r="J179" s="7"/>
      <c r="K179" s="7"/>
      <c r="L179" s="7"/>
      <c r="M179" s="7"/>
      <c r="N179" s="7"/>
      <c r="O179" s="7"/>
      <c r="P179" s="7"/>
      <c r="Q179" s="265"/>
      <c r="R179" s="7"/>
      <c r="S179" s="7"/>
      <c r="T179" s="7"/>
      <c r="U179" s="266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</row>
    <row r="180" ht="18.0" customHeight="1">
      <c r="A180" s="7"/>
      <c r="B180" s="7"/>
      <c r="C180" s="7"/>
      <c r="D180" s="7"/>
      <c r="E180" s="7"/>
      <c r="F180" s="7"/>
      <c r="G180" s="7"/>
      <c r="H180" s="264"/>
      <c r="I180" s="7"/>
      <c r="J180" s="7"/>
      <c r="K180" s="7"/>
      <c r="L180" s="7"/>
      <c r="M180" s="7"/>
      <c r="N180" s="7"/>
      <c r="O180" s="7"/>
      <c r="P180" s="7"/>
      <c r="Q180" s="265"/>
      <c r="R180" s="7"/>
      <c r="S180" s="7"/>
      <c r="T180" s="7"/>
      <c r="U180" s="266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</row>
    <row r="181" ht="18.0" customHeight="1">
      <c r="A181" s="7"/>
      <c r="B181" s="7"/>
      <c r="C181" s="7"/>
      <c r="D181" s="7"/>
      <c r="E181" s="7"/>
      <c r="F181" s="7"/>
      <c r="G181" s="7"/>
      <c r="H181" s="264"/>
      <c r="I181" s="7"/>
      <c r="J181" s="7"/>
      <c r="K181" s="7"/>
      <c r="L181" s="7"/>
      <c r="M181" s="7"/>
      <c r="N181" s="7"/>
      <c r="O181" s="7"/>
      <c r="P181" s="7"/>
      <c r="Q181" s="265"/>
      <c r="R181" s="7"/>
      <c r="S181" s="7"/>
      <c r="T181" s="7"/>
      <c r="U181" s="266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</row>
    <row r="182" ht="18.0" customHeight="1">
      <c r="A182" s="7"/>
      <c r="B182" s="7"/>
      <c r="C182" s="7"/>
      <c r="D182" s="7"/>
      <c r="E182" s="7"/>
      <c r="F182" s="7"/>
      <c r="G182" s="7"/>
      <c r="H182" s="264"/>
      <c r="I182" s="7"/>
      <c r="J182" s="7"/>
      <c r="K182" s="7"/>
      <c r="L182" s="7"/>
      <c r="M182" s="7"/>
      <c r="N182" s="7"/>
      <c r="O182" s="7"/>
      <c r="P182" s="7"/>
      <c r="Q182" s="265"/>
      <c r="R182" s="7"/>
      <c r="S182" s="7"/>
      <c r="T182" s="7"/>
      <c r="U182" s="266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</row>
    <row r="183" ht="18.0" customHeight="1">
      <c r="A183" s="7"/>
      <c r="B183" s="7"/>
      <c r="C183" s="7"/>
      <c r="D183" s="7"/>
      <c r="E183" s="7"/>
      <c r="F183" s="7"/>
      <c r="G183" s="7"/>
      <c r="H183" s="264"/>
      <c r="I183" s="7"/>
      <c r="J183" s="7"/>
      <c r="K183" s="7"/>
      <c r="L183" s="7"/>
      <c r="M183" s="7"/>
      <c r="N183" s="7"/>
      <c r="O183" s="7"/>
      <c r="P183" s="7"/>
      <c r="Q183" s="265"/>
      <c r="R183" s="7"/>
      <c r="S183" s="7"/>
      <c r="T183" s="7"/>
      <c r="U183" s="266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</row>
    <row r="184" ht="18.0" customHeight="1">
      <c r="A184" s="7"/>
      <c r="B184" s="7"/>
      <c r="C184" s="7"/>
      <c r="D184" s="7"/>
      <c r="E184" s="7"/>
      <c r="F184" s="7"/>
      <c r="G184" s="7"/>
      <c r="H184" s="264"/>
      <c r="I184" s="7"/>
      <c r="J184" s="7"/>
      <c r="K184" s="7"/>
      <c r="L184" s="7"/>
      <c r="M184" s="7"/>
      <c r="N184" s="7"/>
      <c r="O184" s="7"/>
      <c r="P184" s="7"/>
      <c r="Q184" s="265"/>
      <c r="R184" s="7"/>
      <c r="S184" s="7"/>
      <c r="T184" s="7"/>
      <c r="U184" s="266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</row>
    <row r="185" ht="18.0" customHeight="1">
      <c r="A185" s="7"/>
      <c r="B185" s="7"/>
      <c r="C185" s="7"/>
      <c r="D185" s="7"/>
      <c r="E185" s="7"/>
      <c r="F185" s="7"/>
      <c r="G185" s="7"/>
      <c r="H185" s="264"/>
      <c r="I185" s="7"/>
      <c r="J185" s="7"/>
      <c r="K185" s="7"/>
      <c r="L185" s="7"/>
      <c r="M185" s="7"/>
      <c r="N185" s="7"/>
      <c r="O185" s="7"/>
      <c r="P185" s="7"/>
      <c r="Q185" s="265"/>
      <c r="R185" s="7"/>
      <c r="S185" s="7"/>
      <c r="T185" s="7"/>
      <c r="U185" s="266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</row>
    <row r="186" ht="18.0" customHeight="1">
      <c r="A186" s="7"/>
      <c r="B186" s="7"/>
      <c r="C186" s="7"/>
      <c r="D186" s="7"/>
      <c r="E186" s="7"/>
      <c r="F186" s="7"/>
      <c r="G186" s="7"/>
      <c r="H186" s="264"/>
      <c r="I186" s="7"/>
      <c r="J186" s="7"/>
      <c r="K186" s="7"/>
      <c r="L186" s="7"/>
      <c r="M186" s="7"/>
      <c r="N186" s="7"/>
      <c r="O186" s="7"/>
      <c r="P186" s="7"/>
      <c r="Q186" s="265"/>
      <c r="R186" s="7"/>
      <c r="S186" s="7"/>
      <c r="T186" s="7"/>
      <c r="U186" s="266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</row>
    <row r="187" ht="18.0" customHeight="1">
      <c r="A187" s="7"/>
      <c r="B187" s="7"/>
      <c r="C187" s="7"/>
      <c r="D187" s="7"/>
      <c r="E187" s="7"/>
      <c r="F187" s="7"/>
      <c r="G187" s="7"/>
      <c r="H187" s="264"/>
      <c r="I187" s="7"/>
      <c r="J187" s="7"/>
      <c r="K187" s="7"/>
      <c r="L187" s="7"/>
      <c r="M187" s="7"/>
      <c r="N187" s="7"/>
      <c r="O187" s="7"/>
      <c r="P187" s="7"/>
      <c r="Q187" s="265"/>
      <c r="R187" s="7"/>
      <c r="S187" s="7"/>
      <c r="T187" s="7"/>
      <c r="U187" s="266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</row>
    <row r="188" ht="18.0" customHeight="1">
      <c r="A188" s="7"/>
      <c r="B188" s="7"/>
      <c r="C188" s="7"/>
      <c r="D188" s="7"/>
      <c r="E188" s="7"/>
      <c r="F188" s="7"/>
      <c r="G188" s="7"/>
      <c r="H188" s="264"/>
      <c r="I188" s="7"/>
      <c r="J188" s="7"/>
      <c r="K188" s="7"/>
      <c r="L188" s="7"/>
      <c r="M188" s="7"/>
      <c r="N188" s="7"/>
      <c r="O188" s="7"/>
      <c r="P188" s="7"/>
      <c r="Q188" s="265"/>
      <c r="R188" s="7"/>
      <c r="S188" s="7"/>
      <c r="T188" s="7"/>
      <c r="U188" s="266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</row>
    <row r="189" ht="18.0" customHeight="1">
      <c r="A189" s="7"/>
      <c r="B189" s="7"/>
      <c r="C189" s="7"/>
      <c r="D189" s="7"/>
      <c r="E189" s="7"/>
      <c r="F189" s="7"/>
      <c r="G189" s="7"/>
      <c r="H189" s="264"/>
      <c r="I189" s="7"/>
      <c r="J189" s="7"/>
      <c r="K189" s="7"/>
      <c r="L189" s="7"/>
      <c r="M189" s="7"/>
      <c r="N189" s="7"/>
      <c r="O189" s="7"/>
      <c r="P189" s="7"/>
      <c r="Q189" s="265"/>
      <c r="R189" s="7"/>
      <c r="S189" s="7"/>
      <c r="T189" s="7"/>
      <c r="U189" s="266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</row>
    <row r="190" ht="18.0" customHeight="1">
      <c r="A190" s="7"/>
      <c r="B190" s="7"/>
      <c r="C190" s="7"/>
      <c r="D190" s="7"/>
      <c r="E190" s="7"/>
      <c r="F190" s="7"/>
      <c r="G190" s="7"/>
      <c r="H190" s="264"/>
      <c r="I190" s="7"/>
      <c r="J190" s="7"/>
      <c r="K190" s="7"/>
      <c r="L190" s="7"/>
      <c r="M190" s="7"/>
      <c r="N190" s="7"/>
      <c r="O190" s="7"/>
      <c r="P190" s="7"/>
      <c r="Q190" s="265"/>
      <c r="R190" s="7"/>
      <c r="S190" s="7"/>
      <c r="T190" s="7"/>
      <c r="U190" s="266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</row>
    <row r="191" ht="18.0" customHeight="1">
      <c r="A191" s="7"/>
      <c r="B191" s="7"/>
      <c r="C191" s="7"/>
      <c r="D191" s="7"/>
      <c r="E191" s="7"/>
      <c r="F191" s="7"/>
      <c r="G191" s="7"/>
      <c r="H191" s="264"/>
      <c r="I191" s="7"/>
      <c r="J191" s="7"/>
      <c r="K191" s="7"/>
      <c r="L191" s="7"/>
      <c r="M191" s="7"/>
      <c r="N191" s="7"/>
      <c r="O191" s="7"/>
      <c r="P191" s="7"/>
      <c r="Q191" s="265"/>
      <c r="R191" s="7"/>
      <c r="S191" s="7"/>
      <c r="T191" s="7"/>
      <c r="U191" s="266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</row>
    <row r="192" ht="18.0" customHeight="1">
      <c r="A192" s="7"/>
      <c r="B192" s="7"/>
      <c r="C192" s="7"/>
      <c r="D192" s="7"/>
      <c r="E192" s="7"/>
      <c r="F192" s="7"/>
      <c r="G192" s="7"/>
      <c r="H192" s="264"/>
      <c r="I192" s="7"/>
      <c r="J192" s="7"/>
      <c r="K192" s="7"/>
      <c r="L192" s="7"/>
      <c r="M192" s="7"/>
      <c r="N192" s="7"/>
      <c r="O192" s="7"/>
      <c r="P192" s="7"/>
      <c r="Q192" s="265"/>
      <c r="R192" s="7"/>
      <c r="S192" s="7"/>
      <c r="T192" s="7"/>
      <c r="U192" s="266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</row>
    <row r="193" ht="18.0" customHeight="1">
      <c r="A193" s="7"/>
      <c r="B193" s="7"/>
      <c r="C193" s="7"/>
      <c r="D193" s="7"/>
      <c r="E193" s="7"/>
      <c r="F193" s="7"/>
      <c r="G193" s="7"/>
      <c r="H193" s="264"/>
      <c r="I193" s="7"/>
      <c r="J193" s="7"/>
      <c r="K193" s="7"/>
      <c r="L193" s="7"/>
      <c r="M193" s="7"/>
      <c r="N193" s="7"/>
      <c r="O193" s="7"/>
      <c r="P193" s="7"/>
      <c r="Q193" s="265"/>
      <c r="R193" s="7"/>
      <c r="S193" s="7"/>
      <c r="T193" s="7"/>
      <c r="U193" s="266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</row>
    <row r="194" ht="18.0" customHeight="1">
      <c r="A194" s="7"/>
      <c r="B194" s="7"/>
      <c r="C194" s="7"/>
      <c r="D194" s="7"/>
      <c r="E194" s="7"/>
      <c r="F194" s="7"/>
      <c r="G194" s="7"/>
      <c r="H194" s="264"/>
      <c r="I194" s="7"/>
      <c r="J194" s="7"/>
      <c r="K194" s="7"/>
      <c r="L194" s="7"/>
      <c r="M194" s="7"/>
      <c r="N194" s="7"/>
      <c r="O194" s="7"/>
      <c r="P194" s="7"/>
      <c r="Q194" s="265"/>
      <c r="R194" s="7"/>
      <c r="S194" s="7"/>
      <c r="T194" s="7"/>
      <c r="U194" s="266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</row>
    <row r="195" ht="18.0" customHeight="1">
      <c r="A195" s="7"/>
      <c r="B195" s="7"/>
      <c r="C195" s="7"/>
      <c r="D195" s="7"/>
      <c r="E195" s="7"/>
      <c r="F195" s="7"/>
      <c r="G195" s="7"/>
      <c r="H195" s="264"/>
      <c r="I195" s="7"/>
      <c r="J195" s="7"/>
      <c r="K195" s="7"/>
      <c r="L195" s="7"/>
      <c r="M195" s="7"/>
      <c r="N195" s="7"/>
      <c r="O195" s="7"/>
      <c r="P195" s="7"/>
      <c r="Q195" s="265"/>
      <c r="R195" s="7"/>
      <c r="S195" s="7"/>
      <c r="T195" s="7"/>
      <c r="U195" s="266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</row>
    <row r="196" ht="18.0" customHeight="1">
      <c r="A196" s="7"/>
      <c r="B196" s="7"/>
      <c r="C196" s="7"/>
      <c r="D196" s="7"/>
      <c r="E196" s="7"/>
      <c r="F196" s="7"/>
      <c r="G196" s="7"/>
      <c r="H196" s="264"/>
      <c r="I196" s="7"/>
      <c r="J196" s="7"/>
      <c r="K196" s="7"/>
      <c r="L196" s="7"/>
      <c r="M196" s="7"/>
      <c r="N196" s="7"/>
      <c r="O196" s="7"/>
      <c r="P196" s="7"/>
      <c r="Q196" s="265"/>
      <c r="R196" s="7"/>
      <c r="S196" s="7"/>
      <c r="T196" s="7"/>
      <c r="U196" s="266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</row>
    <row r="197" ht="18.0" customHeight="1">
      <c r="A197" s="7"/>
      <c r="B197" s="7"/>
      <c r="C197" s="7"/>
      <c r="D197" s="7"/>
      <c r="E197" s="7"/>
      <c r="F197" s="7"/>
      <c r="G197" s="7"/>
      <c r="H197" s="264"/>
      <c r="I197" s="7"/>
      <c r="J197" s="7"/>
      <c r="K197" s="7"/>
      <c r="L197" s="7"/>
      <c r="M197" s="7"/>
      <c r="N197" s="7"/>
      <c r="O197" s="7"/>
      <c r="P197" s="7"/>
      <c r="Q197" s="265"/>
      <c r="R197" s="7"/>
      <c r="S197" s="7"/>
      <c r="T197" s="7"/>
      <c r="U197" s="266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</row>
    <row r="198" ht="18.0" customHeight="1">
      <c r="A198" s="7"/>
      <c r="B198" s="7"/>
      <c r="C198" s="7"/>
      <c r="D198" s="7"/>
      <c r="E198" s="7"/>
      <c r="F198" s="7"/>
      <c r="G198" s="7"/>
      <c r="H198" s="264"/>
      <c r="I198" s="7"/>
      <c r="J198" s="7"/>
      <c r="K198" s="7"/>
      <c r="L198" s="7"/>
      <c r="M198" s="7"/>
      <c r="N198" s="7"/>
      <c r="O198" s="7"/>
      <c r="P198" s="7"/>
      <c r="Q198" s="265"/>
      <c r="R198" s="7"/>
      <c r="S198" s="7"/>
      <c r="T198" s="7"/>
      <c r="U198" s="266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</row>
    <row r="199" ht="18.0" customHeight="1">
      <c r="A199" s="7"/>
      <c r="B199" s="7"/>
      <c r="C199" s="7"/>
      <c r="D199" s="7"/>
      <c r="E199" s="7"/>
      <c r="F199" s="7"/>
      <c r="G199" s="7"/>
      <c r="H199" s="264"/>
      <c r="I199" s="7"/>
      <c r="J199" s="7"/>
      <c r="K199" s="7"/>
      <c r="L199" s="7"/>
      <c r="M199" s="7"/>
      <c r="N199" s="7"/>
      <c r="O199" s="7"/>
      <c r="P199" s="7"/>
      <c r="Q199" s="265"/>
      <c r="R199" s="7"/>
      <c r="S199" s="7"/>
      <c r="T199" s="7"/>
      <c r="U199" s="266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</row>
    <row r="200" ht="18.0" customHeight="1">
      <c r="A200" s="7"/>
      <c r="B200" s="7"/>
      <c r="C200" s="7"/>
      <c r="D200" s="7"/>
      <c r="E200" s="7"/>
      <c r="F200" s="7"/>
      <c r="G200" s="7"/>
      <c r="H200" s="264"/>
      <c r="I200" s="7"/>
      <c r="J200" s="7"/>
      <c r="K200" s="7"/>
      <c r="L200" s="7"/>
      <c r="M200" s="7"/>
      <c r="N200" s="7"/>
      <c r="O200" s="7"/>
      <c r="P200" s="7"/>
      <c r="Q200" s="265"/>
      <c r="R200" s="7"/>
      <c r="S200" s="7"/>
      <c r="T200" s="7"/>
      <c r="U200" s="266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</row>
    <row r="201" ht="18.0" customHeight="1">
      <c r="A201" s="7"/>
      <c r="B201" s="7"/>
      <c r="C201" s="7"/>
      <c r="D201" s="7"/>
      <c r="E201" s="7"/>
      <c r="F201" s="7"/>
      <c r="G201" s="7"/>
      <c r="H201" s="264"/>
      <c r="I201" s="7"/>
      <c r="J201" s="7"/>
      <c r="K201" s="7"/>
      <c r="L201" s="7"/>
      <c r="M201" s="7"/>
      <c r="N201" s="7"/>
      <c r="O201" s="7"/>
      <c r="P201" s="7"/>
      <c r="Q201" s="265"/>
      <c r="R201" s="7"/>
      <c r="S201" s="7"/>
      <c r="T201" s="7"/>
      <c r="U201" s="266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</row>
    <row r="202" ht="18.0" customHeight="1">
      <c r="A202" s="7"/>
      <c r="B202" s="7"/>
      <c r="C202" s="7"/>
      <c r="D202" s="7"/>
      <c r="E202" s="7"/>
      <c r="F202" s="7"/>
      <c r="G202" s="7"/>
      <c r="H202" s="264"/>
      <c r="I202" s="7"/>
      <c r="J202" s="7"/>
      <c r="K202" s="7"/>
      <c r="L202" s="7"/>
      <c r="M202" s="7"/>
      <c r="N202" s="7"/>
      <c r="O202" s="7"/>
      <c r="P202" s="7"/>
      <c r="Q202" s="265"/>
      <c r="R202" s="7"/>
      <c r="S202" s="7"/>
      <c r="T202" s="7"/>
      <c r="U202" s="266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</row>
    <row r="203" ht="18.0" customHeight="1">
      <c r="A203" s="7"/>
      <c r="B203" s="7"/>
      <c r="C203" s="7"/>
      <c r="D203" s="7"/>
      <c r="E203" s="7"/>
      <c r="F203" s="7"/>
      <c r="G203" s="7"/>
      <c r="H203" s="264"/>
      <c r="I203" s="7"/>
      <c r="J203" s="7"/>
      <c r="K203" s="7"/>
      <c r="L203" s="7"/>
      <c r="M203" s="7"/>
      <c r="N203" s="7"/>
      <c r="O203" s="7"/>
      <c r="P203" s="7"/>
      <c r="Q203" s="265"/>
      <c r="R203" s="7"/>
      <c r="S203" s="7"/>
      <c r="T203" s="7"/>
      <c r="U203" s="266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</row>
    <row r="204" ht="18.0" customHeight="1">
      <c r="A204" s="7"/>
      <c r="B204" s="7"/>
      <c r="C204" s="7"/>
      <c r="D204" s="7"/>
      <c r="E204" s="7"/>
      <c r="F204" s="7"/>
      <c r="G204" s="7"/>
      <c r="H204" s="264"/>
      <c r="I204" s="7"/>
      <c r="J204" s="7"/>
      <c r="K204" s="7"/>
      <c r="L204" s="7"/>
      <c r="M204" s="7"/>
      <c r="N204" s="7"/>
      <c r="O204" s="7"/>
      <c r="P204" s="7"/>
      <c r="Q204" s="265"/>
      <c r="R204" s="7"/>
      <c r="S204" s="7"/>
      <c r="T204" s="7"/>
      <c r="U204" s="266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</row>
    <row r="205" ht="18.0" customHeight="1">
      <c r="A205" s="7"/>
      <c r="B205" s="7"/>
      <c r="C205" s="7"/>
      <c r="D205" s="7"/>
      <c r="E205" s="7"/>
      <c r="F205" s="7"/>
      <c r="G205" s="7"/>
      <c r="H205" s="264"/>
      <c r="I205" s="7"/>
      <c r="J205" s="7"/>
      <c r="K205" s="7"/>
      <c r="L205" s="7"/>
      <c r="M205" s="7"/>
      <c r="N205" s="7"/>
      <c r="O205" s="7"/>
      <c r="P205" s="7"/>
      <c r="Q205" s="265"/>
      <c r="R205" s="7"/>
      <c r="S205" s="7"/>
      <c r="T205" s="7"/>
      <c r="U205" s="266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</row>
    <row r="206" ht="18.0" customHeight="1">
      <c r="A206" s="7"/>
      <c r="B206" s="7"/>
      <c r="C206" s="7"/>
      <c r="D206" s="7"/>
      <c r="E206" s="7"/>
      <c r="F206" s="7"/>
      <c r="G206" s="7"/>
      <c r="H206" s="264"/>
      <c r="I206" s="7"/>
      <c r="J206" s="7"/>
      <c r="K206" s="7"/>
      <c r="L206" s="7"/>
      <c r="M206" s="7"/>
      <c r="N206" s="7"/>
      <c r="O206" s="7"/>
      <c r="P206" s="7"/>
      <c r="Q206" s="265"/>
      <c r="R206" s="7"/>
      <c r="S206" s="7"/>
      <c r="T206" s="7"/>
      <c r="U206" s="266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</row>
    <row r="207" ht="18.0" customHeight="1">
      <c r="A207" s="7"/>
      <c r="B207" s="7"/>
      <c r="C207" s="7"/>
      <c r="D207" s="7"/>
      <c r="E207" s="7"/>
      <c r="F207" s="7"/>
      <c r="G207" s="7"/>
      <c r="H207" s="264"/>
      <c r="I207" s="7"/>
      <c r="J207" s="7"/>
      <c r="K207" s="7"/>
      <c r="L207" s="7"/>
      <c r="M207" s="7"/>
      <c r="N207" s="7"/>
      <c r="O207" s="7"/>
      <c r="P207" s="7"/>
      <c r="Q207" s="265"/>
      <c r="R207" s="7"/>
      <c r="S207" s="7"/>
      <c r="T207" s="7"/>
      <c r="U207" s="266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</row>
    <row r="208" ht="18.0" customHeight="1">
      <c r="A208" s="7"/>
      <c r="B208" s="7"/>
      <c r="C208" s="7"/>
      <c r="D208" s="7"/>
      <c r="E208" s="7"/>
      <c r="F208" s="7"/>
      <c r="G208" s="7"/>
      <c r="H208" s="264"/>
      <c r="I208" s="7"/>
      <c r="J208" s="7"/>
      <c r="K208" s="7"/>
      <c r="L208" s="7"/>
      <c r="M208" s="7"/>
      <c r="N208" s="7"/>
      <c r="O208" s="7"/>
      <c r="P208" s="7"/>
      <c r="Q208" s="265"/>
      <c r="R208" s="7"/>
      <c r="S208" s="7"/>
      <c r="T208" s="7"/>
      <c r="U208" s="266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</row>
    <row r="209" ht="18.0" customHeight="1">
      <c r="A209" s="7"/>
      <c r="B209" s="7"/>
      <c r="C209" s="7"/>
      <c r="D209" s="7"/>
      <c r="E209" s="7"/>
      <c r="F209" s="7"/>
      <c r="G209" s="7"/>
      <c r="H209" s="264"/>
      <c r="I209" s="7"/>
      <c r="J209" s="7"/>
      <c r="K209" s="7"/>
      <c r="L209" s="7"/>
      <c r="M209" s="7"/>
      <c r="N209" s="7"/>
      <c r="O209" s="7"/>
      <c r="P209" s="7"/>
      <c r="Q209" s="265"/>
      <c r="R209" s="7"/>
      <c r="S209" s="7"/>
      <c r="T209" s="7"/>
      <c r="U209" s="266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</row>
    <row r="210" ht="18.0" customHeight="1">
      <c r="A210" s="7"/>
      <c r="B210" s="7"/>
      <c r="C210" s="7"/>
      <c r="D210" s="7"/>
      <c r="E210" s="7"/>
      <c r="F210" s="7"/>
      <c r="G210" s="7"/>
      <c r="H210" s="264"/>
      <c r="I210" s="7"/>
      <c r="J210" s="7"/>
      <c r="K210" s="7"/>
      <c r="L210" s="7"/>
      <c r="M210" s="7"/>
      <c r="N210" s="7"/>
      <c r="O210" s="7"/>
      <c r="P210" s="7"/>
      <c r="Q210" s="265"/>
      <c r="R210" s="7"/>
      <c r="S210" s="7"/>
      <c r="T210" s="7"/>
      <c r="U210" s="266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</row>
    <row r="211" ht="18.0" customHeight="1">
      <c r="A211" s="7"/>
      <c r="B211" s="7"/>
      <c r="C211" s="7"/>
      <c r="D211" s="7"/>
      <c r="E211" s="7"/>
      <c r="F211" s="7"/>
      <c r="G211" s="7"/>
      <c r="H211" s="264"/>
      <c r="I211" s="7"/>
      <c r="J211" s="7"/>
      <c r="K211" s="7"/>
      <c r="L211" s="7"/>
      <c r="M211" s="7"/>
      <c r="N211" s="7"/>
      <c r="O211" s="7"/>
      <c r="P211" s="7"/>
      <c r="Q211" s="265"/>
      <c r="R211" s="7"/>
      <c r="S211" s="7"/>
      <c r="T211" s="7"/>
      <c r="U211" s="266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</row>
    <row r="212" ht="18.0" customHeight="1">
      <c r="A212" s="7"/>
      <c r="B212" s="7"/>
      <c r="C212" s="7"/>
      <c r="D212" s="7"/>
      <c r="E212" s="7"/>
      <c r="F212" s="7"/>
      <c r="G212" s="7"/>
      <c r="H212" s="264"/>
      <c r="I212" s="7"/>
      <c r="J212" s="7"/>
      <c r="K212" s="7"/>
      <c r="L212" s="7"/>
      <c r="M212" s="7"/>
      <c r="N212" s="7"/>
      <c r="O212" s="7"/>
      <c r="P212" s="7"/>
      <c r="Q212" s="265"/>
      <c r="R212" s="7"/>
      <c r="S212" s="7"/>
      <c r="T212" s="7"/>
      <c r="U212" s="266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</row>
    <row r="213" ht="18.0" customHeight="1">
      <c r="A213" s="7"/>
      <c r="B213" s="7"/>
      <c r="C213" s="7"/>
      <c r="D213" s="7"/>
      <c r="E213" s="7"/>
      <c r="F213" s="7"/>
      <c r="G213" s="7"/>
      <c r="H213" s="264"/>
      <c r="I213" s="7"/>
      <c r="J213" s="7"/>
      <c r="K213" s="7"/>
      <c r="L213" s="7"/>
      <c r="M213" s="7"/>
      <c r="N213" s="7"/>
      <c r="O213" s="7"/>
      <c r="P213" s="7"/>
      <c r="Q213" s="265"/>
      <c r="R213" s="7"/>
      <c r="S213" s="7"/>
      <c r="T213" s="7"/>
      <c r="U213" s="266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</row>
    <row r="214" ht="18.0" customHeight="1">
      <c r="A214" s="7"/>
      <c r="B214" s="7"/>
      <c r="C214" s="7"/>
      <c r="D214" s="7"/>
      <c r="E214" s="7"/>
      <c r="F214" s="7"/>
      <c r="G214" s="7"/>
      <c r="H214" s="264"/>
      <c r="I214" s="7"/>
      <c r="J214" s="7"/>
      <c r="K214" s="7"/>
      <c r="L214" s="7"/>
      <c r="M214" s="7"/>
      <c r="N214" s="7"/>
      <c r="O214" s="7"/>
      <c r="P214" s="7"/>
      <c r="Q214" s="265"/>
      <c r="R214" s="7"/>
      <c r="S214" s="7"/>
      <c r="T214" s="7"/>
      <c r="U214" s="266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</row>
    <row r="215" ht="18.0" customHeight="1">
      <c r="A215" s="7"/>
      <c r="B215" s="7"/>
      <c r="C215" s="7"/>
      <c r="D215" s="7"/>
      <c r="E215" s="7"/>
      <c r="F215" s="7"/>
      <c r="G215" s="7"/>
      <c r="H215" s="264"/>
      <c r="I215" s="7"/>
      <c r="J215" s="7"/>
      <c r="K215" s="7"/>
      <c r="L215" s="7"/>
      <c r="M215" s="7"/>
      <c r="N215" s="7"/>
      <c r="O215" s="7"/>
      <c r="P215" s="7"/>
      <c r="Q215" s="265"/>
      <c r="R215" s="7"/>
      <c r="S215" s="7"/>
      <c r="T215" s="7"/>
      <c r="U215" s="266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</row>
    <row r="216" ht="18.0" customHeight="1">
      <c r="A216" s="7"/>
      <c r="B216" s="7"/>
      <c r="C216" s="7"/>
      <c r="D216" s="7"/>
      <c r="E216" s="7"/>
      <c r="F216" s="7"/>
      <c r="G216" s="7"/>
      <c r="H216" s="264"/>
      <c r="I216" s="7"/>
      <c r="J216" s="7"/>
      <c r="K216" s="7"/>
      <c r="L216" s="7"/>
      <c r="M216" s="7"/>
      <c r="N216" s="7"/>
      <c r="O216" s="7"/>
      <c r="P216" s="7"/>
      <c r="Q216" s="265"/>
      <c r="R216" s="7"/>
      <c r="S216" s="7"/>
      <c r="T216" s="7"/>
      <c r="U216" s="266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</row>
    <row r="217" ht="18.0" customHeight="1">
      <c r="A217" s="7"/>
      <c r="B217" s="7"/>
      <c r="C217" s="7"/>
      <c r="D217" s="7"/>
      <c r="E217" s="7"/>
      <c r="F217" s="7"/>
      <c r="G217" s="7"/>
      <c r="H217" s="264"/>
      <c r="I217" s="7"/>
      <c r="J217" s="7"/>
      <c r="K217" s="7"/>
      <c r="L217" s="7"/>
      <c r="M217" s="7"/>
      <c r="N217" s="7"/>
      <c r="O217" s="7"/>
      <c r="P217" s="7"/>
      <c r="Q217" s="265"/>
      <c r="R217" s="7"/>
      <c r="S217" s="7"/>
      <c r="T217" s="7"/>
      <c r="U217" s="266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</row>
    <row r="218" ht="18.0" customHeight="1">
      <c r="A218" s="7"/>
      <c r="B218" s="7"/>
      <c r="C218" s="7"/>
      <c r="D218" s="7"/>
      <c r="E218" s="7"/>
      <c r="F218" s="7"/>
      <c r="G218" s="7"/>
      <c r="H218" s="264"/>
      <c r="I218" s="7"/>
      <c r="J218" s="7"/>
      <c r="K218" s="7"/>
      <c r="L218" s="7"/>
      <c r="M218" s="7"/>
      <c r="N218" s="7"/>
      <c r="O218" s="7"/>
      <c r="P218" s="7"/>
      <c r="Q218" s="265"/>
      <c r="R218" s="7"/>
      <c r="S218" s="7"/>
      <c r="T218" s="7"/>
      <c r="U218" s="266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</row>
    <row r="219" ht="18.0" customHeight="1">
      <c r="A219" s="7"/>
      <c r="B219" s="7"/>
      <c r="C219" s="7"/>
      <c r="D219" s="7"/>
      <c r="E219" s="7"/>
      <c r="F219" s="7"/>
      <c r="G219" s="7"/>
      <c r="H219" s="264"/>
      <c r="I219" s="7"/>
      <c r="J219" s="7"/>
      <c r="K219" s="7"/>
      <c r="L219" s="7"/>
      <c r="M219" s="7"/>
      <c r="N219" s="7"/>
      <c r="O219" s="7"/>
      <c r="P219" s="7"/>
      <c r="Q219" s="265"/>
      <c r="R219" s="7"/>
      <c r="S219" s="7"/>
      <c r="T219" s="7"/>
      <c r="U219" s="266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</row>
    <row r="220" ht="18.0" customHeight="1">
      <c r="A220" s="7"/>
      <c r="B220" s="7"/>
      <c r="C220" s="7"/>
      <c r="D220" s="7"/>
      <c r="E220" s="7"/>
      <c r="F220" s="7"/>
      <c r="G220" s="7"/>
      <c r="H220" s="264"/>
      <c r="I220" s="7"/>
      <c r="J220" s="7"/>
      <c r="K220" s="7"/>
      <c r="L220" s="7"/>
      <c r="M220" s="7"/>
      <c r="N220" s="7"/>
      <c r="O220" s="7"/>
      <c r="P220" s="7"/>
      <c r="Q220" s="265"/>
      <c r="R220" s="7"/>
      <c r="S220" s="7"/>
      <c r="T220" s="7"/>
      <c r="U220" s="266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</row>
    <row r="221" ht="18.0" customHeight="1">
      <c r="A221" s="7"/>
      <c r="B221" s="7"/>
      <c r="C221" s="7"/>
      <c r="D221" s="7"/>
      <c r="E221" s="7"/>
      <c r="F221" s="7"/>
      <c r="G221" s="7"/>
      <c r="H221" s="264"/>
      <c r="I221" s="7"/>
      <c r="J221" s="7"/>
      <c r="K221" s="7"/>
      <c r="L221" s="7"/>
      <c r="M221" s="7"/>
      <c r="N221" s="7"/>
      <c r="O221" s="7"/>
      <c r="P221" s="7"/>
      <c r="Q221" s="265"/>
      <c r="R221" s="7"/>
      <c r="S221" s="7"/>
      <c r="T221" s="7"/>
      <c r="U221" s="266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</row>
    <row r="222" ht="18.0" customHeight="1">
      <c r="A222" s="7"/>
      <c r="B222" s="7"/>
      <c r="C222" s="7"/>
      <c r="D222" s="7"/>
      <c r="E222" s="7"/>
      <c r="F222" s="7"/>
      <c r="G222" s="7"/>
      <c r="H222" s="264"/>
      <c r="I222" s="7"/>
      <c r="J222" s="7"/>
      <c r="K222" s="7"/>
      <c r="L222" s="7"/>
      <c r="M222" s="7"/>
      <c r="N222" s="7"/>
      <c r="O222" s="7"/>
      <c r="P222" s="7"/>
      <c r="Q222" s="265"/>
      <c r="R222" s="7"/>
      <c r="S222" s="7"/>
      <c r="T222" s="7"/>
      <c r="U222" s="266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</row>
    <row r="223" ht="18.0" customHeight="1">
      <c r="A223" s="7"/>
      <c r="B223" s="7"/>
      <c r="C223" s="7"/>
      <c r="D223" s="7"/>
      <c r="E223" s="7"/>
      <c r="F223" s="7"/>
      <c r="G223" s="7"/>
      <c r="H223" s="264"/>
      <c r="I223" s="7"/>
      <c r="J223" s="7"/>
      <c r="K223" s="7"/>
      <c r="L223" s="7"/>
      <c r="M223" s="7"/>
      <c r="N223" s="7"/>
      <c r="O223" s="7"/>
      <c r="P223" s="7"/>
      <c r="Q223" s="265"/>
      <c r="R223" s="7"/>
      <c r="S223" s="7"/>
      <c r="T223" s="7"/>
      <c r="U223" s="266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</row>
    <row r="224" ht="18.0" customHeight="1">
      <c r="A224" s="7"/>
      <c r="B224" s="7"/>
      <c r="C224" s="7"/>
      <c r="D224" s="7"/>
      <c r="E224" s="7"/>
      <c r="F224" s="7"/>
      <c r="G224" s="7"/>
      <c r="H224" s="264"/>
      <c r="I224" s="7"/>
      <c r="J224" s="7"/>
      <c r="K224" s="7"/>
      <c r="L224" s="7"/>
      <c r="M224" s="7"/>
      <c r="N224" s="7"/>
      <c r="O224" s="7"/>
      <c r="P224" s="7"/>
      <c r="Q224" s="265"/>
      <c r="R224" s="7"/>
      <c r="S224" s="7"/>
      <c r="T224" s="7"/>
      <c r="U224" s="266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</row>
    <row r="225" ht="18.0" customHeight="1">
      <c r="A225" s="7"/>
      <c r="B225" s="7"/>
      <c r="C225" s="7"/>
      <c r="D225" s="7"/>
      <c r="E225" s="7"/>
      <c r="F225" s="7"/>
      <c r="G225" s="7"/>
      <c r="H225" s="264"/>
      <c r="I225" s="7"/>
      <c r="J225" s="7"/>
      <c r="K225" s="7"/>
      <c r="L225" s="7"/>
      <c r="M225" s="7"/>
      <c r="N225" s="7"/>
      <c r="O225" s="7"/>
      <c r="P225" s="7"/>
      <c r="Q225" s="265"/>
      <c r="R225" s="7"/>
      <c r="S225" s="7"/>
      <c r="T225" s="7"/>
      <c r="U225" s="266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</row>
    <row r="226" ht="18.0" customHeight="1">
      <c r="A226" s="7"/>
      <c r="B226" s="7"/>
      <c r="C226" s="7"/>
      <c r="D226" s="7"/>
      <c r="E226" s="7"/>
      <c r="F226" s="7"/>
      <c r="G226" s="7"/>
      <c r="H226" s="264"/>
      <c r="I226" s="7"/>
      <c r="J226" s="7"/>
      <c r="K226" s="7"/>
      <c r="L226" s="7"/>
      <c r="M226" s="7"/>
      <c r="N226" s="7"/>
      <c r="O226" s="7"/>
      <c r="P226" s="7"/>
      <c r="Q226" s="265"/>
      <c r="R226" s="7"/>
      <c r="S226" s="7"/>
      <c r="T226" s="7"/>
      <c r="U226" s="266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</row>
    <row r="227" ht="18.0" customHeight="1">
      <c r="A227" s="7"/>
      <c r="B227" s="7"/>
      <c r="C227" s="7"/>
      <c r="D227" s="7"/>
      <c r="E227" s="7"/>
      <c r="F227" s="7"/>
      <c r="G227" s="7"/>
      <c r="H227" s="264"/>
      <c r="I227" s="7"/>
      <c r="J227" s="7"/>
      <c r="K227" s="7"/>
      <c r="L227" s="7"/>
      <c r="M227" s="7"/>
      <c r="N227" s="7"/>
      <c r="O227" s="7"/>
      <c r="P227" s="7"/>
      <c r="Q227" s="265"/>
      <c r="R227" s="7"/>
      <c r="S227" s="7"/>
      <c r="T227" s="7"/>
      <c r="U227" s="266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</row>
    <row r="228" ht="18.0" customHeight="1">
      <c r="A228" s="7"/>
      <c r="B228" s="7"/>
      <c r="C228" s="7"/>
      <c r="D228" s="7"/>
      <c r="E228" s="7"/>
      <c r="F228" s="7"/>
      <c r="G228" s="7"/>
      <c r="H228" s="264"/>
      <c r="I228" s="7"/>
      <c r="J228" s="7"/>
      <c r="K228" s="7"/>
      <c r="L228" s="7"/>
      <c r="M228" s="7"/>
      <c r="N228" s="7"/>
      <c r="O228" s="7"/>
      <c r="P228" s="7"/>
      <c r="Q228" s="265"/>
      <c r="R228" s="7"/>
      <c r="S228" s="7"/>
      <c r="T228" s="7"/>
      <c r="U228" s="266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</row>
    <row r="229" ht="18.0" customHeight="1">
      <c r="A229" s="7"/>
      <c r="B229" s="7"/>
      <c r="C229" s="7"/>
      <c r="D229" s="7"/>
      <c r="E229" s="7"/>
      <c r="F229" s="7"/>
      <c r="G229" s="7"/>
      <c r="H229" s="264"/>
      <c r="I229" s="7"/>
      <c r="J229" s="7"/>
      <c r="K229" s="7"/>
      <c r="L229" s="7"/>
      <c r="M229" s="7"/>
      <c r="N229" s="7"/>
      <c r="O229" s="7"/>
      <c r="P229" s="7"/>
      <c r="Q229" s="265"/>
      <c r="R229" s="7"/>
      <c r="S229" s="7"/>
      <c r="T229" s="7"/>
      <c r="U229" s="266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</row>
    <row r="230" ht="18.0" customHeight="1">
      <c r="A230" s="7"/>
      <c r="B230" s="7"/>
      <c r="C230" s="7"/>
      <c r="D230" s="7"/>
      <c r="E230" s="7"/>
      <c r="F230" s="7"/>
      <c r="G230" s="7"/>
      <c r="H230" s="264"/>
      <c r="I230" s="7"/>
      <c r="J230" s="7"/>
      <c r="K230" s="7"/>
      <c r="L230" s="7"/>
      <c r="M230" s="7"/>
      <c r="N230" s="7"/>
      <c r="O230" s="7"/>
      <c r="P230" s="7"/>
      <c r="Q230" s="265"/>
      <c r="R230" s="7"/>
      <c r="S230" s="7"/>
      <c r="T230" s="7"/>
      <c r="U230" s="266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</row>
    <row r="231" ht="18.0" customHeight="1">
      <c r="A231" s="7"/>
      <c r="B231" s="7"/>
      <c r="C231" s="7"/>
      <c r="D231" s="7"/>
      <c r="E231" s="7"/>
      <c r="F231" s="7"/>
      <c r="G231" s="7"/>
      <c r="H231" s="264"/>
      <c r="I231" s="7"/>
      <c r="J231" s="7"/>
      <c r="K231" s="7"/>
      <c r="L231" s="7"/>
      <c r="M231" s="7"/>
      <c r="N231" s="7"/>
      <c r="O231" s="7"/>
      <c r="P231" s="7"/>
      <c r="Q231" s="265"/>
      <c r="R231" s="7"/>
      <c r="S231" s="7"/>
      <c r="T231" s="7"/>
      <c r="U231" s="266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</row>
    <row r="232" ht="18.0" customHeight="1">
      <c r="A232" s="7"/>
      <c r="B232" s="7"/>
      <c r="C232" s="7"/>
      <c r="D232" s="7"/>
      <c r="E232" s="7"/>
      <c r="F232" s="7"/>
      <c r="G232" s="7"/>
      <c r="H232" s="264"/>
      <c r="I232" s="7"/>
      <c r="J232" s="7"/>
      <c r="K232" s="7"/>
      <c r="L232" s="7"/>
      <c r="M232" s="7"/>
      <c r="N232" s="7"/>
      <c r="O232" s="7"/>
      <c r="P232" s="7"/>
      <c r="Q232" s="265"/>
      <c r="R232" s="7"/>
      <c r="S232" s="7"/>
      <c r="T232" s="7"/>
      <c r="U232" s="266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</row>
    <row r="233" ht="18.0" customHeight="1">
      <c r="A233" s="7"/>
      <c r="B233" s="7"/>
      <c r="C233" s="7"/>
      <c r="D233" s="7"/>
      <c r="E233" s="7"/>
      <c r="F233" s="7"/>
      <c r="G233" s="7"/>
      <c r="H233" s="264"/>
      <c r="I233" s="7"/>
      <c r="J233" s="7"/>
      <c r="K233" s="7"/>
      <c r="L233" s="7"/>
      <c r="M233" s="7"/>
      <c r="N233" s="7"/>
      <c r="O233" s="7"/>
      <c r="P233" s="7"/>
      <c r="Q233" s="265"/>
      <c r="R233" s="7"/>
      <c r="S233" s="7"/>
      <c r="T233" s="7"/>
      <c r="U233" s="266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</row>
    <row r="234" ht="18.0" customHeight="1">
      <c r="A234" s="7"/>
      <c r="B234" s="7"/>
      <c r="C234" s="7"/>
      <c r="D234" s="7"/>
      <c r="E234" s="7"/>
      <c r="F234" s="7"/>
      <c r="G234" s="7"/>
      <c r="H234" s="264"/>
      <c r="I234" s="7"/>
      <c r="J234" s="7"/>
      <c r="K234" s="7"/>
      <c r="L234" s="7"/>
      <c r="M234" s="7"/>
      <c r="N234" s="7"/>
      <c r="O234" s="7"/>
      <c r="P234" s="7"/>
      <c r="Q234" s="265"/>
      <c r="R234" s="7"/>
      <c r="S234" s="7"/>
      <c r="T234" s="7"/>
      <c r="U234" s="266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</row>
    <row r="235" ht="18.0" customHeight="1">
      <c r="A235" s="7"/>
      <c r="B235" s="7"/>
      <c r="C235" s="7"/>
      <c r="D235" s="7"/>
      <c r="E235" s="7"/>
      <c r="F235" s="7"/>
      <c r="G235" s="7"/>
      <c r="H235" s="264"/>
      <c r="I235" s="7"/>
      <c r="J235" s="7"/>
      <c r="K235" s="7"/>
      <c r="L235" s="7"/>
      <c r="M235" s="7"/>
      <c r="N235" s="7"/>
      <c r="O235" s="7"/>
      <c r="P235" s="7"/>
      <c r="Q235" s="265"/>
      <c r="R235" s="7"/>
      <c r="S235" s="7"/>
      <c r="T235" s="7"/>
      <c r="U235" s="266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</row>
    <row r="236" ht="18.0" customHeight="1">
      <c r="A236" s="7"/>
      <c r="B236" s="7"/>
      <c r="C236" s="7"/>
      <c r="D236" s="7"/>
      <c r="E236" s="7"/>
      <c r="F236" s="7"/>
      <c r="G236" s="7"/>
      <c r="H236" s="264"/>
      <c r="I236" s="7"/>
      <c r="J236" s="7"/>
      <c r="K236" s="7"/>
      <c r="L236" s="7"/>
      <c r="M236" s="7"/>
      <c r="N236" s="7"/>
      <c r="O236" s="7"/>
      <c r="P236" s="7"/>
      <c r="Q236" s="265"/>
      <c r="R236" s="7"/>
      <c r="S236" s="7"/>
      <c r="T236" s="7"/>
      <c r="U236" s="266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</row>
    <row r="237" ht="18.0" customHeight="1">
      <c r="A237" s="7"/>
      <c r="B237" s="7"/>
      <c r="C237" s="7"/>
      <c r="D237" s="7"/>
      <c r="E237" s="7"/>
      <c r="F237" s="7"/>
      <c r="G237" s="7"/>
      <c r="H237" s="264"/>
      <c r="I237" s="7"/>
      <c r="J237" s="7"/>
      <c r="K237" s="7"/>
      <c r="L237" s="7"/>
      <c r="M237" s="7"/>
      <c r="N237" s="7"/>
      <c r="O237" s="7"/>
      <c r="P237" s="7"/>
      <c r="Q237" s="265"/>
      <c r="R237" s="7"/>
      <c r="S237" s="7"/>
      <c r="T237" s="7"/>
      <c r="U237" s="266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</row>
    <row r="238" ht="18.0" customHeight="1">
      <c r="A238" s="7"/>
      <c r="B238" s="7"/>
      <c r="C238" s="7"/>
      <c r="D238" s="7"/>
      <c r="E238" s="7"/>
      <c r="F238" s="7"/>
      <c r="G238" s="7"/>
      <c r="H238" s="264"/>
      <c r="I238" s="7"/>
      <c r="J238" s="7"/>
      <c r="K238" s="7"/>
      <c r="L238" s="7"/>
      <c r="M238" s="7"/>
      <c r="N238" s="7"/>
      <c r="O238" s="7"/>
      <c r="P238" s="7"/>
      <c r="Q238" s="265"/>
      <c r="R238" s="7"/>
      <c r="S238" s="7"/>
      <c r="T238" s="7"/>
      <c r="U238" s="266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</row>
    <row r="239" ht="18.0" customHeight="1">
      <c r="A239" s="7"/>
      <c r="B239" s="7"/>
      <c r="C239" s="7"/>
      <c r="D239" s="7"/>
      <c r="E239" s="7"/>
      <c r="F239" s="7"/>
      <c r="G239" s="7"/>
      <c r="H239" s="264"/>
      <c r="I239" s="7"/>
      <c r="J239" s="7"/>
      <c r="K239" s="7"/>
      <c r="L239" s="7"/>
      <c r="M239" s="7"/>
      <c r="N239" s="7"/>
      <c r="O239" s="7"/>
      <c r="P239" s="7"/>
      <c r="Q239" s="265"/>
      <c r="R239" s="7"/>
      <c r="S239" s="7"/>
      <c r="T239" s="7"/>
      <c r="U239" s="266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</row>
    <row r="240" ht="18.0" customHeight="1">
      <c r="A240" s="7"/>
      <c r="B240" s="7"/>
      <c r="C240" s="7"/>
      <c r="D240" s="7"/>
      <c r="E240" s="7"/>
      <c r="F240" s="7"/>
      <c r="G240" s="7"/>
      <c r="H240" s="264"/>
      <c r="I240" s="7"/>
      <c r="J240" s="7"/>
      <c r="K240" s="7"/>
      <c r="L240" s="7"/>
      <c r="M240" s="7"/>
      <c r="N240" s="7"/>
      <c r="O240" s="7"/>
      <c r="P240" s="7"/>
      <c r="Q240" s="265"/>
      <c r="R240" s="7"/>
      <c r="S240" s="7"/>
      <c r="T240" s="7"/>
      <c r="U240" s="266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</row>
    <row r="241" ht="18.0" customHeight="1">
      <c r="A241" s="7"/>
      <c r="B241" s="7"/>
      <c r="C241" s="7"/>
      <c r="D241" s="7"/>
      <c r="E241" s="7"/>
      <c r="F241" s="7"/>
      <c r="G241" s="7"/>
      <c r="H241" s="264"/>
      <c r="I241" s="7"/>
      <c r="J241" s="7"/>
      <c r="K241" s="7"/>
      <c r="L241" s="7"/>
      <c r="M241" s="7"/>
      <c r="N241" s="7"/>
      <c r="O241" s="7"/>
      <c r="P241" s="7"/>
      <c r="Q241" s="265"/>
      <c r="R241" s="7"/>
      <c r="S241" s="7"/>
      <c r="T241" s="7"/>
      <c r="U241" s="266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</row>
    <row r="242" ht="18.0" customHeight="1">
      <c r="A242" s="7"/>
      <c r="B242" s="7"/>
      <c r="C242" s="7"/>
      <c r="D242" s="7"/>
      <c r="E242" s="7"/>
      <c r="F242" s="7"/>
      <c r="G242" s="7"/>
      <c r="H242" s="264"/>
      <c r="I242" s="7"/>
      <c r="J242" s="7"/>
      <c r="K242" s="7"/>
      <c r="L242" s="7"/>
      <c r="M242" s="7"/>
      <c r="N242" s="7"/>
      <c r="O242" s="7"/>
      <c r="P242" s="7"/>
      <c r="Q242" s="265"/>
      <c r="R242" s="7"/>
      <c r="S242" s="7"/>
      <c r="T242" s="7"/>
      <c r="U242" s="266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</row>
    <row r="243" ht="18.0" customHeight="1">
      <c r="A243" s="7"/>
      <c r="B243" s="7"/>
      <c r="C243" s="7"/>
      <c r="D243" s="7"/>
      <c r="E243" s="7"/>
      <c r="F243" s="7"/>
      <c r="G243" s="7"/>
      <c r="H243" s="264"/>
      <c r="I243" s="7"/>
      <c r="J243" s="7"/>
      <c r="K243" s="7"/>
      <c r="L243" s="7"/>
      <c r="M243" s="7"/>
      <c r="N243" s="7"/>
      <c r="O243" s="7"/>
      <c r="P243" s="7"/>
      <c r="Q243" s="265"/>
      <c r="R243" s="7"/>
      <c r="S243" s="7"/>
      <c r="T243" s="7"/>
      <c r="U243" s="266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</row>
    <row r="244" ht="18.0" customHeight="1">
      <c r="A244" s="7"/>
      <c r="B244" s="7"/>
      <c r="C244" s="7"/>
      <c r="D244" s="7"/>
      <c r="E244" s="7"/>
      <c r="F244" s="7"/>
      <c r="G244" s="7"/>
      <c r="H244" s="264"/>
      <c r="I244" s="7"/>
      <c r="J244" s="7"/>
      <c r="K244" s="7"/>
      <c r="L244" s="7"/>
      <c r="M244" s="7"/>
      <c r="N244" s="7"/>
      <c r="O244" s="7"/>
      <c r="P244" s="7"/>
      <c r="Q244" s="265"/>
      <c r="R244" s="7"/>
      <c r="S244" s="7"/>
      <c r="T244" s="7"/>
      <c r="U244" s="266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</row>
    <row r="245" ht="18.0" customHeight="1">
      <c r="A245" s="7"/>
      <c r="B245" s="7"/>
      <c r="C245" s="7"/>
      <c r="D245" s="7"/>
      <c r="E245" s="7"/>
      <c r="F245" s="7"/>
      <c r="G245" s="7"/>
      <c r="H245" s="264"/>
      <c r="I245" s="7"/>
      <c r="J245" s="7"/>
      <c r="K245" s="7"/>
      <c r="L245" s="7"/>
      <c r="M245" s="7"/>
      <c r="N245" s="7"/>
      <c r="O245" s="7"/>
      <c r="P245" s="7"/>
      <c r="Q245" s="265"/>
      <c r="R245" s="7"/>
      <c r="S245" s="7"/>
      <c r="T245" s="7"/>
      <c r="U245" s="266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</row>
    <row r="246" ht="18.0" customHeight="1">
      <c r="A246" s="7"/>
      <c r="B246" s="7"/>
      <c r="C246" s="7"/>
      <c r="D246" s="7"/>
      <c r="E246" s="7"/>
      <c r="F246" s="7"/>
      <c r="G246" s="7"/>
      <c r="H246" s="264"/>
      <c r="I246" s="7"/>
      <c r="J246" s="7"/>
      <c r="K246" s="7"/>
      <c r="L246" s="7"/>
      <c r="M246" s="7"/>
      <c r="N246" s="7"/>
      <c r="O246" s="7"/>
      <c r="P246" s="7"/>
      <c r="Q246" s="265"/>
      <c r="R246" s="7"/>
      <c r="S246" s="7"/>
      <c r="T246" s="7"/>
      <c r="U246" s="266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</row>
    <row r="247" ht="18.0" customHeight="1">
      <c r="A247" s="7"/>
      <c r="B247" s="7"/>
      <c r="C247" s="7"/>
      <c r="D247" s="7"/>
      <c r="E247" s="7"/>
      <c r="F247" s="7"/>
      <c r="G247" s="7"/>
      <c r="H247" s="264"/>
      <c r="I247" s="7"/>
      <c r="J247" s="7"/>
      <c r="K247" s="7"/>
      <c r="L247" s="7"/>
      <c r="M247" s="7"/>
      <c r="N247" s="7"/>
      <c r="O247" s="7"/>
      <c r="P247" s="7"/>
      <c r="Q247" s="265"/>
      <c r="R247" s="7"/>
      <c r="S247" s="7"/>
      <c r="T247" s="7"/>
      <c r="U247" s="266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</row>
    <row r="248" ht="18.0" customHeight="1">
      <c r="A248" s="7"/>
      <c r="B248" s="7"/>
      <c r="C248" s="7"/>
      <c r="D248" s="7"/>
      <c r="E248" s="7"/>
      <c r="F248" s="7"/>
      <c r="G248" s="7"/>
      <c r="H248" s="264"/>
      <c r="I248" s="7"/>
      <c r="J248" s="7"/>
      <c r="K248" s="7"/>
      <c r="L248" s="7"/>
      <c r="M248" s="7"/>
      <c r="N248" s="7"/>
      <c r="O248" s="7"/>
      <c r="P248" s="7"/>
      <c r="Q248" s="265"/>
      <c r="R248" s="7"/>
      <c r="S248" s="7"/>
      <c r="T248" s="7"/>
      <c r="U248" s="266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</row>
    <row r="249" ht="18.0" customHeight="1">
      <c r="A249" s="7"/>
      <c r="B249" s="7"/>
      <c r="C249" s="7"/>
      <c r="D249" s="7"/>
      <c r="E249" s="7"/>
      <c r="F249" s="7"/>
      <c r="G249" s="7"/>
      <c r="H249" s="264"/>
      <c r="I249" s="7"/>
      <c r="J249" s="7"/>
      <c r="K249" s="7"/>
      <c r="L249" s="7"/>
      <c r="M249" s="7"/>
      <c r="N249" s="7"/>
      <c r="O249" s="7"/>
      <c r="P249" s="7"/>
      <c r="Q249" s="265"/>
      <c r="R249" s="7"/>
      <c r="S249" s="7"/>
      <c r="T249" s="7"/>
      <c r="U249" s="266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</row>
    <row r="250" ht="18.0" customHeight="1">
      <c r="A250" s="7"/>
      <c r="B250" s="7"/>
      <c r="C250" s="7"/>
      <c r="D250" s="7"/>
      <c r="E250" s="7"/>
      <c r="F250" s="7"/>
      <c r="G250" s="7"/>
      <c r="H250" s="264"/>
      <c r="I250" s="7"/>
      <c r="J250" s="7"/>
      <c r="K250" s="7"/>
      <c r="L250" s="7"/>
      <c r="M250" s="7"/>
      <c r="N250" s="7"/>
      <c r="O250" s="7"/>
      <c r="P250" s="7"/>
      <c r="Q250" s="265"/>
      <c r="R250" s="7"/>
      <c r="S250" s="7"/>
      <c r="T250" s="7"/>
      <c r="U250" s="266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</row>
    <row r="251" ht="18.0" customHeight="1">
      <c r="A251" s="7"/>
      <c r="B251" s="7"/>
      <c r="C251" s="7"/>
      <c r="D251" s="7"/>
      <c r="E251" s="7"/>
      <c r="F251" s="7"/>
      <c r="G251" s="7"/>
      <c r="H251" s="264"/>
      <c r="I251" s="7"/>
      <c r="J251" s="7"/>
      <c r="K251" s="7"/>
      <c r="L251" s="7"/>
      <c r="M251" s="7"/>
      <c r="N251" s="7"/>
      <c r="O251" s="7"/>
      <c r="P251" s="7"/>
      <c r="Q251" s="265"/>
      <c r="R251" s="7"/>
      <c r="S251" s="7"/>
      <c r="T251" s="7"/>
      <c r="U251" s="266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</row>
    <row r="252" ht="18.0" customHeight="1">
      <c r="A252" s="7"/>
      <c r="B252" s="7"/>
      <c r="C252" s="7"/>
      <c r="D252" s="7"/>
      <c r="E252" s="7"/>
      <c r="F252" s="7"/>
      <c r="G252" s="7"/>
      <c r="H252" s="264"/>
      <c r="I252" s="7"/>
      <c r="J252" s="7"/>
      <c r="K252" s="7"/>
      <c r="L252" s="7"/>
      <c r="M252" s="7"/>
      <c r="N252" s="7"/>
      <c r="O252" s="7"/>
      <c r="P252" s="7"/>
      <c r="Q252" s="265"/>
      <c r="R252" s="7"/>
      <c r="S252" s="7"/>
      <c r="T252" s="7"/>
      <c r="U252" s="266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</row>
    <row r="253" ht="18.0" customHeight="1">
      <c r="A253" s="7"/>
      <c r="B253" s="7"/>
      <c r="C253" s="7"/>
      <c r="D253" s="7"/>
      <c r="E253" s="7"/>
      <c r="F253" s="7"/>
      <c r="G253" s="7"/>
      <c r="H253" s="264"/>
      <c r="I253" s="7"/>
      <c r="J253" s="7"/>
      <c r="K253" s="7"/>
      <c r="L253" s="7"/>
      <c r="M253" s="7"/>
      <c r="N253" s="7"/>
      <c r="O253" s="7"/>
      <c r="P253" s="7"/>
      <c r="Q253" s="265"/>
      <c r="R253" s="7"/>
      <c r="S253" s="7"/>
      <c r="T253" s="7"/>
      <c r="U253" s="266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</row>
    <row r="254" ht="18.0" customHeight="1">
      <c r="A254" s="7"/>
      <c r="B254" s="7"/>
      <c r="C254" s="7"/>
      <c r="D254" s="7"/>
      <c r="E254" s="7"/>
      <c r="F254" s="7"/>
      <c r="G254" s="7"/>
      <c r="H254" s="264"/>
      <c r="I254" s="7"/>
      <c r="J254" s="7"/>
      <c r="K254" s="7"/>
      <c r="L254" s="7"/>
      <c r="M254" s="7"/>
      <c r="N254" s="7"/>
      <c r="O254" s="7"/>
      <c r="P254" s="7"/>
      <c r="Q254" s="265"/>
      <c r="R254" s="7"/>
      <c r="S254" s="7"/>
      <c r="T254" s="7"/>
      <c r="U254" s="266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</row>
    <row r="255" ht="18.0" customHeight="1">
      <c r="A255" s="7"/>
      <c r="B255" s="7"/>
      <c r="C255" s="7"/>
      <c r="D255" s="7"/>
      <c r="E255" s="7"/>
      <c r="F255" s="7"/>
      <c r="G255" s="7"/>
      <c r="H255" s="264"/>
      <c r="I255" s="7"/>
      <c r="J255" s="7"/>
      <c r="K255" s="7"/>
      <c r="L255" s="7"/>
      <c r="M255" s="7"/>
      <c r="N255" s="7"/>
      <c r="O255" s="7"/>
      <c r="P255" s="7"/>
      <c r="Q255" s="265"/>
      <c r="R255" s="7"/>
      <c r="S255" s="7"/>
      <c r="T255" s="7"/>
      <c r="U255" s="266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</row>
    <row r="256" ht="18.0" customHeight="1">
      <c r="A256" s="7"/>
      <c r="B256" s="7"/>
      <c r="C256" s="7"/>
      <c r="D256" s="7"/>
      <c r="E256" s="7"/>
      <c r="F256" s="7"/>
      <c r="G256" s="7"/>
      <c r="H256" s="264"/>
      <c r="I256" s="7"/>
      <c r="J256" s="7"/>
      <c r="K256" s="7"/>
      <c r="L256" s="7"/>
      <c r="M256" s="7"/>
      <c r="N256" s="7"/>
      <c r="O256" s="7"/>
      <c r="P256" s="7"/>
      <c r="Q256" s="265"/>
      <c r="R256" s="7"/>
      <c r="S256" s="7"/>
      <c r="T256" s="7"/>
      <c r="U256" s="266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</row>
    <row r="257" ht="18.0" customHeight="1">
      <c r="A257" s="7"/>
      <c r="B257" s="7"/>
      <c r="C257" s="7"/>
      <c r="D257" s="7"/>
      <c r="E257" s="7"/>
      <c r="F257" s="7"/>
      <c r="G257" s="7"/>
      <c r="H257" s="264"/>
      <c r="I257" s="7"/>
      <c r="J257" s="7"/>
      <c r="K257" s="7"/>
      <c r="L257" s="7"/>
      <c r="M257" s="7"/>
      <c r="N257" s="7"/>
      <c r="O257" s="7"/>
      <c r="P257" s="7"/>
      <c r="Q257" s="265"/>
      <c r="R257" s="7"/>
      <c r="S257" s="7"/>
      <c r="T257" s="7"/>
      <c r="U257" s="266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</row>
    <row r="258" ht="18.0" customHeight="1">
      <c r="A258" s="7"/>
      <c r="B258" s="7"/>
      <c r="C258" s="7"/>
      <c r="D258" s="7"/>
      <c r="E258" s="7"/>
      <c r="F258" s="7"/>
      <c r="G258" s="7"/>
      <c r="H258" s="264"/>
      <c r="I258" s="7"/>
      <c r="J258" s="7"/>
      <c r="K258" s="7"/>
      <c r="L258" s="7"/>
      <c r="M258" s="7"/>
      <c r="N258" s="7"/>
      <c r="O258" s="7"/>
      <c r="P258" s="7"/>
      <c r="Q258" s="265"/>
      <c r="R258" s="7"/>
      <c r="S258" s="7"/>
      <c r="T258" s="7"/>
      <c r="U258" s="266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</row>
    <row r="259" ht="18.0" customHeight="1">
      <c r="A259" s="7"/>
      <c r="B259" s="7"/>
      <c r="C259" s="7"/>
      <c r="D259" s="7"/>
      <c r="E259" s="7"/>
      <c r="F259" s="7"/>
      <c r="G259" s="7"/>
      <c r="H259" s="264"/>
      <c r="I259" s="7"/>
      <c r="J259" s="7"/>
      <c r="K259" s="7"/>
      <c r="L259" s="7"/>
      <c r="M259" s="7"/>
      <c r="N259" s="7"/>
      <c r="O259" s="7"/>
      <c r="P259" s="7"/>
      <c r="Q259" s="265"/>
      <c r="R259" s="7"/>
      <c r="S259" s="7"/>
      <c r="T259" s="7"/>
      <c r="U259" s="266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</row>
    <row r="260" ht="18.0" customHeight="1">
      <c r="A260" s="7"/>
      <c r="B260" s="7"/>
      <c r="C260" s="7"/>
      <c r="D260" s="7"/>
      <c r="E260" s="7"/>
      <c r="F260" s="7"/>
      <c r="G260" s="7"/>
      <c r="H260" s="264"/>
      <c r="I260" s="7"/>
      <c r="J260" s="7"/>
      <c r="K260" s="7"/>
      <c r="L260" s="7"/>
      <c r="M260" s="7"/>
      <c r="N260" s="7"/>
      <c r="O260" s="7"/>
      <c r="P260" s="7"/>
      <c r="Q260" s="265"/>
      <c r="R260" s="7"/>
      <c r="S260" s="7"/>
      <c r="T260" s="7"/>
      <c r="U260" s="266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</row>
    <row r="261" ht="18.0" customHeight="1">
      <c r="A261" s="7"/>
      <c r="B261" s="7"/>
      <c r="C261" s="7"/>
      <c r="D261" s="7"/>
      <c r="E261" s="7"/>
      <c r="F261" s="7"/>
      <c r="G261" s="7"/>
      <c r="H261" s="264"/>
      <c r="I261" s="7"/>
      <c r="J261" s="7"/>
      <c r="K261" s="7"/>
      <c r="L261" s="7"/>
      <c r="M261" s="7"/>
      <c r="N261" s="7"/>
      <c r="O261" s="7"/>
      <c r="P261" s="7"/>
      <c r="Q261" s="265"/>
      <c r="R261" s="7"/>
      <c r="S261" s="7"/>
      <c r="T261" s="7"/>
      <c r="U261" s="266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</row>
    <row r="262" ht="18.0" customHeight="1">
      <c r="A262" s="7"/>
      <c r="B262" s="7"/>
      <c r="C262" s="7"/>
      <c r="D262" s="7"/>
      <c r="E262" s="7"/>
      <c r="F262" s="7"/>
      <c r="G262" s="7"/>
      <c r="H262" s="264"/>
      <c r="I262" s="7"/>
      <c r="J262" s="7"/>
      <c r="K262" s="7"/>
      <c r="L262" s="7"/>
      <c r="M262" s="7"/>
      <c r="N262" s="7"/>
      <c r="O262" s="7"/>
      <c r="P262" s="7"/>
      <c r="Q262" s="265"/>
      <c r="R262" s="7"/>
      <c r="S262" s="7"/>
      <c r="T262" s="7"/>
      <c r="U262" s="266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</row>
    <row r="263" ht="18.0" customHeight="1">
      <c r="A263" s="7"/>
      <c r="B263" s="7"/>
      <c r="C263" s="7"/>
      <c r="D263" s="7"/>
      <c r="E263" s="7"/>
      <c r="F263" s="7"/>
      <c r="G263" s="7"/>
      <c r="H263" s="264"/>
      <c r="I263" s="7"/>
      <c r="J263" s="7"/>
      <c r="K263" s="7"/>
      <c r="L263" s="7"/>
      <c r="M263" s="7"/>
      <c r="N263" s="7"/>
      <c r="O263" s="7"/>
      <c r="P263" s="7"/>
      <c r="Q263" s="265"/>
      <c r="R263" s="7"/>
      <c r="S263" s="7"/>
      <c r="T263" s="7"/>
      <c r="U263" s="266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</row>
    <row r="264" ht="18.0" customHeight="1">
      <c r="A264" s="7"/>
      <c r="B264" s="7"/>
      <c r="C264" s="7"/>
      <c r="D264" s="7"/>
      <c r="E264" s="7"/>
      <c r="F264" s="7"/>
      <c r="G264" s="7"/>
      <c r="H264" s="264"/>
      <c r="I264" s="7"/>
      <c r="J264" s="7"/>
      <c r="K264" s="7"/>
      <c r="L264" s="7"/>
      <c r="M264" s="7"/>
      <c r="N264" s="7"/>
      <c r="O264" s="7"/>
      <c r="P264" s="7"/>
      <c r="Q264" s="265"/>
      <c r="R264" s="7"/>
      <c r="S264" s="7"/>
      <c r="T264" s="7"/>
      <c r="U264" s="266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</row>
    <row r="265" ht="18.0" customHeight="1">
      <c r="A265" s="7"/>
      <c r="B265" s="7"/>
      <c r="C265" s="7"/>
      <c r="D265" s="7"/>
      <c r="E265" s="7"/>
      <c r="F265" s="7"/>
      <c r="G265" s="7"/>
      <c r="H265" s="264"/>
      <c r="I265" s="7"/>
      <c r="J265" s="7"/>
      <c r="K265" s="7"/>
      <c r="L265" s="7"/>
      <c r="M265" s="7"/>
      <c r="N265" s="7"/>
      <c r="O265" s="7"/>
      <c r="P265" s="7"/>
      <c r="Q265" s="265"/>
      <c r="R265" s="7"/>
      <c r="S265" s="7"/>
      <c r="T265" s="7"/>
      <c r="U265" s="266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</row>
    <row r="266" ht="18.0" customHeight="1">
      <c r="A266" s="7"/>
      <c r="B266" s="7"/>
      <c r="C266" s="7"/>
      <c r="D266" s="7"/>
      <c r="E266" s="7"/>
      <c r="F266" s="7"/>
      <c r="G266" s="7"/>
      <c r="H266" s="264"/>
      <c r="I266" s="7"/>
      <c r="J266" s="7"/>
      <c r="K266" s="7"/>
      <c r="L266" s="7"/>
      <c r="M266" s="7"/>
      <c r="N266" s="7"/>
      <c r="O266" s="7"/>
      <c r="P266" s="7"/>
      <c r="Q266" s="265"/>
      <c r="R266" s="7"/>
      <c r="S266" s="7"/>
      <c r="T266" s="7"/>
      <c r="U266" s="266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</row>
    <row r="267" ht="18.0" customHeight="1">
      <c r="A267" s="7"/>
      <c r="B267" s="7"/>
      <c r="C267" s="7"/>
      <c r="D267" s="7"/>
      <c r="E267" s="7"/>
      <c r="F267" s="7"/>
      <c r="G267" s="7"/>
      <c r="H267" s="264"/>
      <c r="I267" s="7"/>
      <c r="J267" s="7"/>
      <c r="K267" s="7"/>
      <c r="L267" s="7"/>
      <c r="M267" s="7"/>
      <c r="N267" s="7"/>
      <c r="O267" s="7"/>
      <c r="P267" s="7"/>
      <c r="Q267" s="265"/>
      <c r="R267" s="7"/>
      <c r="S267" s="7"/>
      <c r="T267" s="7"/>
      <c r="U267" s="266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</row>
    <row r="268" ht="18.0" customHeight="1">
      <c r="A268" s="7"/>
      <c r="B268" s="7"/>
      <c r="C268" s="7"/>
      <c r="D268" s="7"/>
      <c r="E268" s="7"/>
      <c r="F268" s="7"/>
      <c r="G268" s="7"/>
      <c r="H268" s="264"/>
      <c r="I268" s="7"/>
      <c r="J268" s="7"/>
      <c r="K268" s="7"/>
      <c r="L268" s="7"/>
      <c r="M268" s="7"/>
      <c r="N268" s="7"/>
      <c r="O268" s="7"/>
      <c r="P268" s="7"/>
      <c r="Q268" s="265"/>
      <c r="R268" s="7"/>
      <c r="S268" s="7"/>
      <c r="T268" s="7"/>
      <c r="U268" s="266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</row>
    <row r="269" ht="18.0" customHeight="1">
      <c r="A269" s="7"/>
      <c r="B269" s="7"/>
      <c r="C269" s="7"/>
      <c r="D269" s="7"/>
      <c r="E269" s="7"/>
      <c r="F269" s="7"/>
      <c r="G269" s="7"/>
      <c r="H269" s="264"/>
      <c r="I269" s="7"/>
      <c r="J269" s="7"/>
      <c r="K269" s="7"/>
      <c r="L269" s="7"/>
      <c r="M269" s="7"/>
      <c r="N269" s="7"/>
      <c r="O269" s="7"/>
      <c r="P269" s="7"/>
      <c r="Q269" s="265"/>
      <c r="R269" s="7"/>
      <c r="S269" s="7"/>
      <c r="T269" s="7"/>
      <c r="U269" s="266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</row>
    <row r="270" ht="18.0" customHeight="1">
      <c r="A270" s="7"/>
      <c r="B270" s="7"/>
      <c r="C270" s="7"/>
      <c r="D270" s="7"/>
      <c r="E270" s="7"/>
      <c r="F270" s="7"/>
      <c r="G270" s="7"/>
      <c r="H270" s="264"/>
      <c r="I270" s="7"/>
      <c r="J270" s="7"/>
      <c r="K270" s="7"/>
      <c r="L270" s="7"/>
      <c r="M270" s="7"/>
      <c r="N270" s="7"/>
      <c r="O270" s="7"/>
      <c r="P270" s="7"/>
      <c r="Q270" s="265"/>
      <c r="R270" s="7"/>
      <c r="S270" s="7"/>
      <c r="T270" s="7"/>
      <c r="U270" s="266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</row>
    <row r="271" ht="18.0" customHeight="1">
      <c r="A271" s="7"/>
      <c r="B271" s="7"/>
      <c r="C271" s="7"/>
      <c r="D271" s="7"/>
      <c r="E271" s="7"/>
      <c r="F271" s="7"/>
      <c r="G271" s="7"/>
      <c r="H271" s="264"/>
      <c r="I271" s="7"/>
      <c r="J271" s="7"/>
      <c r="K271" s="7"/>
      <c r="L271" s="7"/>
      <c r="M271" s="7"/>
      <c r="N271" s="7"/>
      <c r="O271" s="7"/>
      <c r="P271" s="7"/>
      <c r="Q271" s="265"/>
      <c r="R271" s="7"/>
      <c r="S271" s="7"/>
      <c r="T271" s="7"/>
      <c r="U271" s="266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</row>
    <row r="272" ht="18.0" customHeight="1">
      <c r="A272" s="7"/>
      <c r="B272" s="7"/>
      <c r="C272" s="7"/>
      <c r="D272" s="7"/>
      <c r="E272" s="7"/>
      <c r="F272" s="7"/>
      <c r="G272" s="7"/>
      <c r="H272" s="264"/>
      <c r="I272" s="7"/>
      <c r="J272" s="7"/>
      <c r="K272" s="7"/>
      <c r="L272" s="7"/>
      <c r="M272" s="7"/>
      <c r="N272" s="7"/>
      <c r="O272" s="7"/>
      <c r="P272" s="7"/>
      <c r="Q272" s="265"/>
      <c r="R272" s="7"/>
      <c r="S272" s="7"/>
      <c r="T272" s="7"/>
      <c r="U272" s="266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</row>
    <row r="273" ht="18.0" customHeight="1">
      <c r="A273" s="7"/>
      <c r="B273" s="7"/>
      <c r="C273" s="7"/>
      <c r="D273" s="7"/>
      <c r="E273" s="7"/>
      <c r="F273" s="7"/>
      <c r="G273" s="7"/>
      <c r="H273" s="264"/>
      <c r="I273" s="7"/>
      <c r="J273" s="7"/>
      <c r="K273" s="7"/>
      <c r="L273" s="7"/>
      <c r="M273" s="7"/>
      <c r="N273" s="7"/>
      <c r="O273" s="7"/>
      <c r="P273" s="7"/>
      <c r="Q273" s="265"/>
      <c r="R273" s="7"/>
      <c r="S273" s="7"/>
      <c r="T273" s="7"/>
      <c r="U273" s="266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</row>
    <row r="274" ht="18.0" customHeight="1">
      <c r="A274" s="7"/>
      <c r="B274" s="7"/>
      <c r="C274" s="7"/>
      <c r="D274" s="7"/>
      <c r="E274" s="7"/>
      <c r="F274" s="7"/>
      <c r="G274" s="7"/>
      <c r="H274" s="264"/>
      <c r="I274" s="7"/>
      <c r="J274" s="7"/>
      <c r="K274" s="7"/>
      <c r="L274" s="7"/>
      <c r="M274" s="7"/>
      <c r="N274" s="7"/>
      <c r="O274" s="7"/>
      <c r="P274" s="7"/>
      <c r="Q274" s="265"/>
      <c r="R274" s="7"/>
      <c r="S274" s="7"/>
      <c r="T274" s="7"/>
      <c r="U274" s="266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</row>
    <row r="275" ht="18.0" customHeight="1">
      <c r="A275" s="7"/>
      <c r="B275" s="7"/>
      <c r="C275" s="7"/>
      <c r="D275" s="7"/>
      <c r="E275" s="7"/>
      <c r="F275" s="7"/>
      <c r="G275" s="7"/>
      <c r="H275" s="264"/>
      <c r="I275" s="7"/>
      <c r="J275" s="7"/>
      <c r="K275" s="7"/>
      <c r="L275" s="7"/>
      <c r="M275" s="7"/>
      <c r="N275" s="7"/>
      <c r="O275" s="7"/>
      <c r="P275" s="7"/>
      <c r="Q275" s="265"/>
      <c r="R275" s="7"/>
      <c r="S275" s="7"/>
      <c r="T275" s="7"/>
      <c r="U275" s="266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</row>
    <row r="276" ht="18.0" customHeight="1">
      <c r="A276" s="7"/>
      <c r="B276" s="7"/>
      <c r="C276" s="7"/>
      <c r="D276" s="7"/>
      <c r="E276" s="7"/>
      <c r="F276" s="7"/>
      <c r="G276" s="7"/>
      <c r="H276" s="264"/>
      <c r="I276" s="7"/>
      <c r="J276" s="7"/>
      <c r="K276" s="7"/>
      <c r="L276" s="7"/>
      <c r="M276" s="7"/>
      <c r="N276" s="7"/>
      <c r="O276" s="7"/>
      <c r="P276" s="7"/>
      <c r="Q276" s="265"/>
      <c r="R276" s="7"/>
      <c r="S276" s="7"/>
      <c r="T276" s="7"/>
      <c r="U276" s="266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</row>
    <row r="277" ht="18.0" customHeight="1">
      <c r="A277" s="7"/>
      <c r="B277" s="7"/>
      <c r="C277" s="7"/>
      <c r="D277" s="7"/>
      <c r="E277" s="7"/>
      <c r="F277" s="7"/>
      <c r="G277" s="7"/>
      <c r="H277" s="264"/>
      <c r="I277" s="7"/>
      <c r="J277" s="7"/>
      <c r="K277" s="7"/>
      <c r="L277" s="7"/>
      <c r="M277" s="7"/>
      <c r="N277" s="7"/>
      <c r="O277" s="7"/>
      <c r="P277" s="7"/>
      <c r="Q277" s="265"/>
      <c r="R277" s="7"/>
      <c r="S277" s="7"/>
      <c r="T277" s="7"/>
      <c r="U277" s="266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</row>
    <row r="278" ht="18.0" customHeight="1">
      <c r="A278" s="7"/>
      <c r="B278" s="7"/>
      <c r="C278" s="7"/>
      <c r="D278" s="7"/>
      <c r="E278" s="7"/>
      <c r="F278" s="7"/>
      <c r="G278" s="7"/>
      <c r="H278" s="264"/>
      <c r="I278" s="7"/>
      <c r="J278" s="7"/>
      <c r="K278" s="7"/>
      <c r="L278" s="7"/>
      <c r="M278" s="7"/>
      <c r="N278" s="7"/>
      <c r="O278" s="7"/>
      <c r="P278" s="7"/>
      <c r="Q278" s="265"/>
      <c r="R278" s="7"/>
      <c r="S278" s="7"/>
      <c r="T278" s="7"/>
      <c r="U278" s="266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</row>
    <row r="279" ht="18.0" customHeight="1">
      <c r="A279" s="7"/>
      <c r="B279" s="7"/>
      <c r="C279" s="7"/>
      <c r="D279" s="7"/>
      <c r="E279" s="7"/>
      <c r="F279" s="7"/>
      <c r="G279" s="7"/>
      <c r="H279" s="264"/>
      <c r="I279" s="7"/>
      <c r="J279" s="7"/>
      <c r="K279" s="7"/>
      <c r="L279" s="7"/>
      <c r="M279" s="7"/>
      <c r="N279" s="7"/>
      <c r="O279" s="7"/>
      <c r="P279" s="7"/>
      <c r="Q279" s="265"/>
      <c r="R279" s="7"/>
      <c r="S279" s="7"/>
      <c r="T279" s="7"/>
      <c r="U279" s="266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</row>
    <row r="280" ht="18.0" customHeight="1">
      <c r="A280" s="7"/>
      <c r="B280" s="7"/>
      <c r="C280" s="7"/>
      <c r="D280" s="7"/>
      <c r="E280" s="7"/>
      <c r="F280" s="7"/>
      <c r="G280" s="7"/>
      <c r="H280" s="264"/>
      <c r="I280" s="7"/>
      <c r="J280" s="7"/>
      <c r="K280" s="7"/>
      <c r="L280" s="7"/>
      <c r="M280" s="7"/>
      <c r="N280" s="7"/>
      <c r="O280" s="7"/>
      <c r="P280" s="7"/>
      <c r="Q280" s="265"/>
      <c r="R280" s="7"/>
      <c r="S280" s="7"/>
      <c r="T280" s="7"/>
      <c r="U280" s="266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</row>
    <row r="281" ht="18.0" customHeight="1">
      <c r="A281" s="7"/>
      <c r="B281" s="7"/>
      <c r="C281" s="7"/>
      <c r="D281" s="7"/>
      <c r="E281" s="7"/>
      <c r="F281" s="7"/>
      <c r="G281" s="7"/>
      <c r="H281" s="264"/>
      <c r="I281" s="7"/>
      <c r="J281" s="7"/>
      <c r="K281" s="7"/>
      <c r="L281" s="7"/>
      <c r="M281" s="7"/>
      <c r="N281" s="7"/>
      <c r="O281" s="7"/>
      <c r="P281" s="7"/>
      <c r="Q281" s="265"/>
      <c r="R281" s="7"/>
      <c r="S281" s="7"/>
      <c r="T281" s="7"/>
      <c r="U281" s="266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</row>
    <row r="282" ht="18.0" customHeight="1">
      <c r="A282" s="7"/>
      <c r="B282" s="7"/>
      <c r="C282" s="7"/>
      <c r="D282" s="7"/>
      <c r="E282" s="7"/>
      <c r="F282" s="7"/>
      <c r="G282" s="7"/>
      <c r="H282" s="264"/>
      <c r="I282" s="7"/>
      <c r="J282" s="7"/>
      <c r="K282" s="7"/>
      <c r="L282" s="7"/>
      <c r="M282" s="7"/>
      <c r="N282" s="7"/>
      <c r="O282" s="7"/>
      <c r="P282" s="7"/>
      <c r="Q282" s="265"/>
      <c r="R282" s="7"/>
      <c r="S282" s="7"/>
      <c r="T282" s="7"/>
      <c r="U282" s="266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</row>
    <row r="283" ht="18.0" customHeight="1">
      <c r="A283" s="7"/>
      <c r="B283" s="7"/>
      <c r="C283" s="7"/>
      <c r="D283" s="7"/>
      <c r="E283" s="7"/>
      <c r="F283" s="7"/>
      <c r="G283" s="7"/>
      <c r="H283" s="264"/>
      <c r="I283" s="7"/>
      <c r="J283" s="7"/>
      <c r="K283" s="7"/>
      <c r="L283" s="7"/>
      <c r="M283" s="7"/>
      <c r="N283" s="7"/>
      <c r="O283" s="7"/>
      <c r="P283" s="7"/>
      <c r="Q283" s="265"/>
      <c r="R283" s="7"/>
      <c r="S283" s="7"/>
      <c r="T283" s="7"/>
      <c r="U283" s="266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</row>
    <row r="284" ht="18.0" customHeight="1">
      <c r="A284" s="7"/>
      <c r="B284" s="7"/>
      <c r="C284" s="7"/>
      <c r="D284" s="7"/>
      <c r="E284" s="7"/>
      <c r="F284" s="7"/>
      <c r="G284" s="7"/>
      <c r="H284" s="264"/>
      <c r="I284" s="7"/>
      <c r="J284" s="7"/>
      <c r="K284" s="7"/>
      <c r="L284" s="7"/>
      <c r="M284" s="7"/>
      <c r="N284" s="7"/>
      <c r="O284" s="7"/>
      <c r="P284" s="7"/>
      <c r="Q284" s="265"/>
      <c r="R284" s="7"/>
      <c r="S284" s="7"/>
      <c r="T284" s="7"/>
      <c r="U284" s="266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</row>
    <row r="285" ht="18.0" customHeight="1">
      <c r="A285" s="7"/>
      <c r="B285" s="7"/>
      <c r="C285" s="7"/>
      <c r="D285" s="7"/>
      <c r="E285" s="7"/>
      <c r="F285" s="7"/>
      <c r="G285" s="7"/>
      <c r="H285" s="264"/>
      <c r="I285" s="7"/>
      <c r="J285" s="7"/>
      <c r="K285" s="7"/>
      <c r="L285" s="7"/>
      <c r="M285" s="7"/>
      <c r="N285" s="7"/>
      <c r="O285" s="7"/>
      <c r="P285" s="7"/>
      <c r="Q285" s="265"/>
      <c r="R285" s="7"/>
      <c r="S285" s="7"/>
      <c r="T285" s="7"/>
      <c r="U285" s="266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</row>
    <row r="286" ht="18.0" customHeight="1">
      <c r="A286" s="7"/>
      <c r="B286" s="7"/>
      <c r="C286" s="7"/>
      <c r="D286" s="7"/>
      <c r="E286" s="7"/>
      <c r="F286" s="7"/>
      <c r="G286" s="7"/>
      <c r="H286" s="264"/>
      <c r="I286" s="7"/>
      <c r="J286" s="7"/>
      <c r="K286" s="7"/>
      <c r="L286" s="7"/>
      <c r="M286" s="7"/>
      <c r="N286" s="7"/>
      <c r="O286" s="7"/>
      <c r="P286" s="7"/>
      <c r="Q286" s="265"/>
      <c r="R286" s="7"/>
      <c r="S286" s="7"/>
      <c r="T286" s="7"/>
      <c r="U286" s="266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</row>
    <row r="287" ht="18.0" customHeight="1">
      <c r="A287" s="7"/>
      <c r="B287" s="7"/>
      <c r="C287" s="7"/>
      <c r="D287" s="7"/>
      <c r="E287" s="7"/>
      <c r="F287" s="7"/>
      <c r="G287" s="7"/>
      <c r="H287" s="264"/>
      <c r="I287" s="7"/>
      <c r="J287" s="7"/>
      <c r="K287" s="7"/>
      <c r="L287" s="7"/>
      <c r="M287" s="7"/>
      <c r="N287" s="7"/>
      <c r="O287" s="7"/>
      <c r="P287" s="7"/>
      <c r="Q287" s="265"/>
      <c r="R287" s="7"/>
      <c r="S287" s="7"/>
      <c r="T287" s="7"/>
      <c r="U287" s="266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</row>
    <row r="288" ht="18.0" customHeight="1">
      <c r="A288" s="7"/>
      <c r="B288" s="7"/>
      <c r="C288" s="7"/>
      <c r="D288" s="7"/>
      <c r="E288" s="7"/>
      <c r="F288" s="7"/>
      <c r="G288" s="7"/>
      <c r="H288" s="264"/>
      <c r="I288" s="7"/>
      <c r="J288" s="7"/>
      <c r="K288" s="7"/>
      <c r="L288" s="7"/>
      <c r="M288" s="7"/>
      <c r="N288" s="7"/>
      <c r="O288" s="7"/>
      <c r="P288" s="7"/>
      <c r="Q288" s="265"/>
      <c r="R288" s="7"/>
      <c r="S288" s="7"/>
      <c r="T288" s="7"/>
      <c r="U288" s="266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</row>
    <row r="289" ht="18.0" customHeight="1">
      <c r="A289" s="7"/>
      <c r="B289" s="7"/>
      <c r="C289" s="7"/>
      <c r="D289" s="7"/>
      <c r="E289" s="7"/>
      <c r="F289" s="7"/>
      <c r="G289" s="7"/>
      <c r="H289" s="264"/>
      <c r="I289" s="7"/>
      <c r="J289" s="7"/>
      <c r="K289" s="7"/>
      <c r="L289" s="7"/>
      <c r="M289" s="7"/>
      <c r="N289" s="7"/>
      <c r="O289" s="7"/>
      <c r="P289" s="7"/>
      <c r="Q289" s="265"/>
      <c r="R289" s="7"/>
      <c r="S289" s="7"/>
      <c r="T289" s="7"/>
      <c r="U289" s="266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</row>
    <row r="290" ht="18.0" customHeight="1">
      <c r="A290" s="7"/>
      <c r="B290" s="7"/>
      <c r="C290" s="7"/>
      <c r="D290" s="7"/>
      <c r="E290" s="7"/>
      <c r="F290" s="7"/>
      <c r="G290" s="7"/>
      <c r="H290" s="264"/>
      <c r="I290" s="7"/>
      <c r="J290" s="7"/>
      <c r="K290" s="7"/>
      <c r="L290" s="7"/>
      <c r="M290" s="7"/>
      <c r="N290" s="7"/>
      <c r="O290" s="7"/>
      <c r="P290" s="7"/>
      <c r="Q290" s="265"/>
      <c r="R290" s="7"/>
      <c r="S290" s="7"/>
      <c r="T290" s="7"/>
      <c r="U290" s="266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</row>
    <row r="291" ht="18.0" customHeight="1">
      <c r="A291" s="7"/>
      <c r="B291" s="7"/>
      <c r="C291" s="7"/>
      <c r="D291" s="7"/>
      <c r="E291" s="7"/>
      <c r="F291" s="7"/>
      <c r="G291" s="7"/>
      <c r="H291" s="264"/>
      <c r="I291" s="7"/>
      <c r="J291" s="7"/>
      <c r="K291" s="7"/>
      <c r="L291" s="7"/>
      <c r="M291" s="7"/>
      <c r="N291" s="7"/>
      <c r="O291" s="7"/>
      <c r="P291" s="7"/>
      <c r="Q291" s="265"/>
      <c r="R291" s="7"/>
      <c r="S291" s="7"/>
      <c r="T291" s="7"/>
      <c r="U291" s="266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</row>
    <row r="292" ht="18.0" customHeight="1">
      <c r="A292" s="7"/>
      <c r="B292" s="7"/>
      <c r="C292" s="7"/>
      <c r="D292" s="7"/>
      <c r="E292" s="7"/>
      <c r="F292" s="7"/>
      <c r="G292" s="7"/>
      <c r="H292" s="264"/>
      <c r="I292" s="7"/>
      <c r="J292" s="7"/>
      <c r="K292" s="7"/>
      <c r="L292" s="7"/>
      <c r="M292" s="7"/>
      <c r="N292" s="7"/>
      <c r="O292" s="7"/>
      <c r="P292" s="7"/>
      <c r="Q292" s="265"/>
      <c r="R292" s="7"/>
      <c r="S292" s="7"/>
      <c r="T292" s="7"/>
      <c r="U292" s="266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</row>
    <row r="293" ht="18.0" customHeight="1">
      <c r="A293" s="7"/>
      <c r="B293" s="7"/>
      <c r="C293" s="7"/>
      <c r="D293" s="7"/>
      <c r="E293" s="7"/>
      <c r="F293" s="7"/>
      <c r="G293" s="7"/>
      <c r="H293" s="264"/>
      <c r="I293" s="7"/>
      <c r="J293" s="7"/>
      <c r="K293" s="7"/>
      <c r="L293" s="7"/>
      <c r="M293" s="7"/>
      <c r="N293" s="7"/>
      <c r="O293" s="7"/>
      <c r="P293" s="7"/>
      <c r="Q293" s="265"/>
      <c r="R293" s="7"/>
      <c r="S293" s="7"/>
      <c r="T293" s="7"/>
      <c r="U293" s="266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</row>
    <row r="294" ht="18.0" customHeight="1">
      <c r="A294" s="7"/>
      <c r="B294" s="7"/>
      <c r="C294" s="7"/>
      <c r="D294" s="7"/>
      <c r="E294" s="7"/>
      <c r="F294" s="7"/>
      <c r="G294" s="7"/>
      <c r="H294" s="264"/>
      <c r="I294" s="7"/>
      <c r="J294" s="7"/>
      <c r="K294" s="7"/>
      <c r="L294" s="7"/>
      <c r="M294" s="7"/>
      <c r="N294" s="7"/>
      <c r="O294" s="7"/>
      <c r="P294" s="7"/>
      <c r="Q294" s="265"/>
      <c r="R294" s="7"/>
      <c r="S294" s="7"/>
      <c r="T294" s="7"/>
      <c r="U294" s="266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</row>
    <row r="295" ht="18.0" customHeight="1">
      <c r="A295" s="7"/>
      <c r="B295" s="7"/>
      <c r="C295" s="7"/>
      <c r="D295" s="7"/>
      <c r="E295" s="7"/>
      <c r="F295" s="7"/>
      <c r="G295" s="7"/>
      <c r="H295" s="264"/>
      <c r="I295" s="7"/>
      <c r="J295" s="7"/>
      <c r="K295" s="7"/>
      <c r="L295" s="7"/>
      <c r="M295" s="7"/>
      <c r="N295" s="7"/>
      <c r="O295" s="7"/>
      <c r="P295" s="7"/>
      <c r="Q295" s="265"/>
      <c r="R295" s="7"/>
      <c r="S295" s="7"/>
      <c r="T295" s="7"/>
      <c r="U295" s="266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</row>
    <row r="296" ht="18.0" customHeight="1">
      <c r="A296" s="7"/>
      <c r="B296" s="7"/>
      <c r="C296" s="7"/>
      <c r="D296" s="7"/>
      <c r="E296" s="7"/>
      <c r="F296" s="7"/>
      <c r="G296" s="7"/>
      <c r="H296" s="264"/>
      <c r="I296" s="7"/>
      <c r="J296" s="7"/>
      <c r="K296" s="7"/>
      <c r="L296" s="7"/>
      <c r="M296" s="7"/>
      <c r="N296" s="7"/>
      <c r="O296" s="7"/>
      <c r="P296" s="7"/>
      <c r="Q296" s="265"/>
      <c r="R296" s="7"/>
      <c r="S296" s="7"/>
      <c r="T296" s="7"/>
      <c r="U296" s="266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</row>
    <row r="297" ht="18.0" customHeight="1">
      <c r="A297" s="7"/>
      <c r="B297" s="7"/>
      <c r="C297" s="7"/>
      <c r="D297" s="7"/>
      <c r="E297" s="7"/>
      <c r="F297" s="7"/>
      <c r="G297" s="7"/>
      <c r="H297" s="264"/>
      <c r="I297" s="7"/>
      <c r="J297" s="7"/>
      <c r="K297" s="7"/>
      <c r="L297" s="7"/>
      <c r="M297" s="7"/>
      <c r="N297" s="7"/>
      <c r="O297" s="7"/>
      <c r="P297" s="7"/>
      <c r="Q297" s="265"/>
      <c r="R297" s="7"/>
      <c r="S297" s="7"/>
      <c r="T297" s="7"/>
      <c r="U297" s="266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</row>
    <row r="298" ht="18.0" customHeight="1">
      <c r="A298" s="7"/>
      <c r="B298" s="7"/>
      <c r="C298" s="7"/>
      <c r="D298" s="7"/>
      <c r="E298" s="7"/>
      <c r="F298" s="7"/>
      <c r="G298" s="7"/>
      <c r="H298" s="264"/>
      <c r="I298" s="7"/>
      <c r="J298" s="7"/>
      <c r="K298" s="7"/>
      <c r="L298" s="7"/>
      <c r="M298" s="7"/>
      <c r="N298" s="7"/>
      <c r="O298" s="7"/>
      <c r="P298" s="7"/>
      <c r="Q298" s="265"/>
      <c r="R298" s="7"/>
      <c r="S298" s="7"/>
      <c r="T298" s="7"/>
      <c r="U298" s="266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</row>
    <row r="299" ht="18.0" customHeight="1">
      <c r="A299" s="7"/>
      <c r="B299" s="7"/>
      <c r="C299" s="7"/>
      <c r="D299" s="7"/>
      <c r="E299" s="7"/>
      <c r="F299" s="7"/>
      <c r="G299" s="7"/>
      <c r="H299" s="264"/>
      <c r="I299" s="7"/>
      <c r="J299" s="7"/>
      <c r="K299" s="7"/>
      <c r="L299" s="7"/>
      <c r="M299" s="7"/>
      <c r="N299" s="7"/>
      <c r="O299" s="7"/>
      <c r="P299" s="7"/>
      <c r="Q299" s="265"/>
      <c r="R299" s="7"/>
      <c r="S299" s="7"/>
      <c r="T299" s="7"/>
      <c r="U299" s="266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</row>
    <row r="300" ht="18.0" customHeight="1">
      <c r="A300" s="7"/>
      <c r="B300" s="7"/>
      <c r="C300" s="7"/>
      <c r="D300" s="7"/>
      <c r="E300" s="7"/>
      <c r="F300" s="7"/>
      <c r="G300" s="7"/>
      <c r="H300" s="264"/>
      <c r="I300" s="7"/>
      <c r="J300" s="7"/>
      <c r="K300" s="7"/>
      <c r="L300" s="7"/>
      <c r="M300" s="7"/>
      <c r="N300" s="7"/>
      <c r="O300" s="7"/>
      <c r="P300" s="7"/>
      <c r="Q300" s="265"/>
      <c r="R300" s="7"/>
      <c r="S300" s="7"/>
      <c r="T300" s="7"/>
      <c r="U300" s="266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</row>
    <row r="301" ht="18.0" customHeight="1">
      <c r="A301" s="7"/>
      <c r="B301" s="7"/>
      <c r="C301" s="7"/>
      <c r="D301" s="7"/>
      <c r="E301" s="7"/>
      <c r="F301" s="7"/>
      <c r="G301" s="7"/>
      <c r="H301" s="264"/>
      <c r="I301" s="7"/>
      <c r="J301" s="7"/>
      <c r="K301" s="7"/>
      <c r="L301" s="7"/>
      <c r="M301" s="7"/>
      <c r="N301" s="7"/>
      <c r="O301" s="7"/>
      <c r="P301" s="7"/>
      <c r="Q301" s="265"/>
      <c r="R301" s="7"/>
      <c r="S301" s="7"/>
      <c r="T301" s="7"/>
      <c r="U301" s="266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</row>
    <row r="302" ht="18.0" customHeight="1">
      <c r="A302" s="7"/>
      <c r="B302" s="7"/>
      <c r="C302" s="7"/>
      <c r="D302" s="7"/>
      <c r="E302" s="7"/>
      <c r="F302" s="7"/>
      <c r="G302" s="7"/>
      <c r="H302" s="264"/>
      <c r="I302" s="7"/>
      <c r="J302" s="7"/>
      <c r="K302" s="7"/>
      <c r="L302" s="7"/>
      <c r="M302" s="7"/>
      <c r="N302" s="7"/>
      <c r="O302" s="7"/>
      <c r="P302" s="7"/>
      <c r="Q302" s="265"/>
      <c r="R302" s="7"/>
      <c r="S302" s="7"/>
      <c r="T302" s="7"/>
      <c r="U302" s="266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</row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4:D14"/>
    <mergeCell ref="E15:H15"/>
    <mergeCell ref="C20:E20"/>
    <mergeCell ref="C68:E68"/>
    <mergeCell ref="C79:E79"/>
  </mergeCells>
  <printOptions/>
  <pageMargins bottom="0.78" footer="0.0" header="0.0" left="0.75" right="0.75" top="0.66"/>
  <pageSetup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 fitToPage="1"/>
  </sheetPr>
  <sheetViews>
    <sheetView workbookViewId="0">
      <pane ySplit="6.0" topLeftCell="A7" activePane="bottomLeft" state="frozen"/>
      <selection activeCell="B8" sqref="B8" pane="bottomLeft"/>
    </sheetView>
  </sheetViews>
  <sheetFormatPr customHeight="1" defaultColWidth="14.43" defaultRowHeight="15.0"/>
  <cols>
    <col customWidth="1" min="1" max="1" width="19.71"/>
    <col customWidth="1" min="2" max="3" width="22.29"/>
    <col customWidth="1" min="4" max="4" width="18.43"/>
    <col customWidth="1" min="5" max="5" width="25.86"/>
    <col customWidth="1" min="6" max="6" width="31.14"/>
    <col customWidth="1" min="7" max="7" width="30.14"/>
    <col customWidth="1" min="8" max="8" width="154.86"/>
    <col customWidth="1" min="9" max="9" width="17.57"/>
    <col customWidth="1" min="10" max="10" width="29.14"/>
    <col customWidth="1" min="11" max="11" width="29.0"/>
    <col customWidth="1" min="12" max="12" width="11.71"/>
    <col customWidth="1" min="13" max="18" width="9.14"/>
    <col customWidth="1" min="19" max="19" width="12.43"/>
    <col customWidth="1" min="20" max="31" width="9.14"/>
  </cols>
  <sheetData>
    <row r="1" ht="20.25" customHeight="1">
      <c r="A1" s="297" t="s">
        <v>53</v>
      </c>
      <c r="B1" s="298"/>
      <c r="C1" s="298"/>
      <c r="D1" s="298"/>
      <c r="E1" s="298"/>
      <c r="F1" s="298"/>
      <c r="G1" s="298"/>
      <c r="H1" s="299"/>
      <c r="I1" s="298"/>
      <c r="J1" s="298"/>
      <c r="K1" s="298"/>
      <c r="L1" s="300"/>
      <c r="M1" s="298"/>
      <c r="N1" s="298"/>
      <c r="O1" s="298"/>
      <c r="P1" s="298"/>
      <c r="Q1" s="298"/>
      <c r="R1" s="298"/>
      <c r="S1" s="298"/>
      <c r="T1" s="298"/>
      <c r="U1" s="298"/>
      <c r="V1" s="298"/>
      <c r="W1" s="298"/>
      <c r="X1" s="298"/>
      <c r="Y1" s="298"/>
      <c r="Z1" s="298"/>
      <c r="AA1" s="298"/>
      <c r="AB1" s="298"/>
      <c r="AC1" s="298"/>
      <c r="AD1" s="298"/>
      <c r="AE1" s="298"/>
    </row>
    <row r="2" ht="20.25" customHeight="1">
      <c r="A2" s="301"/>
      <c r="B2" s="298"/>
      <c r="C2" s="298"/>
      <c r="D2" s="298"/>
      <c r="E2" s="298"/>
      <c r="F2" s="298"/>
      <c r="G2" s="298"/>
      <c r="H2" s="299"/>
      <c r="I2" s="298"/>
      <c r="J2" s="298"/>
      <c r="K2" s="298"/>
      <c r="L2" s="300"/>
      <c r="M2" s="298"/>
      <c r="N2" s="298"/>
      <c r="O2" s="298"/>
      <c r="P2" s="298"/>
      <c r="Q2" s="298"/>
      <c r="R2" s="298"/>
      <c r="S2" s="298"/>
      <c r="T2" s="298"/>
      <c r="U2" s="298"/>
      <c r="V2" s="298"/>
      <c r="W2" s="298"/>
      <c r="X2" s="298"/>
      <c r="Y2" s="298"/>
      <c r="Z2" s="298"/>
      <c r="AA2" s="298"/>
      <c r="AB2" s="298"/>
      <c r="AC2" s="298"/>
      <c r="AD2" s="298"/>
      <c r="AE2" s="298"/>
    </row>
    <row r="3" ht="20.25" customHeight="1">
      <c r="A3" s="297" t="s">
        <v>116</v>
      </c>
      <c r="B3" s="298"/>
      <c r="C3" s="298"/>
      <c r="D3" s="298"/>
      <c r="E3" s="298"/>
      <c r="F3" s="298"/>
      <c r="G3" s="298"/>
      <c r="H3" s="299"/>
      <c r="I3" s="298"/>
      <c r="J3" s="298"/>
      <c r="K3" s="298"/>
      <c r="L3" s="300"/>
      <c r="M3" s="298"/>
      <c r="N3" s="298"/>
      <c r="O3" s="298"/>
      <c r="P3" s="298"/>
      <c r="Q3" s="298"/>
      <c r="R3" s="298"/>
      <c r="S3" s="298"/>
      <c r="T3" s="298"/>
      <c r="U3" s="298"/>
      <c r="V3" s="298"/>
      <c r="W3" s="298"/>
      <c r="X3" s="298"/>
      <c r="Y3" s="298"/>
      <c r="Z3" s="298"/>
      <c r="AA3" s="298"/>
      <c r="AB3" s="298"/>
      <c r="AC3" s="298"/>
      <c r="AD3" s="298"/>
      <c r="AE3" s="298"/>
    </row>
    <row r="4" ht="22.5" customHeight="1">
      <c r="A4" s="301" t="s">
        <v>117</v>
      </c>
      <c r="B4" s="302" t="s">
        <v>118</v>
      </c>
      <c r="C4" s="298"/>
      <c r="D4" s="298"/>
      <c r="E4" s="298"/>
      <c r="F4" s="298"/>
      <c r="G4" s="298"/>
      <c r="H4" s="299"/>
      <c r="I4" s="298"/>
      <c r="J4" s="298"/>
      <c r="K4" s="298"/>
      <c r="L4" s="300"/>
      <c r="M4" s="298"/>
      <c r="N4" s="298"/>
      <c r="O4" s="298"/>
      <c r="P4" s="298"/>
      <c r="Q4" s="298"/>
      <c r="R4" s="298"/>
      <c r="S4" s="298"/>
      <c r="T4" s="298"/>
      <c r="U4" s="298"/>
      <c r="V4" s="298"/>
      <c r="W4" s="298"/>
      <c r="X4" s="298"/>
      <c r="Y4" s="298"/>
      <c r="Z4" s="298"/>
      <c r="AA4" s="298"/>
      <c r="AB4" s="298"/>
      <c r="AC4" s="298"/>
      <c r="AD4" s="298"/>
      <c r="AE4" s="298"/>
    </row>
    <row r="5" ht="20.25" customHeight="1">
      <c r="A5" s="301"/>
      <c r="B5" s="298"/>
      <c r="C5" s="298"/>
      <c r="D5" s="298"/>
      <c r="E5" s="298"/>
      <c r="F5" s="298"/>
      <c r="G5" s="298"/>
      <c r="H5" s="299"/>
      <c r="I5" s="298"/>
      <c r="J5" s="298"/>
      <c r="K5" s="298"/>
      <c r="L5" s="300"/>
      <c r="M5" s="298"/>
      <c r="N5" s="298"/>
      <c r="O5" s="298"/>
      <c r="P5" s="298"/>
      <c r="Q5" s="298"/>
      <c r="R5" s="298"/>
      <c r="S5" s="298"/>
      <c r="T5" s="298"/>
      <c r="U5" s="298"/>
      <c r="V5" s="298"/>
      <c r="W5" s="298"/>
      <c r="X5" s="298"/>
      <c r="Y5" s="298"/>
      <c r="Z5" s="298"/>
      <c r="AA5" s="298"/>
      <c r="AB5" s="298"/>
      <c r="AC5" s="298"/>
      <c r="AD5" s="298"/>
      <c r="AE5" s="298"/>
    </row>
    <row r="6" ht="20.25" customHeight="1">
      <c r="A6" s="303" t="s">
        <v>119</v>
      </c>
      <c r="B6" s="304" t="s">
        <v>120</v>
      </c>
      <c r="C6" s="305" t="s">
        <v>121</v>
      </c>
      <c r="D6" s="305" t="s">
        <v>122</v>
      </c>
      <c r="E6" s="305" t="s">
        <v>123</v>
      </c>
      <c r="F6" s="305" t="s">
        <v>124</v>
      </c>
      <c r="G6" s="306" t="s">
        <v>125</v>
      </c>
      <c r="H6" s="307" t="s">
        <v>12</v>
      </c>
      <c r="I6" s="308"/>
      <c r="J6" s="298" t="s">
        <v>126</v>
      </c>
      <c r="K6" s="298" t="s">
        <v>127</v>
      </c>
      <c r="L6" s="300"/>
      <c r="M6" s="298" t="s">
        <v>49</v>
      </c>
      <c r="N6" s="298"/>
      <c r="O6" s="298"/>
      <c r="P6" s="298"/>
      <c r="Q6" s="298"/>
      <c r="R6" s="298"/>
      <c r="S6" s="298"/>
      <c r="T6" s="298"/>
      <c r="U6" s="298"/>
      <c r="V6" s="298"/>
      <c r="W6" s="298"/>
      <c r="X6" s="298"/>
      <c r="Y6" s="298"/>
      <c r="Z6" s="298"/>
      <c r="AA6" s="298"/>
      <c r="AB6" s="298"/>
      <c r="AC6" s="298"/>
      <c r="AD6" s="298"/>
      <c r="AE6" s="298"/>
    </row>
    <row r="7" ht="26.25" customHeight="1">
      <c r="A7" s="309">
        <f>+'03-05'!I4</f>
        <v>44319</v>
      </c>
      <c r="B7" s="310">
        <f>+'03-05'!B162</f>
        <v>24493.86</v>
      </c>
      <c r="C7" s="310">
        <f>+'03-05'!C162</f>
        <v>23618.84563</v>
      </c>
      <c r="D7" s="310">
        <f>+'03-05'!D162</f>
        <v>105.150174</v>
      </c>
      <c r="E7" s="310">
        <f>+'03-05'!E162</f>
        <v>237.6</v>
      </c>
      <c r="F7" s="310">
        <f>+'03-05'!H162</f>
        <v>377.22264</v>
      </c>
      <c r="G7" s="310">
        <f>+'03-05'!I162</f>
        <v>155.04156</v>
      </c>
      <c r="H7" s="164" t="s">
        <v>128</v>
      </c>
      <c r="I7" s="311">
        <v>6.0</v>
      </c>
      <c r="J7" s="298">
        <v>24397.544296908207</v>
      </c>
      <c r="K7" s="312">
        <f t="shared" ref="K7:K28" si="1">+C7+E7</f>
        <v>23856.44563</v>
      </c>
      <c r="L7" s="300">
        <f t="shared" ref="L7:L28" si="2">+K7/J7</f>
        <v>0.9778215928</v>
      </c>
      <c r="M7" s="300">
        <v>0.98</v>
      </c>
      <c r="N7" s="300">
        <f t="shared" ref="N7:N28" si="3">+L7-M7</f>
        <v>-0.002178407151</v>
      </c>
      <c r="O7" s="298"/>
      <c r="P7" s="298"/>
      <c r="Q7" s="298"/>
      <c r="R7" s="298"/>
      <c r="S7" s="298"/>
      <c r="T7" s="298"/>
      <c r="U7" s="298"/>
      <c r="V7" s="298"/>
      <c r="W7" s="298"/>
      <c r="X7" s="298"/>
      <c r="Y7" s="298"/>
      <c r="Z7" s="298"/>
      <c r="AA7" s="298"/>
      <c r="AB7" s="298"/>
      <c r="AC7" s="298"/>
      <c r="AD7" s="298"/>
      <c r="AE7" s="298"/>
    </row>
    <row r="8" ht="26.25" customHeight="1">
      <c r="A8" s="309">
        <f>+'04-05'!I4</f>
        <v>44320</v>
      </c>
      <c r="B8" s="310">
        <f>+'04-05'!B112</f>
        <v>16930.085</v>
      </c>
      <c r="C8" s="310">
        <f>+'04-05'!C112</f>
        <v>16255.82965</v>
      </c>
      <c r="D8" s="310">
        <f>+'04-05'!D112</f>
        <v>52.198908</v>
      </c>
      <c r="E8" s="310">
        <f>+'04-05'!E112</f>
        <v>133.2</v>
      </c>
      <c r="F8" s="310">
        <f>+'04-05'!H112</f>
        <v>408.897078</v>
      </c>
      <c r="G8" s="310">
        <f>+'04-05'!I112</f>
        <v>79.959362</v>
      </c>
      <c r="H8" s="164" t="str">
        <f>+'04-05'!J4</f>
        <v>HRD2940/D1870/HRD2930</v>
      </c>
      <c r="I8" s="311">
        <v>3.0</v>
      </c>
      <c r="J8" s="298">
        <v>17023.218191502605</v>
      </c>
      <c r="K8" s="312">
        <f t="shared" si="1"/>
        <v>16389.02965</v>
      </c>
      <c r="L8" s="300">
        <f t="shared" si="2"/>
        <v>0.9627456729</v>
      </c>
      <c r="M8" s="300">
        <v>0.98</v>
      </c>
      <c r="N8" s="300">
        <f t="shared" si="3"/>
        <v>-0.01725432714</v>
      </c>
      <c r="O8" s="298"/>
      <c r="P8" s="298"/>
      <c r="Q8" s="298"/>
      <c r="R8" s="298"/>
      <c r="S8" s="298"/>
      <c r="T8" s="298"/>
      <c r="U8" s="313"/>
      <c r="V8" s="298"/>
      <c r="W8" s="298"/>
      <c r="X8" s="298"/>
      <c r="Y8" s="298"/>
      <c r="Z8" s="298"/>
      <c r="AA8" s="298"/>
      <c r="AB8" s="298"/>
      <c r="AC8" s="298"/>
      <c r="AD8" s="298"/>
      <c r="AE8" s="298"/>
    </row>
    <row r="9" ht="26.25" customHeight="1">
      <c r="A9" s="309">
        <f>+'05-05'!I4</f>
        <v>44321</v>
      </c>
      <c r="B9" s="310">
        <f>+'05-05'!B130</f>
        <v>18795.6</v>
      </c>
      <c r="C9" s="310">
        <f>+'05-05'!C130</f>
        <v>17898.91454</v>
      </c>
      <c r="D9" s="310">
        <f>+'05-05'!D130</f>
        <v>93.7545932</v>
      </c>
      <c r="E9" s="310">
        <f>+'05-05'!E130</f>
        <v>154.2</v>
      </c>
      <c r="F9" s="310">
        <f>+'05-05'!H130</f>
        <v>566.986266</v>
      </c>
      <c r="G9" s="310">
        <f>+'05-05'!I130</f>
        <v>81.7445995</v>
      </c>
      <c r="H9" s="164" t="str">
        <f>+'05-05'!J4</f>
        <v>D2070/D2070/HRD2930/HRD2940/HRD2940//</v>
      </c>
      <c r="I9" s="311">
        <v>5.0</v>
      </c>
      <c r="J9" s="298">
        <v>18886.503068035945</v>
      </c>
      <c r="K9" s="312">
        <f t="shared" si="1"/>
        <v>18053.11454</v>
      </c>
      <c r="L9" s="300">
        <f t="shared" si="2"/>
        <v>0.9558738574</v>
      </c>
      <c r="M9" s="300">
        <v>0.98</v>
      </c>
      <c r="N9" s="300">
        <f t="shared" si="3"/>
        <v>-0.02412614255</v>
      </c>
      <c r="O9" s="298"/>
      <c r="P9" s="298"/>
      <c r="Q9" s="298"/>
      <c r="R9" s="298"/>
      <c r="S9" s="298"/>
      <c r="T9" s="298"/>
      <c r="U9" s="298"/>
      <c r="V9" s="298"/>
      <c r="W9" s="298"/>
      <c r="X9" s="298"/>
      <c r="Y9" s="298"/>
      <c r="Z9" s="298"/>
      <c r="AA9" s="298"/>
      <c r="AB9" s="298"/>
      <c r="AC9" s="298"/>
      <c r="AD9" s="298"/>
      <c r="AE9" s="298"/>
    </row>
    <row r="10" ht="26.25" customHeight="1">
      <c r="A10" s="309">
        <f>+'06-05'!I4</f>
        <v>44322</v>
      </c>
      <c r="B10" s="310">
        <f>+'06-05'!B121</f>
        <v>19574.393</v>
      </c>
      <c r="C10" s="310">
        <f>+'06-05'!C121</f>
        <v>18795.91836</v>
      </c>
      <c r="D10" s="310">
        <f>+'06-05'!D121</f>
        <v>81.5648188</v>
      </c>
      <c r="E10" s="310">
        <f>+'06-05'!E121</f>
        <v>158.4</v>
      </c>
      <c r="F10" s="310">
        <f>+'06-05'!H121</f>
        <v>345.3611096</v>
      </c>
      <c r="G10" s="310">
        <f>+'06-05'!I121</f>
        <v>193.1487164</v>
      </c>
      <c r="H10" s="164" t="str">
        <f>+'06-05'!J4</f>
        <v>D2450GT/HRD2940/HRD2940/HRD2930</v>
      </c>
      <c r="I10" s="311">
        <v>4.0</v>
      </c>
      <c r="J10" s="298">
        <v>19948.582241711596</v>
      </c>
      <c r="K10" s="312">
        <f t="shared" si="1"/>
        <v>18954.31836</v>
      </c>
      <c r="L10" s="300">
        <f t="shared" si="2"/>
        <v>0.9501586692</v>
      </c>
      <c r="M10" s="300">
        <v>0.98</v>
      </c>
      <c r="N10" s="300">
        <f t="shared" si="3"/>
        <v>-0.0298413308</v>
      </c>
      <c r="O10" s="298"/>
      <c r="P10" s="298"/>
      <c r="Q10" s="298"/>
      <c r="R10" s="298"/>
      <c r="S10" s="298"/>
      <c r="T10" s="298"/>
      <c r="U10" s="298"/>
      <c r="V10" s="298"/>
      <c r="W10" s="298"/>
      <c r="X10" s="298"/>
      <c r="Y10" s="298"/>
      <c r="Z10" s="298"/>
      <c r="AA10" s="298"/>
      <c r="AB10" s="298"/>
      <c r="AC10" s="298"/>
      <c r="AD10" s="298"/>
      <c r="AE10" s="298"/>
    </row>
    <row r="11" ht="26.25" customHeight="1">
      <c r="A11" s="309">
        <f>+'07-05'!I4</f>
        <v>44323</v>
      </c>
      <c r="B11" s="310">
        <f>+'07-05'!B148</f>
        <v>16084.096</v>
      </c>
      <c r="C11" s="310">
        <f>+'07-05'!C148</f>
        <v>14677.47529</v>
      </c>
      <c r="D11" s="310">
        <f>+'07-05'!D148</f>
        <v>394.182624</v>
      </c>
      <c r="E11" s="310">
        <f>+'07-05'!E148</f>
        <v>149.4</v>
      </c>
      <c r="F11" s="310">
        <f>+'07-05'!H148</f>
        <v>747.305925</v>
      </c>
      <c r="G11" s="310">
        <f>+'07-05'!I148</f>
        <v>115.7321638</v>
      </c>
      <c r="H11" s="164" t="str">
        <f>+'07-05'!J4</f>
        <v>D1650/D1850/HRD2940/HRD2930/D2220//</v>
      </c>
      <c r="I11" s="311">
        <v>5.0</v>
      </c>
      <c r="J11" s="298">
        <v>17267.147865108163</v>
      </c>
      <c r="K11" s="312">
        <f t="shared" si="1"/>
        <v>14826.87529</v>
      </c>
      <c r="L11" s="300">
        <f t="shared" si="2"/>
        <v>0.8586754108</v>
      </c>
      <c r="M11" s="300">
        <v>0.98</v>
      </c>
      <c r="N11" s="300">
        <f t="shared" si="3"/>
        <v>-0.1213245892</v>
      </c>
      <c r="O11" s="298"/>
      <c r="P11" s="298"/>
      <c r="Q11" s="298"/>
      <c r="R11" s="298"/>
      <c r="S11" s="298"/>
      <c r="T11" s="298"/>
      <c r="U11" s="298"/>
      <c r="V11" s="298"/>
      <c r="W11" s="298"/>
      <c r="X11" s="298"/>
      <c r="Y11" s="298"/>
      <c r="Z11" s="298"/>
      <c r="AA11" s="298"/>
      <c r="AB11" s="298"/>
      <c r="AC11" s="298"/>
      <c r="AD11" s="298"/>
      <c r="AE11" s="298"/>
    </row>
    <row r="12" ht="26.25" customHeight="1">
      <c r="A12" s="309">
        <f>+'08-05'!I4</f>
        <v>44324</v>
      </c>
      <c r="B12" s="310">
        <f>+'08-05'!B111</f>
        <v>16334.984</v>
      </c>
      <c r="C12" s="310">
        <f>+'08-05'!C111</f>
        <v>15223.98345</v>
      </c>
      <c r="D12" s="310">
        <f>+'08-05'!D111</f>
        <v>62.5632726</v>
      </c>
      <c r="E12" s="310">
        <f>+'08-05'!E111</f>
        <v>114.6</v>
      </c>
      <c r="F12" s="310">
        <f>+'08-05'!H111</f>
        <v>832.6108696</v>
      </c>
      <c r="G12" s="310">
        <f>+'08-05'!I111</f>
        <v>101.2264044</v>
      </c>
      <c r="H12" s="164" t="str">
        <f>+'08-05'!J4</f>
        <v>D1870/D2220/D2450GT/HRD2960///</v>
      </c>
      <c r="I12" s="311">
        <v>4.0</v>
      </c>
      <c r="J12" s="298">
        <v>17024.377834843817</v>
      </c>
      <c r="K12" s="312">
        <f t="shared" si="1"/>
        <v>15338.58345</v>
      </c>
      <c r="L12" s="300">
        <f t="shared" si="2"/>
        <v>0.9009776217</v>
      </c>
      <c r="M12" s="300">
        <v>0.98</v>
      </c>
      <c r="N12" s="300">
        <f t="shared" si="3"/>
        <v>-0.07902237825</v>
      </c>
      <c r="O12" s="298"/>
      <c r="P12" s="298"/>
      <c r="Q12" s="298"/>
      <c r="R12" s="313"/>
      <c r="S12" s="298"/>
      <c r="T12" s="298"/>
      <c r="U12" s="298"/>
      <c r="V12" s="298"/>
      <c r="W12" s="298"/>
      <c r="X12" s="298"/>
      <c r="Y12" s="298"/>
      <c r="Z12" s="298"/>
      <c r="AA12" s="298"/>
      <c r="AB12" s="298"/>
      <c r="AC12" s="298"/>
      <c r="AD12" s="298"/>
      <c r="AE12" s="298"/>
    </row>
    <row r="13" ht="26.25" customHeight="1">
      <c r="A13" s="309">
        <f>+'10-05'!I4</f>
        <v>44326</v>
      </c>
      <c r="B13" s="310">
        <f>+'10-05'!B195</f>
        <v>37420.63786</v>
      </c>
      <c r="C13" s="310">
        <f>+'10-05'!C195</f>
        <v>35792.22645</v>
      </c>
      <c r="D13" s="310">
        <f>+'10-05'!D195</f>
        <v>96.0312649</v>
      </c>
      <c r="E13" s="310">
        <f>+'10-05'!E195</f>
        <v>214.2</v>
      </c>
      <c r="F13" s="310">
        <f>+'10-05'!H195</f>
        <v>1179.657765</v>
      </c>
      <c r="G13" s="310">
        <f>+'10-05'!I195</f>
        <v>138.5223781</v>
      </c>
      <c r="H13" s="164" t="str">
        <f>+'10-05'!J4</f>
        <v>D2450GT/HRD2940/HRD2940/HRD2940/HRD2930/C630/D1230/</v>
      </c>
      <c r="I13" s="311">
        <v>6.0</v>
      </c>
      <c r="J13" s="298">
        <v>36460.4983364669</v>
      </c>
      <c r="K13" s="312">
        <f t="shared" si="1"/>
        <v>36006.42645</v>
      </c>
      <c r="L13" s="300">
        <f t="shared" si="2"/>
        <v>0.9875461964</v>
      </c>
      <c r="M13" s="300">
        <v>0.98</v>
      </c>
      <c r="N13" s="300">
        <f t="shared" si="3"/>
        <v>0.007546196402</v>
      </c>
      <c r="O13" s="298"/>
      <c r="P13" s="298"/>
      <c r="Q13" s="298"/>
      <c r="R13" s="298"/>
      <c r="S13" s="313"/>
      <c r="T13" s="298"/>
      <c r="U13" s="298"/>
      <c r="V13" s="298"/>
      <c r="W13" s="298"/>
      <c r="X13" s="298"/>
      <c r="Y13" s="298"/>
      <c r="Z13" s="298"/>
      <c r="AA13" s="298"/>
      <c r="AB13" s="298"/>
      <c r="AC13" s="298"/>
      <c r="AD13" s="298"/>
      <c r="AE13" s="298"/>
    </row>
    <row r="14" ht="26.25" customHeight="1">
      <c r="A14" s="309">
        <f>+'11-05'!I4</f>
        <v>44327</v>
      </c>
      <c r="B14" s="310">
        <f>+'11-05'!B187</f>
        <v>34286.2615</v>
      </c>
      <c r="C14" s="310">
        <f>+'11-05'!C187</f>
        <v>32447.78857</v>
      </c>
      <c r="D14" s="310">
        <f>+'11-05'!D187</f>
        <v>152.072168</v>
      </c>
      <c r="E14" s="310">
        <f>+'11-05'!E187</f>
        <v>309</v>
      </c>
      <c r="F14" s="310">
        <f>+'11-05'!H187</f>
        <v>1231.408534</v>
      </c>
      <c r="G14" s="310">
        <f>+'11-05'!I187</f>
        <v>145.9922262</v>
      </c>
      <c r="H14" s="164" t="str">
        <f>+'11-05'!J4</f>
        <v>HRD2940/HRD2930/HRD2940/HRD2960/D2220/D2220/C630/D1230/D1670</v>
      </c>
      <c r="I14" s="311">
        <v>9.0</v>
      </c>
      <c r="J14" s="298">
        <v>34041.750689321496</v>
      </c>
      <c r="K14" s="312">
        <f t="shared" si="1"/>
        <v>32756.78857</v>
      </c>
      <c r="L14" s="300">
        <f t="shared" si="2"/>
        <v>0.962253348</v>
      </c>
      <c r="M14" s="300">
        <v>0.98</v>
      </c>
      <c r="N14" s="300">
        <f t="shared" si="3"/>
        <v>-0.01774665202</v>
      </c>
      <c r="O14" s="298"/>
      <c r="P14" s="298"/>
      <c r="Q14" s="298"/>
      <c r="R14" s="313"/>
      <c r="S14" s="298"/>
      <c r="T14" s="298"/>
      <c r="U14" s="298"/>
      <c r="V14" s="298"/>
      <c r="W14" s="298"/>
      <c r="X14" s="298"/>
      <c r="Y14" s="298"/>
      <c r="Z14" s="298"/>
      <c r="AA14" s="298"/>
      <c r="AB14" s="298"/>
      <c r="AC14" s="298"/>
      <c r="AD14" s="298"/>
      <c r="AE14" s="298"/>
    </row>
    <row r="15" ht="26.25" customHeight="1">
      <c r="A15" s="309">
        <f>+'12-05'!I4</f>
        <v>44328</v>
      </c>
      <c r="B15" s="310">
        <f>+'12-05'!B108</f>
        <v>13204.074</v>
      </c>
      <c r="C15" s="310">
        <f>+'12-05'!C108</f>
        <v>12448.06188</v>
      </c>
      <c r="D15" s="310">
        <f>+'12-05'!D108</f>
        <v>67.26078</v>
      </c>
      <c r="E15" s="310">
        <f>+'12-05'!E108</f>
        <v>118.8</v>
      </c>
      <c r="F15" s="310">
        <f>+'12-05'!H108</f>
        <v>502.4273774</v>
      </c>
      <c r="G15" s="310">
        <f>+'12-05'!I108</f>
        <v>67.5239586</v>
      </c>
      <c r="H15" s="164" t="str">
        <f>+'12-05'!J4</f>
        <v>D1870/D1850/HRD2960/HRD2930///</v>
      </c>
      <c r="I15" s="311">
        <v>4.0</v>
      </c>
      <c r="J15" s="298">
        <v>13951.113440281499</v>
      </c>
      <c r="K15" s="312">
        <f t="shared" si="1"/>
        <v>12566.86188</v>
      </c>
      <c r="L15" s="300">
        <f t="shared" si="2"/>
        <v>0.9007784173</v>
      </c>
      <c r="M15" s="300">
        <v>0.98</v>
      </c>
      <c r="N15" s="300">
        <f t="shared" si="3"/>
        <v>-0.07922158272</v>
      </c>
      <c r="O15" s="298"/>
      <c r="P15" s="298"/>
      <c r="Q15" s="298"/>
      <c r="R15" s="298"/>
      <c r="S15" s="313"/>
      <c r="T15" s="298"/>
      <c r="U15" s="298"/>
      <c r="V15" s="298"/>
      <c r="W15" s="298"/>
      <c r="X15" s="298"/>
      <c r="Y15" s="298"/>
      <c r="Z15" s="298"/>
      <c r="AA15" s="298"/>
      <c r="AB15" s="298"/>
      <c r="AC15" s="298"/>
      <c r="AD15" s="298"/>
      <c r="AE15" s="298"/>
    </row>
    <row r="16" ht="26.25" customHeight="1">
      <c r="A16" s="309">
        <f>+'13-05'!I4</f>
        <v>44329</v>
      </c>
      <c r="B16" s="310">
        <f>+'13-05'!B117</f>
        <v>19773.0425</v>
      </c>
      <c r="C16" s="310">
        <f>+'13-05'!C117</f>
        <v>18581.30825</v>
      </c>
      <c r="D16" s="310">
        <f>+'13-05'!D117</f>
        <v>53.1056295</v>
      </c>
      <c r="E16" s="310">
        <f>+'13-05'!E117</f>
        <v>100.2</v>
      </c>
      <c r="F16" s="310">
        <f>+'13-05'!H117</f>
        <v>959.6630595</v>
      </c>
      <c r="G16" s="310">
        <f>+'13-05'!I117</f>
        <v>78.765565</v>
      </c>
      <c r="H16" s="164" t="str">
        <f>+'13-05'!J4</f>
        <v>D1870/D2220/HRD2960/HRD2940///</v>
      </c>
      <c r="I16" s="311">
        <v>3.0</v>
      </c>
      <c r="J16" s="298">
        <v>20289.9611444815</v>
      </c>
      <c r="K16" s="312">
        <f t="shared" si="1"/>
        <v>18681.50825</v>
      </c>
      <c r="L16" s="300">
        <f t="shared" si="2"/>
        <v>0.9207266644</v>
      </c>
      <c r="M16" s="300">
        <v>0.98</v>
      </c>
      <c r="N16" s="300">
        <f t="shared" si="3"/>
        <v>-0.05927333557</v>
      </c>
      <c r="O16" s="298"/>
      <c r="P16" s="298"/>
      <c r="Q16" s="298"/>
      <c r="R16" s="298"/>
      <c r="S16" s="298"/>
      <c r="T16" s="298"/>
      <c r="U16" s="298"/>
      <c r="V16" s="298"/>
      <c r="W16" s="298"/>
      <c r="X16" s="298"/>
      <c r="Y16" s="298"/>
      <c r="Z16" s="298"/>
      <c r="AA16" s="298"/>
      <c r="AB16" s="298"/>
      <c r="AC16" s="298"/>
      <c r="AD16" s="298"/>
      <c r="AE16" s="298"/>
    </row>
    <row r="17" ht="26.25" customHeight="1">
      <c r="A17" s="309">
        <f>+'14-05'!I4</f>
        <v>44330</v>
      </c>
      <c r="B17" s="310">
        <f>+'14-05'!B96</f>
        <v>8018.711</v>
      </c>
      <c r="C17" s="310">
        <f>+'14-05'!C96</f>
        <v>7226.08768</v>
      </c>
      <c r="D17" s="310">
        <f>+'14-05'!D96</f>
        <v>98.6231278</v>
      </c>
      <c r="E17" s="310">
        <f>+'14-05'!E96</f>
        <v>114</v>
      </c>
      <c r="F17" s="310">
        <f>+'14-05'!H96</f>
        <v>535.7545418</v>
      </c>
      <c r="G17" s="310">
        <f>+'14-05'!I96</f>
        <v>44.24565075</v>
      </c>
      <c r="H17" s="164" t="str">
        <f>+'14-05'!J4</f>
        <v>HRD2940/D2050/D1650/C630/D1230//</v>
      </c>
      <c r="I17" s="311">
        <v>5.0</v>
      </c>
      <c r="J17" s="298">
        <v>8720.376810966975</v>
      </c>
      <c r="K17" s="312">
        <f t="shared" si="1"/>
        <v>7340.08768</v>
      </c>
      <c r="L17" s="300">
        <f t="shared" si="2"/>
        <v>0.8417168018</v>
      </c>
      <c r="M17" s="300">
        <v>0.98</v>
      </c>
      <c r="N17" s="300">
        <f t="shared" si="3"/>
        <v>-0.1382831982</v>
      </c>
      <c r="O17" s="298"/>
      <c r="P17" s="298"/>
      <c r="Q17" s="298"/>
      <c r="R17" s="298"/>
      <c r="S17" s="298"/>
      <c r="T17" s="298"/>
      <c r="U17" s="298"/>
      <c r="V17" s="298"/>
      <c r="W17" s="298"/>
      <c r="X17" s="298"/>
      <c r="Y17" s="298"/>
      <c r="Z17" s="298"/>
      <c r="AA17" s="298"/>
      <c r="AB17" s="298"/>
      <c r="AC17" s="298"/>
      <c r="AD17" s="298"/>
      <c r="AE17" s="298"/>
    </row>
    <row r="18" ht="26.25" customHeight="1">
      <c r="A18" s="309">
        <f>+'17-05'!I4</f>
        <v>44333</v>
      </c>
      <c r="B18" s="310">
        <f>+'17-05'!B103</f>
        <v>18390.1462</v>
      </c>
      <c r="C18" s="310">
        <f>+'17-05'!C103</f>
        <v>17612.16244</v>
      </c>
      <c r="D18" s="310">
        <f>+'17-05'!D103</f>
        <v>84.831484</v>
      </c>
      <c r="E18" s="310">
        <f>+'17-05'!E103</f>
        <v>130.2</v>
      </c>
      <c r="F18" s="310">
        <f>+'17-05'!H103</f>
        <v>413.1811078</v>
      </c>
      <c r="G18" s="310">
        <f>+'17-05'!I103</f>
        <v>149.7711672</v>
      </c>
      <c r="H18" s="164" t="str">
        <f>+'17-05'!J4</f>
        <v>HRD2940/HRD2940/D1650/HRD2930/</v>
      </c>
      <c r="I18" s="311">
        <v>6.0</v>
      </c>
      <c r="J18" s="298">
        <v>19914.29062868983</v>
      </c>
      <c r="K18" s="312">
        <f t="shared" si="1"/>
        <v>17742.36244</v>
      </c>
      <c r="L18" s="300">
        <f t="shared" si="2"/>
        <v>0.8909362011</v>
      </c>
      <c r="M18" s="300">
        <v>0.98</v>
      </c>
      <c r="N18" s="300">
        <f t="shared" si="3"/>
        <v>-0.08906379887</v>
      </c>
      <c r="O18" s="298"/>
      <c r="P18" s="298"/>
      <c r="Q18" s="298"/>
      <c r="R18" s="298"/>
      <c r="S18" s="298"/>
      <c r="T18" s="298"/>
      <c r="U18" s="298"/>
      <c r="V18" s="298"/>
      <c r="W18" s="298"/>
      <c r="X18" s="298"/>
      <c r="Y18" s="298"/>
      <c r="Z18" s="298"/>
      <c r="AA18" s="298"/>
      <c r="AB18" s="298"/>
      <c r="AC18" s="298"/>
      <c r="AD18" s="298"/>
      <c r="AE18" s="298"/>
    </row>
    <row r="19" ht="26.25" customHeight="1">
      <c r="A19" s="309">
        <f>+'18-05'!I4</f>
        <v>44334</v>
      </c>
      <c r="B19" s="310">
        <f>+'18-05'!B77</f>
        <v>10431.7246</v>
      </c>
      <c r="C19" s="310">
        <f>+'18-05'!C77</f>
        <v>9968.643705</v>
      </c>
      <c r="D19" s="310">
        <f>+'18-05'!D77</f>
        <v>41.588169</v>
      </c>
      <c r="E19" s="310">
        <f>+'18-05'!E77</f>
        <v>84.6</v>
      </c>
      <c r="F19" s="310">
        <f>+'18-05'!H77</f>
        <v>274.4621606</v>
      </c>
      <c r="G19" s="310">
        <f>+'18-05'!I77</f>
        <v>62.43056588</v>
      </c>
      <c r="H19" s="164" t="str">
        <f>+'18-05'!J4</f>
        <v>HRD2930/D2670////</v>
      </c>
      <c r="I19" s="311">
        <v>3.0</v>
      </c>
      <c r="J19" s="298">
        <v>11036.944896926498</v>
      </c>
      <c r="K19" s="312">
        <f t="shared" si="1"/>
        <v>10053.2437</v>
      </c>
      <c r="L19" s="300">
        <f t="shared" si="2"/>
        <v>0.9108719667</v>
      </c>
      <c r="M19" s="300">
        <v>0.98</v>
      </c>
      <c r="N19" s="300">
        <f t="shared" si="3"/>
        <v>-0.06912803331</v>
      </c>
      <c r="O19" s="298"/>
      <c r="P19" s="298"/>
      <c r="Q19" s="298"/>
      <c r="R19" s="298"/>
      <c r="S19" s="298"/>
      <c r="T19" s="298"/>
      <c r="U19" s="298"/>
      <c r="V19" s="298"/>
      <c r="W19" s="298"/>
      <c r="X19" s="298"/>
      <c r="Y19" s="298"/>
      <c r="Z19" s="298"/>
      <c r="AA19" s="298"/>
      <c r="AB19" s="298"/>
      <c r="AC19" s="298"/>
      <c r="AD19" s="298"/>
      <c r="AE19" s="298"/>
    </row>
    <row r="20" ht="26.25" customHeight="1">
      <c r="A20" s="309">
        <f>+'19-05'!I4</f>
        <v>44335</v>
      </c>
      <c r="B20" s="310">
        <f>+'19-05'!B123</f>
        <v>18501.63452</v>
      </c>
      <c r="C20" s="310">
        <f>+'19-05'!C123</f>
        <v>17324.54726</v>
      </c>
      <c r="D20" s="310">
        <f>+'19-05'!D123</f>
        <v>100.1870061</v>
      </c>
      <c r="E20" s="310">
        <f>+'19-05'!E123</f>
        <v>181.8</v>
      </c>
      <c r="F20" s="310">
        <f>+'19-05'!H123</f>
        <v>790.8691738</v>
      </c>
      <c r="G20" s="310">
        <f>+'19-05'!I123</f>
        <v>104.2310827</v>
      </c>
      <c r="H20" s="164" t="str">
        <f>+'19-05'!J4</f>
        <v>HRD2940/HRD2940/D2070/HRD2930/D2930//</v>
      </c>
      <c r="I20" s="311">
        <v>5.0</v>
      </c>
      <c r="J20" s="298">
        <v>18525.6447827265</v>
      </c>
      <c r="K20" s="312">
        <f t="shared" si="1"/>
        <v>17506.34726</v>
      </c>
      <c r="L20" s="300">
        <f t="shared" si="2"/>
        <v>0.9449791067</v>
      </c>
      <c r="M20" s="300">
        <v>0.98</v>
      </c>
      <c r="N20" s="300">
        <f t="shared" si="3"/>
        <v>-0.03502089332</v>
      </c>
      <c r="O20" s="298"/>
      <c r="P20" s="298"/>
      <c r="Q20" s="298"/>
      <c r="R20" s="298"/>
      <c r="S20" s="298"/>
      <c r="T20" s="298"/>
      <c r="U20" s="298"/>
      <c r="V20" s="298"/>
      <c r="W20" s="298"/>
      <c r="X20" s="298"/>
      <c r="Y20" s="298"/>
      <c r="Z20" s="298"/>
      <c r="AA20" s="298"/>
      <c r="AB20" s="298"/>
      <c r="AC20" s="298"/>
      <c r="AD20" s="298"/>
      <c r="AE20" s="298"/>
    </row>
    <row r="21" ht="26.25" customHeight="1">
      <c r="A21" s="309">
        <f>+'20-05'!I4</f>
        <v>44336</v>
      </c>
      <c r="B21" s="314">
        <f>+'20-05'!B88</f>
        <v>12392.7045</v>
      </c>
      <c r="C21" s="314">
        <f>+'20-05'!C88</f>
        <v>11592.18526</v>
      </c>
      <c r="D21" s="314">
        <f>+'20-05'!D88</f>
        <v>43.9894928</v>
      </c>
      <c r="E21" s="314">
        <f>+'20-05'!E88</f>
        <v>89.4</v>
      </c>
      <c r="F21" s="314">
        <f>+'20-05'!H88</f>
        <v>631.61</v>
      </c>
      <c r="G21" s="314">
        <f>+'20-05'!I88</f>
        <v>35.51974805</v>
      </c>
      <c r="H21" s="164" t="str">
        <f>+'20-05'!J4</f>
        <v>#REF!</v>
      </c>
      <c r="I21" s="311">
        <v>5.0</v>
      </c>
      <c r="J21" s="298">
        <v>13077.395233065392</v>
      </c>
      <c r="K21" s="312">
        <f t="shared" si="1"/>
        <v>11681.58526</v>
      </c>
      <c r="L21" s="300">
        <f t="shared" si="2"/>
        <v>0.893265444</v>
      </c>
      <c r="M21" s="300">
        <v>0.98</v>
      </c>
      <c r="N21" s="300">
        <f t="shared" si="3"/>
        <v>-0.086734556</v>
      </c>
      <c r="O21" s="298"/>
      <c r="P21" s="298"/>
      <c r="Q21" s="298"/>
      <c r="R21" s="298"/>
      <c r="S21" s="298"/>
      <c r="T21" s="298"/>
      <c r="U21" s="298"/>
      <c r="V21" s="298"/>
      <c r="W21" s="298"/>
      <c r="X21" s="298"/>
      <c r="Y21" s="298"/>
      <c r="Z21" s="298"/>
      <c r="AA21" s="298"/>
      <c r="AB21" s="298"/>
      <c r="AC21" s="298"/>
      <c r="AD21" s="298"/>
      <c r="AE21" s="298"/>
    </row>
    <row r="22" ht="26.25" customHeight="1">
      <c r="A22" s="309">
        <f>+'22-05'!I4</f>
        <v>44338</v>
      </c>
      <c r="B22" s="314">
        <f>+'22-05'!B65</f>
        <v>5109.2825</v>
      </c>
      <c r="C22" s="314">
        <f>+'22-05'!C65</f>
        <v>4635.502562</v>
      </c>
      <c r="D22" s="314">
        <f>+'22-05'!D65</f>
        <v>23.5765224</v>
      </c>
      <c r="E22" s="314">
        <f>+'22-05'!E65</f>
        <v>54</v>
      </c>
      <c r="F22" s="314">
        <f>+'22-05'!H65</f>
        <v>380.5781746</v>
      </c>
      <c r="G22" s="314">
        <f>+'22-05'!I65</f>
        <v>15.62524095</v>
      </c>
      <c r="H22" s="164" t="str">
        <f>+'22-05'!J4</f>
        <v>D2670/D1670//</v>
      </c>
      <c r="I22" s="311">
        <v>5.0</v>
      </c>
      <c r="J22" s="298">
        <v>7374.752525583165</v>
      </c>
      <c r="K22" s="312">
        <f t="shared" si="1"/>
        <v>4689.502562</v>
      </c>
      <c r="L22" s="300">
        <f t="shared" si="2"/>
        <v>0.6358860919</v>
      </c>
      <c r="M22" s="300">
        <v>0.98</v>
      </c>
      <c r="N22" s="300">
        <f t="shared" si="3"/>
        <v>-0.3441139081</v>
      </c>
      <c r="O22" s="298"/>
      <c r="P22" s="298"/>
      <c r="Q22" s="298"/>
      <c r="R22" s="298"/>
      <c r="S22" s="298"/>
      <c r="T22" s="298"/>
      <c r="U22" s="298"/>
      <c r="V22" s="298"/>
      <c r="W22" s="298"/>
      <c r="X22" s="298"/>
      <c r="Y22" s="298"/>
      <c r="Z22" s="298"/>
      <c r="AA22" s="298"/>
      <c r="AB22" s="298"/>
      <c r="AC22" s="298"/>
      <c r="AD22" s="298"/>
      <c r="AE22" s="298"/>
    </row>
    <row r="23" ht="26.25" customHeight="1">
      <c r="A23" s="309">
        <f>+'24-05'!I4</f>
        <v>44340</v>
      </c>
      <c r="B23" s="314">
        <f>+'24-05'!B199</f>
        <v>29840.9395</v>
      </c>
      <c r="C23" s="314">
        <f>+'24-05'!C199</f>
        <v>27582.52478</v>
      </c>
      <c r="D23" s="314">
        <f>+'24-05'!D199</f>
        <v>206.7631865</v>
      </c>
      <c r="E23" s="314">
        <f>+'24-05'!E199</f>
        <v>218.4</v>
      </c>
      <c r="F23" s="314">
        <f>+'24-05'!H199</f>
        <v>1556.374693</v>
      </c>
      <c r="G23" s="314">
        <f>+'24-05'!I199</f>
        <v>276.8768419</v>
      </c>
      <c r="H23" s="164" t="str">
        <f>+'24-05'!J4</f>
        <v>D2450GT/D1850/D2050/D1650/HRD2940/HRD2940/D2220/HRD2940</v>
      </c>
      <c r="I23" s="311">
        <v>8.0</v>
      </c>
      <c r="J23" s="298">
        <v>30941.11561190596</v>
      </c>
      <c r="K23" s="312">
        <f t="shared" si="1"/>
        <v>27800.92478</v>
      </c>
      <c r="L23" s="300">
        <f t="shared" si="2"/>
        <v>0.898510743</v>
      </c>
      <c r="M23" s="300">
        <v>0.98</v>
      </c>
      <c r="N23" s="300">
        <f t="shared" si="3"/>
        <v>-0.08148925696</v>
      </c>
      <c r="O23" s="298"/>
      <c r="P23" s="298"/>
      <c r="Q23" s="298"/>
      <c r="R23" s="298"/>
      <c r="S23" s="298"/>
      <c r="T23" s="298"/>
      <c r="U23" s="298"/>
      <c r="V23" s="298"/>
      <c r="W23" s="298"/>
      <c r="X23" s="298"/>
      <c r="Y23" s="298"/>
      <c r="Z23" s="298"/>
      <c r="AA23" s="298"/>
      <c r="AB23" s="298"/>
      <c r="AC23" s="298"/>
      <c r="AD23" s="298"/>
      <c r="AE23" s="298"/>
    </row>
    <row r="24" ht="26.25" customHeight="1">
      <c r="A24" s="309">
        <f>+'25-05'!I4</f>
        <v>44341</v>
      </c>
      <c r="B24" s="314">
        <f>+'25-05'!B133</f>
        <v>33589.2735</v>
      </c>
      <c r="C24" s="314">
        <f>+'25-05'!C133</f>
        <v>32474.48006</v>
      </c>
      <c r="D24" s="314">
        <f>+'25-05'!D133</f>
        <v>156.453468</v>
      </c>
      <c r="E24" s="314">
        <f>+'25-05'!E133</f>
        <v>137.4</v>
      </c>
      <c r="F24" s="314">
        <f>+'25-05'!H133</f>
        <v>507.1215546</v>
      </c>
      <c r="G24" s="314">
        <f>+'25-05'!I133</f>
        <v>313.8184154</v>
      </c>
      <c r="H24" s="164" t="str">
        <f>+'25-05'!J4</f>
        <v>HRD2940/HRD2940/HRD2930/HRD2930/HRD2940///</v>
      </c>
      <c r="I24" s="311">
        <v>4.0</v>
      </c>
      <c r="J24" s="298">
        <v>34081.692113746496</v>
      </c>
      <c r="K24" s="312">
        <f t="shared" si="1"/>
        <v>32611.88006</v>
      </c>
      <c r="L24" s="300">
        <f t="shared" si="2"/>
        <v>0.9568738534</v>
      </c>
      <c r="M24" s="300">
        <v>0.98</v>
      </c>
      <c r="N24" s="300">
        <f t="shared" si="3"/>
        <v>-0.02312614664</v>
      </c>
      <c r="O24" s="298"/>
      <c r="P24" s="298"/>
      <c r="Q24" s="313"/>
      <c r="R24" s="298"/>
      <c r="S24" s="298"/>
      <c r="T24" s="298"/>
      <c r="U24" s="298"/>
      <c r="V24" s="298"/>
      <c r="W24" s="298"/>
      <c r="X24" s="298"/>
      <c r="Y24" s="298"/>
      <c r="Z24" s="298"/>
      <c r="AA24" s="298"/>
      <c r="AB24" s="298"/>
      <c r="AC24" s="298"/>
      <c r="AD24" s="298"/>
      <c r="AE24" s="298"/>
    </row>
    <row r="25" ht="26.25" customHeight="1">
      <c r="A25" s="309">
        <f>+'26-05'!I4</f>
        <v>44342</v>
      </c>
      <c r="B25" s="314">
        <f>+'26-05'!B132</f>
        <v>13353.816</v>
      </c>
      <c r="C25" s="314">
        <f>+'26-05'!C132</f>
        <v>11788.13609</v>
      </c>
      <c r="D25" s="314">
        <f>+'26-05'!D132</f>
        <v>112.2669335</v>
      </c>
      <c r="E25" s="314">
        <f>+'26-05'!E132</f>
        <v>168</v>
      </c>
      <c r="F25" s="314">
        <f>+'26-05'!H132</f>
        <v>1235.545828</v>
      </c>
      <c r="G25" s="314">
        <f>+'26-05'!I132</f>
        <v>49.86714521</v>
      </c>
      <c r="H25" s="164" t="str">
        <f>+'26-05'!J4</f>
        <v>D2550/D1650/D2240/D1670/D1870/D2930/D2930/</v>
      </c>
      <c r="I25" s="311">
        <v>7.0</v>
      </c>
      <c r="J25" s="298">
        <v>13453.306388010944</v>
      </c>
      <c r="K25" s="312">
        <f t="shared" si="1"/>
        <v>11956.13609</v>
      </c>
      <c r="L25" s="300">
        <f t="shared" si="2"/>
        <v>0.8887135808</v>
      </c>
      <c r="M25" s="300">
        <v>0.98</v>
      </c>
      <c r="N25" s="300">
        <f t="shared" si="3"/>
        <v>-0.09128641921</v>
      </c>
      <c r="O25" s="298"/>
      <c r="P25" s="298"/>
      <c r="Q25" s="298"/>
      <c r="R25" s="298"/>
      <c r="S25" s="298"/>
      <c r="T25" s="298"/>
      <c r="U25" s="298"/>
      <c r="V25" s="298"/>
      <c r="W25" s="298"/>
      <c r="X25" s="298"/>
      <c r="Y25" s="298"/>
      <c r="Z25" s="298"/>
      <c r="AA25" s="298"/>
      <c r="AB25" s="298"/>
      <c r="AC25" s="298"/>
      <c r="AD25" s="298"/>
      <c r="AE25" s="298"/>
    </row>
    <row r="26" ht="26.25" customHeight="1">
      <c r="A26" s="309">
        <f>+'27-05'!I4</f>
        <v>44343</v>
      </c>
      <c r="B26" s="314">
        <f>+'27-05'!B123</f>
        <v>15154.32</v>
      </c>
      <c r="C26" s="314">
        <f>+'27-05'!C123</f>
        <v>13580.47591</v>
      </c>
      <c r="D26" s="314">
        <f>+'27-05'!D123</f>
        <v>53.904767</v>
      </c>
      <c r="E26" s="314">
        <f>+'27-05'!E123</f>
        <v>138.6</v>
      </c>
      <c r="F26" s="314">
        <f>+'27-05'!H123</f>
        <v>1261.996862</v>
      </c>
      <c r="G26" s="314">
        <f>+'27-05'!I123</f>
        <v>119.3424634</v>
      </c>
      <c r="H26" s="164" t="str">
        <f>+'27-05'!J4</f>
        <v>D2220/D2450GT/D2450GT/D1850////</v>
      </c>
      <c r="I26" s="311">
        <v>4.0</v>
      </c>
      <c r="J26" s="298">
        <v>16238.530861414125</v>
      </c>
      <c r="K26" s="312">
        <f t="shared" si="1"/>
        <v>13719.07591</v>
      </c>
      <c r="L26" s="300">
        <f t="shared" si="2"/>
        <v>0.8448471124</v>
      </c>
      <c r="M26" s="300">
        <v>0.98</v>
      </c>
      <c r="N26" s="300">
        <f t="shared" si="3"/>
        <v>-0.1351528876</v>
      </c>
      <c r="O26" s="298"/>
      <c r="P26" s="298"/>
      <c r="Q26" s="298"/>
      <c r="R26" s="298"/>
      <c r="S26" s="298"/>
      <c r="T26" s="298"/>
      <c r="U26" s="298"/>
      <c r="V26" s="298"/>
      <c r="W26" s="298"/>
      <c r="X26" s="298"/>
      <c r="Y26" s="298"/>
      <c r="Z26" s="298"/>
      <c r="AA26" s="298"/>
      <c r="AB26" s="298"/>
      <c r="AC26" s="298"/>
      <c r="AD26" s="298"/>
      <c r="AE26" s="298"/>
    </row>
    <row r="27" ht="26.25" customHeight="1">
      <c r="A27" s="309">
        <f>+'28-05'!I4</f>
        <v>44344</v>
      </c>
      <c r="B27" s="314">
        <f>+'28-05'!B85</f>
        <v>18749.845</v>
      </c>
      <c r="C27" s="314">
        <f>+'28-05'!C85</f>
        <v>18173.58195</v>
      </c>
      <c r="D27" s="314">
        <f>+'28-05'!D85</f>
        <v>61.306097</v>
      </c>
      <c r="E27" s="314">
        <f>+'28-05'!E85</f>
        <v>117</v>
      </c>
      <c r="F27" s="314">
        <f>+'28-05'!H85</f>
        <v>323.2502878</v>
      </c>
      <c r="G27" s="314">
        <f>+'28-05'!I85</f>
        <v>74.70666975</v>
      </c>
      <c r="H27" s="164" t="str">
        <f>+'28-05'!J4</f>
        <v>HRD2930/HRD2960/VED3512/////</v>
      </c>
      <c r="I27" s="311">
        <v>3.0</v>
      </c>
      <c r="J27" s="298">
        <v>19124.12583642648</v>
      </c>
      <c r="K27" s="312">
        <f t="shared" si="1"/>
        <v>18290.58195</v>
      </c>
      <c r="L27" s="300">
        <f t="shared" si="2"/>
        <v>0.9564140135</v>
      </c>
      <c r="M27" s="300">
        <v>0.98</v>
      </c>
      <c r="N27" s="300">
        <f t="shared" si="3"/>
        <v>-0.02358598652</v>
      </c>
      <c r="O27" s="298"/>
      <c r="P27" s="298"/>
      <c r="Q27" s="298"/>
      <c r="R27" s="298"/>
      <c r="S27" s="298"/>
      <c r="T27" s="298"/>
      <c r="U27" s="298"/>
      <c r="V27" s="298"/>
      <c r="W27" s="298"/>
      <c r="X27" s="298"/>
      <c r="Y27" s="298"/>
      <c r="Z27" s="298"/>
      <c r="AA27" s="298"/>
      <c r="AB27" s="298"/>
      <c r="AC27" s="298"/>
      <c r="AD27" s="298"/>
      <c r="AE27" s="298"/>
    </row>
    <row r="28" ht="26.25" customHeight="1">
      <c r="A28" s="309">
        <f>+'29-05'!I4</f>
        <v>44345</v>
      </c>
      <c r="B28" s="314">
        <f>+'29-05'!B95</f>
        <v>18961.463</v>
      </c>
      <c r="C28" s="314">
        <f>+'29-05'!C95</f>
        <v>17809.38349</v>
      </c>
      <c r="D28" s="314">
        <f>+'29-05'!D95</f>
        <v>121.392921</v>
      </c>
      <c r="E28" s="314">
        <f>+'29-05'!E95</f>
        <v>111.6</v>
      </c>
      <c r="F28" s="314">
        <f>+'29-05'!H95</f>
        <v>801.3324505</v>
      </c>
      <c r="G28" s="314">
        <f>+'29-05'!I95</f>
        <v>117.7541395</v>
      </c>
      <c r="H28" s="164" t="str">
        <f>+'29-05'!J4</f>
        <v>D2220/D1650/HRD2940/HRD2930////</v>
      </c>
      <c r="I28" s="311">
        <v>4.0</v>
      </c>
      <c r="J28" s="298">
        <v>19471.620554049834</v>
      </c>
      <c r="K28" s="312">
        <f t="shared" si="1"/>
        <v>17920.98349</v>
      </c>
      <c r="L28" s="300">
        <f t="shared" si="2"/>
        <v>0.9203642521</v>
      </c>
      <c r="M28" s="300">
        <v>0.98</v>
      </c>
      <c r="N28" s="300">
        <f t="shared" si="3"/>
        <v>-0.05963574787</v>
      </c>
      <c r="O28" s="298"/>
      <c r="P28" s="298"/>
      <c r="Q28" s="298"/>
      <c r="R28" s="298"/>
      <c r="S28" s="298"/>
      <c r="T28" s="298"/>
      <c r="U28" s="298"/>
      <c r="V28" s="298"/>
      <c r="W28" s="298"/>
      <c r="X28" s="298"/>
      <c r="Y28" s="298"/>
      <c r="Z28" s="298"/>
      <c r="AA28" s="298"/>
      <c r="AB28" s="298"/>
      <c r="AC28" s="298"/>
      <c r="AD28" s="298"/>
      <c r="AE28" s="298"/>
    </row>
    <row r="29" ht="29.25" customHeight="1">
      <c r="A29" s="315" t="s">
        <v>129</v>
      </c>
      <c r="B29" s="316">
        <f t="shared" ref="B29:G29" si="4">SUM(B7:B28)</f>
        <v>419390.8942</v>
      </c>
      <c r="C29" s="316">
        <f t="shared" si="4"/>
        <v>395508.0632</v>
      </c>
      <c r="D29" s="316">
        <f t="shared" si="4"/>
        <v>2262.767408</v>
      </c>
      <c r="E29" s="316">
        <f t="shared" si="4"/>
        <v>3234.6</v>
      </c>
      <c r="F29" s="316">
        <f t="shared" si="4"/>
        <v>15863.61746</v>
      </c>
      <c r="G29" s="316">
        <f t="shared" si="4"/>
        <v>2521.846065</v>
      </c>
      <c r="H29" s="317"/>
      <c r="I29" s="318">
        <f>SUM(I7:I28)</f>
        <v>108</v>
      </c>
      <c r="J29" s="298"/>
      <c r="K29" s="298"/>
      <c r="L29" s="300"/>
      <c r="M29" s="298"/>
      <c r="N29" s="298"/>
      <c r="O29" s="298"/>
      <c r="P29" s="298"/>
      <c r="Q29" s="298"/>
      <c r="R29" s="298"/>
      <c r="S29" s="298"/>
      <c r="T29" s="298"/>
      <c r="U29" s="298"/>
      <c r="V29" s="298"/>
      <c r="W29" s="298"/>
      <c r="X29" s="298"/>
      <c r="Y29" s="298"/>
      <c r="Z29" s="298"/>
      <c r="AA29" s="298"/>
      <c r="AB29" s="298"/>
      <c r="AC29" s="298"/>
      <c r="AD29" s="298"/>
      <c r="AE29" s="298"/>
    </row>
    <row r="30" ht="20.25" customHeight="1">
      <c r="A30" s="319" t="s">
        <v>49</v>
      </c>
      <c r="B30" s="320"/>
      <c r="C30" s="321">
        <f>+C29/B29</f>
        <v>0.9430535301</v>
      </c>
      <c r="D30" s="322">
        <f>+D29/B29</f>
        <v>0.005395366088</v>
      </c>
      <c r="E30" s="322">
        <f>+E29/B29</f>
        <v>0.007712613805</v>
      </c>
      <c r="F30" s="321">
        <f>+F29/B29</f>
        <v>0.03782537408</v>
      </c>
      <c r="G30" s="322">
        <f>+G29/B29</f>
        <v>0.006013115925</v>
      </c>
      <c r="H30" s="317"/>
      <c r="I30" s="298"/>
      <c r="J30" s="298"/>
      <c r="K30" s="298"/>
      <c r="L30" s="300"/>
      <c r="M30" s="298"/>
      <c r="N30" s="298"/>
      <c r="O30" s="298"/>
      <c r="P30" s="298"/>
      <c r="Q30" s="298"/>
      <c r="R30" s="298"/>
      <c r="S30" s="298"/>
      <c r="T30" s="298"/>
      <c r="U30" s="298"/>
      <c r="V30" s="298"/>
      <c r="W30" s="298"/>
      <c r="X30" s="298"/>
      <c r="Y30" s="298"/>
      <c r="Z30" s="298"/>
      <c r="AA30" s="298"/>
      <c r="AB30" s="298"/>
      <c r="AC30" s="298"/>
      <c r="AD30" s="298"/>
      <c r="AE30" s="298"/>
    </row>
    <row r="31" ht="20.25" customHeight="1">
      <c r="A31" s="323" t="s">
        <v>130</v>
      </c>
      <c r="B31" s="324"/>
      <c r="C31" s="325"/>
      <c r="D31" s="326">
        <v>0.0053</v>
      </c>
      <c r="E31" s="326">
        <v>0.0084</v>
      </c>
      <c r="F31" s="325"/>
      <c r="G31" s="327">
        <v>0.0061</v>
      </c>
      <c r="H31" s="317"/>
      <c r="I31" s="298"/>
      <c r="J31" s="298"/>
      <c r="K31" s="298"/>
      <c r="L31" s="300"/>
      <c r="M31" s="298"/>
      <c r="N31" s="298"/>
      <c r="O31" s="298"/>
      <c r="P31" s="298"/>
      <c r="Q31" s="298"/>
      <c r="R31" s="298"/>
      <c r="S31" s="298"/>
      <c r="T31" s="298"/>
      <c r="U31" s="298"/>
      <c r="V31" s="298"/>
      <c r="W31" s="298"/>
      <c r="X31" s="298"/>
      <c r="Y31" s="298"/>
      <c r="Z31" s="298"/>
      <c r="AA31" s="298"/>
      <c r="AB31" s="298"/>
      <c r="AC31" s="298"/>
      <c r="AD31" s="298"/>
      <c r="AE31" s="298"/>
    </row>
    <row r="32" ht="20.25" customHeight="1">
      <c r="A32" s="328"/>
      <c r="B32" s="329"/>
      <c r="C32" s="298"/>
      <c r="D32" s="298"/>
      <c r="E32" s="298"/>
      <c r="F32" s="298"/>
      <c r="G32" s="329"/>
      <c r="H32" s="330"/>
      <c r="I32" s="298"/>
      <c r="J32" s="298"/>
      <c r="K32" s="298"/>
      <c r="L32" s="300"/>
      <c r="M32" s="298"/>
      <c r="N32" s="298"/>
      <c r="O32" s="298"/>
      <c r="P32" s="298"/>
      <c r="Q32" s="298"/>
      <c r="R32" s="298"/>
      <c r="S32" s="298"/>
      <c r="T32" s="298"/>
      <c r="U32" s="298"/>
      <c r="V32" s="298"/>
      <c r="W32" s="298"/>
      <c r="X32" s="298"/>
      <c r="Y32" s="298"/>
      <c r="Z32" s="298"/>
      <c r="AA32" s="298"/>
      <c r="AB32" s="298"/>
      <c r="AC32" s="298"/>
      <c r="AD32" s="298"/>
      <c r="AE32" s="298"/>
    </row>
    <row r="33" ht="20.25" customHeight="1">
      <c r="A33" s="331"/>
      <c r="B33" s="298"/>
      <c r="C33" s="298"/>
      <c r="D33" s="298" t="s">
        <v>131</v>
      </c>
      <c r="E33" s="298"/>
      <c r="F33" s="332">
        <f>+D29+E29+F29+G29</f>
        <v>23882.83093</v>
      </c>
      <c r="G33" s="298"/>
      <c r="H33" s="333"/>
      <c r="I33" s="298"/>
      <c r="J33" s="298"/>
      <c r="K33" s="298"/>
      <c r="L33" s="300"/>
      <c r="M33" s="298"/>
      <c r="N33" s="298"/>
      <c r="O33" s="298"/>
      <c r="P33" s="298"/>
      <c r="Q33" s="298"/>
      <c r="R33" s="298"/>
      <c r="S33" s="298"/>
      <c r="T33" s="298"/>
      <c r="U33" s="298"/>
      <c r="V33" s="298"/>
      <c r="W33" s="298"/>
      <c r="X33" s="298"/>
      <c r="Y33" s="298"/>
      <c r="Z33" s="298"/>
      <c r="AA33" s="298"/>
      <c r="AB33" s="298"/>
      <c r="AC33" s="298"/>
      <c r="AD33" s="298"/>
      <c r="AE33" s="298"/>
    </row>
    <row r="34" ht="20.25" customHeight="1">
      <c r="A34" s="331"/>
      <c r="B34" s="298"/>
      <c r="C34" s="298"/>
      <c r="D34" s="298" t="s">
        <v>132</v>
      </c>
      <c r="E34" s="298"/>
      <c r="F34" s="334">
        <f>+F33/B29</f>
        <v>0.0569464699</v>
      </c>
      <c r="G34" s="298"/>
      <c r="H34" s="335"/>
      <c r="I34" s="298"/>
      <c r="J34" s="298"/>
      <c r="K34" s="298"/>
      <c r="L34" s="300"/>
      <c r="M34" s="298"/>
      <c r="N34" s="298"/>
      <c r="O34" s="298"/>
      <c r="P34" s="298"/>
      <c r="Q34" s="298"/>
      <c r="R34" s="298"/>
      <c r="S34" s="298"/>
      <c r="T34" s="298"/>
      <c r="U34" s="298"/>
      <c r="V34" s="298"/>
      <c r="W34" s="298"/>
      <c r="X34" s="298"/>
      <c r="Y34" s="298"/>
      <c r="Z34" s="298"/>
      <c r="AA34" s="298"/>
      <c r="AB34" s="298"/>
      <c r="AC34" s="298"/>
      <c r="AD34" s="298"/>
      <c r="AE34" s="298"/>
    </row>
    <row r="35" ht="20.25" customHeight="1">
      <c r="A35" s="331"/>
      <c r="B35" s="298"/>
      <c r="C35" s="298"/>
      <c r="D35" s="298" t="s">
        <v>133</v>
      </c>
      <c r="E35" s="298"/>
      <c r="F35" s="334">
        <f t="shared" ref="F35:F36" si="5">+D30+E30+G30</f>
        <v>0.01912109582</v>
      </c>
      <c r="G35" s="298"/>
      <c r="H35" s="335"/>
      <c r="I35" s="298"/>
      <c r="J35" s="298"/>
      <c r="K35" s="298"/>
      <c r="L35" s="300"/>
      <c r="M35" s="298"/>
      <c r="N35" s="298"/>
      <c r="O35" s="298"/>
      <c r="P35" s="298"/>
      <c r="Q35" s="298"/>
      <c r="R35" s="298"/>
      <c r="S35" s="298"/>
      <c r="T35" s="298"/>
      <c r="U35" s="298"/>
      <c r="V35" s="298"/>
      <c r="W35" s="298"/>
      <c r="X35" s="298"/>
      <c r="Y35" s="298"/>
      <c r="Z35" s="298"/>
      <c r="AA35" s="298"/>
      <c r="AB35" s="298"/>
      <c r="AC35" s="298"/>
      <c r="AD35" s="298"/>
      <c r="AE35" s="298"/>
    </row>
    <row r="36" ht="20.25" customHeight="1">
      <c r="A36" s="331"/>
      <c r="B36" s="298"/>
      <c r="C36" s="324" t="s">
        <v>134</v>
      </c>
      <c r="D36" s="324"/>
      <c r="E36" s="324"/>
      <c r="F36" s="327">
        <f t="shared" si="5"/>
        <v>0.0198</v>
      </c>
      <c r="G36" s="298"/>
      <c r="H36" s="336"/>
      <c r="I36" s="298"/>
      <c r="J36" s="298"/>
      <c r="K36" s="298"/>
      <c r="L36" s="300"/>
      <c r="M36" s="298"/>
      <c r="N36" s="298"/>
      <c r="O36" s="298"/>
      <c r="P36" s="298"/>
      <c r="Q36" s="298"/>
      <c r="R36" s="298"/>
      <c r="S36" s="298"/>
      <c r="T36" s="298"/>
      <c r="U36" s="298"/>
      <c r="V36" s="298"/>
      <c r="W36" s="298"/>
      <c r="X36" s="298"/>
      <c r="Y36" s="298"/>
      <c r="Z36" s="298"/>
      <c r="AA36" s="298"/>
      <c r="AB36" s="298"/>
      <c r="AC36" s="298"/>
      <c r="AD36" s="298"/>
      <c r="AE36" s="298"/>
    </row>
    <row r="37" ht="20.25" customHeight="1">
      <c r="A37" s="331" t="s">
        <v>135</v>
      </c>
      <c r="B37" s="298"/>
      <c r="C37" s="298"/>
      <c r="D37" s="337">
        <v>9.0</v>
      </c>
      <c r="E37" s="298"/>
      <c r="F37" s="298"/>
      <c r="G37" s="298"/>
      <c r="H37" s="336"/>
      <c r="I37" s="298"/>
      <c r="J37" s="298"/>
      <c r="K37" s="298"/>
      <c r="L37" s="300"/>
      <c r="M37" s="298"/>
      <c r="N37" s="298"/>
      <c r="O37" s="298"/>
      <c r="P37" s="298"/>
      <c r="Q37" s="298"/>
      <c r="R37" s="298"/>
      <c r="S37" s="298"/>
      <c r="T37" s="298"/>
      <c r="U37" s="298"/>
      <c r="V37" s="298"/>
      <c r="W37" s="298"/>
      <c r="X37" s="298"/>
      <c r="Y37" s="298"/>
      <c r="Z37" s="298"/>
      <c r="AA37" s="298"/>
      <c r="AB37" s="298"/>
      <c r="AC37" s="298"/>
      <c r="AD37" s="298"/>
      <c r="AE37" s="298"/>
    </row>
    <row r="38" ht="20.25" customHeight="1">
      <c r="A38" s="331"/>
      <c r="B38" s="298"/>
      <c r="C38" s="298" t="s">
        <v>136</v>
      </c>
      <c r="D38" s="338">
        <f t="shared" ref="D38:E38" si="6">+$D$37*D29</f>
        <v>20364.90667</v>
      </c>
      <c r="E38" s="338">
        <f t="shared" si="6"/>
        <v>29111.4</v>
      </c>
      <c r="F38" s="338"/>
      <c r="G38" s="338">
        <f>+$D$37*G29</f>
        <v>22696.61458</v>
      </c>
      <c r="H38" s="336"/>
      <c r="I38" s="298"/>
      <c r="J38" s="298"/>
      <c r="K38" s="298"/>
      <c r="L38" s="300"/>
      <c r="M38" s="298"/>
      <c r="N38" s="298"/>
      <c r="O38" s="298"/>
      <c r="P38" s="298"/>
      <c r="Q38" s="298"/>
      <c r="R38" s="298"/>
      <c r="S38" s="298"/>
      <c r="T38" s="298"/>
      <c r="U38" s="298"/>
      <c r="V38" s="298"/>
      <c r="W38" s="298"/>
      <c r="X38" s="298"/>
      <c r="Y38" s="298"/>
      <c r="Z38" s="298"/>
      <c r="AA38" s="298"/>
      <c r="AB38" s="298"/>
      <c r="AC38" s="298"/>
      <c r="AD38" s="298"/>
      <c r="AE38" s="298"/>
    </row>
    <row r="39" ht="20.25" customHeight="1">
      <c r="A39" s="339"/>
      <c r="B39" s="340"/>
      <c r="C39" s="340"/>
      <c r="D39" s="340"/>
      <c r="E39" s="340"/>
      <c r="F39" s="340"/>
      <c r="G39" s="340"/>
      <c r="H39" s="341"/>
      <c r="I39" s="298"/>
      <c r="J39" s="298"/>
      <c r="K39" s="298"/>
      <c r="L39" s="300"/>
      <c r="M39" s="298"/>
      <c r="N39" s="298"/>
      <c r="O39" s="298"/>
      <c r="P39" s="298"/>
      <c r="Q39" s="298"/>
      <c r="R39" s="298"/>
      <c r="S39" s="298"/>
      <c r="T39" s="298"/>
      <c r="U39" s="298"/>
      <c r="V39" s="298"/>
      <c r="W39" s="298"/>
      <c r="X39" s="298"/>
      <c r="Y39" s="298"/>
      <c r="Z39" s="298"/>
      <c r="AA39" s="298"/>
      <c r="AB39" s="298"/>
      <c r="AC39" s="298"/>
      <c r="AD39" s="298"/>
      <c r="AE39" s="298"/>
    </row>
    <row r="40" ht="20.25" customHeight="1">
      <c r="A40" s="301"/>
      <c r="B40" s="298"/>
      <c r="C40" s="298"/>
      <c r="D40" s="298"/>
      <c r="E40" s="298"/>
      <c r="F40" s="298"/>
      <c r="G40" s="298"/>
      <c r="H40" s="299"/>
      <c r="I40" s="298"/>
      <c r="J40" s="298"/>
      <c r="K40" s="298"/>
      <c r="L40" s="300"/>
      <c r="M40" s="298"/>
      <c r="N40" s="298"/>
      <c r="O40" s="298"/>
      <c r="P40" s="298"/>
      <c r="Q40" s="298"/>
      <c r="R40" s="298"/>
      <c r="S40" s="298"/>
      <c r="T40" s="298"/>
      <c r="U40" s="298"/>
      <c r="V40" s="298"/>
      <c r="W40" s="298"/>
      <c r="X40" s="298"/>
      <c r="Y40" s="298"/>
      <c r="Z40" s="298"/>
      <c r="AA40" s="298"/>
      <c r="AB40" s="298"/>
      <c r="AC40" s="298"/>
      <c r="AD40" s="298"/>
      <c r="AE40" s="298"/>
    </row>
    <row r="41" ht="20.25" customHeight="1">
      <c r="A41" s="301"/>
      <c r="B41" s="298"/>
      <c r="C41" s="298"/>
      <c r="D41" s="298"/>
      <c r="E41" s="298"/>
      <c r="F41" s="313"/>
      <c r="G41" s="298"/>
      <c r="H41" s="299"/>
      <c r="I41" s="298"/>
      <c r="J41" s="298"/>
      <c r="K41" s="298"/>
      <c r="L41" s="300"/>
      <c r="M41" s="298"/>
      <c r="N41" s="298"/>
      <c r="O41" s="298"/>
      <c r="P41" s="298"/>
      <c r="Q41" s="298"/>
      <c r="R41" s="298"/>
      <c r="S41" s="298"/>
      <c r="T41" s="298"/>
      <c r="U41" s="298"/>
      <c r="V41" s="298"/>
      <c r="W41" s="298"/>
      <c r="X41" s="298"/>
      <c r="Y41" s="298"/>
      <c r="Z41" s="298"/>
      <c r="AA41" s="298"/>
      <c r="AB41" s="298"/>
      <c r="AC41" s="298"/>
      <c r="AD41" s="298"/>
      <c r="AE41" s="298"/>
    </row>
    <row r="42" ht="20.25" customHeight="1">
      <c r="A42" s="301"/>
      <c r="B42" s="298"/>
      <c r="C42" s="298"/>
      <c r="D42" s="298"/>
      <c r="E42" s="313"/>
      <c r="F42" s="298"/>
      <c r="G42" s="298"/>
      <c r="H42" s="299"/>
      <c r="I42" s="298"/>
      <c r="J42" s="298"/>
      <c r="K42" s="298"/>
      <c r="L42" s="300"/>
      <c r="M42" s="298"/>
      <c r="N42" s="298"/>
      <c r="O42" s="298"/>
      <c r="P42" s="298"/>
      <c r="Q42" s="298"/>
      <c r="R42" s="298"/>
      <c r="S42" s="298"/>
      <c r="T42" s="298"/>
      <c r="U42" s="298"/>
      <c r="V42" s="298"/>
      <c r="W42" s="298"/>
      <c r="X42" s="298"/>
      <c r="Y42" s="298"/>
      <c r="Z42" s="298"/>
      <c r="AA42" s="298"/>
      <c r="AB42" s="298"/>
      <c r="AC42" s="298"/>
      <c r="AD42" s="298"/>
      <c r="AE42" s="298"/>
    </row>
    <row r="43" ht="21.75" customHeight="1">
      <c r="A43" s="301"/>
      <c r="B43" s="298"/>
      <c r="C43" s="298"/>
      <c r="D43" s="342" t="s">
        <v>31</v>
      </c>
      <c r="E43" s="343" t="str">
        <f t="shared" ref="E43:E44" si="7">+#REF!+#REF!+#REF!+#REF!+#REF!+#REF!+#REF!+#REF!+#REF!+#REF!+#REF!+#REF!+#REF!+#REF!+#REF!+#REF!+#REF!+#REF!+#REF!+#REF!+#REF!+#REF!+#REF!+#REF!+#REF!+#REF!+#REF!+#REF!</f>
        <v>#REF!</v>
      </c>
      <c r="F43" s="298"/>
      <c r="G43" s="298"/>
      <c r="H43" s="299"/>
      <c r="I43" s="298"/>
      <c r="J43" s="298"/>
      <c r="K43" s="298"/>
      <c r="L43" s="300"/>
      <c r="M43" s="298"/>
      <c r="N43" s="298"/>
      <c r="O43" s="298"/>
      <c r="P43" s="298"/>
      <c r="Q43" s="298"/>
      <c r="R43" s="298"/>
      <c r="S43" s="298"/>
      <c r="T43" s="298"/>
      <c r="U43" s="298"/>
      <c r="V43" s="298"/>
      <c r="W43" s="298"/>
      <c r="X43" s="298"/>
      <c r="Y43" s="298"/>
      <c r="Z43" s="298"/>
      <c r="AA43" s="298"/>
      <c r="AB43" s="298"/>
      <c r="AC43" s="298"/>
      <c r="AD43" s="298"/>
      <c r="AE43" s="298"/>
    </row>
    <row r="44" ht="21.75" customHeight="1">
      <c r="A44" s="301"/>
      <c r="B44" s="298"/>
      <c r="C44" s="298"/>
      <c r="D44" s="342" t="s">
        <v>34</v>
      </c>
      <c r="E44" s="343" t="str">
        <f t="shared" si="7"/>
        <v>#REF!</v>
      </c>
      <c r="F44" s="298"/>
      <c r="G44" s="298"/>
      <c r="H44" s="299"/>
      <c r="I44" s="298"/>
      <c r="J44" s="298"/>
      <c r="K44" s="298"/>
      <c r="L44" s="300"/>
      <c r="M44" s="298"/>
      <c r="N44" s="298"/>
      <c r="O44" s="298"/>
      <c r="P44" s="298"/>
      <c r="Q44" s="298"/>
      <c r="R44" s="298"/>
      <c r="S44" s="298"/>
      <c r="T44" s="298"/>
      <c r="U44" s="298"/>
      <c r="V44" s="298"/>
      <c r="W44" s="298"/>
      <c r="X44" s="298"/>
      <c r="Y44" s="298"/>
      <c r="Z44" s="298"/>
      <c r="AA44" s="298"/>
      <c r="AB44" s="298"/>
      <c r="AC44" s="298"/>
      <c r="AD44" s="298"/>
      <c r="AE44" s="298"/>
    </row>
    <row r="45" ht="20.25" customHeight="1">
      <c r="A45" s="301"/>
      <c r="B45" s="298"/>
      <c r="C45" s="298"/>
      <c r="D45" s="298"/>
      <c r="E45" s="344" t="str">
        <f>SUM(E43:E44)</f>
        <v>#REF!</v>
      </c>
      <c r="F45" s="298"/>
      <c r="G45" s="298"/>
      <c r="H45" s="299"/>
      <c r="I45" s="298"/>
      <c r="J45" s="298"/>
      <c r="K45" s="298"/>
      <c r="L45" s="300"/>
      <c r="M45" s="298"/>
      <c r="N45" s="298"/>
      <c r="O45" s="298"/>
      <c r="P45" s="298"/>
      <c r="Q45" s="298"/>
      <c r="R45" s="298"/>
      <c r="S45" s="298"/>
      <c r="T45" s="298"/>
      <c r="U45" s="298"/>
      <c r="V45" s="298"/>
      <c r="W45" s="298"/>
      <c r="X45" s="298"/>
      <c r="Y45" s="298"/>
      <c r="Z45" s="298"/>
      <c r="AA45" s="298"/>
      <c r="AB45" s="298"/>
      <c r="AC45" s="298"/>
      <c r="AD45" s="298"/>
      <c r="AE45" s="298"/>
    </row>
    <row r="46" ht="20.25" customHeight="1">
      <c r="A46" s="301"/>
      <c r="B46" s="298"/>
      <c r="C46" s="298"/>
      <c r="D46" s="298"/>
      <c r="E46" s="298"/>
      <c r="F46" s="298"/>
      <c r="G46" s="298"/>
      <c r="H46" s="299"/>
      <c r="I46" s="298"/>
      <c r="J46" s="298"/>
      <c r="K46" s="298"/>
      <c r="L46" s="300"/>
      <c r="M46" s="298"/>
      <c r="N46" s="298"/>
      <c r="O46" s="298"/>
      <c r="P46" s="298"/>
      <c r="Q46" s="298"/>
      <c r="R46" s="298"/>
      <c r="S46" s="298"/>
      <c r="T46" s="298"/>
      <c r="U46" s="298"/>
      <c r="V46" s="298"/>
      <c r="W46" s="298"/>
      <c r="X46" s="298"/>
      <c r="Y46" s="298"/>
      <c r="Z46" s="298"/>
      <c r="AA46" s="298"/>
      <c r="AB46" s="298"/>
      <c r="AC46" s="298"/>
      <c r="AD46" s="298"/>
      <c r="AE46" s="298"/>
    </row>
    <row r="47" ht="20.25" customHeight="1">
      <c r="A47" s="301"/>
      <c r="B47" s="298"/>
      <c r="C47" s="298"/>
      <c r="D47" s="298"/>
      <c r="E47" s="298"/>
      <c r="F47" s="298"/>
      <c r="G47" s="298"/>
      <c r="H47" s="299"/>
      <c r="I47" s="298"/>
      <c r="J47" s="298"/>
      <c r="K47" s="298"/>
      <c r="L47" s="300"/>
      <c r="M47" s="298"/>
      <c r="N47" s="298"/>
      <c r="O47" s="298"/>
      <c r="P47" s="298"/>
      <c r="Q47" s="298"/>
      <c r="R47" s="298"/>
      <c r="S47" s="298"/>
      <c r="T47" s="298"/>
      <c r="U47" s="298"/>
      <c r="V47" s="298"/>
      <c r="W47" s="298"/>
      <c r="X47" s="298"/>
      <c r="Y47" s="298"/>
      <c r="Z47" s="298"/>
      <c r="AA47" s="298"/>
      <c r="AB47" s="298"/>
      <c r="AC47" s="298"/>
      <c r="AD47" s="298"/>
      <c r="AE47" s="298"/>
    </row>
    <row r="48" ht="20.25" customHeight="1">
      <c r="A48" s="301"/>
      <c r="B48" s="298"/>
      <c r="C48" s="298"/>
      <c r="D48" s="298"/>
      <c r="E48" s="298"/>
      <c r="F48" s="298"/>
      <c r="G48" s="298"/>
      <c r="H48" s="299"/>
      <c r="I48" s="298"/>
      <c r="J48" s="298"/>
      <c r="K48" s="298"/>
      <c r="L48" s="300"/>
      <c r="M48" s="298"/>
      <c r="N48" s="298"/>
      <c r="O48" s="298"/>
      <c r="P48" s="298"/>
      <c r="Q48" s="298"/>
      <c r="R48" s="298"/>
      <c r="S48" s="298"/>
      <c r="T48" s="298"/>
      <c r="U48" s="298"/>
      <c r="V48" s="298"/>
      <c r="W48" s="298"/>
      <c r="X48" s="298"/>
      <c r="Y48" s="298"/>
      <c r="Z48" s="298"/>
      <c r="AA48" s="298"/>
      <c r="AB48" s="298"/>
      <c r="AC48" s="298"/>
      <c r="AD48" s="298"/>
      <c r="AE48" s="298"/>
    </row>
    <row r="49" ht="20.25" customHeight="1">
      <c r="A49" s="301"/>
      <c r="B49" s="298"/>
      <c r="C49" s="298"/>
      <c r="D49" s="298"/>
      <c r="E49" s="298"/>
      <c r="F49" s="298"/>
      <c r="G49" s="298"/>
      <c r="H49" s="299"/>
      <c r="I49" s="298"/>
      <c r="J49" s="298"/>
      <c r="K49" s="298"/>
      <c r="L49" s="300"/>
      <c r="M49" s="298"/>
      <c r="N49" s="298"/>
      <c r="O49" s="298"/>
      <c r="P49" s="298"/>
      <c r="Q49" s="298"/>
      <c r="R49" s="298"/>
      <c r="S49" s="298"/>
      <c r="T49" s="298"/>
      <c r="U49" s="298"/>
      <c r="V49" s="298"/>
      <c r="W49" s="298"/>
      <c r="X49" s="298"/>
      <c r="Y49" s="298"/>
      <c r="Z49" s="298"/>
      <c r="AA49" s="298"/>
      <c r="AB49" s="298"/>
      <c r="AC49" s="298"/>
      <c r="AD49" s="298"/>
      <c r="AE49" s="298"/>
    </row>
    <row r="50" ht="20.25" customHeight="1">
      <c r="A50" s="301"/>
      <c r="B50" s="298"/>
      <c r="C50" s="298"/>
      <c r="D50" s="298"/>
      <c r="E50" s="298"/>
      <c r="F50" s="298"/>
      <c r="G50" s="298"/>
      <c r="H50" s="299"/>
      <c r="I50" s="298"/>
      <c r="J50" s="298"/>
      <c r="K50" s="298"/>
      <c r="L50" s="300"/>
      <c r="M50" s="298"/>
      <c r="N50" s="298"/>
      <c r="O50" s="298"/>
      <c r="P50" s="298"/>
      <c r="Q50" s="298"/>
      <c r="R50" s="298"/>
      <c r="S50" s="298"/>
      <c r="T50" s="298"/>
      <c r="U50" s="298"/>
      <c r="V50" s="298"/>
      <c r="W50" s="298"/>
      <c r="X50" s="298"/>
      <c r="Y50" s="298"/>
      <c r="Z50" s="298"/>
      <c r="AA50" s="298"/>
      <c r="AB50" s="298"/>
      <c r="AC50" s="298"/>
      <c r="AD50" s="298"/>
      <c r="AE50" s="298"/>
    </row>
    <row r="51" ht="20.25" customHeight="1">
      <c r="A51" s="301"/>
      <c r="B51" s="298"/>
      <c r="C51" s="298"/>
      <c r="D51" s="298"/>
      <c r="E51" s="298"/>
      <c r="F51" s="298"/>
      <c r="G51" s="298"/>
      <c r="H51" s="299"/>
      <c r="I51" s="298"/>
      <c r="J51" s="298"/>
      <c r="K51" s="298"/>
      <c r="L51" s="300"/>
      <c r="M51" s="298"/>
      <c r="N51" s="298"/>
      <c r="O51" s="298"/>
      <c r="P51" s="298"/>
      <c r="Q51" s="298"/>
      <c r="R51" s="298"/>
      <c r="S51" s="298"/>
      <c r="T51" s="298"/>
      <c r="U51" s="298"/>
      <c r="V51" s="298"/>
      <c r="W51" s="298"/>
      <c r="X51" s="298"/>
      <c r="Y51" s="298"/>
      <c r="Z51" s="298"/>
      <c r="AA51" s="298"/>
      <c r="AB51" s="298"/>
      <c r="AC51" s="298"/>
      <c r="AD51" s="298"/>
      <c r="AE51" s="298"/>
    </row>
    <row r="52" ht="20.25" customHeight="1">
      <c r="A52" s="301"/>
      <c r="B52" s="298"/>
      <c r="C52" s="298"/>
      <c r="D52" s="298"/>
      <c r="E52" s="298"/>
      <c r="F52" s="298"/>
      <c r="G52" s="298"/>
      <c r="H52" s="299"/>
      <c r="I52" s="298"/>
      <c r="J52" s="298"/>
      <c r="K52" s="298"/>
      <c r="L52" s="300"/>
      <c r="M52" s="298"/>
      <c r="N52" s="298"/>
      <c r="O52" s="298"/>
      <c r="P52" s="298"/>
      <c r="Q52" s="298"/>
      <c r="R52" s="298"/>
      <c r="S52" s="298"/>
      <c r="T52" s="298"/>
      <c r="U52" s="298"/>
      <c r="V52" s="298"/>
      <c r="W52" s="298"/>
      <c r="X52" s="298"/>
      <c r="Y52" s="298"/>
      <c r="Z52" s="298"/>
      <c r="AA52" s="298"/>
      <c r="AB52" s="298"/>
      <c r="AC52" s="298"/>
      <c r="AD52" s="298"/>
      <c r="AE52" s="298"/>
    </row>
    <row r="53" ht="20.25" customHeight="1">
      <c r="A53" s="301"/>
      <c r="B53" s="298"/>
      <c r="C53" s="298"/>
      <c r="D53" s="298"/>
      <c r="E53" s="298"/>
      <c r="F53" s="298"/>
      <c r="G53" s="298"/>
      <c r="H53" s="299"/>
      <c r="I53" s="298"/>
      <c r="J53" s="298"/>
      <c r="K53" s="298"/>
      <c r="L53" s="300"/>
      <c r="M53" s="298"/>
      <c r="N53" s="298"/>
      <c r="O53" s="298"/>
      <c r="P53" s="298"/>
      <c r="Q53" s="298"/>
      <c r="R53" s="298"/>
      <c r="S53" s="298"/>
      <c r="T53" s="298"/>
      <c r="U53" s="298"/>
      <c r="V53" s="298"/>
      <c r="W53" s="298"/>
      <c r="X53" s="298"/>
      <c r="Y53" s="298"/>
      <c r="Z53" s="298"/>
      <c r="AA53" s="298"/>
      <c r="AB53" s="298"/>
      <c r="AC53" s="298"/>
      <c r="AD53" s="298"/>
      <c r="AE53" s="298"/>
    </row>
    <row r="54" ht="20.25" customHeight="1">
      <c r="A54" s="301"/>
      <c r="B54" s="298"/>
      <c r="C54" s="298"/>
      <c r="D54" s="298"/>
      <c r="E54" s="298"/>
      <c r="F54" s="298"/>
      <c r="G54" s="298"/>
      <c r="H54" s="299"/>
      <c r="I54" s="298"/>
      <c r="J54" s="298"/>
      <c r="K54" s="298"/>
      <c r="L54" s="300"/>
      <c r="M54" s="298"/>
      <c r="N54" s="298"/>
      <c r="O54" s="298"/>
      <c r="P54" s="298"/>
      <c r="Q54" s="298"/>
      <c r="R54" s="298"/>
      <c r="S54" s="298"/>
      <c r="T54" s="298"/>
      <c r="U54" s="298"/>
      <c r="V54" s="298"/>
      <c r="W54" s="298"/>
      <c r="X54" s="298"/>
      <c r="Y54" s="298"/>
      <c r="Z54" s="298"/>
      <c r="AA54" s="298"/>
      <c r="AB54" s="298"/>
      <c r="AC54" s="298"/>
      <c r="AD54" s="298"/>
      <c r="AE54" s="298"/>
    </row>
    <row r="55" ht="20.25" customHeight="1">
      <c r="A55" s="301"/>
      <c r="B55" s="298"/>
      <c r="C55" s="298"/>
      <c r="D55" s="298"/>
      <c r="E55" s="298"/>
      <c r="F55" s="298"/>
      <c r="G55" s="298"/>
      <c r="H55" s="299"/>
      <c r="I55" s="298"/>
      <c r="J55" s="298"/>
      <c r="K55" s="298"/>
      <c r="L55" s="300"/>
      <c r="M55" s="298"/>
      <c r="N55" s="298"/>
      <c r="O55" s="298"/>
      <c r="P55" s="298"/>
      <c r="Q55" s="298"/>
      <c r="R55" s="298"/>
      <c r="S55" s="298"/>
      <c r="T55" s="298"/>
      <c r="U55" s="298"/>
      <c r="V55" s="298"/>
      <c r="W55" s="298"/>
      <c r="X55" s="298"/>
      <c r="Y55" s="298"/>
      <c r="Z55" s="298"/>
      <c r="AA55" s="298"/>
      <c r="AB55" s="298"/>
      <c r="AC55" s="298"/>
      <c r="AD55" s="298"/>
      <c r="AE55" s="298"/>
    </row>
    <row r="56" ht="20.25" customHeight="1">
      <c r="A56" s="301"/>
      <c r="B56" s="298"/>
      <c r="C56" s="298"/>
      <c r="D56" s="298"/>
      <c r="E56" s="298"/>
      <c r="F56" s="298"/>
      <c r="G56" s="298"/>
      <c r="H56" s="299"/>
      <c r="I56" s="298"/>
      <c r="J56" s="298"/>
      <c r="K56" s="298"/>
      <c r="L56" s="300"/>
      <c r="M56" s="298"/>
      <c r="N56" s="298"/>
      <c r="O56" s="298"/>
      <c r="P56" s="298"/>
      <c r="Q56" s="298"/>
      <c r="R56" s="298"/>
      <c r="S56" s="298"/>
      <c r="T56" s="298"/>
      <c r="U56" s="298"/>
      <c r="V56" s="298"/>
      <c r="W56" s="298"/>
      <c r="X56" s="298"/>
      <c r="Y56" s="298"/>
      <c r="Z56" s="298"/>
      <c r="AA56" s="298"/>
      <c r="AB56" s="298"/>
      <c r="AC56" s="298"/>
      <c r="AD56" s="298"/>
      <c r="AE56" s="298"/>
    </row>
    <row r="57" ht="20.25" customHeight="1">
      <c r="A57" s="301"/>
      <c r="B57" s="298"/>
      <c r="C57" s="298"/>
      <c r="D57" s="298"/>
      <c r="E57" s="298"/>
      <c r="F57" s="298"/>
      <c r="G57" s="298"/>
      <c r="H57" s="299"/>
      <c r="I57" s="298"/>
      <c r="J57" s="298"/>
      <c r="K57" s="298"/>
      <c r="L57" s="300"/>
      <c r="M57" s="298"/>
      <c r="N57" s="298"/>
      <c r="O57" s="298"/>
      <c r="P57" s="298"/>
      <c r="Q57" s="298"/>
      <c r="R57" s="298"/>
      <c r="S57" s="298"/>
      <c r="T57" s="298"/>
      <c r="U57" s="298"/>
      <c r="V57" s="298"/>
      <c r="W57" s="298"/>
      <c r="X57" s="298"/>
      <c r="Y57" s="298"/>
      <c r="Z57" s="298"/>
      <c r="AA57" s="298"/>
      <c r="AB57" s="298"/>
      <c r="AC57" s="298"/>
      <c r="AD57" s="298"/>
      <c r="AE57" s="298"/>
    </row>
    <row r="58" ht="20.25" customHeight="1">
      <c r="A58" s="301"/>
      <c r="B58" s="298"/>
      <c r="C58" s="298"/>
      <c r="D58" s="298"/>
      <c r="E58" s="298"/>
      <c r="F58" s="298"/>
      <c r="G58" s="298"/>
      <c r="H58" s="299"/>
      <c r="I58" s="298"/>
      <c r="J58" s="298"/>
      <c r="K58" s="298"/>
      <c r="L58" s="300"/>
      <c r="M58" s="298"/>
      <c r="N58" s="298"/>
      <c r="O58" s="298"/>
      <c r="P58" s="298"/>
      <c r="Q58" s="298"/>
      <c r="R58" s="298"/>
      <c r="S58" s="298"/>
      <c r="T58" s="298"/>
      <c r="U58" s="298"/>
      <c r="V58" s="298"/>
      <c r="W58" s="298"/>
      <c r="X58" s="298"/>
      <c r="Y58" s="298"/>
      <c r="Z58" s="298"/>
      <c r="AA58" s="298"/>
      <c r="AB58" s="298"/>
      <c r="AC58" s="298"/>
      <c r="AD58" s="298"/>
      <c r="AE58" s="298"/>
    </row>
    <row r="59" ht="20.25" customHeight="1">
      <c r="A59" s="301"/>
      <c r="B59" s="298"/>
      <c r="C59" s="298"/>
      <c r="D59" s="298"/>
      <c r="E59" s="298"/>
      <c r="F59" s="298"/>
      <c r="G59" s="298"/>
      <c r="H59" s="298"/>
      <c r="I59" s="298"/>
      <c r="J59" s="298"/>
      <c r="K59" s="298"/>
      <c r="L59" s="300"/>
      <c r="M59" s="298"/>
      <c r="N59" s="298"/>
      <c r="O59" s="298"/>
      <c r="P59" s="298"/>
      <c r="Q59" s="298"/>
      <c r="R59" s="298"/>
      <c r="S59" s="298"/>
      <c r="T59" s="298"/>
      <c r="U59" s="298"/>
      <c r="V59" s="298"/>
      <c r="W59" s="298"/>
      <c r="X59" s="298"/>
      <c r="Y59" s="298"/>
      <c r="Z59" s="298"/>
      <c r="AA59" s="298"/>
      <c r="AB59" s="298"/>
      <c r="AC59" s="298"/>
      <c r="AD59" s="298"/>
      <c r="AE59" s="298"/>
    </row>
    <row r="60" ht="20.25" customHeight="1">
      <c r="A60" s="301"/>
      <c r="B60" s="298"/>
      <c r="C60" s="298"/>
      <c r="D60" s="298"/>
      <c r="E60" s="298"/>
      <c r="F60" s="298"/>
      <c r="G60" s="298"/>
      <c r="H60" s="299"/>
      <c r="I60" s="298"/>
      <c r="J60" s="298"/>
      <c r="K60" s="298"/>
      <c r="L60" s="300"/>
      <c r="M60" s="298"/>
      <c r="N60" s="298"/>
      <c r="O60" s="298"/>
      <c r="P60" s="298"/>
      <c r="Q60" s="298"/>
      <c r="R60" s="298"/>
      <c r="S60" s="298"/>
      <c r="T60" s="298"/>
      <c r="U60" s="298"/>
      <c r="V60" s="298"/>
      <c r="W60" s="298"/>
      <c r="X60" s="298"/>
      <c r="Y60" s="298"/>
      <c r="Z60" s="298"/>
      <c r="AA60" s="298"/>
      <c r="AB60" s="298"/>
      <c r="AC60" s="298"/>
      <c r="AD60" s="298"/>
      <c r="AE60" s="298"/>
    </row>
    <row r="61" ht="20.25" customHeight="1">
      <c r="A61" s="301"/>
      <c r="B61" s="298"/>
      <c r="C61" s="298"/>
      <c r="D61" s="298"/>
      <c r="E61" s="298"/>
      <c r="F61" s="298"/>
      <c r="G61" s="298"/>
      <c r="H61" s="299"/>
      <c r="I61" s="298"/>
      <c r="J61" s="298"/>
      <c r="K61" s="298"/>
      <c r="L61" s="300"/>
      <c r="M61" s="298"/>
      <c r="N61" s="298"/>
      <c r="O61" s="298"/>
      <c r="P61" s="298"/>
      <c r="Q61" s="298"/>
      <c r="R61" s="298"/>
      <c r="S61" s="298"/>
      <c r="T61" s="298"/>
      <c r="U61" s="298"/>
      <c r="V61" s="298"/>
      <c r="W61" s="298"/>
      <c r="X61" s="298"/>
      <c r="Y61" s="298"/>
      <c r="Z61" s="298"/>
      <c r="AA61" s="298"/>
      <c r="AB61" s="298"/>
      <c r="AC61" s="298"/>
      <c r="AD61" s="298"/>
      <c r="AE61" s="298"/>
    </row>
    <row r="62" ht="20.25" customHeight="1">
      <c r="A62" s="301"/>
      <c r="B62" s="298"/>
      <c r="C62" s="298"/>
      <c r="D62" s="298"/>
      <c r="E62" s="298"/>
      <c r="F62" s="298"/>
      <c r="G62" s="298"/>
      <c r="H62" s="299"/>
      <c r="I62" s="298"/>
      <c r="J62" s="298"/>
      <c r="K62" s="298"/>
      <c r="L62" s="300"/>
      <c r="M62" s="298"/>
      <c r="N62" s="298"/>
      <c r="O62" s="298"/>
      <c r="P62" s="298"/>
      <c r="Q62" s="298"/>
      <c r="R62" s="298"/>
      <c r="S62" s="298"/>
      <c r="T62" s="298"/>
      <c r="U62" s="298"/>
      <c r="V62" s="298"/>
      <c r="W62" s="298"/>
      <c r="X62" s="298"/>
      <c r="Y62" s="298"/>
      <c r="Z62" s="298"/>
      <c r="AA62" s="298"/>
      <c r="AB62" s="298"/>
      <c r="AC62" s="298"/>
      <c r="AD62" s="298"/>
      <c r="AE62" s="298"/>
    </row>
    <row r="63" ht="20.25" customHeight="1">
      <c r="A63" s="301"/>
      <c r="B63" s="298"/>
      <c r="C63" s="298"/>
      <c r="D63" s="298"/>
      <c r="E63" s="298"/>
      <c r="F63" s="298"/>
      <c r="G63" s="298"/>
      <c r="H63" s="299"/>
      <c r="I63" s="298"/>
      <c r="J63" s="298"/>
      <c r="K63" s="298"/>
      <c r="L63" s="300"/>
      <c r="M63" s="298"/>
      <c r="N63" s="298"/>
      <c r="O63" s="298"/>
      <c r="P63" s="298"/>
      <c r="Q63" s="298"/>
      <c r="R63" s="298"/>
      <c r="S63" s="298"/>
      <c r="T63" s="298"/>
      <c r="U63" s="298"/>
      <c r="V63" s="298"/>
      <c r="W63" s="298"/>
      <c r="X63" s="298"/>
      <c r="Y63" s="298"/>
      <c r="Z63" s="298"/>
      <c r="AA63" s="298"/>
      <c r="AB63" s="298"/>
      <c r="AC63" s="298"/>
      <c r="AD63" s="298"/>
      <c r="AE63" s="298"/>
    </row>
    <row r="64" ht="20.25" customHeight="1">
      <c r="A64" s="301"/>
      <c r="B64" s="298"/>
      <c r="C64" s="298"/>
      <c r="D64" s="298"/>
      <c r="E64" s="298"/>
      <c r="F64" s="298"/>
      <c r="G64" s="298"/>
      <c r="H64" s="299"/>
      <c r="I64" s="298"/>
      <c r="J64" s="298"/>
      <c r="K64" s="298"/>
      <c r="L64" s="300"/>
      <c r="M64" s="298"/>
      <c r="N64" s="298"/>
      <c r="O64" s="298"/>
      <c r="P64" s="298"/>
      <c r="Q64" s="298"/>
      <c r="R64" s="298"/>
      <c r="S64" s="298"/>
      <c r="T64" s="298"/>
      <c r="U64" s="298"/>
      <c r="V64" s="298"/>
      <c r="W64" s="298"/>
      <c r="X64" s="298"/>
      <c r="Y64" s="298"/>
      <c r="Z64" s="298"/>
      <c r="AA64" s="298"/>
      <c r="AB64" s="298"/>
      <c r="AC64" s="298"/>
      <c r="AD64" s="298"/>
      <c r="AE64" s="298"/>
    </row>
    <row r="65" ht="20.25" customHeight="1">
      <c r="A65" s="301"/>
      <c r="B65" s="298"/>
      <c r="C65" s="298"/>
      <c r="D65" s="298"/>
      <c r="E65" s="298"/>
      <c r="F65" s="298"/>
      <c r="G65" s="298"/>
      <c r="H65" s="299"/>
      <c r="I65" s="298"/>
      <c r="J65" s="298"/>
      <c r="K65" s="298"/>
      <c r="L65" s="300"/>
      <c r="M65" s="298"/>
      <c r="N65" s="298"/>
      <c r="O65" s="298"/>
      <c r="P65" s="298"/>
      <c r="Q65" s="298"/>
      <c r="R65" s="298"/>
      <c r="S65" s="298"/>
      <c r="T65" s="298"/>
      <c r="U65" s="298"/>
      <c r="V65" s="298"/>
      <c r="W65" s="298"/>
      <c r="X65" s="298"/>
      <c r="Y65" s="298"/>
      <c r="Z65" s="298"/>
      <c r="AA65" s="298"/>
      <c r="AB65" s="298"/>
      <c r="AC65" s="298"/>
      <c r="AD65" s="298"/>
      <c r="AE65" s="298"/>
    </row>
    <row r="66" ht="20.25" customHeight="1">
      <c r="A66" s="301"/>
      <c r="B66" s="298"/>
      <c r="C66" s="298"/>
      <c r="D66" s="298"/>
      <c r="E66" s="298"/>
      <c r="F66" s="298"/>
      <c r="G66" s="298"/>
      <c r="H66" s="299"/>
      <c r="I66" s="298"/>
      <c r="J66" s="298"/>
      <c r="K66" s="298"/>
      <c r="L66" s="300"/>
      <c r="M66" s="298"/>
      <c r="N66" s="298"/>
      <c r="O66" s="298"/>
      <c r="P66" s="298"/>
      <c r="Q66" s="298"/>
      <c r="R66" s="298"/>
      <c r="S66" s="298"/>
      <c r="T66" s="298"/>
      <c r="U66" s="298"/>
      <c r="V66" s="298"/>
      <c r="W66" s="298"/>
      <c r="X66" s="298"/>
      <c r="Y66" s="298"/>
      <c r="Z66" s="298"/>
      <c r="AA66" s="298"/>
      <c r="AB66" s="298"/>
      <c r="AC66" s="298"/>
      <c r="AD66" s="298"/>
      <c r="AE66" s="298"/>
    </row>
    <row r="67" ht="20.25" customHeight="1">
      <c r="A67" s="301"/>
      <c r="B67" s="298"/>
      <c r="C67" s="298"/>
      <c r="D67" s="298"/>
      <c r="E67" s="298"/>
      <c r="F67" s="298"/>
      <c r="G67" s="298"/>
      <c r="H67" s="299"/>
      <c r="I67" s="298"/>
      <c r="J67" s="298"/>
      <c r="K67" s="298"/>
      <c r="L67" s="300"/>
      <c r="M67" s="298"/>
      <c r="N67" s="298"/>
      <c r="O67" s="298"/>
      <c r="P67" s="298"/>
      <c r="Q67" s="298"/>
      <c r="R67" s="298"/>
      <c r="S67" s="298"/>
      <c r="T67" s="298"/>
      <c r="U67" s="298"/>
      <c r="V67" s="298"/>
      <c r="W67" s="298"/>
      <c r="X67" s="298"/>
      <c r="Y67" s="298"/>
      <c r="Z67" s="298"/>
      <c r="AA67" s="298"/>
      <c r="AB67" s="298"/>
      <c r="AC67" s="298"/>
      <c r="AD67" s="298"/>
      <c r="AE67" s="298"/>
    </row>
    <row r="68" ht="20.25" customHeight="1">
      <c r="A68" s="301"/>
      <c r="B68" s="298"/>
      <c r="C68" s="298"/>
      <c r="D68" s="298"/>
      <c r="E68" s="298"/>
      <c r="F68" s="298"/>
      <c r="G68" s="298"/>
      <c r="H68" s="299"/>
      <c r="I68" s="298"/>
      <c r="J68" s="298"/>
      <c r="K68" s="298"/>
      <c r="L68" s="300"/>
      <c r="M68" s="298"/>
      <c r="N68" s="298"/>
      <c r="O68" s="298"/>
      <c r="P68" s="298"/>
      <c r="Q68" s="298"/>
      <c r="R68" s="298"/>
      <c r="S68" s="298"/>
      <c r="T68" s="298"/>
      <c r="U68" s="298"/>
      <c r="V68" s="298"/>
      <c r="W68" s="298"/>
      <c r="X68" s="298"/>
      <c r="Y68" s="298"/>
      <c r="Z68" s="298"/>
      <c r="AA68" s="298"/>
      <c r="AB68" s="298"/>
      <c r="AC68" s="298"/>
      <c r="AD68" s="298"/>
      <c r="AE68" s="298"/>
    </row>
    <row r="69" ht="20.25" customHeight="1">
      <c r="A69" s="301"/>
      <c r="B69" s="298"/>
      <c r="C69" s="298"/>
      <c r="D69" s="298"/>
      <c r="E69" s="298"/>
      <c r="F69" s="298"/>
      <c r="G69" s="298"/>
      <c r="H69" s="299"/>
      <c r="I69" s="298"/>
      <c r="J69" s="298"/>
      <c r="K69" s="298"/>
      <c r="L69" s="300"/>
      <c r="M69" s="298"/>
      <c r="N69" s="298"/>
      <c r="O69" s="298"/>
      <c r="P69" s="298"/>
      <c r="Q69" s="298"/>
      <c r="R69" s="298"/>
      <c r="S69" s="298"/>
      <c r="T69" s="298"/>
      <c r="U69" s="298"/>
      <c r="V69" s="298"/>
      <c r="W69" s="298"/>
      <c r="X69" s="298"/>
      <c r="Y69" s="298"/>
      <c r="Z69" s="298"/>
      <c r="AA69" s="298"/>
      <c r="AB69" s="298"/>
      <c r="AC69" s="298"/>
      <c r="AD69" s="298"/>
      <c r="AE69" s="298"/>
    </row>
    <row r="70" ht="20.25" customHeight="1">
      <c r="A70" s="301"/>
      <c r="B70" s="298"/>
      <c r="C70" s="298"/>
      <c r="D70" s="298"/>
      <c r="E70" s="298"/>
      <c r="F70" s="298"/>
      <c r="G70" s="298"/>
      <c r="H70" s="299"/>
      <c r="I70" s="298"/>
      <c r="J70" s="298"/>
      <c r="K70" s="298"/>
      <c r="L70" s="300"/>
      <c r="M70" s="298"/>
      <c r="N70" s="298"/>
      <c r="O70" s="298"/>
      <c r="P70" s="298"/>
      <c r="Q70" s="298"/>
      <c r="R70" s="298"/>
      <c r="S70" s="298"/>
      <c r="T70" s="298"/>
      <c r="U70" s="298"/>
      <c r="V70" s="298"/>
      <c r="W70" s="298"/>
      <c r="X70" s="298"/>
      <c r="Y70" s="298"/>
      <c r="Z70" s="298"/>
      <c r="AA70" s="298"/>
      <c r="AB70" s="298"/>
      <c r="AC70" s="298"/>
      <c r="AD70" s="298"/>
      <c r="AE70" s="298"/>
    </row>
    <row r="71" ht="20.25" customHeight="1">
      <c r="A71" s="301"/>
      <c r="B71" s="298"/>
      <c r="C71" s="298"/>
      <c r="D71" s="298"/>
      <c r="E71" s="298"/>
      <c r="F71" s="298"/>
      <c r="G71" s="298"/>
      <c r="H71" s="299"/>
      <c r="I71" s="298"/>
      <c r="J71" s="298"/>
      <c r="K71" s="298"/>
      <c r="L71" s="300"/>
      <c r="M71" s="298"/>
      <c r="N71" s="298"/>
      <c r="O71" s="298"/>
      <c r="P71" s="298"/>
      <c r="Q71" s="298"/>
      <c r="R71" s="298"/>
      <c r="S71" s="298"/>
      <c r="T71" s="298"/>
      <c r="U71" s="298"/>
      <c r="V71" s="298"/>
      <c r="W71" s="298"/>
      <c r="X71" s="298"/>
      <c r="Y71" s="298"/>
      <c r="Z71" s="298"/>
      <c r="AA71" s="298"/>
      <c r="AB71" s="298"/>
      <c r="AC71" s="298"/>
      <c r="AD71" s="298"/>
      <c r="AE71" s="298"/>
    </row>
    <row r="72" ht="20.25" customHeight="1">
      <c r="A72" s="301"/>
      <c r="B72" s="298"/>
      <c r="C72" s="298"/>
      <c r="D72" s="298"/>
      <c r="E72" s="298"/>
      <c r="F72" s="298"/>
      <c r="G72" s="298"/>
      <c r="H72" s="299"/>
      <c r="I72" s="298"/>
      <c r="J72" s="298"/>
      <c r="K72" s="298"/>
      <c r="L72" s="300"/>
      <c r="M72" s="298"/>
      <c r="N72" s="298"/>
      <c r="O72" s="298"/>
      <c r="P72" s="298"/>
      <c r="Q72" s="298"/>
      <c r="R72" s="298"/>
      <c r="S72" s="298"/>
      <c r="T72" s="298"/>
      <c r="U72" s="298"/>
      <c r="V72" s="298"/>
      <c r="W72" s="298"/>
      <c r="X72" s="298"/>
      <c r="Y72" s="298"/>
      <c r="Z72" s="298"/>
      <c r="AA72" s="298"/>
      <c r="AB72" s="298"/>
      <c r="AC72" s="298"/>
      <c r="AD72" s="298"/>
      <c r="AE72" s="298"/>
    </row>
    <row r="73" ht="20.25" customHeight="1">
      <c r="A73" s="301"/>
      <c r="B73" s="298"/>
      <c r="C73" s="298"/>
      <c r="D73" s="298"/>
      <c r="E73" s="298"/>
      <c r="F73" s="298"/>
      <c r="G73" s="298"/>
      <c r="H73" s="299"/>
      <c r="I73" s="298"/>
      <c r="J73" s="298"/>
      <c r="K73" s="298"/>
      <c r="L73" s="300"/>
      <c r="M73" s="298"/>
      <c r="N73" s="298"/>
      <c r="O73" s="298"/>
      <c r="P73" s="298"/>
      <c r="Q73" s="298"/>
      <c r="R73" s="298"/>
      <c r="S73" s="298"/>
      <c r="T73" s="298"/>
      <c r="U73" s="298"/>
      <c r="V73" s="298"/>
      <c r="W73" s="298"/>
      <c r="X73" s="298"/>
      <c r="Y73" s="298"/>
      <c r="Z73" s="298"/>
      <c r="AA73" s="298"/>
      <c r="AB73" s="298"/>
      <c r="AC73" s="298"/>
      <c r="AD73" s="298"/>
      <c r="AE73" s="298"/>
    </row>
    <row r="74" ht="20.25" customHeight="1">
      <c r="A74" s="301"/>
      <c r="B74" s="298"/>
      <c r="C74" s="298"/>
      <c r="D74" s="298"/>
      <c r="E74" s="298"/>
      <c r="F74" s="298"/>
      <c r="G74" s="298"/>
      <c r="H74" s="299"/>
      <c r="I74" s="298"/>
      <c r="J74" s="298"/>
      <c r="K74" s="298"/>
      <c r="L74" s="300"/>
      <c r="M74" s="298"/>
      <c r="N74" s="298"/>
      <c r="O74" s="298"/>
      <c r="P74" s="298"/>
      <c r="Q74" s="298"/>
      <c r="R74" s="298"/>
      <c r="S74" s="298"/>
      <c r="T74" s="298"/>
      <c r="U74" s="298"/>
      <c r="V74" s="298"/>
      <c r="W74" s="298"/>
      <c r="X74" s="298"/>
      <c r="Y74" s="298"/>
      <c r="Z74" s="298"/>
      <c r="AA74" s="298"/>
      <c r="AB74" s="298"/>
      <c r="AC74" s="298"/>
      <c r="AD74" s="298"/>
      <c r="AE74" s="298"/>
    </row>
    <row r="75" ht="20.25" customHeight="1">
      <c r="A75" s="301"/>
      <c r="B75" s="298"/>
      <c r="C75" s="298"/>
      <c r="D75" s="298"/>
      <c r="E75" s="298"/>
      <c r="F75" s="298"/>
      <c r="G75" s="298"/>
      <c r="H75" s="299"/>
      <c r="I75" s="298"/>
      <c r="J75" s="298"/>
      <c r="K75" s="298"/>
      <c r="L75" s="300"/>
      <c r="M75" s="298"/>
      <c r="N75" s="298"/>
      <c r="O75" s="298"/>
      <c r="P75" s="298"/>
      <c r="Q75" s="298"/>
      <c r="R75" s="298"/>
      <c r="S75" s="298"/>
      <c r="T75" s="298"/>
      <c r="U75" s="298"/>
      <c r="V75" s="298"/>
      <c r="W75" s="298"/>
      <c r="X75" s="298"/>
      <c r="Y75" s="298"/>
      <c r="Z75" s="298"/>
      <c r="AA75" s="298"/>
      <c r="AB75" s="298"/>
      <c r="AC75" s="298"/>
      <c r="AD75" s="298"/>
      <c r="AE75" s="298"/>
    </row>
    <row r="76" ht="20.25" customHeight="1">
      <c r="A76" s="301"/>
      <c r="B76" s="298"/>
      <c r="C76" s="298"/>
      <c r="D76" s="298"/>
      <c r="E76" s="298"/>
      <c r="F76" s="298"/>
      <c r="G76" s="298"/>
      <c r="H76" s="299"/>
      <c r="I76" s="298"/>
      <c r="J76" s="298"/>
      <c r="K76" s="298"/>
      <c r="L76" s="300"/>
      <c r="M76" s="298"/>
      <c r="N76" s="298"/>
      <c r="O76" s="298"/>
      <c r="P76" s="298"/>
      <c r="Q76" s="298"/>
      <c r="R76" s="298"/>
      <c r="S76" s="298"/>
      <c r="T76" s="298"/>
      <c r="U76" s="298"/>
      <c r="V76" s="298"/>
      <c r="W76" s="298"/>
      <c r="X76" s="298"/>
      <c r="Y76" s="298"/>
      <c r="Z76" s="298"/>
      <c r="AA76" s="298"/>
      <c r="AB76" s="298"/>
      <c r="AC76" s="298"/>
      <c r="AD76" s="298"/>
      <c r="AE76" s="298"/>
    </row>
    <row r="77" ht="20.25" customHeight="1">
      <c r="A77" s="301"/>
      <c r="B77" s="298"/>
      <c r="C77" s="298"/>
      <c r="D77" s="298"/>
      <c r="E77" s="298"/>
      <c r="F77" s="298"/>
      <c r="G77" s="298"/>
      <c r="H77" s="299"/>
      <c r="I77" s="298"/>
      <c r="J77" s="298"/>
      <c r="K77" s="298"/>
      <c r="L77" s="300"/>
      <c r="M77" s="298"/>
      <c r="N77" s="298"/>
      <c r="O77" s="298"/>
      <c r="P77" s="298"/>
      <c r="Q77" s="298"/>
      <c r="R77" s="298"/>
      <c r="S77" s="298"/>
      <c r="T77" s="298"/>
      <c r="U77" s="298"/>
      <c r="V77" s="298"/>
      <c r="W77" s="298"/>
      <c r="X77" s="298"/>
      <c r="Y77" s="298"/>
      <c r="Z77" s="298"/>
      <c r="AA77" s="298"/>
      <c r="AB77" s="298"/>
      <c r="AC77" s="298"/>
      <c r="AD77" s="298"/>
      <c r="AE77" s="298"/>
    </row>
    <row r="78" ht="20.25" customHeight="1">
      <c r="A78" s="301"/>
      <c r="B78" s="298"/>
      <c r="C78" s="298"/>
      <c r="D78" s="298"/>
      <c r="E78" s="298"/>
      <c r="F78" s="298"/>
      <c r="G78" s="298"/>
      <c r="H78" s="299"/>
      <c r="I78" s="298"/>
      <c r="J78" s="298"/>
      <c r="K78" s="298"/>
      <c r="L78" s="300"/>
      <c r="M78" s="298"/>
      <c r="N78" s="298"/>
      <c r="O78" s="298"/>
      <c r="P78" s="298"/>
      <c r="Q78" s="298"/>
      <c r="R78" s="298"/>
      <c r="S78" s="298"/>
      <c r="T78" s="298"/>
      <c r="U78" s="298"/>
      <c r="V78" s="298"/>
      <c r="W78" s="298"/>
      <c r="X78" s="298"/>
      <c r="Y78" s="298"/>
      <c r="Z78" s="298"/>
      <c r="AA78" s="298"/>
      <c r="AB78" s="298"/>
      <c r="AC78" s="298"/>
      <c r="AD78" s="298"/>
      <c r="AE78" s="298"/>
    </row>
    <row r="79" ht="20.25" customHeight="1">
      <c r="A79" s="301"/>
      <c r="B79" s="298"/>
      <c r="C79" s="298"/>
      <c r="D79" s="298"/>
      <c r="E79" s="298"/>
      <c r="F79" s="298"/>
      <c r="G79" s="298"/>
      <c r="H79" s="299"/>
      <c r="I79" s="298"/>
      <c r="J79" s="298"/>
      <c r="K79" s="298"/>
      <c r="L79" s="300"/>
      <c r="M79" s="298"/>
      <c r="N79" s="298"/>
      <c r="O79" s="298"/>
      <c r="P79" s="298"/>
      <c r="Q79" s="298"/>
      <c r="R79" s="298"/>
      <c r="S79" s="298"/>
      <c r="T79" s="298"/>
      <c r="U79" s="298"/>
      <c r="V79" s="298"/>
      <c r="W79" s="298"/>
      <c r="X79" s="298"/>
      <c r="Y79" s="298"/>
      <c r="Z79" s="298"/>
      <c r="AA79" s="298"/>
      <c r="AB79" s="298"/>
      <c r="AC79" s="298"/>
      <c r="AD79" s="298"/>
      <c r="AE79" s="298"/>
    </row>
    <row r="80" ht="20.25" customHeight="1">
      <c r="A80" s="301"/>
      <c r="B80" s="298"/>
      <c r="C80" s="298"/>
      <c r="D80" s="298"/>
      <c r="E80" s="298"/>
      <c r="F80" s="298"/>
      <c r="G80" s="298"/>
      <c r="H80" s="299"/>
      <c r="I80" s="298"/>
      <c r="J80" s="298"/>
      <c r="K80" s="298"/>
      <c r="L80" s="300"/>
      <c r="M80" s="298"/>
      <c r="N80" s="298"/>
      <c r="O80" s="298"/>
      <c r="P80" s="298"/>
      <c r="Q80" s="298"/>
      <c r="R80" s="298"/>
      <c r="S80" s="298"/>
      <c r="T80" s="298"/>
      <c r="U80" s="298"/>
      <c r="V80" s="298"/>
      <c r="W80" s="298"/>
      <c r="X80" s="298"/>
      <c r="Y80" s="298"/>
      <c r="Z80" s="298"/>
      <c r="AA80" s="298"/>
      <c r="AB80" s="298"/>
      <c r="AC80" s="298"/>
      <c r="AD80" s="298"/>
      <c r="AE80" s="298"/>
    </row>
    <row r="81" ht="20.25" customHeight="1">
      <c r="A81" s="301"/>
      <c r="B81" s="298"/>
      <c r="C81" s="298"/>
      <c r="D81" s="298"/>
      <c r="E81" s="298"/>
      <c r="F81" s="298"/>
      <c r="G81" s="298"/>
      <c r="H81" s="299"/>
      <c r="I81" s="298"/>
      <c r="J81" s="298"/>
      <c r="K81" s="298"/>
      <c r="L81" s="300"/>
      <c r="M81" s="298"/>
      <c r="N81" s="298"/>
      <c r="O81" s="298"/>
      <c r="P81" s="298"/>
      <c r="Q81" s="298"/>
      <c r="R81" s="298"/>
      <c r="S81" s="298"/>
      <c r="T81" s="298"/>
      <c r="U81" s="298"/>
      <c r="V81" s="298"/>
      <c r="W81" s="298"/>
      <c r="X81" s="298"/>
      <c r="Y81" s="298"/>
      <c r="Z81" s="298"/>
      <c r="AA81" s="298"/>
      <c r="AB81" s="298"/>
      <c r="AC81" s="298"/>
      <c r="AD81" s="298"/>
      <c r="AE81" s="298"/>
    </row>
    <row r="82" ht="20.25" customHeight="1">
      <c r="A82" s="301"/>
      <c r="B82" s="298"/>
      <c r="C82" s="298"/>
      <c r="D82" s="298"/>
      <c r="E82" s="298"/>
      <c r="F82" s="298"/>
      <c r="G82" s="298"/>
      <c r="H82" s="299"/>
      <c r="I82" s="298"/>
      <c r="J82" s="298"/>
      <c r="K82" s="298"/>
      <c r="L82" s="300"/>
      <c r="M82" s="298"/>
      <c r="N82" s="298"/>
      <c r="O82" s="298"/>
      <c r="P82" s="298"/>
      <c r="Q82" s="298"/>
      <c r="R82" s="298"/>
      <c r="S82" s="298"/>
      <c r="T82" s="298"/>
      <c r="U82" s="298"/>
      <c r="V82" s="298"/>
      <c r="W82" s="298"/>
      <c r="X82" s="298"/>
      <c r="Y82" s="298"/>
      <c r="Z82" s="298"/>
      <c r="AA82" s="298"/>
      <c r="AB82" s="298"/>
      <c r="AC82" s="298"/>
      <c r="AD82" s="298"/>
      <c r="AE82" s="298"/>
    </row>
    <row r="83" ht="20.25" customHeight="1">
      <c r="A83" s="301"/>
      <c r="B83" s="298"/>
      <c r="C83" s="298"/>
      <c r="D83" s="298"/>
      <c r="E83" s="298"/>
      <c r="F83" s="298"/>
      <c r="G83" s="298"/>
      <c r="H83" s="299"/>
      <c r="I83" s="298"/>
      <c r="J83" s="298"/>
      <c r="K83" s="298"/>
      <c r="L83" s="300"/>
      <c r="M83" s="298"/>
      <c r="N83" s="298"/>
      <c r="O83" s="298"/>
      <c r="P83" s="298"/>
      <c r="Q83" s="298"/>
      <c r="R83" s="298"/>
      <c r="S83" s="298"/>
      <c r="T83" s="298"/>
      <c r="U83" s="298"/>
      <c r="V83" s="298"/>
      <c r="W83" s="298"/>
      <c r="X83" s="298"/>
      <c r="Y83" s="298"/>
      <c r="Z83" s="298"/>
      <c r="AA83" s="298"/>
      <c r="AB83" s="298"/>
      <c r="AC83" s="298"/>
      <c r="AD83" s="298"/>
      <c r="AE83" s="298"/>
    </row>
    <row r="84" ht="20.25" customHeight="1">
      <c r="A84" s="301"/>
      <c r="B84" s="298"/>
      <c r="C84" s="298"/>
      <c r="D84" s="298"/>
      <c r="E84" s="298"/>
      <c r="F84" s="298"/>
      <c r="G84" s="298"/>
      <c r="H84" s="299"/>
      <c r="I84" s="298"/>
      <c r="J84" s="298"/>
      <c r="K84" s="298"/>
      <c r="L84" s="300"/>
      <c r="M84" s="298"/>
      <c r="N84" s="298"/>
      <c r="O84" s="298"/>
      <c r="P84" s="298"/>
      <c r="Q84" s="298"/>
      <c r="R84" s="298"/>
      <c r="S84" s="298"/>
      <c r="T84" s="298"/>
      <c r="U84" s="298"/>
      <c r="V84" s="298"/>
      <c r="W84" s="298"/>
      <c r="X84" s="298"/>
      <c r="Y84" s="298"/>
      <c r="Z84" s="298"/>
      <c r="AA84" s="298"/>
      <c r="AB84" s="298"/>
      <c r="AC84" s="298"/>
      <c r="AD84" s="298"/>
      <c r="AE84" s="298"/>
    </row>
    <row r="85" ht="20.25" customHeight="1">
      <c r="A85" s="301"/>
      <c r="B85" s="298"/>
      <c r="C85" s="298"/>
      <c r="D85" s="298"/>
      <c r="E85" s="298"/>
      <c r="F85" s="298"/>
      <c r="G85" s="298"/>
      <c r="H85" s="299"/>
      <c r="I85" s="298"/>
      <c r="J85" s="298"/>
      <c r="K85" s="298"/>
      <c r="L85" s="300"/>
      <c r="M85" s="298"/>
      <c r="N85" s="298"/>
      <c r="O85" s="298"/>
      <c r="P85" s="298"/>
      <c r="Q85" s="298"/>
      <c r="R85" s="298"/>
      <c r="S85" s="298"/>
      <c r="T85" s="298"/>
      <c r="U85" s="298"/>
      <c r="V85" s="298"/>
      <c r="W85" s="298"/>
      <c r="X85" s="298"/>
      <c r="Y85" s="298"/>
      <c r="Z85" s="298"/>
      <c r="AA85" s="298"/>
      <c r="AB85" s="298"/>
      <c r="AC85" s="298"/>
      <c r="AD85" s="298"/>
      <c r="AE85" s="298"/>
    </row>
    <row r="86" ht="20.25" customHeight="1">
      <c r="A86" s="301"/>
      <c r="B86" s="298"/>
      <c r="C86" s="298"/>
      <c r="D86" s="298"/>
      <c r="E86" s="298"/>
      <c r="F86" s="298"/>
      <c r="G86" s="298"/>
      <c r="H86" s="299"/>
      <c r="I86" s="298"/>
      <c r="J86" s="298"/>
      <c r="K86" s="298"/>
      <c r="L86" s="300"/>
      <c r="M86" s="298"/>
      <c r="N86" s="298"/>
      <c r="O86" s="298"/>
      <c r="P86" s="298"/>
      <c r="Q86" s="298"/>
      <c r="R86" s="298"/>
      <c r="S86" s="298"/>
      <c r="T86" s="298"/>
      <c r="U86" s="298"/>
      <c r="V86" s="298"/>
      <c r="W86" s="298"/>
      <c r="X86" s="298"/>
      <c r="Y86" s="298"/>
      <c r="Z86" s="298"/>
      <c r="AA86" s="298"/>
      <c r="AB86" s="298"/>
      <c r="AC86" s="298"/>
      <c r="AD86" s="298"/>
      <c r="AE86" s="298"/>
    </row>
    <row r="87" ht="20.25" customHeight="1">
      <c r="A87" s="301"/>
      <c r="B87" s="298"/>
      <c r="C87" s="298"/>
      <c r="D87" s="298"/>
      <c r="E87" s="298"/>
      <c r="F87" s="298"/>
      <c r="G87" s="298"/>
      <c r="H87" s="299"/>
      <c r="I87" s="298"/>
      <c r="J87" s="298"/>
      <c r="K87" s="298"/>
      <c r="L87" s="300"/>
      <c r="M87" s="298"/>
      <c r="N87" s="298"/>
      <c r="O87" s="298"/>
      <c r="P87" s="298"/>
      <c r="Q87" s="298"/>
      <c r="R87" s="298"/>
      <c r="S87" s="298"/>
      <c r="T87" s="298"/>
      <c r="U87" s="298"/>
      <c r="V87" s="298"/>
      <c r="W87" s="298"/>
      <c r="X87" s="298"/>
      <c r="Y87" s="298"/>
      <c r="Z87" s="298"/>
      <c r="AA87" s="298"/>
      <c r="AB87" s="298"/>
      <c r="AC87" s="298"/>
      <c r="AD87" s="298"/>
      <c r="AE87" s="298"/>
    </row>
    <row r="88" ht="20.25" customHeight="1">
      <c r="A88" s="301"/>
      <c r="B88" s="298"/>
      <c r="C88" s="298"/>
      <c r="D88" s="298"/>
      <c r="E88" s="298"/>
      <c r="F88" s="298"/>
      <c r="G88" s="298"/>
      <c r="H88" s="299"/>
      <c r="I88" s="298"/>
      <c r="J88" s="298"/>
      <c r="K88" s="298"/>
      <c r="L88" s="300"/>
      <c r="M88" s="298"/>
      <c r="N88" s="298"/>
      <c r="O88" s="298"/>
      <c r="P88" s="298"/>
      <c r="Q88" s="298"/>
      <c r="R88" s="298"/>
      <c r="S88" s="298"/>
      <c r="T88" s="298"/>
      <c r="U88" s="298"/>
      <c r="V88" s="298"/>
      <c r="W88" s="298"/>
      <c r="X88" s="298"/>
      <c r="Y88" s="298"/>
      <c r="Z88" s="298"/>
      <c r="AA88" s="298"/>
      <c r="AB88" s="298"/>
      <c r="AC88" s="298"/>
      <c r="AD88" s="298"/>
      <c r="AE88" s="298"/>
    </row>
    <row r="89" ht="20.25" customHeight="1">
      <c r="A89" s="301"/>
      <c r="B89" s="298"/>
      <c r="C89" s="298"/>
      <c r="D89" s="298"/>
      <c r="E89" s="298"/>
      <c r="F89" s="298"/>
      <c r="G89" s="298"/>
      <c r="H89" s="299"/>
      <c r="I89" s="298"/>
      <c r="J89" s="298"/>
      <c r="K89" s="298"/>
      <c r="L89" s="300"/>
      <c r="M89" s="298"/>
      <c r="N89" s="298"/>
      <c r="O89" s="298"/>
      <c r="P89" s="298"/>
      <c r="Q89" s="298"/>
      <c r="R89" s="298"/>
      <c r="S89" s="298"/>
      <c r="T89" s="298"/>
      <c r="U89" s="298"/>
      <c r="V89" s="298"/>
      <c r="W89" s="298"/>
      <c r="X89" s="298"/>
      <c r="Y89" s="298"/>
      <c r="Z89" s="298"/>
      <c r="AA89" s="298"/>
      <c r="AB89" s="298"/>
      <c r="AC89" s="298"/>
      <c r="AD89" s="298"/>
      <c r="AE89" s="298"/>
    </row>
    <row r="90" ht="20.25" customHeight="1">
      <c r="A90" s="301"/>
      <c r="B90" s="298"/>
      <c r="C90" s="298"/>
      <c r="D90" s="298"/>
      <c r="E90" s="298"/>
      <c r="F90" s="298"/>
      <c r="G90" s="298"/>
      <c r="H90" s="299"/>
      <c r="I90" s="298"/>
      <c r="J90" s="298"/>
      <c r="K90" s="298"/>
      <c r="L90" s="300"/>
      <c r="M90" s="298"/>
      <c r="N90" s="298"/>
      <c r="O90" s="298"/>
      <c r="P90" s="298"/>
      <c r="Q90" s="298"/>
      <c r="R90" s="298"/>
      <c r="S90" s="298"/>
      <c r="T90" s="298"/>
      <c r="U90" s="298"/>
      <c r="V90" s="298"/>
      <c r="W90" s="298"/>
      <c r="X90" s="298"/>
      <c r="Y90" s="298"/>
      <c r="Z90" s="298"/>
      <c r="AA90" s="298"/>
      <c r="AB90" s="298"/>
      <c r="AC90" s="298"/>
      <c r="AD90" s="298"/>
      <c r="AE90" s="298"/>
    </row>
    <row r="91" ht="20.25" customHeight="1">
      <c r="A91" s="301"/>
      <c r="B91" s="298"/>
      <c r="C91" s="298"/>
      <c r="D91" s="298"/>
      <c r="E91" s="298"/>
      <c r="F91" s="298"/>
      <c r="G91" s="298"/>
      <c r="H91" s="299"/>
      <c r="I91" s="298"/>
      <c r="J91" s="298"/>
      <c r="K91" s="298"/>
      <c r="L91" s="300"/>
      <c r="M91" s="298"/>
      <c r="N91" s="298"/>
      <c r="O91" s="298"/>
      <c r="P91" s="298"/>
      <c r="Q91" s="298"/>
      <c r="R91" s="298"/>
      <c r="S91" s="298"/>
      <c r="T91" s="298"/>
      <c r="U91" s="298"/>
      <c r="V91" s="298"/>
      <c r="W91" s="298"/>
      <c r="X91" s="298"/>
      <c r="Y91" s="298"/>
      <c r="Z91" s="298"/>
      <c r="AA91" s="298"/>
      <c r="AB91" s="298"/>
      <c r="AC91" s="298"/>
      <c r="AD91" s="298"/>
      <c r="AE91" s="298"/>
    </row>
    <row r="92" ht="20.25" customHeight="1">
      <c r="A92" s="301"/>
      <c r="B92" s="298"/>
      <c r="C92" s="298"/>
      <c r="D92" s="298"/>
      <c r="E92" s="298"/>
      <c r="F92" s="298"/>
      <c r="G92" s="298"/>
      <c r="H92" s="299"/>
      <c r="I92" s="298"/>
      <c r="J92" s="298"/>
      <c r="K92" s="298"/>
      <c r="L92" s="300"/>
      <c r="M92" s="298"/>
      <c r="N92" s="298"/>
      <c r="O92" s="298"/>
      <c r="P92" s="298"/>
      <c r="Q92" s="298"/>
      <c r="R92" s="298"/>
      <c r="S92" s="298"/>
      <c r="T92" s="298"/>
      <c r="U92" s="298"/>
      <c r="V92" s="298"/>
      <c r="W92" s="298"/>
      <c r="X92" s="298"/>
      <c r="Y92" s="298"/>
      <c r="Z92" s="298"/>
      <c r="AA92" s="298"/>
      <c r="AB92" s="298"/>
      <c r="AC92" s="298"/>
      <c r="AD92" s="298"/>
      <c r="AE92" s="298"/>
    </row>
    <row r="93" ht="20.25" customHeight="1">
      <c r="A93" s="301"/>
      <c r="B93" s="298"/>
      <c r="C93" s="298"/>
      <c r="D93" s="298"/>
      <c r="E93" s="298"/>
      <c r="F93" s="298"/>
      <c r="G93" s="298"/>
      <c r="H93" s="299"/>
      <c r="I93" s="298"/>
      <c r="J93" s="298"/>
      <c r="K93" s="298"/>
      <c r="L93" s="300"/>
      <c r="M93" s="298"/>
      <c r="N93" s="298"/>
      <c r="O93" s="298"/>
      <c r="P93" s="298"/>
      <c r="Q93" s="298"/>
      <c r="R93" s="298"/>
      <c r="S93" s="298"/>
      <c r="T93" s="298"/>
      <c r="U93" s="298"/>
      <c r="V93" s="298"/>
      <c r="W93" s="298"/>
      <c r="X93" s="298"/>
      <c r="Y93" s="298"/>
      <c r="Z93" s="298"/>
      <c r="AA93" s="298"/>
      <c r="AB93" s="298"/>
      <c r="AC93" s="298"/>
      <c r="AD93" s="298"/>
      <c r="AE93" s="298"/>
    </row>
    <row r="94" ht="20.25" customHeight="1">
      <c r="A94" s="301"/>
      <c r="B94" s="298"/>
      <c r="C94" s="298"/>
      <c r="D94" s="298"/>
      <c r="E94" s="298"/>
      <c r="F94" s="298"/>
      <c r="G94" s="298"/>
      <c r="H94" s="299"/>
      <c r="I94" s="298"/>
      <c r="J94" s="298"/>
      <c r="K94" s="298"/>
      <c r="L94" s="300"/>
      <c r="M94" s="298"/>
      <c r="N94" s="298"/>
      <c r="O94" s="298"/>
      <c r="P94" s="298"/>
      <c r="Q94" s="298"/>
      <c r="R94" s="298"/>
      <c r="S94" s="298"/>
      <c r="T94" s="298"/>
      <c r="U94" s="298"/>
      <c r="V94" s="298"/>
      <c r="W94" s="298"/>
      <c r="X94" s="298"/>
      <c r="Y94" s="298"/>
      <c r="Z94" s="298"/>
      <c r="AA94" s="298"/>
      <c r="AB94" s="298"/>
      <c r="AC94" s="298"/>
      <c r="AD94" s="298"/>
      <c r="AE94" s="298"/>
    </row>
    <row r="95" ht="20.25" customHeight="1">
      <c r="A95" s="301"/>
      <c r="B95" s="298"/>
      <c r="C95" s="298"/>
      <c r="D95" s="298"/>
      <c r="E95" s="298"/>
      <c r="F95" s="298"/>
      <c r="G95" s="298"/>
      <c r="H95" s="299"/>
      <c r="I95" s="298"/>
      <c r="J95" s="298"/>
      <c r="K95" s="298"/>
      <c r="L95" s="300"/>
      <c r="M95" s="298"/>
      <c r="N95" s="298"/>
      <c r="O95" s="298"/>
      <c r="P95" s="298"/>
      <c r="Q95" s="298"/>
      <c r="R95" s="298"/>
      <c r="S95" s="298"/>
      <c r="T95" s="298"/>
      <c r="U95" s="298"/>
      <c r="V95" s="298"/>
      <c r="W95" s="298"/>
      <c r="X95" s="298"/>
      <c r="Y95" s="298"/>
      <c r="Z95" s="298"/>
      <c r="AA95" s="298"/>
      <c r="AB95" s="298"/>
      <c r="AC95" s="298"/>
      <c r="AD95" s="298"/>
      <c r="AE95" s="298"/>
    </row>
    <row r="96" ht="20.25" customHeight="1">
      <c r="A96" s="301"/>
      <c r="B96" s="298"/>
      <c r="C96" s="298"/>
      <c r="D96" s="298"/>
      <c r="E96" s="298"/>
      <c r="F96" s="298"/>
      <c r="G96" s="298"/>
      <c r="H96" s="299"/>
      <c r="I96" s="298"/>
      <c r="J96" s="298"/>
      <c r="K96" s="298"/>
      <c r="L96" s="300"/>
      <c r="M96" s="298"/>
      <c r="N96" s="298"/>
      <c r="O96" s="298"/>
      <c r="P96" s="298"/>
      <c r="Q96" s="298"/>
      <c r="R96" s="298"/>
      <c r="S96" s="298"/>
      <c r="T96" s="298"/>
      <c r="U96" s="298"/>
      <c r="V96" s="298"/>
      <c r="W96" s="298"/>
      <c r="X96" s="298"/>
      <c r="Y96" s="298"/>
      <c r="Z96" s="298"/>
      <c r="AA96" s="298"/>
      <c r="AB96" s="298"/>
      <c r="AC96" s="298"/>
      <c r="AD96" s="298"/>
      <c r="AE96" s="298"/>
    </row>
    <row r="97" ht="20.25" customHeight="1">
      <c r="A97" s="301"/>
      <c r="B97" s="298"/>
      <c r="C97" s="298"/>
      <c r="D97" s="298"/>
      <c r="E97" s="298"/>
      <c r="F97" s="298"/>
      <c r="G97" s="298"/>
      <c r="H97" s="299"/>
      <c r="I97" s="298"/>
      <c r="J97" s="298"/>
      <c r="K97" s="298"/>
      <c r="L97" s="300"/>
      <c r="M97" s="298"/>
      <c r="N97" s="298"/>
      <c r="O97" s="298"/>
      <c r="P97" s="298"/>
      <c r="Q97" s="298"/>
      <c r="R97" s="298"/>
      <c r="S97" s="298"/>
      <c r="T97" s="298"/>
      <c r="U97" s="298"/>
      <c r="V97" s="298"/>
      <c r="W97" s="298"/>
      <c r="X97" s="298"/>
      <c r="Y97" s="298"/>
      <c r="Z97" s="298"/>
      <c r="AA97" s="298"/>
      <c r="AB97" s="298"/>
      <c r="AC97" s="298"/>
      <c r="AD97" s="298"/>
      <c r="AE97" s="298"/>
    </row>
    <row r="98" ht="20.25" customHeight="1">
      <c r="A98" s="301"/>
      <c r="B98" s="298"/>
      <c r="C98" s="298"/>
      <c r="D98" s="298"/>
      <c r="E98" s="298"/>
      <c r="F98" s="298"/>
      <c r="G98" s="298"/>
      <c r="H98" s="299"/>
      <c r="I98" s="298"/>
      <c r="J98" s="298"/>
      <c r="K98" s="298"/>
      <c r="L98" s="300"/>
      <c r="M98" s="298"/>
      <c r="N98" s="298"/>
      <c r="O98" s="298"/>
      <c r="P98" s="298"/>
      <c r="Q98" s="298"/>
      <c r="R98" s="298"/>
      <c r="S98" s="298"/>
      <c r="T98" s="298"/>
      <c r="U98" s="298"/>
      <c r="V98" s="298"/>
      <c r="W98" s="298"/>
      <c r="X98" s="298"/>
      <c r="Y98" s="298"/>
      <c r="Z98" s="298"/>
      <c r="AA98" s="298"/>
      <c r="AB98" s="298"/>
      <c r="AC98" s="298"/>
      <c r="AD98" s="298"/>
      <c r="AE98" s="298"/>
    </row>
    <row r="99" ht="20.25" customHeight="1">
      <c r="A99" s="301"/>
      <c r="B99" s="298"/>
      <c r="C99" s="298"/>
      <c r="D99" s="298"/>
      <c r="E99" s="298"/>
      <c r="F99" s="298"/>
      <c r="G99" s="298"/>
      <c r="H99" s="299"/>
      <c r="I99" s="298"/>
      <c r="J99" s="298"/>
      <c r="K99" s="298"/>
      <c r="L99" s="300"/>
      <c r="M99" s="298"/>
      <c r="N99" s="298"/>
      <c r="O99" s="298"/>
      <c r="P99" s="298"/>
      <c r="Q99" s="298"/>
      <c r="R99" s="298"/>
      <c r="S99" s="298"/>
      <c r="T99" s="298"/>
      <c r="U99" s="298"/>
      <c r="V99" s="298"/>
      <c r="W99" s="298"/>
      <c r="X99" s="298"/>
      <c r="Y99" s="298"/>
      <c r="Z99" s="298"/>
      <c r="AA99" s="298"/>
      <c r="AB99" s="298"/>
      <c r="AC99" s="298"/>
      <c r="AD99" s="298"/>
      <c r="AE99" s="298"/>
    </row>
    <row r="100" ht="20.25" customHeight="1">
      <c r="A100" s="301"/>
      <c r="B100" s="298"/>
      <c r="C100" s="298"/>
      <c r="D100" s="298"/>
      <c r="E100" s="298"/>
      <c r="F100" s="298"/>
      <c r="G100" s="298"/>
      <c r="H100" s="299"/>
      <c r="I100" s="298"/>
      <c r="J100" s="298"/>
      <c r="K100" s="298"/>
      <c r="L100" s="300"/>
      <c r="M100" s="298"/>
      <c r="N100" s="298"/>
      <c r="O100" s="298"/>
      <c r="P100" s="298"/>
      <c r="Q100" s="298"/>
      <c r="R100" s="298"/>
      <c r="S100" s="298"/>
      <c r="T100" s="298"/>
      <c r="U100" s="298"/>
      <c r="V100" s="298"/>
      <c r="W100" s="298"/>
      <c r="X100" s="298"/>
      <c r="Y100" s="298"/>
      <c r="Z100" s="298"/>
      <c r="AA100" s="298"/>
      <c r="AB100" s="298"/>
      <c r="AC100" s="298"/>
      <c r="AD100" s="298"/>
      <c r="AE100" s="298"/>
    </row>
    <row r="101" ht="20.25" customHeight="1">
      <c r="A101" s="301"/>
      <c r="B101" s="298"/>
      <c r="C101" s="298"/>
      <c r="D101" s="298"/>
      <c r="E101" s="298"/>
      <c r="F101" s="298"/>
      <c r="G101" s="298"/>
      <c r="H101" s="299"/>
      <c r="I101" s="298"/>
      <c r="J101" s="298"/>
      <c r="K101" s="298"/>
      <c r="L101" s="300"/>
      <c r="M101" s="298"/>
      <c r="N101" s="298"/>
      <c r="O101" s="298"/>
      <c r="P101" s="298"/>
      <c r="Q101" s="298"/>
      <c r="R101" s="298"/>
      <c r="S101" s="298"/>
      <c r="T101" s="298"/>
      <c r="U101" s="298"/>
      <c r="V101" s="298"/>
      <c r="W101" s="298"/>
      <c r="X101" s="298"/>
      <c r="Y101" s="298"/>
      <c r="Z101" s="298"/>
      <c r="AA101" s="298"/>
      <c r="AB101" s="298"/>
      <c r="AC101" s="298"/>
      <c r="AD101" s="298"/>
      <c r="AE101" s="298"/>
    </row>
    <row r="102" ht="20.25" customHeight="1">
      <c r="A102" s="301"/>
      <c r="B102" s="298"/>
      <c r="C102" s="298"/>
      <c r="D102" s="298"/>
      <c r="E102" s="298"/>
      <c r="F102" s="298"/>
      <c r="G102" s="298"/>
      <c r="H102" s="299"/>
      <c r="I102" s="298"/>
      <c r="J102" s="298"/>
      <c r="K102" s="298"/>
      <c r="L102" s="300"/>
      <c r="M102" s="298"/>
      <c r="N102" s="298"/>
      <c r="O102" s="298"/>
      <c r="P102" s="298"/>
      <c r="Q102" s="298"/>
      <c r="R102" s="298"/>
      <c r="S102" s="298"/>
      <c r="T102" s="298"/>
      <c r="U102" s="298"/>
      <c r="V102" s="298"/>
      <c r="W102" s="298"/>
      <c r="X102" s="298"/>
      <c r="Y102" s="298"/>
      <c r="Z102" s="298"/>
      <c r="AA102" s="298"/>
      <c r="AB102" s="298"/>
      <c r="AC102" s="298"/>
      <c r="AD102" s="298"/>
      <c r="AE102" s="298"/>
    </row>
    <row r="103" ht="20.25" customHeight="1">
      <c r="A103" s="301"/>
      <c r="B103" s="298"/>
      <c r="C103" s="298"/>
      <c r="D103" s="298"/>
      <c r="E103" s="298"/>
      <c r="F103" s="298"/>
      <c r="G103" s="298"/>
      <c r="H103" s="299"/>
      <c r="I103" s="298"/>
      <c r="J103" s="298"/>
      <c r="K103" s="298"/>
      <c r="L103" s="300"/>
      <c r="M103" s="298"/>
      <c r="N103" s="298"/>
      <c r="O103" s="298"/>
      <c r="P103" s="298"/>
      <c r="Q103" s="298"/>
      <c r="R103" s="298"/>
      <c r="S103" s="298"/>
      <c r="T103" s="298"/>
      <c r="U103" s="298"/>
      <c r="V103" s="298"/>
      <c r="W103" s="298"/>
      <c r="X103" s="298"/>
      <c r="Y103" s="298"/>
      <c r="Z103" s="298"/>
      <c r="AA103" s="298"/>
      <c r="AB103" s="298"/>
      <c r="AC103" s="298"/>
      <c r="AD103" s="298"/>
      <c r="AE103" s="298"/>
    </row>
    <row r="104" ht="20.25" customHeight="1">
      <c r="A104" s="301"/>
      <c r="B104" s="298"/>
      <c r="C104" s="298"/>
      <c r="D104" s="298"/>
      <c r="E104" s="298"/>
      <c r="F104" s="298"/>
      <c r="G104" s="298"/>
      <c r="H104" s="299"/>
      <c r="I104" s="298"/>
      <c r="J104" s="298"/>
      <c r="K104" s="298"/>
      <c r="L104" s="300"/>
      <c r="M104" s="298"/>
      <c r="N104" s="298"/>
      <c r="O104" s="298"/>
      <c r="P104" s="298"/>
      <c r="Q104" s="298"/>
      <c r="R104" s="298"/>
      <c r="S104" s="298"/>
      <c r="T104" s="298"/>
      <c r="U104" s="298"/>
      <c r="V104" s="298"/>
      <c r="W104" s="298"/>
      <c r="X104" s="298"/>
      <c r="Y104" s="298"/>
      <c r="Z104" s="298"/>
      <c r="AA104" s="298"/>
      <c r="AB104" s="298"/>
      <c r="AC104" s="298"/>
      <c r="AD104" s="298"/>
      <c r="AE104" s="298"/>
    </row>
    <row r="105" ht="20.25" customHeight="1">
      <c r="A105" s="301"/>
      <c r="B105" s="298"/>
      <c r="C105" s="298"/>
      <c r="D105" s="298"/>
      <c r="E105" s="298"/>
      <c r="F105" s="298"/>
      <c r="G105" s="298"/>
      <c r="H105" s="299"/>
      <c r="I105" s="298"/>
      <c r="J105" s="298"/>
      <c r="K105" s="298"/>
      <c r="L105" s="300"/>
      <c r="M105" s="298"/>
      <c r="N105" s="298"/>
      <c r="O105" s="298"/>
      <c r="P105" s="298"/>
      <c r="Q105" s="298"/>
      <c r="R105" s="298"/>
      <c r="S105" s="298"/>
      <c r="T105" s="298"/>
      <c r="U105" s="298"/>
      <c r="V105" s="298"/>
      <c r="W105" s="298"/>
      <c r="X105" s="298"/>
      <c r="Y105" s="298"/>
      <c r="Z105" s="298"/>
      <c r="AA105" s="298"/>
      <c r="AB105" s="298"/>
      <c r="AC105" s="298"/>
      <c r="AD105" s="298"/>
      <c r="AE105" s="298"/>
    </row>
    <row r="106" ht="20.25" customHeight="1">
      <c r="A106" s="301"/>
      <c r="B106" s="298"/>
      <c r="C106" s="298"/>
      <c r="D106" s="298"/>
      <c r="E106" s="298"/>
      <c r="F106" s="298"/>
      <c r="G106" s="298"/>
      <c r="H106" s="299"/>
      <c r="I106" s="298"/>
      <c r="J106" s="298"/>
      <c r="K106" s="298"/>
      <c r="L106" s="300"/>
      <c r="M106" s="298"/>
      <c r="N106" s="298"/>
      <c r="O106" s="298"/>
      <c r="P106" s="298"/>
      <c r="Q106" s="298"/>
      <c r="R106" s="298"/>
      <c r="S106" s="298"/>
      <c r="T106" s="298"/>
      <c r="U106" s="298"/>
      <c r="V106" s="298"/>
      <c r="W106" s="298"/>
      <c r="X106" s="298"/>
      <c r="Y106" s="298"/>
      <c r="Z106" s="298"/>
      <c r="AA106" s="298"/>
      <c r="AB106" s="298"/>
      <c r="AC106" s="298"/>
      <c r="AD106" s="298"/>
      <c r="AE106" s="298"/>
    </row>
    <row r="107" ht="20.25" customHeight="1">
      <c r="A107" s="301"/>
      <c r="B107" s="298"/>
      <c r="C107" s="298"/>
      <c r="D107" s="298"/>
      <c r="E107" s="298"/>
      <c r="F107" s="298"/>
      <c r="G107" s="298"/>
      <c r="H107" s="299"/>
      <c r="I107" s="298"/>
      <c r="J107" s="298"/>
      <c r="K107" s="298"/>
      <c r="L107" s="300"/>
      <c r="M107" s="298"/>
      <c r="N107" s="298"/>
      <c r="O107" s="298"/>
      <c r="P107" s="298"/>
      <c r="Q107" s="298"/>
      <c r="R107" s="298"/>
      <c r="S107" s="298"/>
      <c r="T107" s="298"/>
      <c r="U107" s="298"/>
      <c r="V107" s="298"/>
      <c r="W107" s="298"/>
      <c r="X107" s="298"/>
      <c r="Y107" s="298"/>
      <c r="Z107" s="298"/>
      <c r="AA107" s="298"/>
      <c r="AB107" s="298"/>
      <c r="AC107" s="298"/>
      <c r="AD107" s="298"/>
      <c r="AE107" s="298"/>
    </row>
    <row r="108" ht="20.25" customHeight="1">
      <c r="A108" s="301"/>
      <c r="B108" s="298"/>
      <c r="C108" s="298"/>
      <c r="D108" s="298"/>
      <c r="E108" s="298"/>
      <c r="F108" s="298"/>
      <c r="G108" s="298"/>
      <c r="H108" s="299"/>
      <c r="I108" s="298"/>
      <c r="J108" s="298"/>
      <c r="K108" s="298"/>
      <c r="L108" s="300"/>
      <c r="M108" s="298"/>
      <c r="N108" s="298"/>
      <c r="O108" s="298"/>
      <c r="P108" s="298"/>
      <c r="Q108" s="298"/>
      <c r="R108" s="298"/>
      <c r="S108" s="298"/>
      <c r="T108" s="298"/>
      <c r="U108" s="298"/>
      <c r="V108" s="298"/>
      <c r="W108" s="298"/>
      <c r="X108" s="298"/>
      <c r="Y108" s="298"/>
      <c r="Z108" s="298"/>
      <c r="AA108" s="298"/>
      <c r="AB108" s="298"/>
      <c r="AC108" s="298"/>
      <c r="AD108" s="298"/>
      <c r="AE108" s="298"/>
    </row>
    <row r="109" ht="20.25" customHeight="1">
      <c r="A109" s="301"/>
      <c r="B109" s="298"/>
      <c r="C109" s="298"/>
      <c r="D109" s="298"/>
      <c r="E109" s="298"/>
      <c r="F109" s="298"/>
      <c r="G109" s="298"/>
      <c r="H109" s="299"/>
      <c r="I109" s="298"/>
      <c r="J109" s="298"/>
      <c r="K109" s="298"/>
      <c r="L109" s="300"/>
      <c r="M109" s="298"/>
      <c r="N109" s="298"/>
      <c r="O109" s="298"/>
      <c r="P109" s="298"/>
      <c r="Q109" s="298"/>
      <c r="R109" s="298"/>
      <c r="S109" s="298"/>
      <c r="T109" s="298"/>
      <c r="U109" s="298"/>
      <c r="V109" s="298"/>
      <c r="W109" s="298"/>
      <c r="X109" s="298"/>
      <c r="Y109" s="298"/>
      <c r="Z109" s="298"/>
      <c r="AA109" s="298"/>
      <c r="AB109" s="298"/>
      <c r="AC109" s="298"/>
      <c r="AD109" s="298"/>
      <c r="AE109" s="298"/>
    </row>
    <row r="110" ht="20.25" customHeight="1">
      <c r="A110" s="301"/>
      <c r="B110" s="298"/>
      <c r="C110" s="298"/>
      <c r="D110" s="298"/>
      <c r="E110" s="298"/>
      <c r="F110" s="298"/>
      <c r="G110" s="298"/>
      <c r="H110" s="299"/>
      <c r="I110" s="298"/>
      <c r="J110" s="298"/>
      <c r="K110" s="298"/>
      <c r="L110" s="300"/>
      <c r="M110" s="298"/>
      <c r="N110" s="298"/>
      <c r="O110" s="298"/>
      <c r="P110" s="298"/>
      <c r="Q110" s="298"/>
      <c r="R110" s="298"/>
      <c r="S110" s="298"/>
      <c r="T110" s="298"/>
      <c r="U110" s="298"/>
      <c r="V110" s="298"/>
      <c r="W110" s="298"/>
      <c r="X110" s="298"/>
      <c r="Y110" s="298"/>
      <c r="Z110" s="298"/>
      <c r="AA110" s="298"/>
      <c r="AB110" s="298"/>
      <c r="AC110" s="298"/>
      <c r="AD110" s="298"/>
      <c r="AE110" s="298"/>
    </row>
    <row r="111" ht="20.25" customHeight="1">
      <c r="A111" s="301"/>
      <c r="B111" s="298"/>
      <c r="C111" s="298"/>
      <c r="D111" s="298"/>
      <c r="E111" s="298"/>
      <c r="F111" s="298"/>
      <c r="G111" s="298"/>
      <c r="H111" s="299"/>
      <c r="I111" s="298"/>
      <c r="J111" s="298"/>
      <c r="K111" s="298"/>
      <c r="L111" s="300"/>
      <c r="M111" s="298"/>
      <c r="N111" s="298"/>
      <c r="O111" s="298"/>
      <c r="P111" s="298"/>
      <c r="Q111" s="298"/>
      <c r="R111" s="298"/>
      <c r="S111" s="298"/>
      <c r="T111" s="298"/>
      <c r="U111" s="298"/>
      <c r="V111" s="298"/>
      <c r="W111" s="298"/>
      <c r="X111" s="298"/>
      <c r="Y111" s="298"/>
      <c r="Z111" s="298"/>
      <c r="AA111" s="298"/>
      <c r="AB111" s="298"/>
      <c r="AC111" s="298"/>
      <c r="AD111" s="298"/>
      <c r="AE111" s="298"/>
    </row>
    <row r="112" ht="20.25" customHeight="1">
      <c r="A112" s="301"/>
      <c r="B112" s="298"/>
      <c r="C112" s="298"/>
      <c r="D112" s="298"/>
      <c r="E112" s="298"/>
      <c r="F112" s="298"/>
      <c r="G112" s="298"/>
      <c r="H112" s="299"/>
      <c r="I112" s="298"/>
      <c r="J112" s="298"/>
      <c r="K112" s="298"/>
      <c r="L112" s="300"/>
      <c r="M112" s="298"/>
      <c r="N112" s="298"/>
      <c r="O112" s="298"/>
      <c r="P112" s="298"/>
      <c r="Q112" s="298"/>
      <c r="R112" s="298"/>
      <c r="S112" s="298"/>
      <c r="T112" s="298"/>
      <c r="U112" s="298"/>
      <c r="V112" s="298"/>
      <c r="W112" s="298"/>
      <c r="X112" s="298"/>
      <c r="Y112" s="298"/>
      <c r="Z112" s="298"/>
      <c r="AA112" s="298"/>
      <c r="AB112" s="298"/>
      <c r="AC112" s="298"/>
      <c r="AD112" s="298"/>
      <c r="AE112" s="298"/>
    </row>
    <row r="113" ht="20.25" customHeight="1">
      <c r="A113" s="301"/>
      <c r="B113" s="298"/>
      <c r="C113" s="298"/>
      <c r="D113" s="298"/>
      <c r="E113" s="298"/>
      <c r="F113" s="298"/>
      <c r="G113" s="298"/>
      <c r="H113" s="299"/>
      <c r="I113" s="298"/>
      <c r="J113" s="298"/>
      <c r="K113" s="298"/>
      <c r="L113" s="300"/>
      <c r="M113" s="298"/>
      <c r="N113" s="298"/>
      <c r="O113" s="298"/>
      <c r="P113" s="298"/>
      <c r="Q113" s="298"/>
      <c r="R113" s="298"/>
      <c r="S113" s="298"/>
      <c r="T113" s="298"/>
      <c r="U113" s="298"/>
      <c r="V113" s="298"/>
      <c r="W113" s="298"/>
      <c r="X113" s="298"/>
      <c r="Y113" s="298"/>
      <c r="Z113" s="298"/>
      <c r="AA113" s="298"/>
      <c r="AB113" s="298"/>
      <c r="AC113" s="298"/>
      <c r="AD113" s="298"/>
      <c r="AE113" s="298"/>
    </row>
    <row r="114" ht="20.25" customHeight="1">
      <c r="A114" s="301"/>
      <c r="B114" s="298"/>
      <c r="C114" s="298"/>
      <c r="D114" s="298"/>
      <c r="E114" s="298"/>
      <c r="F114" s="298"/>
      <c r="G114" s="298"/>
      <c r="H114" s="299"/>
      <c r="I114" s="298"/>
      <c r="J114" s="298"/>
      <c r="K114" s="298"/>
      <c r="L114" s="300"/>
      <c r="M114" s="298"/>
      <c r="N114" s="298"/>
      <c r="O114" s="298"/>
      <c r="P114" s="298"/>
      <c r="Q114" s="298"/>
      <c r="R114" s="298"/>
      <c r="S114" s="298"/>
      <c r="T114" s="298"/>
      <c r="U114" s="298"/>
      <c r="V114" s="298"/>
      <c r="W114" s="298"/>
      <c r="X114" s="298"/>
      <c r="Y114" s="298"/>
      <c r="Z114" s="298"/>
      <c r="AA114" s="298"/>
      <c r="AB114" s="298"/>
      <c r="AC114" s="298"/>
      <c r="AD114" s="298"/>
      <c r="AE114" s="298"/>
    </row>
    <row r="115" ht="20.25" customHeight="1">
      <c r="A115" s="301"/>
      <c r="B115" s="298"/>
      <c r="C115" s="298"/>
      <c r="D115" s="298"/>
      <c r="E115" s="298"/>
      <c r="F115" s="298"/>
      <c r="G115" s="298"/>
      <c r="H115" s="299"/>
      <c r="I115" s="298"/>
      <c r="J115" s="298"/>
      <c r="K115" s="298"/>
      <c r="L115" s="300"/>
      <c r="M115" s="298"/>
      <c r="N115" s="298"/>
      <c r="O115" s="298"/>
      <c r="P115" s="298"/>
      <c r="Q115" s="298"/>
      <c r="R115" s="298"/>
      <c r="S115" s="298"/>
      <c r="T115" s="298"/>
      <c r="U115" s="298"/>
      <c r="V115" s="298"/>
      <c r="W115" s="298"/>
      <c r="X115" s="298"/>
      <c r="Y115" s="298"/>
      <c r="Z115" s="298"/>
      <c r="AA115" s="298"/>
      <c r="AB115" s="298"/>
      <c r="AC115" s="298"/>
      <c r="AD115" s="298"/>
      <c r="AE115" s="298"/>
    </row>
    <row r="116" ht="20.25" customHeight="1">
      <c r="A116" s="301"/>
      <c r="B116" s="298"/>
      <c r="C116" s="298"/>
      <c r="D116" s="298"/>
      <c r="E116" s="298"/>
      <c r="F116" s="298"/>
      <c r="G116" s="298"/>
      <c r="H116" s="299"/>
      <c r="I116" s="298"/>
      <c r="J116" s="298"/>
      <c r="K116" s="298"/>
      <c r="L116" s="300"/>
      <c r="M116" s="298"/>
      <c r="N116" s="298"/>
      <c r="O116" s="298"/>
      <c r="P116" s="298"/>
      <c r="Q116" s="298"/>
      <c r="R116" s="298"/>
      <c r="S116" s="298"/>
      <c r="T116" s="298"/>
      <c r="U116" s="298"/>
      <c r="V116" s="298"/>
      <c r="W116" s="298"/>
      <c r="X116" s="298"/>
      <c r="Y116" s="298"/>
      <c r="Z116" s="298"/>
      <c r="AA116" s="298"/>
      <c r="AB116" s="298"/>
      <c r="AC116" s="298"/>
      <c r="AD116" s="298"/>
      <c r="AE116" s="298"/>
    </row>
    <row r="117" ht="20.25" customHeight="1">
      <c r="A117" s="301"/>
      <c r="B117" s="298"/>
      <c r="C117" s="298"/>
      <c r="D117" s="298"/>
      <c r="E117" s="298"/>
      <c r="F117" s="298"/>
      <c r="G117" s="298"/>
      <c r="H117" s="299"/>
      <c r="I117" s="298"/>
      <c r="J117" s="298"/>
      <c r="K117" s="298"/>
      <c r="L117" s="300"/>
      <c r="M117" s="298"/>
      <c r="N117" s="298"/>
      <c r="O117" s="298"/>
      <c r="P117" s="298"/>
      <c r="Q117" s="298"/>
      <c r="R117" s="298"/>
      <c r="S117" s="298"/>
      <c r="T117" s="298"/>
      <c r="U117" s="298"/>
      <c r="V117" s="298"/>
      <c r="W117" s="298"/>
      <c r="X117" s="298"/>
      <c r="Y117" s="298"/>
      <c r="Z117" s="298"/>
      <c r="AA117" s="298"/>
      <c r="AB117" s="298"/>
      <c r="AC117" s="298"/>
      <c r="AD117" s="298"/>
      <c r="AE117" s="298"/>
    </row>
    <row r="118" ht="20.25" customHeight="1">
      <c r="A118" s="301"/>
      <c r="B118" s="298"/>
      <c r="C118" s="298"/>
      <c r="D118" s="298"/>
      <c r="E118" s="298"/>
      <c r="F118" s="298"/>
      <c r="G118" s="298"/>
      <c r="H118" s="299"/>
      <c r="I118" s="298"/>
      <c r="J118" s="298"/>
      <c r="K118" s="298"/>
      <c r="L118" s="300"/>
      <c r="M118" s="298"/>
      <c r="N118" s="298"/>
      <c r="O118" s="298"/>
      <c r="P118" s="298"/>
      <c r="Q118" s="298"/>
      <c r="R118" s="298"/>
      <c r="S118" s="298"/>
      <c r="T118" s="298"/>
      <c r="U118" s="298"/>
      <c r="V118" s="298"/>
      <c r="W118" s="298"/>
      <c r="X118" s="298"/>
      <c r="Y118" s="298"/>
      <c r="Z118" s="298"/>
      <c r="AA118" s="298"/>
      <c r="AB118" s="298"/>
      <c r="AC118" s="298"/>
      <c r="AD118" s="298"/>
      <c r="AE118" s="298"/>
    </row>
    <row r="119" ht="20.25" customHeight="1">
      <c r="A119" s="301"/>
      <c r="B119" s="298"/>
      <c r="C119" s="298"/>
      <c r="D119" s="298"/>
      <c r="E119" s="298"/>
      <c r="F119" s="298"/>
      <c r="G119" s="298"/>
      <c r="H119" s="299"/>
      <c r="I119" s="298"/>
      <c r="J119" s="298"/>
      <c r="K119" s="298"/>
      <c r="L119" s="300"/>
      <c r="M119" s="298"/>
      <c r="N119" s="298"/>
      <c r="O119" s="298"/>
      <c r="P119" s="298"/>
      <c r="Q119" s="298"/>
      <c r="R119" s="298"/>
      <c r="S119" s="298"/>
      <c r="T119" s="298"/>
      <c r="U119" s="298"/>
      <c r="V119" s="298"/>
      <c r="W119" s="298"/>
      <c r="X119" s="298"/>
      <c r="Y119" s="298"/>
      <c r="Z119" s="298"/>
      <c r="AA119" s="298"/>
      <c r="AB119" s="298"/>
      <c r="AC119" s="298"/>
      <c r="AD119" s="298"/>
      <c r="AE119" s="298"/>
    </row>
    <row r="120" ht="20.25" customHeight="1">
      <c r="A120" s="301"/>
      <c r="B120" s="298"/>
      <c r="C120" s="298"/>
      <c r="D120" s="298"/>
      <c r="E120" s="298"/>
      <c r="F120" s="298"/>
      <c r="G120" s="298"/>
      <c r="H120" s="299"/>
      <c r="I120" s="298"/>
      <c r="J120" s="298"/>
      <c r="K120" s="298"/>
      <c r="L120" s="300"/>
      <c r="M120" s="298"/>
      <c r="N120" s="298"/>
      <c r="O120" s="298"/>
      <c r="P120" s="298"/>
      <c r="Q120" s="298"/>
      <c r="R120" s="298"/>
      <c r="S120" s="298"/>
      <c r="T120" s="298"/>
      <c r="U120" s="298"/>
      <c r="V120" s="298"/>
      <c r="W120" s="298"/>
      <c r="X120" s="298"/>
      <c r="Y120" s="298"/>
      <c r="Z120" s="298"/>
      <c r="AA120" s="298"/>
      <c r="AB120" s="298"/>
      <c r="AC120" s="298"/>
      <c r="AD120" s="298"/>
      <c r="AE120" s="298"/>
    </row>
    <row r="121" ht="20.25" customHeight="1">
      <c r="A121" s="301"/>
      <c r="B121" s="298"/>
      <c r="C121" s="298"/>
      <c r="D121" s="298"/>
      <c r="E121" s="298"/>
      <c r="F121" s="298"/>
      <c r="G121" s="298"/>
      <c r="H121" s="299"/>
      <c r="I121" s="298"/>
      <c r="J121" s="298"/>
      <c r="K121" s="298"/>
      <c r="L121" s="300"/>
      <c r="M121" s="298"/>
      <c r="N121" s="298"/>
      <c r="O121" s="298"/>
      <c r="P121" s="298"/>
      <c r="Q121" s="298"/>
      <c r="R121" s="298"/>
      <c r="S121" s="298"/>
      <c r="T121" s="298"/>
      <c r="U121" s="298"/>
      <c r="V121" s="298"/>
      <c r="W121" s="298"/>
      <c r="X121" s="298"/>
      <c r="Y121" s="298"/>
      <c r="Z121" s="298"/>
      <c r="AA121" s="298"/>
      <c r="AB121" s="298"/>
      <c r="AC121" s="298"/>
      <c r="AD121" s="298"/>
      <c r="AE121" s="298"/>
    </row>
    <row r="122" ht="20.25" customHeight="1">
      <c r="A122" s="301"/>
      <c r="B122" s="298"/>
      <c r="C122" s="298"/>
      <c r="D122" s="298"/>
      <c r="E122" s="298"/>
      <c r="F122" s="298"/>
      <c r="G122" s="298"/>
      <c r="H122" s="299"/>
      <c r="I122" s="298"/>
      <c r="J122" s="298"/>
      <c r="K122" s="298"/>
      <c r="L122" s="300"/>
      <c r="M122" s="298"/>
      <c r="N122" s="298"/>
      <c r="O122" s="298"/>
      <c r="P122" s="298"/>
      <c r="Q122" s="298"/>
      <c r="R122" s="298"/>
      <c r="S122" s="298"/>
      <c r="T122" s="298"/>
      <c r="U122" s="298"/>
      <c r="V122" s="298"/>
      <c r="W122" s="298"/>
      <c r="X122" s="298"/>
      <c r="Y122" s="298"/>
      <c r="Z122" s="298"/>
      <c r="AA122" s="298"/>
      <c r="AB122" s="298"/>
      <c r="AC122" s="298"/>
      <c r="AD122" s="298"/>
      <c r="AE122" s="298"/>
    </row>
    <row r="123" ht="20.25" customHeight="1">
      <c r="A123" s="301"/>
      <c r="B123" s="298"/>
      <c r="C123" s="298"/>
      <c r="D123" s="298"/>
      <c r="E123" s="298"/>
      <c r="F123" s="298"/>
      <c r="G123" s="298"/>
      <c r="H123" s="299"/>
      <c r="I123" s="298"/>
      <c r="J123" s="298"/>
      <c r="K123" s="298"/>
      <c r="L123" s="300"/>
      <c r="M123" s="298"/>
      <c r="N123" s="298"/>
      <c r="O123" s="298"/>
      <c r="P123" s="298"/>
      <c r="Q123" s="298"/>
      <c r="R123" s="298"/>
      <c r="S123" s="298"/>
      <c r="T123" s="298"/>
      <c r="U123" s="298"/>
      <c r="V123" s="298"/>
      <c r="W123" s="298"/>
      <c r="X123" s="298"/>
      <c r="Y123" s="298"/>
      <c r="Z123" s="298"/>
      <c r="AA123" s="298"/>
      <c r="AB123" s="298"/>
      <c r="AC123" s="298"/>
      <c r="AD123" s="298"/>
      <c r="AE123" s="298"/>
    </row>
    <row r="124" ht="20.25" customHeight="1">
      <c r="A124" s="301"/>
      <c r="B124" s="298"/>
      <c r="C124" s="298"/>
      <c r="D124" s="298"/>
      <c r="E124" s="298"/>
      <c r="F124" s="298"/>
      <c r="G124" s="298"/>
      <c r="H124" s="299"/>
      <c r="I124" s="298"/>
      <c r="J124" s="298"/>
      <c r="K124" s="298"/>
      <c r="L124" s="300"/>
      <c r="M124" s="298"/>
      <c r="N124" s="298"/>
      <c r="O124" s="298"/>
      <c r="P124" s="298"/>
      <c r="Q124" s="298"/>
      <c r="R124" s="298"/>
      <c r="S124" s="298"/>
      <c r="T124" s="298"/>
      <c r="U124" s="298"/>
      <c r="V124" s="298"/>
      <c r="W124" s="298"/>
      <c r="X124" s="298"/>
      <c r="Y124" s="298"/>
      <c r="Z124" s="298"/>
      <c r="AA124" s="298"/>
      <c r="AB124" s="298"/>
      <c r="AC124" s="298"/>
      <c r="AD124" s="298"/>
      <c r="AE124" s="298"/>
    </row>
    <row r="125" ht="20.25" customHeight="1">
      <c r="A125" s="301"/>
      <c r="B125" s="298"/>
      <c r="C125" s="298"/>
      <c r="D125" s="298"/>
      <c r="E125" s="298"/>
      <c r="F125" s="298"/>
      <c r="G125" s="298"/>
      <c r="H125" s="299"/>
      <c r="I125" s="298"/>
      <c r="J125" s="298"/>
      <c r="K125" s="298"/>
      <c r="L125" s="300"/>
      <c r="M125" s="298"/>
      <c r="N125" s="298"/>
      <c r="O125" s="298"/>
      <c r="P125" s="298"/>
      <c r="Q125" s="298"/>
      <c r="R125" s="298"/>
      <c r="S125" s="298"/>
      <c r="T125" s="298"/>
      <c r="U125" s="298"/>
      <c r="V125" s="298"/>
      <c r="W125" s="298"/>
      <c r="X125" s="298"/>
      <c r="Y125" s="298"/>
      <c r="Z125" s="298"/>
      <c r="AA125" s="298"/>
      <c r="AB125" s="298"/>
      <c r="AC125" s="298"/>
      <c r="AD125" s="298"/>
      <c r="AE125" s="298"/>
    </row>
    <row r="126" ht="20.25" customHeight="1">
      <c r="A126" s="301"/>
      <c r="B126" s="298"/>
      <c r="C126" s="298"/>
      <c r="D126" s="298"/>
      <c r="E126" s="298"/>
      <c r="F126" s="298"/>
      <c r="G126" s="298"/>
      <c r="H126" s="299"/>
      <c r="I126" s="298"/>
      <c r="J126" s="298"/>
      <c r="K126" s="298"/>
      <c r="L126" s="300"/>
      <c r="M126" s="298"/>
      <c r="N126" s="298"/>
      <c r="O126" s="298"/>
      <c r="P126" s="298"/>
      <c r="Q126" s="298"/>
      <c r="R126" s="298"/>
      <c r="S126" s="298"/>
      <c r="T126" s="298"/>
      <c r="U126" s="298"/>
      <c r="V126" s="298"/>
      <c r="W126" s="298"/>
      <c r="X126" s="298"/>
      <c r="Y126" s="298"/>
      <c r="Z126" s="298"/>
      <c r="AA126" s="298"/>
      <c r="AB126" s="298"/>
      <c r="AC126" s="298"/>
      <c r="AD126" s="298"/>
      <c r="AE126" s="298"/>
    </row>
    <row r="127" ht="20.25" customHeight="1">
      <c r="A127" s="301"/>
      <c r="B127" s="298"/>
      <c r="C127" s="298"/>
      <c r="D127" s="298"/>
      <c r="E127" s="298"/>
      <c r="F127" s="298"/>
      <c r="G127" s="298"/>
      <c r="H127" s="299"/>
      <c r="I127" s="298"/>
      <c r="J127" s="298"/>
      <c r="K127" s="298"/>
      <c r="L127" s="300"/>
      <c r="M127" s="298"/>
      <c r="N127" s="298"/>
      <c r="O127" s="298"/>
      <c r="P127" s="298"/>
      <c r="Q127" s="298"/>
      <c r="R127" s="298"/>
      <c r="S127" s="298"/>
      <c r="T127" s="298"/>
      <c r="U127" s="298"/>
      <c r="V127" s="298"/>
      <c r="W127" s="298"/>
      <c r="X127" s="298"/>
      <c r="Y127" s="298"/>
      <c r="Z127" s="298"/>
      <c r="AA127" s="298"/>
      <c r="AB127" s="298"/>
      <c r="AC127" s="298"/>
      <c r="AD127" s="298"/>
      <c r="AE127" s="298"/>
    </row>
    <row r="128" ht="20.25" customHeight="1">
      <c r="A128" s="301"/>
      <c r="B128" s="298"/>
      <c r="C128" s="298"/>
      <c r="D128" s="298"/>
      <c r="E128" s="298"/>
      <c r="F128" s="298"/>
      <c r="G128" s="298"/>
      <c r="H128" s="299"/>
      <c r="I128" s="298"/>
      <c r="J128" s="298"/>
      <c r="K128" s="298"/>
      <c r="L128" s="300"/>
      <c r="M128" s="298"/>
      <c r="N128" s="298"/>
      <c r="O128" s="298"/>
      <c r="P128" s="298"/>
      <c r="Q128" s="298"/>
      <c r="R128" s="298"/>
      <c r="S128" s="298"/>
      <c r="T128" s="298"/>
      <c r="U128" s="298"/>
      <c r="V128" s="298"/>
      <c r="W128" s="298"/>
      <c r="X128" s="298"/>
      <c r="Y128" s="298"/>
      <c r="Z128" s="298"/>
      <c r="AA128" s="298"/>
      <c r="AB128" s="298"/>
      <c r="AC128" s="298"/>
      <c r="AD128" s="298"/>
      <c r="AE128" s="298"/>
    </row>
    <row r="129" ht="20.25" customHeight="1">
      <c r="A129" s="301"/>
      <c r="B129" s="298"/>
      <c r="C129" s="298"/>
      <c r="D129" s="298"/>
      <c r="E129" s="298"/>
      <c r="F129" s="298"/>
      <c r="G129" s="298"/>
      <c r="H129" s="299"/>
      <c r="I129" s="298"/>
      <c r="J129" s="298"/>
      <c r="K129" s="298"/>
      <c r="L129" s="300"/>
      <c r="M129" s="298"/>
      <c r="N129" s="298"/>
      <c r="O129" s="298"/>
      <c r="P129" s="298"/>
      <c r="Q129" s="298"/>
      <c r="R129" s="298"/>
      <c r="S129" s="298"/>
      <c r="T129" s="298"/>
      <c r="U129" s="298"/>
      <c r="V129" s="298"/>
      <c r="W129" s="298"/>
      <c r="X129" s="298"/>
      <c r="Y129" s="298"/>
      <c r="Z129" s="298"/>
      <c r="AA129" s="298"/>
      <c r="AB129" s="298"/>
      <c r="AC129" s="298"/>
      <c r="AD129" s="298"/>
      <c r="AE129" s="298"/>
    </row>
    <row r="130" ht="20.25" customHeight="1">
      <c r="A130" s="301"/>
      <c r="B130" s="298"/>
      <c r="C130" s="298"/>
      <c r="D130" s="298"/>
      <c r="E130" s="298"/>
      <c r="F130" s="298"/>
      <c r="G130" s="298"/>
      <c r="H130" s="299"/>
      <c r="I130" s="298"/>
      <c r="J130" s="298"/>
      <c r="K130" s="298"/>
      <c r="L130" s="300"/>
      <c r="M130" s="298"/>
      <c r="N130" s="298"/>
      <c r="O130" s="298"/>
      <c r="P130" s="298"/>
      <c r="Q130" s="298"/>
      <c r="R130" s="298"/>
      <c r="S130" s="298"/>
      <c r="T130" s="298"/>
      <c r="U130" s="298"/>
      <c r="V130" s="298"/>
      <c r="W130" s="298"/>
      <c r="X130" s="298"/>
      <c r="Y130" s="298"/>
      <c r="Z130" s="298"/>
      <c r="AA130" s="298"/>
      <c r="AB130" s="298"/>
      <c r="AC130" s="298"/>
      <c r="AD130" s="298"/>
      <c r="AE130" s="298"/>
    </row>
    <row r="131" ht="20.25" customHeight="1">
      <c r="A131" s="301"/>
      <c r="B131" s="298"/>
      <c r="C131" s="298"/>
      <c r="D131" s="298"/>
      <c r="E131" s="298"/>
      <c r="F131" s="298"/>
      <c r="G131" s="298"/>
      <c r="H131" s="299"/>
      <c r="I131" s="298"/>
      <c r="J131" s="298"/>
      <c r="K131" s="298"/>
      <c r="L131" s="300"/>
      <c r="M131" s="298"/>
      <c r="N131" s="298"/>
      <c r="O131" s="298"/>
      <c r="P131" s="298"/>
      <c r="Q131" s="298"/>
      <c r="R131" s="298"/>
      <c r="S131" s="298"/>
      <c r="T131" s="298"/>
      <c r="U131" s="298"/>
      <c r="V131" s="298"/>
      <c r="W131" s="298"/>
      <c r="X131" s="298"/>
      <c r="Y131" s="298"/>
      <c r="Z131" s="298"/>
      <c r="AA131" s="298"/>
      <c r="AB131" s="298"/>
      <c r="AC131" s="298"/>
      <c r="AD131" s="298"/>
      <c r="AE131" s="298"/>
    </row>
    <row r="132" ht="20.25" customHeight="1">
      <c r="A132" s="301"/>
      <c r="B132" s="298"/>
      <c r="C132" s="298"/>
      <c r="D132" s="298"/>
      <c r="E132" s="298"/>
      <c r="F132" s="298"/>
      <c r="G132" s="298"/>
      <c r="H132" s="299"/>
      <c r="I132" s="298"/>
      <c r="J132" s="298"/>
      <c r="K132" s="298"/>
      <c r="L132" s="300"/>
      <c r="M132" s="298"/>
      <c r="N132" s="298"/>
      <c r="O132" s="298"/>
      <c r="P132" s="298"/>
      <c r="Q132" s="298"/>
      <c r="R132" s="298"/>
      <c r="S132" s="298"/>
      <c r="T132" s="298"/>
      <c r="U132" s="298"/>
      <c r="V132" s="298"/>
      <c r="W132" s="298"/>
      <c r="X132" s="298"/>
      <c r="Y132" s="298"/>
      <c r="Z132" s="298"/>
      <c r="AA132" s="298"/>
      <c r="AB132" s="298"/>
      <c r="AC132" s="298"/>
      <c r="AD132" s="298"/>
      <c r="AE132" s="298"/>
    </row>
    <row r="133" ht="20.25" customHeight="1">
      <c r="A133" s="301"/>
      <c r="B133" s="298"/>
      <c r="C133" s="298"/>
      <c r="D133" s="298"/>
      <c r="E133" s="298"/>
      <c r="F133" s="298"/>
      <c r="G133" s="298"/>
      <c r="H133" s="299"/>
      <c r="I133" s="298"/>
      <c r="J133" s="298"/>
      <c r="K133" s="298"/>
      <c r="L133" s="300"/>
      <c r="M133" s="298"/>
      <c r="N133" s="298"/>
      <c r="O133" s="298"/>
      <c r="P133" s="298"/>
      <c r="Q133" s="298"/>
      <c r="R133" s="298"/>
      <c r="S133" s="298"/>
      <c r="T133" s="298"/>
      <c r="U133" s="298"/>
      <c r="V133" s="298"/>
      <c r="W133" s="298"/>
      <c r="X133" s="298"/>
      <c r="Y133" s="298"/>
      <c r="Z133" s="298"/>
      <c r="AA133" s="298"/>
      <c r="AB133" s="298"/>
      <c r="AC133" s="298"/>
      <c r="AD133" s="298"/>
      <c r="AE133" s="298"/>
    </row>
    <row r="134" ht="20.25" customHeight="1">
      <c r="A134" s="301"/>
      <c r="B134" s="298"/>
      <c r="C134" s="298"/>
      <c r="D134" s="298"/>
      <c r="E134" s="298"/>
      <c r="F134" s="298"/>
      <c r="G134" s="298"/>
      <c r="H134" s="299"/>
      <c r="I134" s="298"/>
      <c r="J134" s="298"/>
      <c r="K134" s="298"/>
      <c r="L134" s="300"/>
      <c r="M134" s="298"/>
      <c r="N134" s="298"/>
      <c r="O134" s="298"/>
      <c r="P134" s="298"/>
      <c r="Q134" s="298"/>
      <c r="R134" s="298"/>
      <c r="S134" s="298"/>
      <c r="T134" s="298"/>
      <c r="U134" s="298"/>
      <c r="V134" s="298"/>
      <c r="W134" s="298"/>
      <c r="X134" s="298"/>
      <c r="Y134" s="298"/>
      <c r="Z134" s="298"/>
      <c r="AA134" s="298"/>
      <c r="AB134" s="298"/>
      <c r="AC134" s="298"/>
      <c r="AD134" s="298"/>
      <c r="AE134" s="298"/>
    </row>
    <row r="135" ht="20.25" customHeight="1">
      <c r="A135" s="301"/>
      <c r="B135" s="298"/>
      <c r="C135" s="298"/>
      <c r="D135" s="298"/>
      <c r="E135" s="298"/>
      <c r="F135" s="298"/>
      <c r="G135" s="298"/>
      <c r="H135" s="299"/>
      <c r="I135" s="298"/>
      <c r="J135" s="298"/>
      <c r="K135" s="298"/>
      <c r="L135" s="300"/>
      <c r="M135" s="298"/>
      <c r="N135" s="298"/>
      <c r="O135" s="298"/>
      <c r="P135" s="298"/>
      <c r="Q135" s="298"/>
      <c r="R135" s="298"/>
      <c r="S135" s="298"/>
      <c r="T135" s="298"/>
      <c r="U135" s="298"/>
      <c r="V135" s="298"/>
      <c r="W135" s="298"/>
      <c r="X135" s="298"/>
      <c r="Y135" s="298"/>
      <c r="Z135" s="298"/>
      <c r="AA135" s="298"/>
      <c r="AB135" s="298"/>
      <c r="AC135" s="298"/>
      <c r="AD135" s="298"/>
      <c r="AE135" s="298"/>
    </row>
    <row r="136" ht="20.25" customHeight="1">
      <c r="A136" s="301"/>
      <c r="B136" s="298"/>
      <c r="C136" s="298"/>
      <c r="D136" s="298"/>
      <c r="E136" s="298"/>
      <c r="F136" s="298"/>
      <c r="G136" s="298"/>
      <c r="H136" s="299"/>
      <c r="I136" s="298"/>
      <c r="J136" s="298"/>
      <c r="K136" s="298"/>
      <c r="L136" s="300"/>
      <c r="M136" s="298"/>
      <c r="N136" s="298"/>
      <c r="O136" s="298"/>
      <c r="P136" s="298"/>
      <c r="Q136" s="298"/>
      <c r="R136" s="298"/>
      <c r="S136" s="298"/>
      <c r="T136" s="298"/>
      <c r="U136" s="298"/>
      <c r="V136" s="298"/>
      <c r="W136" s="298"/>
      <c r="X136" s="298"/>
      <c r="Y136" s="298"/>
      <c r="Z136" s="298"/>
      <c r="AA136" s="298"/>
      <c r="AB136" s="298"/>
      <c r="AC136" s="298"/>
      <c r="AD136" s="298"/>
      <c r="AE136" s="298"/>
    </row>
    <row r="137" ht="20.25" customHeight="1">
      <c r="A137" s="301"/>
      <c r="B137" s="298"/>
      <c r="C137" s="298"/>
      <c r="D137" s="298"/>
      <c r="E137" s="298"/>
      <c r="F137" s="298"/>
      <c r="G137" s="298"/>
      <c r="H137" s="299"/>
      <c r="I137" s="298"/>
      <c r="J137" s="298"/>
      <c r="K137" s="298"/>
      <c r="L137" s="300"/>
      <c r="M137" s="298"/>
      <c r="N137" s="298"/>
      <c r="O137" s="298"/>
      <c r="P137" s="298"/>
      <c r="Q137" s="298"/>
      <c r="R137" s="298"/>
      <c r="S137" s="298"/>
      <c r="T137" s="298"/>
      <c r="U137" s="298"/>
      <c r="V137" s="298"/>
      <c r="W137" s="298"/>
      <c r="X137" s="298"/>
      <c r="Y137" s="298"/>
      <c r="Z137" s="298"/>
      <c r="AA137" s="298"/>
      <c r="AB137" s="298"/>
      <c r="AC137" s="298"/>
      <c r="AD137" s="298"/>
      <c r="AE137" s="298"/>
    </row>
    <row r="138" ht="20.25" customHeight="1">
      <c r="A138" s="301"/>
      <c r="B138" s="298"/>
      <c r="C138" s="298"/>
      <c r="D138" s="298"/>
      <c r="E138" s="298"/>
      <c r="F138" s="298"/>
      <c r="G138" s="298"/>
      <c r="H138" s="299"/>
      <c r="I138" s="298"/>
      <c r="J138" s="298"/>
      <c r="K138" s="298"/>
      <c r="L138" s="300"/>
      <c r="M138" s="298"/>
      <c r="N138" s="298"/>
      <c r="O138" s="298"/>
      <c r="P138" s="298"/>
      <c r="Q138" s="298"/>
      <c r="R138" s="298"/>
      <c r="S138" s="298"/>
      <c r="T138" s="298"/>
      <c r="U138" s="298"/>
      <c r="V138" s="298"/>
      <c r="W138" s="298"/>
      <c r="X138" s="298"/>
      <c r="Y138" s="298"/>
      <c r="Z138" s="298"/>
      <c r="AA138" s="298"/>
      <c r="AB138" s="298"/>
      <c r="AC138" s="298"/>
      <c r="AD138" s="298"/>
      <c r="AE138" s="298"/>
    </row>
    <row r="139" ht="20.25" customHeight="1">
      <c r="A139" s="301"/>
      <c r="B139" s="298"/>
      <c r="C139" s="298"/>
      <c r="D139" s="298"/>
      <c r="E139" s="298"/>
      <c r="F139" s="298"/>
      <c r="G139" s="298"/>
      <c r="H139" s="299"/>
      <c r="I139" s="298"/>
      <c r="J139" s="298"/>
      <c r="K139" s="298"/>
      <c r="L139" s="300"/>
      <c r="M139" s="298"/>
      <c r="N139" s="298"/>
      <c r="O139" s="298"/>
      <c r="P139" s="298"/>
      <c r="Q139" s="298"/>
      <c r="R139" s="298"/>
      <c r="S139" s="298"/>
      <c r="T139" s="298"/>
      <c r="U139" s="298"/>
      <c r="V139" s="298"/>
      <c r="W139" s="298"/>
      <c r="X139" s="298"/>
      <c r="Y139" s="298"/>
      <c r="Z139" s="298"/>
      <c r="AA139" s="298"/>
      <c r="AB139" s="298"/>
      <c r="AC139" s="298"/>
      <c r="AD139" s="298"/>
      <c r="AE139" s="298"/>
    </row>
    <row r="140" ht="20.25" customHeight="1">
      <c r="A140" s="301"/>
      <c r="B140" s="298"/>
      <c r="C140" s="298"/>
      <c r="D140" s="298"/>
      <c r="E140" s="298"/>
      <c r="F140" s="298"/>
      <c r="G140" s="298"/>
      <c r="H140" s="299"/>
      <c r="I140" s="298"/>
      <c r="J140" s="298"/>
      <c r="K140" s="298"/>
      <c r="L140" s="300"/>
      <c r="M140" s="298"/>
      <c r="N140" s="298"/>
      <c r="O140" s="298"/>
      <c r="P140" s="298"/>
      <c r="Q140" s="298"/>
      <c r="R140" s="298"/>
      <c r="S140" s="298"/>
      <c r="T140" s="298"/>
      <c r="U140" s="298"/>
      <c r="V140" s="298"/>
      <c r="W140" s="298"/>
      <c r="X140" s="298"/>
      <c r="Y140" s="298"/>
      <c r="Z140" s="298"/>
      <c r="AA140" s="298"/>
      <c r="AB140" s="298"/>
      <c r="AC140" s="298"/>
      <c r="AD140" s="298"/>
      <c r="AE140" s="298"/>
    </row>
    <row r="141" ht="20.25" customHeight="1">
      <c r="A141" s="301"/>
      <c r="B141" s="298"/>
      <c r="C141" s="298"/>
      <c r="D141" s="298"/>
      <c r="E141" s="298"/>
      <c r="F141" s="298"/>
      <c r="G141" s="298"/>
      <c r="H141" s="299"/>
      <c r="I141" s="298"/>
      <c r="J141" s="298"/>
      <c r="K141" s="298"/>
      <c r="L141" s="300"/>
      <c r="M141" s="298"/>
      <c r="N141" s="298"/>
      <c r="O141" s="298"/>
      <c r="P141" s="298"/>
      <c r="Q141" s="298"/>
      <c r="R141" s="298"/>
      <c r="S141" s="298"/>
      <c r="T141" s="298"/>
      <c r="U141" s="298"/>
      <c r="V141" s="298"/>
      <c r="W141" s="298"/>
      <c r="X141" s="298"/>
      <c r="Y141" s="298"/>
      <c r="Z141" s="298"/>
      <c r="AA141" s="298"/>
      <c r="AB141" s="298"/>
      <c r="AC141" s="298"/>
      <c r="AD141" s="298"/>
      <c r="AE141" s="298"/>
    </row>
    <row r="142" ht="20.25" customHeight="1">
      <c r="A142" s="301"/>
      <c r="B142" s="298"/>
      <c r="C142" s="298"/>
      <c r="D142" s="298"/>
      <c r="E142" s="298"/>
      <c r="F142" s="298"/>
      <c r="G142" s="298"/>
      <c r="H142" s="299"/>
      <c r="I142" s="298"/>
      <c r="J142" s="298"/>
      <c r="K142" s="298"/>
      <c r="L142" s="300"/>
      <c r="M142" s="298"/>
      <c r="N142" s="298"/>
      <c r="O142" s="298"/>
      <c r="P142" s="298"/>
      <c r="Q142" s="298"/>
      <c r="R142" s="298"/>
      <c r="S142" s="298"/>
      <c r="T142" s="298"/>
      <c r="U142" s="298"/>
      <c r="V142" s="298"/>
      <c r="W142" s="298"/>
      <c r="X142" s="298"/>
      <c r="Y142" s="298"/>
      <c r="Z142" s="298"/>
      <c r="AA142" s="298"/>
      <c r="AB142" s="298"/>
      <c r="AC142" s="298"/>
      <c r="AD142" s="298"/>
      <c r="AE142" s="298"/>
    </row>
    <row r="143" ht="20.25" customHeight="1">
      <c r="A143" s="301"/>
      <c r="B143" s="298"/>
      <c r="C143" s="298"/>
      <c r="D143" s="298"/>
      <c r="E143" s="298"/>
      <c r="F143" s="298"/>
      <c r="G143" s="298"/>
      <c r="H143" s="299"/>
      <c r="I143" s="298"/>
      <c r="J143" s="298"/>
      <c r="K143" s="298"/>
      <c r="L143" s="300"/>
      <c r="M143" s="298"/>
      <c r="N143" s="298"/>
      <c r="O143" s="298"/>
      <c r="P143" s="298"/>
      <c r="Q143" s="298"/>
      <c r="R143" s="298"/>
      <c r="S143" s="298"/>
      <c r="T143" s="298"/>
      <c r="U143" s="298"/>
      <c r="V143" s="298"/>
      <c r="W143" s="298"/>
      <c r="X143" s="298"/>
      <c r="Y143" s="298"/>
      <c r="Z143" s="298"/>
      <c r="AA143" s="298"/>
      <c r="AB143" s="298"/>
      <c r="AC143" s="298"/>
      <c r="AD143" s="298"/>
      <c r="AE143" s="298"/>
    </row>
    <row r="144" ht="20.25" customHeight="1">
      <c r="A144" s="301"/>
      <c r="B144" s="298"/>
      <c r="C144" s="298"/>
      <c r="D144" s="298"/>
      <c r="E144" s="298"/>
      <c r="F144" s="298"/>
      <c r="G144" s="298"/>
      <c r="H144" s="299"/>
      <c r="I144" s="298"/>
      <c r="J144" s="298"/>
      <c r="K144" s="298"/>
      <c r="L144" s="300"/>
      <c r="M144" s="298"/>
      <c r="N144" s="298"/>
      <c r="O144" s="298"/>
      <c r="P144" s="298"/>
      <c r="Q144" s="298"/>
      <c r="R144" s="298"/>
      <c r="S144" s="298"/>
      <c r="T144" s="298"/>
      <c r="U144" s="298"/>
      <c r="V144" s="298"/>
      <c r="W144" s="298"/>
      <c r="X144" s="298"/>
      <c r="Y144" s="298"/>
      <c r="Z144" s="298"/>
      <c r="AA144" s="298"/>
      <c r="AB144" s="298"/>
      <c r="AC144" s="298"/>
      <c r="AD144" s="298"/>
      <c r="AE144" s="298"/>
    </row>
    <row r="145" ht="20.25" customHeight="1">
      <c r="A145" s="301"/>
      <c r="B145" s="298"/>
      <c r="C145" s="298"/>
      <c r="D145" s="298"/>
      <c r="E145" s="298"/>
      <c r="F145" s="298"/>
      <c r="G145" s="298"/>
      <c r="H145" s="299"/>
      <c r="I145" s="298"/>
      <c r="J145" s="298"/>
      <c r="K145" s="298"/>
      <c r="L145" s="300"/>
      <c r="M145" s="298"/>
      <c r="N145" s="298"/>
      <c r="O145" s="298"/>
      <c r="P145" s="298"/>
      <c r="Q145" s="298"/>
      <c r="R145" s="298"/>
      <c r="S145" s="298"/>
      <c r="T145" s="298"/>
      <c r="U145" s="298"/>
      <c r="V145" s="298"/>
      <c r="W145" s="298"/>
      <c r="X145" s="298"/>
      <c r="Y145" s="298"/>
      <c r="Z145" s="298"/>
      <c r="AA145" s="298"/>
      <c r="AB145" s="298"/>
      <c r="AC145" s="298"/>
      <c r="AD145" s="298"/>
      <c r="AE145" s="298"/>
    </row>
    <row r="146" ht="20.25" customHeight="1">
      <c r="A146" s="301"/>
      <c r="B146" s="298"/>
      <c r="C146" s="298"/>
      <c r="D146" s="298"/>
      <c r="E146" s="298"/>
      <c r="F146" s="298"/>
      <c r="G146" s="298"/>
      <c r="H146" s="299"/>
      <c r="I146" s="298"/>
      <c r="J146" s="298"/>
      <c r="K146" s="298"/>
      <c r="L146" s="300"/>
      <c r="M146" s="298"/>
      <c r="N146" s="298"/>
      <c r="O146" s="298"/>
      <c r="P146" s="298"/>
      <c r="Q146" s="298"/>
      <c r="R146" s="298"/>
      <c r="S146" s="298"/>
      <c r="T146" s="298"/>
      <c r="U146" s="298"/>
      <c r="V146" s="298"/>
      <c r="W146" s="298"/>
      <c r="X146" s="298"/>
      <c r="Y146" s="298"/>
      <c r="Z146" s="298"/>
      <c r="AA146" s="298"/>
      <c r="AB146" s="298"/>
      <c r="AC146" s="298"/>
      <c r="AD146" s="298"/>
      <c r="AE146" s="298"/>
    </row>
    <row r="147" ht="20.25" customHeight="1">
      <c r="A147" s="301"/>
      <c r="B147" s="298"/>
      <c r="C147" s="298"/>
      <c r="D147" s="298"/>
      <c r="E147" s="298"/>
      <c r="F147" s="298"/>
      <c r="G147" s="298"/>
      <c r="H147" s="299"/>
      <c r="I147" s="298"/>
      <c r="J147" s="298"/>
      <c r="K147" s="298"/>
      <c r="L147" s="300"/>
      <c r="M147" s="298"/>
      <c r="N147" s="298"/>
      <c r="O147" s="298"/>
      <c r="P147" s="298"/>
      <c r="Q147" s="298"/>
      <c r="R147" s="298"/>
      <c r="S147" s="298"/>
      <c r="T147" s="298"/>
      <c r="U147" s="298"/>
      <c r="V147" s="298"/>
      <c r="W147" s="298"/>
      <c r="X147" s="298"/>
      <c r="Y147" s="298"/>
      <c r="Z147" s="298"/>
      <c r="AA147" s="298"/>
      <c r="AB147" s="298"/>
      <c r="AC147" s="298"/>
      <c r="AD147" s="298"/>
      <c r="AE147" s="298"/>
    </row>
    <row r="148" ht="20.25" customHeight="1">
      <c r="A148" s="301"/>
      <c r="B148" s="298"/>
      <c r="C148" s="298"/>
      <c r="D148" s="298"/>
      <c r="E148" s="298"/>
      <c r="F148" s="298"/>
      <c r="G148" s="298"/>
      <c r="H148" s="299"/>
      <c r="I148" s="298"/>
      <c r="J148" s="298"/>
      <c r="K148" s="298"/>
      <c r="L148" s="300"/>
      <c r="M148" s="298"/>
      <c r="N148" s="298"/>
      <c r="O148" s="298"/>
      <c r="P148" s="298"/>
      <c r="Q148" s="298"/>
      <c r="R148" s="298"/>
      <c r="S148" s="298"/>
      <c r="T148" s="298"/>
      <c r="U148" s="298"/>
      <c r="V148" s="298"/>
      <c r="W148" s="298"/>
      <c r="X148" s="298"/>
      <c r="Y148" s="298"/>
      <c r="Z148" s="298"/>
      <c r="AA148" s="298"/>
      <c r="AB148" s="298"/>
      <c r="AC148" s="298"/>
      <c r="AD148" s="298"/>
      <c r="AE148" s="298"/>
    </row>
    <row r="149" ht="20.25" customHeight="1">
      <c r="A149" s="301"/>
      <c r="B149" s="298"/>
      <c r="C149" s="298"/>
      <c r="D149" s="298"/>
      <c r="E149" s="298"/>
      <c r="F149" s="298"/>
      <c r="G149" s="298"/>
      <c r="H149" s="299"/>
      <c r="I149" s="298"/>
      <c r="J149" s="298"/>
      <c r="K149" s="298"/>
      <c r="L149" s="300"/>
      <c r="M149" s="298"/>
      <c r="N149" s="298"/>
      <c r="O149" s="298"/>
      <c r="P149" s="298"/>
      <c r="Q149" s="298"/>
      <c r="R149" s="298"/>
      <c r="S149" s="298"/>
      <c r="T149" s="298"/>
      <c r="U149" s="298"/>
      <c r="V149" s="298"/>
      <c r="W149" s="298"/>
      <c r="X149" s="298"/>
      <c r="Y149" s="298"/>
      <c r="Z149" s="298"/>
      <c r="AA149" s="298"/>
      <c r="AB149" s="298"/>
      <c r="AC149" s="298"/>
      <c r="AD149" s="298"/>
      <c r="AE149" s="298"/>
    </row>
    <row r="150" ht="20.25" customHeight="1">
      <c r="A150" s="301"/>
      <c r="B150" s="298"/>
      <c r="C150" s="298"/>
      <c r="D150" s="298"/>
      <c r="E150" s="298"/>
      <c r="F150" s="298"/>
      <c r="G150" s="298"/>
      <c r="H150" s="299"/>
      <c r="I150" s="298"/>
      <c r="J150" s="298"/>
      <c r="K150" s="298"/>
      <c r="L150" s="300"/>
      <c r="M150" s="298"/>
      <c r="N150" s="298"/>
      <c r="O150" s="298"/>
      <c r="P150" s="298"/>
      <c r="Q150" s="298"/>
      <c r="R150" s="298"/>
      <c r="S150" s="298"/>
      <c r="T150" s="298"/>
      <c r="U150" s="298"/>
      <c r="V150" s="298"/>
      <c r="W150" s="298"/>
      <c r="X150" s="298"/>
      <c r="Y150" s="298"/>
      <c r="Z150" s="298"/>
      <c r="AA150" s="298"/>
      <c r="AB150" s="298"/>
      <c r="AC150" s="298"/>
      <c r="AD150" s="298"/>
      <c r="AE150" s="298"/>
    </row>
    <row r="151" ht="20.25" customHeight="1">
      <c r="A151" s="301"/>
      <c r="B151" s="298"/>
      <c r="C151" s="298"/>
      <c r="D151" s="298"/>
      <c r="E151" s="298"/>
      <c r="F151" s="298"/>
      <c r="G151" s="298"/>
      <c r="H151" s="299"/>
      <c r="I151" s="298"/>
      <c r="J151" s="298"/>
      <c r="K151" s="298"/>
      <c r="L151" s="300"/>
      <c r="M151" s="298"/>
      <c r="N151" s="298"/>
      <c r="O151" s="298"/>
      <c r="P151" s="298"/>
      <c r="Q151" s="298"/>
      <c r="R151" s="298"/>
      <c r="S151" s="298"/>
      <c r="T151" s="298"/>
      <c r="U151" s="298"/>
      <c r="V151" s="298"/>
      <c r="W151" s="298"/>
      <c r="X151" s="298"/>
      <c r="Y151" s="298"/>
      <c r="Z151" s="298"/>
      <c r="AA151" s="298"/>
      <c r="AB151" s="298"/>
      <c r="AC151" s="298"/>
      <c r="AD151" s="298"/>
      <c r="AE151" s="298"/>
    </row>
    <row r="152" ht="20.25" customHeight="1">
      <c r="A152" s="301"/>
      <c r="B152" s="298"/>
      <c r="C152" s="298"/>
      <c r="D152" s="298"/>
      <c r="E152" s="298"/>
      <c r="F152" s="298"/>
      <c r="G152" s="298"/>
      <c r="H152" s="299"/>
      <c r="I152" s="298"/>
      <c r="J152" s="298"/>
      <c r="K152" s="298"/>
      <c r="L152" s="300"/>
      <c r="M152" s="298"/>
      <c r="N152" s="298"/>
      <c r="O152" s="298"/>
      <c r="P152" s="298"/>
      <c r="Q152" s="298"/>
      <c r="R152" s="298"/>
      <c r="S152" s="298"/>
      <c r="T152" s="298"/>
      <c r="U152" s="298"/>
      <c r="V152" s="298"/>
      <c r="W152" s="298"/>
      <c r="X152" s="298"/>
      <c r="Y152" s="298"/>
      <c r="Z152" s="298"/>
      <c r="AA152" s="298"/>
      <c r="AB152" s="298"/>
      <c r="AC152" s="298"/>
      <c r="AD152" s="298"/>
      <c r="AE152" s="298"/>
    </row>
    <row r="153" ht="20.25" customHeight="1">
      <c r="A153" s="301"/>
      <c r="B153" s="298"/>
      <c r="C153" s="298"/>
      <c r="D153" s="298"/>
      <c r="E153" s="298"/>
      <c r="F153" s="298"/>
      <c r="G153" s="298"/>
      <c r="H153" s="299"/>
      <c r="I153" s="298"/>
      <c r="J153" s="298"/>
      <c r="K153" s="298"/>
      <c r="L153" s="300"/>
      <c r="M153" s="298"/>
      <c r="N153" s="298"/>
      <c r="O153" s="298"/>
      <c r="P153" s="298"/>
      <c r="Q153" s="298"/>
      <c r="R153" s="298"/>
      <c r="S153" s="298"/>
      <c r="T153" s="298"/>
      <c r="U153" s="298"/>
      <c r="V153" s="298"/>
      <c r="W153" s="298"/>
      <c r="X153" s="298"/>
      <c r="Y153" s="298"/>
      <c r="Z153" s="298"/>
      <c r="AA153" s="298"/>
      <c r="AB153" s="298"/>
      <c r="AC153" s="298"/>
      <c r="AD153" s="298"/>
      <c r="AE153" s="298"/>
    </row>
    <row r="154" ht="20.25" customHeight="1">
      <c r="A154" s="301"/>
      <c r="B154" s="298"/>
      <c r="C154" s="298"/>
      <c r="D154" s="298"/>
      <c r="E154" s="298"/>
      <c r="F154" s="298"/>
      <c r="G154" s="298"/>
      <c r="H154" s="299"/>
      <c r="I154" s="298"/>
      <c r="J154" s="298"/>
      <c r="K154" s="298"/>
      <c r="L154" s="300"/>
      <c r="M154" s="298"/>
      <c r="N154" s="298"/>
      <c r="O154" s="298"/>
      <c r="P154" s="298"/>
      <c r="Q154" s="298"/>
      <c r="R154" s="298"/>
      <c r="S154" s="298"/>
      <c r="T154" s="298"/>
      <c r="U154" s="298"/>
      <c r="V154" s="298"/>
      <c r="W154" s="298"/>
      <c r="X154" s="298"/>
      <c r="Y154" s="298"/>
      <c r="Z154" s="298"/>
      <c r="AA154" s="298"/>
      <c r="AB154" s="298"/>
      <c r="AC154" s="298"/>
      <c r="AD154" s="298"/>
      <c r="AE154" s="298"/>
    </row>
    <row r="155" ht="20.25" customHeight="1">
      <c r="A155" s="301"/>
      <c r="B155" s="298"/>
      <c r="C155" s="298"/>
      <c r="D155" s="298"/>
      <c r="E155" s="298"/>
      <c r="F155" s="298"/>
      <c r="G155" s="298"/>
      <c r="H155" s="299"/>
      <c r="I155" s="298"/>
      <c r="J155" s="298"/>
      <c r="K155" s="298"/>
      <c r="L155" s="300"/>
      <c r="M155" s="298"/>
      <c r="N155" s="298"/>
      <c r="O155" s="298"/>
      <c r="P155" s="298"/>
      <c r="Q155" s="298"/>
      <c r="R155" s="298"/>
      <c r="S155" s="298"/>
      <c r="T155" s="298"/>
      <c r="U155" s="298"/>
      <c r="V155" s="298"/>
      <c r="W155" s="298"/>
      <c r="X155" s="298"/>
      <c r="Y155" s="298"/>
      <c r="Z155" s="298"/>
      <c r="AA155" s="298"/>
      <c r="AB155" s="298"/>
      <c r="AC155" s="298"/>
      <c r="AD155" s="298"/>
      <c r="AE155" s="298"/>
    </row>
    <row r="156" ht="20.25" customHeight="1">
      <c r="A156" s="301"/>
      <c r="B156" s="298"/>
      <c r="C156" s="298"/>
      <c r="D156" s="298"/>
      <c r="E156" s="298"/>
      <c r="F156" s="298"/>
      <c r="G156" s="298"/>
      <c r="H156" s="299"/>
      <c r="I156" s="298"/>
      <c r="J156" s="298"/>
      <c r="K156" s="298"/>
      <c r="L156" s="300"/>
      <c r="M156" s="298"/>
      <c r="N156" s="298"/>
      <c r="O156" s="298"/>
      <c r="P156" s="298"/>
      <c r="Q156" s="298"/>
      <c r="R156" s="298"/>
      <c r="S156" s="298"/>
      <c r="T156" s="298"/>
      <c r="U156" s="298"/>
      <c r="V156" s="298"/>
      <c r="W156" s="298"/>
      <c r="X156" s="298"/>
      <c r="Y156" s="298"/>
      <c r="Z156" s="298"/>
      <c r="AA156" s="298"/>
      <c r="AB156" s="298"/>
      <c r="AC156" s="298"/>
      <c r="AD156" s="298"/>
      <c r="AE156" s="298"/>
    </row>
    <row r="157" ht="20.25" customHeight="1">
      <c r="A157" s="301"/>
      <c r="B157" s="298"/>
      <c r="C157" s="298"/>
      <c r="D157" s="298"/>
      <c r="E157" s="298"/>
      <c r="F157" s="298"/>
      <c r="G157" s="298"/>
      <c r="H157" s="299"/>
      <c r="I157" s="298"/>
      <c r="J157" s="298"/>
      <c r="K157" s="298"/>
      <c r="L157" s="300"/>
      <c r="M157" s="298"/>
      <c r="N157" s="298"/>
      <c r="O157" s="298"/>
      <c r="P157" s="298"/>
      <c r="Q157" s="298"/>
      <c r="R157" s="298"/>
      <c r="S157" s="298"/>
      <c r="T157" s="298"/>
      <c r="U157" s="298"/>
      <c r="V157" s="298"/>
      <c r="W157" s="298"/>
      <c r="X157" s="298"/>
      <c r="Y157" s="298"/>
      <c r="Z157" s="298"/>
      <c r="AA157" s="298"/>
      <c r="AB157" s="298"/>
      <c r="AC157" s="298"/>
      <c r="AD157" s="298"/>
      <c r="AE157" s="298"/>
    </row>
    <row r="158" ht="20.25" customHeight="1">
      <c r="A158" s="301"/>
      <c r="B158" s="298"/>
      <c r="C158" s="298"/>
      <c r="D158" s="298"/>
      <c r="E158" s="298"/>
      <c r="F158" s="298"/>
      <c r="G158" s="298"/>
      <c r="H158" s="299"/>
      <c r="I158" s="298"/>
      <c r="J158" s="298"/>
      <c r="K158" s="298"/>
      <c r="L158" s="300"/>
      <c r="M158" s="298"/>
      <c r="N158" s="298"/>
      <c r="O158" s="298"/>
      <c r="P158" s="298"/>
      <c r="Q158" s="298"/>
      <c r="R158" s="298"/>
      <c r="S158" s="298"/>
      <c r="T158" s="298"/>
      <c r="U158" s="298"/>
      <c r="V158" s="298"/>
      <c r="W158" s="298"/>
      <c r="X158" s="298"/>
      <c r="Y158" s="298"/>
      <c r="Z158" s="298"/>
      <c r="AA158" s="298"/>
      <c r="AB158" s="298"/>
      <c r="AC158" s="298"/>
      <c r="AD158" s="298"/>
      <c r="AE158" s="298"/>
    </row>
    <row r="159" ht="20.25" customHeight="1">
      <c r="A159" s="301"/>
      <c r="B159" s="298"/>
      <c r="C159" s="298"/>
      <c r="D159" s="298"/>
      <c r="E159" s="298"/>
      <c r="F159" s="298"/>
      <c r="G159" s="298"/>
      <c r="H159" s="299"/>
      <c r="I159" s="298"/>
      <c r="J159" s="298"/>
      <c r="K159" s="298"/>
      <c r="L159" s="300"/>
      <c r="M159" s="298"/>
      <c r="N159" s="298"/>
      <c r="O159" s="298"/>
      <c r="P159" s="298"/>
      <c r="Q159" s="298"/>
      <c r="R159" s="298"/>
      <c r="S159" s="298"/>
      <c r="T159" s="298"/>
      <c r="U159" s="298"/>
      <c r="V159" s="298"/>
      <c r="W159" s="298"/>
      <c r="X159" s="298"/>
      <c r="Y159" s="298"/>
      <c r="Z159" s="298"/>
      <c r="AA159" s="298"/>
      <c r="AB159" s="298"/>
      <c r="AC159" s="298"/>
      <c r="AD159" s="298"/>
      <c r="AE159" s="298"/>
    </row>
    <row r="160" ht="20.25" customHeight="1">
      <c r="A160" s="301"/>
      <c r="B160" s="298"/>
      <c r="C160" s="298"/>
      <c r="D160" s="298"/>
      <c r="E160" s="298"/>
      <c r="F160" s="298"/>
      <c r="G160" s="298"/>
      <c r="H160" s="299"/>
      <c r="I160" s="298"/>
      <c r="J160" s="298"/>
      <c r="K160" s="298"/>
      <c r="L160" s="300"/>
      <c r="M160" s="298"/>
      <c r="N160" s="298"/>
      <c r="O160" s="298"/>
      <c r="P160" s="298"/>
      <c r="Q160" s="298"/>
      <c r="R160" s="298"/>
      <c r="S160" s="298"/>
      <c r="T160" s="298"/>
      <c r="U160" s="298"/>
      <c r="V160" s="298"/>
      <c r="W160" s="298"/>
      <c r="X160" s="298"/>
      <c r="Y160" s="298"/>
      <c r="Z160" s="298"/>
      <c r="AA160" s="298"/>
      <c r="AB160" s="298"/>
      <c r="AC160" s="298"/>
      <c r="AD160" s="298"/>
      <c r="AE160" s="298"/>
    </row>
    <row r="161" ht="20.25" customHeight="1">
      <c r="A161" s="301"/>
      <c r="B161" s="298"/>
      <c r="C161" s="298"/>
      <c r="D161" s="298"/>
      <c r="E161" s="298"/>
      <c r="F161" s="298"/>
      <c r="G161" s="298"/>
      <c r="H161" s="299"/>
      <c r="I161" s="298"/>
      <c r="J161" s="298"/>
      <c r="K161" s="298"/>
      <c r="L161" s="300"/>
      <c r="M161" s="298"/>
      <c r="N161" s="298"/>
      <c r="O161" s="298"/>
      <c r="P161" s="298"/>
      <c r="Q161" s="298"/>
      <c r="R161" s="298"/>
      <c r="S161" s="298"/>
      <c r="T161" s="298"/>
      <c r="U161" s="298"/>
      <c r="V161" s="298"/>
      <c r="W161" s="298"/>
      <c r="X161" s="298"/>
      <c r="Y161" s="298"/>
      <c r="Z161" s="298"/>
      <c r="AA161" s="298"/>
      <c r="AB161" s="298"/>
      <c r="AC161" s="298"/>
      <c r="AD161" s="298"/>
      <c r="AE161" s="298"/>
    </row>
    <row r="162" ht="20.25" customHeight="1">
      <c r="A162" s="301"/>
      <c r="B162" s="298"/>
      <c r="C162" s="298"/>
      <c r="D162" s="298"/>
      <c r="E162" s="298"/>
      <c r="F162" s="298"/>
      <c r="G162" s="298"/>
      <c r="H162" s="299"/>
      <c r="I162" s="298"/>
      <c r="J162" s="298"/>
      <c r="K162" s="298"/>
      <c r="L162" s="300"/>
      <c r="M162" s="298"/>
      <c r="N162" s="298"/>
      <c r="O162" s="298"/>
      <c r="P162" s="298"/>
      <c r="Q162" s="298"/>
      <c r="R162" s="298"/>
      <c r="S162" s="298"/>
      <c r="T162" s="298"/>
      <c r="U162" s="298"/>
      <c r="V162" s="298"/>
      <c r="W162" s="298"/>
      <c r="X162" s="298"/>
      <c r="Y162" s="298"/>
      <c r="Z162" s="298"/>
      <c r="AA162" s="298"/>
      <c r="AB162" s="298"/>
      <c r="AC162" s="298"/>
      <c r="AD162" s="298"/>
      <c r="AE162" s="298"/>
    </row>
    <row r="163" ht="20.25" customHeight="1">
      <c r="A163" s="301"/>
      <c r="B163" s="298"/>
      <c r="C163" s="298"/>
      <c r="D163" s="298"/>
      <c r="E163" s="298"/>
      <c r="F163" s="298"/>
      <c r="G163" s="298"/>
      <c r="H163" s="299"/>
      <c r="I163" s="298"/>
      <c r="J163" s="298"/>
      <c r="K163" s="298"/>
      <c r="L163" s="300"/>
      <c r="M163" s="298"/>
      <c r="N163" s="298"/>
      <c r="O163" s="298"/>
      <c r="P163" s="298"/>
      <c r="Q163" s="298"/>
      <c r="R163" s="298"/>
      <c r="S163" s="298"/>
      <c r="T163" s="298"/>
      <c r="U163" s="298"/>
      <c r="V163" s="298"/>
      <c r="W163" s="298"/>
      <c r="X163" s="298"/>
      <c r="Y163" s="298"/>
      <c r="Z163" s="298"/>
      <c r="AA163" s="298"/>
      <c r="AB163" s="298"/>
      <c r="AC163" s="298"/>
      <c r="AD163" s="298"/>
      <c r="AE163" s="298"/>
    </row>
    <row r="164" ht="20.25" customHeight="1">
      <c r="A164" s="301"/>
      <c r="B164" s="298"/>
      <c r="C164" s="298"/>
      <c r="D164" s="298"/>
      <c r="E164" s="298"/>
      <c r="F164" s="298"/>
      <c r="G164" s="298"/>
      <c r="H164" s="299"/>
      <c r="I164" s="298"/>
      <c r="J164" s="298"/>
      <c r="K164" s="298"/>
      <c r="L164" s="300"/>
      <c r="M164" s="298"/>
      <c r="N164" s="298"/>
      <c r="O164" s="298"/>
      <c r="P164" s="298"/>
      <c r="Q164" s="298"/>
      <c r="R164" s="298"/>
      <c r="S164" s="298"/>
      <c r="T164" s="298"/>
      <c r="U164" s="298"/>
      <c r="V164" s="298"/>
      <c r="W164" s="298"/>
      <c r="X164" s="298"/>
      <c r="Y164" s="298"/>
      <c r="Z164" s="298"/>
      <c r="AA164" s="298"/>
      <c r="AB164" s="298"/>
      <c r="AC164" s="298"/>
      <c r="AD164" s="298"/>
      <c r="AE164" s="298"/>
    </row>
    <row r="165" ht="20.25" customHeight="1">
      <c r="A165" s="301"/>
      <c r="B165" s="298"/>
      <c r="C165" s="298"/>
      <c r="D165" s="298"/>
      <c r="E165" s="298"/>
      <c r="F165" s="298"/>
      <c r="G165" s="298"/>
      <c r="H165" s="299"/>
      <c r="I165" s="298"/>
      <c r="J165" s="298"/>
      <c r="K165" s="298"/>
      <c r="L165" s="300"/>
      <c r="M165" s="298"/>
      <c r="N165" s="298"/>
      <c r="O165" s="298"/>
      <c r="P165" s="298"/>
      <c r="Q165" s="298"/>
      <c r="R165" s="298"/>
      <c r="S165" s="298"/>
      <c r="T165" s="298"/>
      <c r="U165" s="298"/>
      <c r="V165" s="298"/>
      <c r="W165" s="298"/>
      <c r="X165" s="298"/>
      <c r="Y165" s="298"/>
      <c r="Z165" s="298"/>
      <c r="AA165" s="298"/>
      <c r="AB165" s="298"/>
      <c r="AC165" s="298"/>
      <c r="AD165" s="298"/>
      <c r="AE165" s="298"/>
    </row>
    <row r="166" ht="20.25" customHeight="1">
      <c r="A166" s="301"/>
      <c r="B166" s="298"/>
      <c r="C166" s="298"/>
      <c r="D166" s="298"/>
      <c r="E166" s="298"/>
      <c r="F166" s="298"/>
      <c r="G166" s="298"/>
      <c r="H166" s="299"/>
      <c r="I166" s="298"/>
      <c r="J166" s="298"/>
      <c r="K166" s="298"/>
      <c r="L166" s="300"/>
      <c r="M166" s="298"/>
      <c r="N166" s="298"/>
      <c r="O166" s="298"/>
      <c r="P166" s="298"/>
      <c r="Q166" s="298"/>
      <c r="R166" s="298"/>
      <c r="S166" s="298"/>
      <c r="T166" s="298"/>
      <c r="U166" s="298"/>
      <c r="V166" s="298"/>
      <c r="W166" s="298"/>
      <c r="X166" s="298"/>
      <c r="Y166" s="298"/>
      <c r="Z166" s="298"/>
      <c r="AA166" s="298"/>
      <c r="AB166" s="298"/>
      <c r="AC166" s="298"/>
      <c r="AD166" s="298"/>
      <c r="AE166" s="298"/>
    </row>
    <row r="167" ht="20.25" customHeight="1">
      <c r="A167" s="301"/>
      <c r="B167" s="298"/>
      <c r="C167" s="298"/>
      <c r="D167" s="298"/>
      <c r="E167" s="298"/>
      <c r="F167" s="298"/>
      <c r="G167" s="298"/>
      <c r="H167" s="299"/>
      <c r="I167" s="298"/>
      <c r="J167" s="298"/>
      <c r="K167" s="298"/>
      <c r="L167" s="300"/>
      <c r="M167" s="298"/>
      <c r="N167" s="298"/>
      <c r="O167" s="298"/>
      <c r="P167" s="298"/>
      <c r="Q167" s="298"/>
      <c r="R167" s="298"/>
      <c r="S167" s="298"/>
      <c r="T167" s="298"/>
      <c r="U167" s="298"/>
      <c r="V167" s="298"/>
      <c r="W167" s="298"/>
      <c r="X167" s="298"/>
      <c r="Y167" s="298"/>
      <c r="Z167" s="298"/>
      <c r="AA167" s="298"/>
      <c r="AB167" s="298"/>
      <c r="AC167" s="298"/>
      <c r="AD167" s="298"/>
      <c r="AE167" s="298"/>
    </row>
    <row r="168" ht="20.25" customHeight="1">
      <c r="A168" s="301"/>
      <c r="B168" s="298"/>
      <c r="C168" s="298"/>
      <c r="D168" s="298"/>
      <c r="E168" s="298"/>
      <c r="F168" s="298"/>
      <c r="G168" s="298"/>
      <c r="H168" s="299"/>
      <c r="I168" s="298"/>
      <c r="J168" s="298"/>
      <c r="K168" s="298"/>
      <c r="L168" s="300"/>
      <c r="M168" s="298"/>
      <c r="N168" s="298"/>
      <c r="O168" s="298"/>
      <c r="P168" s="298"/>
      <c r="Q168" s="298"/>
      <c r="R168" s="298"/>
      <c r="S168" s="298"/>
      <c r="T168" s="298"/>
      <c r="U168" s="298"/>
      <c r="V168" s="298"/>
      <c r="W168" s="298"/>
      <c r="X168" s="298"/>
      <c r="Y168" s="298"/>
      <c r="Z168" s="298"/>
      <c r="AA168" s="298"/>
      <c r="AB168" s="298"/>
      <c r="AC168" s="298"/>
      <c r="AD168" s="298"/>
      <c r="AE168" s="298"/>
    </row>
    <row r="169" ht="20.25" customHeight="1">
      <c r="A169" s="301"/>
      <c r="B169" s="298"/>
      <c r="C169" s="298"/>
      <c r="D169" s="298"/>
      <c r="E169" s="298"/>
      <c r="F169" s="298"/>
      <c r="G169" s="298"/>
      <c r="H169" s="299"/>
      <c r="I169" s="298"/>
      <c r="J169" s="298"/>
      <c r="K169" s="298"/>
      <c r="L169" s="300"/>
      <c r="M169" s="298"/>
      <c r="N169" s="298"/>
      <c r="O169" s="298"/>
      <c r="P169" s="298"/>
      <c r="Q169" s="298"/>
      <c r="R169" s="298"/>
      <c r="S169" s="298"/>
      <c r="T169" s="298"/>
      <c r="U169" s="298"/>
      <c r="V169" s="298"/>
      <c r="W169" s="298"/>
      <c r="X169" s="298"/>
      <c r="Y169" s="298"/>
      <c r="Z169" s="298"/>
      <c r="AA169" s="298"/>
      <c r="AB169" s="298"/>
      <c r="AC169" s="298"/>
      <c r="AD169" s="298"/>
      <c r="AE169" s="298"/>
    </row>
    <row r="170" ht="20.25" customHeight="1">
      <c r="A170" s="301"/>
      <c r="B170" s="298"/>
      <c r="C170" s="298"/>
      <c r="D170" s="298"/>
      <c r="E170" s="298"/>
      <c r="F170" s="298"/>
      <c r="G170" s="298"/>
      <c r="H170" s="299"/>
      <c r="I170" s="298"/>
      <c r="J170" s="298"/>
      <c r="K170" s="298"/>
      <c r="L170" s="300"/>
      <c r="M170" s="298"/>
      <c r="N170" s="298"/>
      <c r="O170" s="298"/>
      <c r="P170" s="298"/>
      <c r="Q170" s="298"/>
      <c r="R170" s="298"/>
      <c r="S170" s="298"/>
      <c r="T170" s="298"/>
      <c r="U170" s="298"/>
      <c r="V170" s="298"/>
      <c r="W170" s="298"/>
      <c r="X170" s="298"/>
      <c r="Y170" s="298"/>
      <c r="Z170" s="298"/>
      <c r="AA170" s="298"/>
      <c r="AB170" s="298"/>
      <c r="AC170" s="298"/>
      <c r="AD170" s="298"/>
      <c r="AE170" s="298"/>
    </row>
    <row r="171" ht="20.25" customHeight="1">
      <c r="A171" s="301"/>
      <c r="B171" s="298"/>
      <c r="C171" s="298"/>
      <c r="D171" s="298"/>
      <c r="E171" s="298"/>
      <c r="F171" s="298"/>
      <c r="G171" s="298"/>
      <c r="H171" s="299"/>
      <c r="I171" s="298"/>
      <c r="J171" s="298"/>
      <c r="K171" s="298"/>
      <c r="L171" s="300"/>
      <c r="M171" s="298"/>
      <c r="N171" s="298"/>
      <c r="O171" s="298"/>
      <c r="P171" s="298"/>
      <c r="Q171" s="298"/>
      <c r="R171" s="298"/>
      <c r="S171" s="298"/>
      <c r="T171" s="298"/>
      <c r="U171" s="298"/>
      <c r="V171" s="298"/>
      <c r="W171" s="298"/>
      <c r="X171" s="298"/>
      <c r="Y171" s="298"/>
      <c r="Z171" s="298"/>
      <c r="AA171" s="298"/>
      <c r="AB171" s="298"/>
      <c r="AC171" s="298"/>
      <c r="AD171" s="298"/>
      <c r="AE171" s="298"/>
    </row>
    <row r="172" ht="20.25" customHeight="1">
      <c r="A172" s="301"/>
      <c r="B172" s="298"/>
      <c r="C172" s="298"/>
      <c r="D172" s="298"/>
      <c r="E172" s="298"/>
      <c r="F172" s="298"/>
      <c r="G172" s="298"/>
      <c r="H172" s="299"/>
      <c r="I172" s="298"/>
      <c r="J172" s="298"/>
      <c r="K172" s="298"/>
      <c r="L172" s="300"/>
      <c r="M172" s="298"/>
      <c r="N172" s="298"/>
      <c r="O172" s="298"/>
      <c r="P172" s="298"/>
      <c r="Q172" s="298"/>
      <c r="R172" s="298"/>
      <c r="S172" s="298"/>
      <c r="T172" s="298"/>
      <c r="U172" s="298"/>
      <c r="V172" s="298"/>
      <c r="W172" s="298"/>
      <c r="X172" s="298"/>
      <c r="Y172" s="298"/>
      <c r="Z172" s="298"/>
      <c r="AA172" s="298"/>
      <c r="AB172" s="298"/>
      <c r="AC172" s="298"/>
      <c r="AD172" s="298"/>
      <c r="AE172" s="298"/>
    </row>
    <row r="173" ht="20.25" customHeight="1">
      <c r="A173" s="301"/>
      <c r="B173" s="298"/>
      <c r="C173" s="298"/>
      <c r="D173" s="298"/>
      <c r="E173" s="298"/>
      <c r="F173" s="298"/>
      <c r="G173" s="298"/>
      <c r="H173" s="299"/>
      <c r="I173" s="298"/>
      <c r="J173" s="298"/>
      <c r="K173" s="298"/>
      <c r="L173" s="300"/>
      <c r="M173" s="298"/>
      <c r="N173" s="298"/>
      <c r="O173" s="298"/>
      <c r="P173" s="298"/>
      <c r="Q173" s="298"/>
      <c r="R173" s="298"/>
      <c r="S173" s="298"/>
      <c r="T173" s="298"/>
      <c r="U173" s="298"/>
      <c r="V173" s="298"/>
      <c r="W173" s="298"/>
      <c r="X173" s="298"/>
      <c r="Y173" s="298"/>
      <c r="Z173" s="298"/>
      <c r="AA173" s="298"/>
      <c r="AB173" s="298"/>
      <c r="AC173" s="298"/>
      <c r="AD173" s="298"/>
      <c r="AE173" s="298"/>
    </row>
    <row r="174" ht="20.25" customHeight="1">
      <c r="A174" s="301"/>
      <c r="B174" s="298"/>
      <c r="C174" s="298"/>
      <c r="D174" s="298"/>
      <c r="E174" s="298"/>
      <c r="F174" s="298"/>
      <c r="G174" s="298"/>
      <c r="H174" s="299"/>
      <c r="I174" s="298"/>
      <c r="J174" s="298"/>
      <c r="K174" s="298"/>
      <c r="L174" s="300"/>
      <c r="M174" s="298"/>
      <c r="N174" s="298"/>
      <c r="O174" s="298"/>
      <c r="P174" s="298"/>
      <c r="Q174" s="298"/>
      <c r="R174" s="298"/>
      <c r="S174" s="298"/>
      <c r="T174" s="298"/>
      <c r="U174" s="298"/>
      <c r="V174" s="298"/>
      <c r="W174" s="298"/>
      <c r="X174" s="298"/>
      <c r="Y174" s="298"/>
      <c r="Z174" s="298"/>
      <c r="AA174" s="298"/>
      <c r="AB174" s="298"/>
      <c r="AC174" s="298"/>
      <c r="AD174" s="298"/>
      <c r="AE174" s="298"/>
    </row>
    <row r="175" ht="20.25" customHeight="1">
      <c r="A175" s="301"/>
      <c r="B175" s="298"/>
      <c r="C175" s="298"/>
      <c r="D175" s="298"/>
      <c r="E175" s="298"/>
      <c r="F175" s="298"/>
      <c r="G175" s="298"/>
      <c r="H175" s="299"/>
      <c r="I175" s="298"/>
      <c r="J175" s="298"/>
      <c r="K175" s="298"/>
      <c r="L175" s="300"/>
      <c r="M175" s="298"/>
      <c r="N175" s="298"/>
      <c r="O175" s="298"/>
      <c r="P175" s="298"/>
      <c r="Q175" s="298"/>
      <c r="R175" s="298"/>
      <c r="S175" s="298"/>
      <c r="T175" s="298"/>
      <c r="U175" s="298"/>
      <c r="V175" s="298"/>
      <c r="W175" s="298"/>
      <c r="X175" s="298"/>
      <c r="Y175" s="298"/>
      <c r="Z175" s="298"/>
      <c r="AA175" s="298"/>
      <c r="AB175" s="298"/>
      <c r="AC175" s="298"/>
      <c r="AD175" s="298"/>
      <c r="AE175" s="298"/>
    </row>
    <row r="176" ht="20.25" customHeight="1">
      <c r="A176" s="301"/>
      <c r="B176" s="298"/>
      <c r="C176" s="298"/>
      <c r="D176" s="298"/>
      <c r="E176" s="298"/>
      <c r="F176" s="298"/>
      <c r="G176" s="298"/>
      <c r="H176" s="299"/>
      <c r="I176" s="298"/>
      <c r="J176" s="298"/>
      <c r="K176" s="298"/>
      <c r="L176" s="300"/>
      <c r="M176" s="298"/>
      <c r="N176" s="298"/>
      <c r="O176" s="298"/>
      <c r="P176" s="298"/>
      <c r="Q176" s="298"/>
      <c r="R176" s="298"/>
      <c r="S176" s="298"/>
      <c r="T176" s="298"/>
      <c r="U176" s="298"/>
      <c r="V176" s="298"/>
      <c r="W176" s="298"/>
      <c r="X176" s="298"/>
      <c r="Y176" s="298"/>
      <c r="Z176" s="298"/>
      <c r="AA176" s="298"/>
      <c r="AB176" s="298"/>
      <c r="AC176" s="298"/>
      <c r="AD176" s="298"/>
      <c r="AE176" s="298"/>
    </row>
    <row r="177" ht="20.25" customHeight="1">
      <c r="A177" s="301"/>
      <c r="B177" s="298"/>
      <c r="C177" s="298"/>
      <c r="D177" s="298"/>
      <c r="E177" s="298"/>
      <c r="F177" s="298"/>
      <c r="G177" s="298"/>
      <c r="H177" s="299"/>
      <c r="I177" s="298"/>
      <c r="J177" s="298"/>
      <c r="K177" s="298"/>
      <c r="L177" s="300"/>
      <c r="M177" s="298"/>
      <c r="N177" s="298"/>
      <c r="O177" s="298"/>
      <c r="P177" s="298"/>
      <c r="Q177" s="298"/>
      <c r="R177" s="298"/>
      <c r="S177" s="298"/>
      <c r="T177" s="298"/>
      <c r="U177" s="298"/>
      <c r="V177" s="298"/>
      <c r="W177" s="298"/>
      <c r="X177" s="298"/>
      <c r="Y177" s="298"/>
      <c r="Z177" s="298"/>
      <c r="AA177" s="298"/>
      <c r="AB177" s="298"/>
      <c r="AC177" s="298"/>
      <c r="AD177" s="298"/>
      <c r="AE177" s="298"/>
    </row>
    <row r="178" ht="20.25" customHeight="1">
      <c r="A178" s="301"/>
      <c r="B178" s="298"/>
      <c r="C178" s="298"/>
      <c r="D178" s="298"/>
      <c r="E178" s="298"/>
      <c r="F178" s="298"/>
      <c r="G178" s="298"/>
      <c r="H178" s="299"/>
      <c r="I178" s="298"/>
      <c r="J178" s="298"/>
      <c r="K178" s="298"/>
      <c r="L178" s="300"/>
      <c r="M178" s="298"/>
      <c r="N178" s="298"/>
      <c r="O178" s="298"/>
      <c r="P178" s="298"/>
      <c r="Q178" s="298"/>
      <c r="R178" s="298"/>
      <c r="S178" s="298"/>
      <c r="T178" s="298"/>
      <c r="U178" s="298"/>
      <c r="V178" s="298"/>
      <c r="W178" s="298"/>
      <c r="X178" s="298"/>
      <c r="Y178" s="298"/>
      <c r="Z178" s="298"/>
      <c r="AA178" s="298"/>
      <c r="AB178" s="298"/>
      <c r="AC178" s="298"/>
      <c r="AD178" s="298"/>
      <c r="AE178" s="298"/>
    </row>
    <row r="179" ht="20.25" customHeight="1">
      <c r="A179" s="301"/>
      <c r="B179" s="298"/>
      <c r="C179" s="298"/>
      <c r="D179" s="298"/>
      <c r="E179" s="298"/>
      <c r="F179" s="298"/>
      <c r="G179" s="298"/>
      <c r="H179" s="299"/>
      <c r="I179" s="298"/>
      <c r="J179" s="298"/>
      <c r="K179" s="298"/>
      <c r="L179" s="300"/>
      <c r="M179" s="298"/>
      <c r="N179" s="298"/>
      <c r="O179" s="298"/>
      <c r="P179" s="298"/>
      <c r="Q179" s="298"/>
      <c r="R179" s="298"/>
      <c r="S179" s="298"/>
      <c r="T179" s="298"/>
      <c r="U179" s="298"/>
      <c r="V179" s="298"/>
      <c r="W179" s="298"/>
      <c r="X179" s="298"/>
      <c r="Y179" s="298"/>
      <c r="Z179" s="298"/>
      <c r="AA179" s="298"/>
      <c r="AB179" s="298"/>
      <c r="AC179" s="298"/>
      <c r="AD179" s="298"/>
      <c r="AE179" s="298"/>
    </row>
    <row r="180" ht="20.25" customHeight="1">
      <c r="A180" s="301"/>
      <c r="B180" s="298"/>
      <c r="C180" s="298"/>
      <c r="D180" s="298"/>
      <c r="E180" s="298"/>
      <c r="F180" s="298"/>
      <c r="G180" s="298"/>
      <c r="H180" s="299"/>
      <c r="I180" s="298"/>
      <c r="J180" s="298"/>
      <c r="K180" s="298"/>
      <c r="L180" s="300"/>
      <c r="M180" s="298"/>
      <c r="N180" s="298"/>
      <c r="O180" s="298"/>
      <c r="P180" s="298"/>
      <c r="Q180" s="298"/>
      <c r="R180" s="298"/>
      <c r="S180" s="298"/>
      <c r="T180" s="298"/>
      <c r="U180" s="298"/>
      <c r="V180" s="298"/>
      <c r="W180" s="298"/>
      <c r="X180" s="298"/>
      <c r="Y180" s="298"/>
      <c r="Z180" s="298"/>
      <c r="AA180" s="298"/>
      <c r="AB180" s="298"/>
      <c r="AC180" s="298"/>
      <c r="AD180" s="298"/>
      <c r="AE180" s="298"/>
    </row>
    <row r="181" ht="20.25" customHeight="1">
      <c r="A181" s="301"/>
      <c r="B181" s="298"/>
      <c r="C181" s="298"/>
      <c r="D181" s="298"/>
      <c r="E181" s="298"/>
      <c r="F181" s="298"/>
      <c r="G181" s="298"/>
      <c r="H181" s="299"/>
      <c r="I181" s="298"/>
      <c r="J181" s="298"/>
      <c r="K181" s="298"/>
      <c r="L181" s="300"/>
      <c r="M181" s="298"/>
      <c r="N181" s="298"/>
      <c r="O181" s="298"/>
      <c r="P181" s="298"/>
      <c r="Q181" s="298"/>
      <c r="R181" s="298"/>
      <c r="S181" s="298"/>
      <c r="T181" s="298"/>
      <c r="U181" s="298"/>
      <c r="V181" s="298"/>
      <c r="W181" s="298"/>
      <c r="X181" s="298"/>
      <c r="Y181" s="298"/>
      <c r="Z181" s="298"/>
      <c r="AA181" s="298"/>
      <c r="AB181" s="298"/>
      <c r="AC181" s="298"/>
      <c r="AD181" s="298"/>
      <c r="AE181" s="298"/>
    </row>
    <row r="182" ht="20.25" customHeight="1">
      <c r="A182" s="301"/>
      <c r="B182" s="298"/>
      <c r="C182" s="298"/>
      <c r="D182" s="298"/>
      <c r="E182" s="298"/>
      <c r="F182" s="298"/>
      <c r="G182" s="298"/>
      <c r="H182" s="299"/>
      <c r="I182" s="298"/>
      <c r="J182" s="298"/>
      <c r="K182" s="298"/>
      <c r="L182" s="300"/>
      <c r="M182" s="298"/>
      <c r="N182" s="298"/>
      <c r="O182" s="298"/>
      <c r="P182" s="298"/>
      <c r="Q182" s="298"/>
      <c r="R182" s="298"/>
      <c r="S182" s="298"/>
      <c r="T182" s="298"/>
      <c r="U182" s="298"/>
      <c r="V182" s="298"/>
      <c r="W182" s="298"/>
      <c r="X182" s="298"/>
      <c r="Y182" s="298"/>
      <c r="Z182" s="298"/>
      <c r="AA182" s="298"/>
      <c r="AB182" s="298"/>
      <c r="AC182" s="298"/>
      <c r="AD182" s="298"/>
      <c r="AE182" s="298"/>
    </row>
    <row r="183" ht="20.25" customHeight="1">
      <c r="A183" s="301"/>
      <c r="B183" s="298"/>
      <c r="C183" s="298"/>
      <c r="D183" s="298"/>
      <c r="E183" s="298"/>
      <c r="F183" s="298"/>
      <c r="G183" s="298"/>
      <c r="H183" s="299"/>
      <c r="I183" s="298"/>
      <c r="J183" s="298"/>
      <c r="K183" s="298"/>
      <c r="L183" s="300"/>
      <c r="M183" s="298"/>
      <c r="N183" s="298"/>
      <c r="O183" s="298"/>
      <c r="P183" s="298"/>
      <c r="Q183" s="298"/>
      <c r="R183" s="298"/>
      <c r="S183" s="298"/>
      <c r="T183" s="298"/>
      <c r="U183" s="298"/>
      <c r="V183" s="298"/>
      <c r="W183" s="298"/>
      <c r="X183" s="298"/>
      <c r="Y183" s="298"/>
      <c r="Z183" s="298"/>
      <c r="AA183" s="298"/>
      <c r="AB183" s="298"/>
      <c r="AC183" s="298"/>
      <c r="AD183" s="298"/>
      <c r="AE183" s="298"/>
    </row>
    <row r="184" ht="20.25" customHeight="1">
      <c r="A184" s="301"/>
      <c r="B184" s="298"/>
      <c r="C184" s="298"/>
      <c r="D184" s="298"/>
      <c r="E184" s="298"/>
      <c r="F184" s="298"/>
      <c r="G184" s="298"/>
      <c r="H184" s="299"/>
      <c r="I184" s="298"/>
      <c r="J184" s="298"/>
      <c r="K184" s="298"/>
      <c r="L184" s="300"/>
      <c r="M184" s="298"/>
      <c r="N184" s="298"/>
      <c r="O184" s="298"/>
      <c r="P184" s="298"/>
      <c r="Q184" s="298"/>
      <c r="R184" s="298"/>
      <c r="S184" s="298"/>
      <c r="T184" s="298"/>
      <c r="U184" s="298"/>
      <c r="V184" s="298"/>
      <c r="W184" s="298"/>
      <c r="X184" s="298"/>
      <c r="Y184" s="298"/>
      <c r="Z184" s="298"/>
      <c r="AA184" s="298"/>
      <c r="AB184" s="298"/>
      <c r="AC184" s="298"/>
      <c r="AD184" s="298"/>
      <c r="AE184" s="298"/>
    </row>
    <row r="185" ht="20.25" customHeight="1">
      <c r="A185" s="301"/>
      <c r="B185" s="298"/>
      <c r="C185" s="298"/>
      <c r="D185" s="298"/>
      <c r="E185" s="298"/>
      <c r="F185" s="298"/>
      <c r="G185" s="298"/>
      <c r="H185" s="299"/>
      <c r="I185" s="298"/>
      <c r="J185" s="298"/>
      <c r="K185" s="298"/>
      <c r="L185" s="300"/>
      <c r="M185" s="298"/>
      <c r="N185" s="298"/>
      <c r="O185" s="298"/>
      <c r="P185" s="298"/>
      <c r="Q185" s="298"/>
      <c r="R185" s="298"/>
      <c r="S185" s="298"/>
      <c r="T185" s="298"/>
      <c r="U185" s="298"/>
      <c r="V185" s="298"/>
      <c r="W185" s="298"/>
      <c r="X185" s="298"/>
      <c r="Y185" s="298"/>
      <c r="Z185" s="298"/>
      <c r="AA185" s="298"/>
      <c r="AB185" s="298"/>
      <c r="AC185" s="298"/>
      <c r="AD185" s="298"/>
      <c r="AE185" s="298"/>
    </row>
    <row r="186" ht="20.25" customHeight="1">
      <c r="A186" s="301"/>
      <c r="B186" s="298"/>
      <c r="C186" s="298"/>
      <c r="D186" s="298"/>
      <c r="E186" s="298"/>
      <c r="F186" s="298"/>
      <c r="G186" s="298"/>
      <c r="H186" s="299"/>
      <c r="I186" s="298"/>
      <c r="J186" s="298"/>
      <c r="K186" s="298"/>
      <c r="L186" s="300"/>
      <c r="M186" s="298"/>
      <c r="N186" s="298"/>
      <c r="O186" s="298"/>
      <c r="P186" s="298"/>
      <c r="Q186" s="298"/>
      <c r="R186" s="298"/>
      <c r="S186" s="298"/>
      <c r="T186" s="298"/>
      <c r="U186" s="298"/>
      <c r="V186" s="298"/>
      <c r="W186" s="298"/>
      <c r="X186" s="298"/>
      <c r="Y186" s="298"/>
      <c r="Z186" s="298"/>
      <c r="AA186" s="298"/>
      <c r="AB186" s="298"/>
      <c r="AC186" s="298"/>
      <c r="AD186" s="298"/>
      <c r="AE186" s="298"/>
    </row>
    <row r="187" ht="20.25" customHeight="1">
      <c r="A187" s="301"/>
      <c r="B187" s="298"/>
      <c r="C187" s="298"/>
      <c r="D187" s="298"/>
      <c r="E187" s="298"/>
      <c r="F187" s="298"/>
      <c r="G187" s="298"/>
      <c r="H187" s="299"/>
      <c r="I187" s="298"/>
      <c r="J187" s="298"/>
      <c r="K187" s="298"/>
      <c r="L187" s="300"/>
      <c r="M187" s="298"/>
      <c r="N187" s="298"/>
      <c r="O187" s="298"/>
      <c r="P187" s="298"/>
      <c r="Q187" s="298"/>
      <c r="R187" s="298"/>
      <c r="S187" s="298"/>
      <c r="T187" s="298"/>
      <c r="U187" s="298"/>
      <c r="V187" s="298"/>
      <c r="W187" s="298"/>
      <c r="X187" s="298"/>
      <c r="Y187" s="298"/>
      <c r="Z187" s="298"/>
      <c r="AA187" s="298"/>
      <c r="AB187" s="298"/>
      <c r="AC187" s="298"/>
      <c r="AD187" s="298"/>
      <c r="AE187" s="298"/>
    </row>
    <row r="188" ht="20.25" customHeight="1">
      <c r="A188" s="301"/>
      <c r="B188" s="298"/>
      <c r="C188" s="298"/>
      <c r="D188" s="298"/>
      <c r="E188" s="298"/>
      <c r="F188" s="298"/>
      <c r="G188" s="298"/>
      <c r="H188" s="299"/>
      <c r="I188" s="298"/>
      <c r="J188" s="298"/>
      <c r="K188" s="298"/>
      <c r="L188" s="300"/>
      <c r="M188" s="298"/>
      <c r="N188" s="298"/>
      <c r="O188" s="298"/>
      <c r="P188" s="298"/>
      <c r="Q188" s="298"/>
      <c r="R188" s="298"/>
      <c r="S188" s="298"/>
      <c r="T188" s="298"/>
      <c r="U188" s="298"/>
      <c r="V188" s="298"/>
      <c r="W188" s="298"/>
      <c r="X188" s="298"/>
      <c r="Y188" s="298"/>
      <c r="Z188" s="298"/>
      <c r="AA188" s="298"/>
      <c r="AB188" s="298"/>
      <c r="AC188" s="298"/>
      <c r="AD188" s="298"/>
      <c r="AE188" s="298"/>
    </row>
    <row r="189" ht="20.25" customHeight="1">
      <c r="A189" s="301"/>
      <c r="B189" s="298"/>
      <c r="C189" s="298"/>
      <c r="D189" s="298"/>
      <c r="E189" s="298"/>
      <c r="F189" s="298"/>
      <c r="G189" s="298"/>
      <c r="H189" s="299"/>
      <c r="I189" s="298"/>
      <c r="J189" s="298"/>
      <c r="K189" s="298"/>
      <c r="L189" s="300"/>
      <c r="M189" s="298"/>
      <c r="N189" s="298"/>
      <c r="O189" s="298"/>
      <c r="P189" s="298"/>
      <c r="Q189" s="298"/>
      <c r="R189" s="298"/>
      <c r="S189" s="298"/>
      <c r="T189" s="298"/>
      <c r="U189" s="298"/>
      <c r="V189" s="298"/>
      <c r="W189" s="298"/>
      <c r="X189" s="298"/>
      <c r="Y189" s="298"/>
      <c r="Z189" s="298"/>
      <c r="AA189" s="298"/>
      <c r="AB189" s="298"/>
      <c r="AC189" s="298"/>
      <c r="AD189" s="298"/>
      <c r="AE189" s="298"/>
    </row>
    <row r="190" ht="20.25" customHeight="1">
      <c r="A190" s="301"/>
      <c r="B190" s="298"/>
      <c r="C190" s="298"/>
      <c r="D190" s="298"/>
      <c r="E190" s="298"/>
      <c r="F190" s="298"/>
      <c r="G190" s="298"/>
      <c r="H190" s="299"/>
      <c r="I190" s="298"/>
      <c r="J190" s="298"/>
      <c r="K190" s="298"/>
      <c r="L190" s="300"/>
      <c r="M190" s="298"/>
      <c r="N190" s="298"/>
      <c r="O190" s="298"/>
      <c r="P190" s="298"/>
      <c r="Q190" s="298"/>
      <c r="R190" s="298"/>
      <c r="S190" s="298"/>
      <c r="T190" s="298"/>
      <c r="U190" s="298"/>
      <c r="V190" s="298"/>
      <c r="W190" s="298"/>
      <c r="X190" s="298"/>
      <c r="Y190" s="298"/>
      <c r="Z190" s="298"/>
      <c r="AA190" s="298"/>
      <c r="AB190" s="298"/>
      <c r="AC190" s="298"/>
      <c r="AD190" s="298"/>
      <c r="AE190" s="298"/>
    </row>
    <row r="191" ht="20.25" customHeight="1">
      <c r="A191" s="301"/>
      <c r="B191" s="298"/>
      <c r="C191" s="298"/>
      <c r="D191" s="298"/>
      <c r="E191" s="298"/>
      <c r="F191" s="298"/>
      <c r="G191" s="298"/>
      <c r="H191" s="299"/>
      <c r="I191" s="298"/>
      <c r="J191" s="298"/>
      <c r="K191" s="298"/>
      <c r="L191" s="300"/>
      <c r="M191" s="298"/>
      <c r="N191" s="298"/>
      <c r="O191" s="298"/>
      <c r="P191" s="298"/>
      <c r="Q191" s="298"/>
      <c r="R191" s="298"/>
      <c r="S191" s="298"/>
      <c r="T191" s="298"/>
      <c r="U191" s="298"/>
      <c r="V191" s="298"/>
      <c r="W191" s="298"/>
      <c r="X191" s="298"/>
      <c r="Y191" s="298"/>
      <c r="Z191" s="298"/>
      <c r="AA191" s="298"/>
      <c r="AB191" s="298"/>
      <c r="AC191" s="298"/>
      <c r="AD191" s="298"/>
      <c r="AE191" s="298"/>
    </row>
    <row r="192" ht="20.25" customHeight="1">
      <c r="A192" s="301"/>
      <c r="B192" s="298"/>
      <c r="C192" s="298"/>
      <c r="D192" s="298"/>
      <c r="E192" s="298"/>
      <c r="F192" s="298"/>
      <c r="G192" s="298"/>
      <c r="H192" s="299"/>
      <c r="I192" s="298"/>
      <c r="J192" s="298"/>
      <c r="K192" s="298"/>
      <c r="L192" s="300"/>
      <c r="M192" s="298"/>
      <c r="N192" s="298"/>
      <c r="O192" s="298"/>
      <c r="P192" s="298"/>
      <c r="Q192" s="298"/>
      <c r="R192" s="298"/>
      <c r="S192" s="298"/>
      <c r="T192" s="298"/>
      <c r="U192" s="298"/>
      <c r="V192" s="298"/>
      <c r="W192" s="298"/>
      <c r="X192" s="298"/>
      <c r="Y192" s="298"/>
      <c r="Z192" s="298"/>
      <c r="AA192" s="298"/>
      <c r="AB192" s="298"/>
      <c r="AC192" s="298"/>
      <c r="AD192" s="298"/>
      <c r="AE192" s="298"/>
    </row>
    <row r="193" ht="20.25" customHeight="1">
      <c r="A193" s="301"/>
      <c r="B193" s="298"/>
      <c r="C193" s="298"/>
      <c r="D193" s="298"/>
      <c r="E193" s="298"/>
      <c r="F193" s="298"/>
      <c r="G193" s="298"/>
      <c r="H193" s="299"/>
      <c r="I193" s="298"/>
      <c r="J193" s="298"/>
      <c r="K193" s="298"/>
      <c r="L193" s="300"/>
      <c r="M193" s="298"/>
      <c r="N193" s="298"/>
      <c r="O193" s="298"/>
      <c r="P193" s="298"/>
      <c r="Q193" s="298"/>
      <c r="R193" s="298"/>
      <c r="S193" s="298"/>
      <c r="T193" s="298"/>
      <c r="U193" s="298"/>
      <c r="V193" s="298"/>
      <c r="W193" s="298"/>
      <c r="X193" s="298"/>
      <c r="Y193" s="298"/>
      <c r="Z193" s="298"/>
      <c r="AA193" s="298"/>
      <c r="AB193" s="298"/>
      <c r="AC193" s="298"/>
      <c r="AD193" s="298"/>
      <c r="AE193" s="298"/>
    </row>
    <row r="194" ht="20.25" customHeight="1">
      <c r="A194" s="301"/>
      <c r="B194" s="298"/>
      <c r="C194" s="298"/>
      <c r="D194" s="298"/>
      <c r="E194" s="298"/>
      <c r="F194" s="298"/>
      <c r="G194" s="298"/>
      <c r="H194" s="299"/>
      <c r="I194" s="298"/>
      <c r="J194" s="298"/>
      <c r="K194" s="298"/>
      <c r="L194" s="300"/>
      <c r="M194" s="298"/>
      <c r="N194" s="298"/>
      <c r="O194" s="298"/>
      <c r="P194" s="298"/>
      <c r="Q194" s="298"/>
      <c r="R194" s="298"/>
      <c r="S194" s="298"/>
      <c r="T194" s="298"/>
      <c r="U194" s="298"/>
      <c r="V194" s="298"/>
      <c r="W194" s="298"/>
      <c r="X194" s="298"/>
      <c r="Y194" s="298"/>
      <c r="Z194" s="298"/>
      <c r="AA194" s="298"/>
      <c r="AB194" s="298"/>
      <c r="AC194" s="298"/>
      <c r="AD194" s="298"/>
      <c r="AE194" s="298"/>
    </row>
    <row r="195" ht="20.25" customHeight="1">
      <c r="A195" s="301"/>
      <c r="B195" s="298"/>
      <c r="C195" s="298"/>
      <c r="D195" s="298"/>
      <c r="E195" s="298"/>
      <c r="F195" s="298"/>
      <c r="G195" s="298"/>
      <c r="H195" s="299"/>
      <c r="I195" s="298"/>
      <c r="J195" s="298"/>
      <c r="K195" s="298"/>
      <c r="L195" s="300"/>
      <c r="M195" s="298"/>
      <c r="N195" s="298"/>
      <c r="O195" s="298"/>
      <c r="P195" s="298"/>
      <c r="Q195" s="298"/>
      <c r="R195" s="298"/>
      <c r="S195" s="298"/>
      <c r="T195" s="298"/>
      <c r="U195" s="298"/>
      <c r="V195" s="298"/>
      <c r="W195" s="298"/>
      <c r="X195" s="298"/>
      <c r="Y195" s="298"/>
      <c r="Z195" s="298"/>
      <c r="AA195" s="298"/>
      <c r="AB195" s="298"/>
      <c r="AC195" s="298"/>
      <c r="AD195" s="298"/>
      <c r="AE195" s="298"/>
    </row>
    <row r="196" ht="20.25" customHeight="1">
      <c r="A196" s="301"/>
      <c r="B196" s="298"/>
      <c r="C196" s="298"/>
      <c r="D196" s="298"/>
      <c r="E196" s="298"/>
      <c r="F196" s="298"/>
      <c r="G196" s="298"/>
      <c r="H196" s="299"/>
      <c r="I196" s="298"/>
      <c r="J196" s="298"/>
      <c r="K196" s="298"/>
      <c r="L196" s="300"/>
      <c r="M196" s="298"/>
      <c r="N196" s="298"/>
      <c r="O196" s="298"/>
      <c r="P196" s="298"/>
      <c r="Q196" s="298"/>
      <c r="R196" s="298"/>
      <c r="S196" s="298"/>
      <c r="T196" s="298"/>
      <c r="U196" s="298"/>
      <c r="V196" s="298"/>
      <c r="W196" s="298"/>
      <c r="X196" s="298"/>
      <c r="Y196" s="298"/>
      <c r="Z196" s="298"/>
      <c r="AA196" s="298"/>
      <c r="AB196" s="298"/>
      <c r="AC196" s="298"/>
      <c r="AD196" s="298"/>
      <c r="AE196" s="298"/>
    </row>
    <row r="197" ht="20.25" customHeight="1">
      <c r="A197" s="301"/>
      <c r="B197" s="298"/>
      <c r="C197" s="298"/>
      <c r="D197" s="298"/>
      <c r="E197" s="298"/>
      <c r="F197" s="298"/>
      <c r="G197" s="298"/>
      <c r="H197" s="299"/>
      <c r="I197" s="298"/>
      <c r="J197" s="298"/>
      <c r="K197" s="298"/>
      <c r="L197" s="300"/>
      <c r="M197" s="298"/>
      <c r="N197" s="298"/>
      <c r="O197" s="298"/>
      <c r="P197" s="298"/>
      <c r="Q197" s="298"/>
      <c r="R197" s="298"/>
      <c r="S197" s="298"/>
      <c r="T197" s="298"/>
      <c r="U197" s="298"/>
      <c r="V197" s="298"/>
      <c r="W197" s="298"/>
      <c r="X197" s="298"/>
      <c r="Y197" s="298"/>
      <c r="Z197" s="298"/>
      <c r="AA197" s="298"/>
      <c r="AB197" s="298"/>
      <c r="AC197" s="298"/>
      <c r="AD197" s="298"/>
      <c r="AE197" s="298"/>
    </row>
    <row r="198" ht="20.25" customHeight="1">
      <c r="A198" s="301"/>
      <c r="B198" s="298"/>
      <c r="C198" s="298"/>
      <c r="D198" s="298"/>
      <c r="E198" s="298"/>
      <c r="F198" s="298"/>
      <c r="G198" s="298"/>
      <c r="H198" s="299"/>
      <c r="I198" s="298"/>
      <c r="J198" s="298"/>
      <c r="K198" s="298"/>
      <c r="L198" s="300"/>
      <c r="M198" s="298"/>
      <c r="N198" s="298"/>
      <c r="O198" s="298"/>
      <c r="P198" s="298"/>
      <c r="Q198" s="298"/>
      <c r="R198" s="298"/>
      <c r="S198" s="298"/>
      <c r="T198" s="298"/>
      <c r="U198" s="298"/>
      <c r="V198" s="298"/>
      <c r="W198" s="298"/>
      <c r="X198" s="298"/>
      <c r="Y198" s="298"/>
      <c r="Z198" s="298"/>
      <c r="AA198" s="298"/>
      <c r="AB198" s="298"/>
      <c r="AC198" s="298"/>
      <c r="AD198" s="298"/>
      <c r="AE198" s="298"/>
    </row>
    <row r="199" ht="20.25" customHeight="1">
      <c r="A199" s="301"/>
      <c r="B199" s="298"/>
      <c r="C199" s="298"/>
      <c r="D199" s="298"/>
      <c r="E199" s="298"/>
      <c r="F199" s="298"/>
      <c r="G199" s="298"/>
      <c r="H199" s="299"/>
      <c r="I199" s="298"/>
      <c r="J199" s="298"/>
      <c r="K199" s="298"/>
      <c r="L199" s="300"/>
      <c r="M199" s="298"/>
      <c r="N199" s="298"/>
      <c r="O199" s="298"/>
      <c r="P199" s="298"/>
      <c r="Q199" s="298"/>
      <c r="R199" s="298"/>
      <c r="S199" s="298"/>
      <c r="T199" s="298"/>
      <c r="U199" s="298"/>
      <c r="V199" s="298"/>
      <c r="W199" s="298"/>
      <c r="X199" s="298"/>
      <c r="Y199" s="298"/>
      <c r="Z199" s="298"/>
      <c r="AA199" s="298"/>
      <c r="AB199" s="298"/>
      <c r="AC199" s="298"/>
      <c r="AD199" s="298"/>
      <c r="AE199" s="298"/>
    </row>
    <row r="200" ht="20.25" customHeight="1">
      <c r="A200" s="301"/>
      <c r="B200" s="298"/>
      <c r="C200" s="298"/>
      <c r="D200" s="298"/>
      <c r="E200" s="298"/>
      <c r="F200" s="298"/>
      <c r="G200" s="298"/>
      <c r="H200" s="299"/>
      <c r="I200" s="298"/>
      <c r="J200" s="298"/>
      <c r="K200" s="298"/>
      <c r="L200" s="300"/>
      <c r="M200" s="298"/>
      <c r="N200" s="298"/>
      <c r="O200" s="298"/>
      <c r="P200" s="298"/>
      <c r="Q200" s="298"/>
      <c r="R200" s="298"/>
      <c r="S200" s="298"/>
      <c r="T200" s="298"/>
      <c r="U200" s="298"/>
      <c r="V200" s="298"/>
      <c r="W200" s="298"/>
      <c r="X200" s="298"/>
      <c r="Y200" s="298"/>
      <c r="Z200" s="298"/>
      <c r="AA200" s="298"/>
      <c r="AB200" s="298"/>
      <c r="AC200" s="298"/>
      <c r="AD200" s="298"/>
      <c r="AE200" s="298"/>
    </row>
    <row r="201" ht="20.25" customHeight="1">
      <c r="A201" s="301"/>
      <c r="B201" s="298"/>
      <c r="C201" s="298"/>
      <c r="D201" s="298"/>
      <c r="E201" s="298"/>
      <c r="F201" s="298"/>
      <c r="G201" s="298"/>
      <c r="H201" s="299"/>
      <c r="I201" s="298"/>
      <c r="J201" s="298"/>
      <c r="K201" s="298"/>
      <c r="L201" s="300"/>
      <c r="M201" s="298"/>
      <c r="N201" s="298"/>
      <c r="O201" s="298"/>
      <c r="P201" s="298"/>
      <c r="Q201" s="298"/>
      <c r="R201" s="298"/>
      <c r="S201" s="298"/>
      <c r="T201" s="298"/>
      <c r="U201" s="298"/>
      <c r="V201" s="298"/>
      <c r="W201" s="298"/>
      <c r="X201" s="298"/>
      <c r="Y201" s="298"/>
      <c r="Z201" s="298"/>
      <c r="AA201" s="298"/>
      <c r="AB201" s="298"/>
      <c r="AC201" s="298"/>
      <c r="AD201" s="298"/>
      <c r="AE201" s="298"/>
    </row>
    <row r="202" ht="20.25" customHeight="1">
      <c r="A202" s="301"/>
      <c r="B202" s="298"/>
      <c r="C202" s="298"/>
      <c r="D202" s="298"/>
      <c r="E202" s="298"/>
      <c r="F202" s="298"/>
      <c r="G202" s="298"/>
      <c r="H202" s="299"/>
      <c r="I202" s="298"/>
      <c r="J202" s="298"/>
      <c r="K202" s="298"/>
      <c r="L202" s="300"/>
      <c r="M202" s="298"/>
      <c r="N202" s="298"/>
      <c r="O202" s="298"/>
      <c r="P202" s="298"/>
      <c r="Q202" s="298"/>
      <c r="R202" s="298"/>
      <c r="S202" s="298"/>
      <c r="T202" s="298"/>
      <c r="U202" s="298"/>
      <c r="V202" s="298"/>
      <c r="W202" s="298"/>
      <c r="X202" s="298"/>
      <c r="Y202" s="298"/>
      <c r="Z202" s="298"/>
      <c r="AA202" s="298"/>
      <c r="AB202" s="298"/>
      <c r="AC202" s="298"/>
      <c r="AD202" s="298"/>
      <c r="AE202" s="298"/>
    </row>
    <row r="203" ht="20.25" customHeight="1">
      <c r="A203" s="301"/>
      <c r="B203" s="298"/>
      <c r="C203" s="298"/>
      <c r="D203" s="298"/>
      <c r="E203" s="298"/>
      <c r="F203" s="298"/>
      <c r="G203" s="298"/>
      <c r="H203" s="299"/>
      <c r="I203" s="298"/>
      <c r="J203" s="298"/>
      <c r="K203" s="298"/>
      <c r="L203" s="300"/>
      <c r="M203" s="298"/>
      <c r="N203" s="298"/>
      <c r="O203" s="298"/>
      <c r="P203" s="298"/>
      <c r="Q203" s="298"/>
      <c r="R203" s="298"/>
      <c r="S203" s="298"/>
      <c r="T203" s="298"/>
      <c r="U203" s="298"/>
      <c r="V203" s="298"/>
      <c r="W203" s="298"/>
      <c r="X203" s="298"/>
      <c r="Y203" s="298"/>
      <c r="Z203" s="298"/>
      <c r="AA203" s="298"/>
      <c r="AB203" s="298"/>
      <c r="AC203" s="298"/>
      <c r="AD203" s="298"/>
      <c r="AE203" s="298"/>
    </row>
    <row r="204" ht="20.25" customHeight="1">
      <c r="A204" s="301"/>
      <c r="B204" s="298"/>
      <c r="C204" s="298"/>
      <c r="D204" s="298"/>
      <c r="E204" s="298"/>
      <c r="F204" s="298"/>
      <c r="G204" s="298"/>
      <c r="H204" s="299"/>
      <c r="I204" s="298"/>
      <c r="J204" s="298"/>
      <c r="K204" s="298"/>
      <c r="L204" s="300"/>
      <c r="M204" s="298"/>
      <c r="N204" s="298"/>
      <c r="O204" s="298"/>
      <c r="P204" s="298"/>
      <c r="Q204" s="298"/>
      <c r="R204" s="298"/>
      <c r="S204" s="298"/>
      <c r="T204" s="298"/>
      <c r="U204" s="298"/>
      <c r="V204" s="298"/>
      <c r="W204" s="298"/>
      <c r="X204" s="298"/>
      <c r="Y204" s="298"/>
      <c r="Z204" s="298"/>
      <c r="AA204" s="298"/>
      <c r="AB204" s="298"/>
      <c r="AC204" s="298"/>
      <c r="AD204" s="298"/>
      <c r="AE204" s="298"/>
    </row>
    <row r="205" ht="20.25" customHeight="1">
      <c r="A205" s="301"/>
      <c r="B205" s="298"/>
      <c r="C205" s="298"/>
      <c r="D205" s="298"/>
      <c r="E205" s="298"/>
      <c r="F205" s="298"/>
      <c r="G205" s="298"/>
      <c r="H205" s="299"/>
      <c r="I205" s="298"/>
      <c r="J205" s="298"/>
      <c r="K205" s="298"/>
      <c r="L205" s="300"/>
      <c r="M205" s="298"/>
      <c r="N205" s="298"/>
      <c r="O205" s="298"/>
      <c r="P205" s="298"/>
      <c r="Q205" s="298"/>
      <c r="R205" s="298"/>
      <c r="S205" s="298"/>
      <c r="T205" s="298"/>
      <c r="U205" s="298"/>
      <c r="V205" s="298"/>
      <c r="W205" s="298"/>
      <c r="X205" s="298"/>
      <c r="Y205" s="298"/>
      <c r="Z205" s="298"/>
      <c r="AA205" s="298"/>
      <c r="AB205" s="298"/>
      <c r="AC205" s="298"/>
      <c r="AD205" s="298"/>
      <c r="AE205" s="298"/>
    </row>
    <row r="206" ht="20.25" customHeight="1">
      <c r="A206" s="301"/>
      <c r="B206" s="298"/>
      <c r="C206" s="298"/>
      <c r="D206" s="298"/>
      <c r="E206" s="298"/>
      <c r="F206" s="298"/>
      <c r="G206" s="298"/>
      <c r="H206" s="299"/>
      <c r="I206" s="298"/>
      <c r="J206" s="298"/>
      <c r="K206" s="298"/>
      <c r="L206" s="300"/>
      <c r="M206" s="298"/>
      <c r="N206" s="298"/>
      <c r="O206" s="298"/>
      <c r="P206" s="298"/>
      <c r="Q206" s="298"/>
      <c r="R206" s="298"/>
      <c r="S206" s="298"/>
      <c r="T206" s="298"/>
      <c r="U206" s="298"/>
      <c r="V206" s="298"/>
      <c r="W206" s="298"/>
      <c r="X206" s="298"/>
      <c r="Y206" s="298"/>
      <c r="Z206" s="298"/>
      <c r="AA206" s="298"/>
      <c r="AB206" s="298"/>
      <c r="AC206" s="298"/>
      <c r="AD206" s="298"/>
      <c r="AE206" s="298"/>
    </row>
    <row r="207" ht="20.25" customHeight="1">
      <c r="A207" s="301"/>
      <c r="B207" s="298"/>
      <c r="C207" s="298"/>
      <c r="D207" s="298"/>
      <c r="E207" s="298"/>
      <c r="F207" s="298"/>
      <c r="G207" s="298"/>
      <c r="H207" s="299"/>
      <c r="I207" s="298"/>
      <c r="J207" s="298"/>
      <c r="K207" s="298"/>
      <c r="L207" s="300"/>
      <c r="M207" s="298"/>
      <c r="N207" s="298"/>
      <c r="O207" s="298"/>
      <c r="P207" s="298"/>
      <c r="Q207" s="298"/>
      <c r="R207" s="298"/>
      <c r="S207" s="298"/>
      <c r="T207" s="298"/>
      <c r="U207" s="298"/>
      <c r="V207" s="298"/>
      <c r="W207" s="298"/>
      <c r="X207" s="298"/>
      <c r="Y207" s="298"/>
      <c r="Z207" s="298"/>
      <c r="AA207" s="298"/>
      <c r="AB207" s="298"/>
      <c r="AC207" s="298"/>
      <c r="AD207" s="298"/>
      <c r="AE207" s="298"/>
    </row>
    <row r="208" ht="20.25" customHeight="1">
      <c r="A208" s="301"/>
      <c r="B208" s="298"/>
      <c r="C208" s="298"/>
      <c r="D208" s="298"/>
      <c r="E208" s="298"/>
      <c r="F208" s="298"/>
      <c r="G208" s="298"/>
      <c r="H208" s="299"/>
      <c r="I208" s="298"/>
      <c r="J208" s="298"/>
      <c r="K208" s="298"/>
      <c r="L208" s="300"/>
      <c r="M208" s="298"/>
      <c r="N208" s="298"/>
      <c r="O208" s="298"/>
      <c r="P208" s="298"/>
      <c r="Q208" s="298"/>
      <c r="R208" s="298"/>
      <c r="S208" s="298"/>
      <c r="T208" s="298"/>
      <c r="U208" s="298"/>
      <c r="V208" s="298"/>
      <c r="W208" s="298"/>
      <c r="X208" s="298"/>
      <c r="Y208" s="298"/>
      <c r="Z208" s="298"/>
      <c r="AA208" s="298"/>
      <c r="AB208" s="298"/>
      <c r="AC208" s="298"/>
      <c r="AD208" s="298"/>
      <c r="AE208" s="298"/>
    </row>
    <row r="209" ht="20.25" customHeight="1">
      <c r="A209" s="301"/>
      <c r="B209" s="298"/>
      <c r="C209" s="298"/>
      <c r="D209" s="298"/>
      <c r="E209" s="298"/>
      <c r="F209" s="298"/>
      <c r="G209" s="298"/>
      <c r="H209" s="299"/>
      <c r="I209" s="298"/>
      <c r="J209" s="298"/>
      <c r="K209" s="298"/>
      <c r="L209" s="300"/>
      <c r="M209" s="298"/>
      <c r="N209" s="298"/>
      <c r="O209" s="298"/>
      <c r="P209" s="298"/>
      <c r="Q209" s="298"/>
      <c r="R209" s="298"/>
      <c r="S209" s="298"/>
      <c r="T209" s="298"/>
      <c r="U209" s="298"/>
      <c r="V209" s="298"/>
      <c r="W209" s="298"/>
      <c r="X209" s="298"/>
      <c r="Y209" s="298"/>
      <c r="Z209" s="298"/>
      <c r="AA209" s="298"/>
      <c r="AB209" s="298"/>
      <c r="AC209" s="298"/>
      <c r="AD209" s="298"/>
      <c r="AE209" s="298"/>
    </row>
    <row r="210" ht="20.25" customHeight="1">
      <c r="A210" s="301"/>
      <c r="B210" s="298"/>
      <c r="C210" s="298"/>
      <c r="D210" s="298"/>
      <c r="E210" s="298"/>
      <c r="F210" s="298"/>
      <c r="G210" s="298"/>
      <c r="H210" s="299"/>
      <c r="I210" s="298"/>
      <c r="J210" s="298"/>
      <c r="K210" s="298"/>
      <c r="L210" s="300"/>
      <c r="M210" s="298"/>
      <c r="N210" s="298"/>
      <c r="O210" s="298"/>
      <c r="P210" s="298"/>
      <c r="Q210" s="298"/>
      <c r="R210" s="298"/>
      <c r="S210" s="298"/>
      <c r="T210" s="298"/>
      <c r="U210" s="298"/>
      <c r="V210" s="298"/>
      <c r="W210" s="298"/>
      <c r="X210" s="298"/>
      <c r="Y210" s="298"/>
      <c r="Z210" s="298"/>
      <c r="AA210" s="298"/>
      <c r="AB210" s="298"/>
      <c r="AC210" s="298"/>
      <c r="AD210" s="298"/>
      <c r="AE210" s="298"/>
    </row>
    <row r="211" ht="20.25" customHeight="1">
      <c r="A211" s="301"/>
      <c r="B211" s="298"/>
      <c r="C211" s="298"/>
      <c r="D211" s="298"/>
      <c r="E211" s="298"/>
      <c r="F211" s="298"/>
      <c r="G211" s="298"/>
      <c r="H211" s="299"/>
      <c r="I211" s="298"/>
      <c r="J211" s="298"/>
      <c r="K211" s="298"/>
      <c r="L211" s="300"/>
      <c r="M211" s="298"/>
      <c r="N211" s="298"/>
      <c r="O211" s="298"/>
      <c r="P211" s="298"/>
      <c r="Q211" s="298"/>
      <c r="R211" s="298"/>
      <c r="S211" s="298"/>
      <c r="T211" s="298"/>
      <c r="U211" s="298"/>
      <c r="V211" s="298"/>
      <c r="W211" s="298"/>
      <c r="X211" s="298"/>
      <c r="Y211" s="298"/>
      <c r="Z211" s="298"/>
      <c r="AA211" s="298"/>
      <c r="AB211" s="298"/>
      <c r="AC211" s="298"/>
      <c r="AD211" s="298"/>
      <c r="AE211" s="298"/>
    </row>
    <row r="212" ht="20.25" customHeight="1">
      <c r="A212" s="301"/>
      <c r="B212" s="298"/>
      <c r="C212" s="298"/>
      <c r="D212" s="298"/>
      <c r="E212" s="298"/>
      <c r="F212" s="298"/>
      <c r="G212" s="298"/>
      <c r="H212" s="299"/>
      <c r="I212" s="298"/>
      <c r="J212" s="298"/>
      <c r="K212" s="298"/>
      <c r="L212" s="300"/>
      <c r="M212" s="298"/>
      <c r="N212" s="298"/>
      <c r="O212" s="298"/>
      <c r="P212" s="298"/>
      <c r="Q212" s="298"/>
      <c r="R212" s="298"/>
      <c r="S212" s="298"/>
      <c r="T212" s="298"/>
      <c r="U212" s="298"/>
      <c r="V212" s="298"/>
      <c r="W212" s="298"/>
      <c r="X212" s="298"/>
      <c r="Y212" s="298"/>
      <c r="Z212" s="298"/>
      <c r="AA212" s="298"/>
      <c r="AB212" s="298"/>
      <c r="AC212" s="298"/>
      <c r="AD212" s="298"/>
      <c r="AE212" s="298"/>
    </row>
    <row r="213" ht="20.25" customHeight="1">
      <c r="A213" s="301"/>
      <c r="B213" s="298"/>
      <c r="C213" s="298"/>
      <c r="D213" s="298"/>
      <c r="E213" s="298"/>
      <c r="F213" s="298"/>
      <c r="G213" s="298"/>
      <c r="H213" s="299"/>
      <c r="I213" s="298"/>
      <c r="J213" s="298"/>
      <c r="K213" s="298"/>
      <c r="L213" s="300"/>
      <c r="M213" s="298"/>
      <c r="N213" s="298"/>
      <c r="O213" s="298"/>
      <c r="P213" s="298"/>
      <c r="Q213" s="298"/>
      <c r="R213" s="298"/>
      <c r="S213" s="298"/>
      <c r="T213" s="298"/>
      <c r="U213" s="298"/>
      <c r="V213" s="298"/>
      <c r="W213" s="298"/>
      <c r="X213" s="298"/>
      <c r="Y213" s="298"/>
      <c r="Z213" s="298"/>
      <c r="AA213" s="298"/>
      <c r="AB213" s="298"/>
      <c r="AC213" s="298"/>
      <c r="AD213" s="298"/>
      <c r="AE213" s="298"/>
    </row>
    <row r="214" ht="20.25" customHeight="1">
      <c r="A214" s="301"/>
      <c r="B214" s="298"/>
      <c r="C214" s="298"/>
      <c r="D214" s="298"/>
      <c r="E214" s="298"/>
      <c r="F214" s="298"/>
      <c r="G214" s="298"/>
      <c r="H214" s="299"/>
      <c r="I214" s="298"/>
      <c r="J214" s="298"/>
      <c r="K214" s="298"/>
      <c r="L214" s="300"/>
      <c r="M214" s="298"/>
      <c r="N214" s="298"/>
      <c r="O214" s="298"/>
      <c r="P214" s="298"/>
      <c r="Q214" s="298"/>
      <c r="R214" s="298"/>
      <c r="S214" s="298"/>
      <c r="T214" s="298"/>
      <c r="U214" s="298"/>
      <c r="V214" s="298"/>
      <c r="W214" s="298"/>
      <c r="X214" s="298"/>
      <c r="Y214" s="298"/>
      <c r="Z214" s="298"/>
      <c r="AA214" s="298"/>
      <c r="AB214" s="298"/>
      <c r="AC214" s="298"/>
      <c r="AD214" s="298"/>
      <c r="AE214" s="298"/>
    </row>
    <row r="215" ht="20.25" customHeight="1">
      <c r="A215" s="301"/>
      <c r="B215" s="298"/>
      <c r="C215" s="298"/>
      <c r="D215" s="298"/>
      <c r="E215" s="298"/>
      <c r="F215" s="298"/>
      <c r="G215" s="298"/>
      <c r="H215" s="299"/>
      <c r="I215" s="298"/>
      <c r="J215" s="298"/>
      <c r="K215" s="298"/>
      <c r="L215" s="300"/>
      <c r="M215" s="298"/>
      <c r="N215" s="298"/>
      <c r="O215" s="298"/>
      <c r="P215" s="298"/>
      <c r="Q215" s="298"/>
      <c r="R215" s="298"/>
      <c r="S215" s="298"/>
      <c r="T215" s="298"/>
      <c r="U215" s="298"/>
      <c r="V215" s="298"/>
      <c r="W215" s="298"/>
      <c r="X215" s="298"/>
      <c r="Y215" s="298"/>
      <c r="Z215" s="298"/>
      <c r="AA215" s="298"/>
      <c r="AB215" s="298"/>
      <c r="AC215" s="298"/>
      <c r="AD215" s="298"/>
      <c r="AE215" s="298"/>
    </row>
    <row r="216" ht="20.25" customHeight="1">
      <c r="A216" s="301"/>
      <c r="B216" s="298"/>
      <c r="C216" s="298"/>
      <c r="D216" s="298"/>
      <c r="E216" s="298"/>
      <c r="F216" s="298"/>
      <c r="G216" s="298"/>
      <c r="H216" s="299"/>
      <c r="I216" s="298"/>
      <c r="J216" s="298"/>
      <c r="K216" s="298"/>
      <c r="L216" s="300"/>
      <c r="M216" s="298"/>
      <c r="N216" s="298"/>
      <c r="O216" s="298"/>
      <c r="P216" s="298"/>
      <c r="Q216" s="298"/>
      <c r="R216" s="298"/>
      <c r="S216" s="298"/>
      <c r="T216" s="298"/>
      <c r="U216" s="298"/>
      <c r="V216" s="298"/>
      <c r="W216" s="298"/>
      <c r="X216" s="298"/>
      <c r="Y216" s="298"/>
      <c r="Z216" s="298"/>
      <c r="AA216" s="298"/>
      <c r="AB216" s="298"/>
      <c r="AC216" s="298"/>
      <c r="AD216" s="298"/>
      <c r="AE216" s="298"/>
    </row>
    <row r="217" ht="20.25" customHeight="1">
      <c r="A217" s="301"/>
      <c r="B217" s="298"/>
      <c r="C217" s="298"/>
      <c r="D217" s="298"/>
      <c r="E217" s="298"/>
      <c r="F217" s="298"/>
      <c r="G217" s="298"/>
      <c r="H217" s="299"/>
      <c r="I217" s="298"/>
      <c r="J217" s="298"/>
      <c r="K217" s="298"/>
      <c r="L217" s="300"/>
      <c r="M217" s="298"/>
      <c r="N217" s="298"/>
      <c r="O217" s="298"/>
      <c r="P217" s="298"/>
      <c r="Q217" s="298"/>
      <c r="R217" s="298"/>
      <c r="S217" s="298"/>
      <c r="T217" s="298"/>
      <c r="U217" s="298"/>
      <c r="V217" s="298"/>
      <c r="W217" s="298"/>
      <c r="X217" s="298"/>
      <c r="Y217" s="298"/>
      <c r="Z217" s="298"/>
      <c r="AA217" s="298"/>
      <c r="AB217" s="298"/>
      <c r="AC217" s="298"/>
      <c r="AD217" s="298"/>
      <c r="AE217" s="298"/>
    </row>
    <row r="218" ht="20.25" customHeight="1">
      <c r="A218" s="301"/>
      <c r="B218" s="298"/>
      <c r="C218" s="298"/>
      <c r="D218" s="298"/>
      <c r="E218" s="298"/>
      <c r="F218" s="298"/>
      <c r="G218" s="298"/>
      <c r="H218" s="299"/>
      <c r="I218" s="298"/>
      <c r="J218" s="298"/>
      <c r="K218" s="298"/>
      <c r="L218" s="300"/>
      <c r="M218" s="298"/>
      <c r="N218" s="298"/>
      <c r="O218" s="298"/>
      <c r="P218" s="298"/>
      <c r="Q218" s="298"/>
      <c r="R218" s="298"/>
      <c r="S218" s="298"/>
      <c r="T218" s="298"/>
      <c r="U218" s="298"/>
      <c r="V218" s="298"/>
      <c r="W218" s="298"/>
      <c r="X218" s="298"/>
      <c r="Y218" s="298"/>
      <c r="Z218" s="298"/>
      <c r="AA218" s="298"/>
      <c r="AB218" s="298"/>
      <c r="AC218" s="298"/>
      <c r="AD218" s="298"/>
      <c r="AE218" s="298"/>
    </row>
    <row r="219" ht="20.25" customHeight="1">
      <c r="A219" s="301"/>
      <c r="B219" s="298"/>
      <c r="C219" s="298"/>
      <c r="D219" s="298"/>
      <c r="E219" s="298"/>
      <c r="F219" s="298"/>
      <c r="G219" s="298"/>
      <c r="H219" s="299"/>
      <c r="I219" s="298"/>
      <c r="J219" s="298"/>
      <c r="K219" s="298"/>
      <c r="L219" s="300"/>
      <c r="M219" s="298"/>
      <c r="N219" s="298"/>
      <c r="O219" s="298"/>
      <c r="P219" s="298"/>
      <c r="Q219" s="298"/>
      <c r="R219" s="298"/>
      <c r="S219" s="298"/>
      <c r="T219" s="298"/>
      <c r="U219" s="298"/>
      <c r="V219" s="298"/>
      <c r="W219" s="298"/>
      <c r="X219" s="298"/>
      <c r="Y219" s="298"/>
      <c r="Z219" s="298"/>
      <c r="AA219" s="298"/>
      <c r="AB219" s="298"/>
      <c r="AC219" s="298"/>
      <c r="AD219" s="298"/>
      <c r="AE219" s="298"/>
    </row>
    <row r="220" ht="20.25" customHeight="1">
      <c r="A220" s="301"/>
      <c r="B220" s="298"/>
      <c r="C220" s="298"/>
      <c r="D220" s="298"/>
      <c r="E220" s="298"/>
      <c r="F220" s="298"/>
      <c r="G220" s="298"/>
      <c r="H220" s="299"/>
      <c r="I220" s="298"/>
      <c r="J220" s="298"/>
      <c r="K220" s="298"/>
      <c r="L220" s="300"/>
      <c r="M220" s="298"/>
      <c r="N220" s="298"/>
      <c r="O220" s="298"/>
      <c r="P220" s="298"/>
      <c r="Q220" s="298"/>
      <c r="R220" s="298"/>
      <c r="S220" s="298"/>
      <c r="T220" s="298"/>
      <c r="U220" s="298"/>
      <c r="V220" s="298"/>
      <c r="W220" s="298"/>
      <c r="X220" s="298"/>
      <c r="Y220" s="298"/>
      <c r="Z220" s="298"/>
      <c r="AA220" s="298"/>
      <c r="AB220" s="298"/>
      <c r="AC220" s="298"/>
      <c r="AD220" s="298"/>
      <c r="AE220" s="298"/>
    </row>
    <row r="221" ht="20.25" customHeight="1">
      <c r="A221" s="301"/>
      <c r="B221" s="298"/>
      <c r="C221" s="298"/>
      <c r="D221" s="298"/>
      <c r="E221" s="298"/>
      <c r="F221" s="298"/>
      <c r="G221" s="298"/>
      <c r="H221" s="299"/>
      <c r="I221" s="298"/>
      <c r="J221" s="298"/>
      <c r="K221" s="298"/>
      <c r="L221" s="300"/>
      <c r="M221" s="298"/>
      <c r="N221" s="298"/>
      <c r="O221" s="298"/>
      <c r="P221" s="298"/>
      <c r="Q221" s="298"/>
      <c r="R221" s="298"/>
      <c r="S221" s="298"/>
      <c r="T221" s="298"/>
      <c r="U221" s="298"/>
      <c r="V221" s="298"/>
      <c r="W221" s="298"/>
      <c r="X221" s="298"/>
      <c r="Y221" s="298"/>
      <c r="Z221" s="298"/>
      <c r="AA221" s="298"/>
      <c r="AB221" s="298"/>
      <c r="AC221" s="298"/>
      <c r="AD221" s="298"/>
      <c r="AE221" s="298"/>
    </row>
    <row r="222" ht="20.25" customHeight="1">
      <c r="A222" s="301"/>
      <c r="B222" s="298"/>
      <c r="C222" s="298"/>
      <c r="D222" s="298"/>
      <c r="E222" s="298"/>
      <c r="F222" s="298"/>
      <c r="G222" s="298"/>
      <c r="H222" s="299"/>
      <c r="I222" s="298"/>
      <c r="J222" s="298"/>
      <c r="K222" s="298"/>
      <c r="L222" s="300"/>
      <c r="M222" s="298"/>
      <c r="N222" s="298"/>
      <c r="O222" s="298"/>
      <c r="P222" s="298"/>
      <c r="Q222" s="298"/>
      <c r="R222" s="298"/>
      <c r="S222" s="298"/>
      <c r="T222" s="298"/>
      <c r="U222" s="298"/>
      <c r="V222" s="298"/>
      <c r="W222" s="298"/>
      <c r="X222" s="298"/>
      <c r="Y222" s="298"/>
      <c r="Z222" s="298"/>
      <c r="AA222" s="298"/>
      <c r="AB222" s="298"/>
      <c r="AC222" s="298"/>
      <c r="AD222" s="298"/>
      <c r="AE222" s="298"/>
    </row>
    <row r="223" ht="20.25" customHeight="1">
      <c r="A223" s="301"/>
      <c r="B223" s="298"/>
      <c r="C223" s="298"/>
      <c r="D223" s="298"/>
      <c r="E223" s="298"/>
      <c r="F223" s="298"/>
      <c r="G223" s="298"/>
      <c r="H223" s="299"/>
      <c r="I223" s="298"/>
      <c r="J223" s="298"/>
      <c r="K223" s="298"/>
      <c r="L223" s="300"/>
      <c r="M223" s="298"/>
      <c r="N223" s="298"/>
      <c r="O223" s="298"/>
      <c r="P223" s="298"/>
      <c r="Q223" s="298"/>
      <c r="R223" s="298"/>
      <c r="S223" s="298"/>
      <c r="T223" s="298"/>
      <c r="U223" s="298"/>
      <c r="V223" s="298"/>
      <c r="W223" s="298"/>
      <c r="X223" s="298"/>
      <c r="Y223" s="298"/>
      <c r="Z223" s="298"/>
      <c r="AA223" s="298"/>
      <c r="AB223" s="298"/>
      <c r="AC223" s="298"/>
      <c r="AD223" s="298"/>
      <c r="AE223" s="298"/>
    </row>
    <row r="224" ht="20.25" customHeight="1">
      <c r="A224" s="301"/>
      <c r="B224" s="298"/>
      <c r="C224" s="298"/>
      <c r="D224" s="298"/>
      <c r="E224" s="298"/>
      <c r="F224" s="298"/>
      <c r="G224" s="298"/>
      <c r="H224" s="299"/>
      <c r="I224" s="298"/>
      <c r="J224" s="298"/>
      <c r="K224" s="298"/>
      <c r="L224" s="300"/>
      <c r="M224" s="298"/>
      <c r="N224" s="298"/>
      <c r="O224" s="298"/>
      <c r="P224" s="298"/>
      <c r="Q224" s="298"/>
      <c r="R224" s="298"/>
      <c r="S224" s="298"/>
      <c r="T224" s="298"/>
      <c r="U224" s="298"/>
      <c r="V224" s="298"/>
      <c r="W224" s="298"/>
      <c r="X224" s="298"/>
      <c r="Y224" s="298"/>
      <c r="Z224" s="298"/>
      <c r="AA224" s="298"/>
      <c r="AB224" s="298"/>
      <c r="AC224" s="298"/>
      <c r="AD224" s="298"/>
      <c r="AE224" s="298"/>
    </row>
    <row r="225" ht="20.25" customHeight="1">
      <c r="A225" s="301"/>
      <c r="B225" s="298"/>
      <c r="C225" s="298"/>
      <c r="D225" s="298"/>
      <c r="E225" s="298"/>
      <c r="F225" s="298"/>
      <c r="G225" s="298"/>
      <c r="H225" s="299"/>
      <c r="I225" s="298"/>
      <c r="J225" s="298"/>
      <c r="K225" s="298"/>
      <c r="L225" s="300"/>
      <c r="M225" s="298"/>
      <c r="N225" s="298"/>
      <c r="O225" s="298"/>
      <c r="P225" s="298"/>
      <c r="Q225" s="298"/>
      <c r="R225" s="298"/>
      <c r="S225" s="298"/>
      <c r="T225" s="298"/>
      <c r="U225" s="298"/>
      <c r="V225" s="298"/>
      <c r="W225" s="298"/>
      <c r="X225" s="298"/>
      <c r="Y225" s="298"/>
      <c r="Z225" s="298"/>
      <c r="AA225" s="298"/>
      <c r="AB225" s="298"/>
      <c r="AC225" s="298"/>
      <c r="AD225" s="298"/>
      <c r="AE225" s="298"/>
    </row>
    <row r="226" ht="20.25" customHeight="1">
      <c r="A226" s="301"/>
      <c r="B226" s="298"/>
      <c r="C226" s="298"/>
      <c r="D226" s="298"/>
      <c r="E226" s="298"/>
      <c r="F226" s="298"/>
      <c r="G226" s="298"/>
      <c r="H226" s="299"/>
      <c r="I226" s="298"/>
      <c r="J226" s="298"/>
      <c r="K226" s="298"/>
      <c r="L226" s="300"/>
      <c r="M226" s="298"/>
      <c r="N226" s="298"/>
      <c r="O226" s="298"/>
      <c r="P226" s="298"/>
      <c r="Q226" s="298"/>
      <c r="R226" s="298"/>
      <c r="S226" s="298"/>
      <c r="T226" s="298"/>
      <c r="U226" s="298"/>
      <c r="V226" s="298"/>
      <c r="W226" s="298"/>
      <c r="X226" s="298"/>
      <c r="Y226" s="298"/>
      <c r="Z226" s="298"/>
      <c r="AA226" s="298"/>
      <c r="AB226" s="298"/>
      <c r="AC226" s="298"/>
      <c r="AD226" s="298"/>
      <c r="AE226" s="298"/>
    </row>
    <row r="227" ht="20.25" customHeight="1">
      <c r="A227" s="301"/>
      <c r="B227" s="298"/>
      <c r="C227" s="298"/>
      <c r="D227" s="298"/>
      <c r="E227" s="298"/>
      <c r="F227" s="298"/>
      <c r="G227" s="298"/>
      <c r="H227" s="299"/>
      <c r="I227" s="298"/>
      <c r="J227" s="298"/>
      <c r="K227" s="298"/>
      <c r="L227" s="300"/>
      <c r="M227" s="298"/>
      <c r="N227" s="298"/>
      <c r="O227" s="298"/>
      <c r="P227" s="298"/>
      <c r="Q227" s="298"/>
      <c r="R227" s="298"/>
      <c r="S227" s="298"/>
      <c r="T227" s="298"/>
      <c r="U227" s="298"/>
      <c r="V227" s="298"/>
      <c r="W227" s="298"/>
      <c r="X227" s="298"/>
      <c r="Y227" s="298"/>
      <c r="Z227" s="298"/>
      <c r="AA227" s="298"/>
      <c r="AB227" s="298"/>
      <c r="AC227" s="298"/>
      <c r="AD227" s="298"/>
      <c r="AE227" s="298"/>
    </row>
    <row r="228" ht="20.25" customHeight="1">
      <c r="A228" s="301"/>
      <c r="B228" s="298"/>
      <c r="C228" s="298"/>
      <c r="D228" s="298"/>
      <c r="E228" s="298"/>
      <c r="F228" s="298"/>
      <c r="G228" s="298"/>
      <c r="H228" s="299"/>
      <c r="I228" s="298"/>
      <c r="J228" s="298"/>
      <c r="K228" s="298"/>
      <c r="L228" s="300"/>
      <c r="M228" s="298"/>
      <c r="N228" s="298"/>
      <c r="O228" s="298"/>
      <c r="P228" s="298"/>
      <c r="Q228" s="298"/>
      <c r="R228" s="298"/>
      <c r="S228" s="298"/>
      <c r="T228" s="298"/>
      <c r="U228" s="298"/>
      <c r="V228" s="298"/>
      <c r="W228" s="298"/>
      <c r="X228" s="298"/>
      <c r="Y228" s="298"/>
      <c r="Z228" s="298"/>
      <c r="AA228" s="298"/>
      <c r="AB228" s="298"/>
      <c r="AC228" s="298"/>
      <c r="AD228" s="298"/>
      <c r="AE228" s="298"/>
    </row>
    <row r="229" ht="20.25" customHeight="1">
      <c r="A229" s="301"/>
      <c r="B229" s="298"/>
      <c r="C229" s="298"/>
      <c r="D229" s="298"/>
      <c r="E229" s="298"/>
      <c r="F229" s="298"/>
      <c r="G229" s="298"/>
      <c r="H229" s="299"/>
      <c r="I229" s="298"/>
      <c r="J229" s="298"/>
      <c r="K229" s="298"/>
      <c r="L229" s="300"/>
      <c r="M229" s="298"/>
      <c r="N229" s="298"/>
      <c r="O229" s="298"/>
      <c r="P229" s="298"/>
      <c r="Q229" s="298"/>
      <c r="R229" s="298"/>
      <c r="S229" s="298"/>
      <c r="T229" s="298"/>
      <c r="U229" s="298"/>
      <c r="V229" s="298"/>
      <c r="W229" s="298"/>
      <c r="X229" s="298"/>
      <c r="Y229" s="298"/>
      <c r="Z229" s="298"/>
      <c r="AA229" s="298"/>
      <c r="AB229" s="298"/>
      <c r="AC229" s="298"/>
      <c r="AD229" s="298"/>
      <c r="AE229" s="298"/>
    </row>
    <row r="230" ht="20.25" customHeight="1">
      <c r="A230" s="301"/>
      <c r="B230" s="298"/>
      <c r="C230" s="298"/>
      <c r="D230" s="298"/>
      <c r="E230" s="298"/>
      <c r="F230" s="298"/>
      <c r="G230" s="298"/>
      <c r="H230" s="299"/>
      <c r="I230" s="298"/>
      <c r="J230" s="298"/>
      <c r="K230" s="298"/>
      <c r="L230" s="300"/>
      <c r="M230" s="298"/>
      <c r="N230" s="298"/>
      <c r="O230" s="298"/>
      <c r="P230" s="298"/>
      <c r="Q230" s="298"/>
      <c r="R230" s="298"/>
      <c r="S230" s="298"/>
      <c r="T230" s="298"/>
      <c r="U230" s="298"/>
      <c r="V230" s="298"/>
      <c r="W230" s="298"/>
      <c r="X230" s="298"/>
      <c r="Y230" s="298"/>
      <c r="Z230" s="298"/>
      <c r="AA230" s="298"/>
      <c r="AB230" s="298"/>
      <c r="AC230" s="298"/>
      <c r="AD230" s="298"/>
      <c r="AE230" s="298"/>
    </row>
    <row r="231" ht="20.25" customHeight="1">
      <c r="A231" s="301"/>
      <c r="B231" s="298"/>
      <c r="C231" s="298"/>
      <c r="D231" s="298"/>
      <c r="E231" s="298"/>
      <c r="F231" s="298"/>
      <c r="G231" s="298"/>
      <c r="H231" s="299"/>
      <c r="I231" s="298"/>
      <c r="J231" s="298"/>
      <c r="K231" s="298"/>
      <c r="L231" s="300"/>
      <c r="M231" s="298"/>
      <c r="N231" s="298"/>
      <c r="O231" s="298"/>
      <c r="P231" s="298"/>
      <c r="Q231" s="298"/>
      <c r="R231" s="298"/>
      <c r="S231" s="298"/>
      <c r="T231" s="298"/>
      <c r="U231" s="298"/>
      <c r="V231" s="298"/>
      <c r="W231" s="298"/>
      <c r="X231" s="298"/>
      <c r="Y231" s="298"/>
      <c r="Z231" s="298"/>
      <c r="AA231" s="298"/>
      <c r="AB231" s="298"/>
      <c r="AC231" s="298"/>
      <c r="AD231" s="298"/>
      <c r="AE231" s="298"/>
    </row>
    <row r="232" ht="20.25" customHeight="1">
      <c r="A232" s="301"/>
      <c r="B232" s="298"/>
      <c r="C232" s="298"/>
      <c r="D232" s="298"/>
      <c r="E232" s="298"/>
      <c r="F232" s="298"/>
      <c r="G232" s="298"/>
      <c r="H232" s="299"/>
      <c r="I232" s="298"/>
      <c r="J232" s="298"/>
      <c r="K232" s="298"/>
      <c r="L232" s="300"/>
      <c r="M232" s="298"/>
      <c r="N232" s="298"/>
      <c r="O232" s="298"/>
      <c r="P232" s="298"/>
      <c r="Q232" s="298"/>
      <c r="R232" s="298"/>
      <c r="S232" s="298"/>
      <c r="T232" s="298"/>
      <c r="U232" s="298"/>
      <c r="V232" s="298"/>
      <c r="W232" s="298"/>
      <c r="X232" s="298"/>
      <c r="Y232" s="298"/>
      <c r="Z232" s="298"/>
      <c r="AA232" s="298"/>
      <c r="AB232" s="298"/>
      <c r="AC232" s="298"/>
      <c r="AD232" s="298"/>
      <c r="AE232" s="298"/>
    </row>
    <row r="233" ht="20.25" customHeight="1">
      <c r="A233" s="301"/>
      <c r="B233" s="298"/>
      <c r="C233" s="298"/>
      <c r="D233" s="298"/>
      <c r="E233" s="298"/>
      <c r="F233" s="298"/>
      <c r="G233" s="298"/>
      <c r="H233" s="299"/>
      <c r="I233" s="298"/>
      <c r="J233" s="298"/>
      <c r="K233" s="298"/>
      <c r="L233" s="300"/>
      <c r="M233" s="298"/>
      <c r="N233" s="298"/>
      <c r="O233" s="298"/>
      <c r="P233" s="298"/>
      <c r="Q233" s="298"/>
      <c r="R233" s="298"/>
      <c r="S233" s="298"/>
      <c r="T233" s="298"/>
      <c r="U233" s="298"/>
      <c r="V233" s="298"/>
      <c r="W233" s="298"/>
      <c r="X233" s="298"/>
      <c r="Y233" s="298"/>
      <c r="Z233" s="298"/>
      <c r="AA233" s="298"/>
      <c r="AB233" s="298"/>
      <c r="AC233" s="298"/>
      <c r="AD233" s="298"/>
      <c r="AE233" s="298"/>
    </row>
    <row r="234" ht="20.25" customHeight="1">
      <c r="A234" s="301"/>
      <c r="B234" s="298"/>
      <c r="C234" s="298"/>
      <c r="D234" s="298"/>
      <c r="E234" s="298"/>
      <c r="F234" s="298"/>
      <c r="G234" s="298"/>
      <c r="H234" s="299"/>
      <c r="I234" s="298"/>
      <c r="J234" s="298"/>
      <c r="K234" s="298"/>
      <c r="L234" s="300"/>
      <c r="M234" s="298"/>
      <c r="N234" s="298"/>
      <c r="O234" s="298"/>
      <c r="P234" s="298"/>
      <c r="Q234" s="298"/>
      <c r="R234" s="298"/>
      <c r="S234" s="298"/>
      <c r="T234" s="298"/>
      <c r="U234" s="298"/>
      <c r="V234" s="298"/>
      <c r="W234" s="298"/>
      <c r="X234" s="298"/>
      <c r="Y234" s="298"/>
      <c r="Z234" s="298"/>
      <c r="AA234" s="298"/>
      <c r="AB234" s="298"/>
      <c r="AC234" s="298"/>
      <c r="AD234" s="298"/>
      <c r="AE234" s="298"/>
    </row>
    <row r="235" ht="20.25" customHeight="1">
      <c r="A235" s="301"/>
      <c r="B235" s="298"/>
      <c r="C235" s="298"/>
      <c r="D235" s="298"/>
      <c r="E235" s="298"/>
      <c r="F235" s="298"/>
      <c r="G235" s="298"/>
      <c r="H235" s="299"/>
      <c r="I235" s="298"/>
      <c r="J235" s="298"/>
      <c r="K235" s="298"/>
      <c r="L235" s="300"/>
      <c r="M235" s="298"/>
      <c r="N235" s="298"/>
      <c r="O235" s="298"/>
      <c r="P235" s="298"/>
      <c r="Q235" s="298"/>
      <c r="R235" s="298"/>
      <c r="S235" s="298"/>
      <c r="T235" s="298"/>
      <c r="U235" s="298"/>
      <c r="V235" s="298"/>
      <c r="W235" s="298"/>
      <c r="X235" s="298"/>
      <c r="Y235" s="298"/>
      <c r="Z235" s="298"/>
      <c r="AA235" s="298"/>
      <c r="AB235" s="298"/>
      <c r="AC235" s="298"/>
      <c r="AD235" s="298"/>
      <c r="AE235" s="298"/>
    </row>
    <row r="236" ht="20.25" customHeight="1">
      <c r="A236" s="301"/>
      <c r="B236" s="298"/>
      <c r="C236" s="298"/>
      <c r="D236" s="298"/>
      <c r="E236" s="298"/>
      <c r="F236" s="298"/>
      <c r="G236" s="298"/>
      <c r="H236" s="299"/>
      <c r="I236" s="298"/>
      <c r="J236" s="298"/>
      <c r="K236" s="298"/>
      <c r="L236" s="300"/>
      <c r="M236" s="298"/>
      <c r="N236" s="298"/>
      <c r="O236" s="298"/>
      <c r="P236" s="298"/>
      <c r="Q236" s="298"/>
      <c r="R236" s="298"/>
      <c r="S236" s="298"/>
      <c r="T236" s="298"/>
      <c r="U236" s="298"/>
      <c r="V236" s="298"/>
      <c r="W236" s="298"/>
      <c r="X236" s="298"/>
      <c r="Y236" s="298"/>
      <c r="Z236" s="298"/>
      <c r="AA236" s="298"/>
      <c r="AB236" s="298"/>
      <c r="AC236" s="298"/>
      <c r="AD236" s="298"/>
      <c r="AE236" s="298"/>
    </row>
    <row r="237" ht="20.25" customHeight="1">
      <c r="A237" s="301"/>
      <c r="B237" s="298"/>
      <c r="C237" s="298"/>
      <c r="D237" s="298"/>
      <c r="E237" s="298"/>
      <c r="F237" s="298"/>
      <c r="G237" s="298"/>
      <c r="H237" s="299"/>
      <c r="I237" s="298"/>
      <c r="J237" s="298"/>
      <c r="K237" s="298"/>
      <c r="L237" s="300"/>
      <c r="M237" s="298"/>
      <c r="N237" s="298"/>
      <c r="O237" s="298"/>
      <c r="P237" s="298"/>
      <c r="Q237" s="298"/>
      <c r="R237" s="298"/>
      <c r="S237" s="298"/>
      <c r="T237" s="298"/>
      <c r="U237" s="298"/>
      <c r="V237" s="298"/>
      <c r="W237" s="298"/>
      <c r="X237" s="298"/>
      <c r="Y237" s="298"/>
      <c r="Z237" s="298"/>
      <c r="AA237" s="298"/>
      <c r="AB237" s="298"/>
      <c r="AC237" s="298"/>
      <c r="AD237" s="298"/>
      <c r="AE237" s="298"/>
    </row>
    <row r="238" ht="20.25" customHeight="1">
      <c r="A238" s="301"/>
      <c r="B238" s="298"/>
      <c r="C238" s="298"/>
      <c r="D238" s="298"/>
      <c r="E238" s="298"/>
      <c r="F238" s="298"/>
      <c r="G238" s="298"/>
      <c r="H238" s="299"/>
      <c r="I238" s="298"/>
      <c r="J238" s="298"/>
      <c r="K238" s="298"/>
      <c r="L238" s="300"/>
      <c r="M238" s="298"/>
      <c r="N238" s="298"/>
      <c r="O238" s="298"/>
      <c r="P238" s="298"/>
      <c r="Q238" s="298"/>
      <c r="R238" s="298"/>
      <c r="S238" s="298"/>
      <c r="T238" s="298"/>
      <c r="U238" s="298"/>
      <c r="V238" s="298"/>
      <c r="W238" s="298"/>
      <c r="X238" s="298"/>
      <c r="Y238" s="298"/>
      <c r="Z238" s="298"/>
      <c r="AA238" s="298"/>
      <c r="AB238" s="298"/>
      <c r="AC238" s="298"/>
      <c r="AD238" s="298"/>
      <c r="AE238" s="298"/>
    </row>
    <row r="239" ht="20.25" customHeight="1">
      <c r="A239" s="301"/>
      <c r="B239" s="298"/>
      <c r="C239" s="298"/>
      <c r="D239" s="298"/>
      <c r="E239" s="298"/>
      <c r="F239" s="298"/>
      <c r="G239" s="298"/>
      <c r="H239" s="299"/>
      <c r="I239" s="298"/>
      <c r="J239" s="298"/>
      <c r="K239" s="298"/>
      <c r="L239" s="300"/>
      <c r="M239" s="298"/>
      <c r="N239" s="298"/>
      <c r="O239" s="298"/>
      <c r="P239" s="298"/>
      <c r="Q239" s="298"/>
      <c r="R239" s="298"/>
      <c r="S239" s="298"/>
      <c r="T239" s="298"/>
      <c r="U239" s="298"/>
      <c r="V239" s="298"/>
      <c r="W239" s="298"/>
      <c r="X239" s="298"/>
      <c r="Y239" s="298"/>
      <c r="Z239" s="298"/>
      <c r="AA239" s="298"/>
      <c r="AB239" s="298"/>
      <c r="AC239" s="298"/>
      <c r="AD239" s="298"/>
      <c r="AE239" s="298"/>
    </row>
    <row r="240" ht="20.25" customHeight="1">
      <c r="A240" s="301"/>
      <c r="B240" s="298"/>
      <c r="C240" s="298"/>
      <c r="D240" s="298"/>
      <c r="E240" s="298"/>
      <c r="F240" s="298"/>
      <c r="G240" s="298"/>
      <c r="H240" s="299"/>
      <c r="I240" s="298"/>
      <c r="J240" s="298"/>
      <c r="K240" s="298"/>
      <c r="L240" s="300"/>
      <c r="M240" s="298"/>
      <c r="N240" s="298"/>
      <c r="O240" s="298"/>
      <c r="P240" s="298"/>
      <c r="Q240" s="298"/>
      <c r="R240" s="298"/>
      <c r="S240" s="298"/>
      <c r="T240" s="298"/>
      <c r="U240" s="298"/>
      <c r="V240" s="298"/>
      <c r="W240" s="298"/>
      <c r="X240" s="298"/>
      <c r="Y240" s="298"/>
      <c r="Z240" s="298"/>
      <c r="AA240" s="298"/>
      <c r="AB240" s="298"/>
      <c r="AC240" s="298"/>
      <c r="AD240" s="298"/>
      <c r="AE240" s="298"/>
    </row>
    <row r="241" ht="20.25" customHeight="1">
      <c r="A241" s="301"/>
      <c r="B241" s="298"/>
      <c r="C241" s="298"/>
      <c r="D241" s="298"/>
      <c r="E241" s="298"/>
      <c r="F241" s="298"/>
      <c r="G241" s="298"/>
      <c r="H241" s="299"/>
      <c r="I241" s="298"/>
      <c r="J241" s="298"/>
      <c r="K241" s="298"/>
      <c r="L241" s="300"/>
      <c r="M241" s="298"/>
      <c r="N241" s="298"/>
      <c r="O241" s="298"/>
      <c r="P241" s="298"/>
      <c r="Q241" s="298"/>
      <c r="R241" s="298"/>
      <c r="S241" s="298"/>
      <c r="T241" s="298"/>
      <c r="U241" s="298"/>
      <c r="V241" s="298"/>
      <c r="W241" s="298"/>
      <c r="X241" s="298"/>
      <c r="Y241" s="298"/>
      <c r="Z241" s="298"/>
      <c r="AA241" s="298"/>
      <c r="AB241" s="298"/>
      <c r="AC241" s="298"/>
      <c r="AD241" s="298"/>
      <c r="AE241" s="298"/>
    </row>
    <row r="242" ht="20.25" customHeight="1">
      <c r="A242" s="301"/>
      <c r="B242" s="298"/>
      <c r="C242" s="298"/>
      <c r="D242" s="298"/>
      <c r="E242" s="298"/>
      <c r="F242" s="298"/>
      <c r="G242" s="298"/>
      <c r="H242" s="299"/>
      <c r="I242" s="298"/>
      <c r="J242" s="298"/>
      <c r="K242" s="298"/>
      <c r="L242" s="300"/>
      <c r="M242" s="298"/>
      <c r="N242" s="298"/>
      <c r="O242" s="298"/>
      <c r="P242" s="298"/>
      <c r="Q242" s="298"/>
      <c r="R242" s="298"/>
      <c r="S242" s="298"/>
      <c r="T242" s="298"/>
      <c r="U242" s="298"/>
      <c r="V242" s="298"/>
      <c r="W242" s="298"/>
      <c r="X242" s="298"/>
      <c r="Y242" s="298"/>
      <c r="Z242" s="298"/>
      <c r="AA242" s="298"/>
      <c r="AB242" s="298"/>
      <c r="AC242" s="298"/>
      <c r="AD242" s="298"/>
      <c r="AE242" s="298"/>
    </row>
    <row r="243" ht="20.25" customHeight="1">
      <c r="A243" s="301"/>
      <c r="B243" s="298"/>
      <c r="C243" s="298"/>
      <c r="D243" s="298"/>
      <c r="E243" s="298"/>
      <c r="F243" s="298"/>
      <c r="G243" s="298"/>
      <c r="H243" s="299"/>
      <c r="I243" s="298"/>
      <c r="J243" s="298"/>
      <c r="K243" s="298"/>
      <c r="L243" s="300"/>
      <c r="M243" s="298"/>
      <c r="N243" s="298"/>
      <c r="O243" s="298"/>
      <c r="P243" s="298"/>
      <c r="Q243" s="298"/>
      <c r="R243" s="298"/>
      <c r="S243" s="298"/>
      <c r="T243" s="298"/>
      <c r="U243" s="298"/>
      <c r="V243" s="298"/>
      <c r="W243" s="298"/>
      <c r="X243" s="298"/>
      <c r="Y243" s="298"/>
      <c r="Z243" s="298"/>
      <c r="AA243" s="298"/>
      <c r="AB243" s="298"/>
      <c r="AC243" s="298"/>
      <c r="AD243" s="298"/>
      <c r="AE243" s="298"/>
    </row>
    <row r="244" ht="20.25" customHeight="1">
      <c r="A244" s="301"/>
      <c r="B244" s="298"/>
      <c r="C244" s="298"/>
      <c r="D244" s="298"/>
      <c r="E244" s="298"/>
      <c r="F244" s="298"/>
      <c r="G244" s="298"/>
      <c r="H244" s="299"/>
      <c r="I244" s="298"/>
      <c r="J244" s="298"/>
      <c r="K244" s="298"/>
      <c r="L244" s="300"/>
      <c r="M244" s="298"/>
      <c r="N244" s="298"/>
      <c r="O244" s="298"/>
      <c r="P244" s="298"/>
      <c r="Q244" s="298"/>
      <c r="R244" s="298"/>
      <c r="S244" s="298"/>
      <c r="T244" s="298"/>
      <c r="U244" s="298"/>
      <c r="V244" s="298"/>
      <c r="W244" s="298"/>
      <c r="X244" s="298"/>
      <c r="Y244" s="298"/>
      <c r="Z244" s="298"/>
      <c r="AA244" s="298"/>
      <c r="AB244" s="298"/>
      <c r="AC244" s="298"/>
      <c r="AD244" s="298"/>
      <c r="AE244" s="298"/>
    </row>
    <row r="245" ht="20.25" customHeight="1">
      <c r="A245" s="301"/>
      <c r="B245" s="298"/>
      <c r="C245" s="298"/>
      <c r="D245" s="298"/>
      <c r="E245" s="298"/>
      <c r="F245" s="298"/>
      <c r="G245" s="298"/>
      <c r="H245" s="299"/>
      <c r="I245" s="298"/>
      <c r="J245" s="298"/>
      <c r="K245" s="298"/>
      <c r="L245" s="300"/>
      <c r="M245" s="298"/>
      <c r="N245" s="298"/>
      <c r="O245" s="298"/>
      <c r="P245" s="298"/>
      <c r="Q245" s="298"/>
      <c r="R245" s="298"/>
      <c r="S245" s="298"/>
      <c r="T245" s="298"/>
      <c r="U245" s="298"/>
      <c r="V245" s="298"/>
      <c r="W245" s="298"/>
      <c r="X245" s="298"/>
      <c r="Y245" s="298"/>
      <c r="Z245" s="298"/>
      <c r="AA245" s="298"/>
      <c r="AB245" s="298"/>
      <c r="AC245" s="298"/>
      <c r="AD245" s="298"/>
      <c r="AE245" s="298"/>
    </row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L7:L28">
    <cfRule type="cellIs" dxfId="0" priority="1" operator="lessThan">
      <formula>0.97</formula>
    </cfRule>
  </conditionalFormatting>
  <conditionalFormatting sqref="L7:L28">
    <cfRule type="cellIs" dxfId="1" priority="2" operator="greaterThan">
      <formula>0.99</formula>
    </cfRule>
  </conditionalFormatting>
  <conditionalFormatting sqref="L7:L28">
    <cfRule type="cellIs" dxfId="2" priority="3" operator="between">
      <formula>0.97</formula>
      <formula>0.99</formula>
    </cfRule>
  </conditionalFormatting>
  <printOptions/>
  <pageMargins bottom="1.0" footer="0.0" header="0.0" left="0.75" right="0.75" top="1.0"/>
  <pageSetup paperSize="9"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71"/>
    <col customWidth="1" hidden="1" min="14" max="14" width="13.14"/>
    <col customWidth="1" hidden="1" min="15" max="16" width="8.71"/>
    <col customWidth="1" min="17" max="17" width="19.57"/>
    <col customWidth="1" min="18" max="18" width="17.43"/>
    <col customWidth="1" min="19" max="19" width="17.86"/>
    <col customWidth="1" min="20" max="20" width="17.0"/>
    <col customWidth="1" min="21" max="21" width="15.14"/>
    <col customWidth="1" min="22" max="22" width="13.86"/>
    <col customWidth="1" min="23" max="24" width="9.14"/>
    <col customWidth="1" min="25" max="25" width="16.0"/>
    <col customWidth="1" min="26" max="45" width="9.14"/>
  </cols>
  <sheetData>
    <row r="1" ht="18.0" customHeight="1">
      <c r="A1" s="140" t="s">
        <v>53</v>
      </c>
      <c r="B1" s="140"/>
      <c r="C1" s="140"/>
      <c r="D1" s="140"/>
      <c r="E1" s="140"/>
      <c r="F1" s="140"/>
      <c r="G1" s="140"/>
      <c r="H1" s="141"/>
      <c r="I1" s="140"/>
      <c r="J1" s="140"/>
      <c r="K1" s="140"/>
      <c r="L1" s="140"/>
      <c r="M1" s="140"/>
      <c r="N1" s="140"/>
      <c r="O1" s="140"/>
      <c r="P1" s="140"/>
      <c r="Q1" s="142"/>
      <c r="R1" s="140"/>
      <c r="S1" s="140"/>
      <c r="T1" s="140"/>
      <c r="U1" s="143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  <c r="AJ1" s="140"/>
      <c r="AK1" s="140"/>
      <c r="AL1" s="140"/>
      <c r="AM1" s="140"/>
      <c r="AN1" s="140"/>
      <c r="AO1" s="140"/>
      <c r="AP1" s="140"/>
      <c r="AQ1" s="140"/>
      <c r="AR1" s="140"/>
      <c r="AS1" s="140"/>
    </row>
    <row r="2" ht="18.0" customHeight="1">
      <c r="A2" s="140"/>
      <c r="B2" s="140"/>
      <c r="C2" s="140"/>
      <c r="D2" s="140"/>
      <c r="E2" s="140"/>
      <c r="F2" s="140"/>
      <c r="G2" s="140"/>
      <c r="H2" s="141"/>
      <c r="I2" s="140"/>
      <c r="J2" s="140"/>
      <c r="K2" s="140"/>
      <c r="L2" s="140"/>
      <c r="M2" s="140"/>
      <c r="N2" s="140"/>
      <c r="O2" s="140"/>
      <c r="P2" s="140"/>
      <c r="Q2" s="142"/>
      <c r="R2" s="140"/>
      <c r="S2" s="140"/>
      <c r="T2" s="140"/>
      <c r="U2" s="143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  <c r="AL2" s="140"/>
      <c r="AM2" s="140"/>
      <c r="AN2" s="140"/>
      <c r="AO2" s="140"/>
      <c r="AP2" s="140"/>
      <c r="AQ2" s="140"/>
      <c r="AR2" s="140"/>
      <c r="AS2" s="140"/>
    </row>
    <row r="3" ht="18.0" customHeight="1">
      <c r="A3" s="144" t="s">
        <v>1</v>
      </c>
      <c r="B3" s="144"/>
      <c r="C3" s="144"/>
      <c r="D3" s="140"/>
      <c r="E3" s="140"/>
      <c r="F3" s="140"/>
      <c r="G3" s="140"/>
      <c r="H3" s="141"/>
      <c r="I3" s="140"/>
      <c r="J3" s="140"/>
      <c r="K3" s="140"/>
      <c r="L3" s="140"/>
      <c r="M3" s="140"/>
      <c r="N3" s="140"/>
      <c r="O3" s="140"/>
      <c r="P3" s="140"/>
      <c r="Q3" s="142"/>
      <c r="R3" s="140"/>
      <c r="S3" s="140"/>
      <c r="T3" s="140"/>
      <c r="U3" s="143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/>
      <c r="AL3" s="140"/>
      <c r="AM3" s="140"/>
      <c r="AN3" s="140"/>
      <c r="AO3" s="140"/>
      <c r="AP3" s="140"/>
      <c r="AQ3" s="140"/>
      <c r="AR3" s="140"/>
      <c r="AS3" s="140"/>
    </row>
    <row r="4" ht="29.25" customHeight="1">
      <c r="A4" s="140"/>
      <c r="B4" s="140"/>
      <c r="C4" s="140"/>
      <c r="D4" s="140"/>
      <c r="E4" s="140"/>
      <c r="F4" s="140"/>
      <c r="G4" s="140"/>
      <c r="H4" s="141" t="s">
        <v>2</v>
      </c>
      <c r="I4" s="145">
        <v>44333.0</v>
      </c>
      <c r="J4" s="140" t="str">
        <f>+B8&amp;"/"&amp;B9&amp;"/"&amp;B10&amp;"/"&amp;B11&amp;"/"&amp;B12</f>
        <v>HRD2940/HRD2940/D1650/HRD2930/</v>
      </c>
      <c r="K4" s="140"/>
      <c r="L4" s="140"/>
      <c r="M4" s="140"/>
      <c r="N4" s="140"/>
      <c r="O4" s="140"/>
      <c r="P4" s="140"/>
      <c r="Q4" s="142"/>
      <c r="R4" s="140"/>
      <c r="S4" s="140"/>
      <c r="T4" s="140"/>
      <c r="U4" s="143"/>
      <c r="V4" s="140"/>
      <c r="W4" s="140"/>
      <c r="X4" s="140"/>
      <c r="Y4" s="140"/>
      <c r="Z4" s="140"/>
      <c r="AA4" s="140"/>
      <c r="AB4" s="140"/>
      <c r="AC4" s="140"/>
      <c r="AD4" s="140"/>
      <c r="AE4" s="140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</row>
    <row r="5" ht="18.0" customHeight="1">
      <c r="A5" s="140" t="s">
        <v>4</v>
      </c>
      <c r="B5" s="140"/>
      <c r="C5" s="140"/>
      <c r="D5" s="140"/>
      <c r="E5" s="140"/>
      <c r="F5" s="140"/>
      <c r="G5" s="140"/>
      <c r="H5" s="141"/>
      <c r="I5" s="140"/>
      <c r="J5" s="140"/>
      <c r="K5" s="140"/>
      <c r="L5" s="140"/>
      <c r="M5" s="140"/>
      <c r="N5" s="140"/>
      <c r="O5" s="140"/>
      <c r="P5" s="140"/>
      <c r="Q5" s="142"/>
      <c r="R5" s="140"/>
      <c r="S5" s="140"/>
      <c r="T5" s="140"/>
      <c r="U5" s="143"/>
      <c r="V5" s="140"/>
      <c r="W5" s="140"/>
      <c r="X5" s="140"/>
      <c r="Y5" s="140"/>
      <c r="Z5" s="140"/>
      <c r="AA5" s="140"/>
      <c r="AB5" s="140"/>
      <c r="AC5" s="140"/>
      <c r="AD5" s="140"/>
      <c r="AE5" s="140"/>
      <c r="AF5" s="140"/>
      <c r="AG5" s="140"/>
      <c r="AH5" s="140"/>
      <c r="AI5" s="140"/>
      <c r="AJ5" s="140"/>
      <c r="AK5" s="140"/>
      <c r="AL5" s="140"/>
      <c r="AM5" s="140"/>
      <c r="AN5" s="140"/>
      <c r="AO5" s="140"/>
      <c r="AP5" s="140"/>
      <c r="AQ5" s="140"/>
      <c r="AR5" s="140"/>
      <c r="AS5" s="140"/>
    </row>
    <row r="6" ht="18.0" customHeight="1">
      <c r="A6" s="146"/>
      <c r="B6" s="146"/>
      <c r="C6" s="146"/>
      <c r="D6" s="146"/>
      <c r="E6" s="146"/>
      <c r="F6" s="146"/>
      <c r="G6" s="146"/>
      <c r="H6" s="147"/>
      <c r="I6" s="146"/>
      <c r="J6" s="140"/>
      <c r="K6" s="140"/>
      <c r="L6" s="140"/>
      <c r="M6" s="140"/>
      <c r="N6" s="140"/>
      <c r="O6" s="140"/>
      <c r="P6" s="140"/>
      <c r="Q6" s="142"/>
      <c r="R6" s="140"/>
      <c r="S6" s="140"/>
      <c r="T6" s="140"/>
      <c r="U6" s="143"/>
      <c r="V6" s="140"/>
      <c r="W6" s="140"/>
      <c r="X6" s="140"/>
      <c r="Y6" s="140"/>
      <c r="Z6" s="140"/>
      <c r="AA6" s="140"/>
      <c r="AB6" s="140"/>
      <c r="AC6" s="140"/>
      <c r="AD6" s="140"/>
      <c r="AE6" s="140"/>
      <c r="AF6" s="140"/>
      <c r="AG6" s="140"/>
      <c r="AH6" s="140"/>
      <c r="AI6" s="140"/>
      <c r="AJ6" s="140"/>
      <c r="AK6" s="140"/>
      <c r="AL6" s="140"/>
      <c r="AM6" s="140"/>
      <c r="AN6" s="140"/>
      <c r="AO6" s="140"/>
      <c r="AP6" s="140"/>
      <c r="AQ6" s="140"/>
      <c r="AR6" s="140"/>
      <c r="AS6" s="140"/>
    </row>
    <row r="7" ht="36.0" customHeight="1">
      <c r="A7" s="148" t="s">
        <v>6</v>
      </c>
      <c r="B7" s="149"/>
      <c r="C7" s="150" t="s">
        <v>137</v>
      </c>
      <c r="D7" s="151" t="s">
        <v>8</v>
      </c>
      <c r="E7" s="152" t="s">
        <v>9</v>
      </c>
      <c r="F7" s="153"/>
      <c r="G7" s="153"/>
      <c r="H7" s="149"/>
      <c r="I7" s="154" t="s">
        <v>10</v>
      </c>
      <c r="J7" s="140"/>
      <c r="K7" s="140"/>
      <c r="L7" s="140"/>
      <c r="M7" s="140"/>
      <c r="N7" s="140"/>
      <c r="O7" s="140"/>
      <c r="P7" s="140"/>
      <c r="Q7" s="155">
        <f>+I104</f>
        <v>0.008144098776</v>
      </c>
      <c r="R7" s="140"/>
      <c r="S7" s="140"/>
      <c r="T7" s="140"/>
      <c r="U7" s="143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</row>
    <row r="8" ht="26.25" customHeight="1">
      <c r="A8" s="156">
        <v>1.0</v>
      </c>
      <c r="B8" s="157" t="s">
        <v>56</v>
      </c>
      <c r="C8" s="157">
        <v>29.5</v>
      </c>
      <c r="D8" s="158">
        <v>0.0147</v>
      </c>
      <c r="E8" s="159">
        <f>253.12*12</f>
        <v>3037.44</v>
      </c>
      <c r="F8" s="159"/>
      <c r="G8" s="159"/>
      <c r="H8" s="160">
        <v>12.0</v>
      </c>
      <c r="I8" s="161">
        <f t="shared" ref="I8:I11" si="1">+D8*E8</f>
        <v>44.650368</v>
      </c>
      <c r="J8" s="162">
        <f t="shared" ref="J8:J12" si="2">E8-I8</f>
        <v>2992.789632</v>
      </c>
      <c r="K8" s="140"/>
      <c r="L8" s="140"/>
      <c r="M8" s="140"/>
      <c r="N8" s="140"/>
      <c r="O8" s="140"/>
      <c r="P8" s="140"/>
      <c r="Q8" s="142"/>
      <c r="R8" s="140"/>
      <c r="S8" s="140"/>
      <c r="T8" s="140"/>
      <c r="U8" s="143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</row>
    <row r="9" ht="26.25" customHeight="1">
      <c r="A9" s="156">
        <v>2.0</v>
      </c>
      <c r="B9" s="164" t="s">
        <v>56</v>
      </c>
      <c r="C9" s="164">
        <v>29.5</v>
      </c>
      <c r="D9" s="165">
        <v>0.0147</v>
      </c>
      <c r="E9" s="159">
        <f>253.12*51.5</f>
        <v>13035.68</v>
      </c>
      <c r="F9" s="159"/>
      <c r="G9" s="159"/>
      <c r="H9" s="160">
        <v>51.5</v>
      </c>
      <c r="I9" s="161">
        <f t="shared" si="1"/>
        <v>191.624496</v>
      </c>
      <c r="J9" s="162">
        <f t="shared" si="2"/>
        <v>12844.0555</v>
      </c>
      <c r="K9" s="140"/>
      <c r="L9" s="140"/>
      <c r="M9" s="140"/>
      <c r="N9" s="140"/>
      <c r="O9" s="140"/>
      <c r="P9" s="140"/>
      <c r="Q9" s="142"/>
      <c r="R9" s="140"/>
      <c r="S9" s="140"/>
      <c r="T9" s="140"/>
      <c r="U9" s="143"/>
      <c r="V9" s="140"/>
      <c r="W9" s="140"/>
      <c r="X9" s="140"/>
      <c r="Y9" s="140"/>
      <c r="Z9" s="140"/>
      <c r="AA9" s="140"/>
      <c r="AB9" s="140"/>
      <c r="AC9" s="140"/>
      <c r="AD9" s="140"/>
      <c r="AE9" s="140"/>
      <c r="AF9" s="140"/>
      <c r="AG9" s="140"/>
      <c r="AH9" s="140"/>
      <c r="AI9" s="140"/>
      <c r="AJ9" s="140"/>
      <c r="AK9" s="140"/>
      <c r="AL9" s="140"/>
      <c r="AM9" s="140"/>
      <c r="AN9" s="140"/>
      <c r="AO9" s="140"/>
      <c r="AP9" s="140"/>
      <c r="AQ9" s="140"/>
      <c r="AR9" s="140"/>
      <c r="AS9" s="140"/>
    </row>
    <row r="10" ht="26.25" customHeight="1">
      <c r="A10" s="156">
        <v>3.0</v>
      </c>
      <c r="B10" s="164" t="s">
        <v>82</v>
      </c>
      <c r="C10" s="164">
        <v>16.5</v>
      </c>
      <c r="D10" s="165">
        <v>0.1057</v>
      </c>
      <c r="E10" s="166">
        <f>205.562*7.6</f>
        <v>1562.2712</v>
      </c>
      <c r="F10" s="166"/>
      <c r="G10" s="166"/>
      <c r="H10" s="160">
        <v>7.6</v>
      </c>
      <c r="I10" s="161">
        <f t="shared" si="1"/>
        <v>165.1320658</v>
      </c>
      <c r="J10" s="162">
        <f t="shared" si="2"/>
        <v>1397.139134</v>
      </c>
      <c r="K10" s="140"/>
      <c r="L10" s="140"/>
      <c r="M10" s="140"/>
      <c r="N10" s="140"/>
      <c r="O10" s="140"/>
      <c r="P10" s="140"/>
      <c r="Q10" s="142"/>
      <c r="R10" s="140"/>
      <c r="S10" s="140"/>
      <c r="T10" s="140"/>
      <c r="U10" s="143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</row>
    <row r="11" ht="26.25" customHeight="1">
      <c r="A11" s="156">
        <v>6.0</v>
      </c>
      <c r="B11" s="164" t="s">
        <v>57</v>
      </c>
      <c r="C11" s="164">
        <v>29.5</v>
      </c>
      <c r="D11" s="165">
        <v>0.0156</v>
      </c>
      <c r="E11" s="166">
        <f>251.585*3</f>
        <v>754.755</v>
      </c>
      <c r="F11" s="166"/>
      <c r="G11" s="166"/>
      <c r="H11" s="160">
        <v>3.0</v>
      </c>
      <c r="I11" s="161">
        <f t="shared" si="1"/>
        <v>11.774178</v>
      </c>
      <c r="J11" s="162">
        <f t="shared" si="2"/>
        <v>742.980822</v>
      </c>
      <c r="K11" s="140"/>
      <c r="L11" s="140"/>
      <c r="M11" s="140"/>
      <c r="N11" s="140"/>
      <c r="O11" s="140"/>
      <c r="P11" s="140"/>
      <c r="Q11" s="142"/>
      <c r="R11" s="140"/>
      <c r="S11" s="140"/>
      <c r="T11" s="140"/>
      <c r="U11" s="143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</row>
    <row r="12" ht="26.25" customHeight="1">
      <c r="A12" s="156">
        <v>7.0</v>
      </c>
      <c r="B12" s="164"/>
      <c r="C12" s="164"/>
      <c r="D12" s="165"/>
      <c r="E12" s="166"/>
      <c r="F12" s="166"/>
      <c r="G12" s="166"/>
      <c r="H12" s="160"/>
      <c r="I12" s="161"/>
      <c r="J12" s="162">
        <f t="shared" si="2"/>
        <v>0</v>
      </c>
      <c r="K12" s="140"/>
      <c r="L12" s="140"/>
      <c r="M12" s="140"/>
      <c r="N12" s="140"/>
      <c r="O12" s="140"/>
      <c r="P12" s="140"/>
      <c r="Q12" s="142"/>
      <c r="R12" s="140"/>
      <c r="S12" s="140"/>
      <c r="T12" s="140"/>
      <c r="U12" s="143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</row>
    <row r="13" ht="18.0" customHeight="1">
      <c r="A13" s="167"/>
      <c r="B13" s="168"/>
      <c r="C13" s="169"/>
      <c r="D13" s="170"/>
      <c r="E13" s="171">
        <f>SUM(E8:E12)</f>
        <v>18390.1462</v>
      </c>
      <c r="F13" s="172"/>
      <c r="G13" s="172"/>
      <c r="H13" s="173"/>
      <c r="I13" s="174">
        <f t="shared" ref="I13:J13" si="3">SUM(I8:I12)</f>
        <v>413.1811078</v>
      </c>
      <c r="J13" s="175">
        <f t="shared" si="3"/>
        <v>17976.96509</v>
      </c>
      <c r="K13" s="140"/>
      <c r="L13" s="140"/>
      <c r="M13" s="140"/>
      <c r="N13" s="140"/>
      <c r="O13" s="140"/>
      <c r="P13" s="140"/>
      <c r="Q13" s="142"/>
      <c r="R13" s="140"/>
      <c r="S13" s="140"/>
      <c r="T13" s="140"/>
      <c r="U13" s="143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</row>
    <row r="14" ht="18.0" customHeight="1">
      <c r="A14" s="176"/>
      <c r="B14" s="146"/>
      <c r="C14" s="146"/>
      <c r="D14" s="177"/>
      <c r="E14" s="178"/>
      <c r="F14" s="153"/>
      <c r="G14" s="153"/>
      <c r="H14" s="149"/>
      <c r="I14" s="179"/>
      <c r="J14" s="140"/>
      <c r="K14" s="140"/>
      <c r="L14" s="140"/>
      <c r="M14" s="140"/>
      <c r="N14" s="140"/>
      <c r="O14" s="140"/>
      <c r="P14" s="140"/>
      <c r="Q14" s="142"/>
      <c r="R14" s="140"/>
      <c r="S14" s="140"/>
      <c r="T14" s="140"/>
      <c r="U14" s="143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</row>
    <row r="15" ht="18.0" customHeight="1">
      <c r="A15" s="140"/>
      <c r="B15" s="140"/>
      <c r="C15" s="140"/>
      <c r="D15" s="140"/>
      <c r="E15" s="140"/>
      <c r="F15" s="140"/>
      <c r="G15" s="140"/>
      <c r="H15" s="141"/>
      <c r="I15" s="140"/>
      <c r="J15" s="140"/>
      <c r="K15" s="140"/>
      <c r="L15" s="140"/>
      <c r="M15" s="140"/>
      <c r="N15" s="140"/>
      <c r="O15" s="140"/>
      <c r="P15" s="140"/>
      <c r="Q15" s="142"/>
      <c r="R15" s="140"/>
      <c r="S15" s="140"/>
      <c r="T15" s="140"/>
      <c r="U15" s="143"/>
      <c r="V15" s="140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</row>
    <row r="16" ht="18.0" customHeight="1">
      <c r="A16" s="140"/>
      <c r="B16" s="140"/>
      <c r="C16" s="140"/>
      <c r="D16" s="140"/>
      <c r="E16" s="140"/>
      <c r="F16" s="140"/>
      <c r="G16" s="140"/>
      <c r="H16" s="141"/>
      <c r="I16" s="140"/>
      <c r="J16" s="140"/>
      <c r="K16" s="140"/>
      <c r="L16" s="140"/>
      <c r="M16" s="140"/>
      <c r="N16" s="140"/>
      <c r="O16" s="140"/>
      <c r="P16" s="140"/>
      <c r="Q16" s="142"/>
      <c r="R16" s="140"/>
      <c r="S16" s="140"/>
      <c r="T16" s="140"/>
      <c r="U16" s="143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</row>
    <row r="17" ht="18.0" customHeight="1">
      <c r="A17" s="140" t="s">
        <v>11</v>
      </c>
      <c r="B17" s="140"/>
      <c r="C17" s="140"/>
      <c r="D17" s="140"/>
      <c r="E17" s="140"/>
      <c r="F17" s="140"/>
      <c r="G17" s="140"/>
      <c r="H17" s="141"/>
      <c r="I17" s="140"/>
      <c r="J17" s="140"/>
      <c r="K17" s="140"/>
      <c r="L17" s="140"/>
      <c r="M17" s="140"/>
      <c r="N17" s="140"/>
      <c r="O17" s="140"/>
      <c r="P17" s="140"/>
      <c r="Q17" s="142"/>
      <c r="R17" s="140"/>
      <c r="S17" s="140"/>
      <c r="T17" s="140"/>
      <c r="U17" s="143"/>
      <c r="V17" s="140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  <c r="AL17" s="140"/>
      <c r="AM17" s="140"/>
      <c r="AN17" s="140"/>
      <c r="AO17" s="140"/>
      <c r="AP17" s="140"/>
      <c r="AQ17" s="140"/>
      <c r="AR17" s="140"/>
      <c r="AS17" s="140"/>
    </row>
    <row r="18" ht="18.0" customHeight="1">
      <c r="A18" s="140"/>
      <c r="B18" s="140"/>
      <c r="C18" s="140"/>
      <c r="D18" s="140"/>
      <c r="E18" s="140"/>
      <c r="F18" s="140"/>
      <c r="G18" s="140"/>
      <c r="H18" s="141"/>
      <c r="I18" s="140"/>
      <c r="J18" s="140"/>
      <c r="K18" s="140"/>
      <c r="L18" s="140"/>
      <c r="M18" s="140"/>
      <c r="N18" s="140"/>
      <c r="O18" s="140"/>
      <c r="P18" s="140"/>
      <c r="Q18" s="142"/>
      <c r="R18" s="140"/>
      <c r="S18" s="140"/>
      <c r="T18" s="140"/>
      <c r="U18" s="143"/>
      <c r="V18" s="140"/>
      <c r="W18" s="140"/>
      <c r="X18" s="140"/>
      <c r="Y18" s="140"/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  <c r="AL18" s="140"/>
      <c r="AM18" s="140"/>
      <c r="AN18" s="140"/>
      <c r="AO18" s="140"/>
      <c r="AP18" s="140"/>
      <c r="AQ18" s="140"/>
      <c r="AR18" s="140"/>
      <c r="AS18" s="140"/>
    </row>
    <row r="19" ht="40.5" customHeight="1">
      <c r="A19" s="180"/>
      <c r="B19" s="164" t="s">
        <v>12</v>
      </c>
      <c r="C19" s="181" t="s">
        <v>58</v>
      </c>
      <c r="D19" s="52"/>
      <c r="E19" s="53"/>
      <c r="F19" s="182"/>
      <c r="G19" s="182"/>
      <c r="H19" s="183" t="s">
        <v>14</v>
      </c>
      <c r="I19" s="164" t="s">
        <v>15</v>
      </c>
      <c r="J19" s="164" t="s">
        <v>16</v>
      </c>
      <c r="K19" s="140"/>
      <c r="L19" s="164" t="s">
        <v>17</v>
      </c>
      <c r="M19" s="164" t="s">
        <v>15</v>
      </c>
      <c r="N19" s="180" t="s">
        <v>18</v>
      </c>
      <c r="O19" s="140"/>
      <c r="P19" s="140"/>
      <c r="Q19" s="184"/>
      <c r="R19" s="164" t="s">
        <v>17</v>
      </c>
      <c r="S19" s="164" t="s">
        <v>15</v>
      </c>
      <c r="T19" s="180" t="s">
        <v>18</v>
      </c>
      <c r="U19" s="143"/>
      <c r="V19" s="180" t="s">
        <v>19</v>
      </c>
      <c r="W19" s="180" t="s">
        <v>20</v>
      </c>
      <c r="X19" s="180" t="s">
        <v>21</v>
      </c>
      <c r="Y19" s="180" t="s">
        <v>138</v>
      </c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  <c r="AJ19" s="140"/>
      <c r="AK19" s="140"/>
      <c r="AL19" s="140"/>
      <c r="AM19" s="140"/>
      <c r="AN19" s="140"/>
      <c r="AO19" s="140"/>
      <c r="AP19" s="140"/>
      <c r="AQ19" s="140"/>
      <c r="AR19" s="140"/>
      <c r="AS19" s="140"/>
    </row>
    <row r="20" ht="27.0" customHeight="1">
      <c r="A20" s="185">
        <v>1.0</v>
      </c>
      <c r="B20" s="186" t="s">
        <v>62</v>
      </c>
      <c r="C20" s="187">
        <v>92.0</v>
      </c>
      <c r="D20" s="187">
        <v>195.0</v>
      </c>
      <c r="E20" s="187">
        <v>240.0</v>
      </c>
      <c r="F20" s="187">
        <f t="shared" ref="F20:F69" si="5">VALUE(IF(RIGHT(B20, 1)="%", RIGHT(B20, 3), 0))</f>
        <v>0.8</v>
      </c>
      <c r="G20" s="187">
        <f t="shared" ref="G20:G69" si="6">+Q20*C20/100*D20/100*E20/100</f>
        <v>129.168</v>
      </c>
      <c r="H20" s="188">
        <f t="shared" ref="H20:H69" si="7">IF(F20=0, G20, F20*G20)</f>
        <v>103.3344</v>
      </c>
      <c r="I20" s="187">
        <v>1.0</v>
      </c>
      <c r="J20" s="189">
        <f t="shared" ref="J20:J69" si="8">+I20*H20</f>
        <v>103.3344</v>
      </c>
      <c r="K20" s="190"/>
      <c r="L20" s="191">
        <f>D20*25.4/1000</f>
        <v>4.953</v>
      </c>
      <c r="M20" s="185">
        <f>+I20</f>
        <v>1</v>
      </c>
      <c r="N20" s="185">
        <f>M20*L20</f>
        <v>4.953</v>
      </c>
      <c r="O20" s="190"/>
      <c r="P20" s="190"/>
      <c r="Q20" s="192">
        <v>30.0</v>
      </c>
      <c r="R20" s="191">
        <f t="shared" ref="R20:R70" si="9">E20/100</f>
        <v>2.4</v>
      </c>
      <c r="S20" s="185">
        <f t="shared" ref="S20:S70" si="10">I20</f>
        <v>1</v>
      </c>
      <c r="T20" s="185">
        <f t="shared" ref="T20:T70" si="11">S20*R20</f>
        <v>2.4</v>
      </c>
      <c r="U20" s="193">
        <f t="shared" ref="U20:U69" si="12">+Q20*C20/100*D20/100*E20/100</f>
        <v>129.168</v>
      </c>
      <c r="V20" s="191">
        <f t="shared" ref="V20:W20" si="4">C20/100</f>
        <v>0.92</v>
      </c>
      <c r="W20" s="191">
        <f t="shared" si="4"/>
        <v>1.95</v>
      </c>
      <c r="X20" s="191">
        <f t="shared" ref="X20:X70" si="14">T20</f>
        <v>2.4</v>
      </c>
      <c r="Y20" s="194">
        <f t="shared" ref="Y20:Y70" si="15">V20*W20*X20</f>
        <v>4.3056</v>
      </c>
      <c r="Z20" s="190"/>
      <c r="AA20" s="190"/>
      <c r="AB20" s="190"/>
      <c r="AC20" s="190"/>
      <c r="AD20" s="190"/>
      <c r="AE20" s="190"/>
      <c r="AF20" s="190"/>
      <c r="AG20" s="190"/>
      <c r="AH20" s="190"/>
      <c r="AI20" s="190"/>
      <c r="AJ20" s="190"/>
      <c r="AK20" s="190"/>
      <c r="AL20" s="190"/>
      <c r="AM20" s="190"/>
      <c r="AN20" s="190"/>
      <c r="AO20" s="190"/>
      <c r="AP20" s="190"/>
      <c r="AQ20" s="190"/>
      <c r="AR20" s="190"/>
      <c r="AS20" s="190"/>
    </row>
    <row r="21" ht="27.0" customHeight="1">
      <c r="A21" s="185">
        <v>2.0</v>
      </c>
      <c r="B21" s="195" t="s">
        <v>56</v>
      </c>
      <c r="C21" s="195">
        <v>100.0</v>
      </c>
      <c r="D21" s="195">
        <v>195.0</v>
      </c>
      <c r="E21" s="195">
        <v>243.0</v>
      </c>
      <c r="F21" s="195">
        <f t="shared" si="5"/>
        <v>0</v>
      </c>
      <c r="G21" s="195">
        <f t="shared" si="6"/>
        <v>142.155</v>
      </c>
      <c r="H21" s="196">
        <f t="shared" si="7"/>
        <v>142.155</v>
      </c>
      <c r="I21" s="195">
        <v>3.0</v>
      </c>
      <c r="J21" s="189">
        <f t="shared" si="8"/>
        <v>426.465</v>
      </c>
      <c r="K21" s="190"/>
      <c r="L21" s="191"/>
      <c r="M21" s="185"/>
      <c r="N21" s="185"/>
      <c r="O21" s="190"/>
      <c r="P21" s="190"/>
      <c r="Q21" s="192">
        <v>30.0</v>
      </c>
      <c r="R21" s="191">
        <f t="shared" si="9"/>
        <v>2.43</v>
      </c>
      <c r="S21" s="185">
        <f t="shared" si="10"/>
        <v>3</v>
      </c>
      <c r="T21" s="185">
        <f t="shared" si="11"/>
        <v>7.29</v>
      </c>
      <c r="U21" s="193">
        <f t="shared" si="12"/>
        <v>142.155</v>
      </c>
      <c r="V21" s="191">
        <f t="shared" ref="V21:W21" si="13">C21/100</f>
        <v>1</v>
      </c>
      <c r="W21" s="191">
        <f t="shared" si="13"/>
        <v>1.95</v>
      </c>
      <c r="X21" s="191">
        <f t="shared" si="14"/>
        <v>7.29</v>
      </c>
      <c r="Y21" s="194">
        <f t="shared" si="15"/>
        <v>14.2155</v>
      </c>
      <c r="Z21" s="190"/>
      <c r="AA21" s="190"/>
      <c r="AB21" s="190"/>
      <c r="AC21" s="190"/>
      <c r="AD21" s="190"/>
      <c r="AE21" s="190"/>
      <c r="AF21" s="190"/>
      <c r="AG21" s="190"/>
      <c r="AH21" s="190"/>
      <c r="AI21" s="190"/>
      <c r="AJ21" s="190"/>
      <c r="AK21" s="190"/>
      <c r="AL21" s="190"/>
      <c r="AM21" s="190"/>
      <c r="AN21" s="190"/>
      <c r="AO21" s="190"/>
      <c r="AP21" s="190"/>
      <c r="AQ21" s="190"/>
      <c r="AR21" s="190"/>
      <c r="AS21" s="190"/>
    </row>
    <row r="22" ht="27.0" customHeight="1">
      <c r="A22" s="185">
        <v>3.0</v>
      </c>
      <c r="B22" s="195" t="s">
        <v>56</v>
      </c>
      <c r="C22" s="195">
        <v>100.0</v>
      </c>
      <c r="D22" s="195">
        <v>195.0</v>
      </c>
      <c r="E22" s="195">
        <v>240.0</v>
      </c>
      <c r="F22" s="195">
        <f t="shared" si="5"/>
        <v>0</v>
      </c>
      <c r="G22" s="195">
        <f t="shared" si="6"/>
        <v>140.4</v>
      </c>
      <c r="H22" s="196">
        <f t="shared" si="7"/>
        <v>140.4</v>
      </c>
      <c r="I22" s="195">
        <v>1.0</v>
      </c>
      <c r="J22" s="189">
        <f t="shared" si="8"/>
        <v>140.4</v>
      </c>
      <c r="K22" s="190"/>
      <c r="L22" s="191">
        <f t="shared" ref="L22:L27" si="17">D22*25.4/1000</f>
        <v>4.953</v>
      </c>
      <c r="M22" s="185">
        <f t="shared" ref="M22:M30" si="18">+I22</f>
        <v>1</v>
      </c>
      <c r="N22" s="185">
        <f t="shared" ref="N22:N27" si="19">M22*L22</f>
        <v>4.953</v>
      </c>
      <c r="O22" s="190"/>
      <c r="P22" s="190"/>
      <c r="Q22" s="192">
        <v>30.0</v>
      </c>
      <c r="R22" s="191">
        <f t="shared" si="9"/>
        <v>2.4</v>
      </c>
      <c r="S22" s="185">
        <f t="shared" si="10"/>
        <v>1</v>
      </c>
      <c r="T22" s="185">
        <f t="shared" si="11"/>
        <v>2.4</v>
      </c>
      <c r="U22" s="193">
        <f t="shared" si="12"/>
        <v>140.4</v>
      </c>
      <c r="V22" s="191">
        <f t="shared" ref="V22:W22" si="16">C22/100</f>
        <v>1</v>
      </c>
      <c r="W22" s="191">
        <f t="shared" si="16"/>
        <v>1.95</v>
      </c>
      <c r="X22" s="191">
        <f t="shared" si="14"/>
        <v>2.4</v>
      </c>
      <c r="Y22" s="194">
        <f t="shared" si="15"/>
        <v>4.68</v>
      </c>
      <c r="Z22" s="190"/>
      <c r="AA22" s="190"/>
      <c r="AB22" s="190"/>
      <c r="AC22" s="190"/>
      <c r="AD22" s="190"/>
      <c r="AE22" s="190"/>
      <c r="AF22" s="190"/>
      <c r="AG22" s="190"/>
      <c r="AH22" s="190"/>
      <c r="AI22" s="190"/>
      <c r="AJ22" s="190"/>
      <c r="AK22" s="190"/>
      <c r="AL22" s="190"/>
      <c r="AM22" s="190"/>
      <c r="AN22" s="190"/>
      <c r="AO22" s="190"/>
      <c r="AP22" s="190"/>
      <c r="AQ22" s="190"/>
      <c r="AR22" s="190"/>
      <c r="AS22" s="190"/>
    </row>
    <row r="23" ht="27.0" customHeight="1">
      <c r="A23" s="185">
        <v>11.0</v>
      </c>
      <c r="B23" s="195" t="s">
        <v>56</v>
      </c>
      <c r="C23" s="195">
        <v>101.0</v>
      </c>
      <c r="D23" s="195">
        <v>195.0</v>
      </c>
      <c r="E23" s="195">
        <v>243.0</v>
      </c>
      <c r="F23" s="195">
        <f t="shared" si="5"/>
        <v>0</v>
      </c>
      <c r="G23" s="195">
        <f t="shared" si="6"/>
        <v>143.57655</v>
      </c>
      <c r="H23" s="196">
        <f t="shared" si="7"/>
        <v>143.57655</v>
      </c>
      <c r="I23" s="195">
        <v>4.0</v>
      </c>
      <c r="J23" s="189">
        <f t="shared" si="8"/>
        <v>574.3062</v>
      </c>
      <c r="K23" s="190"/>
      <c r="L23" s="191">
        <f t="shared" si="17"/>
        <v>4.953</v>
      </c>
      <c r="M23" s="185">
        <f t="shared" si="18"/>
        <v>4</v>
      </c>
      <c r="N23" s="185">
        <f t="shared" si="19"/>
        <v>19.812</v>
      </c>
      <c r="O23" s="190"/>
      <c r="P23" s="190"/>
      <c r="Q23" s="192">
        <v>30.0</v>
      </c>
      <c r="R23" s="191">
        <f t="shared" si="9"/>
        <v>2.43</v>
      </c>
      <c r="S23" s="185">
        <f t="shared" si="10"/>
        <v>4</v>
      </c>
      <c r="T23" s="185">
        <f t="shared" si="11"/>
        <v>9.72</v>
      </c>
      <c r="U23" s="193">
        <f t="shared" si="12"/>
        <v>143.57655</v>
      </c>
      <c r="V23" s="191">
        <f t="shared" ref="V23:W23" si="20">C23/100</f>
        <v>1.01</v>
      </c>
      <c r="W23" s="191">
        <f t="shared" si="20"/>
        <v>1.95</v>
      </c>
      <c r="X23" s="191">
        <f t="shared" si="14"/>
        <v>9.72</v>
      </c>
      <c r="Y23" s="194">
        <f t="shared" si="15"/>
        <v>19.14354</v>
      </c>
      <c r="Z23" s="190"/>
      <c r="AA23" s="190"/>
      <c r="AB23" s="190"/>
      <c r="AC23" s="190"/>
      <c r="AD23" s="190"/>
      <c r="AE23" s="190"/>
      <c r="AF23" s="190"/>
      <c r="AG23" s="190"/>
      <c r="AH23" s="190"/>
      <c r="AI23" s="190"/>
      <c r="AJ23" s="190"/>
      <c r="AK23" s="190"/>
      <c r="AL23" s="190"/>
      <c r="AM23" s="190"/>
      <c r="AN23" s="190"/>
      <c r="AO23" s="190"/>
      <c r="AP23" s="190"/>
      <c r="AQ23" s="190"/>
      <c r="AR23" s="190"/>
      <c r="AS23" s="190"/>
    </row>
    <row r="24" ht="27.0" customHeight="1">
      <c r="A24" s="185">
        <v>14.0</v>
      </c>
      <c r="B24" s="195" t="s">
        <v>56</v>
      </c>
      <c r="C24" s="195">
        <v>101.0</v>
      </c>
      <c r="D24" s="195">
        <v>195.0</v>
      </c>
      <c r="E24" s="195">
        <v>241.0</v>
      </c>
      <c r="F24" s="195">
        <f t="shared" si="5"/>
        <v>0</v>
      </c>
      <c r="G24" s="195">
        <f t="shared" si="6"/>
        <v>142.39485</v>
      </c>
      <c r="H24" s="196">
        <f t="shared" si="7"/>
        <v>142.39485</v>
      </c>
      <c r="I24" s="195">
        <v>3.0</v>
      </c>
      <c r="J24" s="189">
        <f t="shared" si="8"/>
        <v>427.18455</v>
      </c>
      <c r="K24" s="190"/>
      <c r="L24" s="191">
        <f t="shared" si="17"/>
        <v>4.953</v>
      </c>
      <c r="M24" s="185">
        <f t="shared" si="18"/>
        <v>3</v>
      </c>
      <c r="N24" s="185">
        <f t="shared" si="19"/>
        <v>14.859</v>
      </c>
      <c r="O24" s="190"/>
      <c r="P24" s="190"/>
      <c r="Q24" s="192">
        <v>30.0</v>
      </c>
      <c r="R24" s="191">
        <f t="shared" si="9"/>
        <v>2.41</v>
      </c>
      <c r="S24" s="185">
        <f t="shared" si="10"/>
        <v>3</v>
      </c>
      <c r="T24" s="185">
        <f t="shared" si="11"/>
        <v>7.23</v>
      </c>
      <c r="U24" s="193">
        <f t="shared" si="12"/>
        <v>142.39485</v>
      </c>
      <c r="V24" s="191">
        <f t="shared" ref="V24:W24" si="21">C24/100</f>
        <v>1.01</v>
      </c>
      <c r="W24" s="191">
        <f t="shared" si="21"/>
        <v>1.95</v>
      </c>
      <c r="X24" s="191">
        <f t="shared" si="14"/>
        <v>7.23</v>
      </c>
      <c r="Y24" s="194">
        <f t="shared" si="15"/>
        <v>14.239485</v>
      </c>
      <c r="Z24" s="190"/>
      <c r="AA24" s="190"/>
      <c r="AB24" s="190"/>
      <c r="AC24" s="190"/>
      <c r="AD24" s="190"/>
      <c r="AE24" s="190"/>
      <c r="AF24" s="190"/>
      <c r="AG24" s="190"/>
      <c r="AH24" s="190"/>
      <c r="AI24" s="190"/>
      <c r="AJ24" s="190"/>
      <c r="AK24" s="190"/>
      <c r="AL24" s="190"/>
      <c r="AM24" s="190"/>
      <c r="AN24" s="190"/>
      <c r="AO24" s="190"/>
      <c r="AP24" s="190"/>
      <c r="AQ24" s="190"/>
      <c r="AR24" s="190"/>
      <c r="AS24" s="190"/>
    </row>
    <row r="25" ht="27.0" customHeight="1">
      <c r="A25" s="185">
        <v>15.0</v>
      </c>
      <c r="B25" s="195" t="s">
        <v>56</v>
      </c>
      <c r="C25" s="195">
        <v>102.0</v>
      </c>
      <c r="D25" s="195">
        <v>195.0</v>
      </c>
      <c r="E25" s="195">
        <v>242.0</v>
      </c>
      <c r="F25" s="195">
        <f t="shared" si="5"/>
        <v>0</v>
      </c>
      <c r="G25" s="195">
        <f t="shared" si="6"/>
        <v>144.4014</v>
      </c>
      <c r="H25" s="196">
        <f t="shared" si="7"/>
        <v>144.4014</v>
      </c>
      <c r="I25" s="195">
        <v>2.0</v>
      </c>
      <c r="J25" s="189">
        <f t="shared" si="8"/>
        <v>288.8028</v>
      </c>
      <c r="K25" s="190"/>
      <c r="L25" s="191">
        <f t="shared" si="17"/>
        <v>4.953</v>
      </c>
      <c r="M25" s="185">
        <f t="shared" si="18"/>
        <v>2</v>
      </c>
      <c r="N25" s="185">
        <f t="shared" si="19"/>
        <v>9.906</v>
      </c>
      <c r="O25" s="190"/>
      <c r="P25" s="190"/>
      <c r="Q25" s="192">
        <v>30.0</v>
      </c>
      <c r="R25" s="191">
        <f t="shared" si="9"/>
        <v>2.42</v>
      </c>
      <c r="S25" s="185">
        <f t="shared" si="10"/>
        <v>2</v>
      </c>
      <c r="T25" s="185">
        <f t="shared" si="11"/>
        <v>4.84</v>
      </c>
      <c r="U25" s="193">
        <f t="shared" si="12"/>
        <v>144.4014</v>
      </c>
      <c r="V25" s="191">
        <f t="shared" ref="V25:W25" si="22">C25/100</f>
        <v>1.02</v>
      </c>
      <c r="W25" s="191">
        <f t="shared" si="22"/>
        <v>1.95</v>
      </c>
      <c r="X25" s="191">
        <f t="shared" si="14"/>
        <v>4.84</v>
      </c>
      <c r="Y25" s="194">
        <f t="shared" si="15"/>
        <v>9.62676</v>
      </c>
      <c r="Z25" s="190"/>
      <c r="AA25" s="190"/>
      <c r="AB25" s="190"/>
      <c r="AC25" s="190"/>
      <c r="AD25" s="190"/>
      <c r="AE25" s="190"/>
      <c r="AF25" s="190"/>
      <c r="AG25" s="190"/>
      <c r="AH25" s="190"/>
      <c r="AI25" s="190"/>
      <c r="AJ25" s="190"/>
      <c r="AK25" s="190"/>
      <c r="AL25" s="190"/>
      <c r="AM25" s="190"/>
      <c r="AN25" s="190"/>
      <c r="AO25" s="190"/>
      <c r="AP25" s="190"/>
      <c r="AQ25" s="190"/>
      <c r="AR25" s="190"/>
      <c r="AS25" s="190"/>
    </row>
    <row r="26" ht="27.0" customHeight="1">
      <c r="A26" s="185">
        <v>16.0</v>
      </c>
      <c r="B26" s="195" t="s">
        <v>56</v>
      </c>
      <c r="C26" s="195">
        <v>100.0</v>
      </c>
      <c r="D26" s="195">
        <v>195.0</v>
      </c>
      <c r="E26" s="195">
        <v>242.0</v>
      </c>
      <c r="F26" s="195">
        <f t="shared" si="5"/>
        <v>0</v>
      </c>
      <c r="G26" s="195">
        <f t="shared" si="6"/>
        <v>141.57</v>
      </c>
      <c r="H26" s="196">
        <f t="shared" si="7"/>
        <v>141.57</v>
      </c>
      <c r="I26" s="195">
        <v>3.0</v>
      </c>
      <c r="J26" s="189">
        <f t="shared" si="8"/>
        <v>424.71</v>
      </c>
      <c r="K26" s="190"/>
      <c r="L26" s="191">
        <f t="shared" si="17"/>
        <v>4.953</v>
      </c>
      <c r="M26" s="185">
        <f t="shared" si="18"/>
        <v>3</v>
      </c>
      <c r="N26" s="185">
        <f t="shared" si="19"/>
        <v>14.859</v>
      </c>
      <c r="O26" s="190"/>
      <c r="P26" s="190"/>
      <c r="Q26" s="192">
        <v>30.0</v>
      </c>
      <c r="R26" s="191">
        <f t="shared" si="9"/>
        <v>2.42</v>
      </c>
      <c r="S26" s="185">
        <f t="shared" si="10"/>
        <v>3</v>
      </c>
      <c r="T26" s="185">
        <f t="shared" si="11"/>
        <v>7.26</v>
      </c>
      <c r="U26" s="193">
        <f t="shared" si="12"/>
        <v>141.57</v>
      </c>
      <c r="V26" s="191">
        <f t="shared" ref="V26:W26" si="23">C26/100</f>
        <v>1</v>
      </c>
      <c r="W26" s="191">
        <f t="shared" si="23"/>
        <v>1.95</v>
      </c>
      <c r="X26" s="191">
        <f t="shared" si="14"/>
        <v>7.26</v>
      </c>
      <c r="Y26" s="194">
        <f t="shared" si="15"/>
        <v>14.157</v>
      </c>
      <c r="Z26" s="190"/>
      <c r="AA26" s="190"/>
      <c r="AB26" s="190"/>
      <c r="AC26" s="190"/>
      <c r="AD26" s="190"/>
      <c r="AE26" s="190"/>
      <c r="AF26" s="190"/>
      <c r="AG26" s="190"/>
      <c r="AH26" s="190"/>
      <c r="AI26" s="190"/>
      <c r="AJ26" s="190"/>
      <c r="AK26" s="190"/>
      <c r="AL26" s="190"/>
      <c r="AM26" s="190"/>
      <c r="AN26" s="190"/>
      <c r="AO26" s="190"/>
      <c r="AP26" s="190"/>
      <c r="AQ26" s="190"/>
      <c r="AR26" s="190"/>
      <c r="AS26" s="190"/>
    </row>
    <row r="27" ht="27.0" customHeight="1">
      <c r="A27" s="185">
        <v>18.0</v>
      </c>
      <c r="B27" s="195" t="s">
        <v>56</v>
      </c>
      <c r="C27" s="195">
        <v>96.0</v>
      </c>
      <c r="D27" s="195">
        <v>195.0</v>
      </c>
      <c r="E27" s="195">
        <v>244.0</v>
      </c>
      <c r="F27" s="195">
        <f t="shared" si="5"/>
        <v>0</v>
      </c>
      <c r="G27" s="195">
        <f t="shared" si="6"/>
        <v>137.0304</v>
      </c>
      <c r="H27" s="196">
        <f t="shared" si="7"/>
        <v>137.0304</v>
      </c>
      <c r="I27" s="195">
        <v>1.0</v>
      </c>
      <c r="J27" s="189">
        <f t="shared" si="8"/>
        <v>137.0304</v>
      </c>
      <c r="K27" s="190"/>
      <c r="L27" s="168">
        <f t="shared" si="17"/>
        <v>4.953</v>
      </c>
      <c r="M27" s="197">
        <f t="shared" si="18"/>
        <v>1</v>
      </c>
      <c r="N27" s="197">
        <f t="shared" si="19"/>
        <v>4.953</v>
      </c>
      <c r="O27" s="190"/>
      <c r="P27" s="190"/>
      <c r="Q27" s="192">
        <v>30.0</v>
      </c>
      <c r="R27" s="191">
        <f t="shared" si="9"/>
        <v>2.44</v>
      </c>
      <c r="S27" s="185">
        <f t="shared" si="10"/>
        <v>1</v>
      </c>
      <c r="T27" s="185">
        <f t="shared" si="11"/>
        <v>2.44</v>
      </c>
      <c r="U27" s="193">
        <f t="shared" si="12"/>
        <v>137.0304</v>
      </c>
      <c r="V27" s="191">
        <f t="shared" ref="V27:W27" si="24">C27/100</f>
        <v>0.96</v>
      </c>
      <c r="W27" s="191">
        <f t="shared" si="24"/>
        <v>1.95</v>
      </c>
      <c r="X27" s="191">
        <f t="shared" si="14"/>
        <v>2.44</v>
      </c>
      <c r="Y27" s="194">
        <f t="shared" si="15"/>
        <v>4.56768</v>
      </c>
      <c r="Z27" s="190"/>
      <c r="AA27" s="190"/>
      <c r="AB27" s="190"/>
      <c r="AC27" s="190"/>
      <c r="AD27" s="190"/>
      <c r="AE27" s="190"/>
      <c r="AF27" s="190"/>
      <c r="AG27" s="190"/>
      <c r="AH27" s="190"/>
      <c r="AI27" s="190"/>
      <c r="AJ27" s="190"/>
      <c r="AK27" s="190"/>
      <c r="AL27" s="190"/>
      <c r="AM27" s="190"/>
      <c r="AN27" s="190"/>
      <c r="AO27" s="190"/>
      <c r="AP27" s="190"/>
      <c r="AQ27" s="190"/>
      <c r="AR27" s="190"/>
      <c r="AS27" s="190"/>
    </row>
    <row r="28" ht="27.0" customHeight="1">
      <c r="A28" s="185">
        <v>19.0</v>
      </c>
      <c r="B28" s="195" t="s">
        <v>56</v>
      </c>
      <c r="C28" s="195">
        <v>102.0</v>
      </c>
      <c r="D28" s="195">
        <v>195.0</v>
      </c>
      <c r="E28" s="195">
        <v>243.0</v>
      </c>
      <c r="F28" s="195">
        <f t="shared" si="5"/>
        <v>0</v>
      </c>
      <c r="G28" s="195">
        <f t="shared" si="6"/>
        <v>144.9981</v>
      </c>
      <c r="H28" s="196">
        <f t="shared" si="7"/>
        <v>144.9981</v>
      </c>
      <c r="I28" s="195">
        <v>1.0</v>
      </c>
      <c r="J28" s="189">
        <f t="shared" si="8"/>
        <v>144.9981</v>
      </c>
      <c r="K28" s="190"/>
      <c r="L28" s="168"/>
      <c r="M28" s="197">
        <f t="shared" si="18"/>
        <v>1</v>
      </c>
      <c r="N28" s="197"/>
      <c r="O28" s="190"/>
      <c r="P28" s="190"/>
      <c r="Q28" s="192">
        <v>30.0</v>
      </c>
      <c r="R28" s="191">
        <f t="shared" si="9"/>
        <v>2.43</v>
      </c>
      <c r="S28" s="185">
        <f t="shared" si="10"/>
        <v>1</v>
      </c>
      <c r="T28" s="185">
        <f t="shared" si="11"/>
        <v>2.43</v>
      </c>
      <c r="U28" s="193">
        <f t="shared" si="12"/>
        <v>144.9981</v>
      </c>
      <c r="V28" s="191">
        <f t="shared" ref="V28:W28" si="25">C28/100</f>
        <v>1.02</v>
      </c>
      <c r="W28" s="191">
        <f t="shared" si="25"/>
        <v>1.95</v>
      </c>
      <c r="X28" s="191">
        <f t="shared" si="14"/>
        <v>2.43</v>
      </c>
      <c r="Y28" s="194">
        <f t="shared" si="15"/>
        <v>4.83327</v>
      </c>
      <c r="Z28" s="190"/>
      <c r="AA28" s="190"/>
      <c r="AB28" s="190"/>
      <c r="AC28" s="190"/>
      <c r="AD28" s="190"/>
      <c r="AE28" s="190"/>
      <c r="AF28" s="190"/>
      <c r="AG28" s="190"/>
      <c r="AH28" s="190"/>
      <c r="AI28" s="190"/>
      <c r="AJ28" s="190"/>
      <c r="AK28" s="190"/>
      <c r="AL28" s="190"/>
      <c r="AM28" s="190"/>
      <c r="AN28" s="190"/>
      <c r="AO28" s="190"/>
      <c r="AP28" s="190"/>
      <c r="AQ28" s="190"/>
      <c r="AR28" s="190"/>
      <c r="AS28" s="190"/>
    </row>
    <row r="29" ht="27.0" customHeight="1">
      <c r="A29" s="185">
        <v>20.0</v>
      </c>
      <c r="B29" s="195" t="s">
        <v>56</v>
      </c>
      <c r="C29" s="195">
        <v>103.0</v>
      </c>
      <c r="D29" s="195">
        <v>195.0</v>
      </c>
      <c r="E29" s="195">
        <v>243.0</v>
      </c>
      <c r="F29" s="195">
        <f t="shared" si="5"/>
        <v>0</v>
      </c>
      <c r="G29" s="195">
        <f t="shared" si="6"/>
        <v>146.41965</v>
      </c>
      <c r="H29" s="196">
        <f t="shared" si="7"/>
        <v>146.41965</v>
      </c>
      <c r="I29" s="195">
        <v>1.0</v>
      </c>
      <c r="J29" s="189">
        <f t="shared" si="8"/>
        <v>146.41965</v>
      </c>
      <c r="K29" s="190"/>
      <c r="L29" s="168"/>
      <c r="M29" s="197">
        <f t="shared" si="18"/>
        <v>1</v>
      </c>
      <c r="N29" s="197"/>
      <c r="O29" s="190"/>
      <c r="P29" s="190"/>
      <c r="Q29" s="192">
        <v>30.0</v>
      </c>
      <c r="R29" s="191">
        <f t="shared" si="9"/>
        <v>2.43</v>
      </c>
      <c r="S29" s="185">
        <f t="shared" si="10"/>
        <v>1</v>
      </c>
      <c r="T29" s="185">
        <f t="shared" si="11"/>
        <v>2.43</v>
      </c>
      <c r="U29" s="193">
        <f t="shared" si="12"/>
        <v>146.41965</v>
      </c>
      <c r="V29" s="191">
        <f t="shared" ref="V29:W29" si="26">C29/100</f>
        <v>1.03</v>
      </c>
      <c r="W29" s="191">
        <f t="shared" si="26"/>
        <v>1.95</v>
      </c>
      <c r="X29" s="191">
        <f t="shared" si="14"/>
        <v>2.43</v>
      </c>
      <c r="Y29" s="194">
        <f t="shared" si="15"/>
        <v>4.880655</v>
      </c>
      <c r="Z29" s="190"/>
      <c r="AA29" s="190"/>
      <c r="AB29" s="190"/>
      <c r="AC29" s="190"/>
      <c r="AD29" s="190"/>
      <c r="AE29" s="190"/>
      <c r="AF29" s="190"/>
      <c r="AG29" s="190"/>
      <c r="AH29" s="190"/>
      <c r="AI29" s="190"/>
      <c r="AJ29" s="190"/>
      <c r="AK29" s="190"/>
      <c r="AL29" s="190"/>
      <c r="AM29" s="190"/>
      <c r="AN29" s="190"/>
      <c r="AO29" s="190"/>
      <c r="AP29" s="190"/>
      <c r="AQ29" s="190"/>
      <c r="AR29" s="190"/>
      <c r="AS29" s="190"/>
    </row>
    <row r="30" ht="27.0" customHeight="1">
      <c r="A30" s="185">
        <v>21.0</v>
      </c>
      <c r="B30" s="195" t="s">
        <v>56</v>
      </c>
      <c r="C30" s="195">
        <v>101.0</v>
      </c>
      <c r="D30" s="195">
        <v>195.0</v>
      </c>
      <c r="E30" s="195">
        <v>242.0</v>
      </c>
      <c r="F30" s="195">
        <f t="shared" si="5"/>
        <v>0</v>
      </c>
      <c r="G30" s="195">
        <f t="shared" si="6"/>
        <v>142.9857</v>
      </c>
      <c r="H30" s="196">
        <f t="shared" si="7"/>
        <v>142.9857</v>
      </c>
      <c r="I30" s="195">
        <v>1.0</v>
      </c>
      <c r="J30" s="189">
        <f t="shared" si="8"/>
        <v>142.9857</v>
      </c>
      <c r="K30" s="190"/>
      <c r="L30" s="168"/>
      <c r="M30" s="197">
        <f t="shared" si="18"/>
        <v>1</v>
      </c>
      <c r="N30" s="197"/>
      <c r="O30" s="190"/>
      <c r="P30" s="190"/>
      <c r="Q30" s="192">
        <v>30.0</v>
      </c>
      <c r="R30" s="191">
        <f t="shared" si="9"/>
        <v>2.42</v>
      </c>
      <c r="S30" s="185">
        <f t="shared" si="10"/>
        <v>1</v>
      </c>
      <c r="T30" s="185">
        <f t="shared" si="11"/>
        <v>2.42</v>
      </c>
      <c r="U30" s="193">
        <f t="shared" si="12"/>
        <v>142.9857</v>
      </c>
      <c r="V30" s="191">
        <f t="shared" ref="V30:W30" si="27">C30/100</f>
        <v>1.01</v>
      </c>
      <c r="W30" s="191">
        <f t="shared" si="27"/>
        <v>1.95</v>
      </c>
      <c r="X30" s="191">
        <f t="shared" si="14"/>
        <v>2.42</v>
      </c>
      <c r="Y30" s="194">
        <f t="shared" si="15"/>
        <v>4.76619</v>
      </c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</row>
    <row r="31" ht="27.0" customHeight="1">
      <c r="A31" s="185">
        <v>22.0</v>
      </c>
      <c r="B31" s="186" t="s">
        <v>62</v>
      </c>
      <c r="C31" s="187">
        <v>94.0</v>
      </c>
      <c r="D31" s="187">
        <v>203.0</v>
      </c>
      <c r="E31" s="187">
        <v>251.0</v>
      </c>
      <c r="F31" s="187">
        <f t="shared" si="5"/>
        <v>0.8</v>
      </c>
      <c r="G31" s="187">
        <f t="shared" si="6"/>
        <v>143.68746</v>
      </c>
      <c r="H31" s="188">
        <f t="shared" si="7"/>
        <v>114.949968</v>
      </c>
      <c r="I31" s="187">
        <v>1.0</v>
      </c>
      <c r="J31" s="272">
        <f t="shared" si="8"/>
        <v>114.949968</v>
      </c>
      <c r="K31" s="190"/>
      <c r="L31" s="168"/>
      <c r="M31" s="197"/>
      <c r="N31" s="197"/>
      <c r="O31" s="190"/>
      <c r="P31" s="190"/>
      <c r="Q31" s="192">
        <v>30.0</v>
      </c>
      <c r="R31" s="191">
        <f t="shared" si="9"/>
        <v>2.51</v>
      </c>
      <c r="S31" s="185">
        <f t="shared" si="10"/>
        <v>1</v>
      </c>
      <c r="T31" s="185">
        <f t="shared" si="11"/>
        <v>2.51</v>
      </c>
      <c r="U31" s="193">
        <f t="shared" si="12"/>
        <v>143.68746</v>
      </c>
      <c r="V31" s="191">
        <f t="shared" ref="V31:W31" si="28">C31/100</f>
        <v>0.94</v>
      </c>
      <c r="W31" s="191">
        <f t="shared" si="28"/>
        <v>2.03</v>
      </c>
      <c r="X31" s="191">
        <f t="shared" si="14"/>
        <v>2.51</v>
      </c>
      <c r="Y31" s="194">
        <f t="shared" si="15"/>
        <v>4.789582</v>
      </c>
      <c r="Z31" s="190"/>
      <c r="AA31" s="190"/>
      <c r="AB31" s="190"/>
      <c r="AC31" s="190"/>
      <c r="AD31" s="190"/>
      <c r="AE31" s="190"/>
      <c r="AF31" s="190"/>
      <c r="AG31" s="190"/>
      <c r="AH31" s="190"/>
      <c r="AI31" s="190"/>
      <c r="AJ31" s="190"/>
      <c r="AK31" s="190"/>
      <c r="AL31" s="190"/>
      <c r="AM31" s="190"/>
      <c r="AN31" s="190"/>
      <c r="AO31" s="190"/>
      <c r="AP31" s="190"/>
      <c r="AQ31" s="190"/>
      <c r="AR31" s="190"/>
      <c r="AS31" s="190"/>
    </row>
    <row r="32" ht="27.0" customHeight="1">
      <c r="A32" s="185">
        <v>23.0</v>
      </c>
      <c r="B32" s="195" t="s">
        <v>56</v>
      </c>
      <c r="C32" s="195">
        <v>102.0</v>
      </c>
      <c r="D32" s="195">
        <v>203.0</v>
      </c>
      <c r="E32" s="195">
        <v>252.0</v>
      </c>
      <c r="F32" s="195">
        <f t="shared" si="5"/>
        <v>0</v>
      </c>
      <c r="G32" s="195">
        <f t="shared" si="6"/>
        <v>156.53736</v>
      </c>
      <c r="H32" s="196">
        <f t="shared" si="7"/>
        <v>156.53736</v>
      </c>
      <c r="I32" s="195">
        <v>21.0</v>
      </c>
      <c r="J32" s="189">
        <f t="shared" si="8"/>
        <v>3287.28456</v>
      </c>
      <c r="K32" s="190"/>
      <c r="L32" s="168"/>
      <c r="M32" s="197"/>
      <c r="N32" s="197"/>
      <c r="O32" s="190"/>
      <c r="P32" s="190"/>
      <c r="Q32" s="192">
        <v>30.0</v>
      </c>
      <c r="R32" s="191">
        <f t="shared" si="9"/>
        <v>2.52</v>
      </c>
      <c r="S32" s="185">
        <f t="shared" si="10"/>
        <v>21</v>
      </c>
      <c r="T32" s="185">
        <f t="shared" si="11"/>
        <v>52.92</v>
      </c>
      <c r="U32" s="193">
        <f t="shared" si="12"/>
        <v>156.53736</v>
      </c>
      <c r="V32" s="191">
        <f t="shared" ref="V32:W32" si="29">C32/100</f>
        <v>1.02</v>
      </c>
      <c r="W32" s="191">
        <f t="shared" si="29"/>
        <v>2.03</v>
      </c>
      <c r="X32" s="191">
        <f t="shared" si="14"/>
        <v>52.92</v>
      </c>
      <c r="Y32" s="194">
        <f t="shared" si="15"/>
        <v>109.576152</v>
      </c>
      <c r="Z32" s="190"/>
      <c r="AA32" s="190"/>
      <c r="AB32" s="190"/>
      <c r="AC32" s="190"/>
      <c r="AD32" s="190"/>
      <c r="AE32" s="190"/>
      <c r="AF32" s="190"/>
      <c r="AG32" s="190"/>
      <c r="AH32" s="190"/>
      <c r="AI32" s="190"/>
      <c r="AJ32" s="190"/>
      <c r="AK32" s="190"/>
      <c r="AL32" s="190"/>
      <c r="AM32" s="190"/>
      <c r="AN32" s="190"/>
      <c r="AO32" s="190"/>
      <c r="AP32" s="190"/>
      <c r="AQ32" s="190"/>
      <c r="AR32" s="190"/>
      <c r="AS32" s="190"/>
    </row>
    <row r="33" ht="27.0" customHeight="1">
      <c r="A33" s="185">
        <v>25.0</v>
      </c>
      <c r="B33" s="195" t="s">
        <v>56</v>
      </c>
      <c r="C33" s="195">
        <v>102.0</v>
      </c>
      <c r="D33" s="195">
        <v>203.0</v>
      </c>
      <c r="E33" s="195">
        <v>253.0</v>
      </c>
      <c r="F33" s="195">
        <f t="shared" si="5"/>
        <v>0</v>
      </c>
      <c r="G33" s="195">
        <f t="shared" si="6"/>
        <v>157.15854</v>
      </c>
      <c r="H33" s="196">
        <f t="shared" si="7"/>
        <v>157.15854</v>
      </c>
      <c r="I33" s="195">
        <v>15.0</v>
      </c>
      <c r="J33" s="189">
        <f t="shared" si="8"/>
        <v>2357.3781</v>
      </c>
      <c r="K33" s="190"/>
      <c r="L33" s="168"/>
      <c r="M33" s="197"/>
      <c r="N33" s="197"/>
      <c r="O33" s="190"/>
      <c r="P33" s="190"/>
      <c r="Q33" s="192">
        <v>30.0</v>
      </c>
      <c r="R33" s="191">
        <f t="shared" si="9"/>
        <v>2.53</v>
      </c>
      <c r="S33" s="185">
        <f t="shared" si="10"/>
        <v>15</v>
      </c>
      <c r="T33" s="185">
        <f t="shared" si="11"/>
        <v>37.95</v>
      </c>
      <c r="U33" s="193">
        <f t="shared" si="12"/>
        <v>157.15854</v>
      </c>
      <c r="V33" s="191">
        <f t="shared" ref="V33:W33" si="30">C33/100</f>
        <v>1.02</v>
      </c>
      <c r="W33" s="191">
        <f t="shared" si="30"/>
        <v>2.03</v>
      </c>
      <c r="X33" s="191">
        <f t="shared" si="14"/>
        <v>37.95</v>
      </c>
      <c r="Y33" s="194">
        <f t="shared" si="15"/>
        <v>78.57927</v>
      </c>
      <c r="Z33" s="140"/>
      <c r="AA33" s="140"/>
      <c r="AB33" s="140"/>
      <c r="AC33" s="140"/>
      <c r="AD33" s="140"/>
      <c r="AE33" s="140"/>
      <c r="AF33" s="140"/>
      <c r="AG33" s="140"/>
      <c r="AH33" s="140"/>
      <c r="AI33" s="140"/>
      <c r="AJ33" s="140"/>
      <c r="AK33" s="140"/>
      <c r="AL33" s="140"/>
      <c r="AM33" s="140"/>
      <c r="AN33" s="140"/>
      <c r="AO33" s="140"/>
      <c r="AP33" s="140"/>
      <c r="AQ33" s="140"/>
      <c r="AR33" s="140"/>
      <c r="AS33" s="140"/>
    </row>
    <row r="34" ht="27.0" customHeight="1">
      <c r="A34" s="185">
        <v>27.0</v>
      </c>
      <c r="B34" s="195" t="s">
        <v>56</v>
      </c>
      <c r="C34" s="195">
        <v>101.0</v>
      </c>
      <c r="D34" s="195">
        <v>203.0</v>
      </c>
      <c r="E34" s="195">
        <v>253.0</v>
      </c>
      <c r="F34" s="195">
        <f t="shared" si="5"/>
        <v>0</v>
      </c>
      <c r="G34" s="195">
        <f t="shared" si="6"/>
        <v>155.61777</v>
      </c>
      <c r="H34" s="196">
        <f t="shared" si="7"/>
        <v>155.61777</v>
      </c>
      <c r="I34" s="195">
        <v>2.0</v>
      </c>
      <c r="J34" s="189">
        <f t="shared" si="8"/>
        <v>311.23554</v>
      </c>
      <c r="K34" s="190"/>
      <c r="L34" s="168"/>
      <c r="M34" s="197"/>
      <c r="N34" s="197"/>
      <c r="O34" s="190"/>
      <c r="P34" s="190"/>
      <c r="Q34" s="192">
        <v>30.0</v>
      </c>
      <c r="R34" s="191">
        <f t="shared" si="9"/>
        <v>2.53</v>
      </c>
      <c r="S34" s="185">
        <f t="shared" si="10"/>
        <v>2</v>
      </c>
      <c r="T34" s="185">
        <f t="shared" si="11"/>
        <v>5.06</v>
      </c>
      <c r="U34" s="193">
        <f t="shared" si="12"/>
        <v>155.61777</v>
      </c>
      <c r="V34" s="191">
        <f t="shared" ref="V34:W34" si="31">C34/100</f>
        <v>1.01</v>
      </c>
      <c r="W34" s="191">
        <f t="shared" si="31"/>
        <v>2.03</v>
      </c>
      <c r="X34" s="191">
        <f t="shared" si="14"/>
        <v>5.06</v>
      </c>
      <c r="Y34" s="194">
        <f t="shared" si="15"/>
        <v>10.374518</v>
      </c>
      <c r="Z34" s="140"/>
      <c r="AA34" s="140"/>
      <c r="AB34" s="140"/>
      <c r="AC34" s="140"/>
      <c r="AD34" s="140"/>
      <c r="AE34" s="140"/>
      <c r="AF34" s="140"/>
      <c r="AG34" s="140"/>
      <c r="AH34" s="140"/>
      <c r="AI34" s="140"/>
      <c r="AJ34" s="140"/>
      <c r="AK34" s="140"/>
      <c r="AL34" s="140"/>
      <c r="AM34" s="140"/>
      <c r="AN34" s="140"/>
      <c r="AO34" s="140"/>
      <c r="AP34" s="140"/>
      <c r="AQ34" s="140"/>
      <c r="AR34" s="140"/>
      <c r="AS34" s="140"/>
    </row>
    <row r="35" ht="27.0" customHeight="1">
      <c r="A35" s="185">
        <v>30.0</v>
      </c>
      <c r="B35" s="195" t="s">
        <v>56</v>
      </c>
      <c r="C35" s="195">
        <v>100.0</v>
      </c>
      <c r="D35" s="195">
        <v>203.0</v>
      </c>
      <c r="E35" s="195">
        <v>253.0</v>
      </c>
      <c r="F35" s="195">
        <f t="shared" si="5"/>
        <v>0</v>
      </c>
      <c r="G35" s="195">
        <f t="shared" si="6"/>
        <v>154.077</v>
      </c>
      <c r="H35" s="196">
        <f t="shared" si="7"/>
        <v>154.077</v>
      </c>
      <c r="I35" s="195">
        <v>3.0</v>
      </c>
      <c r="J35" s="219">
        <f t="shared" si="8"/>
        <v>462.231</v>
      </c>
      <c r="K35" s="140"/>
      <c r="L35" s="198"/>
      <c r="M35" s="199"/>
      <c r="N35" s="199"/>
      <c r="O35" s="140"/>
      <c r="P35" s="140"/>
      <c r="Q35" s="192">
        <v>30.0</v>
      </c>
      <c r="R35" s="191">
        <f t="shared" si="9"/>
        <v>2.53</v>
      </c>
      <c r="S35" s="185">
        <f t="shared" si="10"/>
        <v>3</v>
      </c>
      <c r="T35" s="185">
        <f t="shared" si="11"/>
        <v>7.59</v>
      </c>
      <c r="U35" s="193">
        <f t="shared" si="12"/>
        <v>154.077</v>
      </c>
      <c r="V35" s="191">
        <f t="shared" ref="V35:W35" si="32">C35/100</f>
        <v>1</v>
      </c>
      <c r="W35" s="191">
        <f t="shared" si="32"/>
        <v>2.03</v>
      </c>
      <c r="X35" s="191">
        <f t="shared" si="14"/>
        <v>7.59</v>
      </c>
      <c r="Y35" s="194">
        <f t="shared" si="15"/>
        <v>15.4077</v>
      </c>
      <c r="Z35" s="140"/>
      <c r="AA35" s="140"/>
      <c r="AB35" s="140"/>
      <c r="AC35" s="140"/>
      <c r="AD35" s="140"/>
      <c r="AE35" s="140"/>
      <c r="AF35" s="140"/>
      <c r="AG35" s="140"/>
      <c r="AH35" s="140"/>
      <c r="AI35" s="140"/>
      <c r="AJ35" s="140"/>
      <c r="AK35" s="140"/>
      <c r="AL35" s="140"/>
      <c r="AM35" s="140"/>
      <c r="AN35" s="140"/>
      <c r="AO35" s="140"/>
      <c r="AP35" s="140"/>
      <c r="AQ35" s="140"/>
      <c r="AR35" s="140"/>
      <c r="AS35" s="140"/>
    </row>
    <row r="36" ht="27.0" customHeight="1">
      <c r="A36" s="185">
        <v>31.0</v>
      </c>
      <c r="B36" s="195" t="s">
        <v>56</v>
      </c>
      <c r="C36" s="195">
        <v>100.0</v>
      </c>
      <c r="D36" s="195">
        <v>203.0</v>
      </c>
      <c r="E36" s="195">
        <v>251.0</v>
      </c>
      <c r="F36" s="195">
        <f t="shared" si="5"/>
        <v>0</v>
      </c>
      <c r="G36" s="195">
        <f t="shared" si="6"/>
        <v>152.859</v>
      </c>
      <c r="H36" s="196">
        <f t="shared" si="7"/>
        <v>152.859</v>
      </c>
      <c r="I36" s="195">
        <v>1.0</v>
      </c>
      <c r="J36" s="219">
        <f t="shared" si="8"/>
        <v>152.859</v>
      </c>
      <c r="K36" s="140"/>
      <c r="L36" s="198"/>
      <c r="M36" s="199"/>
      <c r="N36" s="199"/>
      <c r="O36" s="140"/>
      <c r="P36" s="140"/>
      <c r="Q36" s="192">
        <v>30.0</v>
      </c>
      <c r="R36" s="191">
        <f t="shared" si="9"/>
        <v>2.51</v>
      </c>
      <c r="S36" s="185">
        <f t="shared" si="10"/>
        <v>1</v>
      </c>
      <c r="T36" s="185">
        <f t="shared" si="11"/>
        <v>2.51</v>
      </c>
      <c r="U36" s="193">
        <f t="shared" si="12"/>
        <v>152.859</v>
      </c>
      <c r="V36" s="191">
        <f t="shared" ref="V36:W36" si="33">C36/100</f>
        <v>1</v>
      </c>
      <c r="W36" s="191">
        <f t="shared" si="33"/>
        <v>2.03</v>
      </c>
      <c r="X36" s="191">
        <f t="shared" si="14"/>
        <v>2.51</v>
      </c>
      <c r="Y36" s="194">
        <f t="shared" si="15"/>
        <v>5.0953</v>
      </c>
      <c r="Z36" s="140"/>
      <c r="AA36" s="140"/>
      <c r="AB36" s="140"/>
      <c r="AC36" s="140"/>
      <c r="AD36" s="140"/>
      <c r="AE36" s="140"/>
      <c r="AF36" s="140"/>
      <c r="AG36" s="140"/>
      <c r="AH36" s="140"/>
      <c r="AI36" s="140"/>
      <c r="AJ36" s="140"/>
      <c r="AK36" s="140"/>
      <c r="AL36" s="140"/>
      <c r="AM36" s="140"/>
      <c r="AN36" s="140"/>
      <c r="AO36" s="140"/>
      <c r="AP36" s="140"/>
      <c r="AQ36" s="140"/>
      <c r="AR36" s="140"/>
      <c r="AS36" s="140"/>
    </row>
    <row r="37" ht="27.0" customHeight="1">
      <c r="A37" s="185">
        <v>32.0</v>
      </c>
      <c r="B37" s="195" t="s">
        <v>56</v>
      </c>
      <c r="C37" s="195">
        <v>100.0</v>
      </c>
      <c r="D37" s="195">
        <v>203.0</v>
      </c>
      <c r="E37" s="195">
        <v>252.0</v>
      </c>
      <c r="F37" s="195">
        <f t="shared" si="5"/>
        <v>0</v>
      </c>
      <c r="G37" s="195">
        <f t="shared" si="6"/>
        <v>153.468</v>
      </c>
      <c r="H37" s="196">
        <f t="shared" si="7"/>
        <v>153.468</v>
      </c>
      <c r="I37" s="195">
        <v>2.0</v>
      </c>
      <c r="J37" s="219">
        <f t="shared" si="8"/>
        <v>306.936</v>
      </c>
      <c r="K37" s="140"/>
      <c r="L37" s="198"/>
      <c r="M37" s="199"/>
      <c r="N37" s="199"/>
      <c r="O37" s="140"/>
      <c r="P37" s="140"/>
      <c r="Q37" s="192">
        <v>30.0</v>
      </c>
      <c r="R37" s="191">
        <f t="shared" si="9"/>
        <v>2.52</v>
      </c>
      <c r="S37" s="185">
        <f t="shared" si="10"/>
        <v>2</v>
      </c>
      <c r="T37" s="185">
        <f t="shared" si="11"/>
        <v>5.04</v>
      </c>
      <c r="U37" s="193">
        <f t="shared" si="12"/>
        <v>153.468</v>
      </c>
      <c r="V37" s="191">
        <f t="shared" ref="V37:W37" si="34">C37/100</f>
        <v>1</v>
      </c>
      <c r="W37" s="191">
        <f t="shared" si="34"/>
        <v>2.03</v>
      </c>
      <c r="X37" s="191">
        <f t="shared" si="14"/>
        <v>5.04</v>
      </c>
      <c r="Y37" s="194">
        <f t="shared" si="15"/>
        <v>10.2312</v>
      </c>
      <c r="Z37" s="140"/>
      <c r="AA37" s="140"/>
      <c r="AB37" s="140"/>
      <c r="AC37" s="140"/>
      <c r="AD37" s="140"/>
      <c r="AE37" s="140"/>
      <c r="AF37" s="140"/>
      <c r="AG37" s="140"/>
      <c r="AH37" s="140"/>
      <c r="AI37" s="140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</row>
    <row r="38" ht="27.0" customHeight="1">
      <c r="A38" s="185">
        <v>35.0</v>
      </c>
      <c r="B38" s="195" t="s">
        <v>56</v>
      </c>
      <c r="C38" s="195">
        <v>102.0</v>
      </c>
      <c r="D38" s="195">
        <v>203.0</v>
      </c>
      <c r="E38" s="195">
        <v>251.0</v>
      </c>
      <c r="F38" s="195">
        <f t="shared" si="5"/>
        <v>0</v>
      </c>
      <c r="G38" s="195">
        <f t="shared" si="6"/>
        <v>155.91618</v>
      </c>
      <c r="H38" s="196">
        <f t="shared" si="7"/>
        <v>155.91618</v>
      </c>
      <c r="I38" s="195">
        <v>9.0</v>
      </c>
      <c r="J38" s="219">
        <f t="shared" si="8"/>
        <v>1403.24562</v>
      </c>
      <c r="K38" s="140"/>
      <c r="L38" s="198"/>
      <c r="M38" s="199"/>
      <c r="N38" s="199"/>
      <c r="O38" s="140"/>
      <c r="P38" s="140"/>
      <c r="Q38" s="192">
        <v>30.0</v>
      </c>
      <c r="R38" s="191">
        <f t="shared" si="9"/>
        <v>2.51</v>
      </c>
      <c r="S38" s="185">
        <f t="shared" si="10"/>
        <v>9</v>
      </c>
      <c r="T38" s="185">
        <f t="shared" si="11"/>
        <v>22.59</v>
      </c>
      <c r="U38" s="193">
        <f t="shared" si="12"/>
        <v>155.91618</v>
      </c>
      <c r="V38" s="191">
        <f t="shared" ref="V38:W38" si="35">C38/100</f>
        <v>1.02</v>
      </c>
      <c r="W38" s="191">
        <f t="shared" si="35"/>
        <v>2.03</v>
      </c>
      <c r="X38" s="191">
        <f t="shared" si="14"/>
        <v>22.59</v>
      </c>
      <c r="Y38" s="194">
        <f t="shared" si="15"/>
        <v>46.774854</v>
      </c>
      <c r="Z38" s="140"/>
      <c r="AA38" s="140"/>
      <c r="AB38" s="140"/>
      <c r="AC38" s="140"/>
      <c r="AD38" s="140"/>
      <c r="AE38" s="140"/>
      <c r="AF38" s="140"/>
      <c r="AG38" s="140"/>
      <c r="AH38" s="140"/>
      <c r="AI38" s="140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</row>
    <row r="39" ht="27.0" customHeight="1">
      <c r="A39" s="185">
        <v>36.0</v>
      </c>
      <c r="B39" s="195" t="s">
        <v>56</v>
      </c>
      <c r="C39" s="195">
        <v>95.0</v>
      </c>
      <c r="D39" s="195">
        <v>203.0</v>
      </c>
      <c r="E39" s="195">
        <v>257.0</v>
      </c>
      <c r="F39" s="195">
        <f t="shared" si="5"/>
        <v>0</v>
      </c>
      <c r="G39" s="195">
        <f t="shared" si="6"/>
        <v>148.68735</v>
      </c>
      <c r="H39" s="196">
        <f t="shared" si="7"/>
        <v>148.68735</v>
      </c>
      <c r="I39" s="195">
        <v>1.0</v>
      </c>
      <c r="J39" s="219">
        <f t="shared" si="8"/>
        <v>148.68735</v>
      </c>
      <c r="K39" s="140"/>
      <c r="L39" s="198"/>
      <c r="M39" s="199"/>
      <c r="N39" s="199"/>
      <c r="O39" s="140"/>
      <c r="P39" s="140"/>
      <c r="Q39" s="192">
        <v>30.0</v>
      </c>
      <c r="R39" s="191">
        <f t="shared" si="9"/>
        <v>2.57</v>
      </c>
      <c r="S39" s="185">
        <f t="shared" si="10"/>
        <v>1</v>
      </c>
      <c r="T39" s="185">
        <f t="shared" si="11"/>
        <v>2.57</v>
      </c>
      <c r="U39" s="193">
        <f t="shared" si="12"/>
        <v>148.68735</v>
      </c>
      <c r="V39" s="191">
        <f t="shared" ref="V39:W39" si="36">C39/100</f>
        <v>0.95</v>
      </c>
      <c r="W39" s="191">
        <f t="shared" si="36"/>
        <v>2.03</v>
      </c>
      <c r="X39" s="191">
        <f t="shared" si="14"/>
        <v>2.57</v>
      </c>
      <c r="Y39" s="194">
        <f t="shared" si="15"/>
        <v>4.956245</v>
      </c>
      <c r="Z39" s="140"/>
      <c r="AA39" s="140"/>
      <c r="AB39" s="140"/>
      <c r="AC39" s="140"/>
      <c r="AD39" s="140"/>
      <c r="AE39" s="140"/>
      <c r="AF39" s="140"/>
      <c r="AG39" s="140"/>
      <c r="AH39" s="140"/>
      <c r="AI39" s="140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</row>
    <row r="40" ht="27.0" customHeight="1">
      <c r="A40" s="185">
        <v>37.0</v>
      </c>
      <c r="B40" s="195" t="s">
        <v>56</v>
      </c>
      <c r="C40" s="195">
        <v>100.0</v>
      </c>
      <c r="D40" s="195">
        <v>203.0</v>
      </c>
      <c r="E40" s="195">
        <v>257.0</v>
      </c>
      <c r="F40" s="195">
        <f t="shared" si="5"/>
        <v>0</v>
      </c>
      <c r="G40" s="195">
        <f t="shared" si="6"/>
        <v>156.513</v>
      </c>
      <c r="H40" s="196">
        <f t="shared" si="7"/>
        <v>156.513</v>
      </c>
      <c r="I40" s="195">
        <v>1.0</v>
      </c>
      <c r="J40" s="219">
        <f t="shared" si="8"/>
        <v>156.513</v>
      </c>
      <c r="K40" s="140"/>
      <c r="L40" s="198"/>
      <c r="M40" s="199"/>
      <c r="N40" s="199"/>
      <c r="O40" s="140"/>
      <c r="P40" s="140"/>
      <c r="Q40" s="192">
        <v>30.0</v>
      </c>
      <c r="R40" s="191">
        <f t="shared" si="9"/>
        <v>2.57</v>
      </c>
      <c r="S40" s="185">
        <f t="shared" si="10"/>
        <v>1</v>
      </c>
      <c r="T40" s="185">
        <f t="shared" si="11"/>
        <v>2.57</v>
      </c>
      <c r="U40" s="193">
        <f t="shared" si="12"/>
        <v>156.513</v>
      </c>
      <c r="V40" s="191">
        <f t="shared" ref="V40:W40" si="37">C40/100</f>
        <v>1</v>
      </c>
      <c r="W40" s="191">
        <f t="shared" si="37"/>
        <v>2.03</v>
      </c>
      <c r="X40" s="191">
        <f t="shared" si="14"/>
        <v>2.57</v>
      </c>
      <c r="Y40" s="194">
        <f t="shared" si="15"/>
        <v>5.2171</v>
      </c>
      <c r="Z40" s="140"/>
      <c r="AA40" s="140"/>
      <c r="AB40" s="140"/>
      <c r="AC40" s="140"/>
      <c r="AD40" s="140"/>
      <c r="AE40" s="140"/>
      <c r="AF40" s="140"/>
      <c r="AG40" s="140"/>
      <c r="AH40" s="140"/>
      <c r="AI40" s="140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</row>
    <row r="41" ht="27.0" customHeight="1">
      <c r="A41" s="185">
        <v>38.0</v>
      </c>
      <c r="B41" s="195" t="s">
        <v>56</v>
      </c>
      <c r="C41" s="195">
        <v>102.0</v>
      </c>
      <c r="D41" s="195">
        <v>203.0</v>
      </c>
      <c r="E41" s="195">
        <v>250.0</v>
      </c>
      <c r="F41" s="195">
        <f t="shared" si="5"/>
        <v>0</v>
      </c>
      <c r="G41" s="195">
        <f t="shared" si="6"/>
        <v>155.295</v>
      </c>
      <c r="H41" s="196">
        <f t="shared" si="7"/>
        <v>155.295</v>
      </c>
      <c r="I41" s="195">
        <v>2.0</v>
      </c>
      <c r="J41" s="219">
        <f t="shared" si="8"/>
        <v>310.59</v>
      </c>
      <c r="K41" s="140"/>
      <c r="L41" s="198"/>
      <c r="M41" s="199"/>
      <c r="N41" s="199"/>
      <c r="O41" s="140"/>
      <c r="P41" s="140"/>
      <c r="Q41" s="192">
        <v>30.0</v>
      </c>
      <c r="R41" s="191">
        <f t="shared" si="9"/>
        <v>2.5</v>
      </c>
      <c r="S41" s="185">
        <f t="shared" si="10"/>
        <v>2</v>
      </c>
      <c r="T41" s="185">
        <f t="shared" si="11"/>
        <v>5</v>
      </c>
      <c r="U41" s="193">
        <f t="shared" si="12"/>
        <v>155.295</v>
      </c>
      <c r="V41" s="191">
        <f t="shared" ref="V41:W41" si="38">C41/100</f>
        <v>1.02</v>
      </c>
      <c r="W41" s="191">
        <f t="shared" si="38"/>
        <v>2.03</v>
      </c>
      <c r="X41" s="191">
        <f t="shared" si="14"/>
        <v>5</v>
      </c>
      <c r="Y41" s="194">
        <f t="shared" si="15"/>
        <v>10.353</v>
      </c>
      <c r="Z41" s="140"/>
      <c r="AA41" s="140"/>
      <c r="AB41" s="140"/>
      <c r="AC41" s="140"/>
      <c r="AD41" s="140"/>
      <c r="AE41" s="140"/>
      <c r="AF41" s="140"/>
      <c r="AG41" s="140"/>
      <c r="AH41" s="140"/>
      <c r="AI41" s="140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</row>
    <row r="42" ht="27.0" customHeight="1">
      <c r="A42" s="185">
        <v>47.0</v>
      </c>
      <c r="B42" s="195" t="s">
        <v>56</v>
      </c>
      <c r="C42" s="195">
        <v>103.0</v>
      </c>
      <c r="D42" s="195">
        <v>203.0</v>
      </c>
      <c r="E42" s="195">
        <v>252.0</v>
      </c>
      <c r="F42" s="195">
        <f t="shared" si="5"/>
        <v>0</v>
      </c>
      <c r="G42" s="195">
        <f t="shared" si="6"/>
        <v>158.07204</v>
      </c>
      <c r="H42" s="196">
        <f t="shared" si="7"/>
        <v>158.07204</v>
      </c>
      <c r="I42" s="195">
        <v>1.0</v>
      </c>
      <c r="J42" s="219">
        <f t="shared" si="8"/>
        <v>158.07204</v>
      </c>
      <c r="K42" s="140"/>
      <c r="L42" s="198"/>
      <c r="M42" s="199"/>
      <c r="N42" s="199"/>
      <c r="O42" s="140"/>
      <c r="P42" s="140"/>
      <c r="Q42" s="192">
        <v>30.0</v>
      </c>
      <c r="R42" s="191">
        <f t="shared" si="9"/>
        <v>2.52</v>
      </c>
      <c r="S42" s="185">
        <f t="shared" si="10"/>
        <v>1</v>
      </c>
      <c r="T42" s="185">
        <f t="shared" si="11"/>
        <v>2.52</v>
      </c>
      <c r="U42" s="193">
        <f t="shared" si="12"/>
        <v>158.07204</v>
      </c>
      <c r="V42" s="191">
        <f t="shared" ref="V42:W42" si="39">C42/100</f>
        <v>1.03</v>
      </c>
      <c r="W42" s="191">
        <f t="shared" si="39"/>
        <v>2.03</v>
      </c>
      <c r="X42" s="191">
        <f t="shared" si="14"/>
        <v>2.52</v>
      </c>
      <c r="Y42" s="194">
        <f t="shared" si="15"/>
        <v>5.269068</v>
      </c>
      <c r="Z42" s="140"/>
      <c r="AA42" s="140"/>
      <c r="AB42" s="140"/>
      <c r="AC42" s="140"/>
      <c r="AD42" s="140"/>
      <c r="AE42" s="140"/>
      <c r="AF42" s="140"/>
      <c r="AG42" s="140"/>
      <c r="AH42" s="140"/>
      <c r="AI42" s="140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</row>
    <row r="43" ht="27.0" customHeight="1">
      <c r="A43" s="185">
        <v>55.0</v>
      </c>
      <c r="B43" s="195" t="s">
        <v>56</v>
      </c>
      <c r="C43" s="195">
        <v>100.0</v>
      </c>
      <c r="D43" s="195">
        <v>203.0</v>
      </c>
      <c r="E43" s="195">
        <v>256.0</v>
      </c>
      <c r="F43" s="195">
        <f t="shared" si="5"/>
        <v>0</v>
      </c>
      <c r="G43" s="195">
        <f t="shared" si="6"/>
        <v>155.904</v>
      </c>
      <c r="H43" s="196">
        <f t="shared" si="7"/>
        <v>155.904</v>
      </c>
      <c r="I43" s="195">
        <v>1.0</v>
      </c>
      <c r="J43" s="219">
        <f t="shared" si="8"/>
        <v>155.904</v>
      </c>
      <c r="K43" s="140"/>
      <c r="L43" s="198"/>
      <c r="M43" s="199"/>
      <c r="N43" s="199"/>
      <c r="O43" s="140"/>
      <c r="P43" s="140"/>
      <c r="Q43" s="192">
        <v>30.0</v>
      </c>
      <c r="R43" s="191">
        <f t="shared" si="9"/>
        <v>2.56</v>
      </c>
      <c r="S43" s="185">
        <f t="shared" si="10"/>
        <v>1</v>
      </c>
      <c r="T43" s="185">
        <f t="shared" si="11"/>
        <v>2.56</v>
      </c>
      <c r="U43" s="193">
        <f t="shared" si="12"/>
        <v>155.904</v>
      </c>
      <c r="V43" s="191">
        <f t="shared" ref="V43:W43" si="40">C43/100</f>
        <v>1</v>
      </c>
      <c r="W43" s="191">
        <f t="shared" si="40"/>
        <v>2.03</v>
      </c>
      <c r="X43" s="191">
        <f t="shared" si="14"/>
        <v>2.56</v>
      </c>
      <c r="Y43" s="194">
        <f t="shared" si="15"/>
        <v>5.1968</v>
      </c>
      <c r="Z43" s="140"/>
      <c r="AA43" s="140"/>
      <c r="AB43" s="140"/>
      <c r="AC43" s="140"/>
      <c r="AD43" s="140"/>
      <c r="AE43" s="140"/>
      <c r="AF43" s="140"/>
      <c r="AG43" s="140"/>
      <c r="AH43" s="140"/>
      <c r="AI43" s="140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</row>
    <row r="44" ht="27.0" customHeight="1">
      <c r="A44" s="185">
        <v>61.0</v>
      </c>
      <c r="B44" s="195" t="s">
        <v>56</v>
      </c>
      <c r="C44" s="195">
        <v>101.0</v>
      </c>
      <c r="D44" s="195">
        <v>203.0</v>
      </c>
      <c r="E44" s="195">
        <v>150.0</v>
      </c>
      <c r="F44" s="195">
        <f t="shared" si="5"/>
        <v>0</v>
      </c>
      <c r="G44" s="195">
        <f t="shared" si="6"/>
        <v>92.2635</v>
      </c>
      <c r="H44" s="196">
        <f t="shared" si="7"/>
        <v>92.2635</v>
      </c>
      <c r="I44" s="195">
        <v>3.0</v>
      </c>
      <c r="J44" s="219">
        <f t="shared" si="8"/>
        <v>276.7905</v>
      </c>
      <c r="K44" s="140"/>
      <c r="L44" s="198"/>
      <c r="M44" s="199"/>
      <c r="N44" s="199"/>
      <c r="O44" s="140"/>
      <c r="P44" s="140"/>
      <c r="Q44" s="192">
        <v>30.0</v>
      </c>
      <c r="R44" s="191">
        <f t="shared" si="9"/>
        <v>1.5</v>
      </c>
      <c r="S44" s="185">
        <f t="shared" si="10"/>
        <v>3</v>
      </c>
      <c r="T44" s="185">
        <f t="shared" si="11"/>
        <v>4.5</v>
      </c>
      <c r="U44" s="193">
        <f t="shared" si="12"/>
        <v>92.2635</v>
      </c>
      <c r="V44" s="191">
        <f t="shared" ref="V44:W44" si="41">C44/100</f>
        <v>1.01</v>
      </c>
      <c r="W44" s="191">
        <f t="shared" si="41"/>
        <v>2.03</v>
      </c>
      <c r="X44" s="191">
        <f t="shared" si="14"/>
        <v>4.5</v>
      </c>
      <c r="Y44" s="194">
        <f t="shared" si="15"/>
        <v>9.22635</v>
      </c>
      <c r="Z44" s="140"/>
      <c r="AA44" s="140"/>
      <c r="AB44" s="140"/>
      <c r="AC44" s="140"/>
      <c r="AD44" s="140"/>
      <c r="AE44" s="140"/>
      <c r="AF44" s="140"/>
      <c r="AG44" s="140"/>
      <c r="AH44" s="140"/>
      <c r="AI44" s="140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</row>
    <row r="45" ht="27.0" customHeight="1">
      <c r="A45" s="185">
        <v>67.0</v>
      </c>
      <c r="B45" s="195" t="s">
        <v>56</v>
      </c>
      <c r="C45" s="195">
        <v>101.0</v>
      </c>
      <c r="D45" s="195">
        <v>203.0</v>
      </c>
      <c r="E45" s="195">
        <v>153.0</v>
      </c>
      <c r="F45" s="195">
        <f t="shared" si="5"/>
        <v>0</v>
      </c>
      <c r="G45" s="195">
        <f t="shared" si="6"/>
        <v>94.10877</v>
      </c>
      <c r="H45" s="196">
        <f t="shared" si="7"/>
        <v>94.10877</v>
      </c>
      <c r="I45" s="195">
        <v>1.0</v>
      </c>
      <c r="J45" s="219">
        <f t="shared" si="8"/>
        <v>94.10877</v>
      </c>
      <c r="K45" s="140"/>
      <c r="L45" s="198"/>
      <c r="M45" s="199"/>
      <c r="N45" s="199"/>
      <c r="O45" s="140"/>
      <c r="P45" s="140"/>
      <c r="Q45" s="192">
        <v>30.0</v>
      </c>
      <c r="R45" s="191">
        <f t="shared" si="9"/>
        <v>1.53</v>
      </c>
      <c r="S45" s="185">
        <f t="shared" si="10"/>
        <v>1</v>
      </c>
      <c r="T45" s="185">
        <f t="shared" si="11"/>
        <v>1.53</v>
      </c>
      <c r="U45" s="193">
        <f t="shared" si="12"/>
        <v>94.10877</v>
      </c>
      <c r="V45" s="191">
        <f t="shared" ref="V45:W45" si="42">C45/100</f>
        <v>1.01</v>
      </c>
      <c r="W45" s="191">
        <f t="shared" si="42"/>
        <v>2.03</v>
      </c>
      <c r="X45" s="191">
        <f t="shared" si="14"/>
        <v>1.53</v>
      </c>
      <c r="Y45" s="194">
        <f t="shared" si="15"/>
        <v>3.136959</v>
      </c>
      <c r="Z45" s="140"/>
      <c r="AA45" s="140"/>
      <c r="AB45" s="140"/>
      <c r="AC45" s="140"/>
      <c r="AD45" s="140"/>
      <c r="AE45" s="140"/>
      <c r="AF45" s="140"/>
      <c r="AG45" s="140"/>
      <c r="AH45" s="140"/>
      <c r="AI45" s="140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</row>
    <row r="46" ht="27.0" customHeight="1">
      <c r="A46" s="185">
        <v>70.0</v>
      </c>
      <c r="B46" s="195" t="s">
        <v>56</v>
      </c>
      <c r="C46" s="195">
        <v>102.0</v>
      </c>
      <c r="D46" s="195">
        <v>203.0</v>
      </c>
      <c r="E46" s="195">
        <v>205.0</v>
      </c>
      <c r="F46" s="195">
        <f t="shared" si="5"/>
        <v>0</v>
      </c>
      <c r="G46" s="195">
        <f t="shared" si="6"/>
        <v>127.3419</v>
      </c>
      <c r="H46" s="196">
        <f t="shared" si="7"/>
        <v>127.3419</v>
      </c>
      <c r="I46" s="195">
        <v>6.0</v>
      </c>
      <c r="J46" s="219">
        <f t="shared" si="8"/>
        <v>764.0514</v>
      </c>
      <c r="K46" s="140"/>
      <c r="L46" s="198"/>
      <c r="M46" s="199"/>
      <c r="N46" s="199"/>
      <c r="O46" s="140"/>
      <c r="P46" s="140"/>
      <c r="Q46" s="192">
        <v>30.0</v>
      </c>
      <c r="R46" s="191">
        <f t="shared" si="9"/>
        <v>2.05</v>
      </c>
      <c r="S46" s="185">
        <f t="shared" si="10"/>
        <v>6</v>
      </c>
      <c r="T46" s="185">
        <f t="shared" si="11"/>
        <v>12.3</v>
      </c>
      <c r="U46" s="193">
        <f t="shared" si="12"/>
        <v>127.3419</v>
      </c>
      <c r="V46" s="191">
        <f t="shared" ref="V46:W46" si="43">C46/100</f>
        <v>1.02</v>
      </c>
      <c r="W46" s="191">
        <f t="shared" si="43"/>
        <v>2.03</v>
      </c>
      <c r="X46" s="191">
        <f t="shared" si="14"/>
        <v>12.3</v>
      </c>
      <c r="Y46" s="194">
        <f t="shared" si="15"/>
        <v>25.46838</v>
      </c>
      <c r="Z46" s="140"/>
      <c r="AA46" s="140"/>
      <c r="AB46" s="140"/>
      <c r="AC46" s="140"/>
      <c r="AD46" s="140"/>
      <c r="AE46" s="140"/>
      <c r="AF46" s="140"/>
      <c r="AG46" s="140"/>
      <c r="AH46" s="140"/>
      <c r="AI46" s="140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</row>
    <row r="47" ht="27.0" customHeight="1">
      <c r="A47" s="185">
        <v>73.0</v>
      </c>
      <c r="B47" s="195" t="s">
        <v>56</v>
      </c>
      <c r="C47" s="195">
        <v>102.0</v>
      </c>
      <c r="D47" s="195">
        <v>203.0</v>
      </c>
      <c r="E47" s="195">
        <v>204.0</v>
      </c>
      <c r="F47" s="195">
        <f t="shared" si="5"/>
        <v>0</v>
      </c>
      <c r="G47" s="195">
        <f t="shared" si="6"/>
        <v>126.72072</v>
      </c>
      <c r="H47" s="196">
        <f t="shared" si="7"/>
        <v>126.72072</v>
      </c>
      <c r="I47" s="195">
        <v>11.0</v>
      </c>
      <c r="J47" s="219">
        <f t="shared" si="8"/>
        <v>1393.92792</v>
      </c>
      <c r="K47" s="140"/>
      <c r="L47" s="198"/>
      <c r="M47" s="199"/>
      <c r="N47" s="199"/>
      <c r="O47" s="140"/>
      <c r="P47" s="140"/>
      <c r="Q47" s="192">
        <v>30.0</v>
      </c>
      <c r="R47" s="191">
        <f t="shared" si="9"/>
        <v>2.04</v>
      </c>
      <c r="S47" s="185">
        <f t="shared" si="10"/>
        <v>11</v>
      </c>
      <c r="T47" s="185">
        <f t="shared" si="11"/>
        <v>22.44</v>
      </c>
      <c r="U47" s="193">
        <f t="shared" si="12"/>
        <v>126.72072</v>
      </c>
      <c r="V47" s="191">
        <f t="shared" ref="V47:W47" si="44">C47/100</f>
        <v>1.02</v>
      </c>
      <c r="W47" s="191">
        <f t="shared" si="44"/>
        <v>2.03</v>
      </c>
      <c r="X47" s="191">
        <f t="shared" si="14"/>
        <v>22.44</v>
      </c>
      <c r="Y47" s="194">
        <f t="shared" si="15"/>
        <v>46.464264</v>
      </c>
      <c r="Z47" s="140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</row>
    <row r="48" ht="27.0" customHeight="1">
      <c r="A48" s="185">
        <v>74.0</v>
      </c>
      <c r="B48" s="195" t="s">
        <v>56</v>
      </c>
      <c r="C48" s="195">
        <v>100.0</v>
      </c>
      <c r="D48" s="195">
        <v>203.0</v>
      </c>
      <c r="E48" s="195">
        <v>205.0</v>
      </c>
      <c r="F48" s="195">
        <f t="shared" si="5"/>
        <v>0</v>
      </c>
      <c r="G48" s="195">
        <f t="shared" si="6"/>
        <v>124.845</v>
      </c>
      <c r="H48" s="196">
        <f t="shared" si="7"/>
        <v>124.845</v>
      </c>
      <c r="I48" s="195">
        <v>4.0</v>
      </c>
      <c r="J48" s="219">
        <f t="shared" si="8"/>
        <v>499.38</v>
      </c>
      <c r="K48" s="140"/>
      <c r="L48" s="198"/>
      <c r="M48" s="199"/>
      <c r="N48" s="199"/>
      <c r="O48" s="140"/>
      <c r="P48" s="140"/>
      <c r="Q48" s="192">
        <v>30.0</v>
      </c>
      <c r="R48" s="191">
        <f t="shared" si="9"/>
        <v>2.05</v>
      </c>
      <c r="S48" s="185">
        <f t="shared" si="10"/>
        <v>4</v>
      </c>
      <c r="T48" s="185">
        <f t="shared" si="11"/>
        <v>8.2</v>
      </c>
      <c r="U48" s="193">
        <f t="shared" si="12"/>
        <v>124.845</v>
      </c>
      <c r="V48" s="191">
        <f t="shared" ref="V48:W48" si="45">C48/100</f>
        <v>1</v>
      </c>
      <c r="W48" s="191">
        <f t="shared" si="45"/>
        <v>2.03</v>
      </c>
      <c r="X48" s="191">
        <f t="shared" si="14"/>
        <v>8.2</v>
      </c>
      <c r="Y48" s="194">
        <f t="shared" si="15"/>
        <v>16.646</v>
      </c>
      <c r="Z48" s="140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</row>
    <row r="49" ht="27.0" customHeight="1">
      <c r="A49" s="185">
        <v>75.0</v>
      </c>
      <c r="B49" s="195" t="s">
        <v>56</v>
      </c>
      <c r="C49" s="195">
        <v>100.0</v>
      </c>
      <c r="D49" s="195">
        <v>203.0</v>
      </c>
      <c r="E49" s="195">
        <v>204.0</v>
      </c>
      <c r="F49" s="195">
        <f t="shared" si="5"/>
        <v>0</v>
      </c>
      <c r="G49" s="195">
        <f t="shared" si="6"/>
        <v>124.236</v>
      </c>
      <c r="H49" s="196">
        <f t="shared" si="7"/>
        <v>124.236</v>
      </c>
      <c r="I49" s="195">
        <v>1.0</v>
      </c>
      <c r="J49" s="219">
        <f t="shared" si="8"/>
        <v>124.236</v>
      </c>
      <c r="K49" s="140"/>
      <c r="L49" s="198"/>
      <c r="M49" s="199"/>
      <c r="N49" s="199"/>
      <c r="O49" s="140"/>
      <c r="P49" s="140"/>
      <c r="Q49" s="192">
        <v>30.0</v>
      </c>
      <c r="R49" s="191">
        <f t="shared" si="9"/>
        <v>2.04</v>
      </c>
      <c r="S49" s="185">
        <f t="shared" si="10"/>
        <v>1</v>
      </c>
      <c r="T49" s="185">
        <f t="shared" si="11"/>
        <v>2.04</v>
      </c>
      <c r="U49" s="193">
        <f t="shared" si="12"/>
        <v>124.236</v>
      </c>
      <c r="V49" s="191">
        <f t="shared" ref="V49:W49" si="46">C49/100</f>
        <v>1</v>
      </c>
      <c r="W49" s="191">
        <f t="shared" si="46"/>
        <v>2.03</v>
      </c>
      <c r="X49" s="191">
        <f t="shared" si="14"/>
        <v>2.04</v>
      </c>
      <c r="Y49" s="194">
        <f t="shared" si="15"/>
        <v>4.1412</v>
      </c>
      <c r="Z49" s="140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</row>
    <row r="50" ht="27.0" customHeight="1">
      <c r="A50" s="185">
        <v>76.0</v>
      </c>
      <c r="B50" s="195" t="s">
        <v>56</v>
      </c>
      <c r="C50" s="195">
        <v>101.0</v>
      </c>
      <c r="D50" s="195">
        <v>203.0</v>
      </c>
      <c r="E50" s="195">
        <v>154.0</v>
      </c>
      <c r="F50" s="195">
        <f t="shared" si="5"/>
        <v>0</v>
      </c>
      <c r="G50" s="195">
        <f t="shared" si="6"/>
        <v>94.72386</v>
      </c>
      <c r="H50" s="196">
        <f t="shared" si="7"/>
        <v>94.72386</v>
      </c>
      <c r="I50" s="195">
        <v>1.0</v>
      </c>
      <c r="J50" s="219">
        <f t="shared" si="8"/>
        <v>94.72386</v>
      </c>
      <c r="K50" s="140"/>
      <c r="L50" s="198"/>
      <c r="M50" s="199"/>
      <c r="N50" s="199"/>
      <c r="O50" s="140"/>
      <c r="P50" s="140"/>
      <c r="Q50" s="192">
        <v>30.0</v>
      </c>
      <c r="R50" s="191">
        <f t="shared" si="9"/>
        <v>1.54</v>
      </c>
      <c r="S50" s="185">
        <f t="shared" si="10"/>
        <v>1</v>
      </c>
      <c r="T50" s="185">
        <f t="shared" si="11"/>
        <v>1.54</v>
      </c>
      <c r="U50" s="193">
        <f t="shared" si="12"/>
        <v>94.72386</v>
      </c>
      <c r="V50" s="191">
        <f t="shared" ref="V50:W50" si="47">C50/100</f>
        <v>1.01</v>
      </c>
      <c r="W50" s="191">
        <f t="shared" si="47"/>
        <v>2.03</v>
      </c>
      <c r="X50" s="191">
        <f t="shared" si="14"/>
        <v>1.54</v>
      </c>
      <c r="Y50" s="194">
        <f t="shared" si="15"/>
        <v>3.157462</v>
      </c>
      <c r="Z50" s="140"/>
      <c r="AA50" s="140"/>
      <c r="AB50" s="140"/>
      <c r="AC50" s="140"/>
      <c r="AD50" s="140"/>
      <c r="AE50" s="140"/>
      <c r="AF50" s="140"/>
      <c r="AG50" s="140"/>
      <c r="AH50" s="140"/>
      <c r="AI50" s="140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</row>
    <row r="51" ht="27.0" customHeight="1">
      <c r="A51" s="185">
        <v>77.0</v>
      </c>
      <c r="B51" s="186" t="s">
        <v>86</v>
      </c>
      <c r="C51" s="187">
        <v>53.0</v>
      </c>
      <c r="D51" s="187">
        <v>205.0</v>
      </c>
      <c r="E51" s="187">
        <v>212.0</v>
      </c>
      <c r="F51" s="187">
        <f t="shared" si="5"/>
        <v>0.8</v>
      </c>
      <c r="G51" s="187">
        <f t="shared" si="6"/>
        <v>39.15746</v>
      </c>
      <c r="H51" s="188">
        <f t="shared" si="7"/>
        <v>31.325968</v>
      </c>
      <c r="I51" s="187">
        <v>1.0</v>
      </c>
      <c r="J51" s="219">
        <f t="shared" si="8"/>
        <v>31.325968</v>
      </c>
      <c r="K51" s="140"/>
      <c r="L51" s="198"/>
      <c r="M51" s="199"/>
      <c r="N51" s="199"/>
      <c r="O51" s="140"/>
      <c r="P51" s="140"/>
      <c r="Q51" s="142">
        <v>17.0</v>
      </c>
      <c r="R51" s="191">
        <f t="shared" si="9"/>
        <v>2.12</v>
      </c>
      <c r="S51" s="185">
        <f t="shared" si="10"/>
        <v>1</v>
      </c>
      <c r="T51" s="185">
        <f t="shared" si="11"/>
        <v>2.12</v>
      </c>
      <c r="U51" s="193">
        <f t="shared" si="12"/>
        <v>39.15746</v>
      </c>
      <c r="V51" s="191">
        <f t="shared" ref="V51:W51" si="48">C51/100</f>
        <v>0.53</v>
      </c>
      <c r="W51" s="191">
        <f t="shared" si="48"/>
        <v>2.05</v>
      </c>
      <c r="X51" s="191">
        <f t="shared" si="14"/>
        <v>2.12</v>
      </c>
      <c r="Y51" s="194">
        <f t="shared" si="15"/>
        <v>2.30338</v>
      </c>
      <c r="Z51" s="140"/>
      <c r="AA51" s="140"/>
      <c r="AB51" s="140"/>
      <c r="AC51" s="140"/>
      <c r="AD51" s="140"/>
      <c r="AE51" s="140"/>
      <c r="AF51" s="140"/>
      <c r="AG51" s="140"/>
      <c r="AH51" s="140"/>
      <c r="AI51" s="140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</row>
    <row r="52" ht="27.0" customHeight="1">
      <c r="A52" s="185">
        <v>78.0</v>
      </c>
      <c r="B52" s="195" t="s">
        <v>82</v>
      </c>
      <c r="C52" s="195">
        <v>105.0</v>
      </c>
      <c r="D52" s="195">
        <v>205.0</v>
      </c>
      <c r="E52" s="195">
        <v>227.0</v>
      </c>
      <c r="F52" s="195">
        <f t="shared" si="5"/>
        <v>0</v>
      </c>
      <c r="G52" s="195">
        <f t="shared" si="6"/>
        <v>83.064975</v>
      </c>
      <c r="H52" s="196">
        <f t="shared" si="7"/>
        <v>83.064975</v>
      </c>
      <c r="I52" s="195">
        <v>2.0</v>
      </c>
      <c r="J52" s="219">
        <f t="shared" si="8"/>
        <v>166.12995</v>
      </c>
      <c r="K52" s="140"/>
      <c r="L52" s="198"/>
      <c r="M52" s="199"/>
      <c r="N52" s="199"/>
      <c r="O52" s="140"/>
      <c r="P52" s="140"/>
      <c r="Q52" s="142">
        <v>17.0</v>
      </c>
      <c r="R52" s="191">
        <f t="shared" si="9"/>
        <v>2.27</v>
      </c>
      <c r="S52" s="185">
        <f t="shared" si="10"/>
        <v>2</v>
      </c>
      <c r="T52" s="185">
        <f t="shared" si="11"/>
        <v>4.54</v>
      </c>
      <c r="U52" s="193">
        <f t="shared" si="12"/>
        <v>83.064975</v>
      </c>
      <c r="V52" s="191">
        <f t="shared" ref="V52:W52" si="49">C52/100</f>
        <v>1.05</v>
      </c>
      <c r="W52" s="191">
        <f t="shared" si="49"/>
        <v>2.05</v>
      </c>
      <c r="X52" s="191">
        <f t="shared" si="14"/>
        <v>4.54</v>
      </c>
      <c r="Y52" s="194">
        <f t="shared" si="15"/>
        <v>9.77235</v>
      </c>
      <c r="Z52" s="140"/>
      <c r="AA52" s="140"/>
      <c r="AB52" s="140"/>
      <c r="AC52" s="140"/>
      <c r="AD52" s="140"/>
      <c r="AE52" s="140"/>
      <c r="AF52" s="140"/>
      <c r="AG52" s="140"/>
      <c r="AH52" s="140"/>
      <c r="AI52" s="140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</row>
    <row r="53" ht="27.0" customHeight="1">
      <c r="A53" s="185">
        <v>79.0</v>
      </c>
      <c r="B53" s="195" t="s">
        <v>82</v>
      </c>
      <c r="C53" s="195">
        <v>105.0</v>
      </c>
      <c r="D53" s="195">
        <v>205.0</v>
      </c>
      <c r="E53" s="195">
        <v>225.0</v>
      </c>
      <c r="F53" s="195">
        <f t="shared" si="5"/>
        <v>0</v>
      </c>
      <c r="G53" s="195">
        <f t="shared" si="6"/>
        <v>82.333125</v>
      </c>
      <c r="H53" s="196">
        <f t="shared" si="7"/>
        <v>82.333125</v>
      </c>
      <c r="I53" s="195">
        <v>3.0</v>
      </c>
      <c r="J53" s="219">
        <f t="shared" si="8"/>
        <v>246.999375</v>
      </c>
      <c r="K53" s="140"/>
      <c r="L53" s="198"/>
      <c r="M53" s="199"/>
      <c r="N53" s="199"/>
      <c r="O53" s="140"/>
      <c r="P53" s="140"/>
      <c r="Q53" s="142">
        <v>17.0</v>
      </c>
      <c r="R53" s="191">
        <f t="shared" si="9"/>
        <v>2.25</v>
      </c>
      <c r="S53" s="185">
        <f t="shared" si="10"/>
        <v>3</v>
      </c>
      <c r="T53" s="185">
        <f t="shared" si="11"/>
        <v>6.75</v>
      </c>
      <c r="U53" s="193">
        <f t="shared" si="12"/>
        <v>82.333125</v>
      </c>
      <c r="V53" s="191">
        <f t="shared" ref="V53:W53" si="50">C53/100</f>
        <v>1.05</v>
      </c>
      <c r="W53" s="191">
        <f t="shared" si="50"/>
        <v>2.05</v>
      </c>
      <c r="X53" s="191">
        <f t="shared" si="14"/>
        <v>6.75</v>
      </c>
      <c r="Y53" s="194">
        <f t="shared" si="15"/>
        <v>14.529375</v>
      </c>
      <c r="Z53" s="140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</row>
    <row r="54" ht="27.0" customHeight="1">
      <c r="A54" s="185">
        <v>80.0</v>
      </c>
      <c r="B54" s="195" t="s">
        <v>82</v>
      </c>
      <c r="C54" s="195">
        <v>103.0</v>
      </c>
      <c r="D54" s="195">
        <v>205.0</v>
      </c>
      <c r="E54" s="195">
        <v>227.0</v>
      </c>
      <c r="F54" s="195">
        <f t="shared" si="5"/>
        <v>0</v>
      </c>
      <c r="G54" s="195">
        <f t="shared" si="6"/>
        <v>81.482785</v>
      </c>
      <c r="H54" s="196">
        <f t="shared" si="7"/>
        <v>81.482785</v>
      </c>
      <c r="I54" s="195">
        <v>2.0</v>
      </c>
      <c r="J54" s="219">
        <f t="shared" si="8"/>
        <v>162.96557</v>
      </c>
      <c r="K54" s="140"/>
      <c r="L54" s="198"/>
      <c r="M54" s="199"/>
      <c r="N54" s="199"/>
      <c r="O54" s="140"/>
      <c r="P54" s="140"/>
      <c r="Q54" s="142">
        <v>17.0</v>
      </c>
      <c r="R54" s="191">
        <f t="shared" si="9"/>
        <v>2.27</v>
      </c>
      <c r="S54" s="185">
        <f t="shared" si="10"/>
        <v>2</v>
      </c>
      <c r="T54" s="185">
        <f t="shared" si="11"/>
        <v>4.54</v>
      </c>
      <c r="U54" s="193">
        <f t="shared" si="12"/>
        <v>81.482785</v>
      </c>
      <c r="V54" s="191">
        <f t="shared" ref="V54:W54" si="51">C54/100</f>
        <v>1.03</v>
      </c>
      <c r="W54" s="191">
        <f t="shared" si="51"/>
        <v>2.05</v>
      </c>
      <c r="X54" s="191">
        <f t="shared" si="14"/>
        <v>4.54</v>
      </c>
      <c r="Y54" s="194">
        <f t="shared" si="15"/>
        <v>9.58621</v>
      </c>
      <c r="Z54" s="140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</row>
    <row r="55" ht="27.0" customHeight="1">
      <c r="A55" s="185">
        <v>81.0</v>
      </c>
      <c r="B55" s="195" t="s">
        <v>82</v>
      </c>
      <c r="C55" s="195">
        <v>107.0</v>
      </c>
      <c r="D55" s="195">
        <v>205.0</v>
      </c>
      <c r="E55" s="195">
        <v>225.0</v>
      </c>
      <c r="F55" s="195">
        <f t="shared" si="5"/>
        <v>0</v>
      </c>
      <c r="G55" s="195">
        <f t="shared" si="6"/>
        <v>83.901375</v>
      </c>
      <c r="H55" s="196">
        <f t="shared" si="7"/>
        <v>83.901375</v>
      </c>
      <c r="I55" s="195">
        <v>1.0</v>
      </c>
      <c r="J55" s="219">
        <f t="shared" si="8"/>
        <v>83.901375</v>
      </c>
      <c r="K55" s="140"/>
      <c r="L55" s="198"/>
      <c r="M55" s="199"/>
      <c r="N55" s="199"/>
      <c r="O55" s="140"/>
      <c r="P55" s="140"/>
      <c r="Q55" s="142">
        <v>17.0</v>
      </c>
      <c r="R55" s="191">
        <f t="shared" si="9"/>
        <v>2.25</v>
      </c>
      <c r="S55" s="185">
        <f t="shared" si="10"/>
        <v>1</v>
      </c>
      <c r="T55" s="185">
        <f t="shared" si="11"/>
        <v>2.25</v>
      </c>
      <c r="U55" s="193">
        <f t="shared" si="12"/>
        <v>83.901375</v>
      </c>
      <c r="V55" s="191">
        <f t="shared" ref="V55:W55" si="52">C55/100</f>
        <v>1.07</v>
      </c>
      <c r="W55" s="191">
        <f t="shared" si="52"/>
        <v>2.05</v>
      </c>
      <c r="X55" s="191">
        <f t="shared" si="14"/>
        <v>2.25</v>
      </c>
      <c r="Y55" s="194">
        <f t="shared" si="15"/>
        <v>4.935375</v>
      </c>
      <c r="Z55" s="140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</row>
    <row r="56" ht="27.0" customHeight="1">
      <c r="A56" s="185">
        <v>85.0</v>
      </c>
      <c r="B56" s="195" t="s">
        <v>82</v>
      </c>
      <c r="C56" s="195">
        <v>103.0</v>
      </c>
      <c r="D56" s="195">
        <v>205.0</v>
      </c>
      <c r="E56" s="195">
        <v>225.0</v>
      </c>
      <c r="F56" s="195">
        <f t="shared" si="5"/>
        <v>0</v>
      </c>
      <c r="G56" s="195">
        <f t="shared" si="6"/>
        <v>80.764875</v>
      </c>
      <c r="H56" s="196">
        <f t="shared" si="7"/>
        <v>80.764875</v>
      </c>
      <c r="I56" s="195">
        <v>2.0</v>
      </c>
      <c r="J56" s="219">
        <f t="shared" si="8"/>
        <v>161.52975</v>
      </c>
      <c r="K56" s="140"/>
      <c r="L56" s="198"/>
      <c r="M56" s="199"/>
      <c r="N56" s="199"/>
      <c r="O56" s="140"/>
      <c r="P56" s="140"/>
      <c r="Q56" s="142">
        <v>17.0</v>
      </c>
      <c r="R56" s="191">
        <f t="shared" si="9"/>
        <v>2.25</v>
      </c>
      <c r="S56" s="185">
        <f t="shared" si="10"/>
        <v>2</v>
      </c>
      <c r="T56" s="185">
        <f t="shared" si="11"/>
        <v>4.5</v>
      </c>
      <c r="U56" s="193">
        <f t="shared" si="12"/>
        <v>80.764875</v>
      </c>
      <c r="V56" s="191">
        <f t="shared" ref="V56:W56" si="53">C56/100</f>
        <v>1.03</v>
      </c>
      <c r="W56" s="191">
        <f t="shared" si="53"/>
        <v>2.05</v>
      </c>
      <c r="X56" s="191">
        <f t="shared" si="14"/>
        <v>4.5</v>
      </c>
      <c r="Y56" s="194">
        <f t="shared" si="15"/>
        <v>9.50175</v>
      </c>
      <c r="Z56" s="140"/>
      <c r="AA56" s="140"/>
      <c r="AB56" s="140"/>
      <c r="AC56" s="140"/>
      <c r="AD56" s="140"/>
      <c r="AE56" s="140"/>
      <c r="AF56" s="140"/>
      <c r="AG56" s="140"/>
      <c r="AH56" s="140"/>
      <c r="AI56" s="140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</row>
    <row r="57" ht="27.0" customHeight="1">
      <c r="A57" s="185">
        <v>99.0</v>
      </c>
      <c r="B57" s="195" t="s">
        <v>82</v>
      </c>
      <c r="C57" s="195">
        <v>102.0</v>
      </c>
      <c r="D57" s="195">
        <v>205.0</v>
      </c>
      <c r="E57" s="195">
        <v>226.0</v>
      </c>
      <c r="F57" s="195">
        <f t="shared" si="5"/>
        <v>0</v>
      </c>
      <c r="G57" s="195">
        <f t="shared" si="6"/>
        <v>80.33622</v>
      </c>
      <c r="H57" s="196">
        <f t="shared" si="7"/>
        <v>80.33622</v>
      </c>
      <c r="I57" s="195">
        <v>1.0</v>
      </c>
      <c r="J57" s="219">
        <f t="shared" si="8"/>
        <v>80.33622</v>
      </c>
      <c r="K57" s="140"/>
      <c r="L57" s="198"/>
      <c r="M57" s="199"/>
      <c r="N57" s="199"/>
      <c r="O57" s="140"/>
      <c r="P57" s="140"/>
      <c r="Q57" s="142">
        <v>17.0</v>
      </c>
      <c r="R57" s="191">
        <f t="shared" si="9"/>
        <v>2.26</v>
      </c>
      <c r="S57" s="185">
        <f t="shared" si="10"/>
        <v>1</v>
      </c>
      <c r="T57" s="185">
        <f t="shared" si="11"/>
        <v>2.26</v>
      </c>
      <c r="U57" s="193">
        <f t="shared" si="12"/>
        <v>80.33622</v>
      </c>
      <c r="V57" s="191">
        <f t="shared" ref="V57:W57" si="54">C57/100</f>
        <v>1.02</v>
      </c>
      <c r="W57" s="191">
        <f t="shared" si="54"/>
        <v>2.05</v>
      </c>
      <c r="X57" s="191">
        <f t="shared" si="14"/>
        <v>2.26</v>
      </c>
      <c r="Y57" s="194">
        <f t="shared" si="15"/>
        <v>4.72566</v>
      </c>
      <c r="Z57" s="140"/>
      <c r="AA57" s="140"/>
      <c r="AB57" s="140"/>
      <c r="AC57" s="140"/>
      <c r="AD57" s="140"/>
      <c r="AE57" s="140"/>
      <c r="AF57" s="140"/>
      <c r="AG57" s="140"/>
      <c r="AH57" s="140"/>
      <c r="AI57" s="140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</row>
    <row r="58" ht="27.0" customHeight="1">
      <c r="A58" s="185">
        <v>100.0</v>
      </c>
      <c r="B58" s="195" t="s">
        <v>82</v>
      </c>
      <c r="C58" s="195">
        <v>102.0</v>
      </c>
      <c r="D58" s="195">
        <v>205.0</v>
      </c>
      <c r="E58" s="195">
        <v>225.0</v>
      </c>
      <c r="F58" s="195">
        <f t="shared" si="5"/>
        <v>0</v>
      </c>
      <c r="G58" s="195">
        <f t="shared" si="6"/>
        <v>79.98075</v>
      </c>
      <c r="H58" s="196">
        <f t="shared" si="7"/>
        <v>79.98075</v>
      </c>
      <c r="I58" s="195">
        <v>1.0</v>
      </c>
      <c r="J58" s="219">
        <f t="shared" si="8"/>
        <v>79.98075</v>
      </c>
      <c r="K58" s="140"/>
      <c r="L58" s="198"/>
      <c r="M58" s="199"/>
      <c r="N58" s="199"/>
      <c r="O58" s="140"/>
      <c r="P58" s="140"/>
      <c r="Q58" s="142">
        <v>17.0</v>
      </c>
      <c r="R58" s="191">
        <f t="shared" si="9"/>
        <v>2.25</v>
      </c>
      <c r="S58" s="185">
        <f t="shared" si="10"/>
        <v>1</v>
      </c>
      <c r="T58" s="185">
        <f t="shared" si="11"/>
        <v>2.25</v>
      </c>
      <c r="U58" s="193">
        <f t="shared" si="12"/>
        <v>79.98075</v>
      </c>
      <c r="V58" s="191">
        <f t="shared" ref="V58:W58" si="55">C58/100</f>
        <v>1.02</v>
      </c>
      <c r="W58" s="191">
        <f t="shared" si="55"/>
        <v>2.05</v>
      </c>
      <c r="X58" s="191">
        <f t="shared" si="14"/>
        <v>2.25</v>
      </c>
      <c r="Y58" s="194">
        <f t="shared" si="15"/>
        <v>4.70475</v>
      </c>
      <c r="Z58" s="140"/>
      <c r="AA58" s="140"/>
      <c r="AB58" s="140"/>
      <c r="AC58" s="140"/>
      <c r="AD58" s="140"/>
      <c r="AE58" s="140"/>
      <c r="AF58" s="140"/>
      <c r="AG58" s="140"/>
      <c r="AH58" s="140"/>
      <c r="AI58" s="140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</row>
    <row r="59" ht="27.0" customHeight="1">
      <c r="A59" s="185">
        <v>102.0</v>
      </c>
      <c r="B59" s="195" t="s">
        <v>82</v>
      </c>
      <c r="C59" s="195">
        <v>102.0</v>
      </c>
      <c r="D59" s="195">
        <v>205.0</v>
      </c>
      <c r="E59" s="195">
        <v>224.0</v>
      </c>
      <c r="F59" s="195">
        <f t="shared" si="5"/>
        <v>0</v>
      </c>
      <c r="G59" s="195">
        <f t="shared" si="6"/>
        <v>79.62528</v>
      </c>
      <c r="H59" s="196">
        <f t="shared" si="7"/>
        <v>79.62528</v>
      </c>
      <c r="I59" s="195">
        <v>1.0</v>
      </c>
      <c r="J59" s="219">
        <f t="shared" si="8"/>
        <v>79.62528</v>
      </c>
      <c r="K59" s="140"/>
      <c r="L59" s="198"/>
      <c r="M59" s="199"/>
      <c r="N59" s="199"/>
      <c r="O59" s="140"/>
      <c r="P59" s="140"/>
      <c r="Q59" s="142">
        <v>17.0</v>
      </c>
      <c r="R59" s="191">
        <f t="shared" si="9"/>
        <v>2.24</v>
      </c>
      <c r="S59" s="185">
        <f t="shared" si="10"/>
        <v>1</v>
      </c>
      <c r="T59" s="185">
        <f t="shared" si="11"/>
        <v>2.24</v>
      </c>
      <c r="U59" s="193">
        <f t="shared" si="12"/>
        <v>79.62528</v>
      </c>
      <c r="V59" s="191">
        <f t="shared" ref="V59:W59" si="56">C59/100</f>
        <v>1.02</v>
      </c>
      <c r="W59" s="191">
        <f t="shared" si="56"/>
        <v>2.05</v>
      </c>
      <c r="X59" s="191">
        <f t="shared" si="14"/>
        <v>2.24</v>
      </c>
      <c r="Y59" s="194">
        <f t="shared" si="15"/>
        <v>4.68384</v>
      </c>
      <c r="Z59" s="140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</row>
    <row r="60" ht="27.0" customHeight="1">
      <c r="A60" s="185">
        <v>103.0</v>
      </c>
      <c r="B60" s="195" t="s">
        <v>82</v>
      </c>
      <c r="C60" s="195">
        <v>107.0</v>
      </c>
      <c r="D60" s="195">
        <v>205.0</v>
      </c>
      <c r="E60" s="195">
        <v>229.0</v>
      </c>
      <c r="F60" s="195">
        <f t="shared" si="5"/>
        <v>0</v>
      </c>
      <c r="G60" s="195">
        <f t="shared" si="6"/>
        <v>85.392955</v>
      </c>
      <c r="H60" s="196">
        <f t="shared" si="7"/>
        <v>85.392955</v>
      </c>
      <c r="I60" s="195">
        <v>1.0</v>
      </c>
      <c r="J60" s="219">
        <f t="shared" si="8"/>
        <v>85.392955</v>
      </c>
      <c r="K60" s="140"/>
      <c r="L60" s="198"/>
      <c r="M60" s="199"/>
      <c r="N60" s="199"/>
      <c r="O60" s="140"/>
      <c r="P60" s="140"/>
      <c r="Q60" s="142">
        <v>17.0</v>
      </c>
      <c r="R60" s="191">
        <f t="shared" si="9"/>
        <v>2.29</v>
      </c>
      <c r="S60" s="185">
        <f t="shared" si="10"/>
        <v>1</v>
      </c>
      <c r="T60" s="185">
        <f t="shared" si="11"/>
        <v>2.29</v>
      </c>
      <c r="U60" s="193">
        <f t="shared" si="12"/>
        <v>85.392955</v>
      </c>
      <c r="V60" s="191">
        <f t="shared" ref="V60:W60" si="57">C60/100</f>
        <v>1.07</v>
      </c>
      <c r="W60" s="191">
        <f t="shared" si="57"/>
        <v>2.05</v>
      </c>
      <c r="X60" s="191">
        <f t="shared" si="14"/>
        <v>2.29</v>
      </c>
      <c r="Y60" s="194">
        <f t="shared" si="15"/>
        <v>5.023115</v>
      </c>
      <c r="Z60" s="140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</row>
    <row r="61" ht="27.0" customHeight="1">
      <c r="A61" s="185">
        <v>104.0</v>
      </c>
      <c r="B61" s="195" t="s">
        <v>82</v>
      </c>
      <c r="C61" s="195">
        <v>106.0</v>
      </c>
      <c r="D61" s="195">
        <v>205.0</v>
      </c>
      <c r="E61" s="195">
        <v>225.0</v>
      </c>
      <c r="F61" s="195">
        <f t="shared" si="5"/>
        <v>0</v>
      </c>
      <c r="G61" s="195">
        <f t="shared" si="6"/>
        <v>83.11725</v>
      </c>
      <c r="H61" s="196">
        <f t="shared" si="7"/>
        <v>83.11725</v>
      </c>
      <c r="I61" s="195">
        <v>1.0</v>
      </c>
      <c r="J61" s="219">
        <f t="shared" si="8"/>
        <v>83.11725</v>
      </c>
      <c r="K61" s="140"/>
      <c r="L61" s="198"/>
      <c r="M61" s="199"/>
      <c r="N61" s="199"/>
      <c r="O61" s="140"/>
      <c r="P61" s="140"/>
      <c r="Q61" s="142">
        <v>17.0</v>
      </c>
      <c r="R61" s="191">
        <f t="shared" si="9"/>
        <v>2.25</v>
      </c>
      <c r="S61" s="185">
        <f t="shared" si="10"/>
        <v>1</v>
      </c>
      <c r="T61" s="185">
        <f t="shared" si="11"/>
        <v>2.25</v>
      </c>
      <c r="U61" s="193">
        <f t="shared" si="12"/>
        <v>83.11725</v>
      </c>
      <c r="V61" s="191">
        <f t="shared" ref="V61:W61" si="58">C61/100</f>
        <v>1.06</v>
      </c>
      <c r="W61" s="191">
        <f t="shared" si="58"/>
        <v>2.05</v>
      </c>
      <c r="X61" s="191">
        <f t="shared" si="14"/>
        <v>2.25</v>
      </c>
      <c r="Y61" s="194">
        <f t="shared" si="15"/>
        <v>4.88925</v>
      </c>
      <c r="Z61" s="140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</row>
    <row r="62" ht="27.0" customHeight="1">
      <c r="A62" s="185">
        <v>105.0</v>
      </c>
      <c r="B62" s="195" t="s">
        <v>82</v>
      </c>
      <c r="C62" s="195">
        <v>90.0</v>
      </c>
      <c r="D62" s="195">
        <v>205.0</v>
      </c>
      <c r="E62" s="195">
        <v>228.0</v>
      </c>
      <c r="F62" s="195">
        <f t="shared" si="5"/>
        <v>0</v>
      </c>
      <c r="G62" s="195">
        <f t="shared" si="6"/>
        <v>71.5122</v>
      </c>
      <c r="H62" s="196">
        <f t="shared" si="7"/>
        <v>71.5122</v>
      </c>
      <c r="I62" s="195">
        <v>1.0</v>
      </c>
      <c r="J62" s="219">
        <f t="shared" si="8"/>
        <v>71.5122</v>
      </c>
      <c r="K62" s="140"/>
      <c r="L62" s="198"/>
      <c r="M62" s="199"/>
      <c r="N62" s="199"/>
      <c r="O62" s="140"/>
      <c r="P62" s="140"/>
      <c r="Q62" s="142">
        <v>17.0</v>
      </c>
      <c r="R62" s="191">
        <f t="shared" si="9"/>
        <v>2.28</v>
      </c>
      <c r="S62" s="185">
        <f t="shared" si="10"/>
        <v>1</v>
      </c>
      <c r="T62" s="185">
        <f t="shared" si="11"/>
        <v>2.28</v>
      </c>
      <c r="U62" s="193">
        <f t="shared" si="12"/>
        <v>71.5122</v>
      </c>
      <c r="V62" s="191">
        <f t="shared" ref="V62:W62" si="59">C62/100</f>
        <v>0.9</v>
      </c>
      <c r="W62" s="191">
        <f t="shared" si="59"/>
        <v>2.05</v>
      </c>
      <c r="X62" s="191">
        <f t="shared" si="14"/>
        <v>2.28</v>
      </c>
      <c r="Y62" s="194">
        <f t="shared" si="15"/>
        <v>4.2066</v>
      </c>
      <c r="Z62" s="140"/>
      <c r="AA62" s="140"/>
      <c r="AB62" s="140"/>
      <c r="AC62" s="140"/>
      <c r="AD62" s="140"/>
      <c r="AE62" s="140"/>
      <c r="AF62" s="140"/>
      <c r="AG62" s="140"/>
      <c r="AH62" s="140"/>
      <c r="AI62" s="140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</row>
    <row r="63" ht="27.0" customHeight="1">
      <c r="A63" s="185">
        <v>109.0</v>
      </c>
      <c r="B63" s="195" t="s">
        <v>82</v>
      </c>
      <c r="C63" s="195">
        <v>100.0</v>
      </c>
      <c r="D63" s="195">
        <v>205.0</v>
      </c>
      <c r="E63" s="195">
        <v>145.0</v>
      </c>
      <c r="F63" s="195">
        <f t="shared" si="5"/>
        <v>0</v>
      </c>
      <c r="G63" s="195">
        <f t="shared" si="6"/>
        <v>50.5325</v>
      </c>
      <c r="H63" s="196">
        <f t="shared" si="7"/>
        <v>50.5325</v>
      </c>
      <c r="I63" s="195">
        <v>1.0</v>
      </c>
      <c r="J63" s="219">
        <f t="shared" si="8"/>
        <v>50.5325</v>
      </c>
      <c r="K63" s="140"/>
      <c r="L63" s="198"/>
      <c r="M63" s="199"/>
      <c r="N63" s="199"/>
      <c r="O63" s="140"/>
      <c r="P63" s="140"/>
      <c r="Q63" s="142">
        <v>17.0</v>
      </c>
      <c r="R63" s="191">
        <f t="shared" si="9"/>
        <v>1.45</v>
      </c>
      <c r="S63" s="185">
        <f t="shared" si="10"/>
        <v>1</v>
      </c>
      <c r="T63" s="185">
        <f t="shared" si="11"/>
        <v>1.45</v>
      </c>
      <c r="U63" s="193">
        <f t="shared" si="12"/>
        <v>50.5325</v>
      </c>
      <c r="V63" s="191">
        <f t="shared" ref="V63:W63" si="60">C63/100</f>
        <v>1</v>
      </c>
      <c r="W63" s="191">
        <f t="shared" si="60"/>
        <v>2.05</v>
      </c>
      <c r="X63" s="191">
        <f t="shared" si="14"/>
        <v>1.45</v>
      </c>
      <c r="Y63" s="194">
        <f t="shared" si="15"/>
        <v>2.9725</v>
      </c>
      <c r="Z63" s="140"/>
      <c r="AA63" s="140"/>
      <c r="AB63" s="140"/>
      <c r="AC63" s="140"/>
      <c r="AD63" s="140"/>
      <c r="AE63" s="140"/>
      <c r="AF63" s="140"/>
      <c r="AG63" s="140"/>
      <c r="AH63" s="140"/>
      <c r="AI63" s="140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</row>
    <row r="64" ht="27.0" customHeight="1">
      <c r="A64" s="185">
        <v>111.0</v>
      </c>
      <c r="B64" s="195" t="s">
        <v>82</v>
      </c>
      <c r="C64" s="195">
        <v>107.0</v>
      </c>
      <c r="D64" s="195">
        <v>205.0</v>
      </c>
      <c r="E64" s="195">
        <v>226.0</v>
      </c>
      <c r="F64" s="195">
        <f t="shared" si="5"/>
        <v>0</v>
      </c>
      <c r="G64" s="195">
        <f t="shared" si="6"/>
        <v>84.27427</v>
      </c>
      <c r="H64" s="196">
        <f t="shared" si="7"/>
        <v>84.27427</v>
      </c>
      <c r="I64" s="195">
        <v>1.0</v>
      </c>
      <c r="J64" s="219">
        <f t="shared" si="8"/>
        <v>84.27427</v>
      </c>
      <c r="K64" s="140"/>
      <c r="L64" s="198"/>
      <c r="M64" s="199"/>
      <c r="N64" s="199"/>
      <c r="O64" s="140"/>
      <c r="P64" s="140"/>
      <c r="Q64" s="142">
        <v>17.0</v>
      </c>
      <c r="R64" s="191">
        <f t="shared" si="9"/>
        <v>2.26</v>
      </c>
      <c r="S64" s="185">
        <f t="shared" si="10"/>
        <v>1</v>
      </c>
      <c r="T64" s="185">
        <f t="shared" si="11"/>
        <v>2.26</v>
      </c>
      <c r="U64" s="193">
        <f t="shared" si="12"/>
        <v>84.27427</v>
      </c>
      <c r="V64" s="191">
        <f t="shared" ref="V64:W64" si="61">C64/100</f>
        <v>1.07</v>
      </c>
      <c r="W64" s="191">
        <f t="shared" si="61"/>
        <v>2.05</v>
      </c>
      <c r="X64" s="191">
        <f t="shared" si="14"/>
        <v>2.26</v>
      </c>
      <c r="Y64" s="194">
        <f t="shared" si="15"/>
        <v>4.95731</v>
      </c>
      <c r="Z64" s="140"/>
      <c r="AA64" s="140"/>
      <c r="AB64" s="140"/>
      <c r="AC64" s="140"/>
      <c r="AD64" s="140"/>
      <c r="AE64" s="140"/>
      <c r="AF64" s="140"/>
      <c r="AG64" s="140"/>
      <c r="AH64" s="140"/>
      <c r="AI64" s="140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</row>
    <row r="65" ht="27.0" customHeight="1">
      <c r="A65" s="185">
        <v>121.0</v>
      </c>
      <c r="B65" s="186" t="s">
        <v>63</v>
      </c>
      <c r="C65" s="195">
        <v>90.0</v>
      </c>
      <c r="D65" s="195">
        <v>195.0</v>
      </c>
      <c r="E65" s="195">
        <v>213.0</v>
      </c>
      <c r="F65" s="195">
        <f t="shared" si="5"/>
        <v>0.8</v>
      </c>
      <c r="G65" s="195">
        <f t="shared" si="6"/>
        <v>112.1445</v>
      </c>
      <c r="H65" s="196">
        <f t="shared" si="7"/>
        <v>89.7156</v>
      </c>
      <c r="I65" s="195">
        <v>1.0</v>
      </c>
      <c r="J65" s="219">
        <f t="shared" si="8"/>
        <v>89.7156</v>
      </c>
      <c r="K65" s="140"/>
      <c r="L65" s="198"/>
      <c r="M65" s="199"/>
      <c r="N65" s="199"/>
      <c r="O65" s="140"/>
      <c r="P65" s="140"/>
      <c r="Q65" s="142">
        <v>30.0</v>
      </c>
      <c r="R65" s="191">
        <f t="shared" si="9"/>
        <v>2.13</v>
      </c>
      <c r="S65" s="185">
        <f t="shared" si="10"/>
        <v>1</v>
      </c>
      <c r="T65" s="185">
        <f t="shared" si="11"/>
        <v>2.13</v>
      </c>
      <c r="U65" s="193">
        <f t="shared" si="12"/>
        <v>112.1445</v>
      </c>
      <c r="V65" s="191">
        <f t="shared" ref="V65:W65" si="62">C65/100</f>
        <v>0.9</v>
      </c>
      <c r="W65" s="191">
        <f t="shared" si="62"/>
        <v>1.95</v>
      </c>
      <c r="X65" s="191">
        <f t="shared" si="14"/>
        <v>2.13</v>
      </c>
      <c r="Y65" s="194">
        <f t="shared" si="15"/>
        <v>3.73815</v>
      </c>
      <c r="Z65" s="140"/>
      <c r="AA65" s="140"/>
      <c r="AB65" s="140"/>
      <c r="AC65" s="140"/>
      <c r="AD65" s="140"/>
      <c r="AE65" s="140"/>
      <c r="AF65" s="140"/>
      <c r="AG65" s="140"/>
      <c r="AH65" s="140"/>
      <c r="AI65" s="140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</row>
    <row r="66" ht="27.0" customHeight="1">
      <c r="A66" s="185">
        <v>124.0</v>
      </c>
      <c r="B66" s="195" t="s">
        <v>57</v>
      </c>
      <c r="C66" s="195">
        <v>97.0</v>
      </c>
      <c r="D66" s="195">
        <v>195.0</v>
      </c>
      <c r="E66" s="195">
        <v>203.0</v>
      </c>
      <c r="F66" s="195">
        <f t="shared" si="5"/>
        <v>0</v>
      </c>
      <c r="G66" s="195">
        <f t="shared" si="6"/>
        <v>115.19235</v>
      </c>
      <c r="H66" s="196">
        <f t="shared" si="7"/>
        <v>115.19235</v>
      </c>
      <c r="I66" s="195">
        <v>1.0</v>
      </c>
      <c r="J66" s="219">
        <f t="shared" si="8"/>
        <v>115.19235</v>
      </c>
      <c r="K66" s="140"/>
      <c r="L66" s="198"/>
      <c r="M66" s="199"/>
      <c r="N66" s="199"/>
      <c r="O66" s="140"/>
      <c r="P66" s="140"/>
      <c r="Q66" s="142">
        <v>30.0</v>
      </c>
      <c r="R66" s="191">
        <f t="shared" si="9"/>
        <v>2.03</v>
      </c>
      <c r="S66" s="185">
        <f t="shared" si="10"/>
        <v>1</v>
      </c>
      <c r="T66" s="185">
        <f t="shared" si="11"/>
        <v>2.03</v>
      </c>
      <c r="U66" s="193">
        <f t="shared" si="12"/>
        <v>115.19235</v>
      </c>
      <c r="V66" s="191">
        <f t="shared" ref="V66:W66" si="63">C66/100</f>
        <v>0.97</v>
      </c>
      <c r="W66" s="191">
        <f t="shared" si="63"/>
        <v>1.95</v>
      </c>
      <c r="X66" s="191">
        <f t="shared" si="14"/>
        <v>2.03</v>
      </c>
      <c r="Y66" s="194">
        <f t="shared" si="15"/>
        <v>3.839745</v>
      </c>
      <c r="Z66" s="140"/>
      <c r="AA66" s="140"/>
      <c r="AB66" s="140"/>
      <c r="AC66" s="140"/>
      <c r="AD66" s="140"/>
      <c r="AE66" s="140"/>
      <c r="AF66" s="140"/>
      <c r="AG66" s="140"/>
      <c r="AH66" s="140"/>
      <c r="AI66" s="140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</row>
    <row r="67" ht="27.0" customHeight="1">
      <c r="A67" s="185">
        <v>144.0</v>
      </c>
      <c r="B67" s="195" t="s">
        <v>57</v>
      </c>
      <c r="C67" s="195">
        <v>99.0</v>
      </c>
      <c r="D67" s="195">
        <v>195.0</v>
      </c>
      <c r="E67" s="195">
        <v>211.0</v>
      </c>
      <c r="F67" s="195">
        <f t="shared" si="5"/>
        <v>0</v>
      </c>
      <c r="G67" s="195">
        <f t="shared" si="6"/>
        <v>122.20065</v>
      </c>
      <c r="H67" s="196">
        <f t="shared" si="7"/>
        <v>122.20065</v>
      </c>
      <c r="I67" s="195">
        <v>1.0</v>
      </c>
      <c r="J67" s="219">
        <f t="shared" si="8"/>
        <v>122.20065</v>
      </c>
      <c r="K67" s="140"/>
      <c r="L67" s="198"/>
      <c r="M67" s="199"/>
      <c r="N67" s="199"/>
      <c r="O67" s="140"/>
      <c r="P67" s="140"/>
      <c r="Q67" s="142">
        <v>30.0</v>
      </c>
      <c r="R67" s="191">
        <f t="shared" si="9"/>
        <v>2.11</v>
      </c>
      <c r="S67" s="185">
        <f t="shared" si="10"/>
        <v>1</v>
      </c>
      <c r="T67" s="185">
        <f t="shared" si="11"/>
        <v>2.11</v>
      </c>
      <c r="U67" s="193">
        <f t="shared" si="12"/>
        <v>122.20065</v>
      </c>
      <c r="V67" s="191">
        <f t="shared" ref="V67:W67" si="64">C67/100</f>
        <v>0.99</v>
      </c>
      <c r="W67" s="191">
        <f t="shared" si="64"/>
        <v>1.95</v>
      </c>
      <c r="X67" s="191">
        <f t="shared" si="14"/>
        <v>2.11</v>
      </c>
      <c r="Y67" s="194">
        <f t="shared" si="15"/>
        <v>4.073355</v>
      </c>
      <c r="Z67" s="140"/>
      <c r="AA67" s="140"/>
      <c r="AB67" s="140"/>
      <c r="AC67" s="140"/>
      <c r="AD67" s="140"/>
      <c r="AE67" s="140"/>
      <c r="AF67" s="140"/>
      <c r="AG67" s="140"/>
      <c r="AH67" s="140"/>
      <c r="AI67" s="140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</row>
    <row r="68" ht="27.0" customHeight="1">
      <c r="A68" s="185">
        <v>150.0</v>
      </c>
      <c r="B68" s="195" t="s">
        <v>57</v>
      </c>
      <c r="C68" s="195">
        <v>91.0</v>
      </c>
      <c r="D68" s="195">
        <v>195.0</v>
      </c>
      <c r="E68" s="195">
        <v>212.0</v>
      </c>
      <c r="F68" s="195">
        <f t="shared" si="5"/>
        <v>0</v>
      </c>
      <c r="G68" s="195">
        <f t="shared" si="6"/>
        <v>112.8582</v>
      </c>
      <c r="H68" s="196">
        <f t="shared" si="7"/>
        <v>112.8582</v>
      </c>
      <c r="I68" s="195">
        <v>1.0</v>
      </c>
      <c r="J68" s="219">
        <f t="shared" si="8"/>
        <v>112.8582</v>
      </c>
      <c r="K68" s="140"/>
      <c r="L68" s="198"/>
      <c r="M68" s="199"/>
      <c r="N68" s="199"/>
      <c r="O68" s="140"/>
      <c r="P68" s="140"/>
      <c r="Q68" s="142">
        <v>30.0</v>
      </c>
      <c r="R68" s="191">
        <f t="shared" si="9"/>
        <v>2.12</v>
      </c>
      <c r="S68" s="185">
        <f t="shared" si="10"/>
        <v>1</v>
      </c>
      <c r="T68" s="185">
        <f t="shared" si="11"/>
        <v>2.12</v>
      </c>
      <c r="U68" s="193">
        <f t="shared" si="12"/>
        <v>112.8582</v>
      </c>
      <c r="V68" s="191">
        <f t="shared" ref="V68:W68" si="65">C68/100</f>
        <v>0.91</v>
      </c>
      <c r="W68" s="191">
        <f t="shared" si="65"/>
        <v>1.95</v>
      </c>
      <c r="X68" s="191">
        <f t="shared" si="14"/>
        <v>2.12</v>
      </c>
      <c r="Y68" s="194">
        <f t="shared" si="15"/>
        <v>3.76194</v>
      </c>
      <c r="Z68" s="140"/>
      <c r="AA68" s="140"/>
      <c r="AB68" s="140"/>
      <c r="AC68" s="140"/>
      <c r="AD68" s="140"/>
      <c r="AE68" s="140"/>
      <c r="AF68" s="140"/>
      <c r="AG68" s="140"/>
      <c r="AH68" s="140"/>
      <c r="AI68" s="140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</row>
    <row r="69" ht="27.0" customHeight="1">
      <c r="A69" s="185">
        <v>151.0</v>
      </c>
      <c r="B69" s="195" t="s">
        <v>57</v>
      </c>
      <c r="C69" s="195">
        <v>72.0</v>
      </c>
      <c r="D69" s="195">
        <v>195.0</v>
      </c>
      <c r="E69" s="195">
        <v>209.0</v>
      </c>
      <c r="F69" s="195">
        <f t="shared" si="5"/>
        <v>0</v>
      </c>
      <c r="G69" s="195">
        <f t="shared" si="6"/>
        <v>88.0308</v>
      </c>
      <c r="H69" s="196">
        <f t="shared" si="7"/>
        <v>88.0308</v>
      </c>
      <c r="I69" s="195">
        <v>1.0</v>
      </c>
      <c r="J69" s="219">
        <f t="shared" si="8"/>
        <v>88.0308</v>
      </c>
      <c r="K69" s="140"/>
      <c r="L69" s="198"/>
      <c r="M69" s="199"/>
      <c r="N69" s="199"/>
      <c r="O69" s="140"/>
      <c r="P69" s="140"/>
      <c r="Q69" s="142">
        <v>30.0</v>
      </c>
      <c r="R69" s="191">
        <f t="shared" si="9"/>
        <v>2.09</v>
      </c>
      <c r="S69" s="185">
        <f t="shared" si="10"/>
        <v>1</v>
      </c>
      <c r="T69" s="185">
        <f t="shared" si="11"/>
        <v>2.09</v>
      </c>
      <c r="U69" s="193">
        <f t="shared" si="12"/>
        <v>88.0308</v>
      </c>
      <c r="V69" s="191">
        <f t="shared" ref="V69:W69" si="66">C69/100</f>
        <v>0.72</v>
      </c>
      <c r="W69" s="191">
        <f t="shared" si="66"/>
        <v>1.95</v>
      </c>
      <c r="X69" s="191">
        <f t="shared" si="14"/>
        <v>2.09</v>
      </c>
      <c r="Y69" s="194">
        <f t="shared" si="15"/>
        <v>2.93436</v>
      </c>
      <c r="Z69" s="140"/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</row>
    <row r="70" ht="27.0" customHeight="1">
      <c r="A70" s="164"/>
      <c r="B70" s="180"/>
      <c r="C70" s="180"/>
      <c r="D70" s="180"/>
      <c r="E70" s="180"/>
      <c r="F70" s="180"/>
      <c r="G70" s="180"/>
      <c r="H70" s="183"/>
      <c r="I70" s="164"/>
      <c r="J70" s="202">
        <f>+Q98</f>
        <v>86.8</v>
      </c>
      <c r="K70" s="140"/>
      <c r="L70" s="140"/>
      <c r="M70" s="140"/>
      <c r="N70" s="140"/>
      <c r="O70" s="140"/>
      <c r="P70" s="140"/>
      <c r="Q70" s="203"/>
      <c r="R70" s="191">
        <f t="shared" si="9"/>
        <v>0</v>
      </c>
      <c r="S70" s="185" t="str">
        <f t="shared" si="10"/>
        <v/>
      </c>
      <c r="T70" s="185">
        <f t="shared" si="11"/>
        <v>0</v>
      </c>
      <c r="U70" s="193"/>
      <c r="V70" s="191">
        <f t="shared" ref="V70:W70" si="67">C70/100</f>
        <v>0</v>
      </c>
      <c r="W70" s="191">
        <f t="shared" si="67"/>
        <v>0</v>
      </c>
      <c r="X70" s="191">
        <f t="shared" si="14"/>
        <v>0</v>
      </c>
      <c r="Y70" s="194">
        <f t="shared" si="15"/>
        <v>0</v>
      </c>
      <c r="Z70" s="140"/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</row>
    <row r="71" ht="27.0" customHeight="1">
      <c r="A71" s="164"/>
      <c r="B71" s="204"/>
      <c r="C71" s="204"/>
      <c r="D71" s="204"/>
      <c r="E71" s="204"/>
      <c r="F71" s="204"/>
      <c r="G71" s="204"/>
      <c r="H71" s="205"/>
      <c r="I71" s="206">
        <f>SUM(I20:I69)</f>
        <v>132</v>
      </c>
      <c r="J71" s="207">
        <f>SUM(J20:J70)</f>
        <v>17612.16244</v>
      </c>
      <c r="K71" s="208"/>
      <c r="L71" s="208"/>
      <c r="M71" s="208"/>
      <c r="N71" s="208"/>
      <c r="O71" s="208"/>
      <c r="P71" s="208"/>
      <c r="Q71" s="142"/>
      <c r="R71" s="208">
        <f>SUMIFS($S$20:$S$69,$R$20:$R$69,"&gt;=3")</f>
        <v>0</v>
      </c>
      <c r="S71" s="208">
        <f t="shared" ref="S71:T71" si="68">SUM(S20:S69)</f>
        <v>132</v>
      </c>
      <c r="T71" s="208">
        <f t="shared" si="68"/>
        <v>307.26</v>
      </c>
      <c r="U71" s="209"/>
      <c r="V71" s="208"/>
      <c r="W71" s="208"/>
      <c r="X71" s="208"/>
      <c r="Y71" s="210">
        <f>SUM(Y20:Y70)</f>
        <v>624.616099</v>
      </c>
      <c r="Z71" s="208"/>
      <c r="AA71" s="208"/>
      <c r="AB71" s="208"/>
      <c r="AC71" s="208"/>
      <c r="AD71" s="208"/>
      <c r="AE71" s="208"/>
      <c r="AF71" s="208"/>
      <c r="AG71" s="208"/>
      <c r="AH71" s="208"/>
      <c r="AI71" s="208"/>
      <c r="AJ71" s="208"/>
      <c r="AK71" s="208"/>
      <c r="AL71" s="208"/>
      <c r="AM71" s="208"/>
      <c r="AN71" s="208"/>
      <c r="AO71" s="208"/>
      <c r="AP71" s="208"/>
      <c r="AQ71" s="208"/>
      <c r="AR71" s="208"/>
      <c r="AS71" s="208"/>
    </row>
    <row r="72" ht="29.25" customHeight="1">
      <c r="A72" s="140"/>
      <c r="B72" s="140"/>
      <c r="C72" s="140"/>
      <c r="D72" s="140"/>
      <c r="E72" s="140"/>
      <c r="F72" s="140"/>
      <c r="G72" s="140"/>
      <c r="H72" s="141"/>
      <c r="I72" s="140"/>
      <c r="J72" s="140"/>
      <c r="K72" s="140"/>
      <c r="L72" s="140"/>
      <c r="M72" s="140"/>
      <c r="N72" s="140"/>
      <c r="O72" s="140"/>
      <c r="P72" s="140"/>
      <c r="Q72" s="142"/>
      <c r="R72" s="190"/>
      <c r="S72" s="140"/>
      <c r="T72" s="140"/>
      <c r="U72" s="143"/>
      <c r="V72" s="140"/>
      <c r="W72" s="140"/>
      <c r="X72" s="140"/>
      <c r="Y72" s="140"/>
      <c r="Z72" s="140"/>
      <c r="AA72" s="140"/>
      <c r="AB72" s="140"/>
      <c r="AC72" s="140"/>
      <c r="AD72" s="140"/>
      <c r="AE72" s="140"/>
      <c r="AF72" s="140"/>
      <c r="AG72" s="140"/>
      <c r="AH72" s="140"/>
      <c r="AI72" s="140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</row>
    <row r="73" ht="29.25" customHeight="1">
      <c r="A73" s="140"/>
      <c r="B73" s="140"/>
      <c r="C73" s="140"/>
      <c r="D73" s="140"/>
      <c r="E73" s="140"/>
      <c r="F73" s="140"/>
      <c r="G73" s="140"/>
      <c r="H73" s="141"/>
      <c r="I73" s="140"/>
      <c r="J73" s="140"/>
      <c r="K73" s="140"/>
      <c r="L73" s="140"/>
      <c r="M73" s="140"/>
      <c r="N73" s="140"/>
      <c r="O73" s="140"/>
      <c r="P73" s="140"/>
      <c r="Q73" s="203"/>
      <c r="R73" s="140"/>
      <c r="S73" s="140" t="s">
        <v>48</v>
      </c>
      <c r="T73" s="140" t="s">
        <v>64</v>
      </c>
      <c r="U73" s="143"/>
      <c r="V73" s="140"/>
      <c r="W73" s="140"/>
      <c r="X73" s="140"/>
      <c r="Y73" s="140"/>
      <c r="Z73" s="140"/>
      <c r="AA73" s="140"/>
      <c r="AB73" s="140"/>
      <c r="AC73" s="140"/>
      <c r="AD73" s="140"/>
      <c r="AE73" s="140"/>
      <c r="AF73" s="140"/>
      <c r="AG73" s="140"/>
      <c r="AH73" s="140"/>
      <c r="AI73" s="140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</row>
    <row r="74" ht="29.25" customHeight="1">
      <c r="A74" s="140"/>
      <c r="B74" s="140"/>
      <c r="C74" s="140"/>
      <c r="D74" s="140"/>
      <c r="E74" s="140"/>
      <c r="F74" s="140"/>
      <c r="G74" s="140"/>
      <c r="H74" s="141"/>
      <c r="I74" s="140"/>
      <c r="J74" s="140"/>
      <c r="K74" s="140"/>
      <c r="L74" s="140"/>
      <c r="M74" s="140"/>
      <c r="N74" s="140"/>
      <c r="O74" s="140"/>
      <c r="P74" s="140"/>
      <c r="Q74" s="142"/>
      <c r="R74" s="140" t="s">
        <v>31</v>
      </c>
      <c r="S74" s="211">
        <f>SUMIFS($J$20:$J$69,$R$20:$R$69,"&gt;=3")</f>
        <v>0</v>
      </c>
      <c r="T74" s="212"/>
      <c r="U74" s="143"/>
      <c r="V74" s="140"/>
      <c r="W74" s="140"/>
      <c r="X74" s="140"/>
      <c r="Y74" s="140"/>
      <c r="Z74" s="140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</row>
    <row r="75" ht="29.25" customHeight="1">
      <c r="A75" s="140" t="s">
        <v>32</v>
      </c>
      <c r="B75" s="140"/>
      <c r="C75" s="140"/>
      <c r="D75" s="140" t="s">
        <v>33</v>
      </c>
      <c r="E75" s="140"/>
      <c r="F75" s="140"/>
      <c r="G75" s="140"/>
      <c r="H75" s="141"/>
      <c r="I75" s="140"/>
      <c r="J75" s="140"/>
      <c r="K75" s="140"/>
      <c r="L75" s="140"/>
      <c r="M75" s="140"/>
      <c r="N75" s="140"/>
      <c r="O75" s="140"/>
      <c r="P75" s="140"/>
      <c r="Q75" s="142"/>
      <c r="R75" s="140" t="s">
        <v>34</v>
      </c>
      <c r="S75" s="213">
        <f>J71-S74</f>
        <v>17612.16244</v>
      </c>
      <c r="T75" s="212">
        <f>+SUMIFS($T$20:$T$69,$R$20:$R$69,"&gt;=3")</f>
        <v>0</v>
      </c>
      <c r="U75" s="143"/>
      <c r="V75" s="140"/>
      <c r="W75" s="140"/>
      <c r="X75" s="140"/>
      <c r="Y75" s="140"/>
      <c r="Z75" s="140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</row>
    <row r="76" ht="29.25" customHeight="1">
      <c r="A76" s="140"/>
      <c r="B76" s="140"/>
      <c r="C76" s="140"/>
      <c r="D76" s="140"/>
      <c r="E76" s="140"/>
      <c r="F76" s="140"/>
      <c r="G76" s="140"/>
      <c r="H76" s="141"/>
      <c r="I76" s="140"/>
      <c r="J76" s="140"/>
      <c r="K76" s="140"/>
      <c r="L76" s="140"/>
      <c r="M76" s="140"/>
      <c r="N76" s="140"/>
      <c r="O76" s="140"/>
      <c r="P76" s="140"/>
      <c r="Q76" s="203"/>
      <c r="R76" s="140"/>
      <c r="S76" s="214">
        <f>+I71</f>
        <v>132</v>
      </c>
      <c r="T76" s="140"/>
      <c r="U76" s="143"/>
      <c r="V76" s="140"/>
      <c r="W76" s="140"/>
      <c r="X76" s="140"/>
      <c r="Y76" s="140"/>
      <c r="Z76" s="140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</row>
    <row r="77" ht="39.0" customHeight="1">
      <c r="A77" s="180"/>
      <c r="B77" s="164" t="s">
        <v>12</v>
      </c>
      <c r="C77" s="181" t="s">
        <v>65</v>
      </c>
      <c r="D77" s="52"/>
      <c r="E77" s="53"/>
      <c r="F77" s="182"/>
      <c r="G77" s="182"/>
      <c r="H77" s="183" t="s">
        <v>14</v>
      </c>
      <c r="I77" s="164" t="s">
        <v>15</v>
      </c>
      <c r="J77" s="164" t="s">
        <v>16</v>
      </c>
      <c r="K77" s="140"/>
      <c r="L77" s="140"/>
      <c r="M77" s="140"/>
      <c r="N77" s="140"/>
      <c r="O77" s="140"/>
      <c r="P77" s="140"/>
      <c r="Q77" s="142"/>
      <c r="R77" s="140"/>
      <c r="S77" s="140"/>
      <c r="T77" s="140"/>
      <c r="U77" s="143"/>
      <c r="V77" s="140"/>
      <c r="W77" s="140"/>
      <c r="X77" s="140"/>
      <c r="Y77" s="140"/>
      <c r="Z77" s="140"/>
      <c r="AA77" s="140"/>
      <c r="AB77" s="140"/>
      <c r="AC77" s="140"/>
      <c r="AD77" s="140"/>
      <c r="AE77" s="140"/>
      <c r="AF77" s="140"/>
      <c r="AG77" s="140"/>
      <c r="AH77" s="140"/>
      <c r="AI77" s="140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</row>
    <row r="78" ht="27.0" customHeight="1">
      <c r="A78" s="157">
        <v>1.0</v>
      </c>
      <c r="B78" s="215" t="s">
        <v>62</v>
      </c>
      <c r="C78" s="215">
        <v>92.0</v>
      </c>
      <c r="D78" s="215">
        <v>195.0</v>
      </c>
      <c r="E78" s="215">
        <v>240.0</v>
      </c>
      <c r="F78" s="215">
        <f t="shared" ref="F78:F81" si="69">1-VALUE(IF(RIGHT(B78, 1)="%", RIGHT(B78, 3), 0))</f>
        <v>0.2</v>
      </c>
      <c r="G78" s="215">
        <f t="shared" ref="G78:G81" si="70">+Q78*C78/100*D78/100*E78/100</f>
        <v>129.168</v>
      </c>
      <c r="H78" s="216">
        <f t="shared" ref="H78:H81" si="71">IF(F78=0, G78, F78*G78)</f>
        <v>25.8336</v>
      </c>
      <c r="I78" s="215">
        <v>1.0</v>
      </c>
      <c r="J78" s="217">
        <f t="shared" ref="J78:J81" si="72">+I78*H78</f>
        <v>25.8336</v>
      </c>
      <c r="K78" s="140"/>
      <c r="L78" s="180">
        <f t="shared" ref="L78:L79" si="73">D78*25.4/1000</f>
        <v>4.953</v>
      </c>
      <c r="M78" s="164">
        <f t="shared" ref="M78:M79" si="74">+I78</f>
        <v>1</v>
      </c>
      <c r="N78" s="164">
        <f t="shared" ref="N78:N79" si="75">M78*L78</f>
        <v>4.953</v>
      </c>
      <c r="O78" s="140"/>
      <c r="P78" s="140"/>
      <c r="Q78" s="142">
        <v>30.0</v>
      </c>
      <c r="R78" s="140"/>
      <c r="S78" s="140"/>
      <c r="T78" s="140"/>
      <c r="U78" s="143"/>
      <c r="V78" s="140"/>
      <c r="W78" s="140"/>
      <c r="X78" s="140"/>
      <c r="Y78" s="140"/>
      <c r="Z78" s="140"/>
      <c r="AA78" s="140"/>
      <c r="AB78" s="140"/>
      <c r="AC78" s="140"/>
      <c r="AD78" s="140"/>
      <c r="AE78" s="140"/>
      <c r="AF78" s="140"/>
      <c r="AG78" s="140"/>
      <c r="AH78" s="140"/>
      <c r="AI78" s="140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</row>
    <row r="79" ht="27.0" customHeight="1">
      <c r="A79" s="164">
        <v>2.0</v>
      </c>
      <c r="B79" s="201" t="s">
        <v>62</v>
      </c>
      <c r="C79" s="201">
        <v>94.0</v>
      </c>
      <c r="D79" s="201">
        <v>203.0</v>
      </c>
      <c r="E79" s="201">
        <v>251.0</v>
      </c>
      <c r="F79" s="201">
        <f t="shared" si="69"/>
        <v>0.2</v>
      </c>
      <c r="G79" s="201">
        <f t="shared" si="70"/>
        <v>143.68746</v>
      </c>
      <c r="H79" s="218">
        <f t="shared" si="71"/>
        <v>28.737492</v>
      </c>
      <c r="I79" s="201">
        <v>1.0</v>
      </c>
      <c r="J79" s="219">
        <f t="shared" si="72"/>
        <v>28.737492</v>
      </c>
      <c r="K79" s="140"/>
      <c r="L79" s="180">
        <f t="shared" si="73"/>
        <v>5.1562</v>
      </c>
      <c r="M79" s="164">
        <f t="shared" si="74"/>
        <v>1</v>
      </c>
      <c r="N79" s="164">
        <f t="shared" si="75"/>
        <v>5.1562</v>
      </c>
      <c r="O79" s="140"/>
      <c r="P79" s="140"/>
      <c r="Q79" s="142">
        <v>30.0</v>
      </c>
      <c r="R79" s="140"/>
      <c r="S79" s="220"/>
      <c r="T79" s="140"/>
      <c r="U79" s="143"/>
      <c r="V79" s="140"/>
      <c r="W79" s="140"/>
      <c r="X79" s="140"/>
      <c r="Y79" s="140"/>
      <c r="Z79" s="140"/>
      <c r="AA79" s="140"/>
      <c r="AB79" s="140"/>
      <c r="AC79" s="140"/>
      <c r="AD79" s="140"/>
      <c r="AE79" s="140"/>
      <c r="AF79" s="140"/>
      <c r="AG79" s="140"/>
      <c r="AH79" s="140"/>
      <c r="AI79" s="140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</row>
    <row r="80" ht="27.0" customHeight="1">
      <c r="A80" s="164">
        <v>3.0</v>
      </c>
      <c r="B80" s="201" t="s">
        <v>86</v>
      </c>
      <c r="C80" s="201">
        <v>53.0</v>
      </c>
      <c r="D80" s="201">
        <v>205.0</v>
      </c>
      <c r="E80" s="201">
        <v>212.0</v>
      </c>
      <c r="F80" s="201">
        <f t="shared" si="69"/>
        <v>0.2</v>
      </c>
      <c r="G80" s="201">
        <f t="shared" si="70"/>
        <v>39.15746</v>
      </c>
      <c r="H80" s="218">
        <f t="shared" si="71"/>
        <v>7.831492</v>
      </c>
      <c r="I80" s="201">
        <v>1.0</v>
      </c>
      <c r="J80" s="219">
        <f t="shared" si="72"/>
        <v>7.831492</v>
      </c>
      <c r="K80" s="140"/>
      <c r="L80" s="180"/>
      <c r="M80" s="164"/>
      <c r="N80" s="164"/>
      <c r="O80" s="140"/>
      <c r="P80" s="140"/>
      <c r="Q80" s="142">
        <v>17.0</v>
      </c>
      <c r="R80" s="140"/>
      <c r="S80" s="220"/>
      <c r="T80" s="140"/>
      <c r="U80" s="143"/>
      <c r="V80" s="140"/>
      <c r="W80" s="140"/>
      <c r="X80" s="140"/>
      <c r="Y80" s="140"/>
      <c r="Z80" s="140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</row>
    <row r="81" ht="27.0" customHeight="1">
      <c r="A81" s="164">
        <v>6.0</v>
      </c>
      <c r="B81" s="201" t="s">
        <v>63</v>
      </c>
      <c r="C81" s="201">
        <v>90.0</v>
      </c>
      <c r="D81" s="201">
        <v>195.0</v>
      </c>
      <c r="E81" s="201">
        <v>213.0</v>
      </c>
      <c r="F81" s="201">
        <f t="shared" si="69"/>
        <v>0.2</v>
      </c>
      <c r="G81" s="201">
        <f t="shared" si="70"/>
        <v>112.1445</v>
      </c>
      <c r="H81" s="218">
        <f t="shared" si="71"/>
        <v>22.4289</v>
      </c>
      <c r="I81" s="201">
        <v>1.0</v>
      </c>
      <c r="J81" s="219">
        <f t="shared" si="72"/>
        <v>22.4289</v>
      </c>
      <c r="K81" s="140"/>
      <c r="L81" s="180">
        <f>D81*25.4/1000</f>
        <v>4.953</v>
      </c>
      <c r="M81" s="164">
        <f>+I81</f>
        <v>1</v>
      </c>
      <c r="N81" s="164">
        <f>M81*L81</f>
        <v>4.953</v>
      </c>
      <c r="O81" s="140"/>
      <c r="P81" s="140"/>
      <c r="Q81" s="142">
        <v>30.0</v>
      </c>
      <c r="R81" s="140"/>
      <c r="S81" s="140"/>
      <c r="T81" s="140"/>
      <c r="U81" s="143"/>
      <c r="V81" s="140"/>
      <c r="W81" s="140"/>
      <c r="X81" s="140"/>
      <c r="Y81" s="140"/>
      <c r="Z81" s="140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</row>
    <row r="82" ht="24.75" customHeight="1">
      <c r="A82" s="164"/>
      <c r="B82" s="198"/>
      <c r="C82" s="198"/>
      <c r="D82" s="198"/>
      <c r="E82" s="198"/>
      <c r="F82" s="198"/>
      <c r="G82" s="198"/>
      <c r="H82" s="222" t="s">
        <v>38</v>
      </c>
      <c r="I82" s="198"/>
      <c r="J82" s="223">
        <f>SUM(J78:J81)</f>
        <v>84.831484</v>
      </c>
      <c r="K82" s="140"/>
      <c r="L82" s="140"/>
      <c r="M82" s="140"/>
      <c r="N82" s="140"/>
      <c r="O82" s="140"/>
      <c r="P82" s="140"/>
      <c r="Q82" s="142"/>
      <c r="R82" s="224"/>
      <c r="S82" s="140"/>
      <c r="T82" s="140"/>
      <c r="U82" s="143"/>
      <c r="V82" s="140"/>
      <c r="W82" s="140"/>
      <c r="X82" s="140"/>
      <c r="Y82" s="140"/>
      <c r="Z82" s="140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</row>
    <row r="83" ht="18.0" customHeight="1">
      <c r="A83" s="178"/>
      <c r="B83" s="146"/>
      <c r="C83" s="146"/>
      <c r="D83" s="146"/>
      <c r="E83" s="146"/>
      <c r="F83" s="146"/>
      <c r="G83" s="146"/>
      <c r="H83" s="147"/>
      <c r="I83" s="146"/>
      <c r="J83" s="179"/>
      <c r="K83" s="140"/>
      <c r="L83" s="140"/>
      <c r="M83" s="140"/>
      <c r="N83" s="140"/>
      <c r="O83" s="140"/>
      <c r="P83" s="140"/>
      <c r="Q83" s="142"/>
      <c r="R83" s="224"/>
      <c r="S83" s="140"/>
      <c r="T83" s="140"/>
      <c r="U83" s="143"/>
      <c r="V83" s="140"/>
      <c r="W83" s="140"/>
      <c r="X83" s="140"/>
      <c r="Y83" s="140"/>
      <c r="Z83" s="140"/>
      <c r="AA83" s="140"/>
      <c r="AB83" s="140"/>
      <c r="AC83" s="140"/>
      <c r="AD83" s="140"/>
      <c r="AE83" s="140"/>
      <c r="AF83" s="140"/>
      <c r="AG83" s="140"/>
      <c r="AH83" s="140"/>
      <c r="AI83" s="140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</row>
    <row r="84" ht="18.0" customHeight="1">
      <c r="A84" s="140"/>
      <c r="B84" s="140"/>
      <c r="C84" s="140"/>
      <c r="D84" s="140"/>
      <c r="E84" s="140"/>
      <c r="F84" s="140"/>
      <c r="G84" s="140"/>
      <c r="H84" s="141"/>
      <c r="I84" s="140"/>
      <c r="J84" s="140"/>
      <c r="K84" s="140"/>
      <c r="L84" s="140"/>
      <c r="M84" s="140"/>
      <c r="N84" s="140"/>
      <c r="O84" s="140"/>
      <c r="P84" s="140"/>
      <c r="Q84" s="142"/>
      <c r="R84" s="224"/>
      <c r="S84" s="140"/>
      <c r="T84" s="140"/>
      <c r="U84" s="143"/>
      <c r="V84" s="140"/>
      <c r="W84" s="140"/>
      <c r="X84" s="140"/>
      <c r="Y84" s="140"/>
      <c r="Z84" s="140"/>
      <c r="AA84" s="140"/>
      <c r="AB84" s="140"/>
      <c r="AC84" s="140"/>
      <c r="AD84" s="140"/>
      <c r="AE84" s="140"/>
      <c r="AF84" s="140"/>
      <c r="AG84" s="140"/>
      <c r="AH84" s="140"/>
      <c r="AI84" s="140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</row>
    <row r="85" ht="18.0" customHeight="1">
      <c r="A85" s="140"/>
      <c r="B85" s="140"/>
      <c r="C85" s="140"/>
      <c r="D85" s="140"/>
      <c r="E85" s="140"/>
      <c r="F85" s="140"/>
      <c r="G85" s="140"/>
      <c r="H85" s="141"/>
      <c r="I85" s="140"/>
      <c r="J85" s="140"/>
      <c r="K85" s="140"/>
      <c r="L85" s="140"/>
      <c r="M85" s="140"/>
      <c r="N85" s="140"/>
      <c r="O85" s="140"/>
      <c r="P85" s="140"/>
      <c r="Q85" s="142"/>
      <c r="R85" s="224"/>
      <c r="S85" s="140"/>
      <c r="T85" s="140"/>
      <c r="U85" s="143"/>
      <c r="V85" s="140"/>
      <c r="W85" s="140"/>
      <c r="X85" s="140"/>
      <c r="Y85" s="140"/>
      <c r="Z85" s="140"/>
      <c r="AA85" s="140"/>
      <c r="AB85" s="140"/>
      <c r="AC85" s="140"/>
      <c r="AD85" s="140"/>
      <c r="AE85" s="140"/>
      <c r="AF85" s="140"/>
      <c r="AG85" s="140"/>
      <c r="AH85" s="140"/>
      <c r="AI85" s="140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</row>
    <row r="86" ht="18.0" customHeight="1">
      <c r="A86" s="140" t="s">
        <v>39</v>
      </c>
      <c r="B86" s="140"/>
      <c r="C86" s="140"/>
      <c r="D86" s="140"/>
      <c r="E86" s="140"/>
      <c r="F86" s="140"/>
      <c r="G86" s="140"/>
      <c r="H86" s="141"/>
      <c r="I86" s="140"/>
      <c r="J86" s="140"/>
      <c r="K86" s="140"/>
      <c r="L86" s="140"/>
      <c r="M86" s="140"/>
      <c r="N86" s="140"/>
      <c r="O86" s="140"/>
      <c r="P86" s="140"/>
      <c r="Q86" s="142"/>
      <c r="R86" s="224"/>
      <c r="S86" s="140"/>
      <c r="T86" s="140"/>
      <c r="U86" s="143"/>
      <c r="V86" s="140"/>
      <c r="W86" s="140"/>
      <c r="X86" s="140"/>
      <c r="Y86" s="140"/>
      <c r="Z86" s="140"/>
      <c r="AA86" s="140"/>
      <c r="AB86" s="140"/>
      <c r="AC86" s="140"/>
      <c r="AD86" s="140"/>
      <c r="AE86" s="140"/>
      <c r="AF86" s="140"/>
      <c r="AG86" s="140"/>
      <c r="AH86" s="140"/>
      <c r="AI86" s="140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</row>
    <row r="87" ht="18.0" customHeight="1">
      <c r="A87" s="140"/>
      <c r="B87" s="140"/>
      <c r="C87" s="140"/>
      <c r="D87" s="140"/>
      <c r="E87" s="140"/>
      <c r="F87" s="140"/>
      <c r="G87" s="140"/>
      <c r="H87" s="141"/>
      <c r="I87" s="140"/>
      <c r="J87" s="140"/>
      <c r="K87" s="140"/>
      <c r="L87" s="140"/>
      <c r="M87" s="140"/>
      <c r="N87" s="140"/>
      <c r="O87" s="140"/>
      <c r="P87" s="140"/>
      <c r="Q87" s="142"/>
      <c r="R87" s="224"/>
      <c r="S87" s="140"/>
      <c r="T87" s="140"/>
      <c r="U87" s="143"/>
      <c r="V87" s="140"/>
      <c r="W87" s="140"/>
      <c r="X87" s="140"/>
      <c r="Y87" s="140"/>
      <c r="Z87" s="140"/>
      <c r="AA87" s="140"/>
      <c r="AB87" s="140"/>
      <c r="AC87" s="140"/>
      <c r="AD87" s="140"/>
      <c r="AE87" s="140"/>
      <c r="AF87" s="140"/>
      <c r="AG87" s="140"/>
      <c r="AH87" s="140"/>
      <c r="AI87" s="140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</row>
    <row r="88" ht="42.0" customHeight="1">
      <c r="A88" s="180"/>
      <c r="B88" s="164" t="s">
        <v>12</v>
      </c>
      <c r="C88" s="181" t="s">
        <v>66</v>
      </c>
      <c r="D88" s="52"/>
      <c r="E88" s="53"/>
      <c r="F88" s="225"/>
      <c r="G88" s="225"/>
      <c r="H88" s="183" t="s">
        <v>14</v>
      </c>
      <c r="I88" s="226" t="s">
        <v>15</v>
      </c>
      <c r="J88" s="164" t="s">
        <v>16</v>
      </c>
      <c r="K88" s="140"/>
      <c r="L88" s="140"/>
      <c r="M88" s="140"/>
      <c r="N88" s="140"/>
      <c r="O88" s="140"/>
      <c r="P88" s="140"/>
      <c r="Q88" s="142"/>
      <c r="R88" s="224"/>
      <c r="S88" s="140"/>
      <c r="T88" s="140"/>
      <c r="U88" s="143"/>
      <c r="V88" s="140"/>
      <c r="W88" s="140"/>
      <c r="X88" s="140"/>
      <c r="Y88" s="140"/>
      <c r="Z88" s="140"/>
      <c r="AA88" s="140"/>
      <c r="AB88" s="140"/>
      <c r="AC88" s="140"/>
      <c r="AD88" s="140"/>
      <c r="AE88" s="140"/>
      <c r="AF88" s="140"/>
      <c r="AG88" s="140"/>
      <c r="AH88" s="140"/>
      <c r="AI88" s="140"/>
      <c r="AJ88" s="140"/>
      <c r="AK88" s="140"/>
      <c r="AL88" s="140"/>
      <c r="AM88" s="140"/>
      <c r="AN88" s="140"/>
      <c r="AO88" s="140"/>
      <c r="AP88" s="140"/>
      <c r="AQ88" s="140"/>
      <c r="AR88" s="140"/>
      <c r="AS88" s="140"/>
    </row>
    <row r="89" ht="24.75" customHeight="1">
      <c r="A89" s="164">
        <v>1.0</v>
      </c>
      <c r="B89" s="296" t="s">
        <v>56</v>
      </c>
      <c r="C89" s="164"/>
      <c r="D89" s="164"/>
      <c r="E89" s="164"/>
      <c r="F89" s="164"/>
      <c r="G89" s="164"/>
      <c r="H89" s="227">
        <v>38.0</v>
      </c>
      <c r="I89" s="185">
        <v>1.0</v>
      </c>
      <c r="J89" s="219">
        <f t="shared" ref="J89:J96" si="76">+I89*H89</f>
        <v>38</v>
      </c>
      <c r="K89" s="180"/>
      <c r="L89" s="180"/>
      <c r="M89" s="180"/>
      <c r="N89" s="180"/>
      <c r="O89" s="180"/>
      <c r="P89" s="180"/>
      <c r="Q89" s="228"/>
      <c r="R89" s="224"/>
      <c r="S89" s="140"/>
      <c r="T89" s="140"/>
      <c r="U89" s="143"/>
      <c r="V89" s="140"/>
      <c r="W89" s="140"/>
      <c r="X89" s="140"/>
      <c r="Y89" s="140"/>
      <c r="Z89" s="140"/>
      <c r="AA89" s="140"/>
      <c r="AB89" s="140"/>
      <c r="AC89" s="140"/>
      <c r="AD89" s="140"/>
      <c r="AE89" s="140"/>
      <c r="AF89" s="140"/>
      <c r="AG89" s="140"/>
      <c r="AH89" s="140"/>
      <c r="AI89" s="140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</row>
    <row r="90" ht="24.75" customHeight="1">
      <c r="A90" s="164">
        <v>2.0</v>
      </c>
      <c r="B90" s="215" t="s">
        <v>56</v>
      </c>
      <c r="C90" s="164"/>
      <c r="D90" s="164"/>
      <c r="E90" s="164"/>
      <c r="F90" s="164"/>
      <c r="G90" s="164"/>
      <c r="H90" s="227">
        <v>22.0</v>
      </c>
      <c r="I90" s="185">
        <v>1.0</v>
      </c>
      <c r="J90" s="219">
        <f t="shared" si="76"/>
        <v>22</v>
      </c>
      <c r="K90" s="180"/>
      <c r="L90" s="180"/>
      <c r="M90" s="180"/>
      <c r="N90" s="180"/>
      <c r="O90" s="180"/>
      <c r="P90" s="180"/>
      <c r="Q90" s="228"/>
      <c r="R90" s="224"/>
      <c r="S90" s="140"/>
      <c r="T90" s="140"/>
      <c r="U90" s="143"/>
      <c r="V90" s="140"/>
      <c r="W90" s="140"/>
      <c r="X90" s="140"/>
      <c r="Y90" s="140"/>
      <c r="Z90" s="140"/>
      <c r="AA90" s="140"/>
      <c r="AB90" s="140"/>
      <c r="AC90" s="140"/>
      <c r="AD90" s="140"/>
      <c r="AE90" s="140"/>
      <c r="AF90" s="140"/>
      <c r="AG90" s="140"/>
      <c r="AH90" s="140"/>
      <c r="AI90" s="140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</row>
    <row r="91" ht="24.75" customHeight="1">
      <c r="A91" s="164">
        <v>3.0</v>
      </c>
      <c r="B91" s="296" t="s">
        <v>56</v>
      </c>
      <c r="C91" s="164"/>
      <c r="D91" s="164"/>
      <c r="E91" s="164"/>
      <c r="F91" s="164"/>
      <c r="G91" s="164"/>
      <c r="H91" s="227">
        <v>43.0</v>
      </c>
      <c r="I91" s="185">
        <v>1.0</v>
      </c>
      <c r="J91" s="219">
        <f t="shared" si="76"/>
        <v>43</v>
      </c>
      <c r="K91" s="180"/>
      <c r="L91" s="180"/>
      <c r="M91" s="180"/>
      <c r="N91" s="180"/>
      <c r="O91" s="180"/>
      <c r="P91" s="180"/>
      <c r="Q91" s="228"/>
      <c r="R91" s="224"/>
      <c r="S91" s="140"/>
      <c r="T91" s="140"/>
      <c r="U91" s="143"/>
      <c r="V91" s="140"/>
      <c r="W91" s="140"/>
      <c r="X91" s="140"/>
      <c r="Y91" s="140"/>
      <c r="Z91" s="140"/>
      <c r="AA91" s="140"/>
      <c r="AB91" s="140"/>
      <c r="AC91" s="140"/>
      <c r="AD91" s="140"/>
      <c r="AE91" s="140"/>
      <c r="AF91" s="140"/>
      <c r="AG91" s="140"/>
      <c r="AH91" s="140"/>
      <c r="AI91" s="140"/>
      <c r="AJ91" s="140"/>
      <c r="AK91" s="140"/>
      <c r="AL91" s="140"/>
      <c r="AM91" s="140"/>
      <c r="AN91" s="140"/>
      <c r="AO91" s="140"/>
      <c r="AP91" s="140"/>
      <c r="AQ91" s="140"/>
      <c r="AR91" s="140"/>
      <c r="AS91" s="140"/>
    </row>
    <row r="92" ht="24.75" customHeight="1">
      <c r="A92" s="164">
        <v>4.0</v>
      </c>
      <c r="B92" s="215" t="s">
        <v>56</v>
      </c>
      <c r="C92" s="164"/>
      <c r="D92" s="164"/>
      <c r="E92" s="164"/>
      <c r="F92" s="164"/>
      <c r="G92" s="164"/>
      <c r="H92" s="227">
        <v>27.0</v>
      </c>
      <c r="I92" s="185">
        <v>1.0</v>
      </c>
      <c r="J92" s="219">
        <f t="shared" si="76"/>
        <v>27</v>
      </c>
      <c r="K92" s="180"/>
      <c r="L92" s="180"/>
      <c r="M92" s="180"/>
      <c r="N92" s="180"/>
      <c r="O92" s="180"/>
      <c r="P92" s="180"/>
      <c r="Q92" s="228"/>
      <c r="R92" s="224"/>
      <c r="S92" s="140"/>
      <c r="T92" s="140"/>
      <c r="U92" s="143"/>
      <c r="V92" s="140"/>
      <c r="W92" s="140"/>
      <c r="X92" s="140"/>
      <c r="Y92" s="140"/>
      <c r="Z92" s="140"/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140"/>
      <c r="AL92" s="140"/>
      <c r="AM92" s="140"/>
      <c r="AN92" s="140"/>
      <c r="AO92" s="140"/>
      <c r="AP92" s="140"/>
      <c r="AQ92" s="140"/>
      <c r="AR92" s="140"/>
      <c r="AS92" s="140"/>
    </row>
    <row r="93" ht="24.75" customHeight="1">
      <c r="A93" s="164">
        <v>5.0</v>
      </c>
      <c r="B93" s="186" t="s">
        <v>82</v>
      </c>
      <c r="C93" s="164"/>
      <c r="D93" s="164"/>
      <c r="E93" s="164"/>
      <c r="F93" s="164"/>
      <c r="G93" s="164"/>
      <c r="H93" s="227">
        <v>23.0</v>
      </c>
      <c r="I93" s="185">
        <v>1.0</v>
      </c>
      <c r="J93" s="219">
        <f t="shared" si="76"/>
        <v>23</v>
      </c>
      <c r="K93" s="180"/>
      <c r="L93" s="180"/>
      <c r="M93" s="180"/>
      <c r="N93" s="180"/>
      <c r="O93" s="180"/>
      <c r="P93" s="180"/>
      <c r="Q93" s="228"/>
      <c r="R93" s="224"/>
      <c r="S93" s="140"/>
      <c r="T93" s="140"/>
      <c r="U93" s="143"/>
      <c r="V93" s="140"/>
      <c r="W93" s="140"/>
      <c r="X93" s="140"/>
      <c r="Y93" s="140"/>
      <c r="Z93" s="140"/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140"/>
      <c r="AL93" s="140"/>
      <c r="AM93" s="140"/>
      <c r="AN93" s="140"/>
      <c r="AO93" s="140"/>
      <c r="AP93" s="140"/>
      <c r="AQ93" s="140"/>
      <c r="AR93" s="140"/>
      <c r="AS93" s="140"/>
    </row>
    <row r="94" ht="24.75" customHeight="1">
      <c r="A94" s="164">
        <v>6.0</v>
      </c>
      <c r="B94" s="201" t="s">
        <v>82</v>
      </c>
      <c r="C94" s="164"/>
      <c r="D94" s="164"/>
      <c r="E94" s="164"/>
      <c r="F94" s="164"/>
      <c r="G94" s="164"/>
      <c r="H94" s="227">
        <v>17.0</v>
      </c>
      <c r="I94" s="185">
        <v>1.0</v>
      </c>
      <c r="J94" s="219">
        <f t="shared" si="76"/>
        <v>17</v>
      </c>
      <c r="K94" s="180"/>
      <c r="L94" s="180"/>
      <c r="M94" s="180"/>
      <c r="N94" s="180"/>
      <c r="O94" s="180"/>
      <c r="P94" s="180"/>
      <c r="Q94" s="228"/>
      <c r="R94" s="224"/>
      <c r="S94" s="140"/>
      <c r="T94" s="140"/>
      <c r="U94" s="143"/>
      <c r="V94" s="140"/>
      <c r="W94" s="140"/>
      <c r="X94" s="140"/>
      <c r="Y94" s="140"/>
      <c r="Z94" s="140"/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140"/>
      <c r="AL94" s="140"/>
      <c r="AM94" s="140"/>
      <c r="AN94" s="140"/>
      <c r="AO94" s="140"/>
      <c r="AP94" s="140"/>
      <c r="AQ94" s="140"/>
      <c r="AR94" s="140"/>
      <c r="AS94" s="140"/>
    </row>
    <row r="95" ht="24.75" customHeight="1">
      <c r="A95" s="164">
        <v>11.0</v>
      </c>
      <c r="B95" s="186" t="s">
        <v>57</v>
      </c>
      <c r="C95" s="164"/>
      <c r="D95" s="164"/>
      <c r="E95" s="164"/>
      <c r="F95" s="164"/>
      <c r="G95" s="164"/>
      <c r="H95" s="227">
        <v>25.0</v>
      </c>
      <c r="I95" s="185">
        <v>1.0</v>
      </c>
      <c r="J95" s="219">
        <f t="shared" si="76"/>
        <v>25</v>
      </c>
      <c r="K95" s="180"/>
      <c r="L95" s="180"/>
      <c r="M95" s="180"/>
      <c r="N95" s="180"/>
      <c r="O95" s="180"/>
      <c r="P95" s="180"/>
      <c r="Q95" s="228"/>
      <c r="R95" s="224"/>
      <c r="S95" s="140"/>
      <c r="T95" s="140"/>
      <c r="U95" s="143"/>
      <c r="V95" s="140"/>
      <c r="W95" s="140"/>
      <c r="X95" s="140"/>
      <c r="Y95" s="140"/>
      <c r="Z95" s="140"/>
      <c r="AA95" s="140"/>
      <c r="AB95" s="140"/>
      <c r="AC95" s="140"/>
      <c r="AD95" s="140"/>
      <c r="AE95" s="140"/>
      <c r="AF95" s="140"/>
      <c r="AG95" s="140"/>
      <c r="AH95" s="140"/>
      <c r="AI95" s="140"/>
      <c r="AJ95" s="140"/>
      <c r="AK95" s="140"/>
      <c r="AL95" s="140"/>
      <c r="AM95" s="140"/>
      <c r="AN95" s="140"/>
      <c r="AO95" s="140"/>
      <c r="AP95" s="140"/>
      <c r="AQ95" s="140"/>
      <c r="AR95" s="140"/>
      <c r="AS95" s="140"/>
    </row>
    <row r="96" ht="24.75" customHeight="1">
      <c r="A96" s="164">
        <v>12.0</v>
      </c>
      <c r="B96" s="195" t="s">
        <v>57</v>
      </c>
      <c r="C96" s="164"/>
      <c r="D96" s="164"/>
      <c r="E96" s="164"/>
      <c r="F96" s="164"/>
      <c r="G96" s="164"/>
      <c r="H96" s="227">
        <v>22.0</v>
      </c>
      <c r="I96" s="185">
        <v>1.0</v>
      </c>
      <c r="J96" s="219">
        <f t="shared" si="76"/>
        <v>22</v>
      </c>
      <c r="K96" s="180"/>
      <c r="L96" s="180"/>
      <c r="M96" s="180"/>
      <c r="N96" s="180"/>
      <c r="O96" s="180"/>
      <c r="P96" s="180"/>
      <c r="Q96" s="228"/>
      <c r="R96" s="224"/>
      <c r="S96" s="140"/>
      <c r="T96" s="140"/>
      <c r="U96" s="143"/>
      <c r="V96" s="140"/>
      <c r="W96" s="140"/>
      <c r="X96" s="140"/>
      <c r="Y96" s="140"/>
      <c r="Z96" s="140"/>
      <c r="AA96" s="140"/>
      <c r="AB96" s="140"/>
      <c r="AC96" s="140"/>
      <c r="AD96" s="140"/>
      <c r="AE96" s="140"/>
      <c r="AF96" s="140"/>
      <c r="AG96" s="140"/>
      <c r="AH96" s="140"/>
      <c r="AI96" s="140"/>
      <c r="AJ96" s="140"/>
      <c r="AK96" s="140"/>
      <c r="AL96" s="140"/>
      <c r="AM96" s="140"/>
      <c r="AN96" s="140"/>
      <c r="AO96" s="140"/>
      <c r="AP96" s="140"/>
      <c r="AQ96" s="140"/>
      <c r="AR96" s="140"/>
      <c r="AS96" s="140"/>
    </row>
    <row r="97" ht="18.0" customHeight="1">
      <c r="A97" s="140"/>
      <c r="B97" s="140"/>
      <c r="C97" s="140"/>
      <c r="D97" s="140"/>
      <c r="E97" s="140"/>
      <c r="F97" s="140"/>
      <c r="G97" s="140"/>
      <c r="H97" s="141" t="s">
        <v>38</v>
      </c>
      <c r="I97" s="140"/>
      <c r="J97" s="232">
        <f>SUM(J89:J96)</f>
        <v>217</v>
      </c>
      <c r="K97" s="233"/>
      <c r="L97" s="233"/>
      <c r="M97" s="233"/>
      <c r="N97" s="233"/>
      <c r="O97" s="233"/>
      <c r="P97" s="233"/>
      <c r="Q97" s="234"/>
      <c r="R97" s="224"/>
      <c r="S97" s="140"/>
      <c r="T97" s="140"/>
      <c r="U97" s="143"/>
      <c r="V97" s="140"/>
      <c r="W97" s="140"/>
      <c r="X97" s="140"/>
      <c r="Y97" s="140"/>
      <c r="Z97" s="140"/>
      <c r="AA97" s="140"/>
      <c r="AB97" s="140"/>
      <c r="AC97" s="140"/>
      <c r="AD97" s="140"/>
      <c r="AE97" s="140"/>
      <c r="AF97" s="140"/>
      <c r="AG97" s="140"/>
      <c r="AH97" s="140"/>
      <c r="AI97" s="140"/>
      <c r="AJ97" s="140"/>
      <c r="AK97" s="140"/>
      <c r="AL97" s="140"/>
      <c r="AM97" s="140"/>
      <c r="AN97" s="140"/>
      <c r="AO97" s="140"/>
      <c r="AP97" s="140"/>
      <c r="AQ97" s="140"/>
      <c r="AR97" s="140"/>
      <c r="AS97" s="140"/>
    </row>
    <row r="98" ht="18.0" customHeight="1">
      <c r="A98" s="146"/>
      <c r="B98" s="146"/>
      <c r="C98" s="146"/>
      <c r="D98" s="146"/>
      <c r="E98" s="146"/>
      <c r="F98" s="146"/>
      <c r="G98" s="146"/>
      <c r="H98" s="147"/>
      <c r="I98" s="177"/>
      <c r="J98" s="204">
        <f>+J97*60%</f>
        <v>130.2</v>
      </c>
      <c r="K98" s="204"/>
      <c r="L98" s="204"/>
      <c r="M98" s="204"/>
      <c r="N98" s="204"/>
      <c r="O98" s="204"/>
      <c r="P98" s="204"/>
      <c r="Q98" s="206">
        <f>+J97*40%</f>
        <v>86.8</v>
      </c>
      <c r="R98" s="224"/>
      <c r="S98" s="140"/>
      <c r="T98" s="140"/>
      <c r="U98" s="143"/>
      <c r="V98" s="140"/>
      <c r="W98" s="140"/>
      <c r="X98" s="140"/>
      <c r="Y98" s="140"/>
      <c r="Z98" s="140"/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140"/>
      <c r="AL98" s="140"/>
      <c r="AM98" s="140"/>
      <c r="AN98" s="140"/>
      <c r="AO98" s="140"/>
      <c r="AP98" s="140"/>
      <c r="AQ98" s="140"/>
      <c r="AR98" s="140"/>
      <c r="AS98" s="140"/>
    </row>
    <row r="99" ht="18.0" customHeight="1">
      <c r="A99" s="140"/>
      <c r="B99" s="140"/>
      <c r="C99" s="140"/>
      <c r="D99" s="140"/>
      <c r="E99" s="140"/>
      <c r="F99" s="140"/>
      <c r="G99" s="140"/>
      <c r="H99" s="141"/>
      <c r="I99" s="140"/>
      <c r="J99" s="140"/>
      <c r="K99" s="140"/>
      <c r="L99" s="140"/>
      <c r="M99" s="140"/>
      <c r="N99" s="140"/>
      <c r="O99" s="140"/>
      <c r="P99" s="140"/>
      <c r="Q99" s="142"/>
      <c r="R99" s="224"/>
      <c r="S99" s="140"/>
      <c r="T99" s="140"/>
      <c r="U99" s="143"/>
      <c r="V99" s="140"/>
      <c r="W99" s="140"/>
      <c r="X99" s="140"/>
      <c r="Y99" s="140"/>
      <c r="Z99" s="140"/>
      <c r="AA99" s="140"/>
      <c r="AB99" s="140"/>
      <c r="AC99" s="140"/>
      <c r="AD99" s="140"/>
      <c r="AE99" s="140"/>
      <c r="AF99" s="140"/>
      <c r="AG99" s="140"/>
      <c r="AH99" s="140"/>
      <c r="AI99" s="140"/>
      <c r="AJ99" s="140"/>
      <c r="AK99" s="140"/>
      <c r="AL99" s="140"/>
      <c r="AM99" s="140"/>
      <c r="AN99" s="140"/>
      <c r="AO99" s="140"/>
      <c r="AP99" s="140"/>
      <c r="AQ99" s="140"/>
      <c r="AR99" s="140"/>
      <c r="AS99" s="140"/>
    </row>
    <row r="100" ht="18.0" customHeight="1">
      <c r="A100" s="140"/>
      <c r="B100" s="140"/>
      <c r="C100" s="140"/>
      <c r="D100" s="140"/>
      <c r="E100" s="140"/>
      <c r="F100" s="140"/>
      <c r="G100" s="140"/>
      <c r="H100" s="141"/>
      <c r="I100" s="140"/>
      <c r="J100" s="140"/>
      <c r="K100" s="140"/>
      <c r="L100" s="140"/>
      <c r="M100" s="140"/>
      <c r="N100" s="140"/>
      <c r="O100" s="140"/>
      <c r="P100" s="140"/>
      <c r="Q100" s="142"/>
      <c r="R100" s="224"/>
      <c r="S100" s="140"/>
      <c r="T100" s="140"/>
      <c r="U100" s="143"/>
      <c r="V100" s="140"/>
      <c r="W100" s="140"/>
      <c r="X100" s="140"/>
      <c r="Y100" s="140"/>
      <c r="Z100" s="140"/>
      <c r="AA100" s="140"/>
      <c r="AB100" s="140"/>
      <c r="AC100" s="140"/>
      <c r="AD100" s="140"/>
      <c r="AE100" s="140"/>
      <c r="AF100" s="140"/>
      <c r="AG100" s="140"/>
      <c r="AH100" s="140"/>
      <c r="AI100" s="140"/>
      <c r="AJ100" s="140"/>
      <c r="AK100" s="140"/>
      <c r="AL100" s="140"/>
      <c r="AM100" s="140"/>
      <c r="AN100" s="140"/>
      <c r="AO100" s="140"/>
      <c r="AP100" s="140"/>
      <c r="AQ100" s="140"/>
      <c r="AR100" s="140"/>
      <c r="AS100" s="140"/>
    </row>
    <row r="101" ht="18.0" customHeight="1">
      <c r="A101" s="235" t="s">
        <v>41</v>
      </c>
      <c r="B101" s="140"/>
      <c r="C101" s="140"/>
      <c r="D101" s="140"/>
      <c r="E101" s="140"/>
      <c r="F101" s="140"/>
      <c r="G101" s="140"/>
      <c r="H101" s="141"/>
      <c r="I101" s="140"/>
      <c r="J101" s="140"/>
      <c r="K101" s="140"/>
      <c r="L101" s="140"/>
      <c r="M101" s="140"/>
      <c r="N101" s="140"/>
      <c r="O101" s="140"/>
      <c r="P101" s="140"/>
      <c r="Q101" s="142"/>
      <c r="R101" s="224"/>
      <c r="S101" s="140"/>
      <c r="T101" s="140"/>
      <c r="U101" s="143"/>
      <c r="V101" s="140"/>
      <c r="W101" s="140"/>
      <c r="X101" s="140"/>
      <c r="Y101" s="140"/>
      <c r="Z101" s="140"/>
      <c r="AA101" s="140"/>
      <c r="AB101" s="140"/>
      <c r="AC101" s="140"/>
      <c r="AD101" s="140"/>
      <c r="AE101" s="140"/>
      <c r="AF101" s="140"/>
      <c r="AG101" s="140"/>
      <c r="AH101" s="140"/>
      <c r="AI101" s="140"/>
      <c r="AJ101" s="140"/>
      <c r="AK101" s="140"/>
      <c r="AL101" s="140"/>
      <c r="AM101" s="140"/>
      <c r="AN101" s="140"/>
      <c r="AO101" s="140"/>
      <c r="AP101" s="140"/>
      <c r="AQ101" s="140"/>
      <c r="AR101" s="140"/>
      <c r="AS101" s="140"/>
    </row>
    <row r="102" ht="18.0" customHeight="1">
      <c r="A102" s="236"/>
      <c r="B102" s="237" t="s">
        <v>42</v>
      </c>
      <c r="C102" s="237" t="s">
        <v>43</v>
      </c>
      <c r="D102" s="237" t="s">
        <v>44</v>
      </c>
      <c r="E102" s="237" t="s">
        <v>45</v>
      </c>
      <c r="F102" s="237"/>
      <c r="G102" s="237"/>
      <c r="H102" s="238" t="s">
        <v>46</v>
      </c>
      <c r="I102" s="239" t="s">
        <v>47</v>
      </c>
      <c r="J102" s="140"/>
      <c r="K102" s="140"/>
      <c r="L102" s="140"/>
      <c r="M102" s="140"/>
      <c r="N102" s="140"/>
      <c r="O102" s="140"/>
      <c r="P102" s="140"/>
      <c r="Q102" s="142"/>
      <c r="R102" s="224"/>
      <c r="S102" s="140"/>
      <c r="T102" s="140"/>
      <c r="U102" s="143"/>
      <c r="V102" s="140"/>
      <c r="W102" s="140"/>
      <c r="X102" s="140"/>
      <c r="Y102" s="140"/>
      <c r="Z102" s="140"/>
      <c r="AA102" s="140"/>
      <c r="AB102" s="140"/>
      <c r="AC102" s="140"/>
      <c r="AD102" s="140"/>
      <c r="AE102" s="140"/>
      <c r="AF102" s="140"/>
      <c r="AG102" s="140"/>
      <c r="AH102" s="140"/>
      <c r="AI102" s="140"/>
      <c r="AJ102" s="140"/>
      <c r="AK102" s="140"/>
      <c r="AL102" s="140"/>
      <c r="AM102" s="140"/>
      <c r="AN102" s="140"/>
      <c r="AO102" s="140"/>
      <c r="AP102" s="140"/>
      <c r="AQ102" s="140"/>
      <c r="AR102" s="140"/>
      <c r="AS102" s="140"/>
    </row>
    <row r="103" ht="18.0" customHeight="1">
      <c r="A103" s="240" t="s">
        <v>48</v>
      </c>
      <c r="B103" s="241">
        <f>+E13</f>
        <v>18390.1462</v>
      </c>
      <c r="C103" s="242">
        <f>+J71</f>
        <v>17612.16244</v>
      </c>
      <c r="D103" s="242">
        <f>+J82</f>
        <v>84.831484</v>
      </c>
      <c r="E103" s="243">
        <f>J98</f>
        <v>130.2</v>
      </c>
      <c r="F103" s="243"/>
      <c r="G103" s="243"/>
      <c r="H103" s="244">
        <f>+I13</f>
        <v>413.1811078</v>
      </c>
      <c r="I103" s="245">
        <f>+B103-C103-D103-E103-H103</f>
        <v>149.7711672</v>
      </c>
      <c r="J103" s="140"/>
      <c r="K103" s="140"/>
      <c r="L103" s="140"/>
      <c r="M103" s="140"/>
      <c r="N103" s="140"/>
      <c r="O103" s="140"/>
      <c r="P103" s="140"/>
      <c r="Q103" s="142"/>
      <c r="R103" s="224"/>
      <c r="S103" s="140"/>
      <c r="T103" s="140"/>
      <c r="U103" s="143"/>
      <c r="V103" s="140"/>
      <c r="W103" s="140"/>
      <c r="X103" s="140"/>
      <c r="Y103" s="140"/>
      <c r="Z103" s="140"/>
      <c r="AA103" s="140"/>
      <c r="AB103" s="140"/>
      <c r="AC103" s="140"/>
      <c r="AD103" s="140"/>
      <c r="AE103" s="140"/>
      <c r="AF103" s="140"/>
      <c r="AG103" s="140"/>
      <c r="AH103" s="140"/>
      <c r="AI103" s="140"/>
      <c r="AJ103" s="140"/>
      <c r="AK103" s="140"/>
      <c r="AL103" s="140"/>
      <c r="AM103" s="140"/>
      <c r="AN103" s="140"/>
      <c r="AO103" s="140"/>
      <c r="AP103" s="140"/>
      <c r="AQ103" s="140"/>
      <c r="AR103" s="140"/>
      <c r="AS103" s="140"/>
    </row>
    <row r="104" ht="18.0" customHeight="1">
      <c r="A104" s="246" t="s">
        <v>49</v>
      </c>
      <c r="B104" s="247"/>
      <c r="C104" s="248">
        <f>+C103/B103</f>
        <v>0.9576956186</v>
      </c>
      <c r="D104" s="248">
        <f>+D103/B103</f>
        <v>0.004612877085</v>
      </c>
      <c r="E104" s="248">
        <f>+E103/B103</f>
        <v>0.007079878462</v>
      </c>
      <c r="F104" s="248"/>
      <c r="G104" s="248"/>
      <c r="H104" s="249">
        <f>+H103/B103</f>
        <v>0.02246752708</v>
      </c>
      <c r="I104" s="250">
        <f>+I103/B103</f>
        <v>0.008144098776</v>
      </c>
      <c r="J104" s="140"/>
      <c r="K104" s="140"/>
      <c r="L104" s="140"/>
      <c r="M104" s="140"/>
      <c r="N104" s="140"/>
      <c r="O104" s="140"/>
      <c r="P104" s="140"/>
      <c r="Q104" s="142"/>
      <c r="R104" s="224"/>
      <c r="S104" s="140"/>
      <c r="T104" s="140"/>
      <c r="U104" s="143"/>
      <c r="V104" s="140"/>
      <c r="W104" s="140"/>
      <c r="X104" s="140"/>
      <c r="Y104" s="140"/>
      <c r="Z104" s="140"/>
      <c r="AA104" s="140"/>
      <c r="AB104" s="140"/>
      <c r="AC104" s="140"/>
      <c r="AD104" s="140"/>
      <c r="AE104" s="140"/>
      <c r="AF104" s="140"/>
      <c r="AG104" s="140"/>
      <c r="AH104" s="140"/>
      <c r="AI104" s="140"/>
      <c r="AJ104" s="140"/>
      <c r="AK104" s="140"/>
      <c r="AL104" s="140"/>
      <c r="AM104" s="140"/>
      <c r="AN104" s="140"/>
      <c r="AO104" s="140"/>
      <c r="AP104" s="140"/>
      <c r="AQ104" s="140"/>
      <c r="AR104" s="140"/>
      <c r="AS104" s="140"/>
    </row>
    <row r="105" ht="18.0" customHeight="1">
      <c r="A105" s="167"/>
      <c r="B105" s="221"/>
      <c r="C105" s="251"/>
      <c r="D105" s="251"/>
      <c r="E105" s="251"/>
      <c r="F105" s="251"/>
      <c r="G105" s="251"/>
      <c r="H105" s="252"/>
      <c r="I105" s="253"/>
      <c r="J105" s="140"/>
      <c r="K105" s="140"/>
      <c r="L105" s="140"/>
      <c r="M105" s="140"/>
      <c r="N105" s="140"/>
      <c r="O105" s="140"/>
      <c r="P105" s="140"/>
      <c r="Q105" s="142"/>
      <c r="R105" s="224"/>
      <c r="S105" s="140"/>
      <c r="T105" s="140"/>
      <c r="U105" s="143"/>
      <c r="V105" s="140"/>
      <c r="W105" s="140"/>
      <c r="X105" s="140"/>
      <c r="Y105" s="140"/>
      <c r="Z105" s="140"/>
      <c r="AA105" s="140"/>
      <c r="AB105" s="140"/>
      <c r="AC105" s="140"/>
      <c r="AD105" s="140"/>
      <c r="AE105" s="140"/>
      <c r="AF105" s="140"/>
      <c r="AG105" s="140"/>
      <c r="AH105" s="140"/>
      <c r="AI105" s="140"/>
      <c r="AJ105" s="140"/>
      <c r="AK105" s="140"/>
      <c r="AL105" s="140"/>
      <c r="AM105" s="140"/>
      <c r="AN105" s="140"/>
      <c r="AO105" s="140"/>
      <c r="AP105" s="140"/>
      <c r="AQ105" s="140"/>
      <c r="AR105" s="140"/>
      <c r="AS105" s="140"/>
    </row>
    <row r="106" ht="18.0" customHeight="1">
      <c r="A106" s="254"/>
      <c r="B106" s="255"/>
      <c r="C106" s="255"/>
      <c r="D106" s="255" t="s">
        <v>50</v>
      </c>
      <c r="E106" s="255" t="s">
        <v>48</v>
      </c>
      <c r="F106" s="255"/>
      <c r="G106" s="255"/>
      <c r="H106" s="256">
        <f>+D103+E103+H103+I103</f>
        <v>777.983759</v>
      </c>
      <c r="I106" s="257"/>
      <c r="J106" s="140"/>
      <c r="K106" s="140"/>
      <c r="L106" s="140"/>
      <c r="M106" s="140"/>
      <c r="N106" s="140"/>
      <c r="O106" s="140"/>
      <c r="P106" s="140"/>
      <c r="Q106" s="142"/>
      <c r="R106" s="141"/>
      <c r="S106" s="140"/>
      <c r="T106" s="140"/>
      <c r="U106" s="143"/>
      <c r="V106" s="140"/>
      <c r="W106" s="140"/>
      <c r="X106" s="140"/>
      <c r="Y106" s="140"/>
      <c r="Z106" s="140"/>
      <c r="AA106" s="140"/>
      <c r="AB106" s="140"/>
      <c r="AC106" s="140"/>
      <c r="AD106" s="140"/>
      <c r="AE106" s="140"/>
      <c r="AF106" s="140"/>
      <c r="AG106" s="140"/>
      <c r="AH106" s="140"/>
      <c r="AI106" s="140"/>
      <c r="AJ106" s="140"/>
      <c r="AK106" s="140"/>
      <c r="AL106" s="140"/>
      <c r="AM106" s="140"/>
      <c r="AN106" s="140"/>
      <c r="AO106" s="140"/>
      <c r="AP106" s="140"/>
      <c r="AQ106" s="140"/>
      <c r="AR106" s="140"/>
      <c r="AS106" s="140"/>
    </row>
    <row r="107" ht="18.0" customHeight="1">
      <c r="A107" s="258"/>
      <c r="B107" s="140"/>
      <c r="C107" s="140"/>
      <c r="D107" s="140"/>
      <c r="E107" s="140" t="s">
        <v>49</v>
      </c>
      <c r="F107" s="140"/>
      <c r="G107" s="140"/>
      <c r="H107" s="252">
        <f>+H106/B103</f>
        <v>0.04230438141</v>
      </c>
      <c r="I107" s="259"/>
      <c r="J107" s="140"/>
      <c r="K107" s="140"/>
      <c r="L107" s="140"/>
      <c r="M107" s="140"/>
      <c r="N107" s="140"/>
      <c r="O107" s="140"/>
      <c r="P107" s="140"/>
      <c r="Q107" s="142"/>
      <c r="R107" s="141"/>
      <c r="S107" s="140"/>
      <c r="T107" s="140"/>
      <c r="U107" s="143"/>
      <c r="V107" s="140"/>
      <c r="W107" s="140"/>
      <c r="X107" s="140"/>
      <c r="Y107" s="140"/>
      <c r="Z107" s="140"/>
      <c r="AA107" s="140"/>
      <c r="AB107" s="140"/>
      <c r="AC107" s="140"/>
      <c r="AD107" s="140"/>
      <c r="AE107" s="140"/>
      <c r="AF107" s="140"/>
      <c r="AG107" s="140"/>
      <c r="AH107" s="140"/>
      <c r="AI107" s="140"/>
      <c r="AJ107" s="140"/>
      <c r="AK107" s="140"/>
      <c r="AL107" s="140"/>
      <c r="AM107" s="140"/>
      <c r="AN107" s="140"/>
      <c r="AO107" s="140"/>
      <c r="AP107" s="140"/>
      <c r="AQ107" s="140"/>
      <c r="AR107" s="140"/>
      <c r="AS107" s="140"/>
    </row>
    <row r="108" ht="18.0" customHeight="1">
      <c r="A108" s="258"/>
      <c r="B108" s="140"/>
      <c r="C108" s="140" t="s">
        <v>51</v>
      </c>
      <c r="D108" s="140"/>
      <c r="E108" s="140"/>
      <c r="F108" s="140"/>
      <c r="G108" s="140"/>
      <c r="H108" s="141"/>
      <c r="I108" s="259"/>
      <c r="J108" s="140"/>
      <c r="K108" s="140"/>
      <c r="L108" s="140"/>
      <c r="M108" s="140"/>
      <c r="N108" s="140"/>
      <c r="O108" s="140"/>
      <c r="P108" s="140"/>
      <c r="Q108" s="142"/>
      <c r="R108" s="141"/>
      <c r="S108" s="140"/>
      <c r="T108" s="140"/>
      <c r="U108" s="143"/>
      <c r="V108" s="140"/>
      <c r="W108" s="140"/>
      <c r="X108" s="140"/>
      <c r="Y108" s="140"/>
      <c r="Z108" s="140"/>
      <c r="AA108" s="140"/>
      <c r="AB108" s="140"/>
      <c r="AC108" s="140"/>
      <c r="AD108" s="140"/>
      <c r="AE108" s="140"/>
      <c r="AF108" s="140"/>
      <c r="AG108" s="140"/>
      <c r="AH108" s="140"/>
      <c r="AI108" s="140"/>
      <c r="AJ108" s="140"/>
      <c r="AK108" s="140"/>
      <c r="AL108" s="140"/>
      <c r="AM108" s="140"/>
      <c r="AN108" s="140"/>
      <c r="AO108" s="140"/>
      <c r="AP108" s="140"/>
      <c r="AQ108" s="140"/>
      <c r="AR108" s="140"/>
      <c r="AS108" s="140"/>
    </row>
    <row r="109" ht="18.0" customHeight="1">
      <c r="A109" s="258"/>
      <c r="B109" s="140"/>
      <c r="C109" s="140"/>
      <c r="D109" s="140" t="s">
        <v>52</v>
      </c>
      <c r="E109" s="140"/>
      <c r="F109" s="140"/>
      <c r="G109" s="140"/>
      <c r="H109" s="141">
        <f>+H108*(H106-H103)</f>
        <v>0</v>
      </c>
      <c r="I109" s="259"/>
      <c r="J109" s="140"/>
      <c r="K109" s="140"/>
      <c r="L109" s="140"/>
      <c r="M109" s="140"/>
      <c r="N109" s="140"/>
      <c r="O109" s="140"/>
      <c r="P109" s="140"/>
      <c r="Q109" s="142"/>
      <c r="R109" s="140"/>
      <c r="S109" s="140"/>
      <c r="T109" s="140"/>
      <c r="U109" s="143"/>
      <c r="V109" s="140"/>
      <c r="W109" s="140"/>
      <c r="X109" s="140"/>
      <c r="Y109" s="140"/>
      <c r="Z109" s="140"/>
      <c r="AA109" s="140"/>
      <c r="AB109" s="140"/>
      <c r="AC109" s="140"/>
      <c r="AD109" s="140"/>
      <c r="AE109" s="140"/>
      <c r="AF109" s="140"/>
      <c r="AG109" s="140"/>
      <c r="AH109" s="140"/>
      <c r="AI109" s="140"/>
      <c r="AJ109" s="140"/>
      <c r="AK109" s="140"/>
      <c r="AL109" s="140"/>
      <c r="AM109" s="140"/>
      <c r="AN109" s="140"/>
      <c r="AO109" s="140"/>
      <c r="AP109" s="140"/>
      <c r="AQ109" s="140"/>
      <c r="AR109" s="140"/>
      <c r="AS109" s="140"/>
    </row>
    <row r="110" ht="18.0" customHeight="1">
      <c r="A110" s="260"/>
      <c r="B110" s="261"/>
      <c r="C110" s="261"/>
      <c r="D110" s="261"/>
      <c r="E110" s="261"/>
      <c r="F110" s="261"/>
      <c r="G110" s="261"/>
      <c r="H110" s="262"/>
      <c r="I110" s="263"/>
      <c r="J110" s="140"/>
      <c r="K110" s="140"/>
      <c r="L110" s="140"/>
      <c r="M110" s="140"/>
      <c r="N110" s="140"/>
      <c r="O110" s="140"/>
      <c r="P110" s="140"/>
      <c r="Q110" s="142"/>
      <c r="R110" s="140"/>
      <c r="S110" s="140"/>
      <c r="T110" s="140"/>
      <c r="U110" s="143"/>
      <c r="V110" s="140"/>
      <c r="W110" s="140"/>
      <c r="X110" s="140"/>
      <c r="Y110" s="140"/>
      <c r="Z110" s="140"/>
      <c r="AA110" s="140"/>
      <c r="AB110" s="140"/>
      <c r="AC110" s="140"/>
      <c r="AD110" s="140"/>
      <c r="AE110" s="140"/>
      <c r="AF110" s="140"/>
      <c r="AG110" s="140"/>
      <c r="AH110" s="140"/>
      <c r="AI110" s="140"/>
      <c r="AJ110" s="140"/>
      <c r="AK110" s="140"/>
      <c r="AL110" s="140"/>
      <c r="AM110" s="140"/>
      <c r="AN110" s="140"/>
      <c r="AO110" s="140"/>
      <c r="AP110" s="140"/>
      <c r="AQ110" s="140"/>
      <c r="AR110" s="140"/>
      <c r="AS110" s="140"/>
    </row>
    <row r="111" ht="18.0" customHeight="1">
      <c r="A111" s="140"/>
      <c r="B111" s="140"/>
      <c r="C111" s="140"/>
      <c r="D111" s="140"/>
      <c r="E111" s="140"/>
      <c r="F111" s="140"/>
      <c r="G111" s="140"/>
      <c r="H111" s="141"/>
      <c r="I111" s="140"/>
      <c r="J111" s="140"/>
      <c r="K111" s="140"/>
      <c r="L111" s="140"/>
      <c r="M111" s="140"/>
      <c r="N111" s="140"/>
      <c r="O111" s="140"/>
      <c r="P111" s="140"/>
      <c r="Q111" s="142"/>
      <c r="R111" s="140"/>
      <c r="S111" s="140"/>
      <c r="T111" s="140"/>
      <c r="U111" s="143"/>
      <c r="V111" s="140"/>
      <c r="W111" s="140"/>
      <c r="X111" s="140"/>
      <c r="Y111" s="140"/>
      <c r="Z111" s="140"/>
      <c r="AA111" s="140"/>
      <c r="AB111" s="140"/>
      <c r="AC111" s="140"/>
      <c r="AD111" s="140"/>
      <c r="AE111" s="140"/>
      <c r="AF111" s="140"/>
      <c r="AG111" s="140"/>
      <c r="AH111" s="140"/>
      <c r="AI111" s="140"/>
      <c r="AJ111" s="140"/>
      <c r="AK111" s="140"/>
      <c r="AL111" s="140"/>
      <c r="AM111" s="140"/>
      <c r="AN111" s="140"/>
      <c r="AO111" s="140"/>
      <c r="AP111" s="140"/>
      <c r="AQ111" s="140"/>
      <c r="AR111" s="140"/>
      <c r="AS111" s="140"/>
    </row>
    <row r="112" ht="18.0" customHeight="1">
      <c r="A112" s="140"/>
      <c r="B112" s="140"/>
      <c r="C112" s="140"/>
      <c r="D112" s="140"/>
      <c r="E112" s="140"/>
      <c r="F112" s="140"/>
      <c r="G112" s="140"/>
      <c r="H112" s="141"/>
      <c r="I112" s="140"/>
      <c r="J112" s="140"/>
      <c r="K112" s="140"/>
      <c r="L112" s="140"/>
      <c r="M112" s="140"/>
      <c r="N112" s="140"/>
      <c r="O112" s="140"/>
      <c r="P112" s="140"/>
      <c r="Q112" s="142"/>
      <c r="R112" s="140"/>
      <c r="S112" s="140"/>
      <c r="T112" s="140"/>
      <c r="U112" s="143"/>
      <c r="V112" s="140"/>
      <c r="W112" s="140"/>
      <c r="X112" s="140"/>
      <c r="Y112" s="140"/>
      <c r="Z112" s="140"/>
      <c r="AA112" s="140"/>
      <c r="AB112" s="140"/>
      <c r="AC112" s="140"/>
      <c r="AD112" s="140"/>
      <c r="AE112" s="140"/>
      <c r="AF112" s="140"/>
      <c r="AG112" s="140"/>
      <c r="AH112" s="140"/>
      <c r="AI112" s="140"/>
      <c r="AJ112" s="140"/>
      <c r="AK112" s="140"/>
      <c r="AL112" s="140"/>
      <c r="AM112" s="140"/>
      <c r="AN112" s="140"/>
      <c r="AO112" s="140"/>
      <c r="AP112" s="140"/>
      <c r="AQ112" s="140"/>
      <c r="AR112" s="140"/>
      <c r="AS112" s="140"/>
    </row>
    <row r="113" ht="18.0" customHeight="1">
      <c r="A113" s="140"/>
      <c r="B113" s="140"/>
      <c r="C113" s="140"/>
      <c r="D113" s="140"/>
      <c r="E113" s="140"/>
      <c r="F113" s="140"/>
      <c r="G113" s="140"/>
      <c r="H113" s="141"/>
      <c r="I113" s="140"/>
      <c r="J113" s="140"/>
      <c r="K113" s="140"/>
      <c r="L113" s="140"/>
      <c r="M113" s="140"/>
      <c r="N113" s="140"/>
      <c r="O113" s="140"/>
      <c r="P113" s="140"/>
      <c r="Q113" s="142"/>
      <c r="R113" s="140"/>
      <c r="S113" s="140"/>
      <c r="T113" s="140"/>
      <c r="U113" s="143"/>
      <c r="V113" s="140"/>
      <c r="W113" s="140"/>
      <c r="X113" s="140"/>
      <c r="Y113" s="140"/>
      <c r="Z113" s="140"/>
      <c r="AA113" s="140"/>
      <c r="AB113" s="140"/>
      <c r="AC113" s="140"/>
      <c r="AD113" s="140"/>
      <c r="AE113" s="140"/>
      <c r="AF113" s="140"/>
      <c r="AG113" s="140"/>
      <c r="AH113" s="140"/>
      <c r="AI113" s="140"/>
      <c r="AJ113" s="140"/>
      <c r="AK113" s="140"/>
      <c r="AL113" s="140"/>
      <c r="AM113" s="140"/>
      <c r="AN113" s="140"/>
      <c r="AO113" s="140"/>
      <c r="AP113" s="140"/>
      <c r="AQ113" s="140"/>
      <c r="AR113" s="140"/>
      <c r="AS113" s="140"/>
    </row>
    <row r="114" ht="18.0" customHeight="1">
      <c r="A114" s="7"/>
      <c r="B114" s="7"/>
      <c r="C114" s="7"/>
      <c r="D114" s="7"/>
      <c r="E114" s="7"/>
      <c r="F114" s="7"/>
      <c r="G114" s="7"/>
      <c r="H114" s="264"/>
      <c r="I114" s="7"/>
      <c r="J114" s="7"/>
      <c r="K114" s="7"/>
      <c r="L114" s="7"/>
      <c r="M114" s="7"/>
      <c r="N114" s="7"/>
      <c r="O114" s="7"/>
      <c r="P114" s="7"/>
      <c r="Q114" s="265"/>
      <c r="R114" s="7"/>
      <c r="S114" s="7"/>
      <c r="T114" s="7"/>
      <c r="U114" s="266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</row>
    <row r="115" ht="18.0" customHeight="1">
      <c r="A115" s="7"/>
      <c r="B115" s="7"/>
      <c r="C115" s="7"/>
      <c r="D115" s="7"/>
      <c r="E115" s="7"/>
      <c r="F115" s="7"/>
      <c r="G115" s="7"/>
      <c r="H115" s="264"/>
      <c r="I115" s="7"/>
      <c r="J115" s="7"/>
      <c r="K115" s="7"/>
      <c r="L115" s="7"/>
      <c r="M115" s="7"/>
      <c r="N115" s="7"/>
      <c r="O115" s="7"/>
      <c r="P115" s="7"/>
      <c r="Q115" s="265"/>
      <c r="R115" s="7"/>
      <c r="S115" s="7"/>
      <c r="T115" s="7"/>
      <c r="U115" s="266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</row>
    <row r="116" ht="18.0" customHeight="1">
      <c r="A116" s="7"/>
      <c r="B116" s="7"/>
      <c r="C116" s="7"/>
      <c r="D116" s="7"/>
      <c r="E116" s="7"/>
      <c r="F116" s="7"/>
      <c r="G116" s="7"/>
      <c r="H116" s="264"/>
      <c r="I116" s="7"/>
      <c r="J116" s="7"/>
      <c r="K116" s="7"/>
      <c r="L116" s="7"/>
      <c r="M116" s="7"/>
      <c r="N116" s="7"/>
      <c r="O116" s="7"/>
      <c r="P116" s="7"/>
      <c r="Q116" s="265"/>
      <c r="R116" s="7"/>
      <c r="S116" s="7"/>
      <c r="T116" s="7"/>
      <c r="U116" s="266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</row>
    <row r="117" ht="18.0" customHeight="1">
      <c r="A117" s="7"/>
      <c r="B117" s="7"/>
      <c r="C117" s="7"/>
      <c r="D117" s="7"/>
      <c r="E117" s="7"/>
      <c r="F117" s="7"/>
      <c r="G117" s="7"/>
      <c r="H117" s="264"/>
      <c r="I117" s="7"/>
      <c r="J117" s="7"/>
      <c r="K117" s="7"/>
      <c r="L117" s="7"/>
      <c r="M117" s="7"/>
      <c r="N117" s="7"/>
      <c r="O117" s="7"/>
      <c r="P117" s="7"/>
      <c r="Q117" s="265"/>
      <c r="R117" s="7"/>
      <c r="S117" s="7"/>
      <c r="T117" s="7"/>
      <c r="U117" s="266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</row>
    <row r="118" ht="18.0" customHeight="1">
      <c r="A118" s="7"/>
      <c r="B118" s="7"/>
      <c r="C118" s="7"/>
      <c r="D118" s="7"/>
      <c r="E118" s="7"/>
      <c r="F118" s="7"/>
      <c r="G118" s="7"/>
      <c r="H118" s="264"/>
      <c r="I118" s="7"/>
      <c r="J118" s="7"/>
      <c r="K118" s="7"/>
      <c r="L118" s="7"/>
      <c r="M118" s="7"/>
      <c r="N118" s="7"/>
      <c r="O118" s="7"/>
      <c r="P118" s="7"/>
      <c r="Q118" s="265"/>
      <c r="R118" s="7"/>
      <c r="S118" s="7"/>
      <c r="T118" s="7"/>
      <c r="U118" s="266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</row>
    <row r="119" ht="18.0" customHeight="1">
      <c r="A119" s="7"/>
      <c r="B119" s="7"/>
      <c r="C119" s="7"/>
      <c r="D119" s="7"/>
      <c r="E119" s="7"/>
      <c r="F119" s="7"/>
      <c r="G119" s="7"/>
      <c r="H119" s="264"/>
      <c r="I119" s="7"/>
      <c r="J119" s="7"/>
      <c r="K119" s="7"/>
      <c r="L119" s="7"/>
      <c r="M119" s="7"/>
      <c r="N119" s="7"/>
      <c r="O119" s="7"/>
      <c r="P119" s="7"/>
      <c r="Q119" s="265"/>
      <c r="R119" s="7"/>
      <c r="S119" s="7"/>
      <c r="T119" s="7"/>
      <c r="U119" s="266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</row>
    <row r="120" ht="18.0" customHeight="1">
      <c r="A120" s="7"/>
      <c r="B120" s="7"/>
      <c r="C120" s="7"/>
      <c r="D120" s="7"/>
      <c r="E120" s="7"/>
      <c r="F120" s="7"/>
      <c r="G120" s="7"/>
      <c r="H120" s="264"/>
      <c r="I120" s="7"/>
      <c r="J120" s="7"/>
      <c r="K120" s="7"/>
      <c r="L120" s="7"/>
      <c r="M120" s="7"/>
      <c r="N120" s="7"/>
      <c r="O120" s="7"/>
      <c r="P120" s="7"/>
      <c r="Q120" s="265"/>
      <c r="R120" s="7"/>
      <c r="S120" s="7"/>
      <c r="T120" s="7"/>
      <c r="U120" s="266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</row>
    <row r="121" ht="18.0" customHeight="1">
      <c r="A121" s="7"/>
      <c r="B121" s="7"/>
      <c r="C121" s="7"/>
      <c r="D121" s="7"/>
      <c r="E121" s="7"/>
      <c r="F121" s="7"/>
      <c r="G121" s="7"/>
      <c r="H121" s="264"/>
      <c r="I121" s="7"/>
      <c r="J121" s="7"/>
      <c r="K121" s="7"/>
      <c r="L121" s="7"/>
      <c r="M121" s="7"/>
      <c r="N121" s="7"/>
      <c r="O121" s="7"/>
      <c r="P121" s="7"/>
      <c r="Q121" s="265"/>
      <c r="R121" s="7"/>
      <c r="S121" s="7"/>
      <c r="T121" s="7"/>
      <c r="U121" s="266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</row>
    <row r="122" ht="18.0" customHeight="1">
      <c r="A122" s="7"/>
      <c r="B122" s="7"/>
      <c r="C122" s="7"/>
      <c r="D122" s="7"/>
      <c r="E122" s="7"/>
      <c r="F122" s="7"/>
      <c r="G122" s="7"/>
      <c r="H122" s="264"/>
      <c r="I122" s="7"/>
      <c r="J122" s="7"/>
      <c r="K122" s="7"/>
      <c r="L122" s="7"/>
      <c r="M122" s="7"/>
      <c r="N122" s="7"/>
      <c r="O122" s="7"/>
      <c r="P122" s="7"/>
      <c r="Q122" s="265"/>
      <c r="R122" s="7"/>
      <c r="S122" s="7"/>
      <c r="T122" s="7"/>
      <c r="U122" s="266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</row>
    <row r="123" ht="18.0" customHeight="1">
      <c r="A123" s="7"/>
      <c r="B123" s="7"/>
      <c r="C123" s="7"/>
      <c r="D123" s="7"/>
      <c r="E123" s="7"/>
      <c r="F123" s="7"/>
      <c r="G123" s="7"/>
      <c r="H123" s="264"/>
      <c r="I123" s="7"/>
      <c r="J123" s="7"/>
      <c r="K123" s="7"/>
      <c r="L123" s="7"/>
      <c r="M123" s="7"/>
      <c r="N123" s="7"/>
      <c r="O123" s="7"/>
      <c r="P123" s="7"/>
      <c r="Q123" s="265"/>
      <c r="R123" s="7"/>
      <c r="S123" s="7"/>
      <c r="T123" s="7"/>
      <c r="U123" s="266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</row>
    <row r="124" ht="18.0" customHeight="1">
      <c r="A124" s="7"/>
      <c r="B124" s="7"/>
      <c r="C124" s="7"/>
      <c r="D124" s="7"/>
      <c r="E124" s="7"/>
      <c r="F124" s="7"/>
      <c r="G124" s="7"/>
      <c r="H124" s="264"/>
      <c r="I124" s="7"/>
      <c r="J124" s="7"/>
      <c r="K124" s="7"/>
      <c r="L124" s="7"/>
      <c r="M124" s="7"/>
      <c r="N124" s="7"/>
      <c r="O124" s="7"/>
      <c r="P124" s="7"/>
      <c r="Q124" s="265"/>
      <c r="R124" s="7"/>
      <c r="S124" s="7"/>
      <c r="T124" s="7"/>
      <c r="U124" s="266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</row>
    <row r="125" ht="18.0" customHeight="1">
      <c r="A125" s="7"/>
      <c r="B125" s="7"/>
      <c r="C125" s="7"/>
      <c r="D125" s="7"/>
      <c r="E125" s="7"/>
      <c r="F125" s="7"/>
      <c r="G125" s="7"/>
      <c r="H125" s="264"/>
      <c r="I125" s="7"/>
      <c r="J125" s="7"/>
      <c r="K125" s="7"/>
      <c r="L125" s="7"/>
      <c r="M125" s="7"/>
      <c r="N125" s="7"/>
      <c r="O125" s="7"/>
      <c r="P125" s="7"/>
      <c r="Q125" s="265"/>
      <c r="R125" s="7"/>
      <c r="S125" s="7"/>
      <c r="T125" s="7"/>
      <c r="U125" s="266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</row>
    <row r="126" ht="18.0" customHeight="1">
      <c r="A126" s="7"/>
      <c r="B126" s="7"/>
      <c r="C126" s="7"/>
      <c r="D126" s="7"/>
      <c r="E126" s="7"/>
      <c r="F126" s="7"/>
      <c r="G126" s="7"/>
      <c r="H126" s="264"/>
      <c r="I126" s="7"/>
      <c r="J126" s="7"/>
      <c r="K126" s="7"/>
      <c r="L126" s="7"/>
      <c r="M126" s="7"/>
      <c r="N126" s="7"/>
      <c r="O126" s="7"/>
      <c r="P126" s="7"/>
      <c r="Q126" s="265"/>
      <c r="R126" s="7"/>
      <c r="S126" s="7"/>
      <c r="T126" s="7"/>
      <c r="U126" s="266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</row>
    <row r="127" ht="18.0" customHeight="1">
      <c r="A127" s="7"/>
      <c r="B127" s="7"/>
      <c r="C127" s="7"/>
      <c r="D127" s="7"/>
      <c r="E127" s="7"/>
      <c r="F127" s="7"/>
      <c r="G127" s="7"/>
      <c r="H127" s="264"/>
      <c r="I127" s="7"/>
      <c r="J127" s="7"/>
      <c r="K127" s="7"/>
      <c r="L127" s="7"/>
      <c r="M127" s="7"/>
      <c r="N127" s="7"/>
      <c r="O127" s="7"/>
      <c r="P127" s="7"/>
      <c r="Q127" s="265"/>
      <c r="R127" s="7"/>
      <c r="S127" s="7"/>
      <c r="T127" s="7"/>
      <c r="U127" s="266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</row>
    <row r="128" ht="18.0" customHeight="1">
      <c r="A128" s="7"/>
      <c r="B128" s="7"/>
      <c r="C128" s="7"/>
      <c r="D128" s="7"/>
      <c r="E128" s="7"/>
      <c r="F128" s="7"/>
      <c r="G128" s="7"/>
      <c r="H128" s="264"/>
      <c r="I128" s="7"/>
      <c r="J128" s="7"/>
      <c r="K128" s="7"/>
      <c r="L128" s="7"/>
      <c r="M128" s="7"/>
      <c r="N128" s="7"/>
      <c r="O128" s="7"/>
      <c r="P128" s="7"/>
      <c r="Q128" s="265"/>
      <c r="R128" s="7"/>
      <c r="S128" s="7"/>
      <c r="T128" s="7"/>
      <c r="U128" s="266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</row>
    <row r="129" ht="18.0" customHeight="1">
      <c r="A129" s="7"/>
      <c r="B129" s="7"/>
      <c r="C129" s="7"/>
      <c r="D129" s="7"/>
      <c r="E129" s="7"/>
      <c r="F129" s="7"/>
      <c r="G129" s="7"/>
      <c r="H129" s="264"/>
      <c r="I129" s="7"/>
      <c r="J129" s="7"/>
      <c r="K129" s="7"/>
      <c r="L129" s="7"/>
      <c r="M129" s="7"/>
      <c r="N129" s="7"/>
      <c r="O129" s="7"/>
      <c r="P129" s="7"/>
      <c r="Q129" s="265"/>
      <c r="R129" s="7"/>
      <c r="S129" s="7"/>
      <c r="T129" s="7"/>
      <c r="U129" s="266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</row>
    <row r="130" ht="18.0" customHeight="1">
      <c r="A130" s="7"/>
      <c r="B130" s="7"/>
      <c r="C130" s="7"/>
      <c r="D130" s="7"/>
      <c r="E130" s="7"/>
      <c r="F130" s="7"/>
      <c r="G130" s="7"/>
      <c r="H130" s="264"/>
      <c r="I130" s="7"/>
      <c r="J130" s="7"/>
      <c r="K130" s="7"/>
      <c r="L130" s="7"/>
      <c r="M130" s="7"/>
      <c r="N130" s="7"/>
      <c r="O130" s="7"/>
      <c r="P130" s="7"/>
      <c r="Q130" s="265"/>
      <c r="R130" s="7"/>
      <c r="S130" s="7"/>
      <c r="T130" s="7"/>
      <c r="U130" s="266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</row>
    <row r="131" ht="18.0" customHeight="1">
      <c r="A131" s="7"/>
      <c r="B131" s="7"/>
      <c r="C131" s="7"/>
      <c r="D131" s="7"/>
      <c r="E131" s="7"/>
      <c r="F131" s="7"/>
      <c r="G131" s="7"/>
      <c r="H131" s="264"/>
      <c r="I131" s="7"/>
      <c r="J131" s="7"/>
      <c r="K131" s="7"/>
      <c r="L131" s="7"/>
      <c r="M131" s="7"/>
      <c r="N131" s="7"/>
      <c r="O131" s="7"/>
      <c r="P131" s="7"/>
      <c r="Q131" s="265"/>
      <c r="R131" s="7"/>
      <c r="S131" s="7"/>
      <c r="T131" s="7"/>
      <c r="U131" s="266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</row>
    <row r="132" ht="18.0" customHeight="1">
      <c r="A132" s="7"/>
      <c r="B132" s="7"/>
      <c r="C132" s="7"/>
      <c r="D132" s="7"/>
      <c r="E132" s="7"/>
      <c r="F132" s="7"/>
      <c r="G132" s="7"/>
      <c r="H132" s="264"/>
      <c r="I132" s="7"/>
      <c r="J132" s="7"/>
      <c r="K132" s="7"/>
      <c r="L132" s="7"/>
      <c r="M132" s="7"/>
      <c r="N132" s="7"/>
      <c r="O132" s="7"/>
      <c r="P132" s="7"/>
      <c r="Q132" s="265"/>
      <c r="R132" s="7"/>
      <c r="S132" s="7"/>
      <c r="T132" s="7"/>
      <c r="U132" s="266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</row>
    <row r="133" ht="18.0" customHeight="1">
      <c r="A133" s="7"/>
      <c r="B133" s="7"/>
      <c r="C133" s="7"/>
      <c r="D133" s="7"/>
      <c r="E133" s="7"/>
      <c r="F133" s="7"/>
      <c r="G133" s="7"/>
      <c r="H133" s="264"/>
      <c r="I133" s="7"/>
      <c r="J133" s="7"/>
      <c r="K133" s="7"/>
      <c r="L133" s="7"/>
      <c r="M133" s="7"/>
      <c r="N133" s="7"/>
      <c r="O133" s="7"/>
      <c r="P133" s="7"/>
      <c r="Q133" s="265"/>
      <c r="R133" s="7"/>
      <c r="S133" s="7"/>
      <c r="T133" s="7"/>
      <c r="U133" s="266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</row>
    <row r="134" ht="18.0" customHeight="1">
      <c r="A134" s="7"/>
      <c r="B134" s="7"/>
      <c r="C134" s="7"/>
      <c r="D134" s="7"/>
      <c r="E134" s="7"/>
      <c r="F134" s="7"/>
      <c r="G134" s="7"/>
      <c r="H134" s="264"/>
      <c r="I134" s="7"/>
      <c r="J134" s="7"/>
      <c r="K134" s="7"/>
      <c r="L134" s="7"/>
      <c r="M134" s="7"/>
      <c r="N134" s="7"/>
      <c r="O134" s="7"/>
      <c r="P134" s="7"/>
      <c r="Q134" s="265"/>
      <c r="R134" s="7"/>
      <c r="S134" s="7"/>
      <c r="T134" s="7"/>
      <c r="U134" s="266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</row>
    <row r="135" ht="18.0" customHeight="1">
      <c r="A135" s="7"/>
      <c r="B135" s="7"/>
      <c r="C135" s="7"/>
      <c r="D135" s="7"/>
      <c r="E135" s="7"/>
      <c r="F135" s="7"/>
      <c r="G135" s="7"/>
      <c r="H135" s="264"/>
      <c r="I135" s="7"/>
      <c r="J135" s="7"/>
      <c r="K135" s="7"/>
      <c r="L135" s="7"/>
      <c r="M135" s="7"/>
      <c r="N135" s="7"/>
      <c r="O135" s="7"/>
      <c r="P135" s="7"/>
      <c r="Q135" s="265"/>
      <c r="R135" s="7"/>
      <c r="S135" s="7"/>
      <c r="T135" s="7"/>
      <c r="U135" s="266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</row>
    <row r="136" ht="18.0" customHeight="1">
      <c r="A136" s="7"/>
      <c r="B136" s="7"/>
      <c r="C136" s="7"/>
      <c r="D136" s="7"/>
      <c r="E136" s="7"/>
      <c r="F136" s="7"/>
      <c r="G136" s="7"/>
      <c r="H136" s="264"/>
      <c r="I136" s="7"/>
      <c r="J136" s="7"/>
      <c r="K136" s="7"/>
      <c r="L136" s="7"/>
      <c r="M136" s="7"/>
      <c r="N136" s="7"/>
      <c r="O136" s="7"/>
      <c r="P136" s="7"/>
      <c r="Q136" s="265"/>
      <c r="R136" s="7"/>
      <c r="S136" s="7"/>
      <c r="T136" s="7"/>
      <c r="U136" s="266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</row>
    <row r="137" ht="18.0" customHeight="1">
      <c r="A137" s="7"/>
      <c r="B137" s="7"/>
      <c r="C137" s="7"/>
      <c r="D137" s="7"/>
      <c r="E137" s="7"/>
      <c r="F137" s="7"/>
      <c r="G137" s="7"/>
      <c r="H137" s="264"/>
      <c r="I137" s="7"/>
      <c r="J137" s="7"/>
      <c r="K137" s="7"/>
      <c r="L137" s="7"/>
      <c r="M137" s="7"/>
      <c r="N137" s="7"/>
      <c r="O137" s="7"/>
      <c r="P137" s="7"/>
      <c r="Q137" s="265"/>
      <c r="R137" s="7"/>
      <c r="S137" s="7"/>
      <c r="T137" s="7"/>
      <c r="U137" s="266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</row>
    <row r="138" ht="18.0" customHeight="1">
      <c r="A138" s="7"/>
      <c r="B138" s="7"/>
      <c r="C138" s="7"/>
      <c r="D138" s="7"/>
      <c r="E138" s="7"/>
      <c r="F138" s="7"/>
      <c r="G138" s="7"/>
      <c r="H138" s="264"/>
      <c r="I138" s="7"/>
      <c r="J138" s="7"/>
      <c r="K138" s="7"/>
      <c r="L138" s="7"/>
      <c r="M138" s="7"/>
      <c r="N138" s="7"/>
      <c r="O138" s="7"/>
      <c r="P138" s="7"/>
      <c r="Q138" s="265"/>
      <c r="R138" s="7"/>
      <c r="S138" s="7"/>
      <c r="T138" s="7"/>
      <c r="U138" s="266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</row>
    <row r="139" ht="18.0" customHeight="1">
      <c r="A139" s="7"/>
      <c r="B139" s="7"/>
      <c r="C139" s="7"/>
      <c r="D139" s="7"/>
      <c r="E139" s="7"/>
      <c r="F139" s="7"/>
      <c r="G139" s="7"/>
      <c r="H139" s="264"/>
      <c r="I139" s="7"/>
      <c r="J139" s="7"/>
      <c r="K139" s="7"/>
      <c r="L139" s="7"/>
      <c r="M139" s="7"/>
      <c r="N139" s="7"/>
      <c r="O139" s="7"/>
      <c r="P139" s="7"/>
      <c r="Q139" s="265"/>
      <c r="R139" s="7"/>
      <c r="S139" s="7"/>
      <c r="T139" s="7"/>
      <c r="U139" s="266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</row>
    <row r="140" ht="18.0" customHeight="1">
      <c r="A140" s="7"/>
      <c r="B140" s="7"/>
      <c r="C140" s="7"/>
      <c r="D140" s="7"/>
      <c r="E140" s="7"/>
      <c r="F140" s="7"/>
      <c r="G140" s="7"/>
      <c r="H140" s="264"/>
      <c r="I140" s="7"/>
      <c r="J140" s="7"/>
      <c r="K140" s="7"/>
      <c r="L140" s="7"/>
      <c r="M140" s="7"/>
      <c r="N140" s="7"/>
      <c r="O140" s="7"/>
      <c r="P140" s="7"/>
      <c r="Q140" s="265"/>
      <c r="R140" s="7"/>
      <c r="S140" s="7"/>
      <c r="T140" s="7"/>
      <c r="U140" s="266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</row>
    <row r="141" ht="18.0" customHeight="1">
      <c r="A141" s="7"/>
      <c r="B141" s="7"/>
      <c r="C141" s="7"/>
      <c r="D141" s="7"/>
      <c r="E141" s="7"/>
      <c r="F141" s="7"/>
      <c r="G141" s="7"/>
      <c r="H141" s="264"/>
      <c r="I141" s="7"/>
      <c r="J141" s="7"/>
      <c r="K141" s="7"/>
      <c r="L141" s="7"/>
      <c r="M141" s="7"/>
      <c r="N141" s="7"/>
      <c r="O141" s="7"/>
      <c r="P141" s="7"/>
      <c r="Q141" s="265"/>
      <c r="R141" s="7"/>
      <c r="S141" s="7"/>
      <c r="T141" s="7"/>
      <c r="U141" s="266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</row>
    <row r="142" ht="18.0" customHeight="1">
      <c r="A142" s="7"/>
      <c r="B142" s="7"/>
      <c r="C142" s="7"/>
      <c r="D142" s="7"/>
      <c r="E142" s="7"/>
      <c r="F142" s="7"/>
      <c r="G142" s="7"/>
      <c r="H142" s="264"/>
      <c r="I142" s="7"/>
      <c r="J142" s="7"/>
      <c r="K142" s="7"/>
      <c r="L142" s="7"/>
      <c r="M142" s="7"/>
      <c r="N142" s="7"/>
      <c r="O142" s="7"/>
      <c r="P142" s="7"/>
      <c r="Q142" s="265"/>
      <c r="R142" s="7"/>
      <c r="S142" s="7"/>
      <c r="T142" s="7"/>
      <c r="U142" s="266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</row>
    <row r="143" ht="18.0" customHeight="1">
      <c r="A143" s="7"/>
      <c r="B143" s="7"/>
      <c r="C143" s="7"/>
      <c r="D143" s="7"/>
      <c r="E143" s="7"/>
      <c r="F143" s="7"/>
      <c r="G143" s="7"/>
      <c r="H143" s="264"/>
      <c r="I143" s="7"/>
      <c r="J143" s="7"/>
      <c r="K143" s="7"/>
      <c r="L143" s="7"/>
      <c r="M143" s="7"/>
      <c r="N143" s="7"/>
      <c r="O143" s="7"/>
      <c r="P143" s="7"/>
      <c r="Q143" s="265"/>
      <c r="R143" s="7"/>
      <c r="S143" s="7"/>
      <c r="T143" s="7"/>
      <c r="U143" s="266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</row>
    <row r="144" ht="18.0" customHeight="1">
      <c r="A144" s="7"/>
      <c r="B144" s="7"/>
      <c r="C144" s="7"/>
      <c r="D144" s="7"/>
      <c r="E144" s="7"/>
      <c r="F144" s="7"/>
      <c r="G144" s="7"/>
      <c r="H144" s="264"/>
      <c r="I144" s="7"/>
      <c r="J144" s="7"/>
      <c r="K144" s="7"/>
      <c r="L144" s="7"/>
      <c r="M144" s="7"/>
      <c r="N144" s="7"/>
      <c r="O144" s="7"/>
      <c r="P144" s="7"/>
      <c r="Q144" s="265"/>
      <c r="R144" s="7"/>
      <c r="S144" s="7"/>
      <c r="T144" s="7"/>
      <c r="U144" s="266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</row>
    <row r="145" ht="18.0" customHeight="1">
      <c r="A145" s="7"/>
      <c r="B145" s="7"/>
      <c r="C145" s="7"/>
      <c r="D145" s="7"/>
      <c r="E145" s="7"/>
      <c r="F145" s="7"/>
      <c r="G145" s="7"/>
      <c r="H145" s="264"/>
      <c r="I145" s="7"/>
      <c r="J145" s="7"/>
      <c r="K145" s="7"/>
      <c r="L145" s="7"/>
      <c r="M145" s="7"/>
      <c r="N145" s="7"/>
      <c r="O145" s="7"/>
      <c r="P145" s="7"/>
      <c r="Q145" s="265"/>
      <c r="R145" s="7"/>
      <c r="S145" s="7"/>
      <c r="T145" s="7"/>
      <c r="U145" s="266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</row>
    <row r="146" ht="18.0" customHeight="1">
      <c r="A146" s="7"/>
      <c r="B146" s="7"/>
      <c r="C146" s="7"/>
      <c r="D146" s="7"/>
      <c r="E146" s="7"/>
      <c r="F146" s="7"/>
      <c r="G146" s="7"/>
      <c r="H146" s="264"/>
      <c r="I146" s="7"/>
      <c r="J146" s="7"/>
      <c r="K146" s="7"/>
      <c r="L146" s="7"/>
      <c r="M146" s="7"/>
      <c r="N146" s="7"/>
      <c r="O146" s="7"/>
      <c r="P146" s="7"/>
      <c r="Q146" s="265"/>
      <c r="R146" s="7"/>
      <c r="S146" s="7"/>
      <c r="T146" s="7"/>
      <c r="U146" s="266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</row>
    <row r="147" ht="18.0" customHeight="1">
      <c r="A147" s="7"/>
      <c r="B147" s="7"/>
      <c r="C147" s="7"/>
      <c r="D147" s="7"/>
      <c r="E147" s="7"/>
      <c r="F147" s="7"/>
      <c r="G147" s="7"/>
      <c r="H147" s="264"/>
      <c r="I147" s="7"/>
      <c r="J147" s="7"/>
      <c r="K147" s="7"/>
      <c r="L147" s="7"/>
      <c r="M147" s="7"/>
      <c r="N147" s="7"/>
      <c r="O147" s="7"/>
      <c r="P147" s="7"/>
      <c r="Q147" s="265"/>
      <c r="R147" s="7"/>
      <c r="S147" s="7"/>
      <c r="T147" s="7"/>
      <c r="U147" s="266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</row>
    <row r="148" ht="18.0" customHeight="1">
      <c r="A148" s="7"/>
      <c r="B148" s="7"/>
      <c r="C148" s="7"/>
      <c r="D148" s="7"/>
      <c r="E148" s="7"/>
      <c r="F148" s="7"/>
      <c r="G148" s="7"/>
      <c r="H148" s="264"/>
      <c r="I148" s="7"/>
      <c r="J148" s="7"/>
      <c r="K148" s="7"/>
      <c r="L148" s="7"/>
      <c r="M148" s="7"/>
      <c r="N148" s="7"/>
      <c r="O148" s="7"/>
      <c r="P148" s="7"/>
      <c r="Q148" s="265"/>
      <c r="R148" s="7"/>
      <c r="S148" s="7"/>
      <c r="T148" s="7"/>
      <c r="U148" s="266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</row>
    <row r="149" ht="18.0" customHeight="1">
      <c r="A149" s="7"/>
      <c r="B149" s="7"/>
      <c r="C149" s="7"/>
      <c r="D149" s="7"/>
      <c r="E149" s="7"/>
      <c r="F149" s="7"/>
      <c r="G149" s="7"/>
      <c r="H149" s="264"/>
      <c r="I149" s="7"/>
      <c r="J149" s="7"/>
      <c r="K149" s="7"/>
      <c r="L149" s="7"/>
      <c r="M149" s="7"/>
      <c r="N149" s="7"/>
      <c r="O149" s="7"/>
      <c r="P149" s="7"/>
      <c r="Q149" s="265"/>
      <c r="R149" s="7"/>
      <c r="S149" s="7"/>
      <c r="T149" s="7"/>
      <c r="U149" s="266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</row>
    <row r="150" ht="18.0" customHeight="1">
      <c r="A150" s="7"/>
      <c r="B150" s="7"/>
      <c r="C150" s="7"/>
      <c r="D150" s="7"/>
      <c r="E150" s="7"/>
      <c r="F150" s="7"/>
      <c r="G150" s="7"/>
      <c r="H150" s="264"/>
      <c r="I150" s="7"/>
      <c r="J150" s="7"/>
      <c r="K150" s="7"/>
      <c r="L150" s="7"/>
      <c r="M150" s="7"/>
      <c r="N150" s="7"/>
      <c r="O150" s="7"/>
      <c r="P150" s="7"/>
      <c r="Q150" s="265"/>
      <c r="R150" s="7"/>
      <c r="S150" s="7"/>
      <c r="T150" s="7"/>
      <c r="U150" s="266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</row>
    <row r="151" ht="18.0" customHeight="1">
      <c r="A151" s="7"/>
      <c r="B151" s="7"/>
      <c r="C151" s="7"/>
      <c r="D151" s="7"/>
      <c r="E151" s="7"/>
      <c r="F151" s="7"/>
      <c r="G151" s="7"/>
      <c r="H151" s="264"/>
      <c r="I151" s="7"/>
      <c r="J151" s="7"/>
      <c r="K151" s="7"/>
      <c r="L151" s="7"/>
      <c r="M151" s="7"/>
      <c r="N151" s="7"/>
      <c r="O151" s="7"/>
      <c r="P151" s="7"/>
      <c r="Q151" s="265"/>
      <c r="R151" s="7"/>
      <c r="S151" s="7"/>
      <c r="T151" s="7"/>
      <c r="U151" s="266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</row>
    <row r="152" ht="18.0" customHeight="1">
      <c r="A152" s="7"/>
      <c r="B152" s="7"/>
      <c r="C152" s="7"/>
      <c r="D152" s="7"/>
      <c r="E152" s="7"/>
      <c r="F152" s="7"/>
      <c r="G152" s="7"/>
      <c r="H152" s="264"/>
      <c r="I152" s="7"/>
      <c r="J152" s="7"/>
      <c r="K152" s="7"/>
      <c r="L152" s="7"/>
      <c r="M152" s="7"/>
      <c r="N152" s="7"/>
      <c r="O152" s="7"/>
      <c r="P152" s="7"/>
      <c r="Q152" s="265"/>
      <c r="R152" s="7"/>
      <c r="S152" s="7"/>
      <c r="T152" s="7"/>
      <c r="U152" s="266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</row>
    <row r="153" ht="18.0" customHeight="1">
      <c r="A153" s="7"/>
      <c r="B153" s="7"/>
      <c r="C153" s="7"/>
      <c r="D153" s="7"/>
      <c r="E153" s="7"/>
      <c r="F153" s="7"/>
      <c r="G153" s="7"/>
      <c r="H153" s="264"/>
      <c r="I153" s="7"/>
      <c r="J153" s="7"/>
      <c r="K153" s="7"/>
      <c r="L153" s="7"/>
      <c r="M153" s="7"/>
      <c r="N153" s="7"/>
      <c r="O153" s="7"/>
      <c r="P153" s="7"/>
      <c r="Q153" s="265"/>
      <c r="R153" s="7"/>
      <c r="S153" s="7"/>
      <c r="T153" s="7"/>
      <c r="U153" s="266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</row>
    <row r="154" ht="18.0" customHeight="1">
      <c r="A154" s="7"/>
      <c r="B154" s="7"/>
      <c r="C154" s="7"/>
      <c r="D154" s="7"/>
      <c r="E154" s="7"/>
      <c r="F154" s="7"/>
      <c r="G154" s="7"/>
      <c r="H154" s="264"/>
      <c r="I154" s="7"/>
      <c r="J154" s="7"/>
      <c r="K154" s="7"/>
      <c r="L154" s="7"/>
      <c r="M154" s="7"/>
      <c r="N154" s="7"/>
      <c r="O154" s="7"/>
      <c r="P154" s="7"/>
      <c r="Q154" s="265"/>
      <c r="R154" s="7"/>
      <c r="S154" s="7"/>
      <c r="T154" s="7"/>
      <c r="U154" s="266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</row>
    <row r="155" ht="18.0" customHeight="1">
      <c r="A155" s="7"/>
      <c r="B155" s="7"/>
      <c r="C155" s="7"/>
      <c r="D155" s="7"/>
      <c r="E155" s="7"/>
      <c r="F155" s="7"/>
      <c r="G155" s="7"/>
      <c r="H155" s="264"/>
      <c r="I155" s="7"/>
      <c r="J155" s="7"/>
      <c r="K155" s="7"/>
      <c r="L155" s="7"/>
      <c r="M155" s="7"/>
      <c r="N155" s="7"/>
      <c r="O155" s="7"/>
      <c r="P155" s="7"/>
      <c r="Q155" s="265"/>
      <c r="R155" s="7"/>
      <c r="S155" s="7"/>
      <c r="T155" s="7"/>
      <c r="U155" s="266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</row>
    <row r="156" ht="18.0" customHeight="1">
      <c r="A156" s="7"/>
      <c r="B156" s="7"/>
      <c r="C156" s="7"/>
      <c r="D156" s="7"/>
      <c r="E156" s="7"/>
      <c r="F156" s="7"/>
      <c r="G156" s="7"/>
      <c r="H156" s="264"/>
      <c r="I156" s="7"/>
      <c r="J156" s="7"/>
      <c r="K156" s="7"/>
      <c r="L156" s="7"/>
      <c r="M156" s="7"/>
      <c r="N156" s="7"/>
      <c r="O156" s="7"/>
      <c r="P156" s="7"/>
      <c r="Q156" s="265"/>
      <c r="R156" s="7"/>
      <c r="S156" s="7"/>
      <c r="T156" s="7"/>
      <c r="U156" s="266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</row>
    <row r="157" ht="18.0" customHeight="1">
      <c r="A157" s="7"/>
      <c r="B157" s="7"/>
      <c r="C157" s="7"/>
      <c r="D157" s="7"/>
      <c r="E157" s="7"/>
      <c r="F157" s="7"/>
      <c r="G157" s="7"/>
      <c r="H157" s="264"/>
      <c r="I157" s="7"/>
      <c r="J157" s="7"/>
      <c r="K157" s="7"/>
      <c r="L157" s="7"/>
      <c r="M157" s="7"/>
      <c r="N157" s="7"/>
      <c r="O157" s="7"/>
      <c r="P157" s="7"/>
      <c r="Q157" s="265"/>
      <c r="R157" s="7"/>
      <c r="S157" s="7"/>
      <c r="T157" s="7"/>
      <c r="U157" s="266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</row>
    <row r="158" ht="18.0" customHeight="1">
      <c r="A158" s="7"/>
      <c r="B158" s="7"/>
      <c r="C158" s="7"/>
      <c r="D158" s="7"/>
      <c r="E158" s="7"/>
      <c r="F158" s="7"/>
      <c r="G158" s="7"/>
      <c r="H158" s="264"/>
      <c r="I158" s="7"/>
      <c r="J158" s="7"/>
      <c r="K158" s="7"/>
      <c r="L158" s="7"/>
      <c r="M158" s="7"/>
      <c r="N158" s="7"/>
      <c r="O158" s="7"/>
      <c r="P158" s="7"/>
      <c r="Q158" s="265"/>
      <c r="R158" s="7"/>
      <c r="S158" s="7"/>
      <c r="T158" s="7"/>
      <c r="U158" s="266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</row>
    <row r="159" ht="18.0" customHeight="1">
      <c r="A159" s="7"/>
      <c r="B159" s="7"/>
      <c r="C159" s="7"/>
      <c r="D159" s="7"/>
      <c r="E159" s="7"/>
      <c r="F159" s="7"/>
      <c r="G159" s="7"/>
      <c r="H159" s="264"/>
      <c r="I159" s="7"/>
      <c r="J159" s="7"/>
      <c r="K159" s="7"/>
      <c r="L159" s="7"/>
      <c r="M159" s="7"/>
      <c r="N159" s="7"/>
      <c r="O159" s="7"/>
      <c r="P159" s="7"/>
      <c r="Q159" s="265"/>
      <c r="R159" s="7"/>
      <c r="S159" s="7"/>
      <c r="T159" s="7"/>
      <c r="U159" s="266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</row>
    <row r="160" ht="18.0" customHeight="1">
      <c r="A160" s="7"/>
      <c r="B160" s="7"/>
      <c r="C160" s="7"/>
      <c r="D160" s="7"/>
      <c r="E160" s="7"/>
      <c r="F160" s="7"/>
      <c r="G160" s="7"/>
      <c r="H160" s="264"/>
      <c r="I160" s="7"/>
      <c r="J160" s="7"/>
      <c r="K160" s="7"/>
      <c r="L160" s="7"/>
      <c r="M160" s="7"/>
      <c r="N160" s="7"/>
      <c r="O160" s="7"/>
      <c r="P160" s="7"/>
      <c r="Q160" s="265"/>
      <c r="R160" s="7"/>
      <c r="S160" s="7"/>
      <c r="T160" s="7"/>
      <c r="U160" s="266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</row>
    <row r="161" ht="18.0" customHeight="1">
      <c r="A161" s="7"/>
      <c r="B161" s="7"/>
      <c r="C161" s="7"/>
      <c r="D161" s="7"/>
      <c r="E161" s="7"/>
      <c r="F161" s="7"/>
      <c r="G161" s="7"/>
      <c r="H161" s="264"/>
      <c r="I161" s="7"/>
      <c r="J161" s="7"/>
      <c r="K161" s="7"/>
      <c r="L161" s="7"/>
      <c r="M161" s="7"/>
      <c r="N161" s="7"/>
      <c r="O161" s="7"/>
      <c r="P161" s="7"/>
      <c r="Q161" s="265"/>
      <c r="R161" s="7"/>
      <c r="S161" s="7"/>
      <c r="T161" s="7"/>
      <c r="U161" s="266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</row>
    <row r="162" ht="18.0" customHeight="1">
      <c r="A162" s="7"/>
      <c r="B162" s="7"/>
      <c r="C162" s="7"/>
      <c r="D162" s="7"/>
      <c r="E162" s="7"/>
      <c r="F162" s="7"/>
      <c r="G162" s="7"/>
      <c r="H162" s="264"/>
      <c r="I162" s="7"/>
      <c r="J162" s="7"/>
      <c r="K162" s="7"/>
      <c r="L162" s="7"/>
      <c r="M162" s="7"/>
      <c r="N162" s="7"/>
      <c r="O162" s="7"/>
      <c r="P162" s="7"/>
      <c r="Q162" s="265"/>
      <c r="R162" s="7"/>
      <c r="S162" s="7"/>
      <c r="T162" s="7"/>
      <c r="U162" s="266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</row>
    <row r="163" ht="18.0" customHeight="1">
      <c r="A163" s="7"/>
      <c r="B163" s="7"/>
      <c r="C163" s="7"/>
      <c r="D163" s="7"/>
      <c r="E163" s="7"/>
      <c r="F163" s="7"/>
      <c r="G163" s="7"/>
      <c r="H163" s="264"/>
      <c r="I163" s="7"/>
      <c r="J163" s="7"/>
      <c r="K163" s="7"/>
      <c r="L163" s="7"/>
      <c r="M163" s="7"/>
      <c r="N163" s="7"/>
      <c r="O163" s="7"/>
      <c r="P163" s="7"/>
      <c r="Q163" s="265"/>
      <c r="R163" s="7"/>
      <c r="S163" s="7"/>
      <c r="T163" s="7"/>
      <c r="U163" s="266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</row>
    <row r="164" ht="18.0" customHeight="1">
      <c r="A164" s="7"/>
      <c r="B164" s="7"/>
      <c r="C164" s="7"/>
      <c r="D164" s="7"/>
      <c r="E164" s="7"/>
      <c r="F164" s="7"/>
      <c r="G164" s="7"/>
      <c r="H164" s="264"/>
      <c r="I164" s="7"/>
      <c r="J164" s="7"/>
      <c r="K164" s="7"/>
      <c r="L164" s="7"/>
      <c r="M164" s="7"/>
      <c r="N164" s="7"/>
      <c r="O164" s="7"/>
      <c r="P164" s="7"/>
      <c r="Q164" s="265"/>
      <c r="R164" s="7"/>
      <c r="S164" s="7"/>
      <c r="T164" s="7"/>
      <c r="U164" s="266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</row>
    <row r="165" ht="18.0" customHeight="1">
      <c r="A165" s="7"/>
      <c r="B165" s="7"/>
      <c r="C165" s="7"/>
      <c r="D165" s="7"/>
      <c r="E165" s="7"/>
      <c r="F165" s="7"/>
      <c r="G165" s="7"/>
      <c r="H165" s="264"/>
      <c r="I165" s="7"/>
      <c r="J165" s="7"/>
      <c r="K165" s="7"/>
      <c r="L165" s="7"/>
      <c r="M165" s="7"/>
      <c r="N165" s="7"/>
      <c r="O165" s="7"/>
      <c r="P165" s="7"/>
      <c r="Q165" s="265"/>
      <c r="R165" s="7"/>
      <c r="S165" s="7"/>
      <c r="T165" s="7"/>
      <c r="U165" s="266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</row>
    <row r="166" ht="18.0" customHeight="1">
      <c r="A166" s="7"/>
      <c r="B166" s="7"/>
      <c r="C166" s="7"/>
      <c r="D166" s="7"/>
      <c r="E166" s="7"/>
      <c r="F166" s="7"/>
      <c r="G166" s="7"/>
      <c r="H166" s="264"/>
      <c r="I166" s="7"/>
      <c r="J166" s="7"/>
      <c r="K166" s="7"/>
      <c r="L166" s="7"/>
      <c r="M166" s="7"/>
      <c r="N166" s="7"/>
      <c r="O166" s="7"/>
      <c r="P166" s="7"/>
      <c r="Q166" s="265"/>
      <c r="R166" s="7"/>
      <c r="S166" s="7"/>
      <c r="T166" s="7"/>
      <c r="U166" s="266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</row>
    <row r="167" ht="18.0" customHeight="1">
      <c r="A167" s="7"/>
      <c r="B167" s="7"/>
      <c r="C167" s="7"/>
      <c r="D167" s="7"/>
      <c r="E167" s="7"/>
      <c r="F167" s="7"/>
      <c r="G167" s="7"/>
      <c r="H167" s="264"/>
      <c r="I167" s="7"/>
      <c r="J167" s="7"/>
      <c r="K167" s="7"/>
      <c r="L167" s="7"/>
      <c r="M167" s="7"/>
      <c r="N167" s="7"/>
      <c r="O167" s="7"/>
      <c r="P167" s="7"/>
      <c r="Q167" s="265"/>
      <c r="R167" s="7"/>
      <c r="S167" s="7"/>
      <c r="T167" s="7"/>
      <c r="U167" s="266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</row>
    <row r="168" ht="18.0" customHeight="1">
      <c r="A168" s="7"/>
      <c r="B168" s="7"/>
      <c r="C168" s="7"/>
      <c r="D168" s="7"/>
      <c r="E168" s="7"/>
      <c r="F168" s="7"/>
      <c r="G168" s="7"/>
      <c r="H168" s="264"/>
      <c r="I168" s="7"/>
      <c r="J168" s="7"/>
      <c r="K168" s="7"/>
      <c r="L168" s="7"/>
      <c r="M168" s="7"/>
      <c r="N168" s="7"/>
      <c r="O168" s="7"/>
      <c r="P168" s="7"/>
      <c r="Q168" s="265"/>
      <c r="R168" s="7"/>
      <c r="S168" s="7"/>
      <c r="T168" s="7"/>
      <c r="U168" s="266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</row>
    <row r="169" ht="18.0" customHeight="1">
      <c r="A169" s="7"/>
      <c r="B169" s="7"/>
      <c r="C169" s="7"/>
      <c r="D169" s="7"/>
      <c r="E169" s="7"/>
      <c r="F169" s="7"/>
      <c r="G169" s="7"/>
      <c r="H169" s="264"/>
      <c r="I169" s="7"/>
      <c r="J169" s="7"/>
      <c r="K169" s="7"/>
      <c r="L169" s="7"/>
      <c r="M169" s="7"/>
      <c r="N169" s="7"/>
      <c r="O169" s="7"/>
      <c r="P169" s="7"/>
      <c r="Q169" s="265"/>
      <c r="R169" s="7"/>
      <c r="S169" s="7"/>
      <c r="T169" s="7"/>
      <c r="U169" s="266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</row>
    <row r="170" ht="18.0" customHeight="1">
      <c r="A170" s="7"/>
      <c r="B170" s="7"/>
      <c r="C170" s="7"/>
      <c r="D170" s="7"/>
      <c r="E170" s="7"/>
      <c r="F170" s="7"/>
      <c r="G170" s="7"/>
      <c r="H170" s="264"/>
      <c r="I170" s="7"/>
      <c r="J170" s="7"/>
      <c r="K170" s="7"/>
      <c r="L170" s="7"/>
      <c r="M170" s="7"/>
      <c r="N170" s="7"/>
      <c r="O170" s="7"/>
      <c r="P170" s="7"/>
      <c r="Q170" s="265"/>
      <c r="R170" s="7"/>
      <c r="S170" s="7"/>
      <c r="T170" s="7"/>
      <c r="U170" s="266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</row>
    <row r="171" ht="18.0" customHeight="1">
      <c r="A171" s="7"/>
      <c r="B171" s="7"/>
      <c r="C171" s="7"/>
      <c r="D171" s="7"/>
      <c r="E171" s="7"/>
      <c r="F171" s="7"/>
      <c r="G171" s="7"/>
      <c r="H171" s="264"/>
      <c r="I171" s="7"/>
      <c r="J171" s="7"/>
      <c r="K171" s="7"/>
      <c r="L171" s="7"/>
      <c r="M171" s="7"/>
      <c r="N171" s="7"/>
      <c r="O171" s="7"/>
      <c r="P171" s="7"/>
      <c r="Q171" s="265"/>
      <c r="R171" s="7"/>
      <c r="S171" s="7"/>
      <c r="T171" s="7"/>
      <c r="U171" s="266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</row>
    <row r="172" ht="18.0" customHeight="1">
      <c r="A172" s="7"/>
      <c r="B172" s="7"/>
      <c r="C172" s="7"/>
      <c r="D172" s="7"/>
      <c r="E172" s="7"/>
      <c r="F172" s="7"/>
      <c r="G172" s="7"/>
      <c r="H172" s="264"/>
      <c r="I172" s="7"/>
      <c r="J172" s="7"/>
      <c r="K172" s="7"/>
      <c r="L172" s="7"/>
      <c r="M172" s="7"/>
      <c r="N172" s="7"/>
      <c r="O172" s="7"/>
      <c r="P172" s="7"/>
      <c r="Q172" s="265"/>
      <c r="R172" s="7"/>
      <c r="S172" s="7"/>
      <c r="T172" s="7"/>
      <c r="U172" s="266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</row>
    <row r="173" ht="18.0" customHeight="1">
      <c r="A173" s="7"/>
      <c r="B173" s="7"/>
      <c r="C173" s="7"/>
      <c r="D173" s="7"/>
      <c r="E173" s="7"/>
      <c r="F173" s="7"/>
      <c r="G173" s="7"/>
      <c r="H173" s="264"/>
      <c r="I173" s="7"/>
      <c r="J173" s="7"/>
      <c r="K173" s="7"/>
      <c r="L173" s="7"/>
      <c r="M173" s="7"/>
      <c r="N173" s="7"/>
      <c r="O173" s="7"/>
      <c r="P173" s="7"/>
      <c r="Q173" s="265"/>
      <c r="R173" s="7"/>
      <c r="S173" s="7"/>
      <c r="T173" s="7"/>
      <c r="U173" s="266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</row>
    <row r="174" ht="18.0" customHeight="1">
      <c r="A174" s="7"/>
      <c r="B174" s="7"/>
      <c r="C174" s="7"/>
      <c r="D174" s="7"/>
      <c r="E174" s="7"/>
      <c r="F174" s="7"/>
      <c r="G174" s="7"/>
      <c r="H174" s="264"/>
      <c r="I174" s="7"/>
      <c r="J174" s="7"/>
      <c r="K174" s="7"/>
      <c r="L174" s="7"/>
      <c r="M174" s="7"/>
      <c r="N174" s="7"/>
      <c r="O174" s="7"/>
      <c r="P174" s="7"/>
      <c r="Q174" s="265"/>
      <c r="R174" s="7"/>
      <c r="S174" s="7"/>
      <c r="T174" s="7"/>
      <c r="U174" s="266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</row>
    <row r="175" ht="18.0" customHeight="1">
      <c r="A175" s="7"/>
      <c r="B175" s="7"/>
      <c r="C175" s="7"/>
      <c r="D175" s="7"/>
      <c r="E175" s="7"/>
      <c r="F175" s="7"/>
      <c r="G175" s="7"/>
      <c r="H175" s="264"/>
      <c r="I175" s="7"/>
      <c r="J175" s="7"/>
      <c r="K175" s="7"/>
      <c r="L175" s="7"/>
      <c r="M175" s="7"/>
      <c r="N175" s="7"/>
      <c r="O175" s="7"/>
      <c r="P175" s="7"/>
      <c r="Q175" s="265"/>
      <c r="R175" s="7"/>
      <c r="S175" s="7"/>
      <c r="T175" s="7"/>
      <c r="U175" s="266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</row>
    <row r="176" ht="18.0" customHeight="1">
      <c r="A176" s="7"/>
      <c r="B176" s="7"/>
      <c r="C176" s="7"/>
      <c r="D176" s="7"/>
      <c r="E176" s="7"/>
      <c r="F176" s="7"/>
      <c r="G176" s="7"/>
      <c r="H176" s="264"/>
      <c r="I176" s="7"/>
      <c r="J176" s="7"/>
      <c r="K176" s="7"/>
      <c r="L176" s="7"/>
      <c r="M176" s="7"/>
      <c r="N176" s="7"/>
      <c r="O176" s="7"/>
      <c r="P176" s="7"/>
      <c r="Q176" s="265"/>
      <c r="R176" s="7"/>
      <c r="S176" s="7"/>
      <c r="T176" s="7"/>
      <c r="U176" s="266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</row>
    <row r="177" ht="18.0" customHeight="1">
      <c r="A177" s="7"/>
      <c r="B177" s="7"/>
      <c r="C177" s="7"/>
      <c r="D177" s="7"/>
      <c r="E177" s="7"/>
      <c r="F177" s="7"/>
      <c r="G177" s="7"/>
      <c r="H177" s="264"/>
      <c r="I177" s="7"/>
      <c r="J177" s="7"/>
      <c r="K177" s="7"/>
      <c r="L177" s="7"/>
      <c r="M177" s="7"/>
      <c r="N177" s="7"/>
      <c r="O177" s="7"/>
      <c r="P177" s="7"/>
      <c r="Q177" s="265"/>
      <c r="R177" s="7"/>
      <c r="S177" s="7"/>
      <c r="T177" s="7"/>
      <c r="U177" s="266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</row>
    <row r="178" ht="18.0" customHeight="1">
      <c r="A178" s="7"/>
      <c r="B178" s="7"/>
      <c r="C178" s="7"/>
      <c r="D178" s="7"/>
      <c r="E178" s="7"/>
      <c r="F178" s="7"/>
      <c r="G178" s="7"/>
      <c r="H178" s="264"/>
      <c r="I178" s="7"/>
      <c r="J178" s="7"/>
      <c r="K178" s="7"/>
      <c r="L178" s="7"/>
      <c r="M178" s="7"/>
      <c r="N178" s="7"/>
      <c r="O178" s="7"/>
      <c r="P178" s="7"/>
      <c r="Q178" s="265"/>
      <c r="R178" s="7"/>
      <c r="S178" s="7"/>
      <c r="T178" s="7"/>
      <c r="U178" s="266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</row>
    <row r="179" ht="18.0" customHeight="1">
      <c r="A179" s="7"/>
      <c r="B179" s="7"/>
      <c r="C179" s="7"/>
      <c r="D179" s="7"/>
      <c r="E179" s="7"/>
      <c r="F179" s="7"/>
      <c r="G179" s="7"/>
      <c r="H179" s="264"/>
      <c r="I179" s="7"/>
      <c r="J179" s="7"/>
      <c r="K179" s="7"/>
      <c r="L179" s="7"/>
      <c r="M179" s="7"/>
      <c r="N179" s="7"/>
      <c r="O179" s="7"/>
      <c r="P179" s="7"/>
      <c r="Q179" s="265"/>
      <c r="R179" s="7"/>
      <c r="S179" s="7"/>
      <c r="T179" s="7"/>
      <c r="U179" s="266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</row>
    <row r="180" ht="18.0" customHeight="1">
      <c r="A180" s="7"/>
      <c r="B180" s="7"/>
      <c r="C180" s="7"/>
      <c r="D180" s="7"/>
      <c r="E180" s="7"/>
      <c r="F180" s="7"/>
      <c r="G180" s="7"/>
      <c r="H180" s="264"/>
      <c r="I180" s="7"/>
      <c r="J180" s="7"/>
      <c r="K180" s="7"/>
      <c r="L180" s="7"/>
      <c r="M180" s="7"/>
      <c r="N180" s="7"/>
      <c r="O180" s="7"/>
      <c r="P180" s="7"/>
      <c r="Q180" s="265"/>
      <c r="R180" s="7"/>
      <c r="S180" s="7"/>
      <c r="T180" s="7"/>
      <c r="U180" s="266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</row>
    <row r="181" ht="18.0" customHeight="1">
      <c r="A181" s="7"/>
      <c r="B181" s="7"/>
      <c r="C181" s="7"/>
      <c r="D181" s="7"/>
      <c r="E181" s="7"/>
      <c r="F181" s="7"/>
      <c r="G181" s="7"/>
      <c r="H181" s="264"/>
      <c r="I181" s="7"/>
      <c r="J181" s="7"/>
      <c r="K181" s="7"/>
      <c r="L181" s="7"/>
      <c r="M181" s="7"/>
      <c r="N181" s="7"/>
      <c r="O181" s="7"/>
      <c r="P181" s="7"/>
      <c r="Q181" s="265"/>
      <c r="R181" s="7"/>
      <c r="S181" s="7"/>
      <c r="T181" s="7"/>
      <c r="U181" s="266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</row>
    <row r="182" ht="18.0" customHeight="1">
      <c r="A182" s="7"/>
      <c r="B182" s="7"/>
      <c r="C182" s="7"/>
      <c r="D182" s="7"/>
      <c r="E182" s="7"/>
      <c r="F182" s="7"/>
      <c r="G182" s="7"/>
      <c r="H182" s="264"/>
      <c r="I182" s="7"/>
      <c r="J182" s="7"/>
      <c r="K182" s="7"/>
      <c r="L182" s="7"/>
      <c r="M182" s="7"/>
      <c r="N182" s="7"/>
      <c r="O182" s="7"/>
      <c r="P182" s="7"/>
      <c r="Q182" s="265"/>
      <c r="R182" s="7"/>
      <c r="S182" s="7"/>
      <c r="T182" s="7"/>
      <c r="U182" s="266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</row>
    <row r="183" ht="18.0" customHeight="1">
      <c r="A183" s="7"/>
      <c r="B183" s="7"/>
      <c r="C183" s="7"/>
      <c r="D183" s="7"/>
      <c r="E183" s="7"/>
      <c r="F183" s="7"/>
      <c r="G183" s="7"/>
      <c r="H183" s="264"/>
      <c r="I183" s="7"/>
      <c r="J183" s="7"/>
      <c r="K183" s="7"/>
      <c r="L183" s="7"/>
      <c r="M183" s="7"/>
      <c r="N183" s="7"/>
      <c r="O183" s="7"/>
      <c r="P183" s="7"/>
      <c r="Q183" s="265"/>
      <c r="R183" s="7"/>
      <c r="S183" s="7"/>
      <c r="T183" s="7"/>
      <c r="U183" s="266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</row>
    <row r="184" ht="18.0" customHeight="1">
      <c r="A184" s="7"/>
      <c r="B184" s="7"/>
      <c r="C184" s="7"/>
      <c r="D184" s="7"/>
      <c r="E184" s="7"/>
      <c r="F184" s="7"/>
      <c r="G184" s="7"/>
      <c r="H184" s="264"/>
      <c r="I184" s="7"/>
      <c r="J184" s="7"/>
      <c r="K184" s="7"/>
      <c r="L184" s="7"/>
      <c r="M184" s="7"/>
      <c r="N184" s="7"/>
      <c r="O184" s="7"/>
      <c r="P184" s="7"/>
      <c r="Q184" s="265"/>
      <c r="R184" s="7"/>
      <c r="S184" s="7"/>
      <c r="T184" s="7"/>
      <c r="U184" s="266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</row>
    <row r="185" ht="18.0" customHeight="1">
      <c r="A185" s="7"/>
      <c r="B185" s="7"/>
      <c r="C185" s="7"/>
      <c r="D185" s="7"/>
      <c r="E185" s="7"/>
      <c r="F185" s="7"/>
      <c r="G185" s="7"/>
      <c r="H185" s="264"/>
      <c r="I185" s="7"/>
      <c r="J185" s="7"/>
      <c r="K185" s="7"/>
      <c r="L185" s="7"/>
      <c r="M185" s="7"/>
      <c r="N185" s="7"/>
      <c r="O185" s="7"/>
      <c r="P185" s="7"/>
      <c r="Q185" s="265"/>
      <c r="R185" s="7"/>
      <c r="S185" s="7"/>
      <c r="T185" s="7"/>
      <c r="U185" s="266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</row>
    <row r="186" ht="18.0" customHeight="1">
      <c r="A186" s="7"/>
      <c r="B186" s="7"/>
      <c r="C186" s="7"/>
      <c r="D186" s="7"/>
      <c r="E186" s="7"/>
      <c r="F186" s="7"/>
      <c r="G186" s="7"/>
      <c r="H186" s="264"/>
      <c r="I186" s="7"/>
      <c r="J186" s="7"/>
      <c r="K186" s="7"/>
      <c r="L186" s="7"/>
      <c r="M186" s="7"/>
      <c r="N186" s="7"/>
      <c r="O186" s="7"/>
      <c r="P186" s="7"/>
      <c r="Q186" s="265"/>
      <c r="R186" s="7"/>
      <c r="S186" s="7"/>
      <c r="T186" s="7"/>
      <c r="U186" s="266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</row>
    <row r="187" ht="18.0" customHeight="1">
      <c r="A187" s="7"/>
      <c r="B187" s="7"/>
      <c r="C187" s="7"/>
      <c r="D187" s="7"/>
      <c r="E187" s="7"/>
      <c r="F187" s="7"/>
      <c r="G187" s="7"/>
      <c r="H187" s="264"/>
      <c r="I187" s="7"/>
      <c r="J187" s="7"/>
      <c r="K187" s="7"/>
      <c r="L187" s="7"/>
      <c r="M187" s="7"/>
      <c r="N187" s="7"/>
      <c r="O187" s="7"/>
      <c r="P187" s="7"/>
      <c r="Q187" s="265"/>
      <c r="R187" s="7"/>
      <c r="S187" s="7"/>
      <c r="T187" s="7"/>
      <c r="U187" s="266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</row>
    <row r="188" ht="18.0" customHeight="1">
      <c r="A188" s="7"/>
      <c r="B188" s="7"/>
      <c r="C188" s="7"/>
      <c r="D188" s="7"/>
      <c r="E188" s="7"/>
      <c r="F188" s="7"/>
      <c r="G188" s="7"/>
      <c r="H188" s="264"/>
      <c r="I188" s="7"/>
      <c r="J188" s="7"/>
      <c r="K188" s="7"/>
      <c r="L188" s="7"/>
      <c r="M188" s="7"/>
      <c r="N188" s="7"/>
      <c r="O188" s="7"/>
      <c r="P188" s="7"/>
      <c r="Q188" s="265"/>
      <c r="R188" s="7"/>
      <c r="S188" s="7"/>
      <c r="T188" s="7"/>
      <c r="U188" s="266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</row>
    <row r="189" ht="18.0" customHeight="1">
      <c r="A189" s="7"/>
      <c r="B189" s="7"/>
      <c r="C189" s="7"/>
      <c r="D189" s="7"/>
      <c r="E189" s="7"/>
      <c r="F189" s="7"/>
      <c r="G189" s="7"/>
      <c r="H189" s="264"/>
      <c r="I189" s="7"/>
      <c r="J189" s="7"/>
      <c r="K189" s="7"/>
      <c r="L189" s="7"/>
      <c r="M189" s="7"/>
      <c r="N189" s="7"/>
      <c r="O189" s="7"/>
      <c r="P189" s="7"/>
      <c r="Q189" s="265"/>
      <c r="R189" s="7"/>
      <c r="S189" s="7"/>
      <c r="T189" s="7"/>
      <c r="U189" s="266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</row>
    <row r="190" ht="18.0" customHeight="1">
      <c r="A190" s="7"/>
      <c r="B190" s="7"/>
      <c r="C190" s="7"/>
      <c r="D190" s="7"/>
      <c r="E190" s="7"/>
      <c r="F190" s="7"/>
      <c r="G190" s="7"/>
      <c r="H190" s="264"/>
      <c r="I190" s="7"/>
      <c r="J190" s="7"/>
      <c r="K190" s="7"/>
      <c r="L190" s="7"/>
      <c r="M190" s="7"/>
      <c r="N190" s="7"/>
      <c r="O190" s="7"/>
      <c r="P190" s="7"/>
      <c r="Q190" s="265"/>
      <c r="R190" s="7"/>
      <c r="S190" s="7"/>
      <c r="T190" s="7"/>
      <c r="U190" s="266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</row>
    <row r="191" ht="18.0" customHeight="1">
      <c r="A191" s="7"/>
      <c r="B191" s="7"/>
      <c r="C191" s="7"/>
      <c r="D191" s="7"/>
      <c r="E191" s="7"/>
      <c r="F191" s="7"/>
      <c r="G191" s="7"/>
      <c r="H191" s="264"/>
      <c r="I191" s="7"/>
      <c r="J191" s="7"/>
      <c r="K191" s="7"/>
      <c r="L191" s="7"/>
      <c r="M191" s="7"/>
      <c r="N191" s="7"/>
      <c r="O191" s="7"/>
      <c r="P191" s="7"/>
      <c r="Q191" s="265"/>
      <c r="R191" s="7"/>
      <c r="S191" s="7"/>
      <c r="T191" s="7"/>
      <c r="U191" s="266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</row>
    <row r="192" ht="18.0" customHeight="1">
      <c r="A192" s="7"/>
      <c r="B192" s="7"/>
      <c r="C192" s="7"/>
      <c r="D192" s="7"/>
      <c r="E192" s="7"/>
      <c r="F192" s="7"/>
      <c r="G192" s="7"/>
      <c r="H192" s="264"/>
      <c r="I192" s="7"/>
      <c r="J192" s="7"/>
      <c r="K192" s="7"/>
      <c r="L192" s="7"/>
      <c r="M192" s="7"/>
      <c r="N192" s="7"/>
      <c r="O192" s="7"/>
      <c r="P192" s="7"/>
      <c r="Q192" s="265"/>
      <c r="R192" s="7"/>
      <c r="S192" s="7"/>
      <c r="T192" s="7"/>
      <c r="U192" s="266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</row>
    <row r="193" ht="18.0" customHeight="1">
      <c r="A193" s="7"/>
      <c r="B193" s="7"/>
      <c r="C193" s="7"/>
      <c r="D193" s="7"/>
      <c r="E193" s="7"/>
      <c r="F193" s="7"/>
      <c r="G193" s="7"/>
      <c r="H193" s="264"/>
      <c r="I193" s="7"/>
      <c r="J193" s="7"/>
      <c r="K193" s="7"/>
      <c r="L193" s="7"/>
      <c r="M193" s="7"/>
      <c r="N193" s="7"/>
      <c r="O193" s="7"/>
      <c r="P193" s="7"/>
      <c r="Q193" s="265"/>
      <c r="R193" s="7"/>
      <c r="S193" s="7"/>
      <c r="T193" s="7"/>
      <c r="U193" s="266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</row>
    <row r="194" ht="18.0" customHeight="1">
      <c r="A194" s="7"/>
      <c r="B194" s="7"/>
      <c r="C194" s="7"/>
      <c r="D194" s="7"/>
      <c r="E194" s="7"/>
      <c r="F194" s="7"/>
      <c r="G194" s="7"/>
      <c r="H194" s="264"/>
      <c r="I194" s="7"/>
      <c r="J194" s="7"/>
      <c r="K194" s="7"/>
      <c r="L194" s="7"/>
      <c r="M194" s="7"/>
      <c r="N194" s="7"/>
      <c r="O194" s="7"/>
      <c r="P194" s="7"/>
      <c r="Q194" s="265"/>
      <c r="R194" s="7"/>
      <c r="S194" s="7"/>
      <c r="T194" s="7"/>
      <c r="U194" s="266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</row>
    <row r="195" ht="18.0" customHeight="1">
      <c r="A195" s="7"/>
      <c r="B195" s="7"/>
      <c r="C195" s="7"/>
      <c r="D195" s="7"/>
      <c r="E195" s="7"/>
      <c r="F195" s="7"/>
      <c r="G195" s="7"/>
      <c r="H195" s="264"/>
      <c r="I195" s="7"/>
      <c r="J195" s="7"/>
      <c r="K195" s="7"/>
      <c r="L195" s="7"/>
      <c r="M195" s="7"/>
      <c r="N195" s="7"/>
      <c r="O195" s="7"/>
      <c r="P195" s="7"/>
      <c r="Q195" s="265"/>
      <c r="R195" s="7"/>
      <c r="S195" s="7"/>
      <c r="T195" s="7"/>
      <c r="U195" s="266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</row>
    <row r="196" ht="18.0" customHeight="1">
      <c r="A196" s="7"/>
      <c r="B196" s="7"/>
      <c r="C196" s="7"/>
      <c r="D196" s="7"/>
      <c r="E196" s="7"/>
      <c r="F196" s="7"/>
      <c r="G196" s="7"/>
      <c r="H196" s="264"/>
      <c r="I196" s="7"/>
      <c r="J196" s="7"/>
      <c r="K196" s="7"/>
      <c r="L196" s="7"/>
      <c r="M196" s="7"/>
      <c r="N196" s="7"/>
      <c r="O196" s="7"/>
      <c r="P196" s="7"/>
      <c r="Q196" s="265"/>
      <c r="R196" s="7"/>
      <c r="S196" s="7"/>
      <c r="T196" s="7"/>
      <c r="U196" s="266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</row>
    <row r="197" ht="18.0" customHeight="1">
      <c r="A197" s="7"/>
      <c r="B197" s="7"/>
      <c r="C197" s="7"/>
      <c r="D197" s="7"/>
      <c r="E197" s="7"/>
      <c r="F197" s="7"/>
      <c r="G197" s="7"/>
      <c r="H197" s="264"/>
      <c r="I197" s="7"/>
      <c r="J197" s="7"/>
      <c r="K197" s="7"/>
      <c r="L197" s="7"/>
      <c r="M197" s="7"/>
      <c r="N197" s="7"/>
      <c r="O197" s="7"/>
      <c r="P197" s="7"/>
      <c r="Q197" s="265"/>
      <c r="R197" s="7"/>
      <c r="S197" s="7"/>
      <c r="T197" s="7"/>
      <c r="U197" s="266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</row>
    <row r="198" ht="18.0" customHeight="1">
      <c r="A198" s="7"/>
      <c r="B198" s="7"/>
      <c r="C198" s="7"/>
      <c r="D198" s="7"/>
      <c r="E198" s="7"/>
      <c r="F198" s="7"/>
      <c r="G198" s="7"/>
      <c r="H198" s="264"/>
      <c r="I198" s="7"/>
      <c r="J198" s="7"/>
      <c r="K198" s="7"/>
      <c r="L198" s="7"/>
      <c r="M198" s="7"/>
      <c r="N198" s="7"/>
      <c r="O198" s="7"/>
      <c r="P198" s="7"/>
      <c r="Q198" s="265"/>
      <c r="R198" s="7"/>
      <c r="S198" s="7"/>
      <c r="T198" s="7"/>
      <c r="U198" s="266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</row>
    <row r="199" ht="18.0" customHeight="1">
      <c r="A199" s="7"/>
      <c r="B199" s="7"/>
      <c r="C199" s="7"/>
      <c r="D199" s="7"/>
      <c r="E199" s="7"/>
      <c r="F199" s="7"/>
      <c r="G199" s="7"/>
      <c r="H199" s="264"/>
      <c r="I199" s="7"/>
      <c r="J199" s="7"/>
      <c r="K199" s="7"/>
      <c r="L199" s="7"/>
      <c r="M199" s="7"/>
      <c r="N199" s="7"/>
      <c r="O199" s="7"/>
      <c r="P199" s="7"/>
      <c r="Q199" s="265"/>
      <c r="R199" s="7"/>
      <c r="S199" s="7"/>
      <c r="T199" s="7"/>
      <c r="U199" s="266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</row>
    <row r="200" ht="18.0" customHeight="1">
      <c r="A200" s="7"/>
      <c r="B200" s="7"/>
      <c r="C200" s="7"/>
      <c r="D200" s="7"/>
      <c r="E200" s="7"/>
      <c r="F200" s="7"/>
      <c r="G200" s="7"/>
      <c r="H200" s="264"/>
      <c r="I200" s="7"/>
      <c r="J200" s="7"/>
      <c r="K200" s="7"/>
      <c r="L200" s="7"/>
      <c r="M200" s="7"/>
      <c r="N200" s="7"/>
      <c r="O200" s="7"/>
      <c r="P200" s="7"/>
      <c r="Q200" s="265"/>
      <c r="R200" s="7"/>
      <c r="S200" s="7"/>
      <c r="T200" s="7"/>
      <c r="U200" s="266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</row>
    <row r="201" ht="18.0" customHeight="1">
      <c r="A201" s="7"/>
      <c r="B201" s="7"/>
      <c r="C201" s="7"/>
      <c r="D201" s="7"/>
      <c r="E201" s="7"/>
      <c r="F201" s="7"/>
      <c r="G201" s="7"/>
      <c r="H201" s="264"/>
      <c r="I201" s="7"/>
      <c r="J201" s="7"/>
      <c r="K201" s="7"/>
      <c r="L201" s="7"/>
      <c r="M201" s="7"/>
      <c r="N201" s="7"/>
      <c r="O201" s="7"/>
      <c r="P201" s="7"/>
      <c r="Q201" s="265"/>
      <c r="R201" s="7"/>
      <c r="S201" s="7"/>
      <c r="T201" s="7"/>
      <c r="U201" s="266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</row>
    <row r="202" ht="18.0" customHeight="1">
      <c r="A202" s="7"/>
      <c r="B202" s="7"/>
      <c r="C202" s="7"/>
      <c r="D202" s="7"/>
      <c r="E202" s="7"/>
      <c r="F202" s="7"/>
      <c r="G202" s="7"/>
      <c r="H202" s="264"/>
      <c r="I202" s="7"/>
      <c r="J202" s="7"/>
      <c r="K202" s="7"/>
      <c r="L202" s="7"/>
      <c r="M202" s="7"/>
      <c r="N202" s="7"/>
      <c r="O202" s="7"/>
      <c r="P202" s="7"/>
      <c r="Q202" s="265"/>
      <c r="R202" s="7"/>
      <c r="S202" s="7"/>
      <c r="T202" s="7"/>
      <c r="U202" s="266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</row>
    <row r="203" ht="18.0" customHeight="1">
      <c r="A203" s="7"/>
      <c r="B203" s="7"/>
      <c r="C203" s="7"/>
      <c r="D203" s="7"/>
      <c r="E203" s="7"/>
      <c r="F203" s="7"/>
      <c r="G203" s="7"/>
      <c r="H203" s="264"/>
      <c r="I203" s="7"/>
      <c r="J203" s="7"/>
      <c r="K203" s="7"/>
      <c r="L203" s="7"/>
      <c r="M203" s="7"/>
      <c r="N203" s="7"/>
      <c r="O203" s="7"/>
      <c r="P203" s="7"/>
      <c r="Q203" s="265"/>
      <c r="R203" s="7"/>
      <c r="S203" s="7"/>
      <c r="T203" s="7"/>
      <c r="U203" s="266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</row>
    <row r="204" ht="18.0" customHeight="1">
      <c r="A204" s="7"/>
      <c r="B204" s="7"/>
      <c r="C204" s="7"/>
      <c r="D204" s="7"/>
      <c r="E204" s="7"/>
      <c r="F204" s="7"/>
      <c r="G204" s="7"/>
      <c r="H204" s="264"/>
      <c r="I204" s="7"/>
      <c r="J204" s="7"/>
      <c r="K204" s="7"/>
      <c r="L204" s="7"/>
      <c r="M204" s="7"/>
      <c r="N204" s="7"/>
      <c r="O204" s="7"/>
      <c r="P204" s="7"/>
      <c r="Q204" s="265"/>
      <c r="R204" s="7"/>
      <c r="S204" s="7"/>
      <c r="T204" s="7"/>
      <c r="U204" s="266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</row>
    <row r="205" ht="18.0" customHeight="1">
      <c r="A205" s="7"/>
      <c r="B205" s="7"/>
      <c r="C205" s="7"/>
      <c r="D205" s="7"/>
      <c r="E205" s="7"/>
      <c r="F205" s="7"/>
      <c r="G205" s="7"/>
      <c r="H205" s="264"/>
      <c r="I205" s="7"/>
      <c r="J205" s="7"/>
      <c r="K205" s="7"/>
      <c r="L205" s="7"/>
      <c r="M205" s="7"/>
      <c r="N205" s="7"/>
      <c r="O205" s="7"/>
      <c r="P205" s="7"/>
      <c r="Q205" s="265"/>
      <c r="R205" s="7"/>
      <c r="S205" s="7"/>
      <c r="T205" s="7"/>
      <c r="U205" s="266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</row>
    <row r="206" ht="18.0" customHeight="1">
      <c r="A206" s="7"/>
      <c r="B206" s="7"/>
      <c r="C206" s="7"/>
      <c r="D206" s="7"/>
      <c r="E206" s="7"/>
      <c r="F206" s="7"/>
      <c r="G206" s="7"/>
      <c r="H206" s="264"/>
      <c r="I206" s="7"/>
      <c r="J206" s="7"/>
      <c r="K206" s="7"/>
      <c r="L206" s="7"/>
      <c r="M206" s="7"/>
      <c r="N206" s="7"/>
      <c r="O206" s="7"/>
      <c r="P206" s="7"/>
      <c r="Q206" s="265"/>
      <c r="R206" s="7"/>
      <c r="S206" s="7"/>
      <c r="T206" s="7"/>
      <c r="U206" s="266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</row>
    <row r="207" ht="18.0" customHeight="1">
      <c r="A207" s="7"/>
      <c r="B207" s="7"/>
      <c r="C207" s="7"/>
      <c r="D207" s="7"/>
      <c r="E207" s="7"/>
      <c r="F207" s="7"/>
      <c r="G207" s="7"/>
      <c r="H207" s="264"/>
      <c r="I207" s="7"/>
      <c r="J207" s="7"/>
      <c r="K207" s="7"/>
      <c r="L207" s="7"/>
      <c r="M207" s="7"/>
      <c r="N207" s="7"/>
      <c r="O207" s="7"/>
      <c r="P207" s="7"/>
      <c r="Q207" s="265"/>
      <c r="R207" s="7"/>
      <c r="S207" s="7"/>
      <c r="T207" s="7"/>
      <c r="U207" s="266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</row>
    <row r="208" ht="18.0" customHeight="1">
      <c r="A208" s="7"/>
      <c r="B208" s="7"/>
      <c r="C208" s="7"/>
      <c r="D208" s="7"/>
      <c r="E208" s="7"/>
      <c r="F208" s="7"/>
      <c r="G208" s="7"/>
      <c r="H208" s="264"/>
      <c r="I208" s="7"/>
      <c r="J208" s="7"/>
      <c r="K208" s="7"/>
      <c r="L208" s="7"/>
      <c r="M208" s="7"/>
      <c r="N208" s="7"/>
      <c r="O208" s="7"/>
      <c r="P208" s="7"/>
      <c r="Q208" s="265"/>
      <c r="R208" s="7"/>
      <c r="S208" s="7"/>
      <c r="T208" s="7"/>
      <c r="U208" s="266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</row>
    <row r="209" ht="18.0" customHeight="1">
      <c r="A209" s="7"/>
      <c r="B209" s="7"/>
      <c r="C209" s="7"/>
      <c r="D209" s="7"/>
      <c r="E209" s="7"/>
      <c r="F209" s="7"/>
      <c r="G209" s="7"/>
      <c r="H209" s="264"/>
      <c r="I209" s="7"/>
      <c r="J209" s="7"/>
      <c r="K209" s="7"/>
      <c r="L209" s="7"/>
      <c r="M209" s="7"/>
      <c r="N209" s="7"/>
      <c r="O209" s="7"/>
      <c r="P209" s="7"/>
      <c r="Q209" s="265"/>
      <c r="R209" s="7"/>
      <c r="S209" s="7"/>
      <c r="T209" s="7"/>
      <c r="U209" s="266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</row>
    <row r="210" ht="18.0" customHeight="1">
      <c r="A210" s="7"/>
      <c r="B210" s="7"/>
      <c r="C210" s="7"/>
      <c r="D210" s="7"/>
      <c r="E210" s="7"/>
      <c r="F210" s="7"/>
      <c r="G210" s="7"/>
      <c r="H210" s="264"/>
      <c r="I210" s="7"/>
      <c r="J210" s="7"/>
      <c r="K210" s="7"/>
      <c r="L210" s="7"/>
      <c r="M210" s="7"/>
      <c r="N210" s="7"/>
      <c r="O210" s="7"/>
      <c r="P210" s="7"/>
      <c r="Q210" s="265"/>
      <c r="R210" s="7"/>
      <c r="S210" s="7"/>
      <c r="T210" s="7"/>
      <c r="U210" s="266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</row>
    <row r="211" ht="18.0" customHeight="1">
      <c r="A211" s="7"/>
      <c r="B211" s="7"/>
      <c r="C211" s="7"/>
      <c r="D211" s="7"/>
      <c r="E211" s="7"/>
      <c r="F211" s="7"/>
      <c r="G211" s="7"/>
      <c r="H211" s="264"/>
      <c r="I211" s="7"/>
      <c r="J211" s="7"/>
      <c r="K211" s="7"/>
      <c r="L211" s="7"/>
      <c r="M211" s="7"/>
      <c r="N211" s="7"/>
      <c r="O211" s="7"/>
      <c r="P211" s="7"/>
      <c r="Q211" s="265"/>
      <c r="R211" s="7"/>
      <c r="S211" s="7"/>
      <c r="T211" s="7"/>
      <c r="U211" s="266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</row>
    <row r="212" ht="18.0" customHeight="1">
      <c r="A212" s="7"/>
      <c r="B212" s="7"/>
      <c r="C212" s="7"/>
      <c r="D212" s="7"/>
      <c r="E212" s="7"/>
      <c r="F212" s="7"/>
      <c r="G212" s="7"/>
      <c r="H212" s="264"/>
      <c r="I212" s="7"/>
      <c r="J212" s="7"/>
      <c r="K212" s="7"/>
      <c r="L212" s="7"/>
      <c r="M212" s="7"/>
      <c r="N212" s="7"/>
      <c r="O212" s="7"/>
      <c r="P212" s="7"/>
      <c r="Q212" s="265"/>
      <c r="R212" s="7"/>
      <c r="S212" s="7"/>
      <c r="T212" s="7"/>
      <c r="U212" s="266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</row>
    <row r="213" ht="18.0" customHeight="1">
      <c r="A213" s="7"/>
      <c r="B213" s="7"/>
      <c r="C213" s="7"/>
      <c r="D213" s="7"/>
      <c r="E213" s="7"/>
      <c r="F213" s="7"/>
      <c r="G213" s="7"/>
      <c r="H213" s="264"/>
      <c r="I213" s="7"/>
      <c r="J213" s="7"/>
      <c r="K213" s="7"/>
      <c r="L213" s="7"/>
      <c r="M213" s="7"/>
      <c r="N213" s="7"/>
      <c r="O213" s="7"/>
      <c r="P213" s="7"/>
      <c r="Q213" s="265"/>
      <c r="R213" s="7"/>
      <c r="S213" s="7"/>
      <c r="T213" s="7"/>
      <c r="U213" s="266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</row>
    <row r="214" ht="18.0" customHeight="1">
      <c r="A214" s="7"/>
      <c r="B214" s="7"/>
      <c r="C214" s="7"/>
      <c r="D214" s="7"/>
      <c r="E214" s="7"/>
      <c r="F214" s="7"/>
      <c r="G214" s="7"/>
      <c r="H214" s="264"/>
      <c r="I214" s="7"/>
      <c r="J214" s="7"/>
      <c r="K214" s="7"/>
      <c r="L214" s="7"/>
      <c r="M214" s="7"/>
      <c r="N214" s="7"/>
      <c r="O214" s="7"/>
      <c r="P214" s="7"/>
      <c r="Q214" s="265"/>
      <c r="R214" s="7"/>
      <c r="S214" s="7"/>
      <c r="T214" s="7"/>
      <c r="U214" s="266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</row>
    <row r="215" ht="18.0" customHeight="1">
      <c r="A215" s="7"/>
      <c r="B215" s="7"/>
      <c r="C215" s="7"/>
      <c r="D215" s="7"/>
      <c r="E215" s="7"/>
      <c r="F215" s="7"/>
      <c r="G215" s="7"/>
      <c r="H215" s="264"/>
      <c r="I215" s="7"/>
      <c r="J215" s="7"/>
      <c r="K215" s="7"/>
      <c r="L215" s="7"/>
      <c r="M215" s="7"/>
      <c r="N215" s="7"/>
      <c r="O215" s="7"/>
      <c r="P215" s="7"/>
      <c r="Q215" s="265"/>
      <c r="R215" s="7"/>
      <c r="S215" s="7"/>
      <c r="T215" s="7"/>
      <c r="U215" s="266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</row>
    <row r="216" ht="18.0" customHeight="1">
      <c r="A216" s="7"/>
      <c r="B216" s="7"/>
      <c r="C216" s="7"/>
      <c r="D216" s="7"/>
      <c r="E216" s="7"/>
      <c r="F216" s="7"/>
      <c r="G216" s="7"/>
      <c r="H216" s="264"/>
      <c r="I216" s="7"/>
      <c r="J216" s="7"/>
      <c r="K216" s="7"/>
      <c r="L216" s="7"/>
      <c r="M216" s="7"/>
      <c r="N216" s="7"/>
      <c r="O216" s="7"/>
      <c r="P216" s="7"/>
      <c r="Q216" s="265"/>
      <c r="R216" s="7"/>
      <c r="S216" s="7"/>
      <c r="T216" s="7"/>
      <c r="U216" s="266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</row>
    <row r="217" ht="18.0" customHeight="1">
      <c r="A217" s="7"/>
      <c r="B217" s="7"/>
      <c r="C217" s="7"/>
      <c r="D217" s="7"/>
      <c r="E217" s="7"/>
      <c r="F217" s="7"/>
      <c r="G217" s="7"/>
      <c r="H217" s="264"/>
      <c r="I217" s="7"/>
      <c r="J217" s="7"/>
      <c r="K217" s="7"/>
      <c r="L217" s="7"/>
      <c r="M217" s="7"/>
      <c r="N217" s="7"/>
      <c r="O217" s="7"/>
      <c r="P217" s="7"/>
      <c r="Q217" s="265"/>
      <c r="R217" s="7"/>
      <c r="S217" s="7"/>
      <c r="T217" s="7"/>
      <c r="U217" s="266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</row>
    <row r="218" ht="18.0" customHeight="1">
      <c r="A218" s="7"/>
      <c r="B218" s="7"/>
      <c r="C218" s="7"/>
      <c r="D218" s="7"/>
      <c r="E218" s="7"/>
      <c r="F218" s="7"/>
      <c r="G218" s="7"/>
      <c r="H218" s="264"/>
      <c r="I218" s="7"/>
      <c r="J218" s="7"/>
      <c r="K218" s="7"/>
      <c r="L218" s="7"/>
      <c r="M218" s="7"/>
      <c r="N218" s="7"/>
      <c r="O218" s="7"/>
      <c r="P218" s="7"/>
      <c r="Q218" s="265"/>
      <c r="R218" s="7"/>
      <c r="S218" s="7"/>
      <c r="T218" s="7"/>
      <c r="U218" s="266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</row>
    <row r="219" ht="18.0" customHeight="1">
      <c r="A219" s="7"/>
      <c r="B219" s="7"/>
      <c r="C219" s="7"/>
      <c r="D219" s="7"/>
      <c r="E219" s="7"/>
      <c r="F219" s="7"/>
      <c r="G219" s="7"/>
      <c r="H219" s="264"/>
      <c r="I219" s="7"/>
      <c r="J219" s="7"/>
      <c r="K219" s="7"/>
      <c r="L219" s="7"/>
      <c r="M219" s="7"/>
      <c r="N219" s="7"/>
      <c r="O219" s="7"/>
      <c r="P219" s="7"/>
      <c r="Q219" s="265"/>
      <c r="R219" s="7"/>
      <c r="S219" s="7"/>
      <c r="T219" s="7"/>
      <c r="U219" s="266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</row>
    <row r="220" ht="18.0" customHeight="1">
      <c r="A220" s="7"/>
      <c r="B220" s="7"/>
      <c r="C220" s="7"/>
      <c r="D220" s="7"/>
      <c r="E220" s="7"/>
      <c r="F220" s="7"/>
      <c r="G220" s="7"/>
      <c r="H220" s="264"/>
      <c r="I220" s="7"/>
      <c r="J220" s="7"/>
      <c r="K220" s="7"/>
      <c r="L220" s="7"/>
      <c r="M220" s="7"/>
      <c r="N220" s="7"/>
      <c r="O220" s="7"/>
      <c r="P220" s="7"/>
      <c r="Q220" s="265"/>
      <c r="R220" s="7"/>
      <c r="S220" s="7"/>
      <c r="T220" s="7"/>
      <c r="U220" s="266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</row>
    <row r="221" ht="18.0" customHeight="1">
      <c r="A221" s="7"/>
      <c r="B221" s="7"/>
      <c r="C221" s="7"/>
      <c r="D221" s="7"/>
      <c r="E221" s="7"/>
      <c r="F221" s="7"/>
      <c r="G221" s="7"/>
      <c r="H221" s="264"/>
      <c r="I221" s="7"/>
      <c r="J221" s="7"/>
      <c r="K221" s="7"/>
      <c r="L221" s="7"/>
      <c r="M221" s="7"/>
      <c r="N221" s="7"/>
      <c r="O221" s="7"/>
      <c r="P221" s="7"/>
      <c r="Q221" s="265"/>
      <c r="R221" s="7"/>
      <c r="S221" s="7"/>
      <c r="T221" s="7"/>
      <c r="U221" s="266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</row>
    <row r="222" ht="18.0" customHeight="1">
      <c r="A222" s="7"/>
      <c r="B222" s="7"/>
      <c r="C222" s="7"/>
      <c r="D222" s="7"/>
      <c r="E222" s="7"/>
      <c r="F222" s="7"/>
      <c r="G222" s="7"/>
      <c r="H222" s="264"/>
      <c r="I222" s="7"/>
      <c r="J222" s="7"/>
      <c r="K222" s="7"/>
      <c r="L222" s="7"/>
      <c r="M222" s="7"/>
      <c r="N222" s="7"/>
      <c r="O222" s="7"/>
      <c r="P222" s="7"/>
      <c r="Q222" s="265"/>
      <c r="R222" s="7"/>
      <c r="S222" s="7"/>
      <c r="T222" s="7"/>
      <c r="U222" s="266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</row>
    <row r="223" ht="18.0" customHeight="1">
      <c r="A223" s="7"/>
      <c r="B223" s="7"/>
      <c r="C223" s="7"/>
      <c r="D223" s="7"/>
      <c r="E223" s="7"/>
      <c r="F223" s="7"/>
      <c r="G223" s="7"/>
      <c r="H223" s="264"/>
      <c r="I223" s="7"/>
      <c r="J223" s="7"/>
      <c r="K223" s="7"/>
      <c r="L223" s="7"/>
      <c r="M223" s="7"/>
      <c r="N223" s="7"/>
      <c r="O223" s="7"/>
      <c r="P223" s="7"/>
      <c r="Q223" s="265"/>
      <c r="R223" s="7"/>
      <c r="S223" s="7"/>
      <c r="T223" s="7"/>
      <c r="U223" s="266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</row>
    <row r="224" ht="18.0" customHeight="1">
      <c r="A224" s="7"/>
      <c r="B224" s="7"/>
      <c r="C224" s="7"/>
      <c r="D224" s="7"/>
      <c r="E224" s="7"/>
      <c r="F224" s="7"/>
      <c r="G224" s="7"/>
      <c r="H224" s="264"/>
      <c r="I224" s="7"/>
      <c r="J224" s="7"/>
      <c r="K224" s="7"/>
      <c r="L224" s="7"/>
      <c r="M224" s="7"/>
      <c r="N224" s="7"/>
      <c r="O224" s="7"/>
      <c r="P224" s="7"/>
      <c r="Q224" s="265"/>
      <c r="R224" s="7"/>
      <c r="S224" s="7"/>
      <c r="T224" s="7"/>
      <c r="U224" s="266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</row>
    <row r="225" ht="18.0" customHeight="1">
      <c r="A225" s="7"/>
      <c r="B225" s="7"/>
      <c r="C225" s="7"/>
      <c r="D225" s="7"/>
      <c r="E225" s="7"/>
      <c r="F225" s="7"/>
      <c r="G225" s="7"/>
      <c r="H225" s="264"/>
      <c r="I225" s="7"/>
      <c r="J225" s="7"/>
      <c r="K225" s="7"/>
      <c r="L225" s="7"/>
      <c r="M225" s="7"/>
      <c r="N225" s="7"/>
      <c r="O225" s="7"/>
      <c r="P225" s="7"/>
      <c r="Q225" s="265"/>
      <c r="R225" s="7"/>
      <c r="S225" s="7"/>
      <c r="T225" s="7"/>
      <c r="U225" s="266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</row>
    <row r="226" ht="18.0" customHeight="1">
      <c r="A226" s="7"/>
      <c r="B226" s="7"/>
      <c r="C226" s="7"/>
      <c r="D226" s="7"/>
      <c r="E226" s="7"/>
      <c r="F226" s="7"/>
      <c r="G226" s="7"/>
      <c r="H226" s="264"/>
      <c r="I226" s="7"/>
      <c r="J226" s="7"/>
      <c r="K226" s="7"/>
      <c r="L226" s="7"/>
      <c r="M226" s="7"/>
      <c r="N226" s="7"/>
      <c r="O226" s="7"/>
      <c r="P226" s="7"/>
      <c r="Q226" s="265"/>
      <c r="R226" s="7"/>
      <c r="S226" s="7"/>
      <c r="T226" s="7"/>
      <c r="U226" s="266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</row>
    <row r="227" ht="18.0" customHeight="1">
      <c r="A227" s="7"/>
      <c r="B227" s="7"/>
      <c r="C227" s="7"/>
      <c r="D227" s="7"/>
      <c r="E227" s="7"/>
      <c r="F227" s="7"/>
      <c r="G227" s="7"/>
      <c r="H227" s="264"/>
      <c r="I227" s="7"/>
      <c r="J227" s="7"/>
      <c r="K227" s="7"/>
      <c r="L227" s="7"/>
      <c r="M227" s="7"/>
      <c r="N227" s="7"/>
      <c r="O227" s="7"/>
      <c r="P227" s="7"/>
      <c r="Q227" s="265"/>
      <c r="R227" s="7"/>
      <c r="S227" s="7"/>
      <c r="T227" s="7"/>
      <c r="U227" s="266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</row>
    <row r="228" ht="18.0" customHeight="1">
      <c r="A228" s="7"/>
      <c r="B228" s="7"/>
      <c r="C228" s="7"/>
      <c r="D228" s="7"/>
      <c r="E228" s="7"/>
      <c r="F228" s="7"/>
      <c r="G228" s="7"/>
      <c r="H228" s="264"/>
      <c r="I228" s="7"/>
      <c r="J228" s="7"/>
      <c r="K228" s="7"/>
      <c r="L228" s="7"/>
      <c r="M228" s="7"/>
      <c r="N228" s="7"/>
      <c r="O228" s="7"/>
      <c r="P228" s="7"/>
      <c r="Q228" s="265"/>
      <c r="R228" s="7"/>
      <c r="S228" s="7"/>
      <c r="T228" s="7"/>
      <c r="U228" s="266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</row>
    <row r="229" ht="18.0" customHeight="1">
      <c r="A229" s="7"/>
      <c r="B229" s="7"/>
      <c r="C229" s="7"/>
      <c r="D229" s="7"/>
      <c r="E229" s="7"/>
      <c r="F229" s="7"/>
      <c r="G229" s="7"/>
      <c r="H229" s="264"/>
      <c r="I229" s="7"/>
      <c r="J229" s="7"/>
      <c r="K229" s="7"/>
      <c r="L229" s="7"/>
      <c r="M229" s="7"/>
      <c r="N229" s="7"/>
      <c r="O229" s="7"/>
      <c r="P229" s="7"/>
      <c r="Q229" s="265"/>
      <c r="R229" s="7"/>
      <c r="S229" s="7"/>
      <c r="T229" s="7"/>
      <c r="U229" s="266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</row>
    <row r="230" ht="18.0" customHeight="1">
      <c r="A230" s="7"/>
      <c r="B230" s="7"/>
      <c r="C230" s="7"/>
      <c r="D230" s="7"/>
      <c r="E230" s="7"/>
      <c r="F230" s="7"/>
      <c r="G230" s="7"/>
      <c r="H230" s="264"/>
      <c r="I230" s="7"/>
      <c r="J230" s="7"/>
      <c r="K230" s="7"/>
      <c r="L230" s="7"/>
      <c r="M230" s="7"/>
      <c r="N230" s="7"/>
      <c r="O230" s="7"/>
      <c r="P230" s="7"/>
      <c r="Q230" s="265"/>
      <c r="R230" s="7"/>
      <c r="S230" s="7"/>
      <c r="T230" s="7"/>
      <c r="U230" s="266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</row>
    <row r="231" ht="18.0" customHeight="1">
      <c r="A231" s="7"/>
      <c r="B231" s="7"/>
      <c r="C231" s="7"/>
      <c r="D231" s="7"/>
      <c r="E231" s="7"/>
      <c r="F231" s="7"/>
      <c r="G231" s="7"/>
      <c r="H231" s="264"/>
      <c r="I231" s="7"/>
      <c r="J231" s="7"/>
      <c r="K231" s="7"/>
      <c r="L231" s="7"/>
      <c r="M231" s="7"/>
      <c r="N231" s="7"/>
      <c r="O231" s="7"/>
      <c r="P231" s="7"/>
      <c r="Q231" s="265"/>
      <c r="R231" s="7"/>
      <c r="S231" s="7"/>
      <c r="T231" s="7"/>
      <c r="U231" s="266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</row>
    <row r="232" ht="18.0" customHeight="1">
      <c r="A232" s="7"/>
      <c r="B232" s="7"/>
      <c r="C232" s="7"/>
      <c r="D232" s="7"/>
      <c r="E232" s="7"/>
      <c r="F232" s="7"/>
      <c r="G232" s="7"/>
      <c r="H232" s="264"/>
      <c r="I232" s="7"/>
      <c r="J232" s="7"/>
      <c r="K232" s="7"/>
      <c r="L232" s="7"/>
      <c r="M232" s="7"/>
      <c r="N232" s="7"/>
      <c r="O232" s="7"/>
      <c r="P232" s="7"/>
      <c r="Q232" s="265"/>
      <c r="R232" s="7"/>
      <c r="S232" s="7"/>
      <c r="T232" s="7"/>
      <c r="U232" s="266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</row>
    <row r="233" ht="18.0" customHeight="1">
      <c r="A233" s="7"/>
      <c r="B233" s="7"/>
      <c r="C233" s="7"/>
      <c r="D233" s="7"/>
      <c r="E233" s="7"/>
      <c r="F233" s="7"/>
      <c r="G233" s="7"/>
      <c r="H233" s="264"/>
      <c r="I233" s="7"/>
      <c r="J233" s="7"/>
      <c r="K233" s="7"/>
      <c r="L233" s="7"/>
      <c r="M233" s="7"/>
      <c r="N233" s="7"/>
      <c r="O233" s="7"/>
      <c r="P233" s="7"/>
      <c r="Q233" s="265"/>
      <c r="R233" s="7"/>
      <c r="S233" s="7"/>
      <c r="T233" s="7"/>
      <c r="U233" s="266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</row>
    <row r="234" ht="18.0" customHeight="1">
      <c r="A234" s="7"/>
      <c r="B234" s="7"/>
      <c r="C234" s="7"/>
      <c r="D234" s="7"/>
      <c r="E234" s="7"/>
      <c r="F234" s="7"/>
      <c r="G234" s="7"/>
      <c r="H234" s="264"/>
      <c r="I234" s="7"/>
      <c r="J234" s="7"/>
      <c r="K234" s="7"/>
      <c r="L234" s="7"/>
      <c r="M234" s="7"/>
      <c r="N234" s="7"/>
      <c r="O234" s="7"/>
      <c r="P234" s="7"/>
      <c r="Q234" s="265"/>
      <c r="R234" s="7"/>
      <c r="S234" s="7"/>
      <c r="T234" s="7"/>
      <c r="U234" s="266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</row>
    <row r="235" ht="18.0" customHeight="1">
      <c r="A235" s="7"/>
      <c r="B235" s="7"/>
      <c r="C235" s="7"/>
      <c r="D235" s="7"/>
      <c r="E235" s="7"/>
      <c r="F235" s="7"/>
      <c r="G235" s="7"/>
      <c r="H235" s="264"/>
      <c r="I235" s="7"/>
      <c r="J235" s="7"/>
      <c r="K235" s="7"/>
      <c r="L235" s="7"/>
      <c r="M235" s="7"/>
      <c r="N235" s="7"/>
      <c r="O235" s="7"/>
      <c r="P235" s="7"/>
      <c r="Q235" s="265"/>
      <c r="R235" s="7"/>
      <c r="S235" s="7"/>
      <c r="T235" s="7"/>
      <c r="U235" s="266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</row>
    <row r="236" ht="18.0" customHeight="1">
      <c r="A236" s="7"/>
      <c r="B236" s="7"/>
      <c r="C236" s="7"/>
      <c r="D236" s="7"/>
      <c r="E236" s="7"/>
      <c r="F236" s="7"/>
      <c r="G236" s="7"/>
      <c r="H236" s="264"/>
      <c r="I236" s="7"/>
      <c r="J236" s="7"/>
      <c r="K236" s="7"/>
      <c r="L236" s="7"/>
      <c r="M236" s="7"/>
      <c r="N236" s="7"/>
      <c r="O236" s="7"/>
      <c r="P236" s="7"/>
      <c r="Q236" s="265"/>
      <c r="R236" s="7"/>
      <c r="S236" s="7"/>
      <c r="T236" s="7"/>
      <c r="U236" s="266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</row>
    <row r="237" ht="18.0" customHeight="1">
      <c r="A237" s="7"/>
      <c r="B237" s="7"/>
      <c r="C237" s="7"/>
      <c r="D237" s="7"/>
      <c r="E237" s="7"/>
      <c r="F237" s="7"/>
      <c r="G237" s="7"/>
      <c r="H237" s="264"/>
      <c r="I237" s="7"/>
      <c r="J237" s="7"/>
      <c r="K237" s="7"/>
      <c r="L237" s="7"/>
      <c r="M237" s="7"/>
      <c r="N237" s="7"/>
      <c r="O237" s="7"/>
      <c r="P237" s="7"/>
      <c r="Q237" s="265"/>
      <c r="R237" s="7"/>
      <c r="S237" s="7"/>
      <c r="T237" s="7"/>
      <c r="U237" s="266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</row>
    <row r="238" ht="18.0" customHeight="1">
      <c r="A238" s="7"/>
      <c r="B238" s="7"/>
      <c r="C238" s="7"/>
      <c r="D238" s="7"/>
      <c r="E238" s="7"/>
      <c r="F238" s="7"/>
      <c r="G238" s="7"/>
      <c r="H238" s="264"/>
      <c r="I238" s="7"/>
      <c r="J238" s="7"/>
      <c r="K238" s="7"/>
      <c r="L238" s="7"/>
      <c r="M238" s="7"/>
      <c r="N238" s="7"/>
      <c r="O238" s="7"/>
      <c r="P238" s="7"/>
      <c r="Q238" s="265"/>
      <c r="R238" s="7"/>
      <c r="S238" s="7"/>
      <c r="T238" s="7"/>
      <c r="U238" s="266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</row>
    <row r="239" ht="18.0" customHeight="1">
      <c r="A239" s="7"/>
      <c r="B239" s="7"/>
      <c r="C239" s="7"/>
      <c r="D239" s="7"/>
      <c r="E239" s="7"/>
      <c r="F239" s="7"/>
      <c r="G239" s="7"/>
      <c r="H239" s="264"/>
      <c r="I239" s="7"/>
      <c r="J239" s="7"/>
      <c r="K239" s="7"/>
      <c r="L239" s="7"/>
      <c r="M239" s="7"/>
      <c r="N239" s="7"/>
      <c r="O239" s="7"/>
      <c r="P239" s="7"/>
      <c r="Q239" s="265"/>
      <c r="R239" s="7"/>
      <c r="S239" s="7"/>
      <c r="T239" s="7"/>
      <c r="U239" s="266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</row>
    <row r="240" ht="18.0" customHeight="1">
      <c r="A240" s="7"/>
      <c r="B240" s="7"/>
      <c r="C240" s="7"/>
      <c r="D240" s="7"/>
      <c r="E240" s="7"/>
      <c r="F240" s="7"/>
      <c r="G240" s="7"/>
      <c r="H240" s="264"/>
      <c r="I240" s="7"/>
      <c r="J240" s="7"/>
      <c r="K240" s="7"/>
      <c r="L240" s="7"/>
      <c r="M240" s="7"/>
      <c r="N240" s="7"/>
      <c r="O240" s="7"/>
      <c r="P240" s="7"/>
      <c r="Q240" s="265"/>
      <c r="R240" s="7"/>
      <c r="S240" s="7"/>
      <c r="T240" s="7"/>
      <c r="U240" s="266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</row>
    <row r="241" ht="18.0" customHeight="1">
      <c r="A241" s="7"/>
      <c r="B241" s="7"/>
      <c r="C241" s="7"/>
      <c r="D241" s="7"/>
      <c r="E241" s="7"/>
      <c r="F241" s="7"/>
      <c r="G241" s="7"/>
      <c r="H241" s="264"/>
      <c r="I241" s="7"/>
      <c r="J241" s="7"/>
      <c r="K241" s="7"/>
      <c r="L241" s="7"/>
      <c r="M241" s="7"/>
      <c r="N241" s="7"/>
      <c r="O241" s="7"/>
      <c r="P241" s="7"/>
      <c r="Q241" s="265"/>
      <c r="R241" s="7"/>
      <c r="S241" s="7"/>
      <c r="T241" s="7"/>
      <c r="U241" s="266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</row>
    <row r="242" ht="18.0" customHeight="1">
      <c r="A242" s="7"/>
      <c r="B242" s="7"/>
      <c r="C242" s="7"/>
      <c r="D242" s="7"/>
      <c r="E242" s="7"/>
      <c r="F242" s="7"/>
      <c r="G242" s="7"/>
      <c r="H242" s="264"/>
      <c r="I242" s="7"/>
      <c r="J242" s="7"/>
      <c r="K242" s="7"/>
      <c r="L242" s="7"/>
      <c r="M242" s="7"/>
      <c r="N242" s="7"/>
      <c r="O242" s="7"/>
      <c r="P242" s="7"/>
      <c r="Q242" s="265"/>
      <c r="R242" s="7"/>
      <c r="S242" s="7"/>
      <c r="T242" s="7"/>
      <c r="U242" s="266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</row>
    <row r="243" ht="18.0" customHeight="1">
      <c r="A243" s="7"/>
      <c r="B243" s="7"/>
      <c r="C243" s="7"/>
      <c r="D243" s="7"/>
      <c r="E243" s="7"/>
      <c r="F243" s="7"/>
      <c r="G243" s="7"/>
      <c r="H243" s="264"/>
      <c r="I243" s="7"/>
      <c r="J243" s="7"/>
      <c r="K243" s="7"/>
      <c r="L243" s="7"/>
      <c r="M243" s="7"/>
      <c r="N243" s="7"/>
      <c r="O243" s="7"/>
      <c r="P243" s="7"/>
      <c r="Q243" s="265"/>
      <c r="R243" s="7"/>
      <c r="S243" s="7"/>
      <c r="T243" s="7"/>
      <c r="U243" s="266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</row>
    <row r="244" ht="18.0" customHeight="1">
      <c r="A244" s="7"/>
      <c r="B244" s="7"/>
      <c r="C244" s="7"/>
      <c r="D244" s="7"/>
      <c r="E244" s="7"/>
      <c r="F244" s="7"/>
      <c r="G244" s="7"/>
      <c r="H244" s="264"/>
      <c r="I244" s="7"/>
      <c r="J244" s="7"/>
      <c r="K244" s="7"/>
      <c r="L244" s="7"/>
      <c r="M244" s="7"/>
      <c r="N244" s="7"/>
      <c r="O244" s="7"/>
      <c r="P244" s="7"/>
      <c r="Q244" s="265"/>
      <c r="R244" s="7"/>
      <c r="S244" s="7"/>
      <c r="T244" s="7"/>
      <c r="U244" s="266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</row>
    <row r="245" ht="18.0" customHeight="1">
      <c r="A245" s="7"/>
      <c r="B245" s="7"/>
      <c r="C245" s="7"/>
      <c r="D245" s="7"/>
      <c r="E245" s="7"/>
      <c r="F245" s="7"/>
      <c r="G245" s="7"/>
      <c r="H245" s="264"/>
      <c r="I245" s="7"/>
      <c r="J245" s="7"/>
      <c r="K245" s="7"/>
      <c r="L245" s="7"/>
      <c r="M245" s="7"/>
      <c r="N245" s="7"/>
      <c r="O245" s="7"/>
      <c r="P245" s="7"/>
      <c r="Q245" s="265"/>
      <c r="R245" s="7"/>
      <c r="S245" s="7"/>
      <c r="T245" s="7"/>
      <c r="U245" s="266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</row>
    <row r="246" ht="18.0" customHeight="1">
      <c r="A246" s="7"/>
      <c r="B246" s="7"/>
      <c r="C246" s="7"/>
      <c r="D246" s="7"/>
      <c r="E246" s="7"/>
      <c r="F246" s="7"/>
      <c r="G246" s="7"/>
      <c r="H246" s="264"/>
      <c r="I246" s="7"/>
      <c r="J246" s="7"/>
      <c r="K246" s="7"/>
      <c r="L246" s="7"/>
      <c r="M246" s="7"/>
      <c r="N246" s="7"/>
      <c r="O246" s="7"/>
      <c r="P246" s="7"/>
      <c r="Q246" s="265"/>
      <c r="R246" s="7"/>
      <c r="S246" s="7"/>
      <c r="T246" s="7"/>
      <c r="U246" s="266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</row>
    <row r="247" ht="18.0" customHeight="1">
      <c r="A247" s="7"/>
      <c r="B247" s="7"/>
      <c r="C247" s="7"/>
      <c r="D247" s="7"/>
      <c r="E247" s="7"/>
      <c r="F247" s="7"/>
      <c r="G247" s="7"/>
      <c r="H247" s="264"/>
      <c r="I247" s="7"/>
      <c r="J247" s="7"/>
      <c r="K247" s="7"/>
      <c r="L247" s="7"/>
      <c r="M247" s="7"/>
      <c r="N247" s="7"/>
      <c r="O247" s="7"/>
      <c r="P247" s="7"/>
      <c r="Q247" s="265"/>
      <c r="R247" s="7"/>
      <c r="S247" s="7"/>
      <c r="T247" s="7"/>
      <c r="U247" s="266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</row>
    <row r="248" ht="18.0" customHeight="1">
      <c r="A248" s="7"/>
      <c r="B248" s="7"/>
      <c r="C248" s="7"/>
      <c r="D248" s="7"/>
      <c r="E248" s="7"/>
      <c r="F248" s="7"/>
      <c r="G248" s="7"/>
      <c r="H248" s="264"/>
      <c r="I248" s="7"/>
      <c r="J248" s="7"/>
      <c r="K248" s="7"/>
      <c r="L248" s="7"/>
      <c r="M248" s="7"/>
      <c r="N248" s="7"/>
      <c r="O248" s="7"/>
      <c r="P248" s="7"/>
      <c r="Q248" s="265"/>
      <c r="R248" s="7"/>
      <c r="S248" s="7"/>
      <c r="T248" s="7"/>
      <c r="U248" s="266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</row>
    <row r="249" ht="18.0" customHeight="1">
      <c r="A249" s="7"/>
      <c r="B249" s="7"/>
      <c r="C249" s="7"/>
      <c r="D249" s="7"/>
      <c r="E249" s="7"/>
      <c r="F249" s="7"/>
      <c r="G249" s="7"/>
      <c r="H249" s="264"/>
      <c r="I249" s="7"/>
      <c r="J249" s="7"/>
      <c r="K249" s="7"/>
      <c r="L249" s="7"/>
      <c r="M249" s="7"/>
      <c r="N249" s="7"/>
      <c r="O249" s="7"/>
      <c r="P249" s="7"/>
      <c r="Q249" s="265"/>
      <c r="R249" s="7"/>
      <c r="S249" s="7"/>
      <c r="T249" s="7"/>
      <c r="U249" s="266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</row>
    <row r="250" ht="18.0" customHeight="1">
      <c r="A250" s="7"/>
      <c r="B250" s="7"/>
      <c r="C250" s="7"/>
      <c r="D250" s="7"/>
      <c r="E250" s="7"/>
      <c r="F250" s="7"/>
      <c r="G250" s="7"/>
      <c r="H250" s="264"/>
      <c r="I250" s="7"/>
      <c r="J250" s="7"/>
      <c r="K250" s="7"/>
      <c r="L250" s="7"/>
      <c r="M250" s="7"/>
      <c r="N250" s="7"/>
      <c r="O250" s="7"/>
      <c r="P250" s="7"/>
      <c r="Q250" s="265"/>
      <c r="R250" s="7"/>
      <c r="S250" s="7"/>
      <c r="T250" s="7"/>
      <c r="U250" s="266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</row>
    <row r="251" ht="18.0" customHeight="1">
      <c r="A251" s="7"/>
      <c r="B251" s="7"/>
      <c r="C251" s="7"/>
      <c r="D251" s="7"/>
      <c r="E251" s="7"/>
      <c r="F251" s="7"/>
      <c r="G251" s="7"/>
      <c r="H251" s="264"/>
      <c r="I251" s="7"/>
      <c r="J251" s="7"/>
      <c r="K251" s="7"/>
      <c r="L251" s="7"/>
      <c r="M251" s="7"/>
      <c r="N251" s="7"/>
      <c r="O251" s="7"/>
      <c r="P251" s="7"/>
      <c r="Q251" s="265"/>
      <c r="R251" s="7"/>
      <c r="S251" s="7"/>
      <c r="T251" s="7"/>
      <c r="U251" s="266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</row>
    <row r="252" ht="18.0" customHeight="1">
      <c r="A252" s="7"/>
      <c r="B252" s="7"/>
      <c r="C252" s="7"/>
      <c r="D252" s="7"/>
      <c r="E252" s="7"/>
      <c r="F252" s="7"/>
      <c r="G252" s="7"/>
      <c r="H252" s="264"/>
      <c r="I252" s="7"/>
      <c r="J252" s="7"/>
      <c r="K252" s="7"/>
      <c r="L252" s="7"/>
      <c r="M252" s="7"/>
      <c r="N252" s="7"/>
      <c r="O252" s="7"/>
      <c r="P252" s="7"/>
      <c r="Q252" s="265"/>
      <c r="R252" s="7"/>
      <c r="S252" s="7"/>
      <c r="T252" s="7"/>
      <c r="U252" s="266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</row>
    <row r="253" ht="18.0" customHeight="1">
      <c r="A253" s="7"/>
      <c r="B253" s="7"/>
      <c r="C253" s="7"/>
      <c r="D253" s="7"/>
      <c r="E253" s="7"/>
      <c r="F253" s="7"/>
      <c r="G253" s="7"/>
      <c r="H253" s="264"/>
      <c r="I253" s="7"/>
      <c r="J253" s="7"/>
      <c r="K253" s="7"/>
      <c r="L253" s="7"/>
      <c r="M253" s="7"/>
      <c r="N253" s="7"/>
      <c r="O253" s="7"/>
      <c r="P253" s="7"/>
      <c r="Q253" s="265"/>
      <c r="R253" s="7"/>
      <c r="S253" s="7"/>
      <c r="T253" s="7"/>
      <c r="U253" s="266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</row>
    <row r="254" ht="18.0" customHeight="1">
      <c r="A254" s="7"/>
      <c r="B254" s="7"/>
      <c r="C254" s="7"/>
      <c r="D254" s="7"/>
      <c r="E254" s="7"/>
      <c r="F254" s="7"/>
      <c r="G254" s="7"/>
      <c r="H254" s="264"/>
      <c r="I254" s="7"/>
      <c r="J254" s="7"/>
      <c r="K254" s="7"/>
      <c r="L254" s="7"/>
      <c r="M254" s="7"/>
      <c r="N254" s="7"/>
      <c r="O254" s="7"/>
      <c r="P254" s="7"/>
      <c r="Q254" s="265"/>
      <c r="R254" s="7"/>
      <c r="S254" s="7"/>
      <c r="T254" s="7"/>
      <c r="U254" s="266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</row>
    <row r="255" ht="18.0" customHeight="1">
      <c r="A255" s="7"/>
      <c r="B255" s="7"/>
      <c r="C255" s="7"/>
      <c r="D255" s="7"/>
      <c r="E255" s="7"/>
      <c r="F255" s="7"/>
      <c r="G255" s="7"/>
      <c r="H255" s="264"/>
      <c r="I255" s="7"/>
      <c r="J255" s="7"/>
      <c r="K255" s="7"/>
      <c r="L255" s="7"/>
      <c r="M255" s="7"/>
      <c r="N255" s="7"/>
      <c r="O255" s="7"/>
      <c r="P255" s="7"/>
      <c r="Q255" s="265"/>
      <c r="R255" s="7"/>
      <c r="S255" s="7"/>
      <c r="T255" s="7"/>
      <c r="U255" s="266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</row>
    <row r="256" ht="18.0" customHeight="1">
      <c r="A256" s="7"/>
      <c r="B256" s="7"/>
      <c r="C256" s="7"/>
      <c r="D256" s="7"/>
      <c r="E256" s="7"/>
      <c r="F256" s="7"/>
      <c r="G256" s="7"/>
      <c r="H256" s="264"/>
      <c r="I256" s="7"/>
      <c r="J256" s="7"/>
      <c r="K256" s="7"/>
      <c r="L256" s="7"/>
      <c r="M256" s="7"/>
      <c r="N256" s="7"/>
      <c r="O256" s="7"/>
      <c r="P256" s="7"/>
      <c r="Q256" s="265"/>
      <c r="R256" s="7"/>
      <c r="S256" s="7"/>
      <c r="T256" s="7"/>
      <c r="U256" s="266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</row>
    <row r="257" ht="18.0" customHeight="1">
      <c r="A257" s="7"/>
      <c r="B257" s="7"/>
      <c r="C257" s="7"/>
      <c r="D257" s="7"/>
      <c r="E257" s="7"/>
      <c r="F257" s="7"/>
      <c r="G257" s="7"/>
      <c r="H257" s="264"/>
      <c r="I257" s="7"/>
      <c r="J257" s="7"/>
      <c r="K257" s="7"/>
      <c r="L257" s="7"/>
      <c r="M257" s="7"/>
      <c r="N257" s="7"/>
      <c r="O257" s="7"/>
      <c r="P257" s="7"/>
      <c r="Q257" s="265"/>
      <c r="R257" s="7"/>
      <c r="S257" s="7"/>
      <c r="T257" s="7"/>
      <c r="U257" s="266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</row>
    <row r="258" ht="18.0" customHeight="1">
      <c r="A258" s="7"/>
      <c r="B258" s="7"/>
      <c r="C258" s="7"/>
      <c r="D258" s="7"/>
      <c r="E258" s="7"/>
      <c r="F258" s="7"/>
      <c r="G258" s="7"/>
      <c r="H258" s="264"/>
      <c r="I258" s="7"/>
      <c r="J258" s="7"/>
      <c r="K258" s="7"/>
      <c r="L258" s="7"/>
      <c r="M258" s="7"/>
      <c r="N258" s="7"/>
      <c r="O258" s="7"/>
      <c r="P258" s="7"/>
      <c r="Q258" s="265"/>
      <c r="R258" s="7"/>
      <c r="S258" s="7"/>
      <c r="T258" s="7"/>
      <c r="U258" s="266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</row>
    <row r="259" ht="18.0" customHeight="1">
      <c r="A259" s="7"/>
      <c r="B259" s="7"/>
      <c r="C259" s="7"/>
      <c r="D259" s="7"/>
      <c r="E259" s="7"/>
      <c r="F259" s="7"/>
      <c r="G259" s="7"/>
      <c r="H259" s="264"/>
      <c r="I259" s="7"/>
      <c r="J259" s="7"/>
      <c r="K259" s="7"/>
      <c r="L259" s="7"/>
      <c r="M259" s="7"/>
      <c r="N259" s="7"/>
      <c r="O259" s="7"/>
      <c r="P259" s="7"/>
      <c r="Q259" s="265"/>
      <c r="R259" s="7"/>
      <c r="S259" s="7"/>
      <c r="T259" s="7"/>
      <c r="U259" s="266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</row>
    <row r="260" ht="18.0" customHeight="1">
      <c r="A260" s="7"/>
      <c r="B260" s="7"/>
      <c r="C260" s="7"/>
      <c r="D260" s="7"/>
      <c r="E260" s="7"/>
      <c r="F260" s="7"/>
      <c r="G260" s="7"/>
      <c r="H260" s="264"/>
      <c r="I260" s="7"/>
      <c r="J260" s="7"/>
      <c r="K260" s="7"/>
      <c r="L260" s="7"/>
      <c r="M260" s="7"/>
      <c r="N260" s="7"/>
      <c r="O260" s="7"/>
      <c r="P260" s="7"/>
      <c r="Q260" s="265"/>
      <c r="R260" s="7"/>
      <c r="S260" s="7"/>
      <c r="T260" s="7"/>
      <c r="U260" s="266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</row>
    <row r="261" ht="18.0" customHeight="1">
      <c r="A261" s="7"/>
      <c r="B261" s="7"/>
      <c r="C261" s="7"/>
      <c r="D261" s="7"/>
      <c r="E261" s="7"/>
      <c r="F261" s="7"/>
      <c r="G261" s="7"/>
      <c r="H261" s="264"/>
      <c r="I261" s="7"/>
      <c r="J261" s="7"/>
      <c r="K261" s="7"/>
      <c r="L261" s="7"/>
      <c r="M261" s="7"/>
      <c r="N261" s="7"/>
      <c r="O261" s="7"/>
      <c r="P261" s="7"/>
      <c r="Q261" s="265"/>
      <c r="R261" s="7"/>
      <c r="S261" s="7"/>
      <c r="T261" s="7"/>
      <c r="U261" s="266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</row>
    <row r="262" ht="18.0" customHeight="1">
      <c r="A262" s="7"/>
      <c r="B262" s="7"/>
      <c r="C262" s="7"/>
      <c r="D262" s="7"/>
      <c r="E262" s="7"/>
      <c r="F262" s="7"/>
      <c r="G262" s="7"/>
      <c r="H262" s="264"/>
      <c r="I262" s="7"/>
      <c r="J262" s="7"/>
      <c r="K262" s="7"/>
      <c r="L262" s="7"/>
      <c r="M262" s="7"/>
      <c r="N262" s="7"/>
      <c r="O262" s="7"/>
      <c r="P262" s="7"/>
      <c r="Q262" s="265"/>
      <c r="R262" s="7"/>
      <c r="S262" s="7"/>
      <c r="T262" s="7"/>
      <c r="U262" s="266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</row>
    <row r="263" ht="18.0" customHeight="1">
      <c r="A263" s="7"/>
      <c r="B263" s="7"/>
      <c r="C263" s="7"/>
      <c r="D263" s="7"/>
      <c r="E263" s="7"/>
      <c r="F263" s="7"/>
      <c r="G263" s="7"/>
      <c r="H263" s="264"/>
      <c r="I263" s="7"/>
      <c r="J263" s="7"/>
      <c r="K263" s="7"/>
      <c r="L263" s="7"/>
      <c r="M263" s="7"/>
      <c r="N263" s="7"/>
      <c r="O263" s="7"/>
      <c r="P263" s="7"/>
      <c r="Q263" s="265"/>
      <c r="R263" s="7"/>
      <c r="S263" s="7"/>
      <c r="T263" s="7"/>
      <c r="U263" s="266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</row>
    <row r="264" ht="18.0" customHeight="1">
      <c r="A264" s="7"/>
      <c r="B264" s="7"/>
      <c r="C264" s="7"/>
      <c r="D264" s="7"/>
      <c r="E264" s="7"/>
      <c r="F264" s="7"/>
      <c r="G264" s="7"/>
      <c r="H264" s="264"/>
      <c r="I264" s="7"/>
      <c r="J264" s="7"/>
      <c r="K264" s="7"/>
      <c r="L264" s="7"/>
      <c r="M264" s="7"/>
      <c r="N264" s="7"/>
      <c r="O264" s="7"/>
      <c r="P264" s="7"/>
      <c r="Q264" s="265"/>
      <c r="R264" s="7"/>
      <c r="S264" s="7"/>
      <c r="T264" s="7"/>
      <c r="U264" s="266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</row>
    <row r="265" ht="18.0" customHeight="1">
      <c r="A265" s="7"/>
      <c r="B265" s="7"/>
      <c r="C265" s="7"/>
      <c r="D265" s="7"/>
      <c r="E265" s="7"/>
      <c r="F265" s="7"/>
      <c r="G265" s="7"/>
      <c r="H265" s="264"/>
      <c r="I265" s="7"/>
      <c r="J265" s="7"/>
      <c r="K265" s="7"/>
      <c r="L265" s="7"/>
      <c r="M265" s="7"/>
      <c r="N265" s="7"/>
      <c r="O265" s="7"/>
      <c r="P265" s="7"/>
      <c r="Q265" s="265"/>
      <c r="R265" s="7"/>
      <c r="S265" s="7"/>
      <c r="T265" s="7"/>
      <c r="U265" s="266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</row>
    <row r="266" ht="18.0" customHeight="1">
      <c r="A266" s="7"/>
      <c r="B266" s="7"/>
      <c r="C266" s="7"/>
      <c r="D266" s="7"/>
      <c r="E266" s="7"/>
      <c r="F266" s="7"/>
      <c r="G266" s="7"/>
      <c r="H266" s="264"/>
      <c r="I266" s="7"/>
      <c r="J266" s="7"/>
      <c r="K266" s="7"/>
      <c r="L266" s="7"/>
      <c r="M266" s="7"/>
      <c r="N266" s="7"/>
      <c r="O266" s="7"/>
      <c r="P266" s="7"/>
      <c r="Q266" s="265"/>
      <c r="R266" s="7"/>
      <c r="S266" s="7"/>
      <c r="T266" s="7"/>
      <c r="U266" s="266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</row>
    <row r="267" ht="18.0" customHeight="1">
      <c r="A267" s="7"/>
      <c r="B267" s="7"/>
      <c r="C267" s="7"/>
      <c r="D267" s="7"/>
      <c r="E267" s="7"/>
      <c r="F267" s="7"/>
      <c r="G267" s="7"/>
      <c r="H267" s="264"/>
      <c r="I267" s="7"/>
      <c r="J267" s="7"/>
      <c r="K267" s="7"/>
      <c r="L267" s="7"/>
      <c r="M267" s="7"/>
      <c r="N267" s="7"/>
      <c r="O267" s="7"/>
      <c r="P267" s="7"/>
      <c r="Q267" s="265"/>
      <c r="R267" s="7"/>
      <c r="S267" s="7"/>
      <c r="T267" s="7"/>
      <c r="U267" s="266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</row>
    <row r="268" ht="18.0" customHeight="1">
      <c r="A268" s="7"/>
      <c r="B268" s="7"/>
      <c r="C268" s="7"/>
      <c r="D268" s="7"/>
      <c r="E268" s="7"/>
      <c r="F268" s="7"/>
      <c r="G268" s="7"/>
      <c r="H268" s="264"/>
      <c r="I268" s="7"/>
      <c r="J268" s="7"/>
      <c r="K268" s="7"/>
      <c r="L268" s="7"/>
      <c r="M268" s="7"/>
      <c r="N268" s="7"/>
      <c r="O268" s="7"/>
      <c r="P268" s="7"/>
      <c r="Q268" s="265"/>
      <c r="R268" s="7"/>
      <c r="S268" s="7"/>
      <c r="T268" s="7"/>
      <c r="U268" s="266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</row>
    <row r="269" ht="18.0" customHeight="1">
      <c r="A269" s="7"/>
      <c r="B269" s="7"/>
      <c r="C269" s="7"/>
      <c r="D269" s="7"/>
      <c r="E269" s="7"/>
      <c r="F269" s="7"/>
      <c r="G269" s="7"/>
      <c r="H269" s="264"/>
      <c r="I269" s="7"/>
      <c r="J269" s="7"/>
      <c r="K269" s="7"/>
      <c r="L269" s="7"/>
      <c r="M269" s="7"/>
      <c r="N269" s="7"/>
      <c r="O269" s="7"/>
      <c r="P269" s="7"/>
      <c r="Q269" s="265"/>
      <c r="R269" s="7"/>
      <c r="S269" s="7"/>
      <c r="T269" s="7"/>
      <c r="U269" s="266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</row>
    <row r="270" ht="18.0" customHeight="1">
      <c r="A270" s="7"/>
      <c r="B270" s="7"/>
      <c r="C270" s="7"/>
      <c r="D270" s="7"/>
      <c r="E270" s="7"/>
      <c r="F270" s="7"/>
      <c r="G270" s="7"/>
      <c r="H270" s="264"/>
      <c r="I270" s="7"/>
      <c r="J270" s="7"/>
      <c r="K270" s="7"/>
      <c r="L270" s="7"/>
      <c r="M270" s="7"/>
      <c r="N270" s="7"/>
      <c r="O270" s="7"/>
      <c r="P270" s="7"/>
      <c r="Q270" s="265"/>
      <c r="R270" s="7"/>
      <c r="S270" s="7"/>
      <c r="T270" s="7"/>
      <c r="U270" s="266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</row>
    <row r="271" ht="18.0" customHeight="1">
      <c r="A271" s="7"/>
      <c r="B271" s="7"/>
      <c r="C271" s="7"/>
      <c r="D271" s="7"/>
      <c r="E271" s="7"/>
      <c r="F271" s="7"/>
      <c r="G271" s="7"/>
      <c r="H271" s="264"/>
      <c r="I271" s="7"/>
      <c r="J271" s="7"/>
      <c r="K271" s="7"/>
      <c r="L271" s="7"/>
      <c r="M271" s="7"/>
      <c r="N271" s="7"/>
      <c r="O271" s="7"/>
      <c r="P271" s="7"/>
      <c r="Q271" s="265"/>
      <c r="R271" s="7"/>
      <c r="S271" s="7"/>
      <c r="T271" s="7"/>
      <c r="U271" s="266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</row>
    <row r="272" ht="18.0" customHeight="1">
      <c r="A272" s="7"/>
      <c r="B272" s="7"/>
      <c r="C272" s="7"/>
      <c r="D272" s="7"/>
      <c r="E272" s="7"/>
      <c r="F272" s="7"/>
      <c r="G272" s="7"/>
      <c r="H272" s="264"/>
      <c r="I272" s="7"/>
      <c r="J272" s="7"/>
      <c r="K272" s="7"/>
      <c r="L272" s="7"/>
      <c r="M272" s="7"/>
      <c r="N272" s="7"/>
      <c r="O272" s="7"/>
      <c r="P272" s="7"/>
      <c r="Q272" s="265"/>
      <c r="R272" s="7"/>
      <c r="S272" s="7"/>
      <c r="T272" s="7"/>
      <c r="U272" s="266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</row>
    <row r="273" ht="18.0" customHeight="1">
      <c r="A273" s="7"/>
      <c r="B273" s="7"/>
      <c r="C273" s="7"/>
      <c r="D273" s="7"/>
      <c r="E273" s="7"/>
      <c r="F273" s="7"/>
      <c r="G273" s="7"/>
      <c r="H273" s="264"/>
      <c r="I273" s="7"/>
      <c r="J273" s="7"/>
      <c r="K273" s="7"/>
      <c r="L273" s="7"/>
      <c r="M273" s="7"/>
      <c r="N273" s="7"/>
      <c r="O273" s="7"/>
      <c r="P273" s="7"/>
      <c r="Q273" s="265"/>
      <c r="R273" s="7"/>
      <c r="S273" s="7"/>
      <c r="T273" s="7"/>
      <c r="U273" s="266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</row>
    <row r="274" ht="18.0" customHeight="1">
      <c r="A274" s="7"/>
      <c r="B274" s="7"/>
      <c r="C274" s="7"/>
      <c r="D274" s="7"/>
      <c r="E274" s="7"/>
      <c r="F274" s="7"/>
      <c r="G274" s="7"/>
      <c r="H274" s="264"/>
      <c r="I274" s="7"/>
      <c r="J274" s="7"/>
      <c r="K274" s="7"/>
      <c r="L274" s="7"/>
      <c r="M274" s="7"/>
      <c r="N274" s="7"/>
      <c r="O274" s="7"/>
      <c r="P274" s="7"/>
      <c r="Q274" s="265"/>
      <c r="R274" s="7"/>
      <c r="S274" s="7"/>
      <c r="T274" s="7"/>
      <c r="U274" s="266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</row>
    <row r="275" ht="18.0" customHeight="1">
      <c r="A275" s="7"/>
      <c r="B275" s="7"/>
      <c r="C275" s="7"/>
      <c r="D275" s="7"/>
      <c r="E275" s="7"/>
      <c r="F275" s="7"/>
      <c r="G275" s="7"/>
      <c r="H275" s="264"/>
      <c r="I275" s="7"/>
      <c r="J275" s="7"/>
      <c r="K275" s="7"/>
      <c r="L275" s="7"/>
      <c r="M275" s="7"/>
      <c r="N275" s="7"/>
      <c r="O275" s="7"/>
      <c r="P275" s="7"/>
      <c r="Q275" s="265"/>
      <c r="R275" s="7"/>
      <c r="S275" s="7"/>
      <c r="T275" s="7"/>
      <c r="U275" s="266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</row>
    <row r="276" ht="18.0" customHeight="1">
      <c r="A276" s="7"/>
      <c r="B276" s="7"/>
      <c r="C276" s="7"/>
      <c r="D276" s="7"/>
      <c r="E276" s="7"/>
      <c r="F276" s="7"/>
      <c r="G276" s="7"/>
      <c r="H276" s="264"/>
      <c r="I276" s="7"/>
      <c r="J276" s="7"/>
      <c r="K276" s="7"/>
      <c r="L276" s="7"/>
      <c r="M276" s="7"/>
      <c r="N276" s="7"/>
      <c r="O276" s="7"/>
      <c r="P276" s="7"/>
      <c r="Q276" s="265"/>
      <c r="R276" s="7"/>
      <c r="S276" s="7"/>
      <c r="T276" s="7"/>
      <c r="U276" s="266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</row>
    <row r="277" ht="18.0" customHeight="1">
      <c r="A277" s="7"/>
      <c r="B277" s="7"/>
      <c r="C277" s="7"/>
      <c r="D277" s="7"/>
      <c r="E277" s="7"/>
      <c r="F277" s="7"/>
      <c r="G277" s="7"/>
      <c r="H277" s="264"/>
      <c r="I277" s="7"/>
      <c r="J277" s="7"/>
      <c r="K277" s="7"/>
      <c r="L277" s="7"/>
      <c r="M277" s="7"/>
      <c r="N277" s="7"/>
      <c r="O277" s="7"/>
      <c r="P277" s="7"/>
      <c r="Q277" s="265"/>
      <c r="R277" s="7"/>
      <c r="S277" s="7"/>
      <c r="T277" s="7"/>
      <c r="U277" s="266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</row>
    <row r="278" ht="18.0" customHeight="1">
      <c r="A278" s="7"/>
      <c r="B278" s="7"/>
      <c r="C278" s="7"/>
      <c r="D278" s="7"/>
      <c r="E278" s="7"/>
      <c r="F278" s="7"/>
      <c r="G278" s="7"/>
      <c r="H278" s="264"/>
      <c r="I278" s="7"/>
      <c r="J278" s="7"/>
      <c r="K278" s="7"/>
      <c r="L278" s="7"/>
      <c r="M278" s="7"/>
      <c r="N278" s="7"/>
      <c r="O278" s="7"/>
      <c r="P278" s="7"/>
      <c r="Q278" s="265"/>
      <c r="R278" s="7"/>
      <c r="S278" s="7"/>
      <c r="T278" s="7"/>
      <c r="U278" s="266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</row>
    <row r="279" ht="18.0" customHeight="1">
      <c r="A279" s="7"/>
      <c r="B279" s="7"/>
      <c r="C279" s="7"/>
      <c r="D279" s="7"/>
      <c r="E279" s="7"/>
      <c r="F279" s="7"/>
      <c r="G279" s="7"/>
      <c r="H279" s="264"/>
      <c r="I279" s="7"/>
      <c r="J279" s="7"/>
      <c r="K279" s="7"/>
      <c r="L279" s="7"/>
      <c r="M279" s="7"/>
      <c r="N279" s="7"/>
      <c r="O279" s="7"/>
      <c r="P279" s="7"/>
      <c r="Q279" s="265"/>
      <c r="R279" s="7"/>
      <c r="S279" s="7"/>
      <c r="T279" s="7"/>
      <c r="U279" s="266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</row>
    <row r="280" ht="18.0" customHeight="1">
      <c r="A280" s="7"/>
      <c r="B280" s="7"/>
      <c r="C280" s="7"/>
      <c r="D280" s="7"/>
      <c r="E280" s="7"/>
      <c r="F280" s="7"/>
      <c r="G280" s="7"/>
      <c r="H280" s="264"/>
      <c r="I280" s="7"/>
      <c r="J280" s="7"/>
      <c r="K280" s="7"/>
      <c r="L280" s="7"/>
      <c r="M280" s="7"/>
      <c r="N280" s="7"/>
      <c r="O280" s="7"/>
      <c r="P280" s="7"/>
      <c r="Q280" s="265"/>
      <c r="R280" s="7"/>
      <c r="S280" s="7"/>
      <c r="T280" s="7"/>
      <c r="U280" s="266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</row>
    <row r="281" ht="18.0" customHeight="1">
      <c r="A281" s="7"/>
      <c r="B281" s="7"/>
      <c r="C281" s="7"/>
      <c r="D281" s="7"/>
      <c r="E281" s="7"/>
      <c r="F281" s="7"/>
      <c r="G281" s="7"/>
      <c r="H281" s="264"/>
      <c r="I281" s="7"/>
      <c r="J281" s="7"/>
      <c r="K281" s="7"/>
      <c r="L281" s="7"/>
      <c r="M281" s="7"/>
      <c r="N281" s="7"/>
      <c r="O281" s="7"/>
      <c r="P281" s="7"/>
      <c r="Q281" s="265"/>
      <c r="R281" s="7"/>
      <c r="S281" s="7"/>
      <c r="T281" s="7"/>
      <c r="U281" s="266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</row>
    <row r="282" ht="18.0" customHeight="1">
      <c r="A282" s="7"/>
      <c r="B282" s="7"/>
      <c r="C282" s="7"/>
      <c r="D282" s="7"/>
      <c r="E282" s="7"/>
      <c r="F282" s="7"/>
      <c r="G282" s="7"/>
      <c r="H282" s="264"/>
      <c r="I282" s="7"/>
      <c r="J282" s="7"/>
      <c r="K282" s="7"/>
      <c r="L282" s="7"/>
      <c r="M282" s="7"/>
      <c r="N282" s="7"/>
      <c r="O282" s="7"/>
      <c r="P282" s="7"/>
      <c r="Q282" s="265"/>
      <c r="R282" s="7"/>
      <c r="S282" s="7"/>
      <c r="T282" s="7"/>
      <c r="U282" s="266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</row>
    <row r="283" ht="18.0" customHeight="1">
      <c r="A283" s="7"/>
      <c r="B283" s="7"/>
      <c r="C283" s="7"/>
      <c r="D283" s="7"/>
      <c r="E283" s="7"/>
      <c r="F283" s="7"/>
      <c r="G283" s="7"/>
      <c r="H283" s="264"/>
      <c r="I283" s="7"/>
      <c r="J283" s="7"/>
      <c r="K283" s="7"/>
      <c r="L283" s="7"/>
      <c r="M283" s="7"/>
      <c r="N283" s="7"/>
      <c r="O283" s="7"/>
      <c r="P283" s="7"/>
      <c r="Q283" s="265"/>
      <c r="R283" s="7"/>
      <c r="S283" s="7"/>
      <c r="T283" s="7"/>
      <c r="U283" s="266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</row>
    <row r="284" ht="18.0" customHeight="1">
      <c r="A284" s="7"/>
      <c r="B284" s="7"/>
      <c r="C284" s="7"/>
      <c r="D284" s="7"/>
      <c r="E284" s="7"/>
      <c r="F284" s="7"/>
      <c r="G284" s="7"/>
      <c r="H284" s="264"/>
      <c r="I284" s="7"/>
      <c r="J284" s="7"/>
      <c r="K284" s="7"/>
      <c r="L284" s="7"/>
      <c r="M284" s="7"/>
      <c r="N284" s="7"/>
      <c r="O284" s="7"/>
      <c r="P284" s="7"/>
      <c r="Q284" s="265"/>
      <c r="R284" s="7"/>
      <c r="S284" s="7"/>
      <c r="T284" s="7"/>
      <c r="U284" s="266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</row>
    <row r="285" ht="18.0" customHeight="1">
      <c r="A285" s="7"/>
      <c r="B285" s="7"/>
      <c r="C285" s="7"/>
      <c r="D285" s="7"/>
      <c r="E285" s="7"/>
      <c r="F285" s="7"/>
      <c r="G285" s="7"/>
      <c r="H285" s="264"/>
      <c r="I285" s="7"/>
      <c r="J285" s="7"/>
      <c r="K285" s="7"/>
      <c r="L285" s="7"/>
      <c r="M285" s="7"/>
      <c r="N285" s="7"/>
      <c r="O285" s="7"/>
      <c r="P285" s="7"/>
      <c r="Q285" s="265"/>
      <c r="R285" s="7"/>
      <c r="S285" s="7"/>
      <c r="T285" s="7"/>
      <c r="U285" s="266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</row>
    <row r="286" ht="18.0" customHeight="1">
      <c r="A286" s="7"/>
      <c r="B286" s="7"/>
      <c r="C286" s="7"/>
      <c r="D286" s="7"/>
      <c r="E286" s="7"/>
      <c r="F286" s="7"/>
      <c r="G286" s="7"/>
      <c r="H286" s="264"/>
      <c r="I286" s="7"/>
      <c r="J286" s="7"/>
      <c r="K286" s="7"/>
      <c r="L286" s="7"/>
      <c r="M286" s="7"/>
      <c r="N286" s="7"/>
      <c r="O286" s="7"/>
      <c r="P286" s="7"/>
      <c r="Q286" s="265"/>
      <c r="R286" s="7"/>
      <c r="S286" s="7"/>
      <c r="T286" s="7"/>
      <c r="U286" s="266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</row>
    <row r="287" ht="18.0" customHeight="1">
      <c r="A287" s="7"/>
      <c r="B287" s="7"/>
      <c r="C287" s="7"/>
      <c r="D287" s="7"/>
      <c r="E287" s="7"/>
      <c r="F287" s="7"/>
      <c r="G287" s="7"/>
      <c r="H287" s="264"/>
      <c r="I287" s="7"/>
      <c r="J287" s="7"/>
      <c r="K287" s="7"/>
      <c r="L287" s="7"/>
      <c r="M287" s="7"/>
      <c r="N287" s="7"/>
      <c r="O287" s="7"/>
      <c r="P287" s="7"/>
      <c r="Q287" s="265"/>
      <c r="R287" s="7"/>
      <c r="S287" s="7"/>
      <c r="T287" s="7"/>
      <c r="U287" s="266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</row>
    <row r="288" ht="18.0" customHeight="1">
      <c r="A288" s="7"/>
      <c r="B288" s="7"/>
      <c r="C288" s="7"/>
      <c r="D288" s="7"/>
      <c r="E288" s="7"/>
      <c r="F288" s="7"/>
      <c r="G288" s="7"/>
      <c r="H288" s="264"/>
      <c r="I288" s="7"/>
      <c r="J288" s="7"/>
      <c r="K288" s="7"/>
      <c r="L288" s="7"/>
      <c r="M288" s="7"/>
      <c r="N288" s="7"/>
      <c r="O288" s="7"/>
      <c r="P288" s="7"/>
      <c r="Q288" s="265"/>
      <c r="R288" s="7"/>
      <c r="S288" s="7"/>
      <c r="T288" s="7"/>
      <c r="U288" s="266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</row>
    <row r="289" ht="18.0" customHeight="1">
      <c r="A289" s="7"/>
      <c r="B289" s="7"/>
      <c r="C289" s="7"/>
      <c r="D289" s="7"/>
      <c r="E289" s="7"/>
      <c r="F289" s="7"/>
      <c r="G289" s="7"/>
      <c r="H289" s="264"/>
      <c r="I289" s="7"/>
      <c r="J289" s="7"/>
      <c r="K289" s="7"/>
      <c r="L289" s="7"/>
      <c r="M289" s="7"/>
      <c r="N289" s="7"/>
      <c r="O289" s="7"/>
      <c r="P289" s="7"/>
      <c r="Q289" s="265"/>
      <c r="R289" s="7"/>
      <c r="S289" s="7"/>
      <c r="T289" s="7"/>
      <c r="U289" s="266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</row>
    <row r="290" ht="18.0" customHeight="1">
      <c r="A290" s="7"/>
      <c r="B290" s="7"/>
      <c r="C290" s="7"/>
      <c r="D290" s="7"/>
      <c r="E290" s="7"/>
      <c r="F290" s="7"/>
      <c r="G290" s="7"/>
      <c r="H290" s="264"/>
      <c r="I290" s="7"/>
      <c r="J290" s="7"/>
      <c r="K290" s="7"/>
      <c r="L290" s="7"/>
      <c r="M290" s="7"/>
      <c r="N290" s="7"/>
      <c r="O290" s="7"/>
      <c r="P290" s="7"/>
      <c r="Q290" s="265"/>
      <c r="R290" s="7"/>
      <c r="S290" s="7"/>
      <c r="T290" s="7"/>
      <c r="U290" s="266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</row>
    <row r="291" ht="18.0" customHeight="1">
      <c r="A291" s="7"/>
      <c r="B291" s="7"/>
      <c r="C291" s="7"/>
      <c r="D291" s="7"/>
      <c r="E291" s="7"/>
      <c r="F291" s="7"/>
      <c r="G291" s="7"/>
      <c r="H291" s="264"/>
      <c r="I291" s="7"/>
      <c r="J291" s="7"/>
      <c r="K291" s="7"/>
      <c r="L291" s="7"/>
      <c r="M291" s="7"/>
      <c r="N291" s="7"/>
      <c r="O291" s="7"/>
      <c r="P291" s="7"/>
      <c r="Q291" s="265"/>
      <c r="R291" s="7"/>
      <c r="S291" s="7"/>
      <c r="T291" s="7"/>
      <c r="U291" s="266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</row>
    <row r="292" ht="18.0" customHeight="1">
      <c r="A292" s="7"/>
      <c r="B292" s="7"/>
      <c r="C292" s="7"/>
      <c r="D292" s="7"/>
      <c r="E292" s="7"/>
      <c r="F292" s="7"/>
      <c r="G292" s="7"/>
      <c r="H292" s="264"/>
      <c r="I292" s="7"/>
      <c r="J292" s="7"/>
      <c r="K292" s="7"/>
      <c r="L292" s="7"/>
      <c r="M292" s="7"/>
      <c r="N292" s="7"/>
      <c r="O292" s="7"/>
      <c r="P292" s="7"/>
      <c r="Q292" s="265"/>
      <c r="R292" s="7"/>
      <c r="S292" s="7"/>
      <c r="T292" s="7"/>
      <c r="U292" s="266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</row>
    <row r="293" ht="18.0" customHeight="1">
      <c r="A293" s="7"/>
      <c r="B293" s="7"/>
      <c r="C293" s="7"/>
      <c r="D293" s="7"/>
      <c r="E293" s="7"/>
      <c r="F293" s="7"/>
      <c r="G293" s="7"/>
      <c r="H293" s="264"/>
      <c r="I293" s="7"/>
      <c r="J293" s="7"/>
      <c r="K293" s="7"/>
      <c r="L293" s="7"/>
      <c r="M293" s="7"/>
      <c r="N293" s="7"/>
      <c r="O293" s="7"/>
      <c r="P293" s="7"/>
      <c r="Q293" s="265"/>
      <c r="R293" s="7"/>
      <c r="S293" s="7"/>
      <c r="T293" s="7"/>
      <c r="U293" s="266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</row>
    <row r="294" ht="18.0" customHeight="1">
      <c r="A294" s="7"/>
      <c r="B294" s="7"/>
      <c r="C294" s="7"/>
      <c r="D294" s="7"/>
      <c r="E294" s="7"/>
      <c r="F294" s="7"/>
      <c r="G294" s="7"/>
      <c r="H294" s="264"/>
      <c r="I294" s="7"/>
      <c r="J294" s="7"/>
      <c r="K294" s="7"/>
      <c r="L294" s="7"/>
      <c r="M294" s="7"/>
      <c r="N294" s="7"/>
      <c r="O294" s="7"/>
      <c r="P294" s="7"/>
      <c r="Q294" s="265"/>
      <c r="R294" s="7"/>
      <c r="S294" s="7"/>
      <c r="T294" s="7"/>
      <c r="U294" s="266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</row>
    <row r="295" ht="18.0" customHeight="1">
      <c r="A295" s="7"/>
      <c r="B295" s="7"/>
      <c r="C295" s="7"/>
      <c r="D295" s="7"/>
      <c r="E295" s="7"/>
      <c r="F295" s="7"/>
      <c r="G295" s="7"/>
      <c r="H295" s="264"/>
      <c r="I295" s="7"/>
      <c r="J295" s="7"/>
      <c r="K295" s="7"/>
      <c r="L295" s="7"/>
      <c r="M295" s="7"/>
      <c r="N295" s="7"/>
      <c r="O295" s="7"/>
      <c r="P295" s="7"/>
      <c r="Q295" s="265"/>
      <c r="R295" s="7"/>
      <c r="S295" s="7"/>
      <c r="T295" s="7"/>
      <c r="U295" s="266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</row>
    <row r="296" ht="18.0" customHeight="1">
      <c r="A296" s="7"/>
      <c r="B296" s="7"/>
      <c r="C296" s="7"/>
      <c r="D296" s="7"/>
      <c r="E296" s="7"/>
      <c r="F296" s="7"/>
      <c r="G296" s="7"/>
      <c r="H296" s="264"/>
      <c r="I296" s="7"/>
      <c r="J296" s="7"/>
      <c r="K296" s="7"/>
      <c r="L296" s="7"/>
      <c r="M296" s="7"/>
      <c r="N296" s="7"/>
      <c r="O296" s="7"/>
      <c r="P296" s="7"/>
      <c r="Q296" s="265"/>
      <c r="R296" s="7"/>
      <c r="S296" s="7"/>
      <c r="T296" s="7"/>
      <c r="U296" s="266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</row>
    <row r="297" ht="18.0" customHeight="1">
      <c r="A297" s="7"/>
      <c r="B297" s="7"/>
      <c r="C297" s="7"/>
      <c r="D297" s="7"/>
      <c r="E297" s="7"/>
      <c r="F297" s="7"/>
      <c r="G297" s="7"/>
      <c r="H297" s="264"/>
      <c r="I297" s="7"/>
      <c r="J297" s="7"/>
      <c r="K297" s="7"/>
      <c r="L297" s="7"/>
      <c r="M297" s="7"/>
      <c r="N297" s="7"/>
      <c r="O297" s="7"/>
      <c r="P297" s="7"/>
      <c r="Q297" s="265"/>
      <c r="R297" s="7"/>
      <c r="S297" s="7"/>
      <c r="T297" s="7"/>
      <c r="U297" s="266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</row>
    <row r="298" ht="18.0" customHeight="1">
      <c r="A298" s="7"/>
      <c r="B298" s="7"/>
      <c r="C298" s="7"/>
      <c r="D298" s="7"/>
      <c r="E298" s="7"/>
      <c r="F298" s="7"/>
      <c r="G298" s="7"/>
      <c r="H298" s="264"/>
      <c r="I298" s="7"/>
      <c r="J298" s="7"/>
      <c r="K298" s="7"/>
      <c r="L298" s="7"/>
      <c r="M298" s="7"/>
      <c r="N298" s="7"/>
      <c r="O298" s="7"/>
      <c r="P298" s="7"/>
      <c r="Q298" s="265"/>
      <c r="R298" s="7"/>
      <c r="S298" s="7"/>
      <c r="T298" s="7"/>
      <c r="U298" s="266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</row>
    <row r="299" ht="18.0" customHeight="1">
      <c r="A299" s="7"/>
      <c r="B299" s="7"/>
      <c r="C299" s="7"/>
      <c r="D299" s="7"/>
      <c r="E299" s="7"/>
      <c r="F299" s="7"/>
      <c r="G299" s="7"/>
      <c r="H299" s="264"/>
      <c r="I299" s="7"/>
      <c r="J299" s="7"/>
      <c r="K299" s="7"/>
      <c r="L299" s="7"/>
      <c r="M299" s="7"/>
      <c r="N299" s="7"/>
      <c r="O299" s="7"/>
      <c r="P299" s="7"/>
      <c r="Q299" s="265"/>
      <c r="R299" s="7"/>
      <c r="S299" s="7"/>
      <c r="T299" s="7"/>
      <c r="U299" s="266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</row>
    <row r="300" ht="18.0" customHeight="1">
      <c r="A300" s="7"/>
      <c r="B300" s="7"/>
      <c r="C300" s="7"/>
      <c r="D300" s="7"/>
      <c r="E300" s="7"/>
      <c r="F300" s="7"/>
      <c r="G300" s="7"/>
      <c r="H300" s="264"/>
      <c r="I300" s="7"/>
      <c r="J300" s="7"/>
      <c r="K300" s="7"/>
      <c r="L300" s="7"/>
      <c r="M300" s="7"/>
      <c r="N300" s="7"/>
      <c r="O300" s="7"/>
      <c r="P300" s="7"/>
      <c r="Q300" s="265"/>
      <c r="R300" s="7"/>
      <c r="S300" s="7"/>
      <c r="T300" s="7"/>
      <c r="U300" s="266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</row>
    <row r="301" ht="18.0" customHeight="1">
      <c r="A301" s="7"/>
      <c r="B301" s="7"/>
      <c r="C301" s="7"/>
      <c r="D301" s="7"/>
      <c r="E301" s="7"/>
      <c r="F301" s="7"/>
      <c r="G301" s="7"/>
      <c r="H301" s="264"/>
      <c r="I301" s="7"/>
      <c r="J301" s="7"/>
      <c r="K301" s="7"/>
      <c r="L301" s="7"/>
      <c r="M301" s="7"/>
      <c r="N301" s="7"/>
      <c r="O301" s="7"/>
      <c r="P301" s="7"/>
      <c r="Q301" s="265"/>
      <c r="R301" s="7"/>
      <c r="S301" s="7"/>
      <c r="T301" s="7"/>
      <c r="U301" s="266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</row>
    <row r="302" ht="18.0" customHeight="1">
      <c r="A302" s="7"/>
      <c r="B302" s="7"/>
      <c r="C302" s="7"/>
      <c r="D302" s="7"/>
      <c r="E302" s="7"/>
      <c r="F302" s="7"/>
      <c r="G302" s="7"/>
      <c r="H302" s="264"/>
      <c r="I302" s="7"/>
      <c r="J302" s="7"/>
      <c r="K302" s="7"/>
      <c r="L302" s="7"/>
      <c r="M302" s="7"/>
      <c r="N302" s="7"/>
      <c r="O302" s="7"/>
      <c r="P302" s="7"/>
      <c r="Q302" s="265"/>
      <c r="R302" s="7"/>
      <c r="S302" s="7"/>
      <c r="T302" s="7"/>
      <c r="U302" s="266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</row>
    <row r="303" ht="18.0" customHeight="1">
      <c r="A303" s="7"/>
      <c r="B303" s="7"/>
      <c r="C303" s="7"/>
      <c r="D303" s="7"/>
      <c r="E303" s="7"/>
      <c r="F303" s="7"/>
      <c r="G303" s="7"/>
      <c r="H303" s="264"/>
      <c r="I303" s="7"/>
      <c r="J303" s="7"/>
      <c r="K303" s="7"/>
      <c r="L303" s="7"/>
      <c r="M303" s="7"/>
      <c r="N303" s="7"/>
      <c r="O303" s="7"/>
      <c r="P303" s="7"/>
      <c r="Q303" s="265"/>
      <c r="R303" s="7"/>
      <c r="S303" s="7"/>
      <c r="T303" s="7"/>
      <c r="U303" s="266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</row>
    <row r="304" ht="18.0" customHeight="1">
      <c r="A304" s="7"/>
      <c r="B304" s="7"/>
      <c r="C304" s="7"/>
      <c r="D304" s="7"/>
      <c r="E304" s="7"/>
      <c r="F304" s="7"/>
      <c r="G304" s="7"/>
      <c r="H304" s="264"/>
      <c r="I304" s="7"/>
      <c r="J304" s="7"/>
      <c r="K304" s="7"/>
      <c r="L304" s="7"/>
      <c r="M304" s="7"/>
      <c r="N304" s="7"/>
      <c r="O304" s="7"/>
      <c r="P304" s="7"/>
      <c r="Q304" s="265"/>
      <c r="R304" s="7"/>
      <c r="S304" s="7"/>
      <c r="T304" s="7"/>
      <c r="U304" s="266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</row>
    <row r="305" ht="18.0" customHeight="1">
      <c r="A305" s="7"/>
      <c r="B305" s="7"/>
      <c r="C305" s="7"/>
      <c r="D305" s="7"/>
      <c r="E305" s="7"/>
      <c r="F305" s="7"/>
      <c r="G305" s="7"/>
      <c r="H305" s="264"/>
      <c r="I305" s="7"/>
      <c r="J305" s="7"/>
      <c r="K305" s="7"/>
      <c r="L305" s="7"/>
      <c r="M305" s="7"/>
      <c r="N305" s="7"/>
      <c r="O305" s="7"/>
      <c r="P305" s="7"/>
      <c r="Q305" s="265"/>
      <c r="R305" s="7"/>
      <c r="S305" s="7"/>
      <c r="T305" s="7"/>
      <c r="U305" s="266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</row>
    <row r="306" ht="18.0" customHeight="1">
      <c r="A306" s="7"/>
      <c r="B306" s="7"/>
      <c r="C306" s="7"/>
      <c r="D306" s="7"/>
      <c r="E306" s="7"/>
      <c r="F306" s="7"/>
      <c r="G306" s="7"/>
      <c r="H306" s="264"/>
      <c r="I306" s="7"/>
      <c r="J306" s="7"/>
      <c r="K306" s="7"/>
      <c r="L306" s="7"/>
      <c r="M306" s="7"/>
      <c r="N306" s="7"/>
      <c r="O306" s="7"/>
      <c r="P306" s="7"/>
      <c r="Q306" s="265"/>
      <c r="R306" s="7"/>
      <c r="S306" s="7"/>
      <c r="T306" s="7"/>
      <c r="U306" s="266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</row>
    <row r="307" ht="18.0" customHeight="1">
      <c r="A307" s="7"/>
      <c r="B307" s="7"/>
      <c r="C307" s="7"/>
      <c r="D307" s="7"/>
      <c r="E307" s="7"/>
      <c r="F307" s="7"/>
      <c r="G307" s="7"/>
      <c r="H307" s="264"/>
      <c r="I307" s="7"/>
      <c r="J307" s="7"/>
      <c r="K307" s="7"/>
      <c r="L307" s="7"/>
      <c r="M307" s="7"/>
      <c r="N307" s="7"/>
      <c r="O307" s="7"/>
      <c r="P307" s="7"/>
      <c r="Q307" s="265"/>
      <c r="R307" s="7"/>
      <c r="S307" s="7"/>
      <c r="T307" s="7"/>
      <c r="U307" s="266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</row>
    <row r="308" ht="18.0" customHeight="1">
      <c r="A308" s="7"/>
      <c r="B308" s="7"/>
      <c r="C308" s="7"/>
      <c r="D308" s="7"/>
      <c r="E308" s="7"/>
      <c r="F308" s="7"/>
      <c r="G308" s="7"/>
      <c r="H308" s="264"/>
      <c r="I308" s="7"/>
      <c r="J308" s="7"/>
      <c r="K308" s="7"/>
      <c r="L308" s="7"/>
      <c r="M308" s="7"/>
      <c r="N308" s="7"/>
      <c r="O308" s="7"/>
      <c r="P308" s="7"/>
      <c r="Q308" s="265"/>
      <c r="R308" s="7"/>
      <c r="S308" s="7"/>
      <c r="T308" s="7"/>
      <c r="U308" s="266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</row>
    <row r="309" ht="18.0" customHeight="1">
      <c r="A309" s="7"/>
      <c r="B309" s="7"/>
      <c r="C309" s="7"/>
      <c r="D309" s="7"/>
      <c r="E309" s="7"/>
      <c r="F309" s="7"/>
      <c r="G309" s="7"/>
      <c r="H309" s="264"/>
      <c r="I309" s="7"/>
      <c r="J309" s="7"/>
      <c r="K309" s="7"/>
      <c r="L309" s="7"/>
      <c r="M309" s="7"/>
      <c r="N309" s="7"/>
      <c r="O309" s="7"/>
      <c r="P309" s="7"/>
      <c r="Q309" s="265"/>
      <c r="R309" s="7"/>
      <c r="S309" s="7"/>
      <c r="T309" s="7"/>
      <c r="U309" s="266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</row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3:D13"/>
    <mergeCell ref="E14:H14"/>
    <mergeCell ref="C19:E19"/>
    <mergeCell ref="C77:E77"/>
    <mergeCell ref="C88:E88"/>
  </mergeCells>
  <printOptions/>
  <pageMargins bottom="0.78" footer="0.0" header="0.0" left="0.75" right="0.75" top="0.66"/>
  <pageSetup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71"/>
    <col customWidth="1" hidden="1" min="14" max="14" width="13.14"/>
    <col customWidth="1" hidden="1" min="15" max="16" width="8.71"/>
    <col customWidth="1" min="17" max="17" width="19.57"/>
    <col customWidth="1" min="18" max="18" width="17.43"/>
    <col customWidth="1" min="19" max="19" width="17.86"/>
    <col customWidth="1" min="20" max="20" width="17.0"/>
    <col customWidth="1" min="21" max="21" width="15.14"/>
    <col customWidth="1" min="22" max="22" width="13.86"/>
    <col customWidth="1" min="23" max="24" width="9.14"/>
    <col customWidth="1" min="25" max="25" width="16.0"/>
    <col customWidth="1" min="26" max="37" width="9.14"/>
  </cols>
  <sheetData>
    <row r="1" ht="18.0" customHeight="1">
      <c r="A1" s="140" t="s">
        <v>53</v>
      </c>
      <c r="B1" s="140"/>
      <c r="C1" s="140"/>
      <c r="D1" s="140"/>
      <c r="E1" s="140"/>
      <c r="F1" s="140"/>
      <c r="G1" s="140"/>
      <c r="H1" s="141"/>
      <c r="I1" s="140"/>
      <c r="J1" s="140"/>
      <c r="K1" s="140"/>
      <c r="L1" s="140"/>
      <c r="M1" s="140"/>
      <c r="N1" s="140"/>
      <c r="O1" s="140"/>
      <c r="P1" s="140"/>
      <c r="Q1" s="142"/>
      <c r="R1" s="140"/>
      <c r="S1" s="140"/>
      <c r="T1" s="140"/>
      <c r="U1" s="143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  <c r="AJ1" s="140"/>
      <c r="AK1" s="140"/>
    </row>
    <row r="2" ht="18.0" customHeight="1">
      <c r="A2" s="140"/>
      <c r="B2" s="140"/>
      <c r="C2" s="140"/>
      <c r="D2" s="140"/>
      <c r="E2" s="140"/>
      <c r="F2" s="140"/>
      <c r="G2" s="140"/>
      <c r="H2" s="141"/>
      <c r="I2" s="140"/>
      <c r="J2" s="140"/>
      <c r="K2" s="140"/>
      <c r="L2" s="140"/>
      <c r="M2" s="140"/>
      <c r="N2" s="140"/>
      <c r="O2" s="140"/>
      <c r="P2" s="140"/>
      <c r="Q2" s="142"/>
      <c r="R2" s="140"/>
      <c r="S2" s="140"/>
      <c r="T2" s="140"/>
      <c r="U2" s="143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</row>
    <row r="3" ht="18.0" customHeight="1">
      <c r="A3" s="144" t="s">
        <v>1</v>
      </c>
      <c r="B3" s="144"/>
      <c r="C3" s="144"/>
      <c r="D3" s="140"/>
      <c r="E3" s="140"/>
      <c r="F3" s="140"/>
      <c r="G3" s="140"/>
      <c r="H3" s="141"/>
      <c r="I3" s="140"/>
      <c r="J3" s="140"/>
      <c r="K3" s="140"/>
      <c r="L3" s="140"/>
      <c r="M3" s="140"/>
      <c r="N3" s="140"/>
      <c r="O3" s="140"/>
      <c r="P3" s="140"/>
      <c r="Q3" s="142"/>
      <c r="R3" s="140"/>
      <c r="S3" s="140"/>
      <c r="T3" s="140"/>
      <c r="U3" s="143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/>
    </row>
    <row r="4" ht="29.25" customHeight="1">
      <c r="A4" s="140"/>
      <c r="B4" s="140"/>
      <c r="C4" s="140"/>
      <c r="D4" s="140"/>
      <c r="E4" s="140"/>
      <c r="F4" s="140"/>
      <c r="G4" s="140"/>
      <c r="H4" s="141" t="s">
        <v>2</v>
      </c>
      <c r="I4" s="145">
        <v>44334.0</v>
      </c>
      <c r="J4" s="140" t="str">
        <f>+B8&amp;"/"&amp;B9&amp;"/"&amp;B10&amp;"/"&amp;B11&amp;"/"&amp;B12&amp;"/"&amp;B13</f>
        <v>HRD2930/D2670////</v>
      </c>
      <c r="K4" s="140"/>
      <c r="L4" s="140"/>
      <c r="M4" s="140"/>
      <c r="N4" s="140"/>
      <c r="O4" s="140"/>
      <c r="P4" s="140"/>
      <c r="Q4" s="142"/>
      <c r="R4" s="140"/>
      <c r="S4" s="140"/>
      <c r="T4" s="140"/>
      <c r="U4" s="143"/>
      <c r="V4" s="140"/>
      <c r="W4" s="140"/>
      <c r="X4" s="140"/>
      <c r="Y4" s="140"/>
      <c r="Z4" s="140"/>
      <c r="AA4" s="140"/>
      <c r="AB4" s="140"/>
      <c r="AC4" s="140"/>
      <c r="AD4" s="140"/>
      <c r="AE4" s="140"/>
      <c r="AF4" s="140"/>
      <c r="AG4" s="140"/>
      <c r="AH4" s="140"/>
      <c r="AI4" s="140"/>
      <c r="AJ4" s="140"/>
      <c r="AK4" s="140"/>
    </row>
    <row r="5" ht="18.0" customHeight="1">
      <c r="A5" s="140" t="s">
        <v>4</v>
      </c>
      <c r="B5" s="140"/>
      <c r="C5" s="140"/>
      <c r="D5" s="140"/>
      <c r="E5" s="140"/>
      <c r="F5" s="140"/>
      <c r="G5" s="140"/>
      <c r="H5" s="141"/>
      <c r="I5" s="140"/>
      <c r="J5" s="140"/>
      <c r="K5" s="140"/>
      <c r="L5" s="140"/>
      <c r="M5" s="140"/>
      <c r="N5" s="140"/>
      <c r="O5" s="140"/>
      <c r="P5" s="140"/>
      <c r="Q5" s="142"/>
      <c r="R5" s="140"/>
      <c r="S5" s="140"/>
      <c r="T5" s="140"/>
      <c r="U5" s="143"/>
      <c r="V5" s="140"/>
      <c r="W5" s="140"/>
      <c r="X5" s="140"/>
      <c r="Y5" s="140"/>
      <c r="Z5" s="140"/>
      <c r="AA5" s="140"/>
      <c r="AB5" s="140"/>
      <c r="AC5" s="140"/>
      <c r="AD5" s="140"/>
      <c r="AE5" s="140"/>
      <c r="AF5" s="140"/>
      <c r="AG5" s="140"/>
      <c r="AH5" s="140"/>
      <c r="AI5" s="140"/>
      <c r="AJ5" s="140"/>
      <c r="AK5" s="140"/>
    </row>
    <row r="6" ht="18.0" customHeight="1">
      <c r="A6" s="146"/>
      <c r="B6" s="146"/>
      <c r="C6" s="146"/>
      <c r="D6" s="146"/>
      <c r="E6" s="146"/>
      <c r="F6" s="146"/>
      <c r="G6" s="146"/>
      <c r="H6" s="147"/>
      <c r="I6" s="146"/>
      <c r="J6" s="140"/>
      <c r="K6" s="140"/>
      <c r="L6" s="140"/>
      <c r="M6" s="140"/>
      <c r="N6" s="140"/>
      <c r="O6" s="140"/>
      <c r="P6" s="140"/>
      <c r="Q6" s="142"/>
      <c r="R6" s="140"/>
      <c r="S6" s="140"/>
      <c r="T6" s="140"/>
      <c r="U6" s="143"/>
      <c r="V6" s="140"/>
      <c r="W6" s="140"/>
      <c r="X6" s="140"/>
      <c r="Y6" s="140"/>
      <c r="Z6" s="140"/>
      <c r="AA6" s="140"/>
      <c r="AB6" s="140"/>
      <c r="AC6" s="140"/>
      <c r="AD6" s="140"/>
      <c r="AE6" s="140"/>
      <c r="AF6" s="140"/>
      <c r="AG6" s="140"/>
      <c r="AH6" s="140"/>
      <c r="AI6" s="140"/>
      <c r="AJ6" s="140"/>
      <c r="AK6" s="140"/>
    </row>
    <row r="7" ht="36.0" customHeight="1">
      <c r="A7" s="148" t="s">
        <v>6</v>
      </c>
      <c r="B7" s="149"/>
      <c r="C7" s="150" t="s">
        <v>139</v>
      </c>
      <c r="D7" s="151" t="s">
        <v>8</v>
      </c>
      <c r="E7" s="152" t="s">
        <v>9</v>
      </c>
      <c r="F7" s="153"/>
      <c r="G7" s="153"/>
      <c r="H7" s="149"/>
      <c r="I7" s="154" t="s">
        <v>10</v>
      </c>
      <c r="J7" s="140"/>
      <c r="K7" s="140"/>
      <c r="L7" s="140"/>
      <c r="M7" s="140"/>
      <c r="N7" s="140"/>
      <c r="O7" s="140"/>
      <c r="P7" s="140"/>
      <c r="Q7" s="155">
        <f>+I78</f>
        <v>0.005984683096</v>
      </c>
      <c r="R7" s="140"/>
      <c r="S7" s="140"/>
      <c r="T7" s="140"/>
      <c r="U7" s="143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</row>
    <row r="8" ht="26.25" customHeight="1">
      <c r="A8" s="156">
        <v>1.0</v>
      </c>
      <c r="B8" s="157" t="s">
        <v>57</v>
      </c>
      <c r="C8" s="157">
        <v>29.5</v>
      </c>
      <c r="D8" s="158">
        <v>0.0156</v>
      </c>
      <c r="E8" s="159">
        <f>252.475*30</f>
        <v>7574.25</v>
      </c>
      <c r="F8" s="159"/>
      <c r="G8" s="159"/>
      <c r="H8" s="160">
        <v>30.0</v>
      </c>
      <c r="I8" s="161">
        <f t="shared" ref="I8:I9" si="1">+D8*E8</f>
        <v>118.1583</v>
      </c>
      <c r="J8" s="162">
        <f t="shared" ref="J8:J13" si="2">E8-I8</f>
        <v>7456.0917</v>
      </c>
      <c r="K8" s="140"/>
      <c r="L8" s="140"/>
      <c r="M8" s="140"/>
      <c r="N8" s="140"/>
      <c r="O8" s="140"/>
      <c r="P8" s="140"/>
      <c r="Q8" s="142"/>
      <c r="R8" s="140"/>
      <c r="S8" s="140"/>
      <c r="T8" s="140"/>
      <c r="U8" s="143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</row>
    <row r="9" ht="26.25" customHeight="1">
      <c r="A9" s="156">
        <v>2.0</v>
      </c>
      <c r="B9" s="164" t="s">
        <v>140</v>
      </c>
      <c r="C9" s="164">
        <v>26.5</v>
      </c>
      <c r="D9" s="165">
        <v>0.0547</v>
      </c>
      <c r="E9" s="166">
        <f>224.998*12.7</f>
        <v>2857.4746</v>
      </c>
      <c r="F9" s="166"/>
      <c r="G9" s="166"/>
      <c r="H9" s="160">
        <v>12.7</v>
      </c>
      <c r="I9" s="161">
        <f t="shared" si="1"/>
        <v>156.3038606</v>
      </c>
      <c r="J9" s="162">
        <f t="shared" si="2"/>
        <v>2701.170739</v>
      </c>
      <c r="K9" s="140"/>
      <c r="L9" s="140"/>
      <c r="M9" s="140"/>
      <c r="N9" s="140"/>
      <c r="O9" s="140"/>
      <c r="P9" s="140"/>
      <c r="Q9" s="142" t="s">
        <v>5</v>
      </c>
      <c r="R9" s="140"/>
      <c r="S9" s="140"/>
      <c r="T9" s="140"/>
      <c r="U9" s="143"/>
      <c r="V9" s="140"/>
      <c r="W9" s="140"/>
      <c r="X9" s="140"/>
      <c r="Y9" s="140"/>
      <c r="Z9" s="140"/>
      <c r="AA9" s="140"/>
      <c r="AB9" s="140"/>
      <c r="AC9" s="140"/>
      <c r="AD9" s="140"/>
      <c r="AE9" s="140"/>
      <c r="AF9" s="140"/>
      <c r="AG9" s="140"/>
      <c r="AH9" s="140"/>
      <c r="AI9" s="140"/>
      <c r="AJ9" s="140"/>
      <c r="AK9" s="140"/>
    </row>
    <row r="10" ht="26.25" customHeight="1">
      <c r="A10" s="156">
        <v>4.0</v>
      </c>
      <c r="B10" s="164"/>
      <c r="C10" s="164"/>
      <c r="D10" s="165"/>
      <c r="E10" s="166"/>
      <c r="F10" s="166"/>
      <c r="G10" s="166"/>
      <c r="H10" s="160"/>
      <c r="I10" s="161"/>
      <c r="J10" s="162">
        <f t="shared" si="2"/>
        <v>0</v>
      </c>
      <c r="K10" s="140"/>
      <c r="L10" s="140"/>
      <c r="M10" s="140"/>
      <c r="N10" s="140"/>
      <c r="O10" s="140"/>
      <c r="P10" s="140"/>
      <c r="Q10" s="142"/>
      <c r="R10" s="140"/>
      <c r="S10" s="140"/>
      <c r="T10" s="140"/>
      <c r="U10" s="143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</row>
    <row r="11" ht="26.25" customHeight="1">
      <c r="A11" s="156">
        <v>5.0</v>
      </c>
      <c r="B11" s="164"/>
      <c r="C11" s="164"/>
      <c r="D11" s="165"/>
      <c r="E11" s="166"/>
      <c r="F11" s="166"/>
      <c r="G11" s="166"/>
      <c r="H11" s="160"/>
      <c r="I11" s="161"/>
      <c r="J11" s="162">
        <f t="shared" si="2"/>
        <v>0</v>
      </c>
      <c r="K11" s="140"/>
      <c r="L11" s="140"/>
      <c r="M11" s="140"/>
      <c r="N11" s="140"/>
      <c r="O11" s="140"/>
      <c r="P11" s="140"/>
      <c r="Q11" s="142"/>
      <c r="R11" s="140"/>
      <c r="S11" s="140"/>
      <c r="T11" s="140"/>
      <c r="U11" s="143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</row>
    <row r="12" ht="26.25" customHeight="1">
      <c r="A12" s="156">
        <v>6.0</v>
      </c>
      <c r="B12" s="164"/>
      <c r="C12" s="164"/>
      <c r="D12" s="165"/>
      <c r="E12" s="166"/>
      <c r="F12" s="166"/>
      <c r="G12" s="166"/>
      <c r="H12" s="160"/>
      <c r="I12" s="161"/>
      <c r="J12" s="162">
        <f t="shared" si="2"/>
        <v>0</v>
      </c>
      <c r="K12" s="140"/>
      <c r="L12" s="140"/>
      <c r="M12" s="140"/>
      <c r="N12" s="140"/>
      <c r="O12" s="140"/>
      <c r="P12" s="140"/>
      <c r="Q12" s="142"/>
      <c r="R12" s="140"/>
      <c r="S12" s="140"/>
      <c r="T12" s="140"/>
      <c r="U12" s="143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</row>
    <row r="13" ht="26.25" customHeight="1">
      <c r="A13" s="156">
        <v>7.0</v>
      </c>
      <c r="B13" s="164"/>
      <c r="C13" s="164"/>
      <c r="D13" s="165"/>
      <c r="E13" s="166"/>
      <c r="F13" s="166"/>
      <c r="G13" s="166"/>
      <c r="H13" s="160"/>
      <c r="I13" s="161"/>
      <c r="J13" s="162">
        <f t="shared" si="2"/>
        <v>0</v>
      </c>
      <c r="K13" s="140"/>
      <c r="L13" s="140"/>
      <c r="M13" s="140"/>
      <c r="N13" s="140"/>
      <c r="O13" s="140"/>
      <c r="P13" s="140"/>
      <c r="Q13" s="142"/>
      <c r="R13" s="140"/>
      <c r="S13" s="140"/>
      <c r="T13" s="140"/>
      <c r="U13" s="143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</row>
    <row r="14" ht="18.0" customHeight="1">
      <c r="A14" s="167"/>
      <c r="B14" s="168"/>
      <c r="C14" s="169"/>
      <c r="D14" s="170"/>
      <c r="E14" s="171">
        <f>SUM(E8:E13)</f>
        <v>10431.7246</v>
      </c>
      <c r="F14" s="172"/>
      <c r="G14" s="172"/>
      <c r="H14" s="173"/>
      <c r="I14" s="174">
        <f t="shared" ref="I14:J14" si="3">SUM(I8:I13)</f>
        <v>274.4621606</v>
      </c>
      <c r="J14" s="175">
        <f t="shared" si="3"/>
        <v>10157.26244</v>
      </c>
      <c r="K14" s="140"/>
      <c r="L14" s="140"/>
      <c r="M14" s="140"/>
      <c r="N14" s="140"/>
      <c r="O14" s="140"/>
      <c r="P14" s="140"/>
      <c r="Q14" s="142"/>
      <c r="R14" s="140"/>
      <c r="S14" s="140"/>
      <c r="T14" s="140"/>
      <c r="U14" s="143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</row>
    <row r="15" ht="18.0" customHeight="1">
      <c r="A15" s="176"/>
      <c r="B15" s="146"/>
      <c r="C15" s="146"/>
      <c r="D15" s="177"/>
      <c r="E15" s="178"/>
      <c r="F15" s="153"/>
      <c r="G15" s="153"/>
      <c r="H15" s="149"/>
      <c r="I15" s="179"/>
      <c r="J15" s="140"/>
      <c r="K15" s="140"/>
      <c r="L15" s="140"/>
      <c r="M15" s="140"/>
      <c r="N15" s="140"/>
      <c r="O15" s="140"/>
      <c r="P15" s="140"/>
      <c r="Q15" s="142"/>
      <c r="R15" s="140"/>
      <c r="S15" s="140"/>
      <c r="T15" s="140"/>
      <c r="U15" s="143"/>
      <c r="V15" s="140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</row>
    <row r="16" ht="18.0" customHeight="1">
      <c r="A16" s="140"/>
      <c r="B16" s="140"/>
      <c r="C16" s="140"/>
      <c r="D16" s="140"/>
      <c r="E16" s="140"/>
      <c r="F16" s="140"/>
      <c r="G16" s="140"/>
      <c r="H16" s="141"/>
      <c r="I16" s="140"/>
      <c r="J16" s="140"/>
      <c r="K16" s="140"/>
      <c r="L16" s="140"/>
      <c r="M16" s="140"/>
      <c r="N16" s="140"/>
      <c r="O16" s="140"/>
      <c r="P16" s="140"/>
      <c r="Q16" s="142"/>
      <c r="R16" s="140"/>
      <c r="S16" s="140"/>
      <c r="T16" s="140"/>
      <c r="U16" s="143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</row>
    <row r="17" ht="18.0" customHeight="1">
      <c r="A17" s="140"/>
      <c r="B17" s="140"/>
      <c r="C17" s="140"/>
      <c r="D17" s="140"/>
      <c r="E17" s="140"/>
      <c r="F17" s="140"/>
      <c r="G17" s="140"/>
      <c r="H17" s="141"/>
      <c r="I17" s="140"/>
      <c r="J17" s="140"/>
      <c r="K17" s="140"/>
      <c r="L17" s="140"/>
      <c r="M17" s="140"/>
      <c r="N17" s="140"/>
      <c r="O17" s="140"/>
      <c r="P17" s="140"/>
      <c r="Q17" s="142"/>
      <c r="R17" s="140"/>
      <c r="S17" s="140"/>
      <c r="T17" s="140"/>
      <c r="U17" s="143"/>
      <c r="V17" s="140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</row>
    <row r="18" ht="18.0" customHeight="1">
      <c r="A18" s="140" t="s">
        <v>11</v>
      </c>
      <c r="B18" s="140"/>
      <c r="C18" s="140"/>
      <c r="D18" s="140"/>
      <c r="E18" s="140"/>
      <c r="F18" s="140"/>
      <c r="G18" s="140"/>
      <c r="H18" s="141"/>
      <c r="I18" s="140"/>
      <c r="J18" s="140"/>
      <c r="K18" s="140"/>
      <c r="L18" s="140"/>
      <c r="M18" s="140"/>
      <c r="N18" s="140"/>
      <c r="O18" s="140"/>
      <c r="P18" s="140"/>
      <c r="Q18" s="142"/>
      <c r="R18" s="140"/>
      <c r="S18" s="140"/>
      <c r="T18" s="140"/>
      <c r="U18" s="143"/>
      <c r="V18" s="140"/>
      <c r="W18" s="140"/>
      <c r="X18" s="140"/>
      <c r="Y18" s="140"/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</row>
    <row r="19" ht="18.0" customHeight="1">
      <c r="A19" s="140"/>
      <c r="B19" s="140"/>
      <c r="C19" s="140"/>
      <c r="D19" s="140"/>
      <c r="E19" s="140"/>
      <c r="F19" s="140"/>
      <c r="G19" s="140"/>
      <c r="H19" s="141"/>
      <c r="I19" s="140"/>
      <c r="J19" s="140"/>
      <c r="K19" s="140"/>
      <c r="L19" s="140"/>
      <c r="M19" s="140"/>
      <c r="N19" s="140"/>
      <c r="O19" s="140"/>
      <c r="P19" s="140"/>
      <c r="Q19" s="142"/>
      <c r="R19" s="140"/>
      <c r="S19" s="140"/>
      <c r="T19" s="140"/>
      <c r="U19" s="143"/>
      <c r="V19" s="140"/>
      <c r="W19" s="140"/>
      <c r="X19" s="140"/>
      <c r="Y19" s="140"/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  <c r="AJ19" s="140"/>
      <c r="AK19" s="140"/>
    </row>
    <row r="20" ht="40.5" customHeight="1">
      <c r="A20" s="180"/>
      <c r="B20" s="164" t="s">
        <v>12</v>
      </c>
      <c r="C20" s="181" t="s">
        <v>58</v>
      </c>
      <c r="D20" s="52"/>
      <c r="E20" s="53"/>
      <c r="F20" s="182"/>
      <c r="G20" s="182"/>
      <c r="H20" s="183" t="s">
        <v>14</v>
      </c>
      <c r="I20" s="164" t="s">
        <v>15</v>
      </c>
      <c r="J20" s="164" t="s">
        <v>16</v>
      </c>
      <c r="K20" s="140"/>
      <c r="L20" s="164" t="s">
        <v>17</v>
      </c>
      <c r="M20" s="164" t="s">
        <v>15</v>
      </c>
      <c r="N20" s="180" t="s">
        <v>18</v>
      </c>
      <c r="O20" s="140"/>
      <c r="P20" s="140"/>
      <c r="Q20" s="184"/>
      <c r="R20" s="164" t="s">
        <v>17</v>
      </c>
      <c r="S20" s="164" t="s">
        <v>15</v>
      </c>
      <c r="T20" s="180" t="s">
        <v>18</v>
      </c>
      <c r="U20" s="143"/>
      <c r="V20" s="180" t="s">
        <v>19</v>
      </c>
      <c r="W20" s="180" t="s">
        <v>20</v>
      </c>
      <c r="X20" s="180" t="s">
        <v>21</v>
      </c>
      <c r="Y20" s="180" t="s">
        <v>141</v>
      </c>
      <c r="Z20" s="140"/>
      <c r="AA20" s="140"/>
      <c r="AB20" s="140"/>
      <c r="AC20" s="140"/>
      <c r="AD20" s="140"/>
      <c r="AE20" s="140"/>
      <c r="AF20" s="140"/>
      <c r="AG20" s="140"/>
      <c r="AH20" s="140"/>
      <c r="AI20" s="140"/>
      <c r="AJ20" s="140"/>
      <c r="AK20" s="140"/>
    </row>
    <row r="21" ht="27.0" customHeight="1">
      <c r="A21" s="185">
        <v>1.0</v>
      </c>
      <c r="B21" s="186" t="s">
        <v>63</v>
      </c>
      <c r="C21" s="187">
        <v>90.0</v>
      </c>
      <c r="D21" s="187">
        <v>203.0</v>
      </c>
      <c r="E21" s="187">
        <v>233.0</v>
      </c>
      <c r="F21" s="187">
        <f t="shared" ref="F21:F49" si="5">VALUE(IF(RIGHT(B21, 1)="%", RIGHT(B21, 3), 0))</f>
        <v>0.8</v>
      </c>
      <c r="G21" s="187">
        <f t="shared" ref="G21:G49" si="6">+Q21*C21/100*D21/100*E21/100</f>
        <v>125.578845</v>
      </c>
      <c r="H21" s="188">
        <f t="shared" ref="H21:H49" si="7">IF(F21=0, G21, F21*G21)</f>
        <v>100.463076</v>
      </c>
      <c r="I21" s="187">
        <v>1.0</v>
      </c>
      <c r="J21" s="189">
        <f t="shared" ref="J21:J49" si="8">+I21*H21</f>
        <v>100.463076</v>
      </c>
      <c r="K21" s="190"/>
      <c r="L21" s="191">
        <f>D21*25.4/1000</f>
        <v>5.1562</v>
      </c>
      <c r="M21" s="185">
        <f>+I21</f>
        <v>1</v>
      </c>
      <c r="N21" s="185">
        <f>M21*L21</f>
        <v>5.1562</v>
      </c>
      <c r="O21" s="190"/>
      <c r="P21" s="190"/>
      <c r="Q21" s="192">
        <v>29.5</v>
      </c>
      <c r="R21" s="191">
        <f t="shared" ref="R21:R50" si="9">E21/100</f>
        <v>2.33</v>
      </c>
      <c r="S21" s="185">
        <f t="shared" ref="S21:S50" si="10">I21</f>
        <v>1</v>
      </c>
      <c r="T21" s="185">
        <f t="shared" ref="T21:T50" si="11">S21*R21</f>
        <v>2.33</v>
      </c>
      <c r="U21" s="193">
        <f t="shared" ref="U21:U49" si="12">+Q21*C21/100*D21/100*E21/100</f>
        <v>125.578845</v>
      </c>
      <c r="V21" s="191">
        <f t="shared" ref="V21:W21" si="4">C21/100</f>
        <v>0.9</v>
      </c>
      <c r="W21" s="191">
        <f t="shared" si="4"/>
        <v>2.03</v>
      </c>
      <c r="X21" s="191">
        <f t="shared" ref="X21:X50" si="14">T21</f>
        <v>2.33</v>
      </c>
      <c r="Y21" s="194">
        <f t="shared" ref="Y21:Y50" si="15">V21*W21*X21</f>
        <v>4.25691</v>
      </c>
      <c r="Z21" s="190"/>
      <c r="AA21" s="190"/>
      <c r="AB21" s="190"/>
      <c r="AC21" s="190"/>
      <c r="AD21" s="190"/>
      <c r="AE21" s="190"/>
      <c r="AF21" s="190"/>
      <c r="AG21" s="190"/>
      <c r="AH21" s="190"/>
      <c r="AI21" s="190"/>
      <c r="AJ21" s="190"/>
      <c r="AK21" s="190"/>
    </row>
    <row r="22" ht="27.0" customHeight="1">
      <c r="A22" s="185">
        <v>2.0</v>
      </c>
      <c r="B22" s="195" t="s">
        <v>57</v>
      </c>
      <c r="C22" s="195">
        <v>98.0</v>
      </c>
      <c r="D22" s="195">
        <v>203.0</v>
      </c>
      <c r="E22" s="195">
        <v>232.0</v>
      </c>
      <c r="F22" s="195">
        <f t="shared" si="5"/>
        <v>0</v>
      </c>
      <c r="G22" s="195">
        <f t="shared" si="6"/>
        <v>136.154536</v>
      </c>
      <c r="H22" s="196">
        <f t="shared" si="7"/>
        <v>136.154536</v>
      </c>
      <c r="I22" s="195">
        <v>14.0</v>
      </c>
      <c r="J22" s="189">
        <f t="shared" si="8"/>
        <v>1906.163504</v>
      </c>
      <c r="K22" s="190"/>
      <c r="L22" s="191"/>
      <c r="M22" s="185"/>
      <c r="N22" s="185"/>
      <c r="O22" s="190"/>
      <c r="P22" s="190"/>
      <c r="Q22" s="192">
        <v>29.5</v>
      </c>
      <c r="R22" s="191">
        <f t="shared" si="9"/>
        <v>2.32</v>
      </c>
      <c r="S22" s="185">
        <f t="shared" si="10"/>
        <v>14</v>
      </c>
      <c r="T22" s="185">
        <f t="shared" si="11"/>
        <v>32.48</v>
      </c>
      <c r="U22" s="193">
        <f t="shared" si="12"/>
        <v>136.154536</v>
      </c>
      <c r="V22" s="191">
        <f t="shared" ref="V22:W22" si="13">C22/100</f>
        <v>0.98</v>
      </c>
      <c r="W22" s="191">
        <f t="shared" si="13"/>
        <v>2.03</v>
      </c>
      <c r="X22" s="191">
        <f t="shared" si="14"/>
        <v>32.48</v>
      </c>
      <c r="Y22" s="194">
        <f t="shared" si="15"/>
        <v>64.615712</v>
      </c>
      <c r="Z22" s="190"/>
      <c r="AA22" s="190"/>
      <c r="AB22" s="190"/>
      <c r="AC22" s="190"/>
      <c r="AD22" s="190"/>
      <c r="AE22" s="190"/>
      <c r="AF22" s="190"/>
      <c r="AG22" s="190"/>
      <c r="AH22" s="190"/>
      <c r="AI22" s="190"/>
      <c r="AJ22" s="190"/>
      <c r="AK22" s="190"/>
    </row>
    <row r="23" ht="27.0" customHeight="1">
      <c r="A23" s="185">
        <v>3.0</v>
      </c>
      <c r="B23" s="195" t="s">
        <v>57</v>
      </c>
      <c r="C23" s="195">
        <v>92.0</v>
      </c>
      <c r="D23" s="195">
        <v>203.0</v>
      </c>
      <c r="E23" s="195">
        <v>234.0</v>
      </c>
      <c r="F23" s="195">
        <f t="shared" si="5"/>
        <v>0</v>
      </c>
      <c r="G23" s="195">
        <f t="shared" si="6"/>
        <v>128.920428</v>
      </c>
      <c r="H23" s="196">
        <f t="shared" si="7"/>
        <v>128.920428</v>
      </c>
      <c r="I23" s="195">
        <v>1.0</v>
      </c>
      <c r="J23" s="189">
        <f t="shared" si="8"/>
        <v>128.920428</v>
      </c>
      <c r="K23" s="190"/>
      <c r="L23" s="191">
        <f t="shared" ref="L23:L28" si="17">D23*25.4/1000</f>
        <v>5.1562</v>
      </c>
      <c r="M23" s="185">
        <f t="shared" ref="M23:M31" si="18">+I23</f>
        <v>1</v>
      </c>
      <c r="N23" s="185">
        <f t="shared" ref="N23:N28" si="19">M23*L23</f>
        <v>5.1562</v>
      </c>
      <c r="O23" s="190"/>
      <c r="P23" s="190"/>
      <c r="Q23" s="192">
        <v>29.5</v>
      </c>
      <c r="R23" s="191">
        <f t="shared" si="9"/>
        <v>2.34</v>
      </c>
      <c r="S23" s="185">
        <f t="shared" si="10"/>
        <v>1</v>
      </c>
      <c r="T23" s="185">
        <f t="shared" si="11"/>
        <v>2.34</v>
      </c>
      <c r="U23" s="193">
        <f t="shared" si="12"/>
        <v>128.920428</v>
      </c>
      <c r="V23" s="191">
        <f t="shared" ref="V23:W23" si="16">C23/100</f>
        <v>0.92</v>
      </c>
      <c r="W23" s="191">
        <f t="shared" si="16"/>
        <v>2.03</v>
      </c>
      <c r="X23" s="191">
        <f t="shared" si="14"/>
        <v>2.34</v>
      </c>
      <c r="Y23" s="194">
        <f t="shared" si="15"/>
        <v>4.370184</v>
      </c>
      <c r="Z23" s="190"/>
      <c r="AA23" s="190"/>
      <c r="AB23" s="190"/>
      <c r="AC23" s="190"/>
      <c r="AD23" s="190"/>
      <c r="AE23" s="190"/>
      <c r="AF23" s="190"/>
      <c r="AG23" s="190"/>
      <c r="AH23" s="190"/>
      <c r="AI23" s="190"/>
      <c r="AJ23" s="190"/>
      <c r="AK23" s="190"/>
    </row>
    <row r="24" ht="27.0" customHeight="1">
      <c r="A24" s="185">
        <v>11.0</v>
      </c>
      <c r="B24" s="195" t="s">
        <v>57</v>
      </c>
      <c r="C24" s="195">
        <v>83.0</v>
      </c>
      <c r="D24" s="195">
        <v>203.0</v>
      </c>
      <c r="E24" s="195">
        <v>277.0</v>
      </c>
      <c r="F24" s="195">
        <f t="shared" si="5"/>
        <v>0</v>
      </c>
      <c r="G24" s="195">
        <f t="shared" si="6"/>
        <v>137.6816035</v>
      </c>
      <c r="H24" s="196">
        <f t="shared" si="7"/>
        <v>137.6816035</v>
      </c>
      <c r="I24" s="195">
        <v>1.0</v>
      </c>
      <c r="J24" s="189">
        <f t="shared" si="8"/>
        <v>137.6816035</v>
      </c>
      <c r="K24" s="190"/>
      <c r="L24" s="191">
        <f t="shared" si="17"/>
        <v>5.1562</v>
      </c>
      <c r="M24" s="185">
        <f t="shared" si="18"/>
        <v>1</v>
      </c>
      <c r="N24" s="185">
        <f t="shared" si="19"/>
        <v>5.1562</v>
      </c>
      <c r="O24" s="190"/>
      <c r="P24" s="190"/>
      <c r="Q24" s="192">
        <v>29.5</v>
      </c>
      <c r="R24" s="191">
        <f t="shared" si="9"/>
        <v>2.77</v>
      </c>
      <c r="S24" s="185">
        <f t="shared" si="10"/>
        <v>1</v>
      </c>
      <c r="T24" s="185">
        <f t="shared" si="11"/>
        <v>2.77</v>
      </c>
      <c r="U24" s="193">
        <f t="shared" si="12"/>
        <v>137.6816035</v>
      </c>
      <c r="V24" s="191">
        <f t="shared" ref="V24:W24" si="20">C24/100</f>
        <v>0.83</v>
      </c>
      <c r="W24" s="191">
        <f t="shared" si="20"/>
        <v>2.03</v>
      </c>
      <c r="X24" s="191">
        <f t="shared" si="14"/>
        <v>2.77</v>
      </c>
      <c r="Y24" s="194">
        <f t="shared" si="15"/>
        <v>4.667173</v>
      </c>
      <c r="Z24" s="190"/>
      <c r="AA24" s="190"/>
      <c r="AB24" s="190"/>
      <c r="AC24" s="190"/>
      <c r="AD24" s="190"/>
      <c r="AE24" s="190"/>
      <c r="AF24" s="190"/>
      <c r="AG24" s="190"/>
      <c r="AH24" s="190"/>
      <c r="AI24" s="190"/>
      <c r="AJ24" s="190"/>
      <c r="AK24" s="190"/>
    </row>
    <row r="25" ht="27.0" customHeight="1">
      <c r="A25" s="185">
        <v>14.0</v>
      </c>
      <c r="B25" s="195" t="s">
        <v>57</v>
      </c>
      <c r="C25" s="195">
        <v>98.0</v>
      </c>
      <c r="D25" s="195">
        <v>203.0</v>
      </c>
      <c r="E25" s="195">
        <v>233.0</v>
      </c>
      <c r="F25" s="195">
        <f t="shared" si="5"/>
        <v>0</v>
      </c>
      <c r="G25" s="195">
        <f t="shared" si="6"/>
        <v>136.741409</v>
      </c>
      <c r="H25" s="196">
        <f t="shared" si="7"/>
        <v>136.741409</v>
      </c>
      <c r="I25" s="195">
        <v>1.0</v>
      </c>
      <c r="J25" s="189">
        <f t="shared" si="8"/>
        <v>136.741409</v>
      </c>
      <c r="K25" s="190"/>
      <c r="L25" s="191">
        <f t="shared" si="17"/>
        <v>5.1562</v>
      </c>
      <c r="M25" s="185">
        <f t="shared" si="18"/>
        <v>1</v>
      </c>
      <c r="N25" s="185">
        <f t="shared" si="19"/>
        <v>5.1562</v>
      </c>
      <c r="O25" s="190"/>
      <c r="P25" s="190"/>
      <c r="Q25" s="192">
        <v>29.5</v>
      </c>
      <c r="R25" s="191">
        <f t="shared" si="9"/>
        <v>2.33</v>
      </c>
      <c r="S25" s="185">
        <f t="shared" si="10"/>
        <v>1</v>
      </c>
      <c r="T25" s="185">
        <f t="shared" si="11"/>
        <v>2.33</v>
      </c>
      <c r="U25" s="193">
        <f t="shared" si="12"/>
        <v>136.741409</v>
      </c>
      <c r="V25" s="191">
        <f t="shared" ref="V25:W25" si="21">C25/100</f>
        <v>0.98</v>
      </c>
      <c r="W25" s="191">
        <f t="shared" si="21"/>
        <v>2.03</v>
      </c>
      <c r="X25" s="191">
        <f t="shared" si="14"/>
        <v>2.33</v>
      </c>
      <c r="Y25" s="194">
        <f t="shared" si="15"/>
        <v>4.635302</v>
      </c>
      <c r="Z25" s="190"/>
      <c r="AA25" s="190"/>
      <c r="AB25" s="190"/>
      <c r="AC25" s="190"/>
      <c r="AD25" s="190"/>
      <c r="AE25" s="190"/>
      <c r="AF25" s="190"/>
      <c r="AG25" s="190"/>
      <c r="AH25" s="190"/>
      <c r="AI25" s="190"/>
      <c r="AJ25" s="190"/>
      <c r="AK25" s="190"/>
    </row>
    <row r="26" ht="27.0" customHeight="1">
      <c r="A26" s="185">
        <v>15.0</v>
      </c>
      <c r="B26" s="195" t="s">
        <v>57</v>
      </c>
      <c r="C26" s="195">
        <v>97.0</v>
      </c>
      <c r="D26" s="195">
        <v>203.0</v>
      </c>
      <c r="E26" s="195">
        <v>231.0</v>
      </c>
      <c r="F26" s="195">
        <f t="shared" si="5"/>
        <v>0</v>
      </c>
      <c r="G26" s="195">
        <f t="shared" si="6"/>
        <v>134.1843195</v>
      </c>
      <c r="H26" s="196">
        <f t="shared" si="7"/>
        <v>134.1843195</v>
      </c>
      <c r="I26" s="195">
        <v>1.0</v>
      </c>
      <c r="J26" s="189">
        <f t="shared" si="8"/>
        <v>134.1843195</v>
      </c>
      <c r="K26" s="190"/>
      <c r="L26" s="191">
        <f t="shared" si="17"/>
        <v>5.1562</v>
      </c>
      <c r="M26" s="185">
        <f t="shared" si="18"/>
        <v>1</v>
      </c>
      <c r="N26" s="185">
        <f t="shared" si="19"/>
        <v>5.1562</v>
      </c>
      <c r="O26" s="190"/>
      <c r="P26" s="190"/>
      <c r="Q26" s="192">
        <v>29.5</v>
      </c>
      <c r="R26" s="191">
        <f t="shared" si="9"/>
        <v>2.31</v>
      </c>
      <c r="S26" s="185">
        <f t="shared" si="10"/>
        <v>1</v>
      </c>
      <c r="T26" s="185">
        <f t="shared" si="11"/>
        <v>2.31</v>
      </c>
      <c r="U26" s="193">
        <f t="shared" si="12"/>
        <v>134.1843195</v>
      </c>
      <c r="V26" s="191">
        <f t="shared" ref="V26:W26" si="22">C26/100</f>
        <v>0.97</v>
      </c>
      <c r="W26" s="191">
        <f t="shared" si="22"/>
        <v>2.03</v>
      </c>
      <c r="X26" s="191">
        <f t="shared" si="14"/>
        <v>2.31</v>
      </c>
      <c r="Y26" s="194">
        <f t="shared" si="15"/>
        <v>4.548621</v>
      </c>
      <c r="Z26" s="190"/>
      <c r="AA26" s="190"/>
      <c r="AB26" s="190"/>
      <c r="AC26" s="190"/>
      <c r="AD26" s="190"/>
      <c r="AE26" s="190"/>
      <c r="AF26" s="190"/>
      <c r="AG26" s="190"/>
      <c r="AH26" s="190"/>
      <c r="AI26" s="190"/>
      <c r="AJ26" s="190"/>
      <c r="AK26" s="190"/>
    </row>
    <row r="27" ht="27.0" customHeight="1">
      <c r="A27" s="185">
        <v>16.0</v>
      </c>
      <c r="B27" s="195" t="s">
        <v>57</v>
      </c>
      <c r="C27" s="195">
        <v>96.0</v>
      </c>
      <c r="D27" s="195">
        <v>203.0</v>
      </c>
      <c r="E27" s="195">
        <v>234.0</v>
      </c>
      <c r="F27" s="195">
        <f t="shared" si="5"/>
        <v>0</v>
      </c>
      <c r="G27" s="195">
        <f t="shared" si="6"/>
        <v>134.525664</v>
      </c>
      <c r="H27" s="196">
        <f t="shared" si="7"/>
        <v>134.525664</v>
      </c>
      <c r="I27" s="195">
        <v>1.0</v>
      </c>
      <c r="J27" s="189">
        <f t="shared" si="8"/>
        <v>134.525664</v>
      </c>
      <c r="K27" s="190"/>
      <c r="L27" s="191">
        <f t="shared" si="17"/>
        <v>5.1562</v>
      </c>
      <c r="M27" s="185">
        <f t="shared" si="18"/>
        <v>1</v>
      </c>
      <c r="N27" s="185">
        <f t="shared" si="19"/>
        <v>5.1562</v>
      </c>
      <c r="O27" s="190"/>
      <c r="P27" s="190"/>
      <c r="Q27" s="192">
        <v>29.5</v>
      </c>
      <c r="R27" s="191">
        <f t="shared" si="9"/>
        <v>2.34</v>
      </c>
      <c r="S27" s="185">
        <f t="shared" si="10"/>
        <v>1</v>
      </c>
      <c r="T27" s="185">
        <f t="shared" si="11"/>
        <v>2.34</v>
      </c>
      <c r="U27" s="193">
        <f t="shared" si="12"/>
        <v>134.525664</v>
      </c>
      <c r="V27" s="191">
        <f t="shared" ref="V27:W27" si="23">C27/100</f>
        <v>0.96</v>
      </c>
      <c r="W27" s="191">
        <f t="shared" si="23"/>
        <v>2.03</v>
      </c>
      <c r="X27" s="191">
        <f t="shared" si="14"/>
        <v>2.34</v>
      </c>
      <c r="Y27" s="194">
        <f t="shared" si="15"/>
        <v>4.560192</v>
      </c>
      <c r="Z27" s="190"/>
      <c r="AA27" s="190"/>
      <c r="AB27" s="190"/>
      <c r="AC27" s="190"/>
      <c r="AD27" s="190"/>
      <c r="AE27" s="190"/>
      <c r="AF27" s="190"/>
      <c r="AG27" s="190"/>
      <c r="AH27" s="190"/>
      <c r="AI27" s="190"/>
      <c r="AJ27" s="190"/>
      <c r="AK27" s="190"/>
    </row>
    <row r="28" ht="27.0" customHeight="1">
      <c r="A28" s="185">
        <v>18.0</v>
      </c>
      <c r="B28" s="195" t="s">
        <v>57</v>
      </c>
      <c r="C28" s="195">
        <v>97.0</v>
      </c>
      <c r="D28" s="195">
        <v>203.0</v>
      </c>
      <c r="E28" s="195">
        <v>233.0</v>
      </c>
      <c r="F28" s="195">
        <f t="shared" si="5"/>
        <v>0</v>
      </c>
      <c r="G28" s="195">
        <f t="shared" si="6"/>
        <v>135.3460885</v>
      </c>
      <c r="H28" s="196">
        <f t="shared" si="7"/>
        <v>135.3460885</v>
      </c>
      <c r="I28" s="195">
        <v>9.0</v>
      </c>
      <c r="J28" s="189">
        <f t="shared" si="8"/>
        <v>1218.114797</v>
      </c>
      <c r="K28" s="190"/>
      <c r="L28" s="168">
        <f t="shared" si="17"/>
        <v>5.1562</v>
      </c>
      <c r="M28" s="197">
        <f t="shared" si="18"/>
        <v>9</v>
      </c>
      <c r="N28" s="197">
        <f t="shared" si="19"/>
        <v>46.4058</v>
      </c>
      <c r="O28" s="190"/>
      <c r="P28" s="190"/>
      <c r="Q28" s="192">
        <v>29.5</v>
      </c>
      <c r="R28" s="191">
        <f t="shared" si="9"/>
        <v>2.33</v>
      </c>
      <c r="S28" s="185">
        <f t="shared" si="10"/>
        <v>9</v>
      </c>
      <c r="T28" s="185">
        <f t="shared" si="11"/>
        <v>20.97</v>
      </c>
      <c r="U28" s="193">
        <f t="shared" si="12"/>
        <v>135.3460885</v>
      </c>
      <c r="V28" s="191">
        <f t="shared" ref="V28:W28" si="24">C28/100</f>
        <v>0.97</v>
      </c>
      <c r="W28" s="191">
        <f t="shared" si="24"/>
        <v>2.03</v>
      </c>
      <c r="X28" s="191">
        <f t="shared" si="14"/>
        <v>20.97</v>
      </c>
      <c r="Y28" s="194">
        <f t="shared" si="15"/>
        <v>41.292027</v>
      </c>
      <c r="Z28" s="190"/>
      <c r="AA28" s="190"/>
      <c r="AB28" s="190"/>
      <c r="AC28" s="190"/>
      <c r="AD28" s="190"/>
      <c r="AE28" s="190"/>
      <c r="AF28" s="190"/>
      <c r="AG28" s="190"/>
      <c r="AH28" s="190"/>
      <c r="AI28" s="190"/>
      <c r="AJ28" s="190"/>
      <c r="AK28" s="190"/>
    </row>
    <row r="29" ht="27.0" customHeight="1">
      <c r="A29" s="185">
        <v>19.0</v>
      </c>
      <c r="B29" s="195" t="s">
        <v>57</v>
      </c>
      <c r="C29" s="195">
        <v>97.0</v>
      </c>
      <c r="D29" s="195">
        <v>203.0</v>
      </c>
      <c r="E29" s="195">
        <v>234.0</v>
      </c>
      <c r="F29" s="195">
        <f t="shared" si="5"/>
        <v>0</v>
      </c>
      <c r="G29" s="195">
        <f t="shared" si="6"/>
        <v>135.926973</v>
      </c>
      <c r="H29" s="196">
        <f t="shared" si="7"/>
        <v>135.926973</v>
      </c>
      <c r="I29" s="195">
        <v>1.0</v>
      </c>
      <c r="J29" s="189">
        <f t="shared" si="8"/>
        <v>135.926973</v>
      </c>
      <c r="K29" s="190"/>
      <c r="L29" s="168"/>
      <c r="M29" s="197">
        <f t="shared" si="18"/>
        <v>1</v>
      </c>
      <c r="N29" s="197"/>
      <c r="O29" s="190"/>
      <c r="P29" s="190"/>
      <c r="Q29" s="192">
        <v>29.5</v>
      </c>
      <c r="R29" s="191">
        <f t="shared" si="9"/>
        <v>2.34</v>
      </c>
      <c r="S29" s="185">
        <f t="shared" si="10"/>
        <v>1</v>
      </c>
      <c r="T29" s="185">
        <f t="shared" si="11"/>
        <v>2.34</v>
      </c>
      <c r="U29" s="193">
        <f t="shared" si="12"/>
        <v>135.926973</v>
      </c>
      <c r="V29" s="191">
        <f t="shared" ref="V29:W29" si="25">C29/100</f>
        <v>0.97</v>
      </c>
      <c r="W29" s="191">
        <f t="shared" si="25"/>
        <v>2.03</v>
      </c>
      <c r="X29" s="191">
        <f t="shared" si="14"/>
        <v>2.34</v>
      </c>
      <c r="Y29" s="194">
        <f t="shared" si="15"/>
        <v>4.607694</v>
      </c>
      <c r="Z29" s="190"/>
      <c r="AA29" s="190"/>
      <c r="AB29" s="190"/>
      <c r="AC29" s="190"/>
      <c r="AD29" s="190"/>
      <c r="AE29" s="190"/>
      <c r="AF29" s="190"/>
      <c r="AG29" s="190"/>
      <c r="AH29" s="190"/>
      <c r="AI29" s="190"/>
      <c r="AJ29" s="190"/>
      <c r="AK29" s="190"/>
    </row>
    <row r="30" ht="27.0" customHeight="1">
      <c r="A30" s="185">
        <v>20.0</v>
      </c>
      <c r="B30" s="195" t="s">
        <v>57</v>
      </c>
      <c r="C30" s="195">
        <v>97.0</v>
      </c>
      <c r="D30" s="195">
        <v>203.0</v>
      </c>
      <c r="E30" s="195">
        <v>231.0</v>
      </c>
      <c r="F30" s="195">
        <f t="shared" si="5"/>
        <v>0</v>
      </c>
      <c r="G30" s="195">
        <f t="shared" si="6"/>
        <v>134.1843195</v>
      </c>
      <c r="H30" s="196">
        <f t="shared" si="7"/>
        <v>134.1843195</v>
      </c>
      <c r="I30" s="195">
        <v>2.0</v>
      </c>
      <c r="J30" s="189">
        <f t="shared" si="8"/>
        <v>268.368639</v>
      </c>
      <c r="K30" s="190"/>
      <c r="L30" s="168"/>
      <c r="M30" s="197">
        <f t="shared" si="18"/>
        <v>2</v>
      </c>
      <c r="N30" s="197"/>
      <c r="O30" s="190"/>
      <c r="P30" s="190"/>
      <c r="Q30" s="192">
        <v>29.5</v>
      </c>
      <c r="R30" s="191">
        <f t="shared" si="9"/>
        <v>2.31</v>
      </c>
      <c r="S30" s="185">
        <f t="shared" si="10"/>
        <v>2</v>
      </c>
      <c r="T30" s="185">
        <f t="shared" si="11"/>
        <v>4.62</v>
      </c>
      <c r="U30" s="193">
        <f t="shared" si="12"/>
        <v>134.1843195</v>
      </c>
      <c r="V30" s="191">
        <f t="shared" ref="V30:W30" si="26">C30/100</f>
        <v>0.97</v>
      </c>
      <c r="W30" s="191">
        <f t="shared" si="26"/>
        <v>2.03</v>
      </c>
      <c r="X30" s="191">
        <f t="shared" si="14"/>
        <v>4.62</v>
      </c>
      <c r="Y30" s="194">
        <f t="shared" si="15"/>
        <v>9.097242</v>
      </c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</row>
    <row r="31" ht="27.0" customHeight="1">
      <c r="A31" s="185">
        <v>21.0</v>
      </c>
      <c r="B31" s="195" t="s">
        <v>57</v>
      </c>
      <c r="C31" s="195">
        <v>97.0</v>
      </c>
      <c r="D31" s="195">
        <v>203.0</v>
      </c>
      <c r="E31" s="195">
        <v>232.0</v>
      </c>
      <c r="F31" s="195">
        <f t="shared" si="5"/>
        <v>0</v>
      </c>
      <c r="G31" s="195">
        <f t="shared" si="6"/>
        <v>134.765204</v>
      </c>
      <c r="H31" s="196">
        <f t="shared" si="7"/>
        <v>134.765204</v>
      </c>
      <c r="I31" s="195">
        <v>5.0</v>
      </c>
      <c r="J31" s="189">
        <f t="shared" si="8"/>
        <v>673.82602</v>
      </c>
      <c r="K31" s="190"/>
      <c r="L31" s="168"/>
      <c r="M31" s="197">
        <f t="shared" si="18"/>
        <v>5</v>
      </c>
      <c r="N31" s="197"/>
      <c r="O31" s="190"/>
      <c r="P31" s="190"/>
      <c r="Q31" s="192">
        <v>29.5</v>
      </c>
      <c r="R31" s="191">
        <f t="shared" si="9"/>
        <v>2.32</v>
      </c>
      <c r="S31" s="185">
        <f t="shared" si="10"/>
        <v>5</v>
      </c>
      <c r="T31" s="185">
        <f t="shared" si="11"/>
        <v>11.6</v>
      </c>
      <c r="U31" s="193">
        <f t="shared" si="12"/>
        <v>134.765204</v>
      </c>
      <c r="V31" s="191">
        <f t="shared" ref="V31:W31" si="27">C31/100</f>
        <v>0.97</v>
      </c>
      <c r="W31" s="191">
        <f t="shared" si="27"/>
        <v>2.03</v>
      </c>
      <c r="X31" s="191">
        <f t="shared" si="14"/>
        <v>11.6</v>
      </c>
      <c r="Y31" s="194">
        <f t="shared" si="15"/>
        <v>22.84156</v>
      </c>
      <c r="Z31" s="190"/>
      <c r="AA31" s="190"/>
      <c r="AB31" s="190"/>
      <c r="AC31" s="190"/>
      <c r="AD31" s="190"/>
      <c r="AE31" s="190"/>
      <c r="AF31" s="190"/>
      <c r="AG31" s="190"/>
      <c r="AH31" s="190"/>
      <c r="AI31" s="190"/>
      <c r="AJ31" s="190"/>
      <c r="AK31" s="190"/>
    </row>
    <row r="32" ht="27.0" customHeight="1">
      <c r="A32" s="185">
        <v>22.0</v>
      </c>
      <c r="B32" s="195" t="s">
        <v>57</v>
      </c>
      <c r="C32" s="195">
        <v>99.0</v>
      </c>
      <c r="D32" s="195">
        <v>203.0</v>
      </c>
      <c r="E32" s="195">
        <v>233.0</v>
      </c>
      <c r="F32" s="195">
        <f t="shared" si="5"/>
        <v>0</v>
      </c>
      <c r="G32" s="195">
        <f t="shared" si="6"/>
        <v>138.1367295</v>
      </c>
      <c r="H32" s="196">
        <f t="shared" si="7"/>
        <v>138.1367295</v>
      </c>
      <c r="I32" s="195">
        <v>5.0</v>
      </c>
      <c r="J32" s="189">
        <f t="shared" si="8"/>
        <v>690.6836475</v>
      </c>
      <c r="K32" s="190"/>
      <c r="L32" s="168"/>
      <c r="M32" s="197"/>
      <c r="N32" s="197"/>
      <c r="O32" s="190"/>
      <c r="P32" s="190"/>
      <c r="Q32" s="192">
        <v>29.5</v>
      </c>
      <c r="R32" s="191">
        <f t="shared" si="9"/>
        <v>2.33</v>
      </c>
      <c r="S32" s="185">
        <f t="shared" si="10"/>
        <v>5</v>
      </c>
      <c r="T32" s="185">
        <f t="shared" si="11"/>
        <v>11.65</v>
      </c>
      <c r="U32" s="193">
        <f t="shared" si="12"/>
        <v>138.1367295</v>
      </c>
      <c r="V32" s="191">
        <f t="shared" ref="V32:W32" si="28">C32/100</f>
        <v>0.99</v>
      </c>
      <c r="W32" s="191">
        <f t="shared" si="28"/>
        <v>2.03</v>
      </c>
      <c r="X32" s="191">
        <f t="shared" si="14"/>
        <v>11.65</v>
      </c>
      <c r="Y32" s="194">
        <f t="shared" si="15"/>
        <v>23.413005</v>
      </c>
      <c r="Z32" s="190"/>
      <c r="AA32" s="190"/>
      <c r="AB32" s="190"/>
      <c r="AC32" s="190"/>
      <c r="AD32" s="190"/>
      <c r="AE32" s="190"/>
      <c r="AF32" s="190"/>
      <c r="AG32" s="190"/>
      <c r="AH32" s="190"/>
      <c r="AI32" s="190"/>
      <c r="AJ32" s="190"/>
      <c r="AK32" s="190"/>
    </row>
    <row r="33" ht="27.0" customHeight="1">
      <c r="A33" s="185">
        <v>23.0</v>
      </c>
      <c r="B33" s="195" t="s">
        <v>57</v>
      </c>
      <c r="C33" s="195">
        <v>102.0</v>
      </c>
      <c r="D33" s="195">
        <v>203.0</v>
      </c>
      <c r="E33" s="195">
        <v>233.0</v>
      </c>
      <c r="F33" s="195">
        <f t="shared" si="5"/>
        <v>0</v>
      </c>
      <c r="G33" s="195">
        <f t="shared" si="6"/>
        <v>142.322691</v>
      </c>
      <c r="H33" s="196">
        <f t="shared" si="7"/>
        <v>142.322691</v>
      </c>
      <c r="I33" s="195">
        <v>2.0</v>
      </c>
      <c r="J33" s="189">
        <f t="shared" si="8"/>
        <v>284.645382</v>
      </c>
      <c r="K33" s="190"/>
      <c r="L33" s="168"/>
      <c r="M33" s="197"/>
      <c r="N33" s="197"/>
      <c r="O33" s="190"/>
      <c r="P33" s="190"/>
      <c r="Q33" s="192">
        <v>29.5</v>
      </c>
      <c r="R33" s="191">
        <f t="shared" si="9"/>
        <v>2.33</v>
      </c>
      <c r="S33" s="185">
        <f t="shared" si="10"/>
        <v>2</v>
      </c>
      <c r="T33" s="185">
        <f t="shared" si="11"/>
        <v>4.66</v>
      </c>
      <c r="U33" s="193">
        <f t="shared" si="12"/>
        <v>142.322691</v>
      </c>
      <c r="V33" s="191">
        <f t="shared" ref="V33:W33" si="29">C33/100</f>
        <v>1.02</v>
      </c>
      <c r="W33" s="191">
        <f t="shared" si="29"/>
        <v>2.03</v>
      </c>
      <c r="X33" s="191">
        <f t="shared" si="14"/>
        <v>4.66</v>
      </c>
      <c r="Y33" s="194">
        <f t="shared" si="15"/>
        <v>9.648996</v>
      </c>
      <c r="Z33" s="190"/>
      <c r="AA33" s="190"/>
      <c r="AB33" s="190"/>
      <c r="AC33" s="190"/>
      <c r="AD33" s="190"/>
      <c r="AE33" s="190"/>
      <c r="AF33" s="190"/>
      <c r="AG33" s="190"/>
      <c r="AH33" s="190"/>
      <c r="AI33" s="190"/>
      <c r="AJ33" s="190"/>
      <c r="AK33" s="190"/>
    </row>
    <row r="34" ht="27.0" customHeight="1">
      <c r="A34" s="185">
        <v>25.0</v>
      </c>
      <c r="B34" s="195" t="s">
        <v>57</v>
      </c>
      <c r="C34" s="195">
        <v>101.0</v>
      </c>
      <c r="D34" s="195">
        <v>203.0</v>
      </c>
      <c r="E34" s="195">
        <v>233.0</v>
      </c>
      <c r="F34" s="195">
        <f t="shared" si="5"/>
        <v>0</v>
      </c>
      <c r="G34" s="195">
        <f t="shared" si="6"/>
        <v>140.9273705</v>
      </c>
      <c r="H34" s="196">
        <f t="shared" si="7"/>
        <v>140.9273705</v>
      </c>
      <c r="I34" s="195">
        <v>1.0</v>
      </c>
      <c r="J34" s="189">
        <f t="shared" si="8"/>
        <v>140.9273705</v>
      </c>
      <c r="K34" s="190"/>
      <c r="L34" s="168"/>
      <c r="M34" s="197"/>
      <c r="N34" s="197"/>
      <c r="O34" s="190"/>
      <c r="P34" s="190"/>
      <c r="Q34" s="192">
        <v>29.5</v>
      </c>
      <c r="R34" s="191">
        <f t="shared" si="9"/>
        <v>2.33</v>
      </c>
      <c r="S34" s="185">
        <f t="shared" si="10"/>
        <v>1</v>
      </c>
      <c r="T34" s="185">
        <f t="shared" si="11"/>
        <v>2.33</v>
      </c>
      <c r="U34" s="193">
        <f t="shared" si="12"/>
        <v>140.9273705</v>
      </c>
      <c r="V34" s="191">
        <f t="shared" ref="V34:W34" si="30">C34/100</f>
        <v>1.01</v>
      </c>
      <c r="W34" s="191">
        <f t="shared" si="30"/>
        <v>2.03</v>
      </c>
      <c r="X34" s="191">
        <f t="shared" si="14"/>
        <v>2.33</v>
      </c>
      <c r="Y34" s="194">
        <f t="shared" si="15"/>
        <v>4.777199</v>
      </c>
      <c r="Z34" s="140"/>
      <c r="AA34" s="140"/>
      <c r="AB34" s="140"/>
      <c r="AC34" s="140"/>
      <c r="AD34" s="140"/>
      <c r="AE34" s="140"/>
      <c r="AF34" s="140"/>
      <c r="AG34" s="140"/>
      <c r="AH34" s="140"/>
      <c r="AI34" s="140"/>
      <c r="AJ34" s="140"/>
      <c r="AK34" s="140"/>
    </row>
    <row r="35" ht="27.0" customHeight="1">
      <c r="A35" s="185">
        <v>27.0</v>
      </c>
      <c r="B35" s="195" t="s">
        <v>57</v>
      </c>
      <c r="C35" s="195">
        <v>100.0</v>
      </c>
      <c r="D35" s="195">
        <v>203.0</v>
      </c>
      <c r="E35" s="195">
        <v>231.0</v>
      </c>
      <c r="F35" s="195">
        <f t="shared" si="5"/>
        <v>0</v>
      </c>
      <c r="G35" s="195">
        <f t="shared" si="6"/>
        <v>138.33435</v>
      </c>
      <c r="H35" s="196">
        <f t="shared" si="7"/>
        <v>138.33435</v>
      </c>
      <c r="I35" s="195">
        <v>2.0</v>
      </c>
      <c r="J35" s="189">
        <f t="shared" si="8"/>
        <v>276.6687</v>
      </c>
      <c r="K35" s="190"/>
      <c r="L35" s="168"/>
      <c r="M35" s="197"/>
      <c r="N35" s="197"/>
      <c r="O35" s="190"/>
      <c r="P35" s="190"/>
      <c r="Q35" s="192">
        <v>29.5</v>
      </c>
      <c r="R35" s="191">
        <f t="shared" si="9"/>
        <v>2.31</v>
      </c>
      <c r="S35" s="185">
        <f t="shared" si="10"/>
        <v>2</v>
      </c>
      <c r="T35" s="185">
        <f t="shared" si="11"/>
        <v>4.62</v>
      </c>
      <c r="U35" s="193">
        <f t="shared" si="12"/>
        <v>138.33435</v>
      </c>
      <c r="V35" s="191">
        <f t="shared" ref="V35:W35" si="31">C35/100</f>
        <v>1</v>
      </c>
      <c r="W35" s="191">
        <f t="shared" si="31"/>
        <v>2.03</v>
      </c>
      <c r="X35" s="191">
        <f t="shared" si="14"/>
        <v>4.62</v>
      </c>
      <c r="Y35" s="194">
        <f t="shared" si="15"/>
        <v>9.3786</v>
      </c>
      <c r="Z35" s="140"/>
      <c r="AA35" s="140"/>
      <c r="AB35" s="140"/>
      <c r="AC35" s="140"/>
      <c r="AD35" s="140"/>
      <c r="AE35" s="140"/>
      <c r="AF35" s="140"/>
      <c r="AG35" s="140"/>
      <c r="AH35" s="140"/>
      <c r="AI35" s="140"/>
      <c r="AJ35" s="140"/>
      <c r="AK35" s="140"/>
    </row>
    <row r="36" ht="27.0" customHeight="1">
      <c r="A36" s="185">
        <v>30.0</v>
      </c>
      <c r="B36" s="195" t="s">
        <v>57</v>
      </c>
      <c r="C36" s="195">
        <v>100.0</v>
      </c>
      <c r="D36" s="195">
        <v>203.0</v>
      </c>
      <c r="E36" s="195">
        <v>232.0</v>
      </c>
      <c r="F36" s="195">
        <f t="shared" si="5"/>
        <v>0</v>
      </c>
      <c r="G36" s="195">
        <f t="shared" si="6"/>
        <v>138.9332</v>
      </c>
      <c r="H36" s="196">
        <f t="shared" si="7"/>
        <v>138.9332</v>
      </c>
      <c r="I36" s="195">
        <v>6.0</v>
      </c>
      <c r="J36" s="219">
        <f t="shared" si="8"/>
        <v>833.5992</v>
      </c>
      <c r="K36" s="140"/>
      <c r="L36" s="198"/>
      <c r="M36" s="199"/>
      <c r="N36" s="199"/>
      <c r="O36" s="140"/>
      <c r="P36" s="140"/>
      <c r="Q36" s="192">
        <v>29.5</v>
      </c>
      <c r="R36" s="191">
        <f t="shared" si="9"/>
        <v>2.32</v>
      </c>
      <c r="S36" s="185">
        <f t="shared" si="10"/>
        <v>6</v>
      </c>
      <c r="T36" s="185">
        <f t="shared" si="11"/>
        <v>13.92</v>
      </c>
      <c r="U36" s="193">
        <f t="shared" si="12"/>
        <v>138.9332</v>
      </c>
      <c r="V36" s="191">
        <f t="shared" ref="V36:W36" si="32">C36/100</f>
        <v>1</v>
      </c>
      <c r="W36" s="191">
        <f t="shared" si="32"/>
        <v>2.03</v>
      </c>
      <c r="X36" s="191">
        <f t="shared" si="14"/>
        <v>13.92</v>
      </c>
      <c r="Y36" s="194">
        <f t="shared" si="15"/>
        <v>28.2576</v>
      </c>
      <c r="Z36" s="140"/>
      <c r="AA36" s="140"/>
      <c r="AB36" s="140"/>
      <c r="AC36" s="140"/>
      <c r="AD36" s="140"/>
      <c r="AE36" s="140"/>
      <c r="AF36" s="140"/>
      <c r="AG36" s="140"/>
      <c r="AH36" s="140"/>
      <c r="AI36" s="140"/>
      <c r="AJ36" s="140"/>
      <c r="AK36" s="140"/>
    </row>
    <row r="37" ht="27.0" customHeight="1">
      <c r="A37" s="185">
        <v>31.0</v>
      </c>
      <c r="B37" s="195" t="s">
        <v>57</v>
      </c>
      <c r="C37" s="195">
        <v>96.0</v>
      </c>
      <c r="D37" s="195">
        <v>203.0</v>
      </c>
      <c r="E37" s="195">
        <v>232.0</v>
      </c>
      <c r="F37" s="195">
        <f t="shared" si="5"/>
        <v>0</v>
      </c>
      <c r="G37" s="195">
        <f t="shared" si="6"/>
        <v>133.375872</v>
      </c>
      <c r="H37" s="196">
        <f t="shared" si="7"/>
        <v>133.375872</v>
      </c>
      <c r="I37" s="195">
        <v>1.0</v>
      </c>
      <c r="J37" s="219">
        <f t="shared" si="8"/>
        <v>133.375872</v>
      </c>
      <c r="K37" s="140"/>
      <c r="L37" s="198"/>
      <c r="M37" s="199"/>
      <c r="N37" s="199"/>
      <c r="O37" s="140"/>
      <c r="P37" s="140"/>
      <c r="Q37" s="192">
        <v>29.5</v>
      </c>
      <c r="R37" s="191">
        <f t="shared" si="9"/>
        <v>2.32</v>
      </c>
      <c r="S37" s="185">
        <f t="shared" si="10"/>
        <v>1</v>
      </c>
      <c r="T37" s="185">
        <f t="shared" si="11"/>
        <v>2.32</v>
      </c>
      <c r="U37" s="193">
        <f t="shared" si="12"/>
        <v>133.375872</v>
      </c>
      <c r="V37" s="191">
        <f t="shared" ref="V37:W37" si="33">C37/100</f>
        <v>0.96</v>
      </c>
      <c r="W37" s="191">
        <f t="shared" si="33"/>
        <v>2.03</v>
      </c>
      <c r="X37" s="191">
        <f t="shared" si="14"/>
        <v>2.32</v>
      </c>
      <c r="Y37" s="194">
        <f t="shared" si="15"/>
        <v>4.521216</v>
      </c>
      <c r="Z37" s="140"/>
      <c r="AA37" s="140"/>
      <c r="AB37" s="140"/>
      <c r="AC37" s="140"/>
      <c r="AD37" s="140"/>
      <c r="AE37" s="140"/>
      <c r="AF37" s="140"/>
      <c r="AG37" s="140"/>
      <c r="AH37" s="140"/>
      <c r="AI37" s="140"/>
      <c r="AJ37" s="140"/>
      <c r="AK37" s="140"/>
    </row>
    <row r="38" ht="27.0" customHeight="1">
      <c r="A38" s="185">
        <v>32.0</v>
      </c>
      <c r="B38" s="186" t="s">
        <v>142</v>
      </c>
      <c r="C38" s="187">
        <v>70.0</v>
      </c>
      <c r="D38" s="187">
        <v>200.0</v>
      </c>
      <c r="E38" s="187">
        <v>222.0</v>
      </c>
      <c r="F38" s="187">
        <f t="shared" si="5"/>
        <v>0.8</v>
      </c>
      <c r="G38" s="187">
        <f t="shared" si="6"/>
        <v>82.362</v>
      </c>
      <c r="H38" s="188">
        <f t="shared" si="7"/>
        <v>65.8896</v>
      </c>
      <c r="I38" s="187">
        <v>1.0</v>
      </c>
      <c r="J38" s="219">
        <f t="shared" si="8"/>
        <v>65.8896</v>
      </c>
      <c r="K38" s="140"/>
      <c r="L38" s="198"/>
      <c r="M38" s="199"/>
      <c r="N38" s="199"/>
      <c r="O38" s="140"/>
      <c r="P38" s="140"/>
      <c r="Q38" s="142">
        <v>26.5</v>
      </c>
      <c r="R38" s="191">
        <f t="shared" si="9"/>
        <v>2.22</v>
      </c>
      <c r="S38" s="185">
        <f t="shared" si="10"/>
        <v>1</v>
      </c>
      <c r="T38" s="185">
        <f t="shared" si="11"/>
        <v>2.22</v>
      </c>
      <c r="U38" s="193">
        <f t="shared" si="12"/>
        <v>82.362</v>
      </c>
      <c r="V38" s="191">
        <f t="shared" ref="V38:W38" si="34">C38/100</f>
        <v>0.7</v>
      </c>
      <c r="W38" s="191">
        <f t="shared" si="34"/>
        <v>2</v>
      </c>
      <c r="X38" s="191">
        <f t="shared" si="14"/>
        <v>2.22</v>
      </c>
      <c r="Y38" s="194">
        <f t="shared" si="15"/>
        <v>3.108</v>
      </c>
      <c r="Z38" s="140"/>
      <c r="AA38" s="140"/>
      <c r="AB38" s="140"/>
      <c r="AC38" s="140"/>
      <c r="AD38" s="140"/>
      <c r="AE38" s="140"/>
      <c r="AF38" s="140"/>
      <c r="AG38" s="140"/>
      <c r="AH38" s="140"/>
      <c r="AI38" s="140"/>
      <c r="AJ38" s="140"/>
      <c r="AK38" s="140"/>
    </row>
    <row r="39" ht="27.0" customHeight="1">
      <c r="A39" s="185">
        <v>35.0</v>
      </c>
      <c r="B39" s="195" t="s">
        <v>140</v>
      </c>
      <c r="C39" s="195">
        <v>87.0</v>
      </c>
      <c r="D39" s="195">
        <v>200.0</v>
      </c>
      <c r="E39" s="195">
        <v>223.0</v>
      </c>
      <c r="F39" s="195">
        <f t="shared" si="5"/>
        <v>0</v>
      </c>
      <c r="G39" s="195">
        <f t="shared" si="6"/>
        <v>102.8253</v>
      </c>
      <c r="H39" s="196">
        <f t="shared" si="7"/>
        <v>102.8253</v>
      </c>
      <c r="I39" s="195">
        <v>2.0</v>
      </c>
      <c r="J39" s="219">
        <f t="shared" si="8"/>
        <v>205.6506</v>
      </c>
      <c r="K39" s="140"/>
      <c r="L39" s="198"/>
      <c r="M39" s="199"/>
      <c r="N39" s="199"/>
      <c r="O39" s="140"/>
      <c r="P39" s="140"/>
      <c r="Q39" s="142">
        <v>26.5</v>
      </c>
      <c r="R39" s="191">
        <f t="shared" si="9"/>
        <v>2.23</v>
      </c>
      <c r="S39" s="185">
        <f t="shared" si="10"/>
        <v>2</v>
      </c>
      <c r="T39" s="185">
        <f t="shared" si="11"/>
        <v>4.46</v>
      </c>
      <c r="U39" s="193">
        <f t="shared" si="12"/>
        <v>102.8253</v>
      </c>
      <c r="V39" s="191">
        <f t="shared" ref="V39:W39" si="35">C39/100</f>
        <v>0.87</v>
      </c>
      <c r="W39" s="191">
        <f t="shared" si="35"/>
        <v>2</v>
      </c>
      <c r="X39" s="191">
        <f t="shared" si="14"/>
        <v>4.46</v>
      </c>
      <c r="Y39" s="194">
        <f t="shared" si="15"/>
        <v>7.7604</v>
      </c>
      <c r="Z39" s="140"/>
      <c r="AA39" s="140"/>
      <c r="AB39" s="140"/>
      <c r="AC39" s="140"/>
      <c r="AD39" s="140"/>
      <c r="AE39" s="140"/>
      <c r="AF39" s="140"/>
      <c r="AG39" s="140"/>
      <c r="AH39" s="140"/>
      <c r="AI39" s="140"/>
      <c r="AJ39" s="140"/>
      <c r="AK39" s="140"/>
    </row>
    <row r="40" ht="27.0" customHeight="1">
      <c r="A40" s="185">
        <v>36.0</v>
      </c>
      <c r="B40" s="195" t="s">
        <v>140</v>
      </c>
      <c r="C40" s="195">
        <v>90.0</v>
      </c>
      <c r="D40" s="195">
        <v>200.0</v>
      </c>
      <c r="E40" s="195">
        <v>223.0</v>
      </c>
      <c r="F40" s="195">
        <f t="shared" si="5"/>
        <v>0</v>
      </c>
      <c r="G40" s="195">
        <f t="shared" si="6"/>
        <v>106.371</v>
      </c>
      <c r="H40" s="196">
        <f t="shared" si="7"/>
        <v>106.371</v>
      </c>
      <c r="I40" s="195">
        <v>2.0</v>
      </c>
      <c r="J40" s="219">
        <f t="shared" si="8"/>
        <v>212.742</v>
      </c>
      <c r="K40" s="140"/>
      <c r="L40" s="198"/>
      <c r="M40" s="199"/>
      <c r="N40" s="199"/>
      <c r="O40" s="140"/>
      <c r="P40" s="140"/>
      <c r="Q40" s="142">
        <v>26.5</v>
      </c>
      <c r="R40" s="191">
        <f t="shared" si="9"/>
        <v>2.23</v>
      </c>
      <c r="S40" s="185">
        <f t="shared" si="10"/>
        <v>2</v>
      </c>
      <c r="T40" s="185">
        <f t="shared" si="11"/>
        <v>4.46</v>
      </c>
      <c r="U40" s="193">
        <f t="shared" si="12"/>
        <v>106.371</v>
      </c>
      <c r="V40" s="191">
        <f t="shared" ref="V40:W40" si="36">C40/100</f>
        <v>0.9</v>
      </c>
      <c r="W40" s="191">
        <f t="shared" si="36"/>
        <v>2</v>
      </c>
      <c r="X40" s="191">
        <f t="shared" si="14"/>
        <v>4.46</v>
      </c>
      <c r="Y40" s="194">
        <f t="shared" si="15"/>
        <v>8.028</v>
      </c>
      <c r="Z40" s="140"/>
      <c r="AA40" s="140"/>
      <c r="AB40" s="140"/>
      <c r="AC40" s="140"/>
      <c r="AD40" s="140"/>
      <c r="AE40" s="140"/>
      <c r="AF40" s="140"/>
      <c r="AG40" s="140"/>
      <c r="AH40" s="140"/>
      <c r="AI40" s="140"/>
      <c r="AJ40" s="140"/>
      <c r="AK40" s="140"/>
    </row>
    <row r="41" ht="27.0" customHeight="1">
      <c r="A41" s="185">
        <v>37.0</v>
      </c>
      <c r="B41" s="195" t="s">
        <v>140</v>
      </c>
      <c r="C41" s="195">
        <v>91.0</v>
      </c>
      <c r="D41" s="195">
        <v>200.0</v>
      </c>
      <c r="E41" s="195">
        <v>222.0</v>
      </c>
      <c r="F41" s="195">
        <f t="shared" si="5"/>
        <v>0</v>
      </c>
      <c r="G41" s="195">
        <f t="shared" si="6"/>
        <v>107.0706</v>
      </c>
      <c r="H41" s="196">
        <f t="shared" si="7"/>
        <v>107.0706</v>
      </c>
      <c r="I41" s="195">
        <v>2.0</v>
      </c>
      <c r="J41" s="219">
        <f t="shared" si="8"/>
        <v>214.1412</v>
      </c>
      <c r="K41" s="140"/>
      <c r="L41" s="198"/>
      <c r="M41" s="199"/>
      <c r="N41" s="199"/>
      <c r="O41" s="140"/>
      <c r="P41" s="140"/>
      <c r="Q41" s="142">
        <v>26.5</v>
      </c>
      <c r="R41" s="191">
        <f t="shared" si="9"/>
        <v>2.22</v>
      </c>
      <c r="S41" s="185">
        <f t="shared" si="10"/>
        <v>2</v>
      </c>
      <c r="T41" s="185">
        <f t="shared" si="11"/>
        <v>4.44</v>
      </c>
      <c r="U41" s="193">
        <f t="shared" si="12"/>
        <v>107.0706</v>
      </c>
      <c r="V41" s="191">
        <f t="shared" ref="V41:W41" si="37">C41/100</f>
        <v>0.91</v>
      </c>
      <c r="W41" s="191">
        <f t="shared" si="37"/>
        <v>2</v>
      </c>
      <c r="X41" s="191">
        <f t="shared" si="14"/>
        <v>4.44</v>
      </c>
      <c r="Y41" s="194">
        <f t="shared" si="15"/>
        <v>8.0808</v>
      </c>
      <c r="Z41" s="140"/>
      <c r="AA41" s="140"/>
      <c r="AB41" s="140"/>
      <c r="AC41" s="140"/>
      <c r="AD41" s="140"/>
      <c r="AE41" s="140"/>
      <c r="AF41" s="140"/>
      <c r="AG41" s="140"/>
      <c r="AH41" s="140"/>
      <c r="AI41" s="140"/>
      <c r="AJ41" s="140"/>
      <c r="AK41" s="140"/>
    </row>
    <row r="42" ht="27.0" customHeight="1">
      <c r="A42" s="185">
        <v>38.0</v>
      </c>
      <c r="B42" s="195" t="s">
        <v>140</v>
      </c>
      <c r="C42" s="195">
        <v>94.0</v>
      </c>
      <c r="D42" s="195">
        <v>200.0</v>
      </c>
      <c r="E42" s="195">
        <v>223.0</v>
      </c>
      <c r="F42" s="195">
        <f t="shared" si="5"/>
        <v>0</v>
      </c>
      <c r="G42" s="195">
        <f t="shared" si="6"/>
        <v>111.0986</v>
      </c>
      <c r="H42" s="196">
        <f t="shared" si="7"/>
        <v>111.0986</v>
      </c>
      <c r="I42" s="195">
        <v>4.0</v>
      </c>
      <c r="J42" s="219">
        <f t="shared" si="8"/>
        <v>444.3944</v>
      </c>
      <c r="K42" s="140"/>
      <c r="L42" s="198"/>
      <c r="M42" s="199"/>
      <c r="N42" s="199"/>
      <c r="O42" s="140"/>
      <c r="P42" s="140"/>
      <c r="Q42" s="142">
        <v>26.5</v>
      </c>
      <c r="R42" s="191">
        <f t="shared" si="9"/>
        <v>2.23</v>
      </c>
      <c r="S42" s="185">
        <f t="shared" si="10"/>
        <v>4</v>
      </c>
      <c r="T42" s="185">
        <f t="shared" si="11"/>
        <v>8.92</v>
      </c>
      <c r="U42" s="193">
        <f t="shared" si="12"/>
        <v>111.0986</v>
      </c>
      <c r="V42" s="191">
        <f t="shared" ref="V42:W42" si="38">C42/100</f>
        <v>0.94</v>
      </c>
      <c r="W42" s="191">
        <f t="shared" si="38"/>
        <v>2</v>
      </c>
      <c r="X42" s="191">
        <f t="shared" si="14"/>
        <v>8.92</v>
      </c>
      <c r="Y42" s="194">
        <f t="shared" si="15"/>
        <v>16.7696</v>
      </c>
      <c r="Z42" s="140"/>
      <c r="AA42" s="140"/>
      <c r="AB42" s="140"/>
      <c r="AC42" s="140"/>
      <c r="AD42" s="140"/>
      <c r="AE42" s="140"/>
      <c r="AF42" s="140"/>
      <c r="AG42" s="140"/>
      <c r="AH42" s="140"/>
      <c r="AI42" s="140"/>
      <c r="AJ42" s="140"/>
      <c r="AK42" s="140"/>
    </row>
    <row r="43" ht="27.0" customHeight="1">
      <c r="A43" s="185">
        <v>47.0</v>
      </c>
      <c r="B43" s="195" t="s">
        <v>140</v>
      </c>
      <c r="C43" s="195">
        <v>93.0</v>
      </c>
      <c r="D43" s="195">
        <v>200.0</v>
      </c>
      <c r="E43" s="195">
        <v>223.0</v>
      </c>
      <c r="F43" s="195">
        <f t="shared" si="5"/>
        <v>0</v>
      </c>
      <c r="G43" s="195">
        <f t="shared" si="6"/>
        <v>109.9167</v>
      </c>
      <c r="H43" s="196">
        <f t="shared" si="7"/>
        <v>109.9167</v>
      </c>
      <c r="I43" s="195">
        <v>1.0</v>
      </c>
      <c r="J43" s="219">
        <f t="shared" si="8"/>
        <v>109.9167</v>
      </c>
      <c r="K43" s="140"/>
      <c r="L43" s="198"/>
      <c r="M43" s="199"/>
      <c r="N43" s="199"/>
      <c r="O43" s="140"/>
      <c r="P43" s="140"/>
      <c r="Q43" s="142">
        <v>26.5</v>
      </c>
      <c r="R43" s="191">
        <f t="shared" si="9"/>
        <v>2.23</v>
      </c>
      <c r="S43" s="185">
        <f t="shared" si="10"/>
        <v>1</v>
      </c>
      <c r="T43" s="185">
        <f t="shared" si="11"/>
        <v>2.23</v>
      </c>
      <c r="U43" s="193">
        <f t="shared" si="12"/>
        <v>109.9167</v>
      </c>
      <c r="V43" s="191">
        <f t="shared" ref="V43:W43" si="39">C43/100</f>
        <v>0.93</v>
      </c>
      <c r="W43" s="191">
        <f t="shared" si="39"/>
        <v>2</v>
      </c>
      <c r="X43" s="191">
        <f t="shared" si="14"/>
        <v>2.23</v>
      </c>
      <c r="Y43" s="194">
        <f t="shared" si="15"/>
        <v>4.1478</v>
      </c>
      <c r="Z43" s="140"/>
      <c r="AA43" s="140"/>
      <c r="AB43" s="140"/>
      <c r="AC43" s="140"/>
      <c r="AD43" s="140"/>
      <c r="AE43" s="140"/>
      <c r="AF43" s="140"/>
      <c r="AG43" s="140"/>
      <c r="AH43" s="140"/>
      <c r="AI43" s="140"/>
      <c r="AJ43" s="140"/>
      <c r="AK43" s="140"/>
    </row>
    <row r="44" ht="27.0" customHeight="1">
      <c r="A44" s="185">
        <v>55.0</v>
      </c>
      <c r="B44" s="195" t="s">
        <v>140</v>
      </c>
      <c r="C44" s="195">
        <v>95.0</v>
      </c>
      <c r="D44" s="195">
        <v>200.0</v>
      </c>
      <c r="E44" s="195">
        <v>223.0</v>
      </c>
      <c r="F44" s="195">
        <f t="shared" si="5"/>
        <v>0</v>
      </c>
      <c r="G44" s="195">
        <f t="shared" si="6"/>
        <v>112.2805</v>
      </c>
      <c r="H44" s="196">
        <f t="shared" si="7"/>
        <v>112.2805</v>
      </c>
      <c r="I44" s="195">
        <v>2.0</v>
      </c>
      <c r="J44" s="219">
        <f t="shared" si="8"/>
        <v>224.561</v>
      </c>
      <c r="K44" s="140"/>
      <c r="L44" s="198"/>
      <c r="M44" s="199"/>
      <c r="N44" s="199"/>
      <c r="O44" s="140"/>
      <c r="P44" s="140"/>
      <c r="Q44" s="142">
        <v>26.5</v>
      </c>
      <c r="R44" s="191">
        <f t="shared" si="9"/>
        <v>2.23</v>
      </c>
      <c r="S44" s="185">
        <f t="shared" si="10"/>
        <v>2</v>
      </c>
      <c r="T44" s="185">
        <f t="shared" si="11"/>
        <v>4.46</v>
      </c>
      <c r="U44" s="193">
        <f t="shared" si="12"/>
        <v>112.2805</v>
      </c>
      <c r="V44" s="191">
        <f t="shared" ref="V44:W44" si="40">C44/100</f>
        <v>0.95</v>
      </c>
      <c r="W44" s="191">
        <f t="shared" si="40"/>
        <v>2</v>
      </c>
      <c r="X44" s="191">
        <f t="shared" si="14"/>
        <v>4.46</v>
      </c>
      <c r="Y44" s="194">
        <f t="shared" si="15"/>
        <v>8.474</v>
      </c>
      <c r="Z44" s="140"/>
      <c r="AA44" s="140"/>
      <c r="AB44" s="140"/>
      <c r="AC44" s="140"/>
      <c r="AD44" s="140"/>
      <c r="AE44" s="140"/>
      <c r="AF44" s="140"/>
      <c r="AG44" s="140"/>
      <c r="AH44" s="140"/>
      <c r="AI44" s="140"/>
      <c r="AJ44" s="140"/>
      <c r="AK44" s="140"/>
    </row>
    <row r="45" ht="27.0" customHeight="1">
      <c r="A45" s="185">
        <v>61.0</v>
      </c>
      <c r="B45" s="195" t="s">
        <v>140</v>
      </c>
      <c r="C45" s="195">
        <v>92.0</v>
      </c>
      <c r="D45" s="195">
        <v>200.0</v>
      </c>
      <c r="E45" s="195">
        <v>221.0</v>
      </c>
      <c r="F45" s="195">
        <f t="shared" si="5"/>
        <v>0</v>
      </c>
      <c r="G45" s="195">
        <f t="shared" si="6"/>
        <v>107.7596</v>
      </c>
      <c r="H45" s="196">
        <f t="shared" si="7"/>
        <v>107.7596</v>
      </c>
      <c r="I45" s="195">
        <v>2.0</v>
      </c>
      <c r="J45" s="219">
        <f t="shared" si="8"/>
        <v>215.5192</v>
      </c>
      <c r="K45" s="140"/>
      <c r="L45" s="198"/>
      <c r="M45" s="199"/>
      <c r="N45" s="199"/>
      <c r="O45" s="140"/>
      <c r="P45" s="140"/>
      <c r="Q45" s="142">
        <v>26.5</v>
      </c>
      <c r="R45" s="191">
        <f t="shared" si="9"/>
        <v>2.21</v>
      </c>
      <c r="S45" s="185">
        <f t="shared" si="10"/>
        <v>2</v>
      </c>
      <c r="T45" s="185">
        <f t="shared" si="11"/>
        <v>4.42</v>
      </c>
      <c r="U45" s="193">
        <f t="shared" si="12"/>
        <v>107.7596</v>
      </c>
      <c r="V45" s="191">
        <f t="shared" ref="V45:W45" si="41">C45/100</f>
        <v>0.92</v>
      </c>
      <c r="W45" s="191">
        <f t="shared" si="41"/>
        <v>2</v>
      </c>
      <c r="X45" s="191">
        <f t="shared" si="14"/>
        <v>4.42</v>
      </c>
      <c r="Y45" s="194">
        <f t="shared" si="15"/>
        <v>8.1328</v>
      </c>
      <c r="Z45" s="140"/>
      <c r="AA45" s="140"/>
      <c r="AB45" s="140"/>
      <c r="AC45" s="140"/>
      <c r="AD45" s="140"/>
      <c r="AE45" s="140"/>
      <c r="AF45" s="140"/>
      <c r="AG45" s="140"/>
      <c r="AH45" s="140"/>
      <c r="AI45" s="140"/>
      <c r="AJ45" s="140"/>
      <c r="AK45" s="140"/>
    </row>
    <row r="46" ht="27.0" customHeight="1">
      <c r="A46" s="185">
        <v>67.0</v>
      </c>
      <c r="B46" s="195" t="s">
        <v>140</v>
      </c>
      <c r="C46" s="195">
        <v>95.0</v>
      </c>
      <c r="D46" s="195">
        <v>200.0</v>
      </c>
      <c r="E46" s="195">
        <v>222.0</v>
      </c>
      <c r="F46" s="195">
        <f t="shared" si="5"/>
        <v>0</v>
      </c>
      <c r="G46" s="195">
        <f t="shared" si="6"/>
        <v>111.777</v>
      </c>
      <c r="H46" s="196">
        <f t="shared" si="7"/>
        <v>111.777</v>
      </c>
      <c r="I46" s="195">
        <v>5.0</v>
      </c>
      <c r="J46" s="219">
        <f t="shared" si="8"/>
        <v>558.885</v>
      </c>
      <c r="K46" s="140"/>
      <c r="L46" s="198"/>
      <c r="M46" s="199"/>
      <c r="N46" s="199"/>
      <c r="O46" s="140"/>
      <c r="P46" s="140"/>
      <c r="Q46" s="142">
        <v>26.5</v>
      </c>
      <c r="R46" s="191">
        <f t="shared" si="9"/>
        <v>2.22</v>
      </c>
      <c r="S46" s="185">
        <f t="shared" si="10"/>
        <v>5</v>
      </c>
      <c r="T46" s="185">
        <f t="shared" si="11"/>
        <v>11.1</v>
      </c>
      <c r="U46" s="193">
        <f t="shared" si="12"/>
        <v>111.777</v>
      </c>
      <c r="V46" s="191">
        <f t="shared" ref="V46:W46" si="42">C46/100</f>
        <v>0.95</v>
      </c>
      <c r="W46" s="191">
        <f t="shared" si="42"/>
        <v>2</v>
      </c>
      <c r="X46" s="191">
        <f t="shared" si="14"/>
        <v>11.1</v>
      </c>
      <c r="Y46" s="194">
        <f t="shared" si="15"/>
        <v>21.09</v>
      </c>
      <c r="Z46" s="140"/>
      <c r="AA46" s="140"/>
      <c r="AB46" s="140"/>
      <c r="AC46" s="140"/>
      <c r="AD46" s="140"/>
      <c r="AE46" s="140"/>
      <c r="AF46" s="140"/>
      <c r="AG46" s="140"/>
      <c r="AH46" s="140"/>
      <c r="AI46" s="140"/>
      <c r="AJ46" s="140"/>
      <c r="AK46" s="140"/>
    </row>
    <row r="47" ht="27.0" customHeight="1">
      <c r="A47" s="185">
        <v>70.0</v>
      </c>
      <c r="B47" s="195" t="s">
        <v>140</v>
      </c>
      <c r="C47" s="195">
        <v>93.0</v>
      </c>
      <c r="D47" s="195">
        <v>200.0</v>
      </c>
      <c r="E47" s="195">
        <v>222.0</v>
      </c>
      <c r="F47" s="195">
        <f t="shared" si="5"/>
        <v>0</v>
      </c>
      <c r="G47" s="195">
        <f t="shared" si="6"/>
        <v>109.4238</v>
      </c>
      <c r="H47" s="196">
        <f t="shared" si="7"/>
        <v>109.4238</v>
      </c>
      <c r="I47" s="195">
        <v>1.0</v>
      </c>
      <c r="J47" s="219">
        <f t="shared" si="8"/>
        <v>109.4238</v>
      </c>
      <c r="K47" s="140"/>
      <c r="L47" s="198"/>
      <c r="M47" s="199"/>
      <c r="N47" s="199"/>
      <c r="O47" s="140"/>
      <c r="P47" s="140"/>
      <c r="Q47" s="142">
        <v>26.5</v>
      </c>
      <c r="R47" s="191">
        <f t="shared" si="9"/>
        <v>2.22</v>
      </c>
      <c r="S47" s="185">
        <f t="shared" si="10"/>
        <v>1</v>
      </c>
      <c r="T47" s="185">
        <f t="shared" si="11"/>
        <v>2.22</v>
      </c>
      <c r="U47" s="193">
        <f t="shared" si="12"/>
        <v>109.4238</v>
      </c>
      <c r="V47" s="191">
        <f t="shared" ref="V47:W47" si="43">C47/100</f>
        <v>0.93</v>
      </c>
      <c r="W47" s="191">
        <f t="shared" si="43"/>
        <v>2</v>
      </c>
      <c r="X47" s="191">
        <f t="shared" si="14"/>
        <v>2.22</v>
      </c>
      <c r="Y47" s="194">
        <f t="shared" si="15"/>
        <v>4.1292</v>
      </c>
      <c r="Z47" s="140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</row>
    <row r="48" ht="27.0" customHeight="1">
      <c r="A48" s="185">
        <v>73.0</v>
      </c>
      <c r="B48" s="195" t="s">
        <v>140</v>
      </c>
      <c r="C48" s="195">
        <v>93.0</v>
      </c>
      <c r="D48" s="195">
        <v>200.0</v>
      </c>
      <c r="E48" s="195">
        <v>224.0</v>
      </c>
      <c r="F48" s="195">
        <f t="shared" si="5"/>
        <v>0</v>
      </c>
      <c r="G48" s="195">
        <f t="shared" si="6"/>
        <v>110.4096</v>
      </c>
      <c r="H48" s="196">
        <f t="shared" si="7"/>
        <v>110.4096</v>
      </c>
      <c r="I48" s="195">
        <v>1.0</v>
      </c>
      <c r="J48" s="219">
        <f t="shared" si="8"/>
        <v>110.4096</v>
      </c>
      <c r="K48" s="140"/>
      <c r="L48" s="198"/>
      <c r="M48" s="199"/>
      <c r="N48" s="199"/>
      <c r="O48" s="140"/>
      <c r="P48" s="140"/>
      <c r="Q48" s="142">
        <v>26.5</v>
      </c>
      <c r="R48" s="191">
        <f t="shared" si="9"/>
        <v>2.24</v>
      </c>
      <c r="S48" s="185">
        <f t="shared" si="10"/>
        <v>1</v>
      </c>
      <c r="T48" s="185">
        <f t="shared" si="11"/>
        <v>2.24</v>
      </c>
      <c r="U48" s="193">
        <f t="shared" si="12"/>
        <v>110.4096</v>
      </c>
      <c r="V48" s="191">
        <f t="shared" ref="V48:W48" si="44">C48/100</f>
        <v>0.93</v>
      </c>
      <c r="W48" s="191">
        <f t="shared" si="44"/>
        <v>2</v>
      </c>
      <c r="X48" s="191">
        <f t="shared" si="14"/>
        <v>2.24</v>
      </c>
      <c r="Y48" s="194">
        <f t="shared" si="15"/>
        <v>4.1664</v>
      </c>
      <c r="Z48" s="140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140"/>
    </row>
    <row r="49" ht="27.0" customHeight="1">
      <c r="A49" s="185">
        <v>74.0</v>
      </c>
      <c r="B49" s="195" t="s">
        <v>140</v>
      </c>
      <c r="C49" s="195">
        <v>90.0</v>
      </c>
      <c r="D49" s="195">
        <v>200.0</v>
      </c>
      <c r="E49" s="195">
        <v>222.0</v>
      </c>
      <c r="F49" s="195">
        <f t="shared" si="5"/>
        <v>0</v>
      </c>
      <c r="G49" s="195">
        <f t="shared" si="6"/>
        <v>105.894</v>
      </c>
      <c r="H49" s="196">
        <f t="shared" si="7"/>
        <v>105.894</v>
      </c>
      <c r="I49" s="195">
        <v>1.0</v>
      </c>
      <c r="J49" s="219">
        <f t="shared" si="8"/>
        <v>105.894</v>
      </c>
      <c r="K49" s="140"/>
      <c r="L49" s="198"/>
      <c r="M49" s="199"/>
      <c r="N49" s="199"/>
      <c r="O49" s="140"/>
      <c r="P49" s="140"/>
      <c r="Q49" s="142">
        <v>26.5</v>
      </c>
      <c r="R49" s="191">
        <f t="shared" si="9"/>
        <v>2.22</v>
      </c>
      <c r="S49" s="185">
        <f t="shared" si="10"/>
        <v>1</v>
      </c>
      <c r="T49" s="185">
        <f t="shared" si="11"/>
        <v>2.22</v>
      </c>
      <c r="U49" s="193">
        <f t="shared" si="12"/>
        <v>105.894</v>
      </c>
      <c r="V49" s="191">
        <f t="shared" ref="V49:W49" si="45">C49/100</f>
        <v>0.9</v>
      </c>
      <c r="W49" s="191">
        <f t="shared" si="45"/>
        <v>2</v>
      </c>
      <c r="X49" s="191">
        <f t="shared" si="14"/>
        <v>2.22</v>
      </c>
      <c r="Y49" s="194">
        <f t="shared" si="15"/>
        <v>3.996</v>
      </c>
      <c r="Z49" s="140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140"/>
    </row>
    <row r="50" ht="27.0" customHeight="1">
      <c r="A50" s="164"/>
      <c r="B50" s="180"/>
      <c r="C50" s="180"/>
      <c r="D50" s="180"/>
      <c r="E50" s="180"/>
      <c r="F50" s="180"/>
      <c r="G50" s="180"/>
      <c r="H50" s="183"/>
      <c r="I50" s="164"/>
      <c r="J50" s="202">
        <f>+Q72</f>
        <v>56.4</v>
      </c>
      <c r="K50" s="140"/>
      <c r="L50" s="140"/>
      <c r="M50" s="140"/>
      <c r="N50" s="140"/>
      <c r="O50" s="140"/>
      <c r="P50" s="140"/>
      <c r="Q50" s="203"/>
      <c r="R50" s="191">
        <f t="shared" si="9"/>
        <v>0</v>
      </c>
      <c r="S50" s="185" t="str">
        <f t="shared" si="10"/>
        <v/>
      </c>
      <c r="T50" s="185">
        <f t="shared" si="11"/>
        <v>0</v>
      </c>
      <c r="U50" s="193"/>
      <c r="V50" s="191">
        <f t="shared" ref="V50:W50" si="46">C50/100</f>
        <v>0</v>
      </c>
      <c r="W50" s="191">
        <f t="shared" si="46"/>
        <v>0</v>
      </c>
      <c r="X50" s="191">
        <f t="shared" si="14"/>
        <v>0</v>
      </c>
      <c r="Y50" s="194">
        <f t="shared" si="15"/>
        <v>0</v>
      </c>
      <c r="Z50" s="140"/>
      <c r="AA50" s="140"/>
      <c r="AB50" s="140"/>
      <c r="AC50" s="140"/>
      <c r="AD50" s="140"/>
      <c r="AE50" s="140"/>
      <c r="AF50" s="140"/>
      <c r="AG50" s="140"/>
      <c r="AH50" s="140"/>
      <c r="AI50" s="140"/>
      <c r="AJ50" s="140"/>
      <c r="AK50" s="140"/>
    </row>
    <row r="51" ht="27.0" customHeight="1">
      <c r="A51" s="164"/>
      <c r="B51" s="204"/>
      <c r="C51" s="204"/>
      <c r="D51" s="204"/>
      <c r="E51" s="204"/>
      <c r="F51" s="204"/>
      <c r="G51" s="204"/>
      <c r="H51" s="205"/>
      <c r="I51" s="206">
        <f>SUM(I21:I49)</f>
        <v>78</v>
      </c>
      <c r="J51" s="207">
        <f>SUM(J21:J50)</f>
        <v>9968.643705</v>
      </c>
      <c r="K51" s="208"/>
      <c r="L51" s="208"/>
      <c r="M51" s="208"/>
      <c r="N51" s="208"/>
      <c r="O51" s="208"/>
      <c r="P51" s="208"/>
      <c r="Q51" s="142"/>
      <c r="R51" s="208">
        <f>SUMIFS($S$21:$S$49,$R$21:$R$49,"&gt;=3")</f>
        <v>0</v>
      </c>
      <c r="S51" s="208">
        <f t="shared" ref="S51:T51" si="47">SUM(S21:S49)</f>
        <v>78</v>
      </c>
      <c r="T51" s="208">
        <f t="shared" si="47"/>
        <v>179.32</v>
      </c>
      <c r="U51" s="209"/>
      <c r="V51" s="208"/>
      <c r="W51" s="208"/>
      <c r="X51" s="208"/>
      <c r="Y51" s="210">
        <f>SUM(Y21:Y50)</f>
        <v>347.372233</v>
      </c>
      <c r="Z51" s="208"/>
      <c r="AA51" s="208"/>
      <c r="AB51" s="208"/>
      <c r="AC51" s="208"/>
      <c r="AD51" s="208"/>
      <c r="AE51" s="208"/>
      <c r="AF51" s="208"/>
      <c r="AG51" s="208"/>
      <c r="AH51" s="208"/>
      <c r="AI51" s="208"/>
      <c r="AJ51" s="208"/>
      <c r="AK51" s="208"/>
    </row>
    <row r="52" ht="29.25" customHeight="1">
      <c r="A52" s="140"/>
      <c r="B52" s="140"/>
      <c r="C52" s="140"/>
      <c r="D52" s="140"/>
      <c r="E52" s="140"/>
      <c r="F52" s="140"/>
      <c r="G52" s="140"/>
      <c r="H52" s="141"/>
      <c r="I52" s="140"/>
      <c r="J52" s="140"/>
      <c r="K52" s="140"/>
      <c r="L52" s="140"/>
      <c r="M52" s="140"/>
      <c r="N52" s="140"/>
      <c r="O52" s="140"/>
      <c r="P52" s="140"/>
      <c r="Q52" s="142"/>
      <c r="R52" s="190"/>
      <c r="S52" s="140"/>
      <c r="T52" s="140"/>
      <c r="U52" s="143"/>
      <c r="V52" s="140"/>
      <c r="W52" s="140"/>
      <c r="X52" s="140"/>
      <c r="Y52" s="140"/>
      <c r="Z52" s="140"/>
      <c r="AA52" s="140"/>
      <c r="AB52" s="140"/>
      <c r="AC52" s="140"/>
      <c r="AD52" s="140"/>
      <c r="AE52" s="140"/>
      <c r="AF52" s="140"/>
      <c r="AG52" s="140"/>
      <c r="AH52" s="140"/>
      <c r="AI52" s="140"/>
      <c r="AJ52" s="140"/>
      <c r="AK52" s="140"/>
    </row>
    <row r="53" ht="29.25" customHeight="1">
      <c r="A53" s="140"/>
      <c r="B53" s="140"/>
      <c r="C53" s="140"/>
      <c r="D53" s="140"/>
      <c r="E53" s="140"/>
      <c r="F53" s="140"/>
      <c r="G53" s="140"/>
      <c r="H53" s="141"/>
      <c r="I53" s="140"/>
      <c r="J53" s="140"/>
      <c r="K53" s="140"/>
      <c r="L53" s="140"/>
      <c r="M53" s="140"/>
      <c r="N53" s="140"/>
      <c r="O53" s="140"/>
      <c r="P53" s="140"/>
      <c r="Q53" s="203"/>
      <c r="R53" s="140"/>
      <c r="S53" s="140" t="s">
        <v>48</v>
      </c>
      <c r="T53" s="140" t="s">
        <v>64</v>
      </c>
      <c r="U53" s="143"/>
      <c r="V53" s="140"/>
      <c r="W53" s="140"/>
      <c r="X53" s="140"/>
      <c r="Y53" s="140"/>
      <c r="Z53" s="140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140"/>
    </row>
    <row r="54" ht="29.25" customHeight="1">
      <c r="A54" s="140"/>
      <c r="B54" s="140"/>
      <c r="C54" s="140"/>
      <c r="D54" s="140"/>
      <c r="E54" s="140"/>
      <c r="F54" s="140"/>
      <c r="G54" s="140"/>
      <c r="H54" s="141"/>
      <c r="I54" s="140"/>
      <c r="J54" s="140"/>
      <c r="K54" s="140"/>
      <c r="L54" s="140"/>
      <c r="M54" s="140"/>
      <c r="N54" s="140"/>
      <c r="O54" s="140"/>
      <c r="P54" s="140"/>
      <c r="Q54" s="142"/>
      <c r="R54" s="140" t="s">
        <v>31</v>
      </c>
      <c r="S54" s="211">
        <f>SUMIFS($J$21:$J$49,$R$21:$R$49,"&gt;=3")</f>
        <v>0</v>
      </c>
      <c r="T54" s="212"/>
      <c r="U54" s="143"/>
      <c r="V54" s="140"/>
      <c r="W54" s="140"/>
      <c r="X54" s="140"/>
      <c r="Y54" s="140"/>
      <c r="Z54" s="140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140"/>
    </row>
    <row r="55" ht="29.25" customHeight="1">
      <c r="A55" s="140" t="s">
        <v>32</v>
      </c>
      <c r="B55" s="140"/>
      <c r="C55" s="140"/>
      <c r="D55" s="140" t="s">
        <v>33</v>
      </c>
      <c r="E55" s="140"/>
      <c r="F55" s="140"/>
      <c r="G55" s="140"/>
      <c r="H55" s="141"/>
      <c r="I55" s="140"/>
      <c r="J55" s="140"/>
      <c r="K55" s="140"/>
      <c r="L55" s="140"/>
      <c r="M55" s="140"/>
      <c r="N55" s="140"/>
      <c r="O55" s="140"/>
      <c r="P55" s="140"/>
      <c r="Q55" s="142"/>
      <c r="R55" s="140" t="s">
        <v>34</v>
      </c>
      <c r="S55" s="213">
        <f>J51-S54</f>
        <v>9968.643705</v>
      </c>
      <c r="T55" s="212">
        <f>+SUMIFS($T$21:$T$49,$R$21:$R$49,"&gt;=3")</f>
        <v>0</v>
      </c>
      <c r="U55" s="143"/>
      <c r="V55" s="140"/>
      <c r="W55" s="140"/>
      <c r="X55" s="140"/>
      <c r="Y55" s="140"/>
      <c r="Z55" s="140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140"/>
    </row>
    <row r="56" ht="29.25" customHeight="1">
      <c r="A56" s="140"/>
      <c r="B56" s="140"/>
      <c r="C56" s="140"/>
      <c r="D56" s="140"/>
      <c r="E56" s="140"/>
      <c r="F56" s="140"/>
      <c r="G56" s="140"/>
      <c r="H56" s="141"/>
      <c r="I56" s="140"/>
      <c r="J56" s="140"/>
      <c r="K56" s="140"/>
      <c r="L56" s="140"/>
      <c r="M56" s="140"/>
      <c r="N56" s="140"/>
      <c r="O56" s="140"/>
      <c r="P56" s="140"/>
      <c r="Q56" s="203"/>
      <c r="R56" s="140"/>
      <c r="S56" s="214">
        <f>+I51</f>
        <v>78</v>
      </c>
      <c r="T56" s="140"/>
      <c r="U56" s="143"/>
      <c r="V56" s="140"/>
      <c r="W56" s="140"/>
      <c r="X56" s="140"/>
      <c r="Y56" s="140"/>
      <c r="Z56" s="140"/>
      <c r="AA56" s="140"/>
      <c r="AB56" s="140"/>
      <c r="AC56" s="140"/>
      <c r="AD56" s="140"/>
      <c r="AE56" s="140"/>
      <c r="AF56" s="140"/>
      <c r="AG56" s="140"/>
      <c r="AH56" s="140"/>
      <c r="AI56" s="140"/>
      <c r="AJ56" s="140"/>
      <c r="AK56" s="140"/>
    </row>
    <row r="57" ht="39.0" customHeight="1">
      <c r="A57" s="180"/>
      <c r="B57" s="164" t="s">
        <v>12</v>
      </c>
      <c r="C57" s="181" t="s">
        <v>65</v>
      </c>
      <c r="D57" s="52"/>
      <c r="E57" s="53"/>
      <c r="F57" s="182"/>
      <c r="G57" s="182"/>
      <c r="H57" s="183" t="s">
        <v>14</v>
      </c>
      <c r="I57" s="164" t="s">
        <v>15</v>
      </c>
      <c r="J57" s="164" t="s">
        <v>16</v>
      </c>
      <c r="K57" s="140"/>
      <c r="L57" s="140"/>
      <c r="M57" s="140"/>
      <c r="N57" s="140"/>
      <c r="O57" s="140"/>
      <c r="P57" s="140"/>
      <c r="Q57" s="142"/>
      <c r="R57" s="140"/>
      <c r="S57" s="140"/>
      <c r="T57" s="140"/>
      <c r="U57" s="143"/>
      <c r="V57" s="140"/>
      <c r="W57" s="140"/>
      <c r="X57" s="140"/>
      <c r="Y57" s="140"/>
      <c r="Z57" s="140"/>
      <c r="AA57" s="140"/>
      <c r="AB57" s="140"/>
      <c r="AC57" s="140"/>
      <c r="AD57" s="140"/>
      <c r="AE57" s="140"/>
      <c r="AF57" s="140"/>
      <c r="AG57" s="140"/>
      <c r="AH57" s="140"/>
      <c r="AI57" s="140"/>
      <c r="AJ57" s="140"/>
      <c r="AK57" s="140"/>
    </row>
    <row r="58" ht="27.0" customHeight="1">
      <c r="A58" s="157">
        <v>1.0</v>
      </c>
      <c r="B58" s="215" t="s">
        <v>63</v>
      </c>
      <c r="C58" s="215">
        <v>90.0</v>
      </c>
      <c r="D58" s="215">
        <v>203.0</v>
      </c>
      <c r="E58" s="215">
        <v>233.0</v>
      </c>
      <c r="F58" s="215">
        <f t="shared" ref="F58:F59" si="48">1-VALUE(IF(RIGHT(B58, 1)="%", RIGHT(B58, 3), 0))</f>
        <v>0.2</v>
      </c>
      <c r="G58" s="215">
        <f t="shared" ref="G58:G59" si="49">+Q58*C58/100*D58/100*E58/100</f>
        <v>125.578845</v>
      </c>
      <c r="H58" s="216">
        <f t="shared" ref="H58:H59" si="50">IF(F58=0, G58, F58*G58)</f>
        <v>25.115769</v>
      </c>
      <c r="I58" s="215">
        <v>1.0</v>
      </c>
      <c r="J58" s="217">
        <f t="shared" ref="J58:J59" si="51">+I58*H58</f>
        <v>25.115769</v>
      </c>
      <c r="K58" s="140"/>
      <c r="L58" s="180">
        <f>D58*25.4/1000</f>
        <v>5.1562</v>
      </c>
      <c r="M58" s="164">
        <f>+I58</f>
        <v>1</v>
      </c>
      <c r="N58" s="164">
        <f>M58*L58</f>
        <v>5.1562</v>
      </c>
      <c r="O58" s="140"/>
      <c r="P58" s="140"/>
      <c r="Q58" s="142">
        <v>29.5</v>
      </c>
      <c r="R58" s="140"/>
      <c r="S58" s="140"/>
      <c r="T58" s="140"/>
      <c r="U58" s="143"/>
      <c r="V58" s="140"/>
      <c r="W58" s="140"/>
      <c r="X58" s="140"/>
      <c r="Y58" s="140"/>
      <c r="Z58" s="140"/>
      <c r="AA58" s="140"/>
      <c r="AB58" s="140"/>
      <c r="AC58" s="140"/>
      <c r="AD58" s="140"/>
      <c r="AE58" s="140"/>
      <c r="AF58" s="140"/>
      <c r="AG58" s="140"/>
      <c r="AH58" s="140"/>
      <c r="AI58" s="140"/>
      <c r="AJ58" s="140"/>
      <c r="AK58" s="140"/>
    </row>
    <row r="59" ht="27.0" customHeight="1">
      <c r="A59" s="157">
        <v>2.0</v>
      </c>
      <c r="B59" s="215" t="s">
        <v>142</v>
      </c>
      <c r="C59" s="215">
        <v>70.0</v>
      </c>
      <c r="D59" s="215">
        <v>200.0</v>
      </c>
      <c r="E59" s="215">
        <v>222.0</v>
      </c>
      <c r="F59" s="215">
        <f t="shared" si="48"/>
        <v>0.2</v>
      </c>
      <c r="G59" s="215">
        <f t="shared" si="49"/>
        <v>82.362</v>
      </c>
      <c r="H59" s="216">
        <f t="shared" si="50"/>
        <v>16.4724</v>
      </c>
      <c r="I59" s="215">
        <v>1.0</v>
      </c>
      <c r="J59" s="217">
        <f t="shared" si="51"/>
        <v>16.4724</v>
      </c>
      <c r="K59" s="140"/>
      <c r="L59" s="180"/>
      <c r="M59" s="164"/>
      <c r="N59" s="164"/>
      <c r="O59" s="140"/>
      <c r="P59" s="140"/>
      <c r="Q59" s="142">
        <v>26.5</v>
      </c>
      <c r="R59" s="140"/>
      <c r="S59" s="140"/>
      <c r="T59" s="140"/>
      <c r="U59" s="143"/>
      <c r="V59" s="140"/>
      <c r="W59" s="140"/>
      <c r="X59" s="140"/>
      <c r="Y59" s="140"/>
      <c r="Z59" s="140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140"/>
    </row>
    <row r="60" ht="24.75" customHeight="1">
      <c r="A60" s="164"/>
      <c r="B60" s="198"/>
      <c r="C60" s="198"/>
      <c r="D60" s="198"/>
      <c r="E60" s="198"/>
      <c r="F60" s="198"/>
      <c r="G60" s="198"/>
      <c r="H60" s="222" t="s">
        <v>38</v>
      </c>
      <c r="I60" s="198"/>
      <c r="J60" s="223">
        <f>SUM(J58:J59)</f>
        <v>41.588169</v>
      </c>
      <c r="K60" s="140"/>
      <c r="L60" s="140"/>
      <c r="M60" s="140"/>
      <c r="N60" s="140"/>
      <c r="O60" s="140"/>
      <c r="P60" s="140"/>
      <c r="Q60" s="142"/>
      <c r="R60" s="224"/>
      <c r="S60" s="140"/>
      <c r="T60" s="140"/>
      <c r="U60" s="143"/>
      <c r="V60" s="140"/>
      <c r="W60" s="140"/>
      <c r="X60" s="140"/>
      <c r="Y60" s="140"/>
      <c r="Z60" s="140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140"/>
    </row>
    <row r="61" ht="18.0" customHeight="1">
      <c r="A61" s="178"/>
      <c r="B61" s="146"/>
      <c r="C61" s="146"/>
      <c r="D61" s="146"/>
      <c r="E61" s="146"/>
      <c r="F61" s="146"/>
      <c r="G61" s="146"/>
      <c r="H61" s="147"/>
      <c r="I61" s="146"/>
      <c r="J61" s="179"/>
      <c r="K61" s="140"/>
      <c r="L61" s="140"/>
      <c r="M61" s="140"/>
      <c r="N61" s="140"/>
      <c r="O61" s="140"/>
      <c r="P61" s="140"/>
      <c r="Q61" s="142"/>
      <c r="R61" s="224"/>
      <c r="S61" s="140"/>
      <c r="T61" s="140"/>
      <c r="U61" s="143"/>
      <c r="V61" s="140"/>
      <c r="W61" s="140"/>
      <c r="X61" s="140"/>
      <c r="Y61" s="140"/>
      <c r="Z61" s="140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140"/>
    </row>
    <row r="62" ht="18.0" customHeight="1">
      <c r="A62" s="140"/>
      <c r="B62" s="140"/>
      <c r="C62" s="140"/>
      <c r="D62" s="140"/>
      <c r="E62" s="140"/>
      <c r="F62" s="140"/>
      <c r="G62" s="140"/>
      <c r="H62" s="141"/>
      <c r="I62" s="140"/>
      <c r="J62" s="140"/>
      <c r="K62" s="140"/>
      <c r="L62" s="140"/>
      <c r="M62" s="140"/>
      <c r="N62" s="140"/>
      <c r="O62" s="140"/>
      <c r="P62" s="140"/>
      <c r="Q62" s="142"/>
      <c r="R62" s="224"/>
      <c r="S62" s="140"/>
      <c r="T62" s="140"/>
      <c r="U62" s="143"/>
      <c r="V62" s="140"/>
      <c r="W62" s="140"/>
      <c r="X62" s="140"/>
      <c r="Y62" s="140"/>
      <c r="Z62" s="140"/>
      <c r="AA62" s="140"/>
      <c r="AB62" s="140"/>
      <c r="AC62" s="140"/>
      <c r="AD62" s="140"/>
      <c r="AE62" s="140"/>
      <c r="AF62" s="140"/>
      <c r="AG62" s="140"/>
      <c r="AH62" s="140"/>
      <c r="AI62" s="140"/>
      <c r="AJ62" s="140"/>
      <c r="AK62" s="140"/>
    </row>
    <row r="63" ht="18.0" customHeight="1">
      <c r="A63" s="140"/>
      <c r="B63" s="140"/>
      <c r="C63" s="140"/>
      <c r="D63" s="140"/>
      <c r="E63" s="140"/>
      <c r="F63" s="140"/>
      <c r="G63" s="140"/>
      <c r="H63" s="141"/>
      <c r="I63" s="140"/>
      <c r="J63" s="140"/>
      <c r="K63" s="140"/>
      <c r="L63" s="140"/>
      <c r="M63" s="140"/>
      <c r="N63" s="140"/>
      <c r="O63" s="140"/>
      <c r="P63" s="140"/>
      <c r="Q63" s="142"/>
      <c r="R63" s="224"/>
      <c r="S63" s="140"/>
      <c r="T63" s="140"/>
      <c r="U63" s="143"/>
      <c r="V63" s="140"/>
      <c r="W63" s="140"/>
      <c r="X63" s="140"/>
      <c r="Y63" s="140"/>
      <c r="Z63" s="140"/>
      <c r="AA63" s="140"/>
      <c r="AB63" s="140"/>
      <c r="AC63" s="140"/>
      <c r="AD63" s="140"/>
      <c r="AE63" s="140"/>
      <c r="AF63" s="140"/>
      <c r="AG63" s="140"/>
      <c r="AH63" s="140"/>
      <c r="AI63" s="140"/>
      <c r="AJ63" s="140"/>
      <c r="AK63" s="140"/>
    </row>
    <row r="64" ht="18.0" customHeight="1">
      <c r="A64" s="140" t="s">
        <v>39</v>
      </c>
      <c r="B64" s="140"/>
      <c r="C64" s="140"/>
      <c r="D64" s="140"/>
      <c r="E64" s="140"/>
      <c r="F64" s="140"/>
      <c r="G64" s="140"/>
      <c r="H64" s="141"/>
      <c r="I64" s="140"/>
      <c r="J64" s="140"/>
      <c r="K64" s="140"/>
      <c r="L64" s="140"/>
      <c r="M64" s="140"/>
      <c r="N64" s="140"/>
      <c r="O64" s="140"/>
      <c r="P64" s="140"/>
      <c r="Q64" s="142"/>
      <c r="R64" s="224"/>
      <c r="S64" s="140"/>
      <c r="T64" s="140"/>
      <c r="U64" s="143"/>
      <c r="V64" s="140"/>
      <c r="W64" s="140"/>
      <c r="X64" s="140"/>
      <c r="Y64" s="140"/>
      <c r="Z64" s="140"/>
      <c r="AA64" s="140"/>
      <c r="AB64" s="140"/>
      <c r="AC64" s="140"/>
      <c r="AD64" s="140"/>
      <c r="AE64" s="140"/>
      <c r="AF64" s="140"/>
      <c r="AG64" s="140"/>
      <c r="AH64" s="140"/>
      <c r="AI64" s="140"/>
      <c r="AJ64" s="140"/>
      <c r="AK64" s="140"/>
    </row>
    <row r="65" ht="18.0" customHeight="1">
      <c r="A65" s="140"/>
      <c r="B65" s="140"/>
      <c r="C65" s="140"/>
      <c r="D65" s="140"/>
      <c r="E65" s="140"/>
      <c r="F65" s="140"/>
      <c r="G65" s="140"/>
      <c r="H65" s="141"/>
      <c r="I65" s="140"/>
      <c r="J65" s="140"/>
      <c r="K65" s="140"/>
      <c r="L65" s="140"/>
      <c r="M65" s="140"/>
      <c r="N65" s="140"/>
      <c r="O65" s="140"/>
      <c r="P65" s="140"/>
      <c r="Q65" s="142"/>
      <c r="R65" s="224"/>
      <c r="S65" s="140"/>
      <c r="T65" s="140"/>
      <c r="U65" s="143"/>
      <c r="V65" s="140"/>
      <c r="W65" s="140"/>
      <c r="X65" s="140"/>
      <c r="Y65" s="140"/>
      <c r="Z65" s="140"/>
      <c r="AA65" s="140"/>
      <c r="AB65" s="140"/>
      <c r="AC65" s="140"/>
      <c r="AD65" s="140"/>
      <c r="AE65" s="140"/>
      <c r="AF65" s="140"/>
      <c r="AG65" s="140"/>
      <c r="AH65" s="140"/>
      <c r="AI65" s="140"/>
      <c r="AJ65" s="140"/>
      <c r="AK65" s="140"/>
    </row>
    <row r="66" ht="42.0" customHeight="1">
      <c r="A66" s="180"/>
      <c r="B66" s="164" t="s">
        <v>12</v>
      </c>
      <c r="C66" s="181" t="s">
        <v>66</v>
      </c>
      <c r="D66" s="52"/>
      <c r="E66" s="53"/>
      <c r="F66" s="225"/>
      <c r="G66" s="225"/>
      <c r="H66" s="183" t="s">
        <v>14</v>
      </c>
      <c r="I66" s="226" t="s">
        <v>15</v>
      </c>
      <c r="J66" s="164" t="s">
        <v>16</v>
      </c>
      <c r="K66" s="140"/>
      <c r="L66" s="140"/>
      <c r="M66" s="140"/>
      <c r="N66" s="140"/>
      <c r="O66" s="140"/>
      <c r="P66" s="140"/>
      <c r="Q66" s="142"/>
      <c r="R66" s="224"/>
      <c r="S66" s="140"/>
      <c r="T66" s="140"/>
      <c r="U66" s="143"/>
      <c r="V66" s="140"/>
      <c r="W66" s="140"/>
      <c r="X66" s="140"/>
      <c r="Y66" s="140"/>
      <c r="Z66" s="140"/>
      <c r="AA66" s="140"/>
      <c r="AB66" s="140"/>
      <c r="AC66" s="140"/>
      <c r="AD66" s="140"/>
      <c r="AE66" s="140"/>
      <c r="AF66" s="140"/>
      <c r="AG66" s="140"/>
      <c r="AH66" s="140"/>
      <c r="AI66" s="140"/>
      <c r="AJ66" s="140"/>
      <c r="AK66" s="140"/>
    </row>
    <row r="67" ht="24.75" customHeight="1">
      <c r="A67" s="164">
        <v>1.0</v>
      </c>
      <c r="B67" s="296" t="s">
        <v>57</v>
      </c>
      <c r="C67" s="164"/>
      <c r="D67" s="164"/>
      <c r="E67" s="164"/>
      <c r="F67" s="164"/>
      <c r="G67" s="164"/>
      <c r="H67" s="227">
        <v>45.0</v>
      </c>
      <c r="I67" s="185">
        <v>1.0</v>
      </c>
      <c r="J67" s="219">
        <f t="shared" ref="J67:J70" si="52">+I67*H67</f>
        <v>45</v>
      </c>
      <c r="K67" s="180"/>
      <c r="L67" s="180"/>
      <c r="M67" s="180"/>
      <c r="N67" s="180"/>
      <c r="O67" s="180"/>
      <c r="P67" s="180"/>
      <c r="Q67" s="228"/>
      <c r="R67" s="224"/>
      <c r="S67" s="140"/>
      <c r="T67" s="140"/>
      <c r="U67" s="143"/>
      <c r="V67" s="140"/>
      <c r="W67" s="140"/>
      <c r="X67" s="140"/>
      <c r="Y67" s="140"/>
      <c r="Z67" s="140"/>
      <c r="AA67" s="140"/>
      <c r="AB67" s="140"/>
      <c r="AC67" s="140"/>
      <c r="AD67" s="140"/>
      <c r="AE67" s="140"/>
      <c r="AF67" s="140"/>
      <c r="AG67" s="140"/>
      <c r="AH67" s="140"/>
      <c r="AI67" s="140"/>
      <c r="AJ67" s="140"/>
      <c r="AK67" s="140"/>
    </row>
    <row r="68" ht="24.75" customHeight="1">
      <c r="A68" s="164">
        <v>2.0</v>
      </c>
      <c r="B68" s="215" t="s">
        <v>57</v>
      </c>
      <c r="C68" s="164"/>
      <c r="D68" s="164"/>
      <c r="E68" s="164"/>
      <c r="F68" s="164"/>
      <c r="G68" s="164"/>
      <c r="H68" s="227">
        <v>32.0</v>
      </c>
      <c r="I68" s="185">
        <v>1.0</v>
      </c>
      <c r="J68" s="219">
        <f t="shared" si="52"/>
        <v>32</v>
      </c>
      <c r="K68" s="180"/>
      <c r="L68" s="180"/>
      <c r="M68" s="180"/>
      <c r="N68" s="180"/>
      <c r="O68" s="180"/>
      <c r="P68" s="180"/>
      <c r="Q68" s="228"/>
      <c r="R68" s="224"/>
      <c r="S68" s="140"/>
      <c r="T68" s="140"/>
      <c r="U68" s="143"/>
      <c r="V68" s="140"/>
      <c r="W68" s="140"/>
      <c r="X68" s="140"/>
      <c r="Y68" s="140"/>
      <c r="Z68" s="140"/>
      <c r="AA68" s="140"/>
      <c r="AB68" s="140"/>
      <c r="AC68" s="140"/>
      <c r="AD68" s="140"/>
      <c r="AE68" s="140"/>
      <c r="AF68" s="140"/>
      <c r="AG68" s="140"/>
      <c r="AH68" s="140"/>
      <c r="AI68" s="140"/>
      <c r="AJ68" s="140"/>
      <c r="AK68" s="140"/>
    </row>
    <row r="69" ht="24.75" customHeight="1">
      <c r="A69" s="164">
        <v>3.0</v>
      </c>
      <c r="B69" s="186" t="s">
        <v>140</v>
      </c>
      <c r="C69" s="164"/>
      <c r="D69" s="164"/>
      <c r="E69" s="164"/>
      <c r="F69" s="164"/>
      <c r="G69" s="164"/>
      <c r="H69" s="227">
        <v>47.0</v>
      </c>
      <c r="I69" s="185">
        <v>1.0</v>
      </c>
      <c r="J69" s="219">
        <f t="shared" si="52"/>
        <v>47</v>
      </c>
      <c r="K69" s="180"/>
      <c r="L69" s="180"/>
      <c r="M69" s="180"/>
      <c r="N69" s="180"/>
      <c r="O69" s="180"/>
      <c r="P69" s="180"/>
      <c r="Q69" s="228"/>
      <c r="R69" s="224"/>
      <c r="S69" s="140"/>
      <c r="T69" s="140"/>
      <c r="U69" s="143"/>
      <c r="V69" s="140"/>
      <c r="W69" s="140"/>
      <c r="X69" s="140"/>
      <c r="Y69" s="140"/>
      <c r="Z69" s="140"/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140"/>
    </row>
    <row r="70" ht="24.75" customHeight="1">
      <c r="A70" s="164">
        <v>4.0</v>
      </c>
      <c r="B70" s="201" t="s">
        <v>140</v>
      </c>
      <c r="C70" s="164"/>
      <c r="D70" s="164"/>
      <c r="E70" s="164"/>
      <c r="F70" s="164"/>
      <c r="G70" s="164"/>
      <c r="H70" s="227">
        <v>17.0</v>
      </c>
      <c r="I70" s="185">
        <v>1.0</v>
      </c>
      <c r="J70" s="219">
        <f t="shared" si="52"/>
        <v>17</v>
      </c>
      <c r="K70" s="180"/>
      <c r="L70" s="180"/>
      <c r="M70" s="180"/>
      <c r="N70" s="180"/>
      <c r="O70" s="180"/>
      <c r="P70" s="180"/>
      <c r="Q70" s="228"/>
      <c r="R70" s="224"/>
      <c r="S70" s="140"/>
      <c r="T70" s="140"/>
      <c r="U70" s="143"/>
      <c r="V70" s="140"/>
      <c r="W70" s="140"/>
      <c r="X70" s="140"/>
      <c r="Y70" s="140"/>
      <c r="Z70" s="140"/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140"/>
    </row>
    <row r="71" ht="18.0" customHeight="1">
      <c r="A71" s="140"/>
      <c r="B71" s="140"/>
      <c r="C71" s="140"/>
      <c r="D71" s="140"/>
      <c r="E71" s="140"/>
      <c r="F71" s="140"/>
      <c r="G71" s="140"/>
      <c r="H71" s="141" t="s">
        <v>38</v>
      </c>
      <c r="I71" s="140"/>
      <c r="J71" s="232">
        <f>SUM(J67:J70)</f>
        <v>141</v>
      </c>
      <c r="K71" s="233"/>
      <c r="L71" s="233"/>
      <c r="M71" s="233"/>
      <c r="N71" s="233"/>
      <c r="O71" s="233"/>
      <c r="P71" s="233"/>
      <c r="Q71" s="234"/>
      <c r="R71" s="224"/>
      <c r="S71" s="140"/>
      <c r="T71" s="140"/>
      <c r="U71" s="143"/>
      <c r="V71" s="140"/>
      <c r="W71" s="140"/>
      <c r="X71" s="140"/>
      <c r="Y71" s="140"/>
      <c r="Z71" s="140"/>
      <c r="AA71" s="140"/>
      <c r="AB71" s="140"/>
      <c r="AC71" s="140"/>
      <c r="AD71" s="140"/>
      <c r="AE71" s="140"/>
      <c r="AF71" s="140"/>
      <c r="AG71" s="140"/>
      <c r="AH71" s="140"/>
      <c r="AI71" s="140"/>
      <c r="AJ71" s="140"/>
      <c r="AK71" s="140"/>
    </row>
    <row r="72" ht="18.0" customHeight="1">
      <c r="A72" s="146"/>
      <c r="B72" s="146"/>
      <c r="C72" s="146"/>
      <c r="D72" s="146"/>
      <c r="E72" s="146"/>
      <c r="F72" s="146"/>
      <c r="G72" s="146"/>
      <c r="H72" s="147"/>
      <c r="I72" s="177"/>
      <c r="J72" s="204">
        <f>+J71*60%</f>
        <v>84.6</v>
      </c>
      <c r="K72" s="204"/>
      <c r="L72" s="204"/>
      <c r="M72" s="204"/>
      <c r="N72" s="204"/>
      <c r="O72" s="204"/>
      <c r="P72" s="204"/>
      <c r="Q72" s="206">
        <f>+J71*40%</f>
        <v>56.4</v>
      </c>
      <c r="R72" s="224"/>
      <c r="S72" s="140"/>
      <c r="T72" s="140"/>
      <c r="U72" s="143"/>
      <c r="V72" s="140"/>
      <c r="W72" s="140"/>
      <c r="X72" s="140"/>
      <c r="Y72" s="140"/>
      <c r="Z72" s="140"/>
      <c r="AA72" s="140"/>
      <c r="AB72" s="140"/>
      <c r="AC72" s="140"/>
      <c r="AD72" s="140"/>
      <c r="AE72" s="140"/>
      <c r="AF72" s="140"/>
      <c r="AG72" s="140"/>
      <c r="AH72" s="140"/>
      <c r="AI72" s="140"/>
      <c r="AJ72" s="140"/>
      <c r="AK72" s="140"/>
    </row>
    <row r="73" ht="18.0" customHeight="1">
      <c r="A73" s="140"/>
      <c r="B73" s="140"/>
      <c r="C73" s="140"/>
      <c r="D73" s="140"/>
      <c r="E73" s="140"/>
      <c r="F73" s="140"/>
      <c r="G73" s="140"/>
      <c r="H73" s="141"/>
      <c r="I73" s="140"/>
      <c r="J73" s="140"/>
      <c r="K73" s="140"/>
      <c r="L73" s="140"/>
      <c r="M73" s="140"/>
      <c r="N73" s="140"/>
      <c r="O73" s="140"/>
      <c r="P73" s="140"/>
      <c r="Q73" s="142"/>
      <c r="R73" s="224"/>
      <c r="S73" s="140"/>
      <c r="T73" s="140"/>
      <c r="U73" s="143"/>
      <c r="V73" s="140"/>
      <c r="W73" s="140"/>
      <c r="X73" s="140"/>
      <c r="Y73" s="140"/>
      <c r="Z73" s="140"/>
      <c r="AA73" s="140"/>
      <c r="AB73" s="140"/>
      <c r="AC73" s="140"/>
      <c r="AD73" s="140"/>
      <c r="AE73" s="140"/>
      <c r="AF73" s="140"/>
      <c r="AG73" s="140"/>
      <c r="AH73" s="140"/>
      <c r="AI73" s="140"/>
      <c r="AJ73" s="140"/>
      <c r="AK73" s="140"/>
    </row>
    <row r="74" ht="18.0" customHeight="1">
      <c r="A74" s="140"/>
      <c r="B74" s="140"/>
      <c r="C74" s="140"/>
      <c r="D74" s="140"/>
      <c r="E74" s="140"/>
      <c r="F74" s="140"/>
      <c r="G74" s="140"/>
      <c r="H74" s="141"/>
      <c r="I74" s="140"/>
      <c r="J74" s="140"/>
      <c r="K74" s="140"/>
      <c r="L74" s="140"/>
      <c r="M74" s="140"/>
      <c r="N74" s="140"/>
      <c r="O74" s="140"/>
      <c r="P74" s="140"/>
      <c r="Q74" s="142"/>
      <c r="R74" s="224"/>
      <c r="S74" s="140"/>
      <c r="T74" s="140"/>
      <c r="U74" s="143"/>
      <c r="V74" s="140"/>
      <c r="W74" s="140"/>
      <c r="X74" s="140"/>
      <c r="Y74" s="140"/>
      <c r="Z74" s="140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140"/>
    </row>
    <row r="75" ht="18.0" customHeight="1">
      <c r="A75" s="235" t="s">
        <v>41</v>
      </c>
      <c r="B75" s="140"/>
      <c r="C75" s="140"/>
      <c r="D75" s="140"/>
      <c r="E75" s="140"/>
      <c r="F75" s="140"/>
      <c r="G75" s="140"/>
      <c r="H75" s="141"/>
      <c r="I75" s="140"/>
      <c r="J75" s="140"/>
      <c r="K75" s="140"/>
      <c r="L75" s="140"/>
      <c r="M75" s="140"/>
      <c r="N75" s="140"/>
      <c r="O75" s="140"/>
      <c r="P75" s="140"/>
      <c r="Q75" s="142"/>
      <c r="R75" s="224"/>
      <c r="S75" s="140"/>
      <c r="T75" s="140"/>
      <c r="U75" s="143"/>
      <c r="V75" s="140"/>
      <c r="W75" s="140"/>
      <c r="X75" s="140"/>
      <c r="Y75" s="140"/>
      <c r="Z75" s="140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140"/>
    </row>
    <row r="76" ht="18.0" customHeight="1">
      <c r="A76" s="236"/>
      <c r="B76" s="237" t="s">
        <v>42</v>
      </c>
      <c r="C76" s="237" t="s">
        <v>43</v>
      </c>
      <c r="D76" s="237" t="s">
        <v>44</v>
      </c>
      <c r="E76" s="237" t="s">
        <v>45</v>
      </c>
      <c r="F76" s="237"/>
      <c r="G76" s="237"/>
      <c r="H76" s="238" t="s">
        <v>46</v>
      </c>
      <c r="I76" s="239" t="s">
        <v>47</v>
      </c>
      <c r="J76" s="140"/>
      <c r="K76" s="140"/>
      <c r="L76" s="140"/>
      <c r="M76" s="140"/>
      <c r="N76" s="140"/>
      <c r="O76" s="140"/>
      <c r="P76" s="140"/>
      <c r="Q76" s="142"/>
      <c r="R76" s="224"/>
      <c r="S76" s="140"/>
      <c r="T76" s="140"/>
      <c r="U76" s="143"/>
      <c r="V76" s="140"/>
      <c r="W76" s="140"/>
      <c r="X76" s="140"/>
      <c r="Y76" s="140"/>
      <c r="Z76" s="140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140"/>
    </row>
    <row r="77" ht="18.0" customHeight="1">
      <c r="A77" s="240" t="s">
        <v>48</v>
      </c>
      <c r="B77" s="241">
        <f>+E14</f>
        <v>10431.7246</v>
      </c>
      <c r="C77" s="242">
        <f>+J51</f>
        <v>9968.643705</v>
      </c>
      <c r="D77" s="242">
        <f>+J60</f>
        <v>41.588169</v>
      </c>
      <c r="E77" s="243">
        <f>J72</f>
        <v>84.6</v>
      </c>
      <c r="F77" s="243"/>
      <c r="G77" s="243"/>
      <c r="H77" s="244">
        <f>+I14</f>
        <v>274.4621606</v>
      </c>
      <c r="I77" s="245">
        <f>+B77-C77-D77-E77-H77</f>
        <v>62.43056588</v>
      </c>
      <c r="J77" s="140"/>
      <c r="K77" s="140"/>
      <c r="L77" s="140"/>
      <c r="M77" s="140"/>
      <c r="N77" s="140"/>
      <c r="O77" s="140"/>
      <c r="P77" s="140"/>
      <c r="Q77" s="142"/>
      <c r="R77" s="224"/>
      <c r="S77" s="140"/>
      <c r="T77" s="140"/>
      <c r="U77" s="143"/>
      <c r="V77" s="140"/>
      <c r="W77" s="140"/>
      <c r="X77" s="140"/>
      <c r="Y77" s="140"/>
      <c r="Z77" s="140"/>
      <c r="AA77" s="140"/>
      <c r="AB77" s="140"/>
      <c r="AC77" s="140"/>
      <c r="AD77" s="140"/>
      <c r="AE77" s="140"/>
      <c r="AF77" s="140"/>
      <c r="AG77" s="140"/>
      <c r="AH77" s="140"/>
      <c r="AI77" s="140"/>
      <c r="AJ77" s="140"/>
      <c r="AK77" s="140"/>
    </row>
    <row r="78" ht="18.0" customHeight="1">
      <c r="A78" s="246" t="s">
        <v>49</v>
      </c>
      <c r="B78" s="247"/>
      <c r="C78" s="248">
        <f>+C77/B77</f>
        <v>0.9556084048</v>
      </c>
      <c r="D78" s="248">
        <f>+D77/B77</f>
        <v>0.003986701202</v>
      </c>
      <c r="E78" s="248">
        <f>+E77/B77</f>
        <v>0.008109876674</v>
      </c>
      <c r="F78" s="248"/>
      <c r="G78" s="248"/>
      <c r="H78" s="249">
        <f>+H77/B77</f>
        <v>0.02631033421</v>
      </c>
      <c r="I78" s="250">
        <f>+I77/B77</f>
        <v>0.005984683096</v>
      </c>
      <c r="J78" s="140"/>
      <c r="K78" s="140"/>
      <c r="L78" s="140"/>
      <c r="M78" s="140"/>
      <c r="N78" s="140"/>
      <c r="O78" s="140"/>
      <c r="P78" s="140"/>
      <c r="Q78" s="142"/>
      <c r="R78" s="224"/>
      <c r="S78" s="140"/>
      <c r="T78" s="140"/>
      <c r="U78" s="143"/>
      <c r="V78" s="140"/>
      <c r="W78" s="140"/>
      <c r="X78" s="140"/>
      <c r="Y78" s="140"/>
      <c r="Z78" s="140"/>
      <c r="AA78" s="140"/>
      <c r="AB78" s="140"/>
      <c r="AC78" s="140"/>
      <c r="AD78" s="140"/>
      <c r="AE78" s="140"/>
      <c r="AF78" s="140"/>
      <c r="AG78" s="140"/>
      <c r="AH78" s="140"/>
      <c r="AI78" s="140"/>
      <c r="AJ78" s="140"/>
      <c r="AK78" s="140"/>
    </row>
    <row r="79" ht="18.0" customHeight="1">
      <c r="A79" s="167"/>
      <c r="B79" s="221"/>
      <c r="C79" s="251"/>
      <c r="D79" s="251"/>
      <c r="E79" s="251"/>
      <c r="F79" s="251"/>
      <c r="G79" s="251"/>
      <c r="H79" s="252"/>
      <c r="I79" s="253"/>
      <c r="J79" s="140"/>
      <c r="K79" s="140"/>
      <c r="L79" s="140"/>
      <c r="M79" s="140"/>
      <c r="N79" s="140"/>
      <c r="O79" s="140"/>
      <c r="P79" s="140"/>
      <c r="Q79" s="142"/>
      <c r="R79" s="224"/>
      <c r="S79" s="140"/>
      <c r="T79" s="140"/>
      <c r="U79" s="143"/>
      <c r="V79" s="140"/>
      <c r="W79" s="140"/>
      <c r="X79" s="140"/>
      <c r="Y79" s="140"/>
      <c r="Z79" s="140"/>
      <c r="AA79" s="140"/>
      <c r="AB79" s="140"/>
      <c r="AC79" s="140"/>
      <c r="AD79" s="140"/>
      <c r="AE79" s="140"/>
      <c r="AF79" s="140"/>
      <c r="AG79" s="140"/>
      <c r="AH79" s="140"/>
      <c r="AI79" s="140"/>
      <c r="AJ79" s="140"/>
      <c r="AK79" s="140"/>
    </row>
    <row r="80" ht="18.0" customHeight="1">
      <c r="A80" s="254"/>
      <c r="B80" s="255"/>
      <c r="C80" s="255"/>
      <c r="D80" s="255" t="s">
        <v>50</v>
      </c>
      <c r="E80" s="255" t="s">
        <v>48</v>
      </c>
      <c r="F80" s="255"/>
      <c r="G80" s="255"/>
      <c r="H80" s="256">
        <f>+D77+E77+H77+I77</f>
        <v>463.0808955</v>
      </c>
      <c r="I80" s="257"/>
      <c r="J80" s="140"/>
      <c r="K80" s="140"/>
      <c r="L80" s="140"/>
      <c r="M80" s="140"/>
      <c r="N80" s="140"/>
      <c r="O80" s="140"/>
      <c r="P80" s="140"/>
      <c r="Q80" s="142"/>
      <c r="R80" s="141"/>
      <c r="S80" s="140"/>
      <c r="T80" s="140"/>
      <c r="U80" s="143"/>
      <c r="V80" s="140"/>
      <c r="W80" s="140"/>
      <c r="X80" s="140"/>
      <c r="Y80" s="140"/>
      <c r="Z80" s="140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140"/>
    </row>
    <row r="81" ht="18.0" customHeight="1">
      <c r="A81" s="258"/>
      <c r="B81" s="140"/>
      <c r="C81" s="140"/>
      <c r="D81" s="140"/>
      <c r="E81" s="140" t="s">
        <v>49</v>
      </c>
      <c r="F81" s="140"/>
      <c r="G81" s="140"/>
      <c r="H81" s="252">
        <f>+H80/B77</f>
        <v>0.04439159518</v>
      </c>
      <c r="I81" s="259"/>
      <c r="J81" s="140"/>
      <c r="K81" s="140"/>
      <c r="L81" s="140"/>
      <c r="M81" s="140"/>
      <c r="N81" s="140"/>
      <c r="O81" s="140"/>
      <c r="P81" s="140"/>
      <c r="Q81" s="142"/>
      <c r="R81" s="141"/>
      <c r="S81" s="140"/>
      <c r="T81" s="140"/>
      <c r="U81" s="143"/>
      <c r="V81" s="140"/>
      <c r="W81" s="140"/>
      <c r="X81" s="140"/>
      <c r="Y81" s="140"/>
      <c r="Z81" s="140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140"/>
    </row>
    <row r="82" ht="18.0" customHeight="1">
      <c r="A82" s="258"/>
      <c r="B82" s="140"/>
      <c r="C82" s="140" t="s">
        <v>51</v>
      </c>
      <c r="D82" s="140"/>
      <c r="E82" s="140"/>
      <c r="F82" s="140"/>
      <c r="G82" s="140"/>
      <c r="H82" s="141"/>
      <c r="I82" s="259"/>
      <c r="J82" s="140"/>
      <c r="K82" s="140"/>
      <c r="L82" s="140"/>
      <c r="M82" s="140"/>
      <c r="N82" s="140"/>
      <c r="O82" s="140"/>
      <c r="P82" s="140"/>
      <c r="Q82" s="142"/>
      <c r="R82" s="141"/>
      <c r="S82" s="140"/>
      <c r="T82" s="140"/>
      <c r="U82" s="143"/>
      <c r="V82" s="140"/>
      <c r="W82" s="140"/>
      <c r="X82" s="140"/>
      <c r="Y82" s="140"/>
      <c r="Z82" s="140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140"/>
    </row>
    <row r="83" ht="18.0" customHeight="1">
      <c r="A83" s="258"/>
      <c r="B83" s="140"/>
      <c r="C83" s="140"/>
      <c r="D83" s="140" t="s">
        <v>52</v>
      </c>
      <c r="E83" s="140"/>
      <c r="F83" s="140"/>
      <c r="G83" s="140"/>
      <c r="H83" s="141">
        <f>+H82*(H80-H77)</f>
        <v>0</v>
      </c>
      <c r="I83" s="259"/>
      <c r="J83" s="140"/>
      <c r="K83" s="140"/>
      <c r="L83" s="140"/>
      <c r="M83" s="140"/>
      <c r="N83" s="140"/>
      <c r="O83" s="140"/>
      <c r="P83" s="140"/>
      <c r="Q83" s="142"/>
      <c r="R83" s="140"/>
      <c r="S83" s="140"/>
      <c r="T83" s="140"/>
      <c r="U83" s="143"/>
      <c r="V83" s="140"/>
      <c r="W83" s="140"/>
      <c r="X83" s="140"/>
      <c r="Y83" s="140"/>
      <c r="Z83" s="140"/>
      <c r="AA83" s="140"/>
      <c r="AB83" s="140"/>
      <c r="AC83" s="140"/>
      <c r="AD83" s="140"/>
      <c r="AE83" s="140"/>
      <c r="AF83" s="140"/>
      <c r="AG83" s="140"/>
      <c r="AH83" s="140"/>
      <c r="AI83" s="140"/>
      <c r="AJ83" s="140"/>
      <c r="AK83" s="140"/>
    </row>
    <row r="84" ht="18.0" customHeight="1">
      <c r="A84" s="260"/>
      <c r="B84" s="261"/>
      <c r="C84" s="261"/>
      <c r="D84" s="261"/>
      <c r="E84" s="261"/>
      <c r="F84" s="261"/>
      <c r="G84" s="261"/>
      <c r="H84" s="262"/>
      <c r="I84" s="263"/>
      <c r="J84" s="140"/>
      <c r="K84" s="140"/>
      <c r="L84" s="140"/>
      <c r="M84" s="140"/>
      <c r="N84" s="140"/>
      <c r="O84" s="140"/>
      <c r="P84" s="140"/>
      <c r="Q84" s="142"/>
      <c r="R84" s="140"/>
      <c r="S84" s="140"/>
      <c r="T84" s="140"/>
      <c r="U84" s="143"/>
      <c r="V84" s="140"/>
      <c r="W84" s="140"/>
      <c r="X84" s="140"/>
      <c r="Y84" s="140"/>
      <c r="Z84" s="140"/>
      <c r="AA84" s="140"/>
      <c r="AB84" s="140"/>
      <c r="AC84" s="140"/>
      <c r="AD84" s="140"/>
      <c r="AE84" s="140"/>
      <c r="AF84" s="140"/>
      <c r="AG84" s="140"/>
      <c r="AH84" s="140"/>
      <c r="AI84" s="140"/>
      <c r="AJ84" s="140"/>
      <c r="AK84" s="140"/>
    </row>
    <row r="85" ht="18.0" customHeight="1">
      <c r="A85" s="140"/>
      <c r="B85" s="140"/>
      <c r="C85" s="140"/>
      <c r="D85" s="140"/>
      <c r="E85" s="140"/>
      <c r="F85" s="140"/>
      <c r="G85" s="140"/>
      <c r="H85" s="141"/>
      <c r="I85" s="140"/>
      <c r="J85" s="140"/>
      <c r="K85" s="140"/>
      <c r="L85" s="140"/>
      <c r="M85" s="140"/>
      <c r="N85" s="140"/>
      <c r="O85" s="140"/>
      <c r="P85" s="140"/>
      <c r="Q85" s="142"/>
      <c r="R85" s="140"/>
      <c r="S85" s="140"/>
      <c r="T85" s="140"/>
      <c r="U85" s="143"/>
      <c r="V85" s="140"/>
      <c r="W85" s="140"/>
      <c r="X85" s="140"/>
      <c r="Y85" s="140"/>
      <c r="Z85" s="140"/>
      <c r="AA85" s="140"/>
      <c r="AB85" s="140"/>
      <c r="AC85" s="140"/>
      <c r="AD85" s="140"/>
      <c r="AE85" s="140"/>
      <c r="AF85" s="140"/>
      <c r="AG85" s="140"/>
      <c r="AH85" s="140"/>
      <c r="AI85" s="140"/>
      <c r="AJ85" s="140"/>
      <c r="AK85" s="140"/>
    </row>
    <row r="86" ht="18.0" customHeight="1">
      <c r="A86" s="140"/>
      <c r="B86" s="140"/>
      <c r="C86" s="140"/>
      <c r="D86" s="140"/>
      <c r="E86" s="140"/>
      <c r="F86" s="140"/>
      <c r="G86" s="140"/>
      <c r="H86" s="141"/>
      <c r="I86" s="140"/>
      <c r="J86" s="140"/>
      <c r="K86" s="140"/>
      <c r="L86" s="140"/>
      <c r="M86" s="140"/>
      <c r="N86" s="140"/>
      <c r="O86" s="140"/>
      <c r="P86" s="140"/>
      <c r="Q86" s="142"/>
      <c r="R86" s="140"/>
      <c r="S86" s="140"/>
      <c r="T86" s="140"/>
      <c r="U86" s="143"/>
      <c r="V86" s="140"/>
      <c r="W86" s="140"/>
      <c r="X86" s="140"/>
      <c r="Y86" s="140"/>
      <c r="Z86" s="140"/>
      <c r="AA86" s="140"/>
      <c r="AB86" s="140"/>
      <c r="AC86" s="140"/>
      <c r="AD86" s="140"/>
      <c r="AE86" s="140"/>
      <c r="AF86" s="140"/>
      <c r="AG86" s="140"/>
      <c r="AH86" s="140"/>
      <c r="AI86" s="140"/>
      <c r="AJ86" s="140"/>
      <c r="AK86" s="140"/>
    </row>
    <row r="87" ht="18.0" customHeight="1">
      <c r="A87" s="140"/>
      <c r="B87" s="140"/>
      <c r="C87" s="140"/>
      <c r="D87" s="140"/>
      <c r="E87" s="140"/>
      <c r="F87" s="140"/>
      <c r="G87" s="140"/>
      <c r="H87" s="141"/>
      <c r="I87" s="140"/>
      <c r="J87" s="140"/>
      <c r="K87" s="140"/>
      <c r="L87" s="140"/>
      <c r="M87" s="140"/>
      <c r="N87" s="140"/>
      <c r="O87" s="140"/>
      <c r="P87" s="140"/>
      <c r="Q87" s="142"/>
      <c r="R87" s="140"/>
      <c r="S87" s="140"/>
      <c r="T87" s="140"/>
      <c r="U87" s="143"/>
      <c r="V87" s="140"/>
      <c r="W87" s="140"/>
      <c r="X87" s="140"/>
      <c r="Y87" s="140"/>
      <c r="Z87" s="140"/>
      <c r="AA87" s="140"/>
      <c r="AB87" s="140"/>
      <c r="AC87" s="140"/>
      <c r="AD87" s="140"/>
      <c r="AE87" s="140"/>
      <c r="AF87" s="140"/>
      <c r="AG87" s="140"/>
      <c r="AH87" s="140"/>
      <c r="AI87" s="140"/>
      <c r="AJ87" s="140"/>
      <c r="AK87" s="140"/>
    </row>
    <row r="88" ht="18.0" customHeight="1">
      <c r="A88" s="7"/>
      <c r="B88" s="7"/>
      <c r="C88" s="7"/>
      <c r="D88" s="7"/>
      <c r="E88" s="7"/>
      <c r="F88" s="7"/>
      <c r="G88" s="7"/>
      <c r="H88" s="264"/>
      <c r="I88" s="7"/>
      <c r="J88" s="7"/>
      <c r="K88" s="7"/>
      <c r="L88" s="7"/>
      <c r="M88" s="7"/>
      <c r="N88" s="7"/>
      <c r="O88" s="7"/>
      <c r="P88" s="7"/>
      <c r="Q88" s="265"/>
      <c r="R88" s="7"/>
      <c r="S88" s="7"/>
      <c r="T88" s="7"/>
      <c r="U88" s="266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</row>
    <row r="89" ht="18.0" customHeight="1">
      <c r="A89" s="7"/>
      <c r="B89" s="7"/>
      <c r="C89" s="7"/>
      <c r="D89" s="7"/>
      <c r="E89" s="7"/>
      <c r="F89" s="7"/>
      <c r="G89" s="7"/>
      <c r="H89" s="264"/>
      <c r="I89" s="7"/>
      <c r="J89" s="7"/>
      <c r="K89" s="7"/>
      <c r="L89" s="7"/>
      <c r="M89" s="7"/>
      <c r="N89" s="7"/>
      <c r="O89" s="7"/>
      <c r="P89" s="7"/>
      <c r="Q89" s="265"/>
      <c r="R89" s="7"/>
      <c r="S89" s="7"/>
      <c r="T89" s="7"/>
      <c r="U89" s="266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</row>
    <row r="90" ht="18.0" customHeight="1">
      <c r="A90" s="7"/>
      <c r="B90" s="7"/>
      <c r="C90" s="7"/>
      <c r="D90" s="7"/>
      <c r="E90" s="7"/>
      <c r="F90" s="7"/>
      <c r="G90" s="7"/>
      <c r="H90" s="264"/>
      <c r="I90" s="7"/>
      <c r="J90" s="7"/>
      <c r="K90" s="7"/>
      <c r="L90" s="7"/>
      <c r="M90" s="7"/>
      <c r="N90" s="7"/>
      <c r="O90" s="7"/>
      <c r="P90" s="7"/>
      <c r="Q90" s="265"/>
      <c r="R90" s="7"/>
      <c r="S90" s="7"/>
      <c r="T90" s="7"/>
      <c r="U90" s="266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</row>
    <row r="91" ht="18.0" customHeight="1">
      <c r="A91" s="7"/>
      <c r="B91" s="7"/>
      <c r="C91" s="7"/>
      <c r="D91" s="7"/>
      <c r="E91" s="7"/>
      <c r="F91" s="7"/>
      <c r="G91" s="7"/>
      <c r="H91" s="264"/>
      <c r="I91" s="7"/>
      <c r="J91" s="7"/>
      <c r="K91" s="7"/>
      <c r="L91" s="7"/>
      <c r="M91" s="7"/>
      <c r="N91" s="7"/>
      <c r="O91" s="7"/>
      <c r="P91" s="7"/>
      <c r="Q91" s="265"/>
      <c r="R91" s="7"/>
      <c r="S91" s="7"/>
      <c r="T91" s="7"/>
      <c r="U91" s="266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</row>
    <row r="92" ht="18.0" customHeight="1">
      <c r="A92" s="7"/>
      <c r="B92" s="7"/>
      <c r="C92" s="7"/>
      <c r="D92" s="7"/>
      <c r="E92" s="7"/>
      <c r="F92" s="7"/>
      <c r="G92" s="7"/>
      <c r="H92" s="264"/>
      <c r="I92" s="7"/>
      <c r="J92" s="7"/>
      <c r="K92" s="7"/>
      <c r="L92" s="7"/>
      <c r="M92" s="7"/>
      <c r="N92" s="7"/>
      <c r="O92" s="7"/>
      <c r="P92" s="7"/>
      <c r="Q92" s="265"/>
      <c r="R92" s="7"/>
      <c r="S92" s="7"/>
      <c r="T92" s="7"/>
      <c r="U92" s="266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</row>
    <row r="93" ht="18.0" customHeight="1">
      <c r="A93" s="7"/>
      <c r="B93" s="7"/>
      <c r="C93" s="7"/>
      <c r="D93" s="7"/>
      <c r="E93" s="7"/>
      <c r="F93" s="7"/>
      <c r="G93" s="7"/>
      <c r="H93" s="264"/>
      <c r="I93" s="7"/>
      <c r="J93" s="7"/>
      <c r="K93" s="7"/>
      <c r="L93" s="7"/>
      <c r="M93" s="7"/>
      <c r="N93" s="7"/>
      <c r="O93" s="7"/>
      <c r="P93" s="7"/>
      <c r="Q93" s="265"/>
      <c r="R93" s="7"/>
      <c r="S93" s="7"/>
      <c r="T93" s="7"/>
      <c r="U93" s="266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</row>
    <row r="94" ht="18.0" customHeight="1">
      <c r="A94" s="7"/>
      <c r="B94" s="7"/>
      <c r="C94" s="7"/>
      <c r="D94" s="7"/>
      <c r="E94" s="7"/>
      <c r="F94" s="7"/>
      <c r="G94" s="7"/>
      <c r="H94" s="264"/>
      <c r="I94" s="7"/>
      <c r="J94" s="7"/>
      <c r="K94" s="7"/>
      <c r="L94" s="7"/>
      <c r="M94" s="7"/>
      <c r="N94" s="7"/>
      <c r="O94" s="7"/>
      <c r="P94" s="7"/>
      <c r="Q94" s="265"/>
      <c r="R94" s="7"/>
      <c r="S94" s="7"/>
      <c r="T94" s="7"/>
      <c r="U94" s="266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</row>
    <row r="95" ht="18.0" customHeight="1">
      <c r="A95" s="7"/>
      <c r="B95" s="7"/>
      <c r="C95" s="7"/>
      <c r="D95" s="7"/>
      <c r="E95" s="7"/>
      <c r="F95" s="7"/>
      <c r="G95" s="7"/>
      <c r="H95" s="264"/>
      <c r="I95" s="7"/>
      <c r="J95" s="7"/>
      <c r="K95" s="7"/>
      <c r="L95" s="7"/>
      <c r="M95" s="7"/>
      <c r="N95" s="7"/>
      <c r="O95" s="7"/>
      <c r="P95" s="7"/>
      <c r="Q95" s="265"/>
      <c r="R95" s="7"/>
      <c r="S95" s="7"/>
      <c r="T95" s="7"/>
      <c r="U95" s="266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</row>
    <row r="96" ht="18.0" customHeight="1">
      <c r="A96" s="7"/>
      <c r="B96" s="7"/>
      <c r="C96" s="7"/>
      <c r="D96" s="7"/>
      <c r="E96" s="7"/>
      <c r="F96" s="7"/>
      <c r="G96" s="7"/>
      <c r="H96" s="264"/>
      <c r="I96" s="7"/>
      <c r="J96" s="7"/>
      <c r="K96" s="7"/>
      <c r="L96" s="7"/>
      <c r="M96" s="7"/>
      <c r="N96" s="7"/>
      <c r="O96" s="7"/>
      <c r="P96" s="7"/>
      <c r="Q96" s="265"/>
      <c r="R96" s="7"/>
      <c r="S96" s="7"/>
      <c r="T96" s="7"/>
      <c r="U96" s="266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</row>
    <row r="97" ht="18.0" customHeight="1">
      <c r="A97" s="7"/>
      <c r="B97" s="7"/>
      <c r="C97" s="7"/>
      <c r="D97" s="7"/>
      <c r="E97" s="7"/>
      <c r="F97" s="7"/>
      <c r="G97" s="7"/>
      <c r="H97" s="264"/>
      <c r="I97" s="7"/>
      <c r="J97" s="7"/>
      <c r="K97" s="7"/>
      <c r="L97" s="7"/>
      <c r="M97" s="7"/>
      <c r="N97" s="7"/>
      <c r="O97" s="7"/>
      <c r="P97" s="7"/>
      <c r="Q97" s="265"/>
      <c r="R97" s="7"/>
      <c r="S97" s="7"/>
      <c r="T97" s="7"/>
      <c r="U97" s="266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</row>
    <row r="98" ht="18.0" customHeight="1">
      <c r="A98" s="7"/>
      <c r="B98" s="7"/>
      <c r="C98" s="7"/>
      <c r="D98" s="7"/>
      <c r="E98" s="7"/>
      <c r="F98" s="7"/>
      <c r="G98" s="7"/>
      <c r="H98" s="264"/>
      <c r="I98" s="7"/>
      <c r="J98" s="7"/>
      <c r="K98" s="7"/>
      <c r="L98" s="7"/>
      <c r="M98" s="7"/>
      <c r="N98" s="7"/>
      <c r="O98" s="7"/>
      <c r="P98" s="7"/>
      <c r="Q98" s="265"/>
      <c r="R98" s="7"/>
      <c r="S98" s="7"/>
      <c r="T98" s="7"/>
      <c r="U98" s="266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</row>
    <row r="99" ht="18.0" customHeight="1">
      <c r="A99" s="7"/>
      <c r="B99" s="7"/>
      <c r="C99" s="7"/>
      <c r="D99" s="7"/>
      <c r="E99" s="7"/>
      <c r="F99" s="7"/>
      <c r="G99" s="7"/>
      <c r="H99" s="264"/>
      <c r="I99" s="7"/>
      <c r="J99" s="7"/>
      <c r="K99" s="7"/>
      <c r="L99" s="7"/>
      <c r="M99" s="7"/>
      <c r="N99" s="7"/>
      <c r="O99" s="7"/>
      <c r="P99" s="7"/>
      <c r="Q99" s="265"/>
      <c r="R99" s="7"/>
      <c r="S99" s="7"/>
      <c r="T99" s="7"/>
      <c r="U99" s="266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</row>
    <row r="100" ht="18.0" customHeight="1">
      <c r="A100" s="7"/>
      <c r="B100" s="7"/>
      <c r="C100" s="7"/>
      <c r="D100" s="7"/>
      <c r="E100" s="7"/>
      <c r="F100" s="7"/>
      <c r="G100" s="7"/>
      <c r="H100" s="264"/>
      <c r="I100" s="7"/>
      <c r="J100" s="7"/>
      <c r="K100" s="7"/>
      <c r="L100" s="7"/>
      <c r="M100" s="7"/>
      <c r="N100" s="7"/>
      <c r="O100" s="7"/>
      <c r="P100" s="7"/>
      <c r="Q100" s="265"/>
      <c r="R100" s="7"/>
      <c r="S100" s="7"/>
      <c r="T100" s="7"/>
      <c r="U100" s="266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</row>
    <row r="101" ht="18.0" customHeight="1">
      <c r="A101" s="7"/>
      <c r="B101" s="7"/>
      <c r="C101" s="7"/>
      <c r="D101" s="7"/>
      <c r="E101" s="7"/>
      <c r="F101" s="7"/>
      <c r="G101" s="7"/>
      <c r="H101" s="264"/>
      <c r="I101" s="7"/>
      <c r="J101" s="7"/>
      <c r="K101" s="7"/>
      <c r="L101" s="7"/>
      <c r="M101" s="7"/>
      <c r="N101" s="7"/>
      <c r="O101" s="7"/>
      <c r="P101" s="7"/>
      <c r="Q101" s="265"/>
      <c r="R101" s="7"/>
      <c r="S101" s="7"/>
      <c r="T101" s="7"/>
      <c r="U101" s="266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</row>
    <row r="102" ht="18.0" customHeight="1">
      <c r="A102" s="7"/>
      <c r="B102" s="7"/>
      <c r="C102" s="7"/>
      <c r="D102" s="7"/>
      <c r="E102" s="7"/>
      <c r="F102" s="7"/>
      <c r="G102" s="7"/>
      <c r="H102" s="264"/>
      <c r="I102" s="7"/>
      <c r="J102" s="7"/>
      <c r="K102" s="7"/>
      <c r="L102" s="7"/>
      <c r="M102" s="7"/>
      <c r="N102" s="7"/>
      <c r="O102" s="7"/>
      <c r="P102" s="7"/>
      <c r="Q102" s="265"/>
      <c r="R102" s="7"/>
      <c r="S102" s="7"/>
      <c r="T102" s="7"/>
      <c r="U102" s="266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</row>
    <row r="103" ht="18.0" customHeight="1">
      <c r="A103" s="7"/>
      <c r="B103" s="7"/>
      <c r="C103" s="7"/>
      <c r="D103" s="7"/>
      <c r="E103" s="7"/>
      <c r="F103" s="7"/>
      <c r="G103" s="7"/>
      <c r="H103" s="264"/>
      <c r="I103" s="7"/>
      <c r="J103" s="7"/>
      <c r="K103" s="7"/>
      <c r="L103" s="7"/>
      <c r="M103" s="7"/>
      <c r="N103" s="7"/>
      <c r="O103" s="7"/>
      <c r="P103" s="7"/>
      <c r="Q103" s="265"/>
      <c r="R103" s="7"/>
      <c r="S103" s="7"/>
      <c r="T103" s="7"/>
      <c r="U103" s="266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</row>
    <row r="104" ht="18.0" customHeight="1">
      <c r="A104" s="7"/>
      <c r="B104" s="7"/>
      <c r="C104" s="7"/>
      <c r="D104" s="7"/>
      <c r="E104" s="7"/>
      <c r="F104" s="7"/>
      <c r="G104" s="7"/>
      <c r="H104" s="264"/>
      <c r="I104" s="7"/>
      <c r="J104" s="7"/>
      <c r="K104" s="7"/>
      <c r="L104" s="7"/>
      <c r="M104" s="7"/>
      <c r="N104" s="7"/>
      <c r="O104" s="7"/>
      <c r="P104" s="7"/>
      <c r="Q104" s="265"/>
      <c r="R104" s="7"/>
      <c r="S104" s="7"/>
      <c r="T104" s="7"/>
      <c r="U104" s="266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</row>
    <row r="105" ht="18.0" customHeight="1">
      <c r="A105" s="7"/>
      <c r="B105" s="7"/>
      <c r="C105" s="7"/>
      <c r="D105" s="7"/>
      <c r="E105" s="7"/>
      <c r="F105" s="7"/>
      <c r="G105" s="7"/>
      <c r="H105" s="264"/>
      <c r="I105" s="7"/>
      <c r="J105" s="7"/>
      <c r="K105" s="7"/>
      <c r="L105" s="7"/>
      <c r="M105" s="7"/>
      <c r="N105" s="7"/>
      <c r="O105" s="7"/>
      <c r="P105" s="7"/>
      <c r="Q105" s="265"/>
      <c r="R105" s="7"/>
      <c r="S105" s="7"/>
      <c r="T105" s="7"/>
      <c r="U105" s="266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</row>
    <row r="106" ht="18.0" customHeight="1">
      <c r="A106" s="7"/>
      <c r="B106" s="7"/>
      <c r="C106" s="7"/>
      <c r="D106" s="7"/>
      <c r="E106" s="7"/>
      <c r="F106" s="7"/>
      <c r="G106" s="7"/>
      <c r="H106" s="264"/>
      <c r="I106" s="7"/>
      <c r="J106" s="7"/>
      <c r="K106" s="7"/>
      <c r="L106" s="7"/>
      <c r="M106" s="7"/>
      <c r="N106" s="7"/>
      <c r="O106" s="7"/>
      <c r="P106" s="7"/>
      <c r="Q106" s="265"/>
      <c r="R106" s="7"/>
      <c r="S106" s="7"/>
      <c r="T106" s="7"/>
      <c r="U106" s="266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</row>
    <row r="107" ht="18.0" customHeight="1">
      <c r="A107" s="7"/>
      <c r="B107" s="7"/>
      <c r="C107" s="7"/>
      <c r="D107" s="7"/>
      <c r="E107" s="7"/>
      <c r="F107" s="7"/>
      <c r="G107" s="7"/>
      <c r="H107" s="264"/>
      <c r="I107" s="7"/>
      <c r="J107" s="7"/>
      <c r="K107" s="7"/>
      <c r="L107" s="7"/>
      <c r="M107" s="7"/>
      <c r="N107" s="7"/>
      <c r="O107" s="7"/>
      <c r="P107" s="7"/>
      <c r="Q107" s="265"/>
      <c r="R107" s="7"/>
      <c r="S107" s="7"/>
      <c r="T107" s="7"/>
      <c r="U107" s="266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</row>
    <row r="108" ht="18.0" customHeight="1">
      <c r="A108" s="7"/>
      <c r="B108" s="7"/>
      <c r="C108" s="7"/>
      <c r="D108" s="7"/>
      <c r="E108" s="7"/>
      <c r="F108" s="7"/>
      <c r="G108" s="7"/>
      <c r="H108" s="264"/>
      <c r="I108" s="7"/>
      <c r="J108" s="7"/>
      <c r="K108" s="7"/>
      <c r="L108" s="7"/>
      <c r="M108" s="7"/>
      <c r="N108" s="7"/>
      <c r="O108" s="7"/>
      <c r="P108" s="7"/>
      <c r="Q108" s="265"/>
      <c r="R108" s="7"/>
      <c r="S108" s="7"/>
      <c r="T108" s="7"/>
      <c r="U108" s="266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</row>
    <row r="109" ht="18.0" customHeight="1">
      <c r="A109" s="7"/>
      <c r="B109" s="7"/>
      <c r="C109" s="7"/>
      <c r="D109" s="7"/>
      <c r="E109" s="7"/>
      <c r="F109" s="7"/>
      <c r="G109" s="7"/>
      <c r="H109" s="264"/>
      <c r="I109" s="7"/>
      <c r="J109" s="7"/>
      <c r="K109" s="7"/>
      <c r="L109" s="7"/>
      <c r="M109" s="7"/>
      <c r="N109" s="7"/>
      <c r="O109" s="7"/>
      <c r="P109" s="7"/>
      <c r="Q109" s="265"/>
      <c r="R109" s="7"/>
      <c r="S109" s="7"/>
      <c r="T109" s="7"/>
      <c r="U109" s="266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</row>
    <row r="110" ht="18.0" customHeight="1">
      <c r="A110" s="7"/>
      <c r="B110" s="7"/>
      <c r="C110" s="7"/>
      <c r="D110" s="7"/>
      <c r="E110" s="7"/>
      <c r="F110" s="7"/>
      <c r="G110" s="7"/>
      <c r="H110" s="264"/>
      <c r="I110" s="7"/>
      <c r="J110" s="7"/>
      <c r="K110" s="7"/>
      <c r="L110" s="7"/>
      <c r="M110" s="7"/>
      <c r="N110" s="7"/>
      <c r="O110" s="7"/>
      <c r="P110" s="7"/>
      <c r="Q110" s="265"/>
      <c r="R110" s="7"/>
      <c r="S110" s="7"/>
      <c r="T110" s="7"/>
      <c r="U110" s="266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</row>
    <row r="111" ht="18.0" customHeight="1">
      <c r="A111" s="7"/>
      <c r="B111" s="7"/>
      <c r="C111" s="7"/>
      <c r="D111" s="7"/>
      <c r="E111" s="7"/>
      <c r="F111" s="7"/>
      <c r="G111" s="7"/>
      <c r="H111" s="264"/>
      <c r="I111" s="7"/>
      <c r="J111" s="7"/>
      <c r="K111" s="7"/>
      <c r="L111" s="7"/>
      <c r="M111" s="7"/>
      <c r="N111" s="7"/>
      <c r="O111" s="7"/>
      <c r="P111" s="7"/>
      <c r="Q111" s="265"/>
      <c r="R111" s="7"/>
      <c r="S111" s="7"/>
      <c r="T111" s="7"/>
      <c r="U111" s="266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</row>
    <row r="112" ht="18.0" customHeight="1">
      <c r="A112" s="7"/>
      <c r="B112" s="7"/>
      <c r="C112" s="7"/>
      <c r="D112" s="7"/>
      <c r="E112" s="7"/>
      <c r="F112" s="7"/>
      <c r="G112" s="7"/>
      <c r="H112" s="264"/>
      <c r="I112" s="7"/>
      <c r="J112" s="7"/>
      <c r="K112" s="7"/>
      <c r="L112" s="7"/>
      <c r="M112" s="7"/>
      <c r="N112" s="7"/>
      <c r="O112" s="7"/>
      <c r="P112" s="7"/>
      <c r="Q112" s="265"/>
      <c r="R112" s="7"/>
      <c r="S112" s="7"/>
      <c r="T112" s="7"/>
      <c r="U112" s="266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</row>
    <row r="113" ht="18.0" customHeight="1">
      <c r="A113" s="7"/>
      <c r="B113" s="7"/>
      <c r="C113" s="7"/>
      <c r="D113" s="7"/>
      <c r="E113" s="7"/>
      <c r="F113" s="7"/>
      <c r="G113" s="7"/>
      <c r="H113" s="264"/>
      <c r="I113" s="7"/>
      <c r="J113" s="7"/>
      <c r="K113" s="7"/>
      <c r="L113" s="7"/>
      <c r="M113" s="7"/>
      <c r="N113" s="7"/>
      <c r="O113" s="7"/>
      <c r="P113" s="7"/>
      <c r="Q113" s="265"/>
      <c r="R113" s="7"/>
      <c r="S113" s="7"/>
      <c r="T113" s="7"/>
      <c r="U113" s="266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</row>
    <row r="114" ht="18.0" customHeight="1">
      <c r="A114" s="7"/>
      <c r="B114" s="7"/>
      <c r="C114" s="7"/>
      <c r="D114" s="7"/>
      <c r="E114" s="7"/>
      <c r="F114" s="7"/>
      <c r="G114" s="7"/>
      <c r="H114" s="264"/>
      <c r="I114" s="7"/>
      <c r="J114" s="7"/>
      <c r="K114" s="7"/>
      <c r="L114" s="7"/>
      <c r="M114" s="7"/>
      <c r="N114" s="7"/>
      <c r="O114" s="7"/>
      <c r="P114" s="7"/>
      <c r="Q114" s="265"/>
      <c r="R114" s="7"/>
      <c r="S114" s="7"/>
      <c r="T114" s="7"/>
      <c r="U114" s="266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</row>
    <row r="115" ht="18.0" customHeight="1">
      <c r="A115" s="7"/>
      <c r="B115" s="7"/>
      <c r="C115" s="7"/>
      <c r="D115" s="7"/>
      <c r="E115" s="7"/>
      <c r="F115" s="7"/>
      <c r="G115" s="7"/>
      <c r="H115" s="264"/>
      <c r="I115" s="7"/>
      <c r="J115" s="7"/>
      <c r="K115" s="7"/>
      <c r="L115" s="7"/>
      <c r="M115" s="7"/>
      <c r="N115" s="7"/>
      <c r="O115" s="7"/>
      <c r="P115" s="7"/>
      <c r="Q115" s="265"/>
      <c r="R115" s="7"/>
      <c r="S115" s="7"/>
      <c r="T115" s="7"/>
      <c r="U115" s="266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</row>
    <row r="116" ht="18.0" customHeight="1">
      <c r="A116" s="7"/>
      <c r="B116" s="7"/>
      <c r="C116" s="7"/>
      <c r="D116" s="7"/>
      <c r="E116" s="7"/>
      <c r="F116" s="7"/>
      <c r="G116" s="7"/>
      <c r="H116" s="264"/>
      <c r="I116" s="7"/>
      <c r="J116" s="7"/>
      <c r="K116" s="7"/>
      <c r="L116" s="7"/>
      <c r="M116" s="7"/>
      <c r="N116" s="7"/>
      <c r="O116" s="7"/>
      <c r="P116" s="7"/>
      <c r="Q116" s="265"/>
      <c r="R116" s="7"/>
      <c r="S116" s="7"/>
      <c r="T116" s="7"/>
      <c r="U116" s="266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</row>
    <row r="117" ht="18.0" customHeight="1">
      <c r="A117" s="7"/>
      <c r="B117" s="7"/>
      <c r="C117" s="7"/>
      <c r="D117" s="7"/>
      <c r="E117" s="7"/>
      <c r="F117" s="7"/>
      <c r="G117" s="7"/>
      <c r="H117" s="264"/>
      <c r="I117" s="7"/>
      <c r="J117" s="7"/>
      <c r="K117" s="7"/>
      <c r="L117" s="7"/>
      <c r="M117" s="7"/>
      <c r="N117" s="7"/>
      <c r="O117" s="7"/>
      <c r="P117" s="7"/>
      <c r="Q117" s="265"/>
      <c r="R117" s="7"/>
      <c r="S117" s="7"/>
      <c r="T117" s="7"/>
      <c r="U117" s="266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</row>
    <row r="118" ht="18.0" customHeight="1">
      <c r="A118" s="7"/>
      <c r="B118" s="7"/>
      <c r="C118" s="7"/>
      <c r="D118" s="7"/>
      <c r="E118" s="7"/>
      <c r="F118" s="7"/>
      <c r="G118" s="7"/>
      <c r="H118" s="264"/>
      <c r="I118" s="7"/>
      <c r="J118" s="7"/>
      <c r="K118" s="7"/>
      <c r="L118" s="7"/>
      <c r="M118" s="7"/>
      <c r="N118" s="7"/>
      <c r="O118" s="7"/>
      <c r="P118" s="7"/>
      <c r="Q118" s="265"/>
      <c r="R118" s="7"/>
      <c r="S118" s="7"/>
      <c r="T118" s="7"/>
      <c r="U118" s="266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</row>
    <row r="119" ht="18.0" customHeight="1">
      <c r="A119" s="7"/>
      <c r="B119" s="7"/>
      <c r="C119" s="7"/>
      <c r="D119" s="7"/>
      <c r="E119" s="7"/>
      <c r="F119" s="7"/>
      <c r="G119" s="7"/>
      <c r="H119" s="264"/>
      <c r="I119" s="7"/>
      <c r="J119" s="7"/>
      <c r="K119" s="7"/>
      <c r="L119" s="7"/>
      <c r="M119" s="7"/>
      <c r="N119" s="7"/>
      <c r="O119" s="7"/>
      <c r="P119" s="7"/>
      <c r="Q119" s="265"/>
      <c r="R119" s="7"/>
      <c r="S119" s="7"/>
      <c r="T119" s="7"/>
      <c r="U119" s="266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</row>
    <row r="120" ht="18.0" customHeight="1">
      <c r="A120" s="7"/>
      <c r="B120" s="7"/>
      <c r="C120" s="7"/>
      <c r="D120" s="7"/>
      <c r="E120" s="7"/>
      <c r="F120" s="7"/>
      <c r="G120" s="7"/>
      <c r="H120" s="264"/>
      <c r="I120" s="7"/>
      <c r="J120" s="7"/>
      <c r="K120" s="7"/>
      <c r="L120" s="7"/>
      <c r="M120" s="7"/>
      <c r="N120" s="7"/>
      <c r="O120" s="7"/>
      <c r="P120" s="7"/>
      <c r="Q120" s="265"/>
      <c r="R120" s="7"/>
      <c r="S120" s="7"/>
      <c r="T120" s="7"/>
      <c r="U120" s="266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</row>
    <row r="121" ht="18.0" customHeight="1">
      <c r="A121" s="7"/>
      <c r="B121" s="7"/>
      <c r="C121" s="7"/>
      <c r="D121" s="7"/>
      <c r="E121" s="7"/>
      <c r="F121" s="7"/>
      <c r="G121" s="7"/>
      <c r="H121" s="264"/>
      <c r="I121" s="7"/>
      <c r="J121" s="7"/>
      <c r="K121" s="7"/>
      <c r="L121" s="7"/>
      <c r="M121" s="7"/>
      <c r="N121" s="7"/>
      <c r="O121" s="7"/>
      <c r="P121" s="7"/>
      <c r="Q121" s="265"/>
      <c r="R121" s="7"/>
      <c r="S121" s="7"/>
      <c r="T121" s="7"/>
      <c r="U121" s="266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</row>
    <row r="122" ht="18.0" customHeight="1">
      <c r="A122" s="7"/>
      <c r="B122" s="7"/>
      <c r="C122" s="7"/>
      <c r="D122" s="7"/>
      <c r="E122" s="7"/>
      <c r="F122" s="7"/>
      <c r="G122" s="7"/>
      <c r="H122" s="264"/>
      <c r="I122" s="7"/>
      <c r="J122" s="7"/>
      <c r="K122" s="7"/>
      <c r="L122" s="7"/>
      <c r="M122" s="7"/>
      <c r="N122" s="7"/>
      <c r="O122" s="7"/>
      <c r="P122" s="7"/>
      <c r="Q122" s="265"/>
      <c r="R122" s="7"/>
      <c r="S122" s="7"/>
      <c r="T122" s="7"/>
      <c r="U122" s="266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</row>
    <row r="123" ht="18.0" customHeight="1">
      <c r="A123" s="7"/>
      <c r="B123" s="7"/>
      <c r="C123" s="7"/>
      <c r="D123" s="7"/>
      <c r="E123" s="7"/>
      <c r="F123" s="7"/>
      <c r="G123" s="7"/>
      <c r="H123" s="264"/>
      <c r="I123" s="7"/>
      <c r="J123" s="7"/>
      <c r="K123" s="7"/>
      <c r="L123" s="7"/>
      <c r="M123" s="7"/>
      <c r="N123" s="7"/>
      <c r="O123" s="7"/>
      <c r="P123" s="7"/>
      <c r="Q123" s="265"/>
      <c r="R123" s="7"/>
      <c r="S123" s="7"/>
      <c r="T123" s="7"/>
      <c r="U123" s="266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</row>
    <row r="124" ht="18.0" customHeight="1">
      <c r="A124" s="7"/>
      <c r="B124" s="7"/>
      <c r="C124" s="7"/>
      <c r="D124" s="7"/>
      <c r="E124" s="7"/>
      <c r="F124" s="7"/>
      <c r="G124" s="7"/>
      <c r="H124" s="264"/>
      <c r="I124" s="7"/>
      <c r="J124" s="7"/>
      <c r="K124" s="7"/>
      <c r="L124" s="7"/>
      <c r="M124" s="7"/>
      <c r="N124" s="7"/>
      <c r="O124" s="7"/>
      <c r="P124" s="7"/>
      <c r="Q124" s="265"/>
      <c r="R124" s="7"/>
      <c r="S124" s="7"/>
      <c r="T124" s="7"/>
      <c r="U124" s="266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</row>
    <row r="125" ht="18.0" customHeight="1">
      <c r="A125" s="7"/>
      <c r="B125" s="7"/>
      <c r="C125" s="7"/>
      <c r="D125" s="7"/>
      <c r="E125" s="7"/>
      <c r="F125" s="7"/>
      <c r="G125" s="7"/>
      <c r="H125" s="264"/>
      <c r="I125" s="7"/>
      <c r="J125" s="7"/>
      <c r="K125" s="7"/>
      <c r="L125" s="7"/>
      <c r="M125" s="7"/>
      <c r="N125" s="7"/>
      <c r="O125" s="7"/>
      <c r="P125" s="7"/>
      <c r="Q125" s="265"/>
      <c r="R125" s="7"/>
      <c r="S125" s="7"/>
      <c r="T125" s="7"/>
      <c r="U125" s="266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</row>
    <row r="126" ht="18.0" customHeight="1">
      <c r="A126" s="7"/>
      <c r="B126" s="7"/>
      <c r="C126" s="7"/>
      <c r="D126" s="7"/>
      <c r="E126" s="7"/>
      <c r="F126" s="7"/>
      <c r="G126" s="7"/>
      <c r="H126" s="264"/>
      <c r="I126" s="7"/>
      <c r="J126" s="7"/>
      <c r="K126" s="7"/>
      <c r="L126" s="7"/>
      <c r="M126" s="7"/>
      <c r="N126" s="7"/>
      <c r="O126" s="7"/>
      <c r="P126" s="7"/>
      <c r="Q126" s="265"/>
      <c r="R126" s="7"/>
      <c r="S126" s="7"/>
      <c r="T126" s="7"/>
      <c r="U126" s="266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</row>
    <row r="127" ht="18.0" customHeight="1">
      <c r="A127" s="7"/>
      <c r="B127" s="7"/>
      <c r="C127" s="7"/>
      <c r="D127" s="7"/>
      <c r="E127" s="7"/>
      <c r="F127" s="7"/>
      <c r="G127" s="7"/>
      <c r="H127" s="264"/>
      <c r="I127" s="7"/>
      <c r="J127" s="7"/>
      <c r="K127" s="7"/>
      <c r="L127" s="7"/>
      <c r="M127" s="7"/>
      <c r="N127" s="7"/>
      <c r="O127" s="7"/>
      <c r="P127" s="7"/>
      <c r="Q127" s="265"/>
      <c r="R127" s="7"/>
      <c r="S127" s="7"/>
      <c r="T127" s="7"/>
      <c r="U127" s="266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</row>
    <row r="128" ht="18.0" customHeight="1">
      <c r="A128" s="7"/>
      <c r="B128" s="7"/>
      <c r="C128" s="7"/>
      <c r="D128" s="7"/>
      <c r="E128" s="7"/>
      <c r="F128" s="7"/>
      <c r="G128" s="7"/>
      <c r="H128" s="264"/>
      <c r="I128" s="7"/>
      <c r="J128" s="7"/>
      <c r="K128" s="7"/>
      <c r="L128" s="7"/>
      <c r="M128" s="7"/>
      <c r="N128" s="7"/>
      <c r="O128" s="7"/>
      <c r="P128" s="7"/>
      <c r="Q128" s="265"/>
      <c r="R128" s="7"/>
      <c r="S128" s="7"/>
      <c r="T128" s="7"/>
      <c r="U128" s="266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</row>
    <row r="129" ht="18.0" customHeight="1">
      <c r="A129" s="7"/>
      <c r="B129" s="7"/>
      <c r="C129" s="7"/>
      <c r="D129" s="7"/>
      <c r="E129" s="7"/>
      <c r="F129" s="7"/>
      <c r="G129" s="7"/>
      <c r="H129" s="264"/>
      <c r="I129" s="7"/>
      <c r="J129" s="7"/>
      <c r="K129" s="7"/>
      <c r="L129" s="7"/>
      <c r="M129" s="7"/>
      <c r="N129" s="7"/>
      <c r="O129" s="7"/>
      <c r="P129" s="7"/>
      <c r="Q129" s="265"/>
      <c r="R129" s="7"/>
      <c r="S129" s="7"/>
      <c r="T129" s="7"/>
      <c r="U129" s="266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</row>
    <row r="130" ht="18.0" customHeight="1">
      <c r="A130" s="7"/>
      <c r="B130" s="7"/>
      <c r="C130" s="7"/>
      <c r="D130" s="7"/>
      <c r="E130" s="7"/>
      <c r="F130" s="7"/>
      <c r="G130" s="7"/>
      <c r="H130" s="264"/>
      <c r="I130" s="7"/>
      <c r="J130" s="7"/>
      <c r="K130" s="7"/>
      <c r="L130" s="7"/>
      <c r="M130" s="7"/>
      <c r="N130" s="7"/>
      <c r="O130" s="7"/>
      <c r="P130" s="7"/>
      <c r="Q130" s="265"/>
      <c r="R130" s="7"/>
      <c r="S130" s="7"/>
      <c r="T130" s="7"/>
      <c r="U130" s="266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</row>
    <row r="131" ht="18.0" customHeight="1">
      <c r="A131" s="7"/>
      <c r="B131" s="7"/>
      <c r="C131" s="7"/>
      <c r="D131" s="7"/>
      <c r="E131" s="7"/>
      <c r="F131" s="7"/>
      <c r="G131" s="7"/>
      <c r="H131" s="264"/>
      <c r="I131" s="7"/>
      <c r="J131" s="7"/>
      <c r="K131" s="7"/>
      <c r="L131" s="7"/>
      <c r="M131" s="7"/>
      <c r="N131" s="7"/>
      <c r="O131" s="7"/>
      <c r="P131" s="7"/>
      <c r="Q131" s="265"/>
      <c r="R131" s="7"/>
      <c r="S131" s="7"/>
      <c r="T131" s="7"/>
      <c r="U131" s="266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</row>
    <row r="132" ht="18.0" customHeight="1">
      <c r="A132" s="7"/>
      <c r="B132" s="7"/>
      <c r="C132" s="7"/>
      <c r="D132" s="7"/>
      <c r="E132" s="7"/>
      <c r="F132" s="7"/>
      <c r="G132" s="7"/>
      <c r="H132" s="264"/>
      <c r="I132" s="7"/>
      <c r="J132" s="7"/>
      <c r="K132" s="7"/>
      <c r="L132" s="7"/>
      <c r="M132" s="7"/>
      <c r="N132" s="7"/>
      <c r="O132" s="7"/>
      <c r="P132" s="7"/>
      <c r="Q132" s="265"/>
      <c r="R132" s="7"/>
      <c r="S132" s="7"/>
      <c r="T132" s="7"/>
      <c r="U132" s="266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</row>
    <row r="133" ht="18.0" customHeight="1">
      <c r="A133" s="7"/>
      <c r="B133" s="7"/>
      <c r="C133" s="7"/>
      <c r="D133" s="7"/>
      <c r="E133" s="7"/>
      <c r="F133" s="7"/>
      <c r="G133" s="7"/>
      <c r="H133" s="264"/>
      <c r="I133" s="7"/>
      <c r="J133" s="7"/>
      <c r="K133" s="7"/>
      <c r="L133" s="7"/>
      <c r="M133" s="7"/>
      <c r="N133" s="7"/>
      <c r="O133" s="7"/>
      <c r="P133" s="7"/>
      <c r="Q133" s="265"/>
      <c r="R133" s="7"/>
      <c r="S133" s="7"/>
      <c r="T133" s="7"/>
      <c r="U133" s="266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</row>
    <row r="134" ht="18.0" customHeight="1">
      <c r="A134" s="7"/>
      <c r="B134" s="7"/>
      <c r="C134" s="7"/>
      <c r="D134" s="7"/>
      <c r="E134" s="7"/>
      <c r="F134" s="7"/>
      <c r="G134" s="7"/>
      <c r="H134" s="264"/>
      <c r="I134" s="7"/>
      <c r="J134" s="7"/>
      <c r="K134" s="7"/>
      <c r="L134" s="7"/>
      <c r="M134" s="7"/>
      <c r="N134" s="7"/>
      <c r="O134" s="7"/>
      <c r="P134" s="7"/>
      <c r="Q134" s="265"/>
      <c r="R134" s="7"/>
      <c r="S134" s="7"/>
      <c r="T134" s="7"/>
      <c r="U134" s="266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</row>
    <row r="135" ht="18.0" customHeight="1">
      <c r="A135" s="7"/>
      <c r="B135" s="7"/>
      <c r="C135" s="7"/>
      <c r="D135" s="7"/>
      <c r="E135" s="7"/>
      <c r="F135" s="7"/>
      <c r="G135" s="7"/>
      <c r="H135" s="264"/>
      <c r="I135" s="7"/>
      <c r="J135" s="7"/>
      <c r="K135" s="7"/>
      <c r="L135" s="7"/>
      <c r="M135" s="7"/>
      <c r="N135" s="7"/>
      <c r="O135" s="7"/>
      <c r="P135" s="7"/>
      <c r="Q135" s="265"/>
      <c r="R135" s="7"/>
      <c r="S135" s="7"/>
      <c r="T135" s="7"/>
      <c r="U135" s="266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</row>
    <row r="136" ht="18.0" customHeight="1">
      <c r="A136" s="7"/>
      <c r="B136" s="7"/>
      <c r="C136" s="7"/>
      <c r="D136" s="7"/>
      <c r="E136" s="7"/>
      <c r="F136" s="7"/>
      <c r="G136" s="7"/>
      <c r="H136" s="264"/>
      <c r="I136" s="7"/>
      <c r="J136" s="7"/>
      <c r="K136" s="7"/>
      <c r="L136" s="7"/>
      <c r="M136" s="7"/>
      <c r="N136" s="7"/>
      <c r="O136" s="7"/>
      <c r="P136" s="7"/>
      <c r="Q136" s="265"/>
      <c r="R136" s="7"/>
      <c r="S136" s="7"/>
      <c r="T136" s="7"/>
      <c r="U136" s="266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</row>
    <row r="137" ht="18.0" customHeight="1">
      <c r="A137" s="7"/>
      <c r="B137" s="7"/>
      <c r="C137" s="7"/>
      <c r="D137" s="7"/>
      <c r="E137" s="7"/>
      <c r="F137" s="7"/>
      <c r="G137" s="7"/>
      <c r="H137" s="264"/>
      <c r="I137" s="7"/>
      <c r="J137" s="7"/>
      <c r="K137" s="7"/>
      <c r="L137" s="7"/>
      <c r="M137" s="7"/>
      <c r="N137" s="7"/>
      <c r="O137" s="7"/>
      <c r="P137" s="7"/>
      <c r="Q137" s="265"/>
      <c r="R137" s="7"/>
      <c r="S137" s="7"/>
      <c r="T137" s="7"/>
      <c r="U137" s="266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</row>
    <row r="138" ht="18.0" customHeight="1">
      <c r="A138" s="7"/>
      <c r="B138" s="7"/>
      <c r="C138" s="7"/>
      <c r="D138" s="7"/>
      <c r="E138" s="7"/>
      <c r="F138" s="7"/>
      <c r="G138" s="7"/>
      <c r="H138" s="264"/>
      <c r="I138" s="7"/>
      <c r="J138" s="7"/>
      <c r="K138" s="7"/>
      <c r="L138" s="7"/>
      <c r="M138" s="7"/>
      <c r="N138" s="7"/>
      <c r="O138" s="7"/>
      <c r="P138" s="7"/>
      <c r="Q138" s="265"/>
      <c r="R138" s="7"/>
      <c r="S138" s="7"/>
      <c r="T138" s="7"/>
      <c r="U138" s="266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</row>
    <row r="139" ht="18.0" customHeight="1">
      <c r="A139" s="7"/>
      <c r="B139" s="7"/>
      <c r="C139" s="7"/>
      <c r="D139" s="7"/>
      <c r="E139" s="7"/>
      <c r="F139" s="7"/>
      <c r="G139" s="7"/>
      <c r="H139" s="264"/>
      <c r="I139" s="7"/>
      <c r="J139" s="7"/>
      <c r="K139" s="7"/>
      <c r="L139" s="7"/>
      <c r="M139" s="7"/>
      <c r="N139" s="7"/>
      <c r="O139" s="7"/>
      <c r="P139" s="7"/>
      <c r="Q139" s="265"/>
      <c r="R139" s="7"/>
      <c r="S139" s="7"/>
      <c r="T139" s="7"/>
      <c r="U139" s="266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</row>
    <row r="140" ht="18.0" customHeight="1">
      <c r="A140" s="7"/>
      <c r="B140" s="7"/>
      <c r="C140" s="7"/>
      <c r="D140" s="7"/>
      <c r="E140" s="7"/>
      <c r="F140" s="7"/>
      <c r="G140" s="7"/>
      <c r="H140" s="264"/>
      <c r="I140" s="7"/>
      <c r="J140" s="7"/>
      <c r="K140" s="7"/>
      <c r="L140" s="7"/>
      <c r="M140" s="7"/>
      <c r="N140" s="7"/>
      <c r="O140" s="7"/>
      <c r="P140" s="7"/>
      <c r="Q140" s="265"/>
      <c r="R140" s="7"/>
      <c r="S140" s="7"/>
      <c r="T140" s="7"/>
      <c r="U140" s="266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</row>
    <row r="141" ht="18.0" customHeight="1">
      <c r="A141" s="7"/>
      <c r="B141" s="7"/>
      <c r="C141" s="7"/>
      <c r="D141" s="7"/>
      <c r="E141" s="7"/>
      <c r="F141" s="7"/>
      <c r="G141" s="7"/>
      <c r="H141" s="264"/>
      <c r="I141" s="7"/>
      <c r="J141" s="7"/>
      <c r="K141" s="7"/>
      <c r="L141" s="7"/>
      <c r="M141" s="7"/>
      <c r="N141" s="7"/>
      <c r="O141" s="7"/>
      <c r="P141" s="7"/>
      <c r="Q141" s="265"/>
      <c r="R141" s="7"/>
      <c r="S141" s="7"/>
      <c r="T141" s="7"/>
      <c r="U141" s="266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</row>
    <row r="142" ht="18.0" customHeight="1">
      <c r="A142" s="7"/>
      <c r="B142" s="7"/>
      <c r="C142" s="7"/>
      <c r="D142" s="7"/>
      <c r="E142" s="7"/>
      <c r="F142" s="7"/>
      <c r="G142" s="7"/>
      <c r="H142" s="264"/>
      <c r="I142" s="7"/>
      <c r="J142" s="7"/>
      <c r="K142" s="7"/>
      <c r="L142" s="7"/>
      <c r="M142" s="7"/>
      <c r="N142" s="7"/>
      <c r="O142" s="7"/>
      <c r="P142" s="7"/>
      <c r="Q142" s="265"/>
      <c r="R142" s="7"/>
      <c r="S142" s="7"/>
      <c r="T142" s="7"/>
      <c r="U142" s="266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</row>
    <row r="143" ht="18.0" customHeight="1">
      <c r="A143" s="7"/>
      <c r="B143" s="7"/>
      <c r="C143" s="7"/>
      <c r="D143" s="7"/>
      <c r="E143" s="7"/>
      <c r="F143" s="7"/>
      <c r="G143" s="7"/>
      <c r="H143" s="264"/>
      <c r="I143" s="7"/>
      <c r="J143" s="7"/>
      <c r="K143" s="7"/>
      <c r="L143" s="7"/>
      <c r="M143" s="7"/>
      <c r="N143" s="7"/>
      <c r="O143" s="7"/>
      <c r="P143" s="7"/>
      <c r="Q143" s="265"/>
      <c r="R143" s="7"/>
      <c r="S143" s="7"/>
      <c r="T143" s="7"/>
      <c r="U143" s="266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</row>
    <row r="144" ht="18.0" customHeight="1">
      <c r="A144" s="7"/>
      <c r="B144" s="7"/>
      <c r="C144" s="7"/>
      <c r="D144" s="7"/>
      <c r="E144" s="7"/>
      <c r="F144" s="7"/>
      <c r="G144" s="7"/>
      <c r="H144" s="264"/>
      <c r="I144" s="7"/>
      <c r="J144" s="7"/>
      <c r="K144" s="7"/>
      <c r="L144" s="7"/>
      <c r="M144" s="7"/>
      <c r="N144" s="7"/>
      <c r="O144" s="7"/>
      <c r="P144" s="7"/>
      <c r="Q144" s="265"/>
      <c r="R144" s="7"/>
      <c r="S144" s="7"/>
      <c r="T144" s="7"/>
      <c r="U144" s="266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</row>
    <row r="145" ht="18.0" customHeight="1">
      <c r="A145" s="7"/>
      <c r="B145" s="7"/>
      <c r="C145" s="7"/>
      <c r="D145" s="7"/>
      <c r="E145" s="7"/>
      <c r="F145" s="7"/>
      <c r="G145" s="7"/>
      <c r="H145" s="264"/>
      <c r="I145" s="7"/>
      <c r="J145" s="7"/>
      <c r="K145" s="7"/>
      <c r="L145" s="7"/>
      <c r="M145" s="7"/>
      <c r="N145" s="7"/>
      <c r="O145" s="7"/>
      <c r="P145" s="7"/>
      <c r="Q145" s="265"/>
      <c r="R145" s="7"/>
      <c r="S145" s="7"/>
      <c r="T145" s="7"/>
      <c r="U145" s="266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</row>
    <row r="146" ht="18.0" customHeight="1">
      <c r="A146" s="7"/>
      <c r="B146" s="7"/>
      <c r="C146" s="7"/>
      <c r="D146" s="7"/>
      <c r="E146" s="7"/>
      <c r="F146" s="7"/>
      <c r="G146" s="7"/>
      <c r="H146" s="264"/>
      <c r="I146" s="7"/>
      <c r="J146" s="7"/>
      <c r="K146" s="7"/>
      <c r="L146" s="7"/>
      <c r="M146" s="7"/>
      <c r="N146" s="7"/>
      <c r="O146" s="7"/>
      <c r="P146" s="7"/>
      <c r="Q146" s="265"/>
      <c r="R146" s="7"/>
      <c r="S146" s="7"/>
      <c r="T146" s="7"/>
      <c r="U146" s="266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</row>
    <row r="147" ht="18.0" customHeight="1">
      <c r="A147" s="7"/>
      <c r="B147" s="7"/>
      <c r="C147" s="7"/>
      <c r="D147" s="7"/>
      <c r="E147" s="7"/>
      <c r="F147" s="7"/>
      <c r="G147" s="7"/>
      <c r="H147" s="264"/>
      <c r="I147" s="7"/>
      <c r="J147" s="7"/>
      <c r="K147" s="7"/>
      <c r="L147" s="7"/>
      <c r="M147" s="7"/>
      <c r="N147" s="7"/>
      <c r="O147" s="7"/>
      <c r="P147" s="7"/>
      <c r="Q147" s="265"/>
      <c r="R147" s="7"/>
      <c r="S147" s="7"/>
      <c r="T147" s="7"/>
      <c r="U147" s="266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</row>
    <row r="148" ht="18.0" customHeight="1">
      <c r="A148" s="7"/>
      <c r="B148" s="7"/>
      <c r="C148" s="7"/>
      <c r="D148" s="7"/>
      <c r="E148" s="7"/>
      <c r="F148" s="7"/>
      <c r="G148" s="7"/>
      <c r="H148" s="264"/>
      <c r="I148" s="7"/>
      <c r="J148" s="7"/>
      <c r="K148" s="7"/>
      <c r="L148" s="7"/>
      <c r="M148" s="7"/>
      <c r="N148" s="7"/>
      <c r="O148" s="7"/>
      <c r="P148" s="7"/>
      <c r="Q148" s="265"/>
      <c r="R148" s="7"/>
      <c r="S148" s="7"/>
      <c r="T148" s="7"/>
      <c r="U148" s="266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</row>
    <row r="149" ht="18.0" customHeight="1">
      <c r="A149" s="7"/>
      <c r="B149" s="7"/>
      <c r="C149" s="7"/>
      <c r="D149" s="7"/>
      <c r="E149" s="7"/>
      <c r="F149" s="7"/>
      <c r="G149" s="7"/>
      <c r="H149" s="264"/>
      <c r="I149" s="7"/>
      <c r="J149" s="7"/>
      <c r="K149" s="7"/>
      <c r="L149" s="7"/>
      <c r="M149" s="7"/>
      <c r="N149" s="7"/>
      <c r="O149" s="7"/>
      <c r="P149" s="7"/>
      <c r="Q149" s="265"/>
      <c r="R149" s="7"/>
      <c r="S149" s="7"/>
      <c r="T149" s="7"/>
      <c r="U149" s="266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</row>
    <row r="150" ht="18.0" customHeight="1">
      <c r="A150" s="7"/>
      <c r="B150" s="7"/>
      <c r="C150" s="7"/>
      <c r="D150" s="7"/>
      <c r="E150" s="7"/>
      <c r="F150" s="7"/>
      <c r="G150" s="7"/>
      <c r="H150" s="264"/>
      <c r="I150" s="7"/>
      <c r="J150" s="7"/>
      <c r="K150" s="7"/>
      <c r="L150" s="7"/>
      <c r="M150" s="7"/>
      <c r="N150" s="7"/>
      <c r="O150" s="7"/>
      <c r="P150" s="7"/>
      <c r="Q150" s="265"/>
      <c r="R150" s="7"/>
      <c r="S150" s="7"/>
      <c r="T150" s="7"/>
      <c r="U150" s="266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</row>
    <row r="151" ht="18.0" customHeight="1">
      <c r="A151" s="7"/>
      <c r="B151" s="7"/>
      <c r="C151" s="7"/>
      <c r="D151" s="7"/>
      <c r="E151" s="7"/>
      <c r="F151" s="7"/>
      <c r="G151" s="7"/>
      <c r="H151" s="264"/>
      <c r="I151" s="7"/>
      <c r="J151" s="7"/>
      <c r="K151" s="7"/>
      <c r="L151" s="7"/>
      <c r="M151" s="7"/>
      <c r="N151" s="7"/>
      <c r="O151" s="7"/>
      <c r="P151" s="7"/>
      <c r="Q151" s="265"/>
      <c r="R151" s="7"/>
      <c r="S151" s="7"/>
      <c r="T151" s="7"/>
      <c r="U151" s="266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</row>
    <row r="152" ht="18.0" customHeight="1">
      <c r="A152" s="7"/>
      <c r="B152" s="7"/>
      <c r="C152" s="7"/>
      <c r="D152" s="7"/>
      <c r="E152" s="7"/>
      <c r="F152" s="7"/>
      <c r="G152" s="7"/>
      <c r="H152" s="264"/>
      <c r="I152" s="7"/>
      <c r="J152" s="7"/>
      <c r="K152" s="7"/>
      <c r="L152" s="7"/>
      <c r="M152" s="7"/>
      <c r="N152" s="7"/>
      <c r="O152" s="7"/>
      <c r="P152" s="7"/>
      <c r="Q152" s="265"/>
      <c r="R152" s="7"/>
      <c r="S152" s="7"/>
      <c r="T152" s="7"/>
      <c r="U152" s="266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</row>
    <row r="153" ht="18.0" customHeight="1">
      <c r="A153" s="7"/>
      <c r="B153" s="7"/>
      <c r="C153" s="7"/>
      <c r="D153" s="7"/>
      <c r="E153" s="7"/>
      <c r="F153" s="7"/>
      <c r="G153" s="7"/>
      <c r="H153" s="264"/>
      <c r="I153" s="7"/>
      <c r="J153" s="7"/>
      <c r="K153" s="7"/>
      <c r="L153" s="7"/>
      <c r="M153" s="7"/>
      <c r="N153" s="7"/>
      <c r="O153" s="7"/>
      <c r="P153" s="7"/>
      <c r="Q153" s="265"/>
      <c r="R153" s="7"/>
      <c r="S153" s="7"/>
      <c r="T153" s="7"/>
      <c r="U153" s="266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</row>
    <row r="154" ht="18.0" customHeight="1">
      <c r="A154" s="7"/>
      <c r="B154" s="7"/>
      <c r="C154" s="7"/>
      <c r="D154" s="7"/>
      <c r="E154" s="7"/>
      <c r="F154" s="7"/>
      <c r="G154" s="7"/>
      <c r="H154" s="264"/>
      <c r="I154" s="7"/>
      <c r="J154" s="7"/>
      <c r="K154" s="7"/>
      <c r="L154" s="7"/>
      <c r="M154" s="7"/>
      <c r="N154" s="7"/>
      <c r="O154" s="7"/>
      <c r="P154" s="7"/>
      <c r="Q154" s="265"/>
      <c r="R154" s="7"/>
      <c r="S154" s="7"/>
      <c r="T154" s="7"/>
      <c r="U154" s="266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</row>
    <row r="155" ht="18.0" customHeight="1">
      <c r="A155" s="7"/>
      <c r="B155" s="7"/>
      <c r="C155" s="7"/>
      <c r="D155" s="7"/>
      <c r="E155" s="7"/>
      <c r="F155" s="7"/>
      <c r="G155" s="7"/>
      <c r="H155" s="264"/>
      <c r="I155" s="7"/>
      <c r="J155" s="7"/>
      <c r="K155" s="7"/>
      <c r="L155" s="7"/>
      <c r="M155" s="7"/>
      <c r="N155" s="7"/>
      <c r="O155" s="7"/>
      <c r="P155" s="7"/>
      <c r="Q155" s="265"/>
      <c r="R155" s="7"/>
      <c r="S155" s="7"/>
      <c r="T155" s="7"/>
      <c r="U155" s="266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</row>
    <row r="156" ht="18.0" customHeight="1">
      <c r="A156" s="7"/>
      <c r="B156" s="7"/>
      <c r="C156" s="7"/>
      <c r="D156" s="7"/>
      <c r="E156" s="7"/>
      <c r="F156" s="7"/>
      <c r="G156" s="7"/>
      <c r="H156" s="264"/>
      <c r="I156" s="7"/>
      <c r="J156" s="7"/>
      <c r="K156" s="7"/>
      <c r="L156" s="7"/>
      <c r="M156" s="7"/>
      <c r="N156" s="7"/>
      <c r="O156" s="7"/>
      <c r="P156" s="7"/>
      <c r="Q156" s="265"/>
      <c r="R156" s="7"/>
      <c r="S156" s="7"/>
      <c r="T156" s="7"/>
      <c r="U156" s="266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</row>
    <row r="157" ht="18.0" customHeight="1">
      <c r="A157" s="7"/>
      <c r="B157" s="7"/>
      <c r="C157" s="7"/>
      <c r="D157" s="7"/>
      <c r="E157" s="7"/>
      <c r="F157" s="7"/>
      <c r="G157" s="7"/>
      <c r="H157" s="264"/>
      <c r="I157" s="7"/>
      <c r="J157" s="7"/>
      <c r="K157" s="7"/>
      <c r="L157" s="7"/>
      <c r="M157" s="7"/>
      <c r="N157" s="7"/>
      <c r="O157" s="7"/>
      <c r="P157" s="7"/>
      <c r="Q157" s="265"/>
      <c r="R157" s="7"/>
      <c r="S157" s="7"/>
      <c r="T157" s="7"/>
      <c r="U157" s="266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</row>
    <row r="158" ht="18.0" customHeight="1">
      <c r="A158" s="7"/>
      <c r="B158" s="7"/>
      <c r="C158" s="7"/>
      <c r="D158" s="7"/>
      <c r="E158" s="7"/>
      <c r="F158" s="7"/>
      <c r="G158" s="7"/>
      <c r="H158" s="264"/>
      <c r="I158" s="7"/>
      <c r="J158" s="7"/>
      <c r="K158" s="7"/>
      <c r="L158" s="7"/>
      <c r="M158" s="7"/>
      <c r="N158" s="7"/>
      <c r="O158" s="7"/>
      <c r="P158" s="7"/>
      <c r="Q158" s="265"/>
      <c r="R158" s="7"/>
      <c r="S158" s="7"/>
      <c r="T158" s="7"/>
      <c r="U158" s="266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</row>
    <row r="159" ht="18.0" customHeight="1">
      <c r="A159" s="7"/>
      <c r="B159" s="7"/>
      <c r="C159" s="7"/>
      <c r="D159" s="7"/>
      <c r="E159" s="7"/>
      <c r="F159" s="7"/>
      <c r="G159" s="7"/>
      <c r="H159" s="264"/>
      <c r="I159" s="7"/>
      <c r="J159" s="7"/>
      <c r="K159" s="7"/>
      <c r="L159" s="7"/>
      <c r="M159" s="7"/>
      <c r="N159" s="7"/>
      <c r="O159" s="7"/>
      <c r="P159" s="7"/>
      <c r="Q159" s="265"/>
      <c r="R159" s="7"/>
      <c r="S159" s="7"/>
      <c r="T159" s="7"/>
      <c r="U159" s="266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</row>
    <row r="160" ht="18.0" customHeight="1">
      <c r="A160" s="7"/>
      <c r="B160" s="7"/>
      <c r="C160" s="7"/>
      <c r="D160" s="7"/>
      <c r="E160" s="7"/>
      <c r="F160" s="7"/>
      <c r="G160" s="7"/>
      <c r="H160" s="264"/>
      <c r="I160" s="7"/>
      <c r="J160" s="7"/>
      <c r="K160" s="7"/>
      <c r="L160" s="7"/>
      <c r="M160" s="7"/>
      <c r="N160" s="7"/>
      <c r="O160" s="7"/>
      <c r="P160" s="7"/>
      <c r="Q160" s="265"/>
      <c r="R160" s="7"/>
      <c r="S160" s="7"/>
      <c r="T160" s="7"/>
      <c r="U160" s="266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</row>
    <row r="161" ht="18.0" customHeight="1">
      <c r="A161" s="7"/>
      <c r="B161" s="7"/>
      <c r="C161" s="7"/>
      <c r="D161" s="7"/>
      <c r="E161" s="7"/>
      <c r="F161" s="7"/>
      <c r="G161" s="7"/>
      <c r="H161" s="264"/>
      <c r="I161" s="7"/>
      <c r="J161" s="7"/>
      <c r="K161" s="7"/>
      <c r="L161" s="7"/>
      <c r="M161" s="7"/>
      <c r="N161" s="7"/>
      <c r="O161" s="7"/>
      <c r="P161" s="7"/>
      <c r="Q161" s="265"/>
      <c r="R161" s="7"/>
      <c r="S161" s="7"/>
      <c r="T161" s="7"/>
      <c r="U161" s="266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</row>
    <row r="162" ht="18.0" customHeight="1">
      <c r="A162" s="7"/>
      <c r="B162" s="7"/>
      <c r="C162" s="7"/>
      <c r="D162" s="7"/>
      <c r="E162" s="7"/>
      <c r="F162" s="7"/>
      <c r="G162" s="7"/>
      <c r="H162" s="264"/>
      <c r="I162" s="7"/>
      <c r="J162" s="7"/>
      <c r="K162" s="7"/>
      <c r="L162" s="7"/>
      <c r="M162" s="7"/>
      <c r="N162" s="7"/>
      <c r="O162" s="7"/>
      <c r="P162" s="7"/>
      <c r="Q162" s="265"/>
      <c r="R162" s="7"/>
      <c r="S162" s="7"/>
      <c r="T162" s="7"/>
      <c r="U162" s="266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</row>
    <row r="163" ht="18.0" customHeight="1">
      <c r="A163" s="7"/>
      <c r="B163" s="7"/>
      <c r="C163" s="7"/>
      <c r="D163" s="7"/>
      <c r="E163" s="7"/>
      <c r="F163" s="7"/>
      <c r="G163" s="7"/>
      <c r="H163" s="264"/>
      <c r="I163" s="7"/>
      <c r="J163" s="7"/>
      <c r="K163" s="7"/>
      <c r="L163" s="7"/>
      <c r="M163" s="7"/>
      <c r="N163" s="7"/>
      <c r="O163" s="7"/>
      <c r="P163" s="7"/>
      <c r="Q163" s="265"/>
      <c r="R163" s="7"/>
      <c r="S163" s="7"/>
      <c r="T163" s="7"/>
      <c r="U163" s="266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</row>
    <row r="164" ht="18.0" customHeight="1">
      <c r="A164" s="7"/>
      <c r="B164" s="7"/>
      <c r="C164" s="7"/>
      <c r="D164" s="7"/>
      <c r="E164" s="7"/>
      <c r="F164" s="7"/>
      <c r="G164" s="7"/>
      <c r="H164" s="264"/>
      <c r="I164" s="7"/>
      <c r="J164" s="7"/>
      <c r="K164" s="7"/>
      <c r="L164" s="7"/>
      <c r="M164" s="7"/>
      <c r="N164" s="7"/>
      <c r="O164" s="7"/>
      <c r="P164" s="7"/>
      <c r="Q164" s="265"/>
      <c r="R164" s="7"/>
      <c r="S164" s="7"/>
      <c r="T164" s="7"/>
      <c r="U164" s="266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</row>
    <row r="165" ht="18.0" customHeight="1">
      <c r="A165" s="7"/>
      <c r="B165" s="7"/>
      <c r="C165" s="7"/>
      <c r="D165" s="7"/>
      <c r="E165" s="7"/>
      <c r="F165" s="7"/>
      <c r="G165" s="7"/>
      <c r="H165" s="264"/>
      <c r="I165" s="7"/>
      <c r="J165" s="7"/>
      <c r="K165" s="7"/>
      <c r="L165" s="7"/>
      <c r="M165" s="7"/>
      <c r="N165" s="7"/>
      <c r="O165" s="7"/>
      <c r="P165" s="7"/>
      <c r="Q165" s="265"/>
      <c r="R165" s="7"/>
      <c r="S165" s="7"/>
      <c r="T165" s="7"/>
      <c r="U165" s="266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</row>
    <row r="166" ht="18.0" customHeight="1">
      <c r="A166" s="7"/>
      <c r="B166" s="7"/>
      <c r="C166" s="7"/>
      <c r="D166" s="7"/>
      <c r="E166" s="7"/>
      <c r="F166" s="7"/>
      <c r="G166" s="7"/>
      <c r="H166" s="264"/>
      <c r="I166" s="7"/>
      <c r="J166" s="7"/>
      <c r="K166" s="7"/>
      <c r="L166" s="7"/>
      <c r="M166" s="7"/>
      <c r="N166" s="7"/>
      <c r="O166" s="7"/>
      <c r="P166" s="7"/>
      <c r="Q166" s="265"/>
      <c r="R166" s="7"/>
      <c r="S166" s="7"/>
      <c r="T166" s="7"/>
      <c r="U166" s="266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</row>
    <row r="167" ht="18.0" customHeight="1">
      <c r="A167" s="7"/>
      <c r="B167" s="7"/>
      <c r="C167" s="7"/>
      <c r="D167" s="7"/>
      <c r="E167" s="7"/>
      <c r="F167" s="7"/>
      <c r="G167" s="7"/>
      <c r="H167" s="264"/>
      <c r="I167" s="7"/>
      <c r="J167" s="7"/>
      <c r="K167" s="7"/>
      <c r="L167" s="7"/>
      <c r="M167" s="7"/>
      <c r="N167" s="7"/>
      <c r="O167" s="7"/>
      <c r="P167" s="7"/>
      <c r="Q167" s="265"/>
      <c r="R167" s="7"/>
      <c r="S167" s="7"/>
      <c r="T167" s="7"/>
      <c r="U167" s="266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</row>
    <row r="168" ht="18.0" customHeight="1">
      <c r="A168" s="7"/>
      <c r="B168" s="7"/>
      <c r="C168" s="7"/>
      <c r="D168" s="7"/>
      <c r="E168" s="7"/>
      <c r="F168" s="7"/>
      <c r="G168" s="7"/>
      <c r="H168" s="264"/>
      <c r="I168" s="7"/>
      <c r="J168" s="7"/>
      <c r="K168" s="7"/>
      <c r="L168" s="7"/>
      <c r="M168" s="7"/>
      <c r="N168" s="7"/>
      <c r="O168" s="7"/>
      <c r="P168" s="7"/>
      <c r="Q168" s="265"/>
      <c r="R168" s="7"/>
      <c r="S168" s="7"/>
      <c r="T168" s="7"/>
      <c r="U168" s="266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</row>
    <row r="169" ht="18.0" customHeight="1">
      <c r="A169" s="7"/>
      <c r="B169" s="7"/>
      <c r="C169" s="7"/>
      <c r="D169" s="7"/>
      <c r="E169" s="7"/>
      <c r="F169" s="7"/>
      <c r="G169" s="7"/>
      <c r="H169" s="264"/>
      <c r="I169" s="7"/>
      <c r="J169" s="7"/>
      <c r="K169" s="7"/>
      <c r="L169" s="7"/>
      <c r="M169" s="7"/>
      <c r="N169" s="7"/>
      <c r="O169" s="7"/>
      <c r="P169" s="7"/>
      <c r="Q169" s="265"/>
      <c r="R169" s="7"/>
      <c r="S169" s="7"/>
      <c r="T169" s="7"/>
      <c r="U169" s="266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</row>
    <row r="170" ht="18.0" customHeight="1">
      <c r="A170" s="7"/>
      <c r="B170" s="7"/>
      <c r="C170" s="7"/>
      <c r="D170" s="7"/>
      <c r="E170" s="7"/>
      <c r="F170" s="7"/>
      <c r="G170" s="7"/>
      <c r="H170" s="264"/>
      <c r="I170" s="7"/>
      <c r="J170" s="7"/>
      <c r="K170" s="7"/>
      <c r="L170" s="7"/>
      <c r="M170" s="7"/>
      <c r="N170" s="7"/>
      <c r="O170" s="7"/>
      <c r="P170" s="7"/>
      <c r="Q170" s="265"/>
      <c r="R170" s="7"/>
      <c r="S170" s="7"/>
      <c r="T170" s="7"/>
      <c r="U170" s="266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</row>
    <row r="171" ht="18.0" customHeight="1">
      <c r="A171" s="7"/>
      <c r="B171" s="7"/>
      <c r="C171" s="7"/>
      <c r="D171" s="7"/>
      <c r="E171" s="7"/>
      <c r="F171" s="7"/>
      <c r="G171" s="7"/>
      <c r="H171" s="264"/>
      <c r="I171" s="7"/>
      <c r="J171" s="7"/>
      <c r="K171" s="7"/>
      <c r="L171" s="7"/>
      <c r="M171" s="7"/>
      <c r="N171" s="7"/>
      <c r="O171" s="7"/>
      <c r="P171" s="7"/>
      <c r="Q171" s="265"/>
      <c r="R171" s="7"/>
      <c r="S171" s="7"/>
      <c r="T171" s="7"/>
      <c r="U171" s="266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</row>
    <row r="172" ht="18.0" customHeight="1">
      <c r="A172" s="7"/>
      <c r="B172" s="7"/>
      <c r="C172" s="7"/>
      <c r="D172" s="7"/>
      <c r="E172" s="7"/>
      <c r="F172" s="7"/>
      <c r="G172" s="7"/>
      <c r="H172" s="264"/>
      <c r="I172" s="7"/>
      <c r="J172" s="7"/>
      <c r="K172" s="7"/>
      <c r="L172" s="7"/>
      <c r="M172" s="7"/>
      <c r="N172" s="7"/>
      <c r="O172" s="7"/>
      <c r="P172" s="7"/>
      <c r="Q172" s="265"/>
      <c r="R172" s="7"/>
      <c r="S172" s="7"/>
      <c r="T172" s="7"/>
      <c r="U172" s="266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</row>
    <row r="173" ht="18.0" customHeight="1">
      <c r="A173" s="7"/>
      <c r="B173" s="7"/>
      <c r="C173" s="7"/>
      <c r="D173" s="7"/>
      <c r="E173" s="7"/>
      <c r="F173" s="7"/>
      <c r="G173" s="7"/>
      <c r="H173" s="264"/>
      <c r="I173" s="7"/>
      <c r="J173" s="7"/>
      <c r="K173" s="7"/>
      <c r="L173" s="7"/>
      <c r="M173" s="7"/>
      <c r="N173" s="7"/>
      <c r="O173" s="7"/>
      <c r="P173" s="7"/>
      <c r="Q173" s="265"/>
      <c r="R173" s="7"/>
      <c r="S173" s="7"/>
      <c r="T173" s="7"/>
      <c r="U173" s="266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</row>
    <row r="174" ht="18.0" customHeight="1">
      <c r="A174" s="7"/>
      <c r="B174" s="7"/>
      <c r="C174" s="7"/>
      <c r="D174" s="7"/>
      <c r="E174" s="7"/>
      <c r="F174" s="7"/>
      <c r="G174" s="7"/>
      <c r="H174" s="264"/>
      <c r="I174" s="7"/>
      <c r="J174" s="7"/>
      <c r="K174" s="7"/>
      <c r="L174" s="7"/>
      <c r="M174" s="7"/>
      <c r="N174" s="7"/>
      <c r="O174" s="7"/>
      <c r="P174" s="7"/>
      <c r="Q174" s="265"/>
      <c r="R174" s="7"/>
      <c r="S174" s="7"/>
      <c r="T174" s="7"/>
      <c r="U174" s="266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</row>
    <row r="175" ht="18.0" customHeight="1">
      <c r="A175" s="7"/>
      <c r="B175" s="7"/>
      <c r="C175" s="7"/>
      <c r="D175" s="7"/>
      <c r="E175" s="7"/>
      <c r="F175" s="7"/>
      <c r="G175" s="7"/>
      <c r="H175" s="264"/>
      <c r="I175" s="7"/>
      <c r="J175" s="7"/>
      <c r="K175" s="7"/>
      <c r="L175" s="7"/>
      <c r="M175" s="7"/>
      <c r="N175" s="7"/>
      <c r="O175" s="7"/>
      <c r="P175" s="7"/>
      <c r="Q175" s="265"/>
      <c r="R175" s="7"/>
      <c r="S175" s="7"/>
      <c r="T175" s="7"/>
      <c r="U175" s="266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</row>
    <row r="176" ht="18.0" customHeight="1">
      <c r="A176" s="7"/>
      <c r="B176" s="7"/>
      <c r="C176" s="7"/>
      <c r="D176" s="7"/>
      <c r="E176" s="7"/>
      <c r="F176" s="7"/>
      <c r="G176" s="7"/>
      <c r="H176" s="264"/>
      <c r="I176" s="7"/>
      <c r="J176" s="7"/>
      <c r="K176" s="7"/>
      <c r="L176" s="7"/>
      <c r="M176" s="7"/>
      <c r="N176" s="7"/>
      <c r="O176" s="7"/>
      <c r="P176" s="7"/>
      <c r="Q176" s="265"/>
      <c r="R176" s="7"/>
      <c r="S176" s="7"/>
      <c r="T176" s="7"/>
      <c r="U176" s="266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</row>
    <row r="177" ht="18.0" customHeight="1">
      <c r="A177" s="7"/>
      <c r="B177" s="7"/>
      <c r="C177" s="7"/>
      <c r="D177" s="7"/>
      <c r="E177" s="7"/>
      <c r="F177" s="7"/>
      <c r="G177" s="7"/>
      <c r="H177" s="264"/>
      <c r="I177" s="7"/>
      <c r="J177" s="7"/>
      <c r="K177" s="7"/>
      <c r="L177" s="7"/>
      <c r="M177" s="7"/>
      <c r="N177" s="7"/>
      <c r="O177" s="7"/>
      <c r="P177" s="7"/>
      <c r="Q177" s="265"/>
      <c r="R177" s="7"/>
      <c r="S177" s="7"/>
      <c r="T177" s="7"/>
      <c r="U177" s="266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</row>
    <row r="178" ht="18.0" customHeight="1">
      <c r="A178" s="7"/>
      <c r="B178" s="7"/>
      <c r="C178" s="7"/>
      <c r="D178" s="7"/>
      <c r="E178" s="7"/>
      <c r="F178" s="7"/>
      <c r="G178" s="7"/>
      <c r="H178" s="264"/>
      <c r="I178" s="7"/>
      <c r="J178" s="7"/>
      <c r="K178" s="7"/>
      <c r="L178" s="7"/>
      <c r="M178" s="7"/>
      <c r="N178" s="7"/>
      <c r="O178" s="7"/>
      <c r="P178" s="7"/>
      <c r="Q178" s="265"/>
      <c r="R178" s="7"/>
      <c r="S178" s="7"/>
      <c r="T178" s="7"/>
      <c r="U178" s="266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</row>
    <row r="179" ht="18.0" customHeight="1">
      <c r="A179" s="7"/>
      <c r="B179" s="7"/>
      <c r="C179" s="7"/>
      <c r="D179" s="7"/>
      <c r="E179" s="7"/>
      <c r="F179" s="7"/>
      <c r="G179" s="7"/>
      <c r="H179" s="264"/>
      <c r="I179" s="7"/>
      <c r="J179" s="7"/>
      <c r="K179" s="7"/>
      <c r="L179" s="7"/>
      <c r="M179" s="7"/>
      <c r="N179" s="7"/>
      <c r="O179" s="7"/>
      <c r="P179" s="7"/>
      <c r="Q179" s="265"/>
      <c r="R179" s="7"/>
      <c r="S179" s="7"/>
      <c r="T179" s="7"/>
      <c r="U179" s="266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</row>
    <row r="180" ht="18.0" customHeight="1">
      <c r="A180" s="7"/>
      <c r="B180" s="7"/>
      <c r="C180" s="7"/>
      <c r="D180" s="7"/>
      <c r="E180" s="7"/>
      <c r="F180" s="7"/>
      <c r="G180" s="7"/>
      <c r="H180" s="264"/>
      <c r="I180" s="7"/>
      <c r="J180" s="7"/>
      <c r="K180" s="7"/>
      <c r="L180" s="7"/>
      <c r="M180" s="7"/>
      <c r="N180" s="7"/>
      <c r="O180" s="7"/>
      <c r="P180" s="7"/>
      <c r="Q180" s="265"/>
      <c r="R180" s="7"/>
      <c r="S180" s="7"/>
      <c r="T180" s="7"/>
      <c r="U180" s="266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</row>
    <row r="181" ht="18.0" customHeight="1">
      <c r="A181" s="7"/>
      <c r="B181" s="7"/>
      <c r="C181" s="7"/>
      <c r="D181" s="7"/>
      <c r="E181" s="7"/>
      <c r="F181" s="7"/>
      <c r="G181" s="7"/>
      <c r="H181" s="264"/>
      <c r="I181" s="7"/>
      <c r="J181" s="7"/>
      <c r="K181" s="7"/>
      <c r="L181" s="7"/>
      <c r="M181" s="7"/>
      <c r="N181" s="7"/>
      <c r="O181" s="7"/>
      <c r="P181" s="7"/>
      <c r="Q181" s="265"/>
      <c r="R181" s="7"/>
      <c r="S181" s="7"/>
      <c r="T181" s="7"/>
      <c r="U181" s="266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</row>
    <row r="182" ht="18.0" customHeight="1">
      <c r="A182" s="7"/>
      <c r="B182" s="7"/>
      <c r="C182" s="7"/>
      <c r="D182" s="7"/>
      <c r="E182" s="7"/>
      <c r="F182" s="7"/>
      <c r="G182" s="7"/>
      <c r="H182" s="264"/>
      <c r="I182" s="7"/>
      <c r="J182" s="7"/>
      <c r="K182" s="7"/>
      <c r="L182" s="7"/>
      <c r="M182" s="7"/>
      <c r="N182" s="7"/>
      <c r="O182" s="7"/>
      <c r="P182" s="7"/>
      <c r="Q182" s="265"/>
      <c r="R182" s="7"/>
      <c r="S182" s="7"/>
      <c r="T182" s="7"/>
      <c r="U182" s="266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</row>
    <row r="183" ht="18.0" customHeight="1">
      <c r="A183" s="7"/>
      <c r="B183" s="7"/>
      <c r="C183" s="7"/>
      <c r="D183" s="7"/>
      <c r="E183" s="7"/>
      <c r="F183" s="7"/>
      <c r="G183" s="7"/>
      <c r="H183" s="264"/>
      <c r="I183" s="7"/>
      <c r="J183" s="7"/>
      <c r="K183" s="7"/>
      <c r="L183" s="7"/>
      <c r="M183" s="7"/>
      <c r="N183" s="7"/>
      <c r="O183" s="7"/>
      <c r="P183" s="7"/>
      <c r="Q183" s="265"/>
      <c r="R183" s="7"/>
      <c r="S183" s="7"/>
      <c r="T183" s="7"/>
      <c r="U183" s="266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</row>
    <row r="184" ht="18.0" customHeight="1">
      <c r="A184" s="7"/>
      <c r="B184" s="7"/>
      <c r="C184" s="7"/>
      <c r="D184" s="7"/>
      <c r="E184" s="7"/>
      <c r="F184" s="7"/>
      <c r="G184" s="7"/>
      <c r="H184" s="264"/>
      <c r="I184" s="7"/>
      <c r="J184" s="7"/>
      <c r="K184" s="7"/>
      <c r="L184" s="7"/>
      <c r="M184" s="7"/>
      <c r="N184" s="7"/>
      <c r="O184" s="7"/>
      <c r="P184" s="7"/>
      <c r="Q184" s="265"/>
      <c r="R184" s="7"/>
      <c r="S184" s="7"/>
      <c r="T184" s="7"/>
      <c r="U184" s="266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</row>
    <row r="185" ht="18.0" customHeight="1">
      <c r="A185" s="7"/>
      <c r="B185" s="7"/>
      <c r="C185" s="7"/>
      <c r="D185" s="7"/>
      <c r="E185" s="7"/>
      <c r="F185" s="7"/>
      <c r="G185" s="7"/>
      <c r="H185" s="264"/>
      <c r="I185" s="7"/>
      <c r="J185" s="7"/>
      <c r="K185" s="7"/>
      <c r="L185" s="7"/>
      <c r="M185" s="7"/>
      <c r="N185" s="7"/>
      <c r="O185" s="7"/>
      <c r="P185" s="7"/>
      <c r="Q185" s="265"/>
      <c r="R185" s="7"/>
      <c r="S185" s="7"/>
      <c r="T185" s="7"/>
      <c r="U185" s="266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</row>
    <row r="186" ht="18.0" customHeight="1">
      <c r="A186" s="7"/>
      <c r="B186" s="7"/>
      <c r="C186" s="7"/>
      <c r="D186" s="7"/>
      <c r="E186" s="7"/>
      <c r="F186" s="7"/>
      <c r="G186" s="7"/>
      <c r="H186" s="264"/>
      <c r="I186" s="7"/>
      <c r="J186" s="7"/>
      <c r="K186" s="7"/>
      <c r="L186" s="7"/>
      <c r="M186" s="7"/>
      <c r="N186" s="7"/>
      <c r="O186" s="7"/>
      <c r="P186" s="7"/>
      <c r="Q186" s="265"/>
      <c r="R186" s="7"/>
      <c r="S186" s="7"/>
      <c r="T186" s="7"/>
      <c r="U186" s="266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</row>
    <row r="187" ht="18.0" customHeight="1">
      <c r="A187" s="7"/>
      <c r="B187" s="7"/>
      <c r="C187" s="7"/>
      <c r="D187" s="7"/>
      <c r="E187" s="7"/>
      <c r="F187" s="7"/>
      <c r="G187" s="7"/>
      <c r="H187" s="264"/>
      <c r="I187" s="7"/>
      <c r="J187" s="7"/>
      <c r="K187" s="7"/>
      <c r="L187" s="7"/>
      <c r="M187" s="7"/>
      <c r="N187" s="7"/>
      <c r="O187" s="7"/>
      <c r="P187" s="7"/>
      <c r="Q187" s="265"/>
      <c r="R187" s="7"/>
      <c r="S187" s="7"/>
      <c r="T187" s="7"/>
      <c r="U187" s="266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</row>
    <row r="188" ht="18.0" customHeight="1">
      <c r="A188" s="7"/>
      <c r="B188" s="7"/>
      <c r="C188" s="7"/>
      <c r="D188" s="7"/>
      <c r="E188" s="7"/>
      <c r="F188" s="7"/>
      <c r="G188" s="7"/>
      <c r="H188" s="264"/>
      <c r="I188" s="7"/>
      <c r="J188" s="7"/>
      <c r="K188" s="7"/>
      <c r="L188" s="7"/>
      <c r="M188" s="7"/>
      <c r="N188" s="7"/>
      <c r="O188" s="7"/>
      <c r="P188" s="7"/>
      <c r="Q188" s="265"/>
      <c r="R188" s="7"/>
      <c r="S188" s="7"/>
      <c r="T188" s="7"/>
      <c r="U188" s="266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</row>
    <row r="189" ht="18.0" customHeight="1">
      <c r="A189" s="7"/>
      <c r="B189" s="7"/>
      <c r="C189" s="7"/>
      <c r="D189" s="7"/>
      <c r="E189" s="7"/>
      <c r="F189" s="7"/>
      <c r="G189" s="7"/>
      <c r="H189" s="264"/>
      <c r="I189" s="7"/>
      <c r="J189" s="7"/>
      <c r="K189" s="7"/>
      <c r="L189" s="7"/>
      <c r="M189" s="7"/>
      <c r="N189" s="7"/>
      <c r="O189" s="7"/>
      <c r="P189" s="7"/>
      <c r="Q189" s="265"/>
      <c r="R189" s="7"/>
      <c r="S189" s="7"/>
      <c r="T189" s="7"/>
      <c r="U189" s="266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</row>
    <row r="190" ht="18.0" customHeight="1">
      <c r="A190" s="7"/>
      <c r="B190" s="7"/>
      <c r="C190" s="7"/>
      <c r="D190" s="7"/>
      <c r="E190" s="7"/>
      <c r="F190" s="7"/>
      <c r="G190" s="7"/>
      <c r="H190" s="264"/>
      <c r="I190" s="7"/>
      <c r="J190" s="7"/>
      <c r="K190" s="7"/>
      <c r="L190" s="7"/>
      <c r="M190" s="7"/>
      <c r="N190" s="7"/>
      <c r="O190" s="7"/>
      <c r="P190" s="7"/>
      <c r="Q190" s="265"/>
      <c r="R190" s="7"/>
      <c r="S190" s="7"/>
      <c r="T190" s="7"/>
      <c r="U190" s="266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</row>
    <row r="191" ht="18.0" customHeight="1">
      <c r="A191" s="7"/>
      <c r="B191" s="7"/>
      <c r="C191" s="7"/>
      <c r="D191" s="7"/>
      <c r="E191" s="7"/>
      <c r="F191" s="7"/>
      <c r="G191" s="7"/>
      <c r="H191" s="264"/>
      <c r="I191" s="7"/>
      <c r="J191" s="7"/>
      <c r="K191" s="7"/>
      <c r="L191" s="7"/>
      <c r="M191" s="7"/>
      <c r="N191" s="7"/>
      <c r="O191" s="7"/>
      <c r="P191" s="7"/>
      <c r="Q191" s="265"/>
      <c r="R191" s="7"/>
      <c r="S191" s="7"/>
      <c r="T191" s="7"/>
      <c r="U191" s="266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</row>
    <row r="192" ht="18.0" customHeight="1">
      <c r="A192" s="7"/>
      <c r="B192" s="7"/>
      <c r="C192" s="7"/>
      <c r="D192" s="7"/>
      <c r="E192" s="7"/>
      <c r="F192" s="7"/>
      <c r="G192" s="7"/>
      <c r="H192" s="264"/>
      <c r="I192" s="7"/>
      <c r="J192" s="7"/>
      <c r="K192" s="7"/>
      <c r="L192" s="7"/>
      <c r="M192" s="7"/>
      <c r="N192" s="7"/>
      <c r="O192" s="7"/>
      <c r="P192" s="7"/>
      <c r="Q192" s="265"/>
      <c r="R192" s="7"/>
      <c r="S192" s="7"/>
      <c r="T192" s="7"/>
      <c r="U192" s="266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</row>
    <row r="193" ht="18.0" customHeight="1">
      <c r="A193" s="7"/>
      <c r="B193" s="7"/>
      <c r="C193" s="7"/>
      <c r="D193" s="7"/>
      <c r="E193" s="7"/>
      <c r="F193" s="7"/>
      <c r="G193" s="7"/>
      <c r="H193" s="264"/>
      <c r="I193" s="7"/>
      <c r="J193" s="7"/>
      <c r="K193" s="7"/>
      <c r="L193" s="7"/>
      <c r="M193" s="7"/>
      <c r="N193" s="7"/>
      <c r="O193" s="7"/>
      <c r="P193" s="7"/>
      <c r="Q193" s="265"/>
      <c r="R193" s="7"/>
      <c r="S193" s="7"/>
      <c r="T193" s="7"/>
      <c r="U193" s="266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</row>
    <row r="194" ht="18.0" customHeight="1">
      <c r="A194" s="7"/>
      <c r="B194" s="7"/>
      <c r="C194" s="7"/>
      <c r="D194" s="7"/>
      <c r="E194" s="7"/>
      <c r="F194" s="7"/>
      <c r="G194" s="7"/>
      <c r="H194" s="264"/>
      <c r="I194" s="7"/>
      <c r="J194" s="7"/>
      <c r="K194" s="7"/>
      <c r="L194" s="7"/>
      <c r="M194" s="7"/>
      <c r="N194" s="7"/>
      <c r="O194" s="7"/>
      <c r="P194" s="7"/>
      <c r="Q194" s="265"/>
      <c r="R194" s="7"/>
      <c r="S194" s="7"/>
      <c r="T194" s="7"/>
      <c r="U194" s="266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</row>
    <row r="195" ht="18.0" customHeight="1">
      <c r="A195" s="7"/>
      <c r="B195" s="7"/>
      <c r="C195" s="7"/>
      <c r="D195" s="7"/>
      <c r="E195" s="7"/>
      <c r="F195" s="7"/>
      <c r="G195" s="7"/>
      <c r="H195" s="264"/>
      <c r="I195" s="7"/>
      <c r="J195" s="7"/>
      <c r="K195" s="7"/>
      <c r="L195" s="7"/>
      <c r="M195" s="7"/>
      <c r="N195" s="7"/>
      <c r="O195" s="7"/>
      <c r="P195" s="7"/>
      <c r="Q195" s="265"/>
      <c r="R195" s="7"/>
      <c r="S195" s="7"/>
      <c r="T195" s="7"/>
      <c r="U195" s="266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</row>
    <row r="196" ht="18.0" customHeight="1">
      <c r="A196" s="7"/>
      <c r="B196" s="7"/>
      <c r="C196" s="7"/>
      <c r="D196" s="7"/>
      <c r="E196" s="7"/>
      <c r="F196" s="7"/>
      <c r="G196" s="7"/>
      <c r="H196" s="264"/>
      <c r="I196" s="7"/>
      <c r="J196" s="7"/>
      <c r="K196" s="7"/>
      <c r="L196" s="7"/>
      <c r="M196" s="7"/>
      <c r="N196" s="7"/>
      <c r="O196" s="7"/>
      <c r="P196" s="7"/>
      <c r="Q196" s="265"/>
      <c r="R196" s="7"/>
      <c r="S196" s="7"/>
      <c r="T196" s="7"/>
      <c r="U196" s="266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</row>
    <row r="197" ht="18.0" customHeight="1">
      <c r="A197" s="7"/>
      <c r="B197" s="7"/>
      <c r="C197" s="7"/>
      <c r="D197" s="7"/>
      <c r="E197" s="7"/>
      <c r="F197" s="7"/>
      <c r="G197" s="7"/>
      <c r="H197" s="264"/>
      <c r="I197" s="7"/>
      <c r="J197" s="7"/>
      <c r="K197" s="7"/>
      <c r="L197" s="7"/>
      <c r="M197" s="7"/>
      <c r="N197" s="7"/>
      <c r="O197" s="7"/>
      <c r="P197" s="7"/>
      <c r="Q197" s="265"/>
      <c r="R197" s="7"/>
      <c r="S197" s="7"/>
      <c r="T197" s="7"/>
      <c r="U197" s="266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</row>
    <row r="198" ht="18.0" customHeight="1">
      <c r="A198" s="7"/>
      <c r="B198" s="7"/>
      <c r="C198" s="7"/>
      <c r="D198" s="7"/>
      <c r="E198" s="7"/>
      <c r="F198" s="7"/>
      <c r="G198" s="7"/>
      <c r="H198" s="264"/>
      <c r="I198" s="7"/>
      <c r="J198" s="7"/>
      <c r="K198" s="7"/>
      <c r="L198" s="7"/>
      <c r="M198" s="7"/>
      <c r="N198" s="7"/>
      <c r="O198" s="7"/>
      <c r="P198" s="7"/>
      <c r="Q198" s="265"/>
      <c r="R198" s="7"/>
      <c r="S198" s="7"/>
      <c r="T198" s="7"/>
      <c r="U198" s="266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</row>
    <row r="199" ht="18.0" customHeight="1">
      <c r="A199" s="7"/>
      <c r="B199" s="7"/>
      <c r="C199" s="7"/>
      <c r="D199" s="7"/>
      <c r="E199" s="7"/>
      <c r="F199" s="7"/>
      <c r="G199" s="7"/>
      <c r="H199" s="264"/>
      <c r="I199" s="7"/>
      <c r="J199" s="7"/>
      <c r="K199" s="7"/>
      <c r="L199" s="7"/>
      <c r="M199" s="7"/>
      <c r="N199" s="7"/>
      <c r="O199" s="7"/>
      <c r="P199" s="7"/>
      <c r="Q199" s="265"/>
      <c r="R199" s="7"/>
      <c r="S199" s="7"/>
      <c r="T199" s="7"/>
      <c r="U199" s="266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</row>
    <row r="200" ht="18.0" customHeight="1">
      <c r="A200" s="7"/>
      <c r="B200" s="7"/>
      <c r="C200" s="7"/>
      <c r="D200" s="7"/>
      <c r="E200" s="7"/>
      <c r="F200" s="7"/>
      <c r="G200" s="7"/>
      <c r="H200" s="264"/>
      <c r="I200" s="7"/>
      <c r="J200" s="7"/>
      <c r="K200" s="7"/>
      <c r="L200" s="7"/>
      <c r="M200" s="7"/>
      <c r="N200" s="7"/>
      <c r="O200" s="7"/>
      <c r="P200" s="7"/>
      <c r="Q200" s="265"/>
      <c r="R200" s="7"/>
      <c r="S200" s="7"/>
      <c r="T200" s="7"/>
      <c r="U200" s="266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</row>
    <row r="201" ht="18.0" customHeight="1">
      <c r="A201" s="7"/>
      <c r="B201" s="7"/>
      <c r="C201" s="7"/>
      <c r="D201" s="7"/>
      <c r="E201" s="7"/>
      <c r="F201" s="7"/>
      <c r="G201" s="7"/>
      <c r="H201" s="264"/>
      <c r="I201" s="7"/>
      <c r="J201" s="7"/>
      <c r="K201" s="7"/>
      <c r="L201" s="7"/>
      <c r="M201" s="7"/>
      <c r="N201" s="7"/>
      <c r="O201" s="7"/>
      <c r="P201" s="7"/>
      <c r="Q201" s="265"/>
      <c r="R201" s="7"/>
      <c r="S201" s="7"/>
      <c r="T201" s="7"/>
      <c r="U201" s="266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</row>
    <row r="202" ht="18.0" customHeight="1">
      <c r="A202" s="7"/>
      <c r="B202" s="7"/>
      <c r="C202" s="7"/>
      <c r="D202" s="7"/>
      <c r="E202" s="7"/>
      <c r="F202" s="7"/>
      <c r="G202" s="7"/>
      <c r="H202" s="264"/>
      <c r="I202" s="7"/>
      <c r="J202" s="7"/>
      <c r="K202" s="7"/>
      <c r="L202" s="7"/>
      <c r="M202" s="7"/>
      <c r="N202" s="7"/>
      <c r="O202" s="7"/>
      <c r="P202" s="7"/>
      <c r="Q202" s="265"/>
      <c r="R202" s="7"/>
      <c r="S202" s="7"/>
      <c r="T202" s="7"/>
      <c r="U202" s="266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</row>
    <row r="203" ht="18.0" customHeight="1">
      <c r="A203" s="7"/>
      <c r="B203" s="7"/>
      <c r="C203" s="7"/>
      <c r="D203" s="7"/>
      <c r="E203" s="7"/>
      <c r="F203" s="7"/>
      <c r="G203" s="7"/>
      <c r="H203" s="264"/>
      <c r="I203" s="7"/>
      <c r="J203" s="7"/>
      <c r="K203" s="7"/>
      <c r="L203" s="7"/>
      <c r="M203" s="7"/>
      <c r="N203" s="7"/>
      <c r="O203" s="7"/>
      <c r="P203" s="7"/>
      <c r="Q203" s="265"/>
      <c r="R203" s="7"/>
      <c r="S203" s="7"/>
      <c r="T203" s="7"/>
      <c r="U203" s="266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</row>
    <row r="204" ht="18.0" customHeight="1">
      <c r="A204" s="7"/>
      <c r="B204" s="7"/>
      <c r="C204" s="7"/>
      <c r="D204" s="7"/>
      <c r="E204" s="7"/>
      <c r="F204" s="7"/>
      <c r="G204" s="7"/>
      <c r="H204" s="264"/>
      <c r="I204" s="7"/>
      <c r="J204" s="7"/>
      <c r="K204" s="7"/>
      <c r="L204" s="7"/>
      <c r="M204" s="7"/>
      <c r="N204" s="7"/>
      <c r="O204" s="7"/>
      <c r="P204" s="7"/>
      <c r="Q204" s="265"/>
      <c r="R204" s="7"/>
      <c r="S204" s="7"/>
      <c r="T204" s="7"/>
      <c r="U204" s="266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</row>
    <row r="205" ht="18.0" customHeight="1">
      <c r="A205" s="7"/>
      <c r="B205" s="7"/>
      <c r="C205" s="7"/>
      <c r="D205" s="7"/>
      <c r="E205" s="7"/>
      <c r="F205" s="7"/>
      <c r="G205" s="7"/>
      <c r="H205" s="264"/>
      <c r="I205" s="7"/>
      <c r="J205" s="7"/>
      <c r="K205" s="7"/>
      <c r="L205" s="7"/>
      <c r="M205" s="7"/>
      <c r="N205" s="7"/>
      <c r="O205" s="7"/>
      <c r="P205" s="7"/>
      <c r="Q205" s="265"/>
      <c r="R205" s="7"/>
      <c r="S205" s="7"/>
      <c r="T205" s="7"/>
      <c r="U205" s="266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</row>
    <row r="206" ht="18.0" customHeight="1">
      <c r="A206" s="7"/>
      <c r="B206" s="7"/>
      <c r="C206" s="7"/>
      <c r="D206" s="7"/>
      <c r="E206" s="7"/>
      <c r="F206" s="7"/>
      <c r="G206" s="7"/>
      <c r="H206" s="264"/>
      <c r="I206" s="7"/>
      <c r="J206" s="7"/>
      <c r="K206" s="7"/>
      <c r="L206" s="7"/>
      <c r="M206" s="7"/>
      <c r="N206" s="7"/>
      <c r="O206" s="7"/>
      <c r="P206" s="7"/>
      <c r="Q206" s="265"/>
      <c r="R206" s="7"/>
      <c r="S206" s="7"/>
      <c r="T206" s="7"/>
      <c r="U206" s="266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</row>
    <row r="207" ht="18.0" customHeight="1">
      <c r="A207" s="7"/>
      <c r="B207" s="7"/>
      <c r="C207" s="7"/>
      <c r="D207" s="7"/>
      <c r="E207" s="7"/>
      <c r="F207" s="7"/>
      <c r="G207" s="7"/>
      <c r="H207" s="264"/>
      <c r="I207" s="7"/>
      <c r="J207" s="7"/>
      <c r="K207" s="7"/>
      <c r="L207" s="7"/>
      <c r="M207" s="7"/>
      <c r="N207" s="7"/>
      <c r="O207" s="7"/>
      <c r="P207" s="7"/>
      <c r="Q207" s="265"/>
      <c r="R207" s="7"/>
      <c r="S207" s="7"/>
      <c r="T207" s="7"/>
      <c r="U207" s="266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</row>
    <row r="208" ht="18.0" customHeight="1">
      <c r="A208" s="7"/>
      <c r="B208" s="7"/>
      <c r="C208" s="7"/>
      <c r="D208" s="7"/>
      <c r="E208" s="7"/>
      <c r="F208" s="7"/>
      <c r="G208" s="7"/>
      <c r="H208" s="264"/>
      <c r="I208" s="7"/>
      <c r="J208" s="7"/>
      <c r="K208" s="7"/>
      <c r="L208" s="7"/>
      <c r="M208" s="7"/>
      <c r="N208" s="7"/>
      <c r="O208" s="7"/>
      <c r="P208" s="7"/>
      <c r="Q208" s="265"/>
      <c r="R208" s="7"/>
      <c r="S208" s="7"/>
      <c r="T208" s="7"/>
      <c r="U208" s="266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</row>
    <row r="209" ht="18.0" customHeight="1">
      <c r="A209" s="7"/>
      <c r="B209" s="7"/>
      <c r="C209" s="7"/>
      <c r="D209" s="7"/>
      <c r="E209" s="7"/>
      <c r="F209" s="7"/>
      <c r="G209" s="7"/>
      <c r="H209" s="264"/>
      <c r="I209" s="7"/>
      <c r="J209" s="7"/>
      <c r="K209" s="7"/>
      <c r="L209" s="7"/>
      <c r="M209" s="7"/>
      <c r="N209" s="7"/>
      <c r="O209" s="7"/>
      <c r="P209" s="7"/>
      <c r="Q209" s="265"/>
      <c r="R209" s="7"/>
      <c r="S209" s="7"/>
      <c r="T209" s="7"/>
      <c r="U209" s="266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</row>
    <row r="210" ht="18.0" customHeight="1">
      <c r="A210" s="7"/>
      <c r="B210" s="7"/>
      <c r="C210" s="7"/>
      <c r="D210" s="7"/>
      <c r="E210" s="7"/>
      <c r="F210" s="7"/>
      <c r="G210" s="7"/>
      <c r="H210" s="264"/>
      <c r="I210" s="7"/>
      <c r="J210" s="7"/>
      <c r="K210" s="7"/>
      <c r="L210" s="7"/>
      <c r="M210" s="7"/>
      <c r="N210" s="7"/>
      <c r="O210" s="7"/>
      <c r="P210" s="7"/>
      <c r="Q210" s="265"/>
      <c r="R210" s="7"/>
      <c r="S210" s="7"/>
      <c r="T210" s="7"/>
      <c r="U210" s="266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</row>
    <row r="211" ht="18.0" customHeight="1">
      <c r="A211" s="7"/>
      <c r="B211" s="7"/>
      <c r="C211" s="7"/>
      <c r="D211" s="7"/>
      <c r="E211" s="7"/>
      <c r="F211" s="7"/>
      <c r="G211" s="7"/>
      <c r="H211" s="264"/>
      <c r="I211" s="7"/>
      <c r="J211" s="7"/>
      <c r="K211" s="7"/>
      <c r="L211" s="7"/>
      <c r="M211" s="7"/>
      <c r="N211" s="7"/>
      <c r="O211" s="7"/>
      <c r="P211" s="7"/>
      <c r="Q211" s="265"/>
      <c r="R211" s="7"/>
      <c r="S211" s="7"/>
      <c r="T211" s="7"/>
      <c r="U211" s="266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</row>
    <row r="212" ht="18.0" customHeight="1">
      <c r="A212" s="7"/>
      <c r="B212" s="7"/>
      <c r="C212" s="7"/>
      <c r="D212" s="7"/>
      <c r="E212" s="7"/>
      <c r="F212" s="7"/>
      <c r="G212" s="7"/>
      <c r="H212" s="264"/>
      <c r="I212" s="7"/>
      <c r="J212" s="7"/>
      <c r="K212" s="7"/>
      <c r="L212" s="7"/>
      <c r="M212" s="7"/>
      <c r="N212" s="7"/>
      <c r="O212" s="7"/>
      <c r="P212" s="7"/>
      <c r="Q212" s="265"/>
      <c r="R212" s="7"/>
      <c r="S212" s="7"/>
      <c r="T212" s="7"/>
      <c r="U212" s="266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</row>
    <row r="213" ht="18.0" customHeight="1">
      <c r="A213" s="7"/>
      <c r="B213" s="7"/>
      <c r="C213" s="7"/>
      <c r="D213" s="7"/>
      <c r="E213" s="7"/>
      <c r="F213" s="7"/>
      <c r="G213" s="7"/>
      <c r="H213" s="264"/>
      <c r="I213" s="7"/>
      <c r="J213" s="7"/>
      <c r="K213" s="7"/>
      <c r="L213" s="7"/>
      <c r="M213" s="7"/>
      <c r="N213" s="7"/>
      <c r="O213" s="7"/>
      <c r="P213" s="7"/>
      <c r="Q213" s="265"/>
      <c r="R213" s="7"/>
      <c r="S213" s="7"/>
      <c r="T213" s="7"/>
      <c r="U213" s="266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</row>
    <row r="214" ht="18.0" customHeight="1">
      <c r="A214" s="7"/>
      <c r="B214" s="7"/>
      <c r="C214" s="7"/>
      <c r="D214" s="7"/>
      <c r="E214" s="7"/>
      <c r="F214" s="7"/>
      <c r="G214" s="7"/>
      <c r="H214" s="264"/>
      <c r="I214" s="7"/>
      <c r="J214" s="7"/>
      <c r="K214" s="7"/>
      <c r="L214" s="7"/>
      <c r="M214" s="7"/>
      <c r="N214" s="7"/>
      <c r="O214" s="7"/>
      <c r="P214" s="7"/>
      <c r="Q214" s="265"/>
      <c r="R214" s="7"/>
      <c r="S214" s="7"/>
      <c r="T214" s="7"/>
      <c r="U214" s="266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</row>
    <row r="215" ht="18.0" customHeight="1">
      <c r="A215" s="7"/>
      <c r="B215" s="7"/>
      <c r="C215" s="7"/>
      <c r="D215" s="7"/>
      <c r="E215" s="7"/>
      <c r="F215" s="7"/>
      <c r="G215" s="7"/>
      <c r="H215" s="264"/>
      <c r="I215" s="7"/>
      <c r="J215" s="7"/>
      <c r="K215" s="7"/>
      <c r="L215" s="7"/>
      <c r="M215" s="7"/>
      <c r="N215" s="7"/>
      <c r="O215" s="7"/>
      <c r="P215" s="7"/>
      <c r="Q215" s="265"/>
      <c r="R215" s="7"/>
      <c r="S215" s="7"/>
      <c r="T215" s="7"/>
      <c r="U215" s="266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</row>
    <row r="216" ht="18.0" customHeight="1">
      <c r="A216" s="7"/>
      <c r="B216" s="7"/>
      <c r="C216" s="7"/>
      <c r="D216" s="7"/>
      <c r="E216" s="7"/>
      <c r="F216" s="7"/>
      <c r="G216" s="7"/>
      <c r="H216" s="264"/>
      <c r="I216" s="7"/>
      <c r="J216" s="7"/>
      <c r="K216" s="7"/>
      <c r="L216" s="7"/>
      <c r="M216" s="7"/>
      <c r="N216" s="7"/>
      <c r="O216" s="7"/>
      <c r="P216" s="7"/>
      <c r="Q216" s="265"/>
      <c r="R216" s="7"/>
      <c r="S216" s="7"/>
      <c r="T216" s="7"/>
      <c r="U216" s="266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</row>
    <row r="217" ht="18.0" customHeight="1">
      <c r="A217" s="7"/>
      <c r="B217" s="7"/>
      <c r="C217" s="7"/>
      <c r="D217" s="7"/>
      <c r="E217" s="7"/>
      <c r="F217" s="7"/>
      <c r="G217" s="7"/>
      <c r="H217" s="264"/>
      <c r="I217" s="7"/>
      <c r="J217" s="7"/>
      <c r="K217" s="7"/>
      <c r="L217" s="7"/>
      <c r="M217" s="7"/>
      <c r="N217" s="7"/>
      <c r="O217" s="7"/>
      <c r="P217" s="7"/>
      <c r="Q217" s="265"/>
      <c r="R217" s="7"/>
      <c r="S217" s="7"/>
      <c r="T217" s="7"/>
      <c r="U217" s="266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</row>
    <row r="218" ht="18.0" customHeight="1">
      <c r="A218" s="7"/>
      <c r="B218" s="7"/>
      <c r="C218" s="7"/>
      <c r="D218" s="7"/>
      <c r="E218" s="7"/>
      <c r="F218" s="7"/>
      <c r="G218" s="7"/>
      <c r="H218" s="264"/>
      <c r="I218" s="7"/>
      <c r="J218" s="7"/>
      <c r="K218" s="7"/>
      <c r="L218" s="7"/>
      <c r="M218" s="7"/>
      <c r="N218" s="7"/>
      <c r="O218" s="7"/>
      <c r="P218" s="7"/>
      <c r="Q218" s="265"/>
      <c r="R218" s="7"/>
      <c r="S218" s="7"/>
      <c r="T218" s="7"/>
      <c r="U218" s="266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</row>
    <row r="219" ht="18.0" customHeight="1">
      <c r="A219" s="7"/>
      <c r="B219" s="7"/>
      <c r="C219" s="7"/>
      <c r="D219" s="7"/>
      <c r="E219" s="7"/>
      <c r="F219" s="7"/>
      <c r="G219" s="7"/>
      <c r="H219" s="264"/>
      <c r="I219" s="7"/>
      <c r="J219" s="7"/>
      <c r="K219" s="7"/>
      <c r="L219" s="7"/>
      <c r="M219" s="7"/>
      <c r="N219" s="7"/>
      <c r="O219" s="7"/>
      <c r="P219" s="7"/>
      <c r="Q219" s="265"/>
      <c r="R219" s="7"/>
      <c r="S219" s="7"/>
      <c r="T219" s="7"/>
      <c r="U219" s="266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</row>
    <row r="220" ht="18.0" customHeight="1">
      <c r="A220" s="7"/>
      <c r="B220" s="7"/>
      <c r="C220" s="7"/>
      <c r="D220" s="7"/>
      <c r="E220" s="7"/>
      <c r="F220" s="7"/>
      <c r="G220" s="7"/>
      <c r="H220" s="264"/>
      <c r="I220" s="7"/>
      <c r="J220" s="7"/>
      <c r="K220" s="7"/>
      <c r="L220" s="7"/>
      <c r="M220" s="7"/>
      <c r="N220" s="7"/>
      <c r="O220" s="7"/>
      <c r="P220" s="7"/>
      <c r="Q220" s="265"/>
      <c r="R220" s="7"/>
      <c r="S220" s="7"/>
      <c r="T220" s="7"/>
      <c r="U220" s="266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</row>
    <row r="221" ht="18.0" customHeight="1">
      <c r="A221" s="7"/>
      <c r="B221" s="7"/>
      <c r="C221" s="7"/>
      <c r="D221" s="7"/>
      <c r="E221" s="7"/>
      <c r="F221" s="7"/>
      <c r="G221" s="7"/>
      <c r="H221" s="264"/>
      <c r="I221" s="7"/>
      <c r="J221" s="7"/>
      <c r="K221" s="7"/>
      <c r="L221" s="7"/>
      <c r="M221" s="7"/>
      <c r="N221" s="7"/>
      <c r="O221" s="7"/>
      <c r="P221" s="7"/>
      <c r="Q221" s="265"/>
      <c r="R221" s="7"/>
      <c r="S221" s="7"/>
      <c r="T221" s="7"/>
      <c r="U221" s="266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</row>
    <row r="222" ht="18.0" customHeight="1">
      <c r="A222" s="7"/>
      <c r="B222" s="7"/>
      <c r="C222" s="7"/>
      <c r="D222" s="7"/>
      <c r="E222" s="7"/>
      <c r="F222" s="7"/>
      <c r="G222" s="7"/>
      <c r="H222" s="264"/>
      <c r="I222" s="7"/>
      <c r="J222" s="7"/>
      <c r="K222" s="7"/>
      <c r="L222" s="7"/>
      <c r="M222" s="7"/>
      <c r="N222" s="7"/>
      <c r="O222" s="7"/>
      <c r="P222" s="7"/>
      <c r="Q222" s="265"/>
      <c r="R222" s="7"/>
      <c r="S222" s="7"/>
      <c r="T222" s="7"/>
      <c r="U222" s="266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</row>
    <row r="223" ht="18.0" customHeight="1">
      <c r="A223" s="7"/>
      <c r="B223" s="7"/>
      <c r="C223" s="7"/>
      <c r="D223" s="7"/>
      <c r="E223" s="7"/>
      <c r="F223" s="7"/>
      <c r="G223" s="7"/>
      <c r="H223" s="264"/>
      <c r="I223" s="7"/>
      <c r="J223" s="7"/>
      <c r="K223" s="7"/>
      <c r="L223" s="7"/>
      <c r="M223" s="7"/>
      <c r="N223" s="7"/>
      <c r="O223" s="7"/>
      <c r="P223" s="7"/>
      <c r="Q223" s="265"/>
      <c r="R223" s="7"/>
      <c r="S223" s="7"/>
      <c r="T223" s="7"/>
      <c r="U223" s="266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</row>
    <row r="224" ht="18.0" customHeight="1">
      <c r="A224" s="7"/>
      <c r="B224" s="7"/>
      <c r="C224" s="7"/>
      <c r="D224" s="7"/>
      <c r="E224" s="7"/>
      <c r="F224" s="7"/>
      <c r="G224" s="7"/>
      <c r="H224" s="264"/>
      <c r="I224" s="7"/>
      <c r="J224" s="7"/>
      <c r="K224" s="7"/>
      <c r="L224" s="7"/>
      <c r="M224" s="7"/>
      <c r="N224" s="7"/>
      <c r="O224" s="7"/>
      <c r="P224" s="7"/>
      <c r="Q224" s="265"/>
      <c r="R224" s="7"/>
      <c r="S224" s="7"/>
      <c r="T224" s="7"/>
      <c r="U224" s="266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</row>
    <row r="225" ht="18.0" customHeight="1">
      <c r="A225" s="7"/>
      <c r="B225" s="7"/>
      <c r="C225" s="7"/>
      <c r="D225" s="7"/>
      <c r="E225" s="7"/>
      <c r="F225" s="7"/>
      <c r="G225" s="7"/>
      <c r="H225" s="264"/>
      <c r="I225" s="7"/>
      <c r="J225" s="7"/>
      <c r="K225" s="7"/>
      <c r="L225" s="7"/>
      <c r="M225" s="7"/>
      <c r="N225" s="7"/>
      <c r="O225" s="7"/>
      <c r="P225" s="7"/>
      <c r="Q225" s="265"/>
      <c r="R225" s="7"/>
      <c r="S225" s="7"/>
      <c r="T225" s="7"/>
      <c r="U225" s="266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</row>
    <row r="226" ht="18.0" customHeight="1">
      <c r="A226" s="7"/>
      <c r="B226" s="7"/>
      <c r="C226" s="7"/>
      <c r="D226" s="7"/>
      <c r="E226" s="7"/>
      <c r="F226" s="7"/>
      <c r="G226" s="7"/>
      <c r="H226" s="264"/>
      <c r="I226" s="7"/>
      <c r="J226" s="7"/>
      <c r="K226" s="7"/>
      <c r="L226" s="7"/>
      <c r="M226" s="7"/>
      <c r="N226" s="7"/>
      <c r="O226" s="7"/>
      <c r="P226" s="7"/>
      <c r="Q226" s="265"/>
      <c r="R226" s="7"/>
      <c r="S226" s="7"/>
      <c r="T226" s="7"/>
      <c r="U226" s="266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</row>
    <row r="227" ht="18.0" customHeight="1">
      <c r="A227" s="7"/>
      <c r="B227" s="7"/>
      <c r="C227" s="7"/>
      <c r="D227" s="7"/>
      <c r="E227" s="7"/>
      <c r="F227" s="7"/>
      <c r="G227" s="7"/>
      <c r="H227" s="264"/>
      <c r="I227" s="7"/>
      <c r="J227" s="7"/>
      <c r="K227" s="7"/>
      <c r="L227" s="7"/>
      <c r="M227" s="7"/>
      <c r="N227" s="7"/>
      <c r="O227" s="7"/>
      <c r="P227" s="7"/>
      <c r="Q227" s="265"/>
      <c r="R227" s="7"/>
      <c r="S227" s="7"/>
      <c r="T227" s="7"/>
      <c r="U227" s="266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</row>
    <row r="228" ht="18.0" customHeight="1">
      <c r="A228" s="7"/>
      <c r="B228" s="7"/>
      <c r="C228" s="7"/>
      <c r="D228" s="7"/>
      <c r="E228" s="7"/>
      <c r="F228" s="7"/>
      <c r="G228" s="7"/>
      <c r="H228" s="264"/>
      <c r="I228" s="7"/>
      <c r="J228" s="7"/>
      <c r="K228" s="7"/>
      <c r="L228" s="7"/>
      <c r="M228" s="7"/>
      <c r="N228" s="7"/>
      <c r="O228" s="7"/>
      <c r="P228" s="7"/>
      <c r="Q228" s="265"/>
      <c r="R228" s="7"/>
      <c r="S228" s="7"/>
      <c r="T228" s="7"/>
      <c r="U228" s="266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</row>
    <row r="229" ht="18.0" customHeight="1">
      <c r="A229" s="7"/>
      <c r="B229" s="7"/>
      <c r="C229" s="7"/>
      <c r="D229" s="7"/>
      <c r="E229" s="7"/>
      <c r="F229" s="7"/>
      <c r="G229" s="7"/>
      <c r="H229" s="264"/>
      <c r="I229" s="7"/>
      <c r="J229" s="7"/>
      <c r="K229" s="7"/>
      <c r="L229" s="7"/>
      <c r="M229" s="7"/>
      <c r="N229" s="7"/>
      <c r="O229" s="7"/>
      <c r="P229" s="7"/>
      <c r="Q229" s="265"/>
      <c r="R229" s="7"/>
      <c r="S229" s="7"/>
      <c r="T229" s="7"/>
      <c r="U229" s="266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</row>
    <row r="230" ht="18.0" customHeight="1">
      <c r="A230" s="7"/>
      <c r="B230" s="7"/>
      <c r="C230" s="7"/>
      <c r="D230" s="7"/>
      <c r="E230" s="7"/>
      <c r="F230" s="7"/>
      <c r="G230" s="7"/>
      <c r="H230" s="264"/>
      <c r="I230" s="7"/>
      <c r="J230" s="7"/>
      <c r="K230" s="7"/>
      <c r="L230" s="7"/>
      <c r="M230" s="7"/>
      <c r="N230" s="7"/>
      <c r="O230" s="7"/>
      <c r="P230" s="7"/>
      <c r="Q230" s="265"/>
      <c r="R230" s="7"/>
      <c r="S230" s="7"/>
      <c r="T230" s="7"/>
      <c r="U230" s="266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</row>
    <row r="231" ht="18.0" customHeight="1">
      <c r="A231" s="7"/>
      <c r="B231" s="7"/>
      <c r="C231" s="7"/>
      <c r="D231" s="7"/>
      <c r="E231" s="7"/>
      <c r="F231" s="7"/>
      <c r="G231" s="7"/>
      <c r="H231" s="264"/>
      <c r="I231" s="7"/>
      <c r="J231" s="7"/>
      <c r="K231" s="7"/>
      <c r="L231" s="7"/>
      <c r="M231" s="7"/>
      <c r="N231" s="7"/>
      <c r="O231" s="7"/>
      <c r="P231" s="7"/>
      <c r="Q231" s="265"/>
      <c r="R231" s="7"/>
      <c r="S231" s="7"/>
      <c r="T231" s="7"/>
      <c r="U231" s="266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</row>
    <row r="232" ht="18.0" customHeight="1">
      <c r="A232" s="7"/>
      <c r="B232" s="7"/>
      <c r="C232" s="7"/>
      <c r="D232" s="7"/>
      <c r="E232" s="7"/>
      <c r="F232" s="7"/>
      <c r="G232" s="7"/>
      <c r="H232" s="264"/>
      <c r="I232" s="7"/>
      <c r="J232" s="7"/>
      <c r="K232" s="7"/>
      <c r="L232" s="7"/>
      <c r="M232" s="7"/>
      <c r="N232" s="7"/>
      <c r="O232" s="7"/>
      <c r="P232" s="7"/>
      <c r="Q232" s="265"/>
      <c r="R232" s="7"/>
      <c r="S232" s="7"/>
      <c r="T232" s="7"/>
      <c r="U232" s="266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</row>
    <row r="233" ht="18.0" customHeight="1">
      <c r="A233" s="7"/>
      <c r="B233" s="7"/>
      <c r="C233" s="7"/>
      <c r="D233" s="7"/>
      <c r="E233" s="7"/>
      <c r="F233" s="7"/>
      <c r="G233" s="7"/>
      <c r="H233" s="264"/>
      <c r="I233" s="7"/>
      <c r="J233" s="7"/>
      <c r="K233" s="7"/>
      <c r="L233" s="7"/>
      <c r="M233" s="7"/>
      <c r="N233" s="7"/>
      <c r="O233" s="7"/>
      <c r="P233" s="7"/>
      <c r="Q233" s="265"/>
      <c r="R233" s="7"/>
      <c r="S233" s="7"/>
      <c r="T233" s="7"/>
      <c r="U233" s="266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</row>
    <row r="234" ht="18.0" customHeight="1">
      <c r="A234" s="7"/>
      <c r="B234" s="7"/>
      <c r="C234" s="7"/>
      <c r="D234" s="7"/>
      <c r="E234" s="7"/>
      <c r="F234" s="7"/>
      <c r="G234" s="7"/>
      <c r="H234" s="264"/>
      <c r="I234" s="7"/>
      <c r="J234" s="7"/>
      <c r="K234" s="7"/>
      <c r="L234" s="7"/>
      <c r="M234" s="7"/>
      <c r="N234" s="7"/>
      <c r="O234" s="7"/>
      <c r="P234" s="7"/>
      <c r="Q234" s="265"/>
      <c r="R234" s="7"/>
      <c r="S234" s="7"/>
      <c r="T234" s="7"/>
      <c r="U234" s="266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</row>
    <row r="235" ht="18.0" customHeight="1">
      <c r="A235" s="7"/>
      <c r="B235" s="7"/>
      <c r="C235" s="7"/>
      <c r="D235" s="7"/>
      <c r="E235" s="7"/>
      <c r="F235" s="7"/>
      <c r="G235" s="7"/>
      <c r="H235" s="264"/>
      <c r="I235" s="7"/>
      <c r="J235" s="7"/>
      <c r="K235" s="7"/>
      <c r="L235" s="7"/>
      <c r="M235" s="7"/>
      <c r="N235" s="7"/>
      <c r="O235" s="7"/>
      <c r="P235" s="7"/>
      <c r="Q235" s="265"/>
      <c r="R235" s="7"/>
      <c r="S235" s="7"/>
      <c r="T235" s="7"/>
      <c r="U235" s="266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</row>
    <row r="236" ht="18.0" customHeight="1">
      <c r="A236" s="7"/>
      <c r="B236" s="7"/>
      <c r="C236" s="7"/>
      <c r="D236" s="7"/>
      <c r="E236" s="7"/>
      <c r="F236" s="7"/>
      <c r="G236" s="7"/>
      <c r="H236" s="264"/>
      <c r="I236" s="7"/>
      <c r="J236" s="7"/>
      <c r="K236" s="7"/>
      <c r="L236" s="7"/>
      <c r="M236" s="7"/>
      <c r="N236" s="7"/>
      <c r="O236" s="7"/>
      <c r="P236" s="7"/>
      <c r="Q236" s="265"/>
      <c r="R236" s="7"/>
      <c r="S236" s="7"/>
      <c r="T236" s="7"/>
      <c r="U236" s="266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</row>
    <row r="237" ht="18.0" customHeight="1">
      <c r="A237" s="7"/>
      <c r="B237" s="7"/>
      <c r="C237" s="7"/>
      <c r="D237" s="7"/>
      <c r="E237" s="7"/>
      <c r="F237" s="7"/>
      <c r="G237" s="7"/>
      <c r="H237" s="264"/>
      <c r="I237" s="7"/>
      <c r="J237" s="7"/>
      <c r="K237" s="7"/>
      <c r="L237" s="7"/>
      <c r="M237" s="7"/>
      <c r="N237" s="7"/>
      <c r="O237" s="7"/>
      <c r="P237" s="7"/>
      <c r="Q237" s="265"/>
      <c r="R237" s="7"/>
      <c r="S237" s="7"/>
      <c r="T237" s="7"/>
      <c r="U237" s="266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</row>
    <row r="238" ht="18.0" customHeight="1">
      <c r="A238" s="7"/>
      <c r="B238" s="7"/>
      <c r="C238" s="7"/>
      <c r="D238" s="7"/>
      <c r="E238" s="7"/>
      <c r="F238" s="7"/>
      <c r="G238" s="7"/>
      <c r="H238" s="264"/>
      <c r="I238" s="7"/>
      <c r="J238" s="7"/>
      <c r="K238" s="7"/>
      <c r="L238" s="7"/>
      <c r="M238" s="7"/>
      <c r="N238" s="7"/>
      <c r="O238" s="7"/>
      <c r="P238" s="7"/>
      <c r="Q238" s="265"/>
      <c r="R238" s="7"/>
      <c r="S238" s="7"/>
      <c r="T238" s="7"/>
      <c r="U238" s="266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</row>
    <row r="239" ht="18.0" customHeight="1">
      <c r="A239" s="7"/>
      <c r="B239" s="7"/>
      <c r="C239" s="7"/>
      <c r="D239" s="7"/>
      <c r="E239" s="7"/>
      <c r="F239" s="7"/>
      <c r="G239" s="7"/>
      <c r="H239" s="264"/>
      <c r="I239" s="7"/>
      <c r="J239" s="7"/>
      <c r="K239" s="7"/>
      <c r="L239" s="7"/>
      <c r="M239" s="7"/>
      <c r="N239" s="7"/>
      <c r="O239" s="7"/>
      <c r="P239" s="7"/>
      <c r="Q239" s="265"/>
      <c r="R239" s="7"/>
      <c r="S239" s="7"/>
      <c r="T239" s="7"/>
      <c r="U239" s="266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</row>
    <row r="240" ht="18.0" customHeight="1">
      <c r="A240" s="7"/>
      <c r="B240" s="7"/>
      <c r="C240" s="7"/>
      <c r="D240" s="7"/>
      <c r="E240" s="7"/>
      <c r="F240" s="7"/>
      <c r="G240" s="7"/>
      <c r="H240" s="264"/>
      <c r="I240" s="7"/>
      <c r="J240" s="7"/>
      <c r="K240" s="7"/>
      <c r="L240" s="7"/>
      <c r="M240" s="7"/>
      <c r="N240" s="7"/>
      <c r="O240" s="7"/>
      <c r="P240" s="7"/>
      <c r="Q240" s="265"/>
      <c r="R240" s="7"/>
      <c r="S240" s="7"/>
      <c r="T240" s="7"/>
      <c r="U240" s="266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</row>
    <row r="241" ht="18.0" customHeight="1">
      <c r="A241" s="7"/>
      <c r="B241" s="7"/>
      <c r="C241" s="7"/>
      <c r="D241" s="7"/>
      <c r="E241" s="7"/>
      <c r="F241" s="7"/>
      <c r="G241" s="7"/>
      <c r="H241" s="264"/>
      <c r="I241" s="7"/>
      <c r="J241" s="7"/>
      <c r="K241" s="7"/>
      <c r="L241" s="7"/>
      <c r="M241" s="7"/>
      <c r="N241" s="7"/>
      <c r="O241" s="7"/>
      <c r="P241" s="7"/>
      <c r="Q241" s="265"/>
      <c r="R241" s="7"/>
      <c r="S241" s="7"/>
      <c r="T241" s="7"/>
      <c r="U241" s="266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</row>
    <row r="242" ht="18.0" customHeight="1">
      <c r="A242" s="7"/>
      <c r="B242" s="7"/>
      <c r="C242" s="7"/>
      <c r="D242" s="7"/>
      <c r="E242" s="7"/>
      <c r="F242" s="7"/>
      <c r="G242" s="7"/>
      <c r="H242" s="264"/>
      <c r="I242" s="7"/>
      <c r="J242" s="7"/>
      <c r="K242" s="7"/>
      <c r="L242" s="7"/>
      <c r="M242" s="7"/>
      <c r="N242" s="7"/>
      <c r="O242" s="7"/>
      <c r="P242" s="7"/>
      <c r="Q242" s="265"/>
      <c r="R242" s="7"/>
      <c r="S242" s="7"/>
      <c r="T242" s="7"/>
      <c r="U242" s="266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</row>
    <row r="243" ht="18.0" customHeight="1">
      <c r="A243" s="7"/>
      <c r="B243" s="7"/>
      <c r="C243" s="7"/>
      <c r="D243" s="7"/>
      <c r="E243" s="7"/>
      <c r="F243" s="7"/>
      <c r="G243" s="7"/>
      <c r="H243" s="264"/>
      <c r="I243" s="7"/>
      <c r="J243" s="7"/>
      <c r="K243" s="7"/>
      <c r="L243" s="7"/>
      <c r="M243" s="7"/>
      <c r="N243" s="7"/>
      <c r="O243" s="7"/>
      <c r="P243" s="7"/>
      <c r="Q243" s="265"/>
      <c r="R243" s="7"/>
      <c r="S243" s="7"/>
      <c r="T243" s="7"/>
      <c r="U243" s="266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</row>
    <row r="244" ht="18.0" customHeight="1">
      <c r="A244" s="7"/>
      <c r="B244" s="7"/>
      <c r="C244" s="7"/>
      <c r="D244" s="7"/>
      <c r="E244" s="7"/>
      <c r="F244" s="7"/>
      <c r="G244" s="7"/>
      <c r="H244" s="264"/>
      <c r="I244" s="7"/>
      <c r="J244" s="7"/>
      <c r="K244" s="7"/>
      <c r="L244" s="7"/>
      <c r="M244" s="7"/>
      <c r="N244" s="7"/>
      <c r="O244" s="7"/>
      <c r="P244" s="7"/>
      <c r="Q244" s="265"/>
      <c r="R244" s="7"/>
      <c r="S244" s="7"/>
      <c r="T244" s="7"/>
      <c r="U244" s="266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</row>
    <row r="245" ht="18.0" customHeight="1">
      <c r="A245" s="7"/>
      <c r="B245" s="7"/>
      <c r="C245" s="7"/>
      <c r="D245" s="7"/>
      <c r="E245" s="7"/>
      <c r="F245" s="7"/>
      <c r="G245" s="7"/>
      <c r="H245" s="264"/>
      <c r="I245" s="7"/>
      <c r="J245" s="7"/>
      <c r="K245" s="7"/>
      <c r="L245" s="7"/>
      <c r="M245" s="7"/>
      <c r="N245" s="7"/>
      <c r="O245" s="7"/>
      <c r="P245" s="7"/>
      <c r="Q245" s="265"/>
      <c r="R245" s="7"/>
      <c r="S245" s="7"/>
      <c r="T245" s="7"/>
      <c r="U245" s="266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</row>
    <row r="246" ht="18.0" customHeight="1">
      <c r="A246" s="7"/>
      <c r="B246" s="7"/>
      <c r="C246" s="7"/>
      <c r="D246" s="7"/>
      <c r="E246" s="7"/>
      <c r="F246" s="7"/>
      <c r="G246" s="7"/>
      <c r="H246" s="264"/>
      <c r="I246" s="7"/>
      <c r="J246" s="7"/>
      <c r="K246" s="7"/>
      <c r="L246" s="7"/>
      <c r="M246" s="7"/>
      <c r="N246" s="7"/>
      <c r="O246" s="7"/>
      <c r="P246" s="7"/>
      <c r="Q246" s="265"/>
      <c r="R246" s="7"/>
      <c r="S246" s="7"/>
      <c r="T246" s="7"/>
      <c r="U246" s="266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</row>
    <row r="247" ht="18.0" customHeight="1">
      <c r="A247" s="7"/>
      <c r="B247" s="7"/>
      <c r="C247" s="7"/>
      <c r="D247" s="7"/>
      <c r="E247" s="7"/>
      <c r="F247" s="7"/>
      <c r="G247" s="7"/>
      <c r="H247" s="264"/>
      <c r="I247" s="7"/>
      <c r="J247" s="7"/>
      <c r="K247" s="7"/>
      <c r="L247" s="7"/>
      <c r="M247" s="7"/>
      <c r="N247" s="7"/>
      <c r="O247" s="7"/>
      <c r="P247" s="7"/>
      <c r="Q247" s="265"/>
      <c r="R247" s="7"/>
      <c r="S247" s="7"/>
      <c r="T247" s="7"/>
      <c r="U247" s="266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</row>
    <row r="248" ht="18.0" customHeight="1">
      <c r="A248" s="7"/>
      <c r="B248" s="7"/>
      <c r="C248" s="7"/>
      <c r="D248" s="7"/>
      <c r="E248" s="7"/>
      <c r="F248" s="7"/>
      <c r="G248" s="7"/>
      <c r="H248" s="264"/>
      <c r="I248" s="7"/>
      <c r="J248" s="7"/>
      <c r="K248" s="7"/>
      <c r="L248" s="7"/>
      <c r="M248" s="7"/>
      <c r="N248" s="7"/>
      <c r="O248" s="7"/>
      <c r="P248" s="7"/>
      <c r="Q248" s="265"/>
      <c r="R248" s="7"/>
      <c r="S248" s="7"/>
      <c r="T248" s="7"/>
      <c r="U248" s="266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</row>
    <row r="249" ht="18.0" customHeight="1">
      <c r="A249" s="7"/>
      <c r="B249" s="7"/>
      <c r="C249" s="7"/>
      <c r="D249" s="7"/>
      <c r="E249" s="7"/>
      <c r="F249" s="7"/>
      <c r="G249" s="7"/>
      <c r="H249" s="264"/>
      <c r="I249" s="7"/>
      <c r="J249" s="7"/>
      <c r="K249" s="7"/>
      <c r="L249" s="7"/>
      <c r="M249" s="7"/>
      <c r="N249" s="7"/>
      <c r="O249" s="7"/>
      <c r="P249" s="7"/>
      <c r="Q249" s="265"/>
      <c r="R249" s="7"/>
      <c r="S249" s="7"/>
      <c r="T249" s="7"/>
      <c r="U249" s="266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</row>
    <row r="250" ht="18.0" customHeight="1">
      <c r="A250" s="7"/>
      <c r="B250" s="7"/>
      <c r="C250" s="7"/>
      <c r="D250" s="7"/>
      <c r="E250" s="7"/>
      <c r="F250" s="7"/>
      <c r="G250" s="7"/>
      <c r="H250" s="264"/>
      <c r="I250" s="7"/>
      <c r="J250" s="7"/>
      <c r="K250" s="7"/>
      <c r="L250" s="7"/>
      <c r="M250" s="7"/>
      <c r="N250" s="7"/>
      <c r="O250" s="7"/>
      <c r="P250" s="7"/>
      <c r="Q250" s="265"/>
      <c r="R250" s="7"/>
      <c r="S250" s="7"/>
      <c r="T250" s="7"/>
      <c r="U250" s="266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</row>
    <row r="251" ht="18.0" customHeight="1">
      <c r="A251" s="7"/>
      <c r="B251" s="7"/>
      <c r="C251" s="7"/>
      <c r="D251" s="7"/>
      <c r="E251" s="7"/>
      <c r="F251" s="7"/>
      <c r="G251" s="7"/>
      <c r="H251" s="264"/>
      <c r="I251" s="7"/>
      <c r="J251" s="7"/>
      <c r="K251" s="7"/>
      <c r="L251" s="7"/>
      <c r="M251" s="7"/>
      <c r="N251" s="7"/>
      <c r="O251" s="7"/>
      <c r="P251" s="7"/>
      <c r="Q251" s="265"/>
      <c r="R251" s="7"/>
      <c r="S251" s="7"/>
      <c r="T251" s="7"/>
      <c r="U251" s="266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</row>
    <row r="252" ht="18.0" customHeight="1">
      <c r="A252" s="7"/>
      <c r="B252" s="7"/>
      <c r="C252" s="7"/>
      <c r="D252" s="7"/>
      <c r="E252" s="7"/>
      <c r="F252" s="7"/>
      <c r="G252" s="7"/>
      <c r="H252" s="264"/>
      <c r="I252" s="7"/>
      <c r="J252" s="7"/>
      <c r="K252" s="7"/>
      <c r="L252" s="7"/>
      <c r="M252" s="7"/>
      <c r="N252" s="7"/>
      <c r="O252" s="7"/>
      <c r="P252" s="7"/>
      <c r="Q252" s="265"/>
      <c r="R252" s="7"/>
      <c r="S252" s="7"/>
      <c r="T252" s="7"/>
      <c r="U252" s="266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</row>
    <row r="253" ht="18.0" customHeight="1">
      <c r="A253" s="7"/>
      <c r="B253" s="7"/>
      <c r="C253" s="7"/>
      <c r="D253" s="7"/>
      <c r="E253" s="7"/>
      <c r="F253" s="7"/>
      <c r="G253" s="7"/>
      <c r="H253" s="264"/>
      <c r="I253" s="7"/>
      <c r="J253" s="7"/>
      <c r="K253" s="7"/>
      <c r="L253" s="7"/>
      <c r="M253" s="7"/>
      <c r="N253" s="7"/>
      <c r="O253" s="7"/>
      <c r="P253" s="7"/>
      <c r="Q253" s="265"/>
      <c r="R253" s="7"/>
      <c r="S253" s="7"/>
      <c r="T253" s="7"/>
      <c r="U253" s="266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</row>
    <row r="254" ht="18.0" customHeight="1">
      <c r="A254" s="7"/>
      <c r="B254" s="7"/>
      <c r="C254" s="7"/>
      <c r="D254" s="7"/>
      <c r="E254" s="7"/>
      <c r="F254" s="7"/>
      <c r="G254" s="7"/>
      <c r="H254" s="264"/>
      <c r="I254" s="7"/>
      <c r="J254" s="7"/>
      <c r="K254" s="7"/>
      <c r="L254" s="7"/>
      <c r="M254" s="7"/>
      <c r="N254" s="7"/>
      <c r="O254" s="7"/>
      <c r="P254" s="7"/>
      <c r="Q254" s="265"/>
      <c r="R254" s="7"/>
      <c r="S254" s="7"/>
      <c r="T254" s="7"/>
      <c r="U254" s="266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</row>
    <row r="255" ht="18.0" customHeight="1">
      <c r="A255" s="7"/>
      <c r="B255" s="7"/>
      <c r="C255" s="7"/>
      <c r="D255" s="7"/>
      <c r="E255" s="7"/>
      <c r="F255" s="7"/>
      <c r="G255" s="7"/>
      <c r="H255" s="264"/>
      <c r="I255" s="7"/>
      <c r="J255" s="7"/>
      <c r="K255" s="7"/>
      <c r="L255" s="7"/>
      <c r="M255" s="7"/>
      <c r="N255" s="7"/>
      <c r="O255" s="7"/>
      <c r="P255" s="7"/>
      <c r="Q255" s="265"/>
      <c r="R255" s="7"/>
      <c r="S255" s="7"/>
      <c r="T255" s="7"/>
      <c r="U255" s="266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</row>
    <row r="256" ht="18.0" customHeight="1">
      <c r="A256" s="7"/>
      <c r="B256" s="7"/>
      <c r="C256" s="7"/>
      <c r="D256" s="7"/>
      <c r="E256" s="7"/>
      <c r="F256" s="7"/>
      <c r="G256" s="7"/>
      <c r="H256" s="264"/>
      <c r="I256" s="7"/>
      <c r="J256" s="7"/>
      <c r="K256" s="7"/>
      <c r="L256" s="7"/>
      <c r="M256" s="7"/>
      <c r="N256" s="7"/>
      <c r="O256" s="7"/>
      <c r="P256" s="7"/>
      <c r="Q256" s="265"/>
      <c r="R256" s="7"/>
      <c r="S256" s="7"/>
      <c r="T256" s="7"/>
      <c r="U256" s="266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</row>
    <row r="257" ht="18.0" customHeight="1">
      <c r="A257" s="7"/>
      <c r="B257" s="7"/>
      <c r="C257" s="7"/>
      <c r="D257" s="7"/>
      <c r="E257" s="7"/>
      <c r="F257" s="7"/>
      <c r="G257" s="7"/>
      <c r="H257" s="264"/>
      <c r="I257" s="7"/>
      <c r="J257" s="7"/>
      <c r="K257" s="7"/>
      <c r="L257" s="7"/>
      <c r="M257" s="7"/>
      <c r="N257" s="7"/>
      <c r="O257" s="7"/>
      <c r="P257" s="7"/>
      <c r="Q257" s="265"/>
      <c r="R257" s="7"/>
      <c r="S257" s="7"/>
      <c r="T257" s="7"/>
      <c r="U257" s="266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</row>
    <row r="258" ht="18.0" customHeight="1">
      <c r="A258" s="7"/>
      <c r="B258" s="7"/>
      <c r="C258" s="7"/>
      <c r="D258" s="7"/>
      <c r="E258" s="7"/>
      <c r="F258" s="7"/>
      <c r="G258" s="7"/>
      <c r="H258" s="264"/>
      <c r="I258" s="7"/>
      <c r="J258" s="7"/>
      <c r="K258" s="7"/>
      <c r="L258" s="7"/>
      <c r="M258" s="7"/>
      <c r="N258" s="7"/>
      <c r="O258" s="7"/>
      <c r="P258" s="7"/>
      <c r="Q258" s="265"/>
      <c r="R258" s="7"/>
      <c r="S258" s="7"/>
      <c r="T258" s="7"/>
      <c r="U258" s="266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</row>
    <row r="259" ht="18.0" customHeight="1">
      <c r="A259" s="7"/>
      <c r="B259" s="7"/>
      <c r="C259" s="7"/>
      <c r="D259" s="7"/>
      <c r="E259" s="7"/>
      <c r="F259" s="7"/>
      <c r="G259" s="7"/>
      <c r="H259" s="264"/>
      <c r="I259" s="7"/>
      <c r="J259" s="7"/>
      <c r="K259" s="7"/>
      <c r="L259" s="7"/>
      <c r="M259" s="7"/>
      <c r="N259" s="7"/>
      <c r="O259" s="7"/>
      <c r="P259" s="7"/>
      <c r="Q259" s="265"/>
      <c r="R259" s="7"/>
      <c r="S259" s="7"/>
      <c r="T259" s="7"/>
      <c r="U259" s="266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</row>
    <row r="260" ht="18.0" customHeight="1">
      <c r="A260" s="7"/>
      <c r="B260" s="7"/>
      <c r="C260" s="7"/>
      <c r="D260" s="7"/>
      <c r="E260" s="7"/>
      <c r="F260" s="7"/>
      <c r="G260" s="7"/>
      <c r="H260" s="264"/>
      <c r="I260" s="7"/>
      <c r="J260" s="7"/>
      <c r="K260" s="7"/>
      <c r="L260" s="7"/>
      <c r="M260" s="7"/>
      <c r="N260" s="7"/>
      <c r="O260" s="7"/>
      <c r="P260" s="7"/>
      <c r="Q260" s="265"/>
      <c r="R260" s="7"/>
      <c r="S260" s="7"/>
      <c r="T260" s="7"/>
      <c r="U260" s="266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</row>
    <row r="261" ht="18.0" customHeight="1">
      <c r="A261" s="7"/>
      <c r="B261" s="7"/>
      <c r="C261" s="7"/>
      <c r="D261" s="7"/>
      <c r="E261" s="7"/>
      <c r="F261" s="7"/>
      <c r="G261" s="7"/>
      <c r="H261" s="264"/>
      <c r="I261" s="7"/>
      <c r="J261" s="7"/>
      <c r="K261" s="7"/>
      <c r="L261" s="7"/>
      <c r="M261" s="7"/>
      <c r="N261" s="7"/>
      <c r="O261" s="7"/>
      <c r="P261" s="7"/>
      <c r="Q261" s="265"/>
      <c r="R261" s="7"/>
      <c r="S261" s="7"/>
      <c r="T261" s="7"/>
      <c r="U261" s="266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</row>
    <row r="262" ht="18.0" customHeight="1">
      <c r="A262" s="7"/>
      <c r="B262" s="7"/>
      <c r="C262" s="7"/>
      <c r="D262" s="7"/>
      <c r="E262" s="7"/>
      <c r="F262" s="7"/>
      <c r="G262" s="7"/>
      <c r="H262" s="264"/>
      <c r="I262" s="7"/>
      <c r="J262" s="7"/>
      <c r="K262" s="7"/>
      <c r="L262" s="7"/>
      <c r="M262" s="7"/>
      <c r="N262" s="7"/>
      <c r="O262" s="7"/>
      <c r="P262" s="7"/>
      <c r="Q262" s="265"/>
      <c r="R262" s="7"/>
      <c r="S262" s="7"/>
      <c r="T262" s="7"/>
      <c r="U262" s="266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</row>
    <row r="263" ht="18.0" customHeight="1">
      <c r="A263" s="7"/>
      <c r="B263" s="7"/>
      <c r="C263" s="7"/>
      <c r="D263" s="7"/>
      <c r="E263" s="7"/>
      <c r="F263" s="7"/>
      <c r="G263" s="7"/>
      <c r="H263" s="264"/>
      <c r="I263" s="7"/>
      <c r="J263" s="7"/>
      <c r="K263" s="7"/>
      <c r="L263" s="7"/>
      <c r="M263" s="7"/>
      <c r="N263" s="7"/>
      <c r="O263" s="7"/>
      <c r="P263" s="7"/>
      <c r="Q263" s="265"/>
      <c r="R263" s="7"/>
      <c r="S263" s="7"/>
      <c r="T263" s="7"/>
      <c r="U263" s="266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</row>
    <row r="264" ht="18.0" customHeight="1">
      <c r="A264" s="7"/>
      <c r="B264" s="7"/>
      <c r="C264" s="7"/>
      <c r="D264" s="7"/>
      <c r="E264" s="7"/>
      <c r="F264" s="7"/>
      <c r="G264" s="7"/>
      <c r="H264" s="264"/>
      <c r="I264" s="7"/>
      <c r="J264" s="7"/>
      <c r="K264" s="7"/>
      <c r="L264" s="7"/>
      <c r="M264" s="7"/>
      <c r="N264" s="7"/>
      <c r="O264" s="7"/>
      <c r="P264" s="7"/>
      <c r="Q264" s="265"/>
      <c r="R264" s="7"/>
      <c r="S264" s="7"/>
      <c r="T264" s="7"/>
      <c r="U264" s="266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</row>
    <row r="265" ht="18.0" customHeight="1">
      <c r="A265" s="7"/>
      <c r="B265" s="7"/>
      <c r="C265" s="7"/>
      <c r="D265" s="7"/>
      <c r="E265" s="7"/>
      <c r="F265" s="7"/>
      <c r="G265" s="7"/>
      <c r="H265" s="264"/>
      <c r="I265" s="7"/>
      <c r="J265" s="7"/>
      <c r="K265" s="7"/>
      <c r="L265" s="7"/>
      <c r="M265" s="7"/>
      <c r="N265" s="7"/>
      <c r="O265" s="7"/>
      <c r="P265" s="7"/>
      <c r="Q265" s="265"/>
      <c r="R265" s="7"/>
      <c r="S265" s="7"/>
      <c r="T265" s="7"/>
      <c r="U265" s="266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</row>
    <row r="266" ht="18.0" customHeight="1">
      <c r="A266" s="7"/>
      <c r="B266" s="7"/>
      <c r="C266" s="7"/>
      <c r="D266" s="7"/>
      <c r="E266" s="7"/>
      <c r="F266" s="7"/>
      <c r="G266" s="7"/>
      <c r="H266" s="264"/>
      <c r="I266" s="7"/>
      <c r="J266" s="7"/>
      <c r="K266" s="7"/>
      <c r="L266" s="7"/>
      <c r="M266" s="7"/>
      <c r="N266" s="7"/>
      <c r="O266" s="7"/>
      <c r="P266" s="7"/>
      <c r="Q266" s="265"/>
      <c r="R266" s="7"/>
      <c r="S266" s="7"/>
      <c r="T266" s="7"/>
      <c r="U266" s="266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</row>
    <row r="267" ht="18.0" customHeight="1">
      <c r="A267" s="7"/>
      <c r="B267" s="7"/>
      <c r="C267" s="7"/>
      <c r="D267" s="7"/>
      <c r="E267" s="7"/>
      <c r="F267" s="7"/>
      <c r="G267" s="7"/>
      <c r="H267" s="264"/>
      <c r="I267" s="7"/>
      <c r="J267" s="7"/>
      <c r="K267" s="7"/>
      <c r="L267" s="7"/>
      <c r="M267" s="7"/>
      <c r="N267" s="7"/>
      <c r="O267" s="7"/>
      <c r="P267" s="7"/>
      <c r="Q267" s="265"/>
      <c r="R267" s="7"/>
      <c r="S267" s="7"/>
      <c r="T267" s="7"/>
      <c r="U267" s="266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</row>
    <row r="268" ht="18.0" customHeight="1">
      <c r="A268" s="7"/>
      <c r="B268" s="7"/>
      <c r="C268" s="7"/>
      <c r="D268" s="7"/>
      <c r="E268" s="7"/>
      <c r="F268" s="7"/>
      <c r="G268" s="7"/>
      <c r="H268" s="264"/>
      <c r="I268" s="7"/>
      <c r="J268" s="7"/>
      <c r="K268" s="7"/>
      <c r="L268" s="7"/>
      <c r="M268" s="7"/>
      <c r="N268" s="7"/>
      <c r="O268" s="7"/>
      <c r="P268" s="7"/>
      <c r="Q268" s="265"/>
      <c r="R268" s="7"/>
      <c r="S268" s="7"/>
      <c r="T268" s="7"/>
      <c r="U268" s="266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</row>
    <row r="269" ht="18.0" customHeight="1">
      <c r="A269" s="7"/>
      <c r="B269" s="7"/>
      <c r="C269" s="7"/>
      <c r="D269" s="7"/>
      <c r="E269" s="7"/>
      <c r="F269" s="7"/>
      <c r="G269" s="7"/>
      <c r="H269" s="264"/>
      <c r="I269" s="7"/>
      <c r="J269" s="7"/>
      <c r="K269" s="7"/>
      <c r="L269" s="7"/>
      <c r="M269" s="7"/>
      <c r="N269" s="7"/>
      <c r="O269" s="7"/>
      <c r="P269" s="7"/>
      <c r="Q269" s="265"/>
      <c r="R269" s="7"/>
      <c r="S269" s="7"/>
      <c r="T269" s="7"/>
      <c r="U269" s="266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</row>
    <row r="270" ht="18.0" customHeight="1">
      <c r="A270" s="7"/>
      <c r="B270" s="7"/>
      <c r="C270" s="7"/>
      <c r="D270" s="7"/>
      <c r="E270" s="7"/>
      <c r="F270" s="7"/>
      <c r="G270" s="7"/>
      <c r="H270" s="264"/>
      <c r="I270" s="7"/>
      <c r="J270" s="7"/>
      <c r="K270" s="7"/>
      <c r="L270" s="7"/>
      <c r="M270" s="7"/>
      <c r="N270" s="7"/>
      <c r="O270" s="7"/>
      <c r="P270" s="7"/>
      <c r="Q270" s="265"/>
      <c r="R270" s="7"/>
      <c r="S270" s="7"/>
      <c r="T270" s="7"/>
      <c r="U270" s="266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</row>
    <row r="271" ht="18.0" customHeight="1">
      <c r="A271" s="7"/>
      <c r="B271" s="7"/>
      <c r="C271" s="7"/>
      <c r="D271" s="7"/>
      <c r="E271" s="7"/>
      <c r="F271" s="7"/>
      <c r="G271" s="7"/>
      <c r="H271" s="264"/>
      <c r="I271" s="7"/>
      <c r="J271" s="7"/>
      <c r="K271" s="7"/>
      <c r="L271" s="7"/>
      <c r="M271" s="7"/>
      <c r="N271" s="7"/>
      <c r="O271" s="7"/>
      <c r="P271" s="7"/>
      <c r="Q271" s="265"/>
      <c r="R271" s="7"/>
      <c r="S271" s="7"/>
      <c r="T271" s="7"/>
      <c r="U271" s="266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</row>
    <row r="272" ht="18.0" customHeight="1">
      <c r="A272" s="7"/>
      <c r="B272" s="7"/>
      <c r="C272" s="7"/>
      <c r="D272" s="7"/>
      <c r="E272" s="7"/>
      <c r="F272" s="7"/>
      <c r="G272" s="7"/>
      <c r="H272" s="264"/>
      <c r="I272" s="7"/>
      <c r="J272" s="7"/>
      <c r="K272" s="7"/>
      <c r="L272" s="7"/>
      <c r="M272" s="7"/>
      <c r="N272" s="7"/>
      <c r="O272" s="7"/>
      <c r="P272" s="7"/>
      <c r="Q272" s="265"/>
      <c r="R272" s="7"/>
      <c r="S272" s="7"/>
      <c r="T272" s="7"/>
      <c r="U272" s="266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</row>
    <row r="273" ht="18.0" customHeight="1">
      <c r="A273" s="7"/>
      <c r="B273" s="7"/>
      <c r="C273" s="7"/>
      <c r="D273" s="7"/>
      <c r="E273" s="7"/>
      <c r="F273" s="7"/>
      <c r="G273" s="7"/>
      <c r="H273" s="264"/>
      <c r="I273" s="7"/>
      <c r="J273" s="7"/>
      <c r="K273" s="7"/>
      <c r="L273" s="7"/>
      <c r="M273" s="7"/>
      <c r="N273" s="7"/>
      <c r="O273" s="7"/>
      <c r="P273" s="7"/>
      <c r="Q273" s="265"/>
      <c r="R273" s="7"/>
      <c r="S273" s="7"/>
      <c r="T273" s="7"/>
      <c r="U273" s="266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</row>
    <row r="274" ht="18.0" customHeight="1">
      <c r="A274" s="7"/>
      <c r="B274" s="7"/>
      <c r="C274" s="7"/>
      <c r="D274" s="7"/>
      <c r="E274" s="7"/>
      <c r="F274" s="7"/>
      <c r="G274" s="7"/>
      <c r="H274" s="264"/>
      <c r="I274" s="7"/>
      <c r="J274" s="7"/>
      <c r="K274" s="7"/>
      <c r="L274" s="7"/>
      <c r="M274" s="7"/>
      <c r="N274" s="7"/>
      <c r="O274" s="7"/>
      <c r="P274" s="7"/>
      <c r="Q274" s="265"/>
      <c r="R274" s="7"/>
      <c r="S274" s="7"/>
      <c r="T274" s="7"/>
      <c r="U274" s="266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</row>
    <row r="275" ht="18.0" customHeight="1">
      <c r="A275" s="7"/>
      <c r="B275" s="7"/>
      <c r="C275" s="7"/>
      <c r="D275" s="7"/>
      <c r="E275" s="7"/>
      <c r="F275" s="7"/>
      <c r="G275" s="7"/>
      <c r="H275" s="264"/>
      <c r="I275" s="7"/>
      <c r="J275" s="7"/>
      <c r="K275" s="7"/>
      <c r="L275" s="7"/>
      <c r="M275" s="7"/>
      <c r="N275" s="7"/>
      <c r="O275" s="7"/>
      <c r="P275" s="7"/>
      <c r="Q275" s="265"/>
      <c r="R275" s="7"/>
      <c r="S275" s="7"/>
      <c r="T275" s="7"/>
      <c r="U275" s="266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</row>
    <row r="276" ht="18.0" customHeight="1">
      <c r="A276" s="7"/>
      <c r="B276" s="7"/>
      <c r="C276" s="7"/>
      <c r="D276" s="7"/>
      <c r="E276" s="7"/>
      <c r="F276" s="7"/>
      <c r="G276" s="7"/>
      <c r="H276" s="264"/>
      <c r="I276" s="7"/>
      <c r="J276" s="7"/>
      <c r="K276" s="7"/>
      <c r="L276" s="7"/>
      <c r="M276" s="7"/>
      <c r="N276" s="7"/>
      <c r="O276" s="7"/>
      <c r="P276" s="7"/>
      <c r="Q276" s="265"/>
      <c r="R276" s="7"/>
      <c r="S276" s="7"/>
      <c r="T276" s="7"/>
      <c r="U276" s="266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</row>
    <row r="277" ht="18.0" customHeight="1">
      <c r="A277" s="7"/>
      <c r="B277" s="7"/>
      <c r="C277" s="7"/>
      <c r="D277" s="7"/>
      <c r="E277" s="7"/>
      <c r="F277" s="7"/>
      <c r="G277" s="7"/>
      <c r="H277" s="264"/>
      <c r="I277" s="7"/>
      <c r="J277" s="7"/>
      <c r="K277" s="7"/>
      <c r="L277" s="7"/>
      <c r="M277" s="7"/>
      <c r="N277" s="7"/>
      <c r="O277" s="7"/>
      <c r="P277" s="7"/>
      <c r="Q277" s="265"/>
      <c r="R277" s="7"/>
      <c r="S277" s="7"/>
      <c r="T277" s="7"/>
      <c r="U277" s="266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</row>
    <row r="278" ht="18.0" customHeight="1">
      <c r="A278" s="7"/>
      <c r="B278" s="7"/>
      <c r="C278" s="7"/>
      <c r="D278" s="7"/>
      <c r="E278" s="7"/>
      <c r="F278" s="7"/>
      <c r="G278" s="7"/>
      <c r="H278" s="264"/>
      <c r="I278" s="7"/>
      <c r="J278" s="7"/>
      <c r="K278" s="7"/>
      <c r="L278" s="7"/>
      <c r="M278" s="7"/>
      <c r="N278" s="7"/>
      <c r="O278" s="7"/>
      <c r="P278" s="7"/>
      <c r="Q278" s="265"/>
      <c r="R278" s="7"/>
      <c r="S278" s="7"/>
      <c r="T278" s="7"/>
      <c r="U278" s="266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</row>
    <row r="279" ht="18.0" customHeight="1">
      <c r="A279" s="7"/>
      <c r="B279" s="7"/>
      <c r="C279" s="7"/>
      <c r="D279" s="7"/>
      <c r="E279" s="7"/>
      <c r="F279" s="7"/>
      <c r="G279" s="7"/>
      <c r="H279" s="264"/>
      <c r="I279" s="7"/>
      <c r="J279" s="7"/>
      <c r="K279" s="7"/>
      <c r="L279" s="7"/>
      <c r="M279" s="7"/>
      <c r="N279" s="7"/>
      <c r="O279" s="7"/>
      <c r="P279" s="7"/>
      <c r="Q279" s="265"/>
      <c r="R279" s="7"/>
      <c r="S279" s="7"/>
      <c r="T279" s="7"/>
      <c r="U279" s="266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</row>
    <row r="280" ht="18.0" customHeight="1">
      <c r="A280" s="7"/>
      <c r="B280" s="7"/>
      <c r="C280" s="7"/>
      <c r="D280" s="7"/>
      <c r="E280" s="7"/>
      <c r="F280" s="7"/>
      <c r="G280" s="7"/>
      <c r="H280" s="264"/>
      <c r="I280" s="7"/>
      <c r="J280" s="7"/>
      <c r="K280" s="7"/>
      <c r="L280" s="7"/>
      <c r="M280" s="7"/>
      <c r="N280" s="7"/>
      <c r="O280" s="7"/>
      <c r="P280" s="7"/>
      <c r="Q280" s="265"/>
      <c r="R280" s="7"/>
      <c r="S280" s="7"/>
      <c r="T280" s="7"/>
      <c r="U280" s="266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</row>
    <row r="281" ht="18.0" customHeight="1">
      <c r="A281" s="7"/>
      <c r="B281" s="7"/>
      <c r="C281" s="7"/>
      <c r="D281" s="7"/>
      <c r="E281" s="7"/>
      <c r="F281" s="7"/>
      <c r="G281" s="7"/>
      <c r="H281" s="264"/>
      <c r="I281" s="7"/>
      <c r="J281" s="7"/>
      <c r="K281" s="7"/>
      <c r="L281" s="7"/>
      <c r="M281" s="7"/>
      <c r="N281" s="7"/>
      <c r="O281" s="7"/>
      <c r="P281" s="7"/>
      <c r="Q281" s="265"/>
      <c r="R281" s="7"/>
      <c r="S281" s="7"/>
      <c r="T281" s="7"/>
      <c r="U281" s="266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</row>
    <row r="282" ht="18.0" customHeight="1">
      <c r="A282" s="7"/>
      <c r="B282" s="7"/>
      <c r="C282" s="7"/>
      <c r="D282" s="7"/>
      <c r="E282" s="7"/>
      <c r="F282" s="7"/>
      <c r="G282" s="7"/>
      <c r="H282" s="264"/>
      <c r="I282" s="7"/>
      <c r="J282" s="7"/>
      <c r="K282" s="7"/>
      <c r="L282" s="7"/>
      <c r="M282" s="7"/>
      <c r="N282" s="7"/>
      <c r="O282" s="7"/>
      <c r="P282" s="7"/>
      <c r="Q282" s="265"/>
      <c r="R282" s="7"/>
      <c r="S282" s="7"/>
      <c r="T282" s="7"/>
      <c r="U282" s="266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</row>
    <row r="283" ht="18.0" customHeight="1">
      <c r="A283" s="7"/>
      <c r="B283" s="7"/>
      <c r="C283" s="7"/>
      <c r="D283" s="7"/>
      <c r="E283" s="7"/>
      <c r="F283" s="7"/>
      <c r="G283" s="7"/>
      <c r="H283" s="264"/>
      <c r="I283" s="7"/>
      <c r="J283" s="7"/>
      <c r="K283" s="7"/>
      <c r="L283" s="7"/>
      <c r="M283" s="7"/>
      <c r="N283" s="7"/>
      <c r="O283" s="7"/>
      <c r="P283" s="7"/>
      <c r="Q283" s="265"/>
      <c r="R283" s="7"/>
      <c r="S283" s="7"/>
      <c r="T283" s="7"/>
      <c r="U283" s="266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</row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4:D14"/>
    <mergeCell ref="E15:H15"/>
    <mergeCell ref="C20:E20"/>
    <mergeCell ref="C57:E57"/>
    <mergeCell ref="C66:E66"/>
  </mergeCells>
  <printOptions/>
  <pageMargins bottom="0.78" footer="0.0" header="0.0" left="0.75" right="0.75" top="0.66"/>
  <pageSetup orientation="portrait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71"/>
    <col customWidth="1" hidden="1" min="14" max="14" width="13.14"/>
    <col customWidth="1" hidden="1" min="15" max="16" width="8.71"/>
    <col customWidth="1" min="17" max="17" width="19.57"/>
    <col customWidth="1" min="18" max="18" width="17.43"/>
    <col customWidth="1" min="19" max="19" width="17.86"/>
    <col customWidth="1" min="20" max="20" width="17.0"/>
    <col customWidth="1" min="21" max="21" width="15.14"/>
    <col customWidth="1" min="22" max="22" width="13.86"/>
    <col customWidth="1" min="23" max="24" width="9.14"/>
    <col customWidth="1" min="25" max="25" width="16.0"/>
    <col customWidth="1" min="26" max="45" width="9.14"/>
  </cols>
  <sheetData>
    <row r="1" ht="18.0" customHeight="1">
      <c r="A1" s="140" t="s">
        <v>53</v>
      </c>
      <c r="B1" s="140"/>
      <c r="C1" s="140"/>
      <c r="D1" s="140"/>
      <c r="E1" s="140"/>
      <c r="F1" s="140"/>
      <c r="G1" s="140"/>
      <c r="H1" s="141"/>
      <c r="I1" s="140"/>
      <c r="J1" s="140"/>
      <c r="K1" s="140"/>
      <c r="L1" s="140"/>
      <c r="M1" s="140"/>
      <c r="N1" s="140"/>
      <c r="O1" s="140"/>
      <c r="P1" s="140"/>
      <c r="Q1" s="142"/>
      <c r="R1" s="140"/>
      <c r="S1" s="140"/>
      <c r="T1" s="140"/>
      <c r="U1" s="143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  <c r="AJ1" s="140"/>
      <c r="AK1" s="140"/>
      <c r="AL1" s="140"/>
      <c r="AM1" s="140"/>
      <c r="AN1" s="140"/>
      <c r="AO1" s="140"/>
      <c r="AP1" s="140"/>
      <c r="AQ1" s="140"/>
      <c r="AR1" s="140"/>
      <c r="AS1" s="140"/>
    </row>
    <row r="2" ht="18.0" customHeight="1">
      <c r="A2" s="140"/>
      <c r="B2" s="140"/>
      <c r="C2" s="140"/>
      <c r="D2" s="140"/>
      <c r="E2" s="140"/>
      <c r="F2" s="140"/>
      <c r="G2" s="140"/>
      <c r="H2" s="141"/>
      <c r="I2" s="140"/>
      <c r="J2" s="140"/>
      <c r="K2" s="140"/>
      <c r="L2" s="140"/>
      <c r="M2" s="140"/>
      <c r="N2" s="140"/>
      <c r="O2" s="140"/>
      <c r="P2" s="140"/>
      <c r="Q2" s="142"/>
      <c r="R2" s="140"/>
      <c r="S2" s="140"/>
      <c r="T2" s="140"/>
      <c r="U2" s="143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  <c r="AL2" s="140"/>
      <c r="AM2" s="140"/>
      <c r="AN2" s="140"/>
      <c r="AO2" s="140"/>
      <c r="AP2" s="140"/>
      <c r="AQ2" s="140"/>
      <c r="AR2" s="140"/>
      <c r="AS2" s="140"/>
    </row>
    <row r="3" ht="18.0" customHeight="1">
      <c r="A3" s="144" t="s">
        <v>1</v>
      </c>
      <c r="B3" s="144"/>
      <c r="C3" s="144"/>
      <c r="D3" s="140"/>
      <c r="E3" s="140"/>
      <c r="F3" s="140"/>
      <c r="G3" s="140"/>
      <c r="H3" s="141"/>
      <c r="I3" s="140"/>
      <c r="J3" s="140"/>
      <c r="K3" s="140"/>
      <c r="L3" s="140"/>
      <c r="M3" s="140"/>
      <c r="N3" s="140"/>
      <c r="O3" s="140"/>
      <c r="P3" s="140"/>
      <c r="Q3" s="142"/>
      <c r="R3" s="140"/>
      <c r="S3" s="140"/>
      <c r="T3" s="140"/>
      <c r="U3" s="143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/>
      <c r="AL3" s="140"/>
      <c r="AM3" s="140"/>
      <c r="AN3" s="140"/>
      <c r="AO3" s="140"/>
      <c r="AP3" s="140"/>
      <c r="AQ3" s="140"/>
      <c r="AR3" s="140"/>
      <c r="AS3" s="140"/>
    </row>
    <row r="4" ht="29.25" customHeight="1">
      <c r="A4" s="140"/>
      <c r="B4" s="140"/>
      <c r="C4" s="140"/>
      <c r="D4" s="140"/>
      <c r="E4" s="140"/>
      <c r="F4" s="140"/>
      <c r="G4" s="140"/>
      <c r="H4" s="141" t="s">
        <v>2</v>
      </c>
      <c r="I4" s="145">
        <v>44335.0</v>
      </c>
      <c r="J4" s="140" t="str">
        <f>+B8&amp;"/"&amp;B9&amp;"/"&amp;B10&amp;"/"&amp;B11&amp;"/"&amp;B12&amp;"/"&amp;B13&amp;"/"&amp;B14</f>
        <v>HRD2940/HRD2940/D2070/HRD2930/D2930//</v>
      </c>
      <c r="K4" s="140"/>
      <c r="L4" s="140"/>
      <c r="M4" s="140"/>
      <c r="N4" s="140"/>
      <c r="O4" s="140"/>
      <c r="P4" s="140"/>
      <c r="Q4" s="142"/>
      <c r="R4" s="140"/>
      <c r="S4" s="140"/>
      <c r="T4" s="140"/>
      <c r="U4" s="143"/>
      <c r="V4" s="140"/>
      <c r="W4" s="140"/>
      <c r="X4" s="140"/>
      <c r="Y4" s="140"/>
      <c r="Z4" s="140"/>
      <c r="AA4" s="140"/>
      <c r="AB4" s="140"/>
      <c r="AC4" s="140"/>
      <c r="AD4" s="140"/>
      <c r="AE4" s="140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</row>
    <row r="5" ht="18.0" customHeight="1">
      <c r="A5" s="140" t="s">
        <v>4</v>
      </c>
      <c r="B5" s="140"/>
      <c r="C5" s="140"/>
      <c r="D5" s="140"/>
      <c r="E5" s="140"/>
      <c r="F5" s="140"/>
      <c r="G5" s="140"/>
      <c r="H5" s="141"/>
      <c r="I5" s="140"/>
      <c r="J5" s="140"/>
      <c r="K5" s="140"/>
      <c r="L5" s="140"/>
      <c r="M5" s="140"/>
      <c r="N5" s="140"/>
      <c r="O5" s="140"/>
      <c r="P5" s="140"/>
      <c r="Q5" s="142"/>
      <c r="R5" s="140"/>
      <c r="S5" s="140"/>
      <c r="T5" s="140"/>
      <c r="U5" s="143"/>
      <c r="V5" s="140"/>
      <c r="W5" s="140"/>
      <c r="X5" s="140"/>
      <c r="Y5" s="140"/>
      <c r="Z5" s="140"/>
      <c r="AA5" s="140"/>
      <c r="AB5" s="140"/>
      <c r="AC5" s="140"/>
      <c r="AD5" s="140"/>
      <c r="AE5" s="140"/>
      <c r="AF5" s="140"/>
      <c r="AG5" s="140"/>
      <c r="AH5" s="140"/>
      <c r="AI5" s="140"/>
      <c r="AJ5" s="140"/>
      <c r="AK5" s="140"/>
      <c r="AL5" s="140"/>
      <c r="AM5" s="140"/>
      <c r="AN5" s="140"/>
      <c r="AO5" s="140"/>
      <c r="AP5" s="140"/>
      <c r="AQ5" s="140"/>
      <c r="AR5" s="140"/>
      <c r="AS5" s="140"/>
    </row>
    <row r="6" ht="18.0" customHeight="1">
      <c r="A6" s="146"/>
      <c r="B6" s="146"/>
      <c r="C6" s="146"/>
      <c r="D6" s="146"/>
      <c r="E6" s="146"/>
      <c r="F6" s="146"/>
      <c r="G6" s="146"/>
      <c r="H6" s="147"/>
      <c r="I6" s="146"/>
      <c r="J6" s="140"/>
      <c r="K6" s="140"/>
      <c r="L6" s="140"/>
      <c r="M6" s="140"/>
      <c r="N6" s="140"/>
      <c r="O6" s="140"/>
      <c r="P6" s="140"/>
      <c r="Q6" s="142"/>
      <c r="R6" s="140"/>
      <c r="S6" s="140"/>
      <c r="T6" s="140"/>
      <c r="U6" s="143"/>
      <c r="V6" s="140"/>
      <c r="W6" s="140"/>
      <c r="X6" s="140"/>
      <c r="Y6" s="140"/>
      <c r="Z6" s="140"/>
      <c r="AA6" s="140"/>
      <c r="AB6" s="140"/>
      <c r="AC6" s="140"/>
      <c r="AD6" s="140"/>
      <c r="AE6" s="140"/>
      <c r="AF6" s="140"/>
      <c r="AG6" s="140"/>
      <c r="AH6" s="140"/>
      <c r="AI6" s="140"/>
      <c r="AJ6" s="140"/>
      <c r="AK6" s="140"/>
      <c r="AL6" s="140"/>
      <c r="AM6" s="140"/>
      <c r="AN6" s="140"/>
      <c r="AO6" s="140"/>
      <c r="AP6" s="140"/>
      <c r="AQ6" s="140"/>
      <c r="AR6" s="140"/>
      <c r="AS6" s="140"/>
    </row>
    <row r="7" ht="36.0" customHeight="1">
      <c r="A7" s="148" t="s">
        <v>6</v>
      </c>
      <c r="B7" s="149"/>
      <c r="C7" s="150" t="s">
        <v>143</v>
      </c>
      <c r="D7" s="151" t="s">
        <v>8</v>
      </c>
      <c r="E7" s="152" t="s">
        <v>9</v>
      </c>
      <c r="F7" s="153"/>
      <c r="G7" s="153"/>
      <c r="H7" s="149"/>
      <c r="I7" s="154" t="s">
        <v>10</v>
      </c>
      <c r="J7" s="140"/>
      <c r="K7" s="140"/>
      <c r="L7" s="140"/>
      <c r="M7" s="140"/>
      <c r="N7" s="140"/>
      <c r="O7" s="140"/>
      <c r="P7" s="140"/>
      <c r="Q7" s="155">
        <f>+I124</f>
        <v>0.005633614837</v>
      </c>
      <c r="R7" s="140"/>
      <c r="S7" s="140"/>
      <c r="T7" s="140"/>
      <c r="U7" s="143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</row>
    <row r="8" ht="26.25" customHeight="1">
      <c r="A8" s="156">
        <v>1.0</v>
      </c>
      <c r="B8" s="157" t="s">
        <v>56</v>
      </c>
      <c r="C8" s="157">
        <v>29.5</v>
      </c>
      <c r="D8" s="158">
        <v>0.0147</v>
      </c>
      <c r="E8" s="159">
        <f>253.12*13</f>
        <v>3290.56</v>
      </c>
      <c r="F8" s="159"/>
      <c r="G8" s="159"/>
      <c r="H8" s="160">
        <v>13.0</v>
      </c>
      <c r="I8" s="161">
        <f t="shared" ref="I8:I12" si="1">+D8*E8</f>
        <v>48.371232</v>
      </c>
      <c r="J8" s="162">
        <f t="shared" ref="J8:J14" si="2">E8-I8</f>
        <v>3242.188768</v>
      </c>
      <c r="K8" s="140"/>
      <c r="L8" s="140"/>
      <c r="M8" s="140"/>
      <c r="N8" s="140"/>
      <c r="O8" s="140"/>
      <c r="P8" s="140"/>
      <c r="Q8" s="142"/>
      <c r="R8" s="140"/>
      <c r="S8" s="140"/>
      <c r="T8" s="140"/>
      <c r="U8" s="143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</row>
    <row r="9" ht="26.25" customHeight="1">
      <c r="A9" s="156">
        <v>2.0</v>
      </c>
      <c r="B9" s="164" t="s">
        <v>56</v>
      </c>
      <c r="C9" s="164">
        <v>29.5</v>
      </c>
      <c r="D9" s="165">
        <v>0.0147</v>
      </c>
      <c r="E9" s="166">
        <f>253.12*19.5</f>
        <v>4935.84</v>
      </c>
      <c r="F9" s="166"/>
      <c r="G9" s="166"/>
      <c r="H9" s="160">
        <v>19.5</v>
      </c>
      <c r="I9" s="161">
        <f t="shared" si="1"/>
        <v>72.556848</v>
      </c>
      <c r="J9" s="162">
        <f t="shared" si="2"/>
        <v>4863.283152</v>
      </c>
      <c r="K9" s="140"/>
      <c r="L9" s="140"/>
      <c r="M9" s="140"/>
      <c r="N9" s="140"/>
      <c r="O9" s="140"/>
      <c r="P9" s="140"/>
      <c r="Q9" s="142"/>
      <c r="R9" s="140"/>
      <c r="S9" s="140"/>
      <c r="T9" s="140"/>
      <c r="U9" s="143"/>
      <c r="V9" s="140"/>
      <c r="W9" s="140"/>
      <c r="X9" s="140"/>
      <c r="Y9" s="140"/>
      <c r="Z9" s="140"/>
      <c r="AA9" s="140"/>
      <c r="AB9" s="140"/>
      <c r="AC9" s="140"/>
      <c r="AD9" s="140"/>
      <c r="AE9" s="140"/>
      <c r="AF9" s="140"/>
      <c r="AG9" s="140"/>
      <c r="AH9" s="140"/>
      <c r="AI9" s="140"/>
      <c r="AJ9" s="140"/>
      <c r="AK9" s="140"/>
      <c r="AL9" s="140"/>
      <c r="AM9" s="140"/>
      <c r="AN9" s="140"/>
      <c r="AO9" s="140"/>
      <c r="AP9" s="140"/>
      <c r="AQ9" s="140"/>
      <c r="AR9" s="140"/>
      <c r="AS9" s="140"/>
    </row>
    <row r="10" ht="26.25" customHeight="1">
      <c r="A10" s="156">
        <v>3.0</v>
      </c>
      <c r="B10" s="164" t="s">
        <v>72</v>
      </c>
      <c r="C10" s="164">
        <v>20.5</v>
      </c>
      <c r="D10" s="165">
        <v>0.0846</v>
      </c>
      <c r="E10" s="166">
        <f>219.548*20</f>
        <v>4390.96</v>
      </c>
      <c r="F10" s="166"/>
      <c r="G10" s="166"/>
      <c r="H10" s="160">
        <v>20.0</v>
      </c>
      <c r="I10" s="161">
        <f t="shared" si="1"/>
        <v>371.475216</v>
      </c>
      <c r="J10" s="162">
        <f t="shared" si="2"/>
        <v>4019.484784</v>
      </c>
      <c r="K10" s="140"/>
      <c r="L10" s="140"/>
      <c r="M10" s="140"/>
      <c r="N10" s="140"/>
      <c r="O10" s="140"/>
      <c r="P10" s="140"/>
      <c r="Q10" s="142"/>
      <c r="R10" s="140"/>
      <c r="S10" s="140"/>
      <c r="T10" s="140"/>
      <c r="U10" s="143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</row>
    <row r="11" ht="26.25" customHeight="1">
      <c r="A11" s="156">
        <v>4.0</v>
      </c>
      <c r="B11" s="164" t="s">
        <v>57</v>
      </c>
      <c r="C11" s="164">
        <v>29.5</v>
      </c>
      <c r="D11" s="165">
        <v>0.0156</v>
      </c>
      <c r="E11" s="166">
        <f>252.475*12</f>
        <v>3029.7</v>
      </c>
      <c r="F11" s="166"/>
      <c r="G11" s="166"/>
      <c r="H11" s="160">
        <v>12.0</v>
      </c>
      <c r="I11" s="161">
        <f t="shared" si="1"/>
        <v>47.26332</v>
      </c>
      <c r="J11" s="162">
        <f t="shared" si="2"/>
        <v>2982.43668</v>
      </c>
      <c r="K11" s="140"/>
      <c r="L11" s="140"/>
      <c r="M11" s="140"/>
      <c r="N11" s="140"/>
      <c r="O11" s="140"/>
      <c r="P11" s="140"/>
      <c r="Q11" s="142"/>
      <c r="R11" s="140"/>
      <c r="S11" s="140"/>
      <c r="T11" s="140"/>
      <c r="U11" s="143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</row>
    <row r="12" ht="26.25" customHeight="1">
      <c r="A12" s="156">
        <v>5.0</v>
      </c>
      <c r="B12" s="164" t="s">
        <v>144</v>
      </c>
      <c r="C12" s="164">
        <v>29.5</v>
      </c>
      <c r="D12" s="165">
        <v>0.088</v>
      </c>
      <c r="E12" s="166">
        <f>185.99*15.348</f>
        <v>2854.57452</v>
      </c>
      <c r="F12" s="166"/>
      <c r="G12" s="166"/>
      <c r="H12" s="160">
        <v>15.348</v>
      </c>
      <c r="I12" s="161">
        <f t="shared" si="1"/>
        <v>251.2025578</v>
      </c>
      <c r="J12" s="162">
        <f t="shared" si="2"/>
        <v>2603.371962</v>
      </c>
      <c r="K12" s="140"/>
      <c r="L12" s="140"/>
      <c r="M12" s="140"/>
      <c r="N12" s="140"/>
      <c r="O12" s="140"/>
      <c r="P12" s="140"/>
      <c r="Q12" s="142"/>
      <c r="R12" s="140"/>
      <c r="S12" s="140"/>
      <c r="T12" s="140"/>
      <c r="U12" s="143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</row>
    <row r="13" ht="26.25" customHeight="1">
      <c r="A13" s="156">
        <v>6.0</v>
      </c>
      <c r="B13" s="164"/>
      <c r="C13" s="164"/>
      <c r="D13" s="165"/>
      <c r="E13" s="166"/>
      <c r="F13" s="166"/>
      <c r="G13" s="166"/>
      <c r="H13" s="160"/>
      <c r="I13" s="161"/>
      <c r="J13" s="162">
        <f t="shared" si="2"/>
        <v>0</v>
      </c>
      <c r="K13" s="140"/>
      <c r="L13" s="140"/>
      <c r="M13" s="140"/>
      <c r="N13" s="140"/>
      <c r="O13" s="140"/>
      <c r="P13" s="140"/>
      <c r="Q13" s="142"/>
      <c r="R13" s="140"/>
      <c r="S13" s="140"/>
      <c r="T13" s="140"/>
      <c r="U13" s="143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</row>
    <row r="14" ht="26.25" customHeight="1">
      <c r="A14" s="156">
        <v>7.0</v>
      </c>
      <c r="B14" s="164"/>
      <c r="C14" s="164"/>
      <c r="D14" s="165"/>
      <c r="E14" s="166"/>
      <c r="F14" s="166"/>
      <c r="G14" s="166"/>
      <c r="H14" s="160"/>
      <c r="I14" s="161"/>
      <c r="J14" s="162">
        <f t="shared" si="2"/>
        <v>0</v>
      </c>
      <c r="K14" s="140"/>
      <c r="L14" s="140"/>
      <c r="M14" s="140"/>
      <c r="N14" s="140"/>
      <c r="O14" s="140"/>
      <c r="P14" s="140"/>
      <c r="Q14" s="142"/>
      <c r="R14" s="140"/>
      <c r="S14" s="140"/>
      <c r="T14" s="140"/>
      <c r="U14" s="143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</row>
    <row r="15" ht="18.0" customHeight="1">
      <c r="A15" s="167"/>
      <c r="B15" s="168"/>
      <c r="C15" s="169"/>
      <c r="D15" s="170"/>
      <c r="E15" s="171">
        <f>SUM(E8:E14)</f>
        <v>18501.63452</v>
      </c>
      <c r="F15" s="172"/>
      <c r="G15" s="172"/>
      <c r="H15" s="173"/>
      <c r="I15" s="174">
        <f t="shared" ref="I15:J15" si="3">SUM(I8:I14)</f>
        <v>790.8691738</v>
      </c>
      <c r="J15" s="175">
        <f t="shared" si="3"/>
        <v>17710.76535</v>
      </c>
      <c r="K15" s="140"/>
      <c r="L15" s="140"/>
      <c r="M15" s="140"/>
      <c r="N15" s="140"/>
      <c r="O15" s="140"/>
      <c r="P15" s="140"/>
      <c r="Q15" s="142"/>
      <c r="R15" s="140"/>
      <c r="S15" s="140"/>
      <c r="T15" s="140"/>
      <c r="U15" s="143"/>
      <c r="V15" s="140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</row>
    <row r="16" ht="18.0" customHeight="1">
      <c r="A16" s="176"/>
      <c r="B16" s="146"/>
      <c r="C16" s="146"/>
      <c r="D16" s="177"/>
      <c r="E16" s="178"/>
      <c r="F16" s="153"/>
      <c r="G16" s="153"/>
      <c r="H16" s="149"/>
      <c r="I16" s="179"/>
      <c r="J16" s="140"/>
      <c r="K16" s="140"/>
      <c r="L16" s="140"/>
      <c r="M16" s="140"/>
      <c r="N16" s="140"/>
      <c r="O16" s="140"/>
      <c r="P16" s="140"/>
      <c r="Q16" s="142"/>
      <c r="R16" s="140"/>
      <c r="S16" s="140"/>
      <c r="T16" s="140"/>
      <c r="U16" s="143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</row>
    <row r="17" ht="18.0" customHeight="1">
      <c r="A17" s="140"/>
      <c r="B17" s="140"/>
      <c r="C17" s="140"/>
      <c r="D17" s="140"/>
      <c r="E17" s="140"/>
      <c r="F17" s="140"/>
      <c r="G17" s="140"/>
      <c r="H17" s="141"/>
      <c r="I17" s="140"/>
      <c r="J17" s="140"/>
      <c r="K17" s="140"/>
      <c r="L17" s="140"/>
      <c r="M17" s="140"/>
      <c r="N17" s="140"/>
      <c r="O17" s="140"/>
      <c r="P17" s="140"/>
      <c r="Q17" s="142"/>
      <c r="R17" s="140"/>
      <c r="S17" s="140"/>
      <c r="T17" s="140"/>
      <c r="U17" s="143"/>
      <c r="V17" s="140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  <c r="AL17" s="140"/>
      <c r="AM17" s="140"/>
      <c r="AN17" s="140"/>
      <c r="AO17" s="140"/>
      <c r="AP17" s="140"/>
      <c r="AQ17" s="140"/>
      <c r="AR17" s="140"/>
      <c r="AS17" s="140"/>
    </row>
    <row r="18" ht="18.0" customHeight="1">
      <c r="A18" s="140"/>
      <c r="B18" s="140"/>
      <c r="C18" s="140"/>
      <c r="D18" s="140"/>
      <c r="E18" s="140"/>
      <c r="F18" s="140"/>
      <c r="G18" s="140"/>
      <c r="H18" s="141"/>
      <c r="I18" s="140"/>
      <c r="J18" s="140"/>
      <c r="K18" s="140"/>
      <c r="L18" s="140"/>
      <c r="M18" s="140"/>
      <c r="N18" s="140"/>
      <c r="O18" s="140"/>
      <c r="P18" s="140"/>
      <c r="Q18" s="142"/>
      <c r="R18" s="140"/>
      <c r="S18" s="140"/>
      <c r="T18" s="140"/>
      <c r="U18" s="143"/>
      <c r="V18" s="140"/>
      <c r="W18" s="140"/>
      <c r="X18" s="140"/>
      <c r="Y18" s="140"/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  <c r="AL18" s="140"/>
      <c r="AM18" s="140"/>
      <c r="AN18" s="140"/>
      <c r="AO18" s="140"/>
      <c r="AP18" s="140"/>
      <c r="AQ18" s="140"/>
      <c r="AR18" s="140"/>
      <c r="AS18" s="140"/>
    </row>
    <row r="19" ht="18.0" customHeight="1">
      <c r="A19" s="140" t="s">
        <v>11</v>
      </c>
      <c r="B19" s="140"/>
      <c r="C19" s="140"/>
      <c r="D19" s="140"/>
      <c r="E19" s="140"/>
      <c r="F19" s="140"/>
      <c r="G19" s="140"/>
      <c r="H19" s="141"/>
      <c r="I19" s="140"/>
      <c r="J19" s="140"/>
      <c r="K19" s="140"/>
      <c r="L19" s="140"/>
      <c r="M19" s="140"/>
      <c r="N19" s="140"/>
      <c r="O19" s="140"/>
      <c r="P19" s="140"/>
      <c r="Q19" s="142"/>
      <c r="R19" s="140"/>
      <c r="S19" s="140"/>
      <c r="T19" s="140"/>
      <c r="U19" s="143"/>
      <c r="V19" s="140"/>
      <c r="W19" s="140"/>
      <c r="X19" s="140"/>
      <c r="Y19" s="140"/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  <c r="AJ19" s="140"/>
      <c r="AK19" s="140"/>
      <c r="AL19" s="140"/>
      <c r="AM19" s="140"/>
      <c r="AN19" s="140"/>
      <c r="AO19" s="140"/>
      <c r="AP19" s="140"/>
      <c r="AQ19" s="140"/>
      <c r="AR19" s="140"/>
      <c r="AS19" s="140"/>
    </row>
    <row r="20" ht="18.0" customHeight="1">
      <c r="A20" s="140"/>
      <c r="B20" s="140"/>
      <c r="C20" s="140"/>
      <c r="D20" s="140"/>
      <c r="E20" s="140"/>
      <c r="F20" s="140"/>
      <c r="G20" s="140"/>
      <c r="H20" s="141"/>
      <c r="I20" s="140"/>
      <c r="J20" s="140"/>
      <c r="K20" s="140"/>
      <c r="L20" s="140"/>
      <c r="M20" s="140"/>
      <c r="N20" s="140"/>
      <c r="O20" s="140"/>
      <c r="P20" s="140"/>
      <c r="Q20" s="142"/>
      <c r="R20" s="140"/>
      <c r="S20" s="140"/>
      <c r="T20" s="140"/>
      <c r="U20" s="143"/>
      <c r="V20" s="140"/>
      <c r="W20" s="140"/>
      <c r="X20" s="140"/>
      <c r="Y20" s="140"/>
      <c r="Z20" s="140"/>
      <c r="AA20" s="140"/>
      <c r="AB20" s="140"/>
      <c r="AC20" s="140"/>
      <c r="AD20" s="140"/>
      <c r="AE20" s="140"/>
      <c r="AF20" s="140"/>
      <c r="AG20" s="140"/>
      <c r="AH20" s="140"/>
      <c r="AI20" s="140"/>
      <c r="AJ20" s="140"/>
      <c r="AK20" s="140"/>
      <c r="AL20" s="140"/>
      <c r="AM20" s="140"/>
      <c r="AN20" s="140"/>
      <c r="AO20" s="140"/>
      <c r="AP20" s="140"/>
      <c r="AQ20" s="140"/>
      <c r="AR20" s="140"/>
      <c r="AS20" s="140"/>
    </row>
    <row r="21" ht="40.5" customHeight="1">
      <c r="A21" s="180"/>
      <c r="B21" s="164" t="s">
        <v>12</v>
      </c>
      <c r="C21" s="181" t="s">
        <v>58</v>
      </c>
      <c r="D21" s="52"/>
      <c r="E21" s="53"/>
      <c r="F21" s="182"/>
      <c r="G21" s="182"/>
      <c r="H21" s="183" t="s">
        <v>14</v>
      </c>
      <c r="I21" s="164" t="s">
        <v>15</v>
      </c>
      <c r="J21" s="164" t="s">
        <v>16</v>
      </c>
      <c r="K21" s="140"/>
      <c r="L21" s="164" t="s">
        <v>17</v>
      </c>
      <c r="M21" s="164" t="s">
        <v>15</v>
      </c>
      <c r="N21" s="180" t="s">
        <v>18</v>
      </c>
      <c r="O21" s="140"/>
      <c r="P21" s="140"/>
      <c r="Q21" s="184"/>
      <c r="R21" s="164" t="s">
        <v>17</v>
      </c>
      <c r="S21" s="164" t="s">
        <v>15</v>
      </c>
      <c r="T21" s="180" t="s">
        <v>18</v>
      </c>
      <c r="U21" s="143"/>
      <c r="V21" s="180" t="s">
        <v>19</v>
      </c>
      <c r="W21" s="180" t="s">
        <v>20</v>
      </c>
      <c r="X21" s="180" t="s">
        <v>21</v>
      </c>
      <c r="Y21" s="180" t="s">
        <v>145</v>
      </c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  <c r="AK21" s="140"/>
      <c r="AL21" s="140"/>
      <c r="AM21" s="140"/>
      <c r="AN21" s="140"/>
      <c r="AO21" s="140"/>
      <c r="AP21" s="140"/>
      <c r="AQ21" s="140"/>
      <c r="AR21" s="140"/>
      <c r="AS21" s="140"/>
    </row>
    <row r="22" ht="27.0" customHeight="1">
      <c r="A22" s="185">
        <v>1.0</v>
      </c>
      <c r="B22" s="186" t="s">
        <v>62</v>
      </c>
      <c r="C22" s="187">
        <v>95.0</v>
      </c>
      <c r="D22" s="187">
        <v>195.0</v>
      </c>
      <c r="E22" s="187">
        <v>240.0</v>
      </c>
      <c r="F22" s="187">
        <f t="shared" ref="F22:F86" si="5">VALUE(IF(RIGHT(B22, 1)="%", RIGHT(B22, 3), 0))</f>
        <v>0.8</v>
      </c>
      <c r="G22" s="187">
        <f t="shared" ref="G22:G86" si="6">+Q22*C22/100*D22/100*E22/100</f>
        <v>131.157</v>
      </c>
      <c r="H22" s="188">
        <f t="shared" ref="H22:H86" si="7">IF(F22=0, G22, F22*G22)</f>
        <v>104.9256</v>
      </c>
      <c r="I22" s="187">
        <v>1.0</v>
      </c>
      <c r="J22" s="189">
        <f t="shared" ref="J22:J86" si="8">+I22*H22</f>
        <v>104.9256</v>
      </c>
      <c r="K22" s="190"/>
      <c r="L22" s="191">
        <f>D22*25.4/1000</f>
        <v>4.953</v>
      </c>
      <c r="M22" s="185">
        <f>+I22</f>
        <v>1</v>
      </c>
      <c r="N22" s="185">
        <f>M22*L22</f>
        <v>4.953</v>
      </c>
      <c r="O22" s="190"/>
      <c r="P22" s="190"/>
      <c r="Q22" s="192">
        <v>29.5</v>
      </c>
      <c r="R22" s="191">
        <f t="shared" ref="R22:R87" si="9">E22/100</f>
        <v>2.4</v>
      </c>
      <c r="S22" s="185">
        <f t="shared" ref="S22:S87" si="10">I22</f>
        <v>1</v>
      </c>
      <c r="T22" s="185">
        <f t="shared" ref="T22:T87" si="11">S22*R22</f>
        <v>2.4</v>
      </c>
      <c r="U22" s="193">
        <f t="shared" ref="U22:U86" si="12">+Q22*C22/100*D22/100*E22/100</f>
        <v>131.157</v>
      </c>
      <c r="V22" s="191">
        <f t="shared" ref="V22:W22" si="4">C22/100</f>
        <v>0.95</v>
      </c>
      <c r="W22" s="191">
        <f t="shared" si="4"/>
        <v>1.95</v>
      </c>
      <c r="X22" s="191">
        <f t="shared" ref="X22:X87" si="14">T22</f>
        <v>2.4</v>
      </c>
      <c r="Y22" s="194">
        <f t="shared" ref="Y22:Y87" si="15">V22*W22*X22</f>
        <v>4.446</v>
      </c>
      <c r="Z22" s="190"/>
      <c r="AA22" s="190"/>
      <c r="AB22" s="190"/>
      <c r="AC22" s="190"/>
      <c r="AD22" s="190"/>
      <c r="AE22" s="190"/>
      <c r="AF22" s="190"/>
      <c r="AG22" s="190"/>
      <c r="AH22" s="190"/>
      <c r="AI22" s="190"/>
      <c r="AJ22" s="190"/>
      <c r="AK22" s="190"/>
      <c r="AL22" s="190"/>
      <c r="AM22" s="190"/>
      <c r="AN22" s="190"/>
      <c r="AO22" s="190"/>
      <c r="AP22" s="190"/>
      <c r="AQ22" s="190"/>
      <c r="AR22" s="190"/>
      <c r="AS22" s="190"/>
    </row>
    <row r="23" ht="27.0" customHeight="1">
      <c r="A23" s="185">
        <v>2.0</v>
      </c>
      <c r="B23" s="195" t="s">
        <v>56</v>
      </c>
      <c r="C23" s="195">
        <v>99.0</v>
      </c>
      <c r="D23" s="195">
        <v>195.0</v>
      </c>
      <c r="E23" s="195">
        <v>240.0</v>
      </c>
      <c r="F23" s="195">
        <f t="shared" si="5"/>
        <v>0</v>
      </c>
      <c r="G23" s="195">
        <f t="shared" si="6"/>
        <v>136.6794</v>
      </c>
      <c r="H23" s="196">
        <f t="shared" si="7"/>
        <v>136.6794</v>
      </c>
      <c r="I23" s="195">
        <v>1.0</v>
      </c>
      <c r="J23" s="189">
        <f t="shared" si="8"/>
        <v>136.6794</v>
      </c>
      <c r="K23" s="190"/>
      <c r="L23" s="191"/>
      <c r="M23" s="185"/>
      <c r="N23" s="185"/>
      <c r="O23" s="190"/>
      <c r="P23" s="190"/>
      <c r="Q23" s="192">
        <v>29.5</v>
      </c>
      <c r="R23" s="191">
        <f t="shared" si="9"/>
        <v>2.4</v>
      </c>
      <c r="S23" s="185">
        <f t="shared" si="10"/>
        <v>1</v>
      </c>
      <c r="T23" s="185">
        <f t="shared" si="11"/>
        <v>2.4</v>
      </c>
      <c r="U23" s="193">
        <f t="shared" si="12"/>
        <v>136.6794</v>
      </c>
      <c r="V23" s="191">
        <f t="shared" ref="V23:W23" si="13">C23/100</f>
        <v>0.99</v>
      </c>
      <c r="W23" s="191">
        <f t="shared" si="13"/>
        <v>1.95</v>
      </c>
      <c r="X23" s="191">
        <f t="shared" si="14"/>
        <v>2.4</v>
      </c>
      <c r="Y23" s="194">
        <f t="shared" si="15"/>
        <v>4.6332</v>
      </c>
      <c r="Z23" s="190"/>
      <c r="AA23" s="190"/>
      <c r="AB23" s="190"/>
      <c r="AC23" s="190"/>
      <c r="AD23" s="190"/>
      <c r="AE23" s="190"/>
      <c r="AF23" s="190"/>
      <c r="AG23" s="190"/>
      <c r="AH23" s="190"/>
      <c r="AI23" s="190"/>
      <c r="AJ23" s="190"/>
      <c r="AK23" s="190"/>
      <c r="AL23" s="190"/>
      <c r="AM23" s="190"/>
      <c r="AN23" s="190"/>
      <c r="AO23" s="190"/>
      <c r="AP23" s="190"/>
      <c r="AQ23" s="190"/>
      <c r="AR23" s="190"/>
      <c r="AS23" s="190"/>
    </row>
    <row r="24" ht="27.0" customHeight="1">
      <c r="A24" s="185">
        <v>3.0</v>
      </c>
      <c r="B24" s="195" t="s">
        <v>56</v>
      </c>
      <c r="C24" s="195">
        <v>84.0</v>
      </c>
      <c r="D24" s="195">
        <v>195.0</v>
      </c>
      <c r="E24" s="195">
        <v>242.0</v>
      </c>
      <c r="F24" s="195">
        <f t="shared" si="5"/>
        <v>0</v>
      </c>
      <c r="G24" s="195">
        <f t="shared" si="6"/>
        <v>116.93682</v>
      </c>
      <c r="H24" s="196">
        <f t="shared" si="7"/>
        <v>116.93682</v>
      </c>
      <c r="I24" s="195">
        <v>1.0</v>
      </c>
      <c r="J24" s="189">
        <f t="shared" si="8"/>
        <v>116.93682</v>
      </c>
      <c r="K24" s="190"/>
      <c r="L24" s="191">
        <f t="shared" ref="L24:L29" si="17">D24*25.4/1000</f>
        <v>4.953</v>
      </c>
      <c r="M24" s="185">
        <f t="shared" ref="M24:M32" si="18">+I24</f>
        <v>1</v>
      </c>
      <c r="N24" s="185">
        <f t="shared" ref="N24:N29" si="19">M24*L24</f>
        <v>4.953</v>
      </c>
      <c r="O24" s="190"/>
      <c r="P24" s="190"/>
      <c r="Q24" s="192">
        <v>29.5</v>
      </c>
      <c r="R24" s="191">
        <f t="shared" si="9"/>
        <v>2.42</v>
      </c>
      <c r="S24" s="185">
        <f t="shared" si="10"/>
        <v>1</v>
      </c>
      <c r="T24" s="185">
        <f t="shared" si="11"/>
        <v>2.42</v>
      </c>
      <c r="U24" s="193">
        <f t="shared" si="12"/>
        <v>116.93682</v>
      </c>
      <c r="V24" s="191">
        <f t="shared" ref="V24:W24" si="16">C24/100</f>
        <v>0.84</v>
      </c>
      <c r="W24" s="191">
        <f t="shared" si="16"/>
        <v>1.95</v>
      </c>
      <c r="X24" s="191">
        <f t="shared" si="14"/>
        <v>2.42</v>
      </c>
      <c r="Y24" s="194">
        <f t="shared" si="15"/>
        <v>3.96396</v>
      </c>
      <c r="Z24" s="190"/>
      <c r="AA24" s="190"/>
      <c r="AB24" s="190"/>
      <c r="AC24" s="190"/>
      <c r="AD24" s="190"/>
      <c r="AE24" s="190"/>
      <c r="AF24" s="190"/>
      <c r="AG24" s="190"/>
      <c r="AH24" s="190"/>
      <c r="AI24" s="190"/>
      <c r="AJ24" s="190"/>
      <c r="AK24" s="190"/>
      <c r="AL24" s="190"/>
      <c r="AM24" s="190"/>
      <c r="AN24" s="190"/>
      <c r="AO24" s="190"/>
      <c r="AP24" s="190"/>
      <c r="AQ24" s="190"/>
      <c r="AR24" s="190"/>
      <c r="AS24" s="190"/>
    </row>
    <row r="25" ht="27.0" customHeight="1">
      <c r="A25" s="185">
        <v>11.0</v>
      </c>
      <c r="B25" s="195" t="s">
        <v>56</v>
      </c>
      <c r="C25" s="195">
        <v>101.0</v>
      </c>
      <c r="D25" s="195">
        <v>195.0</v>
      </c>
      <c r="E25" s="195">
        <v>243.0</v>
      </c>
      <c r="F25" s="195">
        <f t="shared" si="5"/>
        <v>0</v>
      </c>
      <c r="G25" s="195">
        <f t="shared" si="6"/>
        <v>141.1836075</v>
      </c>
      <c r="H25" s="196">
        <f t="shared" si="7"/>
        <v>141.1836075</v>
      </c>
      <c r="I25" s="195">
        <v>1.0</v>
      </c>
      <c r="J25" s="189">
        <f t="shared" si="8"/>
        <v>141.1836075</v>
      </c>
      <c r="K25" s="190"/>
      <c r="L25" s="191">
        <f t="shared" si="17"/>
        <v>4.953</v>
      </c>
      <c r="M25" s="185">
        <f t="shared" si="18"/>
        <v>1</v>
      </c>
      <c r="N25" s="185">
        <f t="shared" si="19"/>
        <v>4.953</v>
      </c>
      <c r="O25" s="190"/>
      <c r="P25" s="190"/>
      <c r="Q25" s="192">
        <v>29.5</v>
      </c>
      <c r="R25" s="191">
        <f t="shared" si="9"/>
        <v>2.43</v>
      </c>
      <c r="S25" s="185">
        <f t="shared" si="10"/>
        <v>1</v>
      </c>
      <c r="T25" s="185">
        <f t="shared" si="11"/>
        <v>2.43</v>
      </c>
      <c r="U25" s="193">
        <f t="shared" si="12"/>
        <v>141.1836075</v>
      </c>
      <c r="V25" s="191">
        <f t="shared" ref="V25:W25" si="20">C25/100</f>
        <v>1.01</v>
      </c>
      <c r="W25" s="191">
        <f t="shared" si="20"/>
        <v>1.95</v>
      </c>
      <c r="X25" s="191">
        <f t="shared" si="14"/>
        <v>2.43</v>
      </c>
      <c r="Y25" s="194">
        <f t="shared" si="15"/>
        <v>4.785885</v>
      </c>
      <c r="Z25" s="190"/>
      <c r="AA25" s="190"/>
      <c r="AB25" s="190"/>
      <c r="AC25" s="190"/>
      <c r="AD25" s="190"/>
      <c r="AE25" s="190"/>
      <c r="AF25" s="190"/>
      <c r="AG25" s="190"/>
      <c r="AH25" s="190"/>
      <c r="AI25" s="190"/>
      <c r="AJ25" s="190"/>
      <c r="AK25" s="190"/>
      <c r="AL25" s="190"/>
      <c r="AM25" s="190"/>
      <c r="AN25" s="190"/>
      <c r="AO25" s="190"/>
      <c r="AP25" s="190"/>
      <c r="AQ25" s="190"/>
      <c r="AR25" s="190"/>
      <c r="AS25" s="190"/>
    </row>
    <row r="26" ht="27.0" customHeight="1">
      <c r="A26" s="185">
        <v>14.0</v>
      </c>
      <c r="B26" s="195" t="s">
        <v>56</v>
      </c>
      <c r="C26" s="195">
        <v>102.0</v>
      </c>
      <c r="D26" s="195">
        <v>195.0</v>
      </c>
      <c r="E26" s="195">
        <v>240.0</v>
      </c>
      <c r="F26" s="195">
        <f t="shared" si="5"/>
        <v>0</v>
      </c>
      <c r="G26" s="195">
        <f t="shared" si="6"/>
        <v>140.8212</v>
      </c>
      <c r="H26" s="196">
        <f t="shared" si="7"/>
        <v>140.8212</v>
      </c>
      <c r="I26" s="195">
        <v>3.0</v>
      </c>
      <c r="J26" s="189">
        <f t="shared" si="8"/>
        <v>422.4636</v>
      </c>
      <c r="K26" s="190"/>
      <c r="L26" s="191">
        <f t="shared" si="17"/>
        <v>4.953</v>
      </c>
      <c r="M26" s="185">
        <f t="shared" si="18"/>
        <v>3</v>
      </c>
      <c r="N26" s="185">
        <f t="shared" si="19"/>
        <v>14.859</v>
      </c>
      <c r="O26" s="190"/>
      <c r="P26" s="190"/>
      <c r="Q26" s="192">
        <v>29.5</v>
      </c>
      <c r="R26" s="191">
        <f t="shared" si="9"/>
        <v>2.4</v>
      </c>
      <c r="S26" s="185">
        <f t="shared" si="10"/>
        <v>3</v>
      </c>
      <c r="T26" s="185">
        <f t="shared" si="11"/>
        <v>7.2</v>
      </c>
      <c r="U26" s="193">
        <f t="shared" si="12"/>
        <v>140.8212</v>
      </c>
      <c r="V26" s="191">
        <f t="shared" ref="V26:W26" si="21">C26/100</f>
        <v>1.02</v>
      </c>
      <c r="W26" s="191">
        <f t="shared" si="21"/>
        <v>1.95</v>
      </c>
      <c r="X26" s="191">
        <f t="shared" si="14"/>
        <v>7.2</v>
      </c>
      <c r="Y26" s="194">
        <f t="shared" si="15"/>
        <v>14.3208</v>
      </c>
      <c r="Z26" s="190"/>
      <c r="AA26" s="190"/>
      <c r="AB26" s="190"/>
      <c r="AC26" s="190"/>
      <c r="AD26" s="190"/>
      <c r="AE26" s="190"/>
      <c r="AF26" s="190"/>
      <c r="AG26" s="190"/>
      <c r="AH26" s="190"/>
      <c r="AI26" s="190"/>
      <c r="AJ26" s="190"/>
      <c r="AK26" s="190"/>
      <c r="AL26" s="190"/>
      <c r="AM26" s="190"/>
      <c r="AN26" s="190"/>
      <c r="AO26" s="190"/>
      <c r="AP26" s="190"/>
      <c r="AQ26" s="190"/>
      <c r="AR26" s="190"/>
      <c r="AS26" s="190"/>
    </row>
    <row r="27" ht="27.0" customHeight="1">
      <c r="A27" s="185">
        <v>15.0</v>
      </c>
      <c r="B27" s="195" t="s">
        <v>56</v>
      </c>
      <c r="C27" s="195">
        <v>102.0</v>
      </c>
      <c r="D27" s="195">
        <v>195.0</v>
      </c>
      <c r="E27" s="195">
        <v>242.0</v>
      </c>
      <c r="F27" s="195">
        <f t="shared" si="5"/>
        <v>0</v>
      </c>
      <c r="G27" s="195">
        <f t="shared" si="6"/>
        <v>141.99471</v>
      </c>
      <c r="H27" s="196">
        <f t="shared" si="7"/>
        <v>141.99471</v>
      </c>
      <c r="I27" s="195">
        <v>5.0</v>
      </c>
      <c r="J27" s="189">
        <f t="shared" si="8"/>
        <v>709.97355</v>
      </c>
      <c r="K27" s="190"/>
      <c r="L27" s="191">
        <f t="shared" si="17"/>
        <v>4.953</v>
      </c>
      <c r="M27" s="185">
        <f t="shared" si="18"/>
        <v>5</v>
      </c>
      <c r="N27" s="185">
        <f t="shared" si="19"/>
        <v>24.765</v>
      </c>
      <c r="O27" s="190"/>
      <c r="P27" s="190"/>
      <c r="Q27" s="192">
        <v>29.5</v>
      </c>
      <c r="R27" s="191">
        <f t="shared" si="9"/>
        <v>2.42</v>
      </c>
      <c r="S27" s="185">
        <f t="shared" si="10"/>
        <v>5</v>
      </c>
      <c r="T27" s="185">
        <f t="shared" si="11"/>
        <v>12.1</v>
      </c>
      <c r="U27" s="193">
        <f t="shared" si="12"/>
        <v>141.99471</v>
      </c>
      <c r="V27" s="191">
        <f t="shared" ref="V27:W27" si="22">C27/100</f>
        <v>1.02</v>
      </c>
      <c r="W27" s="191">
        <f t="shared" si="22"/>
        <v>1.95</v>
      </c>
      <c r="X27" s="191">
        <f t="shared" si="14"/>
        <v>12.1</v>
      </c>
      <c r="Y27" s="194">
        <f t="shared" si="15"/>
        <v>24.0669</v>
      </c>
      <c r="Z27" s="190"/>
      <c r="AA27" s="190"/>
      <c r="AB27" s="190"/>
      <c r="AC27" s="190"/>
      <c r="AD27" s="190"/>
      <c r="AE27" s="190"/>
      <c r="AF27" s="190"/>
      <c r="AG27" s="190"/>
      <c r="AH27" s="190"/>
      <c r="AI27" s="190"/>
      <c r="AJ27" s="190"/>
      <c r="AK27" s="190"/>
      <c r="AL27" s="190"/>
      <c r="AM27" s="190"/>
      <c r="AN27" s="190"/>
      <c r="AO27" s="190"/>
      <c r="AP27" s="190"/>
      <c r="AQ27" s="190"/>
      <c r="AR27" s="190"/>
      <c r="AS27" s="190"/>
    </row>
    <row r="28" ht="27.0" customHeight="1">
      <c r="A28" s="185">
        <v>16.0</v>
      </c>
      <c r="B28" s="195" t="s">
        <v>56</v>
      </c>
      <c r="C28" s="195">
        <v>102.0</v>
      </c>
      <c r="D28" s="195">
        <v>195.0</v>
      </c>
      <c r="E28" s="195">
        <v>243.0</v>
      </c>
      <c r="F28" s="195">
        <f t="shared" si="5"/>
        <v>0</v>
      </c>
      <c r="G28" s="195">
        <f t="shared" si="6"/>
        <v>142.581465</v>
      </c>
      <c r="H28" s="196">
        <f t="shared" si="7"/>
        <v>142.581465</v>
      </c>
      <c r="I28" s="195">
        <v>2.0</v>
      </c>
      <c r="J28" s="189">
        <f t="shared" si="8"/>
        <v>285.16293</v>
      </c>
      <c r="K28" s="190"/>
      <c r="L28" s="191">
        <f t="shared" si="17"/>
        <v>4.953</v>
      </c>
      <c r="M28" s="185">
        <f t="shared" si="18"/>
        <v>2</v>
      </c>
      <c r="N28" s="185">
        <f t="shared" si="19"/>
        <v>9.906</v>
      </c>
      <c r="O28" s="190"/>
      <c r="P28" s="190"/>
      <c r="Q28" s="192">
        <v>29.5</v>
      </c>
      <c r="R28" s="191">
        <f t="shared" si="9"/>
        <v>2.43</v>
      </c>
      <c r="S28" s="185">
        <f t="shared" si="10"/>
        <v>2</v>
      </c>
      <c r="T28" s="185">
        <f t="shared" si="11"/>
        <v>4.86</v>
      </c>
      <c r="U28" s="193">
        <f t="shared" si="12"/>
        <v>142.581465</v>
      </c>
      <c r="V28" s="191">
        <f t="shared" ref="V28:W28" si="23">C28/100</f>
        <v>1.02</v>
      </c>
      <c r="W28" s="191">
        <f t="shared" si="23"/>
        <v>1.95</v>
      </c>
      <c r="X28" s="191">
        <f t="shared" si="14"/>
        <v>4.86</v>
      </c>
      <c r="Y28" s="194">
        <f t="shared" si="15"/>
        <v>9.66654</v>
      </c>
      <c r="Z28" s="190"/>
      <c r="AA28" s="190"/>
      <c r="AB28" s="190"/>
      <c r="AC28" s="190"/>
      <c r="AD28" s="190"/>
      <c r="AE28" s="190"/>
      <c r="AF28" s="190"/>
      <c r="AG28" s="190"/>
      <c r="AH28" s="190"/>
      <c r="AI28" s="190"/>
      <c r="AJ28" s="190"/>
      <c r="AK28" s="190"/>
      <c r="AL28" s="190"/>
      <c r="AM28" s="190"/>
      <c r="AN28" s="190"/>
      <c r="AO28" s="190"/>
      <c r="AP28" s="190"/>
      <c r="AQ28" s="190"/>
      <c r="AR28" s="190"/>
      <c r="AS28" s="190"/>
    </row>
    <row r="29" ht="27.0" customHeight="1">
      <c r="A29" s="185">
        <v>18.0</v>
      </c>
      <c r="B29" s="195" t="s">
        <v>56</v>
      </c>
      <c r="C29" s="195">
        <v>102.0</v>
      </c>
      <c r="D29" s="195">
        <v>195.0</v>
      </c>
      <c r="E29" s="195">
        <v>241.0</v>
      </c>
      <c r="F29" s="195">
        <f t="shared" si="5"/>
        <v>0</v>
      </c>
      <c r="G29" s="195">
        <f t="shared" si="6"/>
        <v>141.407955</v>
      </c>
      <c r="H29" s="196">
        <f t="shared" si="7"/>
        <v>141.407955</v>
      </c>
      <c r="I29" s="195">
        <v>1.0</v>
      </c>
      <c r="J29" s="189">
        <f t="shared" si="8"/>
        <v>141.407955</v>
      </c>
      <c r="K29" s="190"/>
      <c r="L29" s="168">
        <f t="shared" si="17"/>
        <v>4.953</v>
      </c>
      <c r="M29" s="197">
        <f t="shared" si="18"/>
        <v>1</v>
      </c>
      <c r="N29" s="197">
        <f t="shared" si="19"/>
        <v>4.953</v>
      </c>
      <c r="O29" s="190"/>
      <c r="P29" s="190"/>
      <c r="Q29" s="192">
        <v>29.5</v>
      </c>
      <c r="R29" s="191">
        <f t="shared" si="9"/>
        <v>2.41</v>
      </c>
      <c r="S29" s="185">
        <f t="shared" si="10"/>
        <v>1</v>
      </c>
      <c r="T29" s="185">
        <f t="shared" si="11"/>
        <v>2.41</v>
      </c>
      <c r="U29" s="193">
        <f t="shared" si="12"/>
        <v>141.407955</v>
      </c>
      <c r="V29" s="191">
        <f t="shared" ref="V29:W29" si="24">C29/100</f>
        <v>1.02</v>
      </c>
      <c r="W29" s="191">
        <f t="shared" si="24"/>
        <v>1.95</v>
      </c>
      <c r="X29" s="191">
        <f t="shared" si="14"/>
        <v>2.41</v>
      </c>
      <c r="Y29" s="194">
        <f t="shared" si="15"/>
        <v>4.79349</v>
      </c>
      <c r="Z29" s="190"/>
      <c r="AA29" s="190"/>
      <c r="AB29" s="190"/>
      <c r="AC29" s="190"/>
      <c r="AD29" s="190"/>
      <c r="AE29" s="190"/>
      <c r="AF29" s="190"/>
      <c r="AG29" s="190"/>
      <c r="AH29" s="190"/>
      <c r="AI29" s="190"/>
      <c r="AJ29" s="190"/>
      <c r="AK29" s="190"/>
      <c r="AL29" s="190"/>
      <c r="AM29" s="190"/>
      <c r="AN29" s="190"/>
      <c r="AO29" s="190"/>
      <c r="AP29" s="190"/>
      <c r="AQ29" s="190"/>
      <c r="AR29" s="190"/>
      <c r="AS29" s="190"/>
    </row>
    <row r="30" ht="27.0" customHeight="1">
      <c r="A30" s="185">
        <v>19.0</v>
      </c>
      <c r="B30" s="195" t="s">
        <v>56</v>
      </c>
      <c r="C30" s="195">
        <v>102.0</v>
      </c>
      <c r="D30" s="195">
        <v>195.0</v>
      </c>
      <c r="E30" s="195">
        <v>244.0</v>
      </c>
      <c r="F30" s="195">
        <f t="shared" si="5"/>
        <v>0</v>
      </c>
      <c r="G30" s="195">
        <f t="shared" si="6"/>
        <v>143.16822</v>
      </c>
      <c r="H30" s="196">
        <f t="shared" si="7"/>
        <v>143.16822</v>
      </c>
      <c r="I30" s="195">
        <v>1.0</v>
      </c>
      <c r="J30" s="189">
        <f t="shared" si="8"/>
        <v>143.16822</v>
      </c>
      <c r="K30" s="190"/>
      <c r="L30" s="168"/>
      <c r="M30" s="197">
        <f t="shared" si="18"/>
        <v>1</v>
      </c>
      <c r="N30" s="197"/>
      <c r="O30" s="190"/>
      <c r="P30" s="190"/>
      <c r="Q30" s="192">
        <v>29.5</v>
      </c>
      <c r="R30" s="191">
        <f t="shared" si="9"/>
        <v>2.44</v>
      </c>
      <c r="S30" s="185">
        <f t="shared" si="10"/>
        <v>1</v>
      </c>
      <c r="T30" s="185">
        <f t="shared" si="11"/>
        <v>2.44</v>
      </c>
      <c r="U30" s="193">
        <f t="shared" si="12"/>
        <v>143.16822</v>
      </c>
      <c r="V30" s="191">
        <f t="shared" ref="V30:W30" si="25">C30/100</f>
        <v>1.02</v>
      </c>
      <c r="W30" s="191">
        <f t="shared" si="25"/>
        <v>1.95</v>
      </c>
      <c r="X30" s="191">
        <f t="shared" si="14"/>
        <v>2.44</v>
      </c>
      <c r="Y30" s="194">
        <f t="shared" si="15"/>
        <v>4.85316</v>
      </c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</row>
    <row r="31" ht="27.0" customHeight="1">
      <c r="A31" s="185">
        <v>20.0</v>
      </c>
      <c r="B31" s="195" t="s">
        <v>56</v>
      </c>
      <c r="C31" s="195">
        <v>101.0</v>
      </c>
      <c r="D31" s="195">
        <v>195.0</v>
      </c>
      <c r="E31" s="195">
        <v>242.0</v>
      </c>
      <c r="F31" s="195">
        <f t="shared" si="5"/>
        <v>0</v>
      </c>
      <c r="G31" s="195">
        <f t="shared" si="6"/>
        <v>140.602605</v>
      </c>
      <c r="H31" s="196">
        <f t="shared" si="7"/>
        <v>140.602605</v>
      </c>
      <c r="I31" s="195">
        <v>3.0</v>
      </c>
      <c r="J31" s="189">
        <f t="shared" si="8"/>
        <v>421.807815</v>
      </c>
      <c r="K31" s="190"/>
      <c r="L31" s="168"/>
      <c r="M31" s="197">
        <f t="shared" si="18"/>
        <v>3</v>
      </c>
      <c r="N31" s="197"/>
      <c r="O31" s="190"/>
      <c r="P31" s="190"/>
      <c r="Q31" s="192">
        <v>29.5</v>
      </c>
      <c r="R31" s="191">
        <f t="shared" si="9"/>
        <v>2.42</v>
      </c>
      <c r="S31" s="185">
        <f t="shared" si="10"/>
        <v>3</v>
      </c>
      <c r="T31" s="185">
        <f t="shared" si="11"/>
        <v>7.26</v>
      </c>
      <c r="U31" s="193">
        <f t="shared" si="12"/>
        <v>140.602605</v>
      </c>
      <c r="V31" s="191">
        <f t="shared" ref="V31:W31" si="26">C31/100</f>
        <v>1.01</v>
      </c>
      <c r="W31" s="191">
        <f t="shared" si="26"/>
        <v>1.95</v>
      </c>
      <c r="X31" s="191">
        <f t="shared" si="14"/>
        <v>7.26</v>
      </c>
      <c r="Y31" s="194">
        <f t="shared" si="15"/>
        <v>14.29857</v>
      </c>
      <c r="Z31" s="190"/>
      <c r="AA31" s="190"/>
      <c r="AB31" s="190"/>
      <c r="AC31" s="190"/>
      <c r="AD31" s="190"/>
      <c r="AE31" s="190"/>
      <c r="AF31" s="190"/>
      <c r="AG31" s="190"/>
      <c r="AH31" s="190"/>
      <c r="AI31" s="190"/>
      <c r="AJ31" s="190"/>
      <c r="AK31" s="190"/>
      <c r="AL31" s="190"/>
      <c r="AM31" s="190"/>
      <c r="AN31" s="190"/>
      <c r="AO31" s="190"/>
      <c r="AP31" s="190"/>
      <c r="AQ31" s="190"/>
      <c r="AR31" s="190"/>
      <c r="AS31" s="190"/>
    </row>
    <row r="32" ht="27.0" customHeight="1">
      <c r="A32" s="185">
        <v>21.0</v>
      </c>
      <c r="B32" s="195" t="s">
        <v>56</v>
      </c>
      <c r="C32" s="195">
        <v>101.0</v>
      </c>
      <c r="D32" s="195">
        <v>195.0</v>
      </c>
      <c r="E32" s="195">
        <v>241.0</v>
      </c>
      <c r="F32" s="195">
        <f t="shared" si="5"/>
        <v>0</v>
      </c>
      <c r="G32" s="195">
        <f t="shared" si="6"/>
        <v>140.0216025</v>
      </c>
      <c r="H32" s="196">
        <f t="shared" si="7"/>
        <v>140.0216025</v>
      </c>
      <c r="I32" s="195">
        <v>3.0</v>
      </c>
      <c r="J32" s="189">
        <f t="shared" si="8"/>
        <v>420.0648075</v>
      </c>
      <c r="K32" s="190"/>
      <c r="L32" s="168"/>
      <c r="M32" s="197">
        <f t="shared" si="18"/>
        <v>3</v>
      </c>
      <c r="N32" s="197"/>
      <c r="O32" s="190"/>
      <c r="P32" s="190"/>
      <c r="Q32" s="192">
        <v>29.5</v>
      </c>
      <c r="R32" s="191">
        <f t="shared" si="9"/>
        <v>2.41</v>
      </c>
      <c r="S32" s="185">
        <f t="shared" si="10"/>
        <v>3</v>
      </c>
      <c r="T32" s="185">
        <f t="shared" si="11"/>
        <v>7.23</v>
      </c>
      <c r="U32" s="193">
        <f t="shared" si="12"/>
        <v>140.0216025</v>
      </c>
      <c r="V32" s="191">
        <f t="shared" ref="V32:W32" si="27">C32/100</f>
        <v>1.01</v>
      </c>
      <c r="W32" s="191">
        <f t="shared" si="27"/>
        <v>1.95</v>
      </c>
      <c r="X32" s="191">
        <f t="shared" si="14"/>
        <v>7.23</v>
      </c>
      <c r="Y32" s="194">
        <f t="shared" si="15"/>
        <v>14.239485</v>
      </c>
      <c r="Z32" s="190"/>
      <c r="AA32" s="190"/>
      <c r="AB32" s="190"/>
      <c r="AC32" s="190"/>
      <c r="AD32" s="190"/>
      <c r="AE32" s="190"/>
      <c r="AF32" s="190"/>
      <c r="AG32" s="190"/>
      <c r="AH32" s="190"/>
      <c r="AI32" s="190"/>
      <c r="AJ32" s="190"/>
      <c r="AK32" s="190"/>
      <c r="AL32" s="190"/>
      <c r="AM32" s="190"/>
      <c r="AN32" s="190"/>
      <c r="AO32" s="190"/>
      <c r="AP32" s="190"/>
      <c r="AQ32" s="190"/>
      <c r="AR32" s="190"/>
      <c r="AS32" s="190"/>
    </row>
    <row r="33" ht="27.0" customHeight="1">
      <c r="A33" s="185">
        <v>22.0</v>
      </c>
      <c r="B33" s="195" t="s">
        <v>56</v>
      </c>
      <c r="C33" s="195">
        <v>101.0</v>
      </c>
      <c r="D33" s="195">
        <v>195.0</v>
      </c>
      <c r="E33" s="195">
        <v>240.0</v>
      </c>
      <c r="F33" s="195">
        <f t="shared" si="5"/>
        <v>0</v>
      </c>
      <c r="G33" s="195">
        <f t="shared" si="6"/>
        <v>139.4406</v>
      </c>
      <c r="H33" s="196">
        <f t="shared" si="7"/>
        <v>139.4406</v>
      </c>
      <c r="I33" s="195">
        <v>1.0</v>
      </c>
      <c r="J33" s="189">
        <f t="shared" si="8"/>
        <v>139.4406</v>
      </c>
      <c r="K33" s="190"/>
      <c r="L33" s="168"/>
      <c r="M33" s="197"/>
      <c r="N33" s="197"/>
      <c r="O33" s="190"/>
      <c r="P33" s="190"/>
      <c r="Q33" s="192">
        <v>29.5</v>
      </c>
      <c r="R33" s="191">
        <f t="shared" si="9"/>
        <v>2.4</v>
      </c>
      <c r="S33" s="185">
        <f t="shared" si="10"/>
        <v>1</v>
      </c>
      <c r="T33" s="185">
        <f t="shared" si="11"/>
        <v>2.4</v>
      </c>
      <c r="U33" s="193">
        <f t="shared" si="12"/>
        <v>139.4406</v>
      </c>
      <c r="V33" s="191">
        <f t="shared" ref="V33:W33" si="28">C33/100</f>
        <v>1.01</v>
      </c>
      <c r="W33" s="191">
        <f t="shared" si="28"/>
        <v>1.95</v>
      </c>
      <c r="X33" s="191">
        <f t="shared" si="14"/>
        <v>2.4</v>
      </c>
      <c r="Y33" s="194">
        <f t="shared" si="15"/>
        <v>4.7268</v>
      </c>
      <c r="Z33" s="190"/>
      <c r="AA33" s="190"/>
      <c r="AB33" s="190"/>
      <c r="AC33" s="190"/>
      <c r="AD33" s="190"/>
      <c r="AE33" s="190"/>
      <c r="AF33" s="190"/>
      <c r="AG33" s="190"/>
      <c r="AH33" s="190"/>
      <c r="AI33" s="190"/>
      <c r="AJ33" s="190"/>
      <c r="AK33" s="190"/>
      <c r="AL33" s="190"/>
      <c r="AM33" s="190"/>
      <c r="AN33" s="190"/>
      <c r="AO33" s="190"/>
      <c r="AP33" s="190"/>
      <c r="AQ33" s="190"/>
      <c r="AR33" s="190"/>
      <c r="AS33" s="190"/>
    </row>
    <row r="34" ht="27.0" customHeight="1">
      <c r="A34" s="185">
        <v>23.0</v>
      </c>
      <c r="B34" s="186" t="s">
        <v>62</v>
      </c>
      <c r="C34" s="187">
        <v>90.0</v>
      </c>
      <c r="D34" s="187">
        <v>184.0</v>
      </c>
      <c r="E34" s="187">
        <v>231.0</v>
      </c>
      <c r="F34" s="187">
        <f t="shared" si="5"/>
        <v>0.8</v>
      </c>
      <c r="G34" s="187">
        <f t="shared" si="6"/>
        <v>112.84812</v>
      </c>
      <c r="H34" s="188">
        <f t="shared" si="7"/>
        <v>90.278496</v>
      </c>
      <c r="I34" s="187">
        <v>1.0</v>
      </c>
      <c r="J34" s="189">
        <f t="shared" si="8"/>
        <v>90.278496</v>
      </c>
      <c r="K34" s="190"/>
      <c r="L34" s="168"/>
      <c r="M34" s="197"/>
      <c r="N34" s="197"/>
      <c r="O34" s="190"/>
      <c r="P34" s="190"/>
      <c r="Q34" s="192">
        <v>29.5</v>
      </c>
      <c r="R34" s="191">
        <f t="shared" si="9"/>
        <v>2.31</v>
      </c>
      <c r="S34" s="185">
        <f t="shared" si="10"/>
        <v>1</v>
      </c>
      <c r="T34" s="185">
        <f t="shared" si="11"/>
        <v>2.31</v>
      </c>
      <c r="U34" s="193">
        <f t="shared" si="12"/>
        <v>112.84812</v>
      </c>
      <c r="V34" s="191">
        <f t="shared" ref="V34:W34" si="29">C34/100</f>
        <v>0.9</v>
      </c>
      <c r="W34" s="191">
        <f t="shared" si="29"/>
        <v>1.84</v>
      </c>
      <c r="X34" s="191">
        <f t="shared" si="14"/>
        <v>2.31</v>
      </c>
      <c r="Y34" s="194">
        <f t="shared" si="15"/>
        <v>3.82536</v>
      </c>
      <c r="Z34" s="190"/>
      <c r="AA34" s="190"/>
      <c r="AB34" s="190"/>
      <c r="AC34" s="190"/>
      <c r="AD34" s="190"/>
      <c r="AE34" s="190"/>
      <c r="AF34" s="190"/>
      <c r="AG34" s="190"/>
      <c r="AH34" s="190"/>
      <c r="AI34" s="190"/>
      <c r="AJ34" s="190"/>
      <c r="AK34" s="190"/>
      <c r="AL34" s="190"/>
      <c r="AM34" s="190"/>
      <c r="AN34" s="190"/>
      <c r="AO34" s="190"/>
      <c r="AP34" s="190"/>
      <c r="AQ34" s="190"/>
      <c r="AR34" s="190"/>
      <c r="AS34" s="190"/>
    </row>
    <row r="35" ht="27.0" customHeight="1">
      <c r="A35" s="185">
        <v>25.0</v>
      </c>
      <c r="B35" s="195" t="s">
        <v>56</v>
      </c>
      <c r="C35" s="195">
        <v>103.0</v>
      </c>
      <c r="D35" s="195">
        <v>184.0</v>
      </c>
      <c r="E35" s="195">
        <v>232.0</v>
      </c>
      <c r="F35" s="195">
        <f t="shared" si="5"/>
        <v>0</v>
      </c>
      <c r="G35" s="195">
        <f t="shared" si="6"/>
        <v>129.707488</v>
      </c>
      <c r="H35" s="196">
        <f t="shared" si="7"/>
        <v>129.707488</v>
      </c>
      <c r="I35" s="195">
        <v>8.0</v>
      </c>
      <c r="J35" s="189">
        <f t="shared" si="8"/>
        <v>1037.659904</v>
      </c>
      <c r="K35" s="190"/>
      <c r="L35" s="168"/>
      <c r="M35" s="197"/>
      <c r="N35" s="197"/>
      <c r="O35" s="190"/>
      <c r="P35" s="190"/>
      <c r="Q35" s="192">
        <v>29.5</v>
      </c>
      <c r="R35" s="191">
        <f t="shared" si="9"/>
        <v>2.32</v>
      </c>
      <c r="S35" s="185">
        <f t="shared" si="10"/>
        <v>8</v>
      </c>
      <c r="T35" s="185">
        <f t="shared" si="11"/>
        <v>18.56</v>
      </c>
      <c r="U35" s="193">
        <f t="shared" si="12"/>
        <v>129.707488</v>
      </c>
      <c r="V35" s="191">
        <f t="shared" ref="V35:W35" si="30">C35/100</f>
        <v>1.03</v>
      </c>
      <c r="W35" s="191">
        <f t="shared" si="30"/>
        <v>1.84</v>
      </c>
      <c r="X35" s="191">
        <f t="shared" si="14"/>
        <v>18.56</v>
      </c>
      <c r="Y35" s="194">
        <f t="shared" si="15"/>
        <v>35.174912</v>
      </c>
      <c r="Z35" s="140"/>
      <c r="AA35" s="140"/>
      <c r="AB35" s="140"/>
      <c r="AC35" s="140"/>
      <c r="AD35" s="140"/>
      <c r="AE35" s="140"/>
      <c r="AF35" s="140"/>
      <c r="AG35" s="140"/>
      <c r="AH35" s="140"/>
      <c r="AI35" s="140"/>
      <c r="AJ35" s="140"/>
      <c r="AK35" s="140"/>
      <c r="AL35" s="140"/>
      <c r="AM35" s="140"/>
      <c r="AN35" s="140"/>
      <c r="AO35" s="140"/>
      <c r="AP35" s="140"/>
      <c r="AQ35" s="140"/>
      <c r="AR35" s="140"/>
      <c r="AS35" s="140"/>
    </row>
    <row r="36" ht="27.0" customHeight="1">
      <c r="A36" s="185">
        <v>27.0</v>
      </c>
      <c r="B36" s="195" t="s">
        <v>56</v>
      </c>
      <c r="C36" s="195">
        <v>103.0</v>
      </c>
      <c r="D36" s="195">
        <v>184.0</v>
      </c>
      <c r="E36" s="195">
        <v>231.0</v>
      </c>
      <c r="F36" s="195">
        <f t="shared" si="5"/>
        <v>0</v>
      </c>
      <c r="G36" s="195">
        <f t="shared" si="6"/>
        <v>129.148404</v>
      </c>
      <c r="H36" s="196">
        <f t="shared" si="7"/>
        <v>129.148404</v>
      </c>
      <c r="I36" s="195">
        <v>6.0</v>
      </c>
      <c r="J36" s="189">
        <f t="shared" si="8"/>
        <v>774.890424</v>
      </c>
      <c r="K36" s="190"/>
      <c r="L36" s="168"/>
      <c r="M36" s="197"/>
      <c r="N36" s="197"/>
      <c r="O36" s="190"/>
      <c r="P36" s="190"/>
      <c r="Q36" s="192">
        <v>29.5</v>
      </c>
      <c r="R36" s="191">
        <f t="shared" si="9"/>
        <v>2.31</v>
      </c>
      <c r="S36" s="185">
        <f t="shared" si="10"/>
        <v>6</v>
      </c>
      <c r="T36" s="185">
        <f t="shared" si="11"/>
        <v>13.86</v>
      </c>
      <c r="U36" s="193">
        <f t="shared" si="12"/>
        <v>129.148404</v>
      </c>
      <c r="V36" s="191">
        <f t="shared" ref="V36:W36" si="31">C36/100</f>
        <v>1.03</v>
      </c>
      <c r="W36" s="191">
        <f t="shared" si="31"/>
        <v>1.84</v>
      </c>
      <c r="X36" s="191">
        <f t="shared" si="14"/>
        <v>13.86</v>
      </c>
      <c r="Y36" s="194">
        <f t="shared" si="15"/>
        <v>26.267472</v>
      </c>
      <c r="Z36" s="140"/>
      <c r="AA36" s="140"/>
      <c r="AB36" s="140"/>
      <c r="AC36" s="140"/>
      <c r="AD36" s="140"/>
      <c r="AE36" s="140"/>
      <c r="AF36" s="140"/>
      <c r="AG36" s="140"/>
      <c r="AH36" s="140"/>
      <c r="AI36" s="140"/>
      <c r="AJ36" s="140"/>
      <c r="AK36" s="140"/>
      <c r="AL36" s="140"/>
      <c r="AM36" s="140"/>
      <c r="AN36" s="140"/>
      <c r="AO36" s="140"/>
      <c r="AP36" s="140"/>
      <c r="AQ36" s="140"/>
      <c r="AR36" s="140"/>
      <c r="AS36" s="140"/>
    </row>
    <row r="37" ht="27.0" customHeight="1">
      <c r="A37" s="185">
        <v>30.0</v>
      </c>
      <c r="B37" s="195" t="s">
        <v>56</v>
      </c>
      <c r="C37" s="195">
        <v>102.0</v>
      </c>
      <c r="D37" s="195">
        <v>184.0</v>
      </c>
      <c r="E37" s="195">
        <v>231.0</v>
      </c>
      <c r="F37" s="195">
        <f t="shared" si="5"/>
        <v>0</v>
      </c>
      <c r="G37" s="195">
        <f t="shared" si="6"/>
        <v>127.894536</v>
      </c>
      <c r="H37" s="196">
        <f t="shared" si="7"/>
        <v>127.894536</v>
      </c>
      <c r="I37" s="195">
        <v>3.0</v>
      </c>
      <c r="J37" s="219">
        <f t="shared" si="8"/>
        <v>383.683608</v>
      </c>
      <c r="K37" s="140"/>
      <c r="L37" s="198"/>
      <c r="M37" s="199"/>
      <c r="N37" s="199"/>
      <c r="O37" s="140"/>
      <c r="P37" s="140"/>
      <c r="Q37" s="192">
        <v>29.5</v>
      </c>
      <c r="R37" s="191">
        <f t="shared" si="9"/>
        <v>2.31</v>
      </c>
      <c r="S37" s="185">
        <f t="shared" si="10"/>
        <v>3</v>
      </c>
      <c r="T37" s="185">
        <f t="shared" si="11"/>
        <v>6.93</v>
      </c>
      <c r="U37" s="193">
        <f t="shared" si="12"/>
        <v>127.894536</v>
      </c>
      <c r="V37" s="191">
        <f t="shared" ref="V37:W37" si="32">C37/100</f>
        <v>1.02</v>
      </c>
      <c r="W37" s="191">
        <f t="shared" si="32"/>
        <v>1.84</v>
      </c>
      <c r="X37" s="191">
        <f t="shared" si="14"/>
        <v>6.93</v>
      </c>
      <c r="Y37" s="194">
        <f t="shared" si="15"/>
        <v>13.006224</v>
      </c>
      <c r="Z37" s="140"/>
      <c r="AA37" s="140"/>
      <c r="AB37" s="140"/>
      <c r="AC37" s="140"/>
      <c r="AD37" s="140"/>
      <c r="AE37" s="140"/>
      <c r="AF37" s="140"/>
      <c r="AG37" s="140"/>
      <c r="AH37" s="140"/>
      <c r="AI37" s="140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</row>
    <row r="38" ht="27.0" customHeight="1">
      <c r="A38" s="185">
        <v>31.0</v>
      </c>
      <c r="B38" s="195" t="s">
        <v>56</v>
      </c>
      <c r="C38" s="195">
        <v>107.0</v>
      </c>
      <c r="D38" s="195">
        <v>184.0</v>
      </c>
      <c r="E38" s="195">
        <v>230.0</v>
      </c>
      <c r="F38" s="195">
        <f t="shared" si="5"/>
        <v>0</v>
      </c>
      <c r="G38" s="195">
        <f t="shared" si="6"/>
        <v>133.58308</v>
      </c>
      <c r="H38" s="196">
        <f t="shared" si="7"/>
        <v>133.58308</v>
      </c>
      <c r="I38" s="195">
        <v>1.0</v>
      </c>
      <c r="J38" s="219">
        <f t="shared" si="8"/>
        <v>133.58308</v>
      </c>
      <c r="K38" s="140"/>
      <c r="L38" s="198"/>
      <c r="M38" s="199"/>
      <c r="N38" s="199"/>
      <c r="O38" s="140"/>
      <c r="P38" s="140"/>
      <c r="Q38" s="192">
        <v>29.5</v>
      </c>
      <c r="R38" s="191">
        <f t="shared" si="9"/>
        <v>2.3</v>
      </c>
      <c r="S38" s="185">
        <f t="shared" si="10"/>
        <v>1</v>
      </c>
      <c r="T38" s="185">
        <f t="shared" si="11"/>
        <v>2.3</v>
      </c>
      <c r="U38" s="193">
        <f t="shared" si="12"/>
        <v>133.58308</v>
      </c>
      <c r="V38" s="191">
        <f t="shared" ref="V38:W38" si="33">C38/100</f>
        <v>1.07</v>
      </c>
      <c r="W38" s="191">
        <f t="shared" si="33"/>
        <v>1.84</v>
      </c>
      <c r="X38" s="191">
        <f t="shared" si="14"/>
        <v>2.3</v>
      </c>
      <c r="Y38" s="194">
        <f t="shared" si="15"/>
        <v>4.52824</v>
      </c>
      <c r="Z38" s="140"/>
      <c r="AA38" s="140"/>
      <c r="AB38" s="140"/>
      <c r="AC38" s="140"/>
      <c r="AD38" s="140"/>
      <c r="AE38" s="140"/>
      <c r="AF38" s="140"/>
      <c r="AG38" s="140"/>
      <c r="AH38" s="140"/>
      <c r="AI38" s="140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</row>
    <row r="39" ht="27.0" customHeight="1">
      <c r="A39" s="185">
        <v>32.0</v>
      </c>
      <c r="B39" s="195" t="s">
        <v>56</v>
      </c>
      <c r="C39" s="195">
        <v>107.0</v>
      </c>
      <c r="D39" s="195">
        <v>184.0</v>
      </c>
      <c r="E39" s="195">
        <v>232.0</v>
      </c>
      <c r="F39" s="195">
        <f t="shared" si="5"/>
        <v>0</v>
      </c>
      <c r="G39" s="195">
        <f t="shared" si="6"/>
        <v>134.744672</v>
      </c>
      <c r="H39" s="196">
        <f t="shared" si="7"/>
        <v>134.744672</v>
      </c>
      <c r="I39" s="195">
        <v>3.0</v>
      </c>
      <c r="J39" s="219">
        <f t="shared" si="8"/>
        <v>404.234016</v>
      </c>
      <c r="K39" s="140"/>
      <c r="L39" s="198"/>
      <c r="M39" s="199"/>
      <c r="N39" s="199"/>
      <c r="O39" s="140"/>
      <c r="P39" s="140"/>
      <c r="Q39" s="192">
        <v>29.5</v>
      </c>
      <c r="R39" s="191">
        <f t="shared" si="9"/>
        <v>2.32</v>
      </c>
      <c r="S39" s="185">
        <f t="shared" si="10"/>
        <v>3</v>
      </c>
      <c r="T39" s="185">
        <f t="shared" si="11"/>
        <v>6.96</v>
      </c>
      <c r="U39" s="193">
        <f t="shared" si="12"/>
        <v>134.744672</v>
      </c>
      <c r="V39" s="191">
        <f t="shared" ref="V39:W39" si="34">C39/100</f>
        <v>1.07</v>
      </c>
      <c r="W39" s="191">
        <f t="shared" si="34"/>
        <v>1.84</v>
      </c>
      <c r="X39" s="191">
        <f t="shared" si="14"/>
        <v>6.96</v>
      </c>
      <c r="Y39" s="194">
        <f t="shared" si="15"/>
        <v>13.702848</v>
      </c>
      <c r="Z39" s="140"/>
      <c r="AA39" s="140"/>
      <c r="AB39" s="140"/>
      <c r="AC39" s="140"/>
      <c r="AD39" s="140"/>
      <c r="AE39" s="140"/>
      <c r="AF39" s="140"/>
      <c r="AG39" s="140"/>
      <c r="AH39" s="140"/>
      <c r="AI39" s="140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</row>
    <row r="40" ht="27.0" customHeight="1">
      <c r="A40" s="185">
        <v>35.0</v>
      </c>
      <c r="B40" s="195" t="s">
        <v>56</v>
      </c>
      <c r="C40" s="195">
        <v>106.0</v>
      </c>
      <c r="D40" s="195">
        <v>184.0</v>
      </c>
      <c r="E40" s="195">
        <v>231.0</v>
      </c>
      <c r="F40" s="195">
        <f t="shared" si="5"/>
        <v>0</v>
      </c>
      <c r="G40" s="195">
        <f t="shared" si="6"/>
        <v>132.910008</v>
      </c>
      <c r="H40" s="196">
        <f t="shared" si="7"/>
        <v>132.910008</v>
      </c>
      <c r="I40" s="195">
        <v>1.0</v>
      </c>
      <c r="J40" s="219">
        <f t="shared" si="8"/>
        <v>132.910008</v>
      </c>
      <c r="K40" s="140"/>
      <c r="L40" s="198"/>
      <c r="M40" s="199"/>
      <c r="N40" s="199"/>
      <c r="O40" s="140"/>
      <c r="P40" s="140"/>
      <c r="Q40" s="192">
        <v>29.5</v>
      </c>
      <c r="R40" s="191">
        <f t="shared" si="9"/>
        <v>2.31</v>
      </c>
      <c r="S40" s="185">
        <f t="shared" si="10"/>
        <v>1</v>
      </c>
      <c r="T40" s="185">
        <f t="shared" si="11"/>
        <v>2.31</v>
      </c>
      <c r="U40" s="193">
        <f t="shared" si="12"/>
        <v>132.910008</v>
      </c>
      <c r="V40" s="191">
        <f t="shared" ref="V40:W40" si="35">C40/100</f>
        <v>1.06</v>
      </c>
      <c r="W40" s="191">
        <f t="shared" si="35"/>
        <v>1.84</v>
      </c>
      <c r="X40" s="191">
        <f t="shared" si="14"/>
        <v>2.31</v>
      </c>
      <c r="Y40" s="194">
        <f t="shared" si="15"/>
        <v>4.505424</v>
      </c>
      <c r="Z40" s="140"/>
      <c r="AA40" s="140"/>
      <c r="AB40" s="140"/>
      <c r="AC40" s="140"/>
      <c r="AD40" s="140"/>
      <c r="AE40" s="140"/>
      <c r="AF40" s="140"/>
      <c r="AG40" s="140"/>
      <c r="AH40" s="140"/>
      <c r="AI40" s="140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</row>
    <row r="41" ht="27.0" customHeight="1">
      <c r="A41" s="185">
        <v>36.0</v>
      </c>
      <c r="B41" s="195" t="s">
        <v>56</v>
      </c>
      <c r="C41" s="195">
        <v>100.0</v>
      </c>
      <c r="D41" s="195">
        <v>184.0</v>
      </c>
      <c r="E41" s="195">
        <v>232.0</v>
      </c>
      <c r="F41" s="195">
        <f t="shared" si="5"/>
        <v>0</v>
      </c>
      <c r="G41" s="195">
        <f t="shared" si="6"/>
        <v>125.9296</v>
      </c>
      <c r="H41" s="196">
        <f t="shared" si="7"/>
        <v>125.9296</v>
      </c>
      <c r="I41" s="195">
        <v>1.0</v>
      </c>
      <c r="J41" s="219">
        <f t="shared" si="8"/>
        <v>125.9296</v>
      </c>
      <c r="K41" s="140"/>
      <c r="L41" s="198"/>
      <c r="M41" s="199"/>
      <c r="N41" s="199"/>
      <c r="O41" s="140"/>
      <c r="P41" s="140"/>
      <c r="Q41" s="192">
        <v>29.5</v>
      </c>
      <c r="R41" s="191">
        <f t="shared" si="9"/>
        <v>2.32</v>
      </c>
      <c r="S41" s="185">
        <f t="shared" si="10"/>
        <v>1</v>
      </c>
      <c r="T41" s="185">
        <f t="shared" si="11"/>
        <v>2.32</v>
      </c>
      <c r="U41" s="193">
        <f t="shared" si="12"/>
        <v>125.9296</v>
      </c>
      <c r="V41" s="191">
        <f t="shared" ref="V41:W41" si="36">C41/100</f>
        <v>1</v>
      </c>
      <c r="W41" s="191">
        <f t="shared" si="36"/>
        <v>1.84</v>
      </c>
      <c r="X41" s="191">
        <f t="shared" si="14"/>
        <v>2.32</v>
      </c>
      <c r="Y41" s="194">
        <f t="shared" si="15"/>
        <v>4.2688</v>
      </c>
      <c r="Z41" s="140"/>
      <c r="AA41" s="140"/>
      <c r="AB41" s="140"/>
      <c r="AC41" s="140"/>
      <c r="AD41" s="140"/>
      <c r="AE41" s="140"/>
      <c r="AF41" s="140"/>
      <c r="AG41" s="140"/>
      <c r="AH41" s="140"/>
      <c r="AI41" s="140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</row>
    <row r="42" ht="27.0" customHeight="1">
      <c r="A42" s="185">
        <v>37.0</v>
      </c>
      <c r="B42" s="195" t="s">
        <v>56</v>
      </c>
      <c r="C42" s="195">
        <v>102.0</v>
      </c>
      <c r="D42" s="195">
        <v>184.0</v>
      </c>
      <c r="E42" s="195">
        <v>232.0</v>
      </c>
      <c r="F42" s="195">
        <f t="shared" si="5"/>
        <v>0</v>
      </c>
      <c r="G42" s="195">
        <f t="shared" si="6"/>
        <v>128.448192</v>
      </c>
      <c r="H42" s="196">
        <f t="shared" si="7"/>
        <v>128.448192</v>
      </c>
      <c r="I42" s="195">
        <v>4.0</v>
      </c>
      <c r="J42" s="219">
        <f t="shared" si="8"/>
        <v>513.792768</v>
      </c>
      <c r="K42" s="140"/>
      <c r="L42" s="198"/>
      <c r="M42" s="199"/>
      <c r="N42" s="199"/>
      <c r="O42" s="140"/>
      <c r="P42" s="140"/>
      <c r="Q42" s="192">
        <v>29.5</v>
      </c>
      <c r="R42" s="191">
        <f t="shared" si="9"/>
        <v>2.32</v>
      </c>
      <c r="S42" s="185">
        <f t="shared" si="10"/>
        <v>4</v>
      </c>
      <c r="T42" s="185">
        <f t="shared" si="11"/>
        <v>9.28</v>
      </c>
      <c r="U42" s="193">
        <f t="shared" si="12"/>
        <v>128.448192</v>
      </c>
      <c r="V42" s="191">
        <f t="shared" ref="V42:W42" si="37">C42/100</f>
        <v>1.02</v>
      </c>
      <c r="W42" s="191">
        <f t="shared" si="37"/>
        <v>1.84</v>
      </c>
      <c r="X42" s="191">
        <f t="shared" si="14"/>
        <v>9.28</v>
      </c>
      <c r="Y42" s="194">
        <f t="shared" si="15"/>
        <v>17.416704</v>
      </c>
      <c r="Z42" s="140"/>
      <c r="AA42" s="140"/>
      <c r="AB42" s="140"/>
      <c r="AC42" s="140"/>
      <c r="AD42" s="140"/>
      <c r="AE42" s="140"/>
      <c r="AF42" s="140"/>
      <c r="AG42" s="140"/>
      <c r="AH42" s="140"/>
      <c r="AI42" s="140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</row>
    <row r="43" ht="27.0" customHeight="1">
      <c r="A43" s="185">
        <v>38.0</v>
      </c>
      <c r="B43" s="195" t="s">
        <v>56</v>
      </c>
      <c r="C43" s="195">
        <v>104.0</v>
      </c>
      <c r="D43" s="195">
        <v>184.0</v>
      </c>
      <c r="E43" s="195">
        <v>230.0</v>
      </c>
      <c r="F43" s="195">
        <f t="shared" si="5"/>
        <v>0</v>
      </c>
      <c r="G43" s="195">
        <f t="shared" si="6"/>
        <v>129.83776</v>
      </c>
      <c r="H43" s="196">
        <f t="shared" si="7"/>
        <v>129.83776</v>
      </c>
      <c r="I43" s="195">
        <v>1.0</v>
      </c>
      <c r="J43" s="219">
        <f t="shared" si="8"/>
        <v>129.83776</v>
      </c>
      <c r="K43" s="140"/>
      <c r="L43" s="198"/>
      <c r="M43" s="199"/>
      <c r="N43" s="199"/>
      <c r="O43" s="140"/>
      <c r="P43" s="140"/>
      <c r="Q43" s="192">
        <v>29.5</v>
      </c>
      <c r="R43" s="191">
        <f t="shared" si="9"/>
        <v>2.3</v>
      </c>
      <c r="S43" s="185">
        <f t="shared" si="10"/>
        <v>1</v>
      </c>
      <c r="T43" s="185">
        <f t="shared" si="11"/>
        <v>2.3</v>
      </c>
      <c r="U43" s="193">
        <f t="shared" si="12"/>
        <v>129.83776</v>
      </c>
      <c r="V43" s="191">
        <f t="shared" ref="V43:W43" si="38">C43/100</f>
        <v>1.04</v>
      </c>
      <c r="W43" s="191">
        <f t="shared" si="38"/>
        <v>1.84</v>
      </c>
      <c r="X43" s="191">
        <f t="shared" si="14"/>
        <v>2.3</v>
      </c>
      <c r="Y43" s="194">
        <f t="shared" si="15"/>
        <v>4.40128</v>
      </c>
      <c r="Z43" s="140"/>
      <c r="AA43" s="140"/>
      <c r="AB43" s="140"/>
      <c r="AC43" s="140"/>
      <c r="AD43" s="140"/>
      <c r="AE43" s="140"/>
      <c r="AF43" s="140"/>
      <c r="AG43" s="140"/>
      <c r="AH43" s="140"/>
      <c r="AI43" s="140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</row>
    <row r="44" ht="27.0" customHeight="1">
      <c r="A44" s="185">
        <v>47.0</v>
      </c>
      <c r="B44" s="195" t="s">
        <v>56</v>
      </c>
      <c r="C44" s="195">
        <v>105.0</v>
      </c>
      <c r="D44" s="195">
        <v>184.0</v>
      </c>
      <c r="E44" s="195">
        <v>231.0</v>
      </c>
      <c r="F44" s="195">
        <f t="shared" si="5"/>
        <v>0</v>
      </c>
      <c r="G44" s="195">
        <f t="shared" si="6"/>
        <v>131.65614</v>
      </c>
      <c r="H44" s="196">
        <f t="shared" si="7"/>
        <v>131.65614</v>
      </c>
      <c r="I44" s="195">
        <v>3.0</v>
      </c>
      <c r="J44" s="219">
        <f t="shared" si="8"/>
        <v>394.96842</v>
      </c>
      <c r="K44" s="140"/>
      <c r="L44" s="198"/>
      <c r="M44" s="199"/>
      <c r="N44" s="199"/>
      <c r="O44" s="140"/>
      <c r="P44" s="140"/>
      <c r="Q44" s="192">
        <v>29.5</v>
      </c>
      <c r="R44" s="191">
        <f t="shared" si="9"/>
        <v>2.31</v>
      </c>
      <c r="S44" s="185">
        <f t="shared" si="10"/>
        <v>3</v>
      </c>
      <c r="T44" s="185">
        <f t="shared" si="11"/>
        <v>6.93</v>
      </c>
      <c r="U44" s="193">
        <f t="shared" si="12"/>
        <v>131.65614</v>
      </c>
      <c r="V44" s="191">
        <f t="shared" ref="V44:W44" si="39">C44/100</f>
        <v>1.05</v>
      </c>
      <c r="W44" s="191">
        <f t="shared" si="39"/>
        <v>1.84</v>
      </c>
      <c r="X44" s="191">
        <f t="shared" si="14"/>
        <v>6.93</v>
      </c>
      <c r="Y44" s="194">
        <f t="shared" si="15"/>
        <v>13.38876</v>
      </c>
      <c r="Z44" s="140"/>
      <c r="AA44" s="140"/>
      <c r="AB44" s="140"/>
      <c r="AC44" s="140"/>
      <c r="AD44" s="140"/>
      <c r="AE44" s="140"/>
      <c r="AF44" s="140"/>
      <c r="AG44" s="140"/>
      <c r="AH44" s="140"/>
      <c r="AI44" s="140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</row>
    <row r="45" ht="27.0" customHeight="1">
      <c r="A45" s="185">
        <v>55.0</v>
      </c>
      <c r="B45" s="195" t="s">
        <v>56</v>
      </c>
      <c r="C45" s="195">
        <v>105.0</v>
      </c>
      <c r="D45" s="195">
        <v>184.0</v>
      </c>
      <c r="E45" s="195">
        <v>230.0</v>
      </c>
      <c r="F45" s="195">
        <f t="shared" si="5"/>
        <v>0</v>
      </c>
      <c r="G45" s="195">
        <f t="shared" si="6"/>
        <v>131.0862</v>
      </c>
      <c r="H45" s="196">
        <f t="shared" si="7"/>
        <v>131.0862</v>
      </c>
      <c r="I45" s="195">
        <v>1.0</v>
      </c>
      <c r="J45" s="219">
        <f t="shared" si="8"/>
        <v>131.0862</v>
      </c>
      <c r="K45" s="140"/>
      <c r="L45" s="198"/>
      <c r="M45" s="199"/>
      <c r="N45" s="199"/>
      <c r="O45" s="140"/>
      <c r="P45" s="140"/>
      <c r="Q45" s="192">
        <v>29.5</v>
      </c>
      <c r="R45" s="191">
        <f t="shared" si="9"/>
        <v>2.3</v>
      </c>
      <c r="S45" s="185">
        <f t="shared" si="10"/>
        <v>1</v>
      </c>
      <c r="T45" s="185">
        <f t="shared" si="11"/>
        <v>2.3</v>
      </c>
      <c r="U45" s="193">
        <f t="shared" si="12"/>
        <v>131.0862</v>
      </c>
      <c r="V45" s="191">
        <f t="shared" ref="V45:W45" si="40">C45/100</f>
        <v>1.05</v>
      </c>
      <c r="W45" s="191">
        <f t="shared" si="40"/>
        <v>1.84</v>
      </c>
      <c r="X45" s="191">
        <f t="shared" si="14"/>
        <v>2.3</v>
      </c>
      <c r="Y45" s="194">
        <f t="shared" si="15"/>
        <v>4.4436</v>
      </c>
      <c r="Z45" s="140"/>
      <c r="AA45" s="140"/>
      <c r="AB45" s="140"/>
      <c r="AC45" s="140"/>
      <c r="AD45" s="140"/>
      <c r="AE45" s="140"/>
      <c r="AF45" s="140"/>
      <c r="AG45" s="140"/>
      <c r="AH45" s="140"/>
      <c r="AI45" s="140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</row>
    <row r="46" ht="27.0" customHeight="1">
      <c r="A46" s="185">
        <v>61.0</v>
      </c>
      <c r="B46" s="195" t="s">
        <v>56</v>
      </c>
      <c r="C46" s="195">
        <v>103.0</v>
      </c>
      <c r="D46" s="195">
        <v>184.0</v>
      </c>
      <c r="E46" s="195">
        <v>230.0</v>
      </c>
      <c r="F46" s="195">
        <f t="shared" si="5"/>
        <v>0</v>
      </c>
      <c r="G46" s="195">
        <f t="shared" si="6"/>
        <v>128.58932</v>
      </c>
      <c r="H46" s="196">
        <f t="shared" si="7"/>
        <v>128.58932</v>
      </c>
      <c r="I46" s="195">
        <v>1.0</v>
      </c>
      <c r="J46" s="219">
        <f t="shared" si="8"/>
        <v>128.58932</v>
      </c>
      <c r="K46" s="140"/>
      <c r="L46" s="198"/>
      <c r="M46" s="199"/>
      <c r="N46" s="199"/>
      <c r="O46" s="140"/>
      <c r="P46" s="140"/>
      <c r="Q46" s="192">
        <v>29.5</v>
      </c>
      <c r="R46" s="191">
        <f t="shared" si="9"/>
        <v>2.3</v>
      </c>
      <c r="S46" s="185">
        <f t="shared" si="10"/>
        <v>1</v>
      </c>
      <c r="T46" s="185">
        <f t="shared" si="11"/>
        <v>2.3</v>
      </c>
      <c r="U46" s="193">
        <f t="shared" si="12"/>
        <v>128.58932</v>
      </c>
      <c r="V46" s="191">
        <f t="shared" ref="V46:W46" si="41">C46/100</f>
        <v>1.03</v>
      </c>
      <c r="W46" s="191">
        <f t="shared" si="41"/>
        <v>1.84</v>
      </c>
      <c r="X46" s="191">
        <f t="shared" si="14"/>
        <v>2.3</v>
      </c>
      <c r="Y46" s="194">
        <f t="shared" si="15"/>
        <v>4.35896</v>
      </c>
      <c r="Z46" s="140"/>
      <c r="AA46" s="140"/>
      <c r="AB46" s="140"/>
      <c r="AC46" s="140"/>
      <c r="AD46" s="140"/>
      <c r="AE46" s="140"/>
      <c r="AF46" s="140"/>
      <c r="AG46" s="140"/>
      <c r="AH46" s="140"/>
      <c r="AI46" s="140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</row>
    <row r="47" ht="27.0" customHeight="1">
      <c r="A47" s="185">
        <v>67.0</v>
      </c>
      <c r="B47" s="195" t="s">
        <v>56</v>
      </c>
      <c r="C47" s="195">
        <v>95.0</v>
      </c>
      <c r="D47" s="195">
        <v>184.0</v>
      </c>
      <c r="E47" s="195">
        <v>230.0</v>
      </c>
      <c r="F47" s="195">
        <f t="shared" si="5"/>
        <v>0</v>
      </c>
      <c r="G47" s="195">
        <f t="shared" si="6"/>
        <v>118.6018</v>
      </c>
      <c r="H47" s="196">
        <f t="shared" si="7"/>
        <v>118.6018</v>
      </c>
      <c r="I47" s="195">
        <v>1.0</v>
      </c>
      <c r="J47" s="219">
        <f t="shared" si="8"/>
        <v>118.6018</v>
      </c>
      <c r="K47" s="140"/>
      <c r="L47" s="198"/>
      <c r="M47" s="199"/>
      <c r="N47" s="199"/>
      <c r="O47" s="140"/>
      <c r="P47" s="140"/>
      <c r="Q47" s="192">
        <v>29.5</v>
      </c>
      <c r="R47" s="191">
        <f t="shared" si="9"/>
        <v>2.3</v>
      </c>
      <c r="S47" s="185">
        <f t="shared" si="10"/>
        <v>1</v>
      </c>
      <c r="T47" s="185">
        <f t="shared" si="11"/>
        <v>2.3</v>
      </c>
      <c r="U47" s="193">
        <f t="shared" si="12"/>
        <v>118.6018</v>
      </c>
      <c r="V47" s="191">
        <f t="shared" ref="V47:W47" si="42">C47/100</f>
        <v>0.95</v>
      </c>
      <c r="W47" s="191">
        <f t="shared" si="42"/>
        <v>1.84</v>
      </c>
      <c r="X47" s="191">
        <f t="shared" si="14"/>
        <v>2.3</v>
      </c>
      <c r="Y47" s="194">
        <f t="shared" si="15"/>
        <v>4.0204</v>
      </c>
      <c r="Z47" s="140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</row>
    <row r="48" ht="27.0" customHeight="1">
      <c r="A48" s="185">
        <v>70.0</v>
      </c>
      <c r="B48" s="195" t="s">
        <v>56</v>
      </c>
      <c r="C48" s="195">
        <v>104.0</v>
      </c>
      <c r="D48" s="195">
        <v>184.0</v>
      </c>
      <c r="E48" s="195">
        <v>232.0</v>
      </c>
      <c r="F48" s="195">
        <f t="shared" si="5"/>
        <v>0</v>
      </c>
      <c r="G48" s="195">
        <f t="shared" si="6"/>
        <v>130.966784</v>
      </c>
      <c r="H48" s="196">
        <f t="shared" si="7"/>
        <v>130.966784</v>
      </c>
      <c r="I48" s="195">
        <v>1.0</v>
      </c>
      <c r="J48" s="219">
        <f t="shared" si="8"/>
        <v>130.966784</v>
      </c>
      <c r="K48" s="140"/>
      <c r="L48" s="198"/>
      <c r="M48" s="199"/>
      <c r="N48" s="199"/>
      <c r="O48" s="140"/>
      <c r="P48" s="140"/>
      <c r="Q48" s="192">
        <v>29.5</v>
      </c>
      <c r="R48" s="191">
        <f t="shared" si="9"/>
        <v>2.32</v>
      </c>
      <c r="S48" s="185">
        <f t="shared" si="10"/>
        <v>1</v>
      </c>
      <c r="T48" s="185">
        <f t="shared" si="11"/>
        <v>2.32</v>
      </c>
      <c r="U48" s="193">
        <f t="shared" si="12"/>
        <v>130.966784</v>
      </c>
      <c r="V48" s="191">
        <f t="shared" ref="V48:W48" si="43">C48/100</f>
        <v>1.04</v>
      </c>
      <c r="W48" s="191">
        <f t="shared" si="43"/>
        <v>1.84</v>
      </c>
      <c r="X48" s="191">
        <f t="shared" si="14"/>
        <v>2.32</v>
      </c>
      <c r="Y48" s="194">
        <f t="shared" si="15"/>
        <v>4.439552</v>
      </c>
      <c r="Z48" s="140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</row>
    <row r="49" ht="27.0" customHeight="1">
      <c r="A49" s="185">
        <v>73.0</v>
      </c>
      <c r="B49" s="186" t="s">
        <v>146</v>
      </c>
      <c r="C49" s="187">
        <v>83.0</v>
      </c>
      <c r="D49" s="187">
        <v>205.0</v>
      </c>
      <c r="E49" s="187">
        <v>207.0</v>
      </c>
      <c r="F49" s="187">
        <f t="shared" si="5"/>
        <v>0.8</v>
      </c>
      <c r="G49" s="187">
        <f t="shared" si="6"/>
        <v>72.2031525</v>
      </c>
      <c r="H49" s="188">
        <f t="shared" si="7"/>
        <v>57.762522</v>
      </c>
      <c r="I49" s="187">
        <v>1.0</v>
      </c>
      <c r="J49" s="219">
        <f t="shared" si="8"/>
        <v>57.762522</v>
      </c>
      <c r="K49" s="140"/>
      <c r="L49" s="198"/>
      <c r="M49" s="199"/>
      <c r="N49" s="199"/>
      <c r="O49" s="140"/>
      <c r="P49" s="140"/>
      <c r="Q49" s="142">
        <v>20.5</v>
      </c>
      <c r="R49" s="191">
        <f t="shared" si="9"/>
        <v>2.07</v>
      </c>
      <c r="S49" s="185">
        <f t="shared" si="10"/>
        <v>1</v>
      </c>
      <c r="T49" s="185">
        <f t="shared" si="11"/>
        <v>2.07</v>
      </c>
      <c r="U49" s="193">
        <f t="shared" si="12"/>
        <v>72.2031525</v>
      </c>
      <c r="V49" s="191">
        <f t="shared" ref="V49:W49" si="44">C49/100</f>
        <v>0.83</v>
      </c>
      <c r="W49" s="191">
        <f t="shared" si="44"/>
        <v>2.05</v>
      </c>
      <c r="X49" s="191">
        <f t="shared" si="14"/>
        <v>2.07</v>
      </c>
      <c r="Y49" s="194">
        <f t="shared" si="15"/>
        <v>3.522105</v>
      </c>
      <c r="Z49" s="140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</row>
    <row r="50" ht="27.0" customHeight="1">
      <c r="A50" s="185">
        <v>74.0</v>
      </c>
      <c r="B50" s="195" t="s">
        <v>147</v>
      </c>
      <c r="C50" s="195">
        <v>100.0</v>
      </c>
      <c r="D50" s="195">
        <v>205.0</v>
      </c>
      <c r="E50" s="195">
        <v>147.0</v>
      </c>
      <c r="F50" s="195">
        <f t="shared" si="5"/>
        <v>0</v>
      </c>
      <c r="G50" s="195">
        <f t="shared" si="6"/>
        <v>61.77675</v>
      </c>
      <c r="H50" s="196">
        <f t="shared" si="7"/>
        <v>61.77675</v>
      </c>
      <c r="I50" s="195">
        <v>1.0</v>
      </c>
      <c r="J50" s="219">
        <f t="shared" si="8"/>
        <v>61.77675</v>
      </c>
      <c r="K50" s="140"/>
      <c r="L50" s="198"/>
      <c r="M50" s="199"/>
      <c r="N50" s="199"/>
      <c r="O50" s="140"/>
      <c r="P50" s="140"/>
      <c r="Q50" s="142">
        <v>20.5</v>
      </c>
      <c r="R50" s="191">
        <f t="shared" si="9"/>
        <v>1.47</v>
      </c>
      <c r="S50" s="185">
        <f t="shared" si="10"/>
        <v>1</v>
      </c>
      <c r="T50" s="185">
        <f t="shared" si="11"/>
        <v>1.47</v>
      </c>
      <c r="U50" s="193">
        <f t="shared" si="12"/>
        <v>61.77675</v>
      </c>
      <c r="V50" s="191">
        <f t="shared" ref="V50:W50" si="45">C50/100</f>
        <v>1</v>
      </c>
      <c r="W50" s="191">
        <f t="shared" si="45"/>
        <v>2.05</v>
      </c>
      <c r="X50" s="191">
        <f t="shared" si="14"/>
        <v>1.47</v>
      </c>
      <c r="Y50" s="194">
        <f t="shared" si="15"/>
        <v>3.0135</v>
      </c>
      <c r="Z50" s="140"/>
      <c r="AA50" s="140"/>
      <c r="AB50" s="140"/>
      <c r="AC50" s="140"/>
      <c r="AD50" s="140"/>
      <c r="AE50" s="140"/>
      <c r="AF50" s="140"/>
      <c r="AG50" s="140"/>
      <c r="AH50" s="140"/>
      <c r="AI50" s="140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</row>
    <row r="51" ht="27.0" customHeight="1">
      <c r="A51" s="185">
        <v>75.0</v>
      </c>
      <c r="B51" s="195" t="s">
        <v>147</v>
      </c>
      <c r="C51" s="195">
        <v>96.0</v>
      </c>
      <c r="D51" s="195">
        <v>205.0</v>
      </c>
      <c r="E51" s="195">
        <v>207.0</v>
      </c>
      <c r="F51" s="195">
        <f t="shared" si="5"/>
        <v>0</v>
      </c>
      <c r="G51" s="195">
        <f t="shared" si="6"/>
        <v>83.51208</v>
      </c>
      <c r="H51" s="196">
        <f t="shared" si="7"/>
        <v>83.51208</v>
      </c>
      <c r="I51" s="195">
        <v>1.0</v>
      </c>
      <c r="J51" s="219">
        <f t="shared" si="8"/>
        <v>83.51208</v>
      </c>
      <c r="K51" s="140"/>
      <c r="L51" s="198"/>
      <c r="M51" s="199"/>
      <c r="N51" s="199"/>
      <c r="O51" s="140"/>
      <c r="P51" s="140"/>
      <c r="Q51" s="142">
        <v>20.5</v>
      </c>
      <c r="R51" s="191">
        <f t="shared" si="9"/>
        <v>2.07</v>
      </c>
      <c r="S51" s="185">
        <f t="shared" si="10"/>
        <v>1</v>
      </c>
      <c r="T51" s="185">
        <f t="shared" si="11"/>
        <v>2.07</v>
      </c>
      <c r="U51" s="193">
        <f t="shared" si="12"/>
        <v>83.51208</v>
      </c>
      <c r="V51" s="191">
        <f t="shared" ref="V51:W51" si="46">C51/100</f>
        <v>0.96</v>
      </c>
      <c r="W51" s="191">
        <f t="shared" si="46"/>
        <v>2.05</v>
      </c>
      <c r="X51" s="191">
        <f t="shared" si="14"/>
        <v>2.07</v>
      </c>
      <c r="Y51" s="194">
        <f t="shared" si="15"/>
        <v>4.07376</v>
      </c>
      <c r="Z51" s="140"/>
      <c r="AA51" s="140"/>
      <c r="AB51" s="140"/>
      <c r="AC51" s="140"/>
      <c r="AD51" s="140"/>
      <c r="AE51" s="140"/>
      <c r="AF51" s="140"/>
      <c r="AG51" s="140"/>
      <c r="AH51" s="140"/>
      <c r="AI51" s="140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</row>
    <row r="52" ht="27.0" customHeight="1">
      <c r="A52" s="185">
        <v>76.0</v>
      </c>
      <c r="B52" s="195" t="s">
        <v>147</v>
      </c>
      <c r="C52" s="195">
        <v>99.0</v>
      </c>
      <c r="D52" s="195">
        <v>205.0</v>
      </c>
      <c r="E52" s="195">
        <v>208.0</v>
      </c>
      <c r="F52" s="195">
        <f t="shared" si="5"/>
        <v>0</v>
      </c>
      <c r="G52" s="195">
        <f t="shared" si="6"/>
        <v>86.53788</v>
      </c>
      <c r="H52" s="196">
        <f t="shared" si="7"/>
        <v>86.53788</v>
      </c>
      <c r="I52" s="195">
        <v>1.0</v>
      </c>
      <c r="J52" s="219">
        <f t="shared" si="8"/>
        <v>86.53788</v>
      </c>
      <c r="K52" s="140"/>
      <c r="L52" s="198"/>
      <c r="M52" s="199"/>
      <c r="N52" s="199"/>
      <c r="O52" s="140"/>
      <c r="P52" s="140"/>
      <c r="Q52" s="142">
        <v>20.5</v>
      </c>
      <c r="R52" s="191">
        <f t="shared" si="9"/>
        <v>2.08</v>
      </c>
      <c r="S52" s="185">
        <f t="shared" si="10"/>
        <v>1</v>
      </c>
      <c r="T52" s="185">
        <f t="shared" si="11"/>
        <v>2.08</v>
      </c>
      <c r="U52" s="193">
        <f t="shared" si="12"/>
        <v>86.53788</v>
      </c>
      <c r="V52" s="191">
        <f t="shared" ref="V52:W52" si="47">C52/100</f>
        <v>0.99</v>
      </c>
      <c r="W52" s="191">
        <f t="shared" si="47"/>
        <v>2.05</v>
      </c>
      <c r="X52" s="191">
        <f t="shared" si="14"/>
        <v>2.08</v>
      </c>
      <c r="Y52" s="194">
        <f t="shared" si="15"/>
        <v>4.22136</v>
      </c>
      <c r="Z52" s="140"/>
      <c r="AA52" s="140"/>
      <c r="AB52" s="140"/>
      <c r="AC52" s="140"/>
      <c r="AD52" s="140"/>
      <c r="AE52" s="140"/>
      <c r="AF52" s="140"/>
      <c r="AG52" s="140"/>
      <c r="AH52" s="140"/>
      <c r="AI52" s="140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</row>
    <row r="53" ht="27.0" customHeight="1">
      <c r="A53" s="185">
        <v>77.0</v>
      </c>
      <c r="B53" s="195" t="s">
        <v>147</v>
      </c>
      <c r="C53" s="195">
        <v>100.0</v>
      </c>
      <c r="D53" s="195">
        <v>205.0</v>
      </c>
      <c r="E53" s="195">
        <v>207.0</v>
      </c>
      <c r="F53" s="195">
        <f t="shared" si="5"/>
        <v>0</v>
      </c>
      <c r="G53" s="195">
        <f t="shared" si="6"/>
        <v>86.99175</v>
      </c>
      <c r="H53" s="196">
        <f t="shared" si="7"/>
        <v>86.99175</v>
      </c>
      <c r="I53" s="195">
        <v>4.0</v>
      </c>
      <c r="J53" s="219">
        <f t="shared" si="8"/>
        <v>347.967</v>
      </c>
      <c r="K53" s="140"/>
      <c r="L53" s="198"/>
      <c r="M53" s="199"/>
      <c r="N53" s="199"/>
      <c r="O53" s="140"/>
      <c r="P53" s="140"/>
      <c r="Q53" s="142">
        <v>20.5</v>
      </c>
      <c r="R53" s="191">
        <f t="shared" si="9"/>
        <v>2.07</v>
      </c>
      <c r="S53" s="185">
        <f t="shared" si="10"/>
        <v>4</v>
      </c>
      <c r="T53" s="185">
        <f t="shared" si="11"/>
        <v>8.28</v>
      </c>
      <c r="U53" s="193">
        <f t="shared" si="12"/>
        <v>86.99175</v>
      </c>
      <c r="V53" s="191">
        <f t="shared" ref="V53:W53" si="48">C53/100</f>
        <v>1</v>
      </c>
      <c r="W53" s="191">
        <f t="shared" si="48"/>
        <v>2.05</v>
      </c>
      <c r="X53" s="191">
        <f t="shared" si="14"/>
        <v>8.28</v>
      </c>
      <c r="Y53" s="194">
        <f t="shared" si="15"/>
        <v>16.974</v>
      </c>
      <c r="Z53" s="140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</row>
    <row r="54" ht="27.0" customHeight="1">
      <c r="A54" s="185">
        <v>78.0</v>
      </c>
      <c r="B54" s="195" t="s">
        <v>147</v>
      </c>
      <c r="C54" s="195">
        <v>101.0</v>
      </c>
      <c r="D54" s="195">
        <v>205.0</v>
      </c>
      <c r="E54" s="195">
        <v>207.0</v>
      </c>
      <c r="F54" s="195">
        <f t="shared" si="5"/>
        <v>0</v>
      </c>
      <c r="G54" s="195">
        <f t="shared" si="6"/>
        <v>87.8616675</v>
      </c>
      <c r="H54" s="196">
        <f t="shared" si="7"/>
        <v>87.8616675</v>
      </c>
      <c r="I54" s="195">
        <v>26.0</v>
      </c>
      <c r="J54" s="219">
        <f t="shared" si="8"/>
        <v>2284.403355</v>
      </c>
      <c r="K54" s="140"/>
      <c r="L54" s="198"/>
      <c r="M54" s="199"/>
      <c r="N54" s="199"/>
      <c r="O54" s="140"/>
      <c r="P54" s="140"/>
      <c r="Q54" s="142">
        <v>20.5</v>
      </c>
      <c r="R54" s="191">
        <f t="shared" si="9"/>
        <v>2.07</v>
      </c>
      <c r="S54" s="185">
        <f t="shared" si="10"/>
        <v>26</v>
      </c>
      <c r="T54" s="185">
        <f t="shared" si="11"/>
        <v>53.82</v>
      </c>
      <c r="U54" s="193">
        <f t="shared" si="12"/>
        <v>87.8616675</v>
      </c>
      <c r="V54" s="191">
        <f t="shared" ref="V54:W54" si="49">C54/100</f>
        <v>1.01</v>
      </c>
      <c r="W54" s="191">
        <f t="shared" si="49"/>
        <v>2.05</v>
      </c>
      <c r="X54" s="191">
        <f t="shared" si="14"/>
        <v>53.82</v>
      </c>
      <c r="Y54" s="194">
        <f t="shared" si="15"/>
        <v>111.43431</v>
      </c>
      <c r="Z54" s="140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</row>
    <row r="55" ht="27.0" customHeight="1">
      <c r="A55" s="185">
        <v>79.0</v>
      </c>
      <c r="B55" s="195" t="s">
        <v>147</v>
      </c>
      <c r="C55" s="195">
        <v>101.0</v>
      </c>
      <c r="D55" s="195">
        <v>205.0</v>
      </c>
      <c r="E55" s="195">
        <v>206.0</v>
      </c>
      <c r="F55" s="195">
        <f t="shared" si="5"/>
        <v>0</v>
      </c>
      <c r="G55" s="195">
        <f t="shared" si="6"/>
        <v>87.437215</v>
      </c>
      <c r="H55" s="196">
        <f t="shared" si="7"/>
        <v>87.437215</v>
      </c>
      <c r="I55" s="195">
        <v>6.0</v>
      </c>
      <c r="J55" s="219">
        <f t="shared" si="8"/>
        <v>524.62329</v>
      </c>
      <c r="K55" s="140"/>
      <c r="L55" s="198"/>
      <c r="M55" s="199"/>
      <c r="N55" s="199"/>
      <c r="O55" s="140"/>
      <c r="P55" s="140"/>
      <c r="Q55" s="142">
        <v>20.5</v>
      </c>
      <c r="R55" s="191">
        <f t="shared" si="9"/>
        <v>2.06</v>
      </c>
      <c r="S55" s="185">
        <f t="shared" si="10"/>
        <v>6</v>
      </c>
      <c r="T55" s="185">
        <f t="shared" si="11"/>
        <v>12.36</v>
      </c>
      <c r="U55" s="193">
        <f t="shared" si="12"/>
        <v>87.437215</v>
      </c>
      <c r="V55" s="191">
        <f t="shared" ref="V55:W55" si="50">C55/100</f>
        <v>1.01</v>
      </c>
      <c r="W55" s="191">
        <f t="shared" si="50"/>
        <v>2.05</v>
      </c>
      <c r="X55" s="191">
        <f t="shared" si="14"/>
        <v>12.36</v>
      </c>
      <c r="Y55" s="194">
        <f t="shared" si="15"/>
        <v>25.59138</v>
      </c>
      <c r="Z55" s="140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</row>
    <row r="56" ht="27.0" customHeight="1">
      <c r="A56" s="185">
        <v>80.0</v>
      </c>
      <c r="B56" s="195" t="s">
        <v>147</v>
      </c>
      <c r="C56" s="195">
        <v>100.0</v>
      </c>
      <c r="D56" s="195">
        <v>205.0</v>
      </c>
      <c r="E56" s="195">
        <v>205.0</v>
      </c>
      <c r="F56" s="195">
        <f t="shared" si="5"/>
        <v>0</v>
      </c>
      <c r="G56" s="195">
        <f t="shared" si="6"/>
        <v>86.15125</v>
      </c>
      <c r="H56" s="196">
        <f t="shared" si="7"/>
        <v>86.15125</v>
      </c>
      <c r="I56" s="195">
        <v>1.0</v>
      </c>
      <c r="J56" s="219">
        <f t="shared" si="8"/>
        <v>86.15125</v>
      </c>
      <c r="K56" s="140"/>
      <c r="L56" s="198"/>
      <c r="M56" s="199"/>
      <c r="N56" s="199"/>
      <c r="O56" s="140"/>
      <c r="P56" s="140"/>
      <c r="Q56" s="142">
        <v>20.5</v>
      </c>
      <c r="R56" s="191">
        <f t="shared" si="9"/>
        <v>2.05</v>
      </c>
      <c r="S56" s="185">
        <f t="shared" si="10"/>
        <v>1</v>
      </c>
      <c r="T56" s="185">
        <f t="shared" si="11"/>
        <v>2.05</v>
      </c>
      <c r="U56" s="193">
        <f t="shared" si="12"/>
        <v>86.15125</v>
      </c>
      <c r="V56" s="191">
        <f t="shared" ref="V56:W56" si="51">C56/100</f>
        <v>1</v>
      </c>
      <c r="W56" s="191">
        <f t="shared" si="51"/>
        <v>2.05</v>
      </c>
      <c r="X56" s="191">
        <f t="shared" si="14"/>
        <v>2.05</v>
      </c>
      <c r="Y56" s="194">
        <f t="shared" si="15"/>
        <v>4.2025</v>
      </c>
      <c r="Z56" s="140"/>
      <c r="AA56" s="140"/>
      <c r="AB56" s="140"/>
      <c r="AC56" s="140"/>
      <c r="AD56" s="140"/>
      <c r="AE56" s="140"/>
      <c r="AF56" s="140"/>
      <c r="AG56" s="140"/>
      <c r="AH56" s="140"/>
      <c r="AI56" s="140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</row>
    <row r="57" ht="27.0" customHeight="1">
      <c r="A57" s="185">
        <v>81.0</v>
      </c>
      <c r="B57" s="195" t="s">
        <v>147</v>
      </c>
      <c r="C57" s="195">
        <v>102.0</v>
      </c>
      <c r="D57" s="195">
        <v>205.0</v>
      </c>
      <c r="E57" s="195">
        <v>207.0</v>
      </c>
      <c r="F57" s="195">
        <f t="shared" si="5"/>
        <v>0</v>
      </c>
      <c r="G57" s="195">
        <f t="shared" si="6"/>
        <v>88.731585</v>
      </c>
      <c r="H57" s="196">
        <f t="shared" si="7"/>
        <v>88.731585</v>
      </c>
      <c r="I57" s="195">
        <v>2.0</v>
      </c>
      <c r="J57" s="219">
        <f t="shared" si="8"/>
        <v>177.46317</v>
      </c>
      <c r="K57" s="140"/>
      <c r="L57" s="198"/>
      <c r="M57" s="199"/>
      <c r="N57" s="199"/>
      <c r="O57" s="140"/>
      <c r="P57" s="140"/>
      <c r="Q57" s="142">
        <v>20.5</v>
      </c>
      <c r="R57" s="191">
        <f t="shared" si="9"/>
        <v>2.07</v>
      </c>
      <c r="S57" s="185">
        <f t="shared" si="10"/>
        <v>2</v>
      </c>
      <c r="T57" s="185">
        <f t="shared" si="11"/>
        <v>4.14</v>
      </c>
      <c r="U57" s="193">
        <f t="shared" si="12"/>
        <v>88.731585</v>
      </c>
      <c r="V57" s="191">
        <f t="shared" ref="V57:W57" si="52">C57/100</f>
        <v>1.02</v>
      </c>
      <c r="W57" s="191">
        <f t="shared" si="52"/>
        <v>2.05</v>
      </c>
      <c r="X57" s="191">
        <f t="shared" si="14"/>
        <v>4.14</v>
      </c>
      <c r="Y57" s="194">
        <f t="shared" si="15"/>
        <v>8.65674</v>
      </c>
      <c r="Z57" s="140"/>
      <c r="AA57" s="140"/>
      <c r="AB57" s="140"/>
      <c r="AC57" s="140"/>
      <c r="AD57" s="140"/>
      <c r="AE57" s="140"/>
      <c r="AF57" s="140"/>
      <c r="AG57" s="140"/>
      <c r="AH57" s="140"/>
      <c r="AI57" s="140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</row>
    <row r="58" ht="27.0" customHeight="1">
      <c r="A58" s="185">
        <v>85.0</v>
      </c>
      <c r="B58" s="195" t="s">
        <v>147</v>
      </c>
      <c r="C58" s="195">
        <v>102.0</v>
      </c>
      <c r="D58" s="195">
        <v>205.0</v>
      </c>
      <c r="E58" s="195">
        <v>208.0</v>
      </c>
      <c r="F58" s="195">
        <f t="shared" si="5"/>
        <v>0</v>
      </c>
      <c r="G58" s="195">
        <f t="shared" si="6"/>
        <v>89.16024</v>
      </c>
      <c r="H58" s="196">
        <f t="shared" si="7"/>
        <v>89.16024</v>
      </c>
      <c r="I58" s="195">
        <v>1.0</v>
      </c>
      <c r="J58" s="219">
        <f t="shared" si="8"/>
        <v>89.16024</v>
      </c>
      <c r="K58" s="140"/>
      <c r="L58" s="198"/>
      <c r="M58" s="199"/>
      <c r="N58" s="199"/>
      <c r="O58" s="140"/>
      <c r="P58" s="140"/>
      <c r="Q58" s="142">
        <v>20.5</v>
      </c>
      <c r="R58" s="191">
        <f t="shared" si="9"/>
        <v>2.08</v>
      </c>
      <c r="S58" s="185">
        <f t="shared" si="10"/>
        <v>1</v>
      </c>
      <c r="T58" s="185">
        <f t="shared" si="11"/>
        <v>2.08</v>
      </c>
      <c r="U58" s="193">
        <f t="shared" si="12"/>
        <v>89.16024</v>
      </c>
      <c r="V58" s="191">
        <f t="shared" ref="V58:W58" si="53">C58/100</f>
        <v>1.02</v>
      </c>
      <c r="W58" s="191">
        <f t="shared" si="53"/>
        <v>2.05</v>
      </c>
      <c r="X58" s="191">
        <f t="shared" si="14"/>
        <v>2.08</v>
      </c>
      <c r="Y58" s="194">
        <f t="shared" si="15"/>
        <v>4.34928</v>
      </c>
      <c r="Z58" s="140"/>
      <c r="AA58" s="140"/>
      <c r="AB58" s="140"/>
      <c r="AC58" s="140"/>
      <c r="AD58" s="140"/>
      <c r="AE58" s="140"/>
      <c r="AF58" s="140"/>
      <c r="AG58" s="140"/>
      <c r="AH58" s="140"/>
      <c r="AI58" s="140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</row>
    <row r="59" ht="27.0" customHeight="1">
      <c r="A59" s="185">
        <v>99.0</v>
      </c>
      <c r="B59" s="195" t="s">
        <v>147</v>
      </c>
      <c r="C59" s="195">
        <v>102.0</v>
      </c>
      <c r="D59" s="195">
        <v>205.0</v>
      </c>
      <c r="E59" s="195">
        <v>206.0</v>
      </c>
      <c r="F59" s="195">
        <f t="shared" si="5"/>
        <v>0</v>
      </c>
      <c r="G59" s="195">
        <f t="shared" si="6"/>
        <v>88.30293</v>
      </c>
      <c r="H59" s="196">
        <f t="shared" si="7"/>
        <v>88.30293</v>
      </c>
      <c r="I59" s="195">
        <v>1.0</v>
      </c>
      <c r="J59" s="219">
        <f t="shared" si="8"/>
        <v>88.30293</v>
      </c>
      <c r="K59" s="140"/>
      <c r="L59" s="198"/>
      <c r="M59" s="199"/>
      <c r="N59" s="199"/>
      <c r="O59" s="140"/>
      <c r="P59" s="140"/>
      <c r="Q59" s="142">
        <v>20.5</v>
      </c>
      <c r="R59" s="191">
        <f t="shared" si="9"/>
        <v>2.06</v>
      </c>
      <c r="S59" s="185">
        <f t="shared" si="10"/>
        <v>1</v>
      </c>
      <c r="T59" s="185">
        <f t="shared" si="11"/>
        <v>2.06</v>
      </c>
      <c r="U59" s="193">
        <f t="shared" si="12"/>
        <v>88.30293</v>
      </c>
      <c r="V59" s="191">
        <f t="shared" ref="V59:W59" si="54">C59/100</f>
        <v>1.02</v>
      </c>
      <c r="W59" s="191">
        <f t="shared" si="54"/>
        <v>2.05</v>
      </c>
      <c r="X59" s="191">
        <f t="shared" si="14"/>
        <v>2.06</v>
      </c>
      <c r="Y59" s="194">
        <f t="shared" si="15"/>
        <v>4.30746</v>
      </c>
      <c r="Z59" s="140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</row>
    <row r="60" ht="27.0" customHeight="1">
      <c r="A60" s="185">
        <v>100.0</v>
      </c>
      <c r="B60" s="195" t="s">
        <v>147</v>
      </c>
      <c r="C60" s="195">
        <v>100.0</v>
      </c>
      <c r="D60" s="195">
        <v>205.0</v>
      </c>
      <c r="E60" s="195">
        <v>206.0</v>
      </c>
      <c r="F60" s="195">
        <f t="shared" si="5"/>
        <v>0</v>
      </c>
      <c r="G60" s="195">
        <f t="shared" si="6"/>
        <v>86.5715</v>
      </c>
      <c r="H60" s="196">
        <f t="shared" si="7"/>
        <v>86.5715</v>
      </c>
      <c r="I60" s="195">
        <v>1.0</v>
      </c>
      <c r="J60" s="219">
        <f t="shared" si="8"/>
        <v>86.5715</v>
      </c>
      <c r="K60" s="140"/>
      <c r="L60" s="198"/>
      <c r="M60" s="199"/>
      <c r="N60" s="199"/>
      <c r="O60" s="140"/>
      <c r="P60" s="140"/>
      <c r="Q60" s="142">
        <v>20.5</v>
      </c>
      <c r="R60" s="191">
        <f t="shared" si="9"/>
        <v>2.06</v>
      </c>
      <c r="S60" s="185">
        <f t="shared" si="10"/>
        <v>1</v>
      </c>
      <c r="T60" s="185">
        <f t="shared" si="11"/>
        <v>2.06</v>
      </c>
      <c r="U60" s="193">
        <f t="shared" si="12"/>
        <v>86.5715</v>
      </c>
      <c r="V60" s="191">
        <f t="shared" ref="V60:W60" si="55">C60/100</f>
        <v>1</v>
      </c>
      <c r="W60" s="191">
        <f t="shared" si="55"/>
        <v>2.05</v>
      </c>
      <c r="X60" s="191">
        <f t="shared" si="14"/>
        <v>2.06</v>
      </c>
      <c r="Y60" s="194">
        <f t="shared" si="15"/>
        <v>4.223</v>
      </c>
      <c r="Z60" s="140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</row>
    <row r="61" ht="27.0" customHeight="1">
      <c r="A61" s="185">
        <v>102.0</v>
      </c>
      <c r="B61" s="195" t="s">
        <v>147</v>
      </c>
      <c r="C61" s="195">
        <v>86.0</v>
      </c>
      <c r="D61" s="195">
        <v>205.0</v>
      </c>
      <c r="E61" s="195">
        <v>247.0</v>
      </c>
      <c r="F61" s="195">
        <f t="shared" si="5"/>
        <v>0</v>
      </c>
      <c r="G61" s="195">
        <f t="shared" si="6"/>
        <v>89.269505</v>
      </c>
      <c r="H61" s="196">
        <f t="shared" si="7"/>
        <v>89.269505</v>
      </c>
      <c r="I61" s="195">
        <v>1.0</v>
      </c>
      <c r="J61" s="219">
        <f t="shared" si="8"/>
        <v>89.269505</v>
      </c>
      <c r="K61" s="140"/>
      <c r="L61" s="198"/>
      <c r="M61" s="199"/>
      <c r="N61" s="199"/>
      <c r="O61" s="140"/>
      <c r="P61" s="140"/>
      <c r="Q61" s="142">
        <v>20.5</v>
      </c>
      <c r="R61" s="191">
        <f t="shared" si="9"/>
        <v>2.47</v>
      </c>
      <c r="S61" s="185">
        <f t="shared" si="10"/>
        <v>1</v>
      </c>
      <c r="T61" s="185">
        <f t="shared" si="11"/>
        <v>2.47</v>
      </c>
      <c r="U61" s="193">
        <f t="shared" si="12"/>
        <v>89.269505</v>
      </c>
      <c r="V61" s="191">
        <f t="shared" ref="V61:W61" si="56">C61/100</f>
        <v>0.86</v>
      </c>
      <c r="W61" s="191">
        <f t="shared" si="56"/>
        <v>2.05</v>
      </c>
      <c r="X61" s="191">
        <f t="shared" si="14"/>
        <v>2.47</v>
      </c>
      <c r="Y61" s="194">
        <f t="shared" si="15"/>
        <v>4.35461</v>
      </c>
      <c r="Z61" s="140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</row>
    <row r="62" ht="27.0" customHeight="1">
      <c r="A62" s="185">
        <v>103.0</v>
      </c>
      <c r="B62" s="186" t="s">
        <v>63</v>
      </c>
      <c r="C62" s="187">
        <v>89.0</v>
      </c>
      <c r="D62" s="187">
        <v>216.0</v>
      </c>
      <c r="E62" s="187">
        <v>226.0</v>
      </c>
      <c r="F62" s="187">
        <f t="shared" si="5"/>
        <v>0.8</v>
      </c>
      <c r="G62" s="187">
        <f t="shared" si="6"/>
        <v>128.166408</v>
      </c>
      <c r="H62" s="188">
        <f t="shared" si="7"/>
        <v>102.5331264</v>
      </c>
      <c r="I62" s="187">
        <v>1.0</v>
      </c>
      <c r="J62" s="219">
        <f t="shared" si="8"/>
        <v>102.5331264</v>
      </c>
      <c r="K62" s="140"/>
      <c r="L62" s="198"/>
      <c r="M62" s="199"/>
      <c r="N62" s="199"/>
      <c r="O62" s="140"/>
      <c r="P62" s="140"/>
      <c r="Q62" s="142">
        <v>29.5</v>
      </c>
      <c r="R62" s="191">
        <f t="shared" si="9"/>
        <v>2.26</v>
      </c>
      <c r="S62" s="185">
        <f t="shared" si="10"/>
        <v>1</v>
      </c>
      <c r="T62" s="185">
        <f t="shared" si="11"/>
        <v>2.26</v>
      </c>
      <c r="U62" s="193">
        <f t="shared" si="12"/>
        <v>128.166408</v>
      </c>
      <c r="V62" s="191">
        <f t="shared" ref="V62:W62" si="57">C62/100</f>
        <v>0.89</v>
      </c>
      <c r="W62" s="191">
        <f t="shared" si="57"/>
        <v>2.16</v>
      </c>
      <c r="X62" s="191">
        <f t="shared" si="14"/>
        <v>2.26</v>
      </c>
      <c r="Y62" s="194">
        <f t="shared" si="15"/>
        <v>4.344624</v>
      </c>
      <c r="Z62" s="140"/>
      <c r="AA62" s="140"/>
      <c r="AB62" s="140"/>
      <c r="AC62" s="140"/>
      <c r="AD62" s="140"/>
      <c r="AE62" s="140"/>
      <c r="AF62" s="140"/>
      <c r="AG62" s="140"/>
      <c r="AH62" s="140"/>
      <c r="AI62" s="140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</row>
    <row r="63" ht="27.0" customHeight="1">
      <c r="A63" s="185">
        <v>104.0</v>
      </c>
      <c r="B63" s="195" t="s">
        <v>57</v>
      </c>
      <c r="C63" s="195">
        <v>96.0</v>
      </c>
      <c r="D63" s="195">
        <v>216.0</v>
      </c>
      <c r="E63" s="195">
        <v>226.0</v>
      </c>
      <c r="F63" s="195">
        <f t="shared" si="5"/>
        <v>0</v>
      </c>
      <c r="G63" s="195">
        <f t="shared" si="6"/>
        <v>138.246912</v>
      </c>
      <c r="H63" s="196">
        <f t="shared" si="7"/>
        <v>138.246912</v>
      </c>
      <c r="I63" s="195">
        <v>10.0</v>
      </c>
      <c r="J63" s="219">
        <f t="shared" si="8"/>
        <v>1382.46912</v>
      </c>
      <c r="K63" s="140"/>
      <c r="L63" s="198"/>
      <c r="M63" s="199"/>
      <c r="N63" s="199"/>
      <c r="O63" s="140"/>
      <c r="P63" s="140"/>
      <c r="Q63" s="142">
        <v>29.5</v>
      </c>
      <c r="R63" s="191">
        <f t="shared" si="9"/>
        <v>2.26</v>
      </c>
      <c r="S63" s="185">
        <f t="shared" si="10"/>
        <v>10</v>
      </c>
      <c r="T63" s="185">
        <f t="shared" si="11"/>
        <v>22.6</v>
      </c>
      <c r="U63" s="193">
        <f t="shared" si="12"/>
        <v>138.246912</v>
      </c>
      <c r="V63" s="191">
        <f t="shared" ref="V63:W63" si="58">C63/100</f>
        <v>0.96</v>
      </c>
      <c r="W63" s="191">
        <f t="shared" si="58"/>
        <v>2.16</v>
      </c>
      <c r="X63" s="191">
        <f t="shared" si="14"/>
        <v>22.6</v>
      </c>
      <c r="Y63" s="194">
        <f t="shared" si="15"/>
        <v>46.86336</v>
      </c>
      <c r="Z63" s="140"/>
      <c r="AA63" s="140"/>
      <c r="AB63" s="140"/>
      <c r="AC63" s="140"/>
      <c r="AD63" s="140"/>
      <c r="AE63" s="140"/>
      <c r="AF63" s="140"/>
      <c r="AG63" s="140"/>
      <c r="AH63" s="140"/>
      <c r="AI63" s="140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</row>
    <row r="64" ht="27.0" customHeight="1">
      <c r="A64" s="185">
        <v>105.0</v>
      </c>
      <c r="B64" s="195" t="s">
        <v>57</v>
      </c>
      <c r="C64" s="195">
        <v>97.0</v>
      </c>
      <c r="D64" s="195">
        <v>216.0</v>
      </c>
      <c r="E64" s="195">
        <v>226.0</v>
      </c>
      <c r="F64" s="195">
        <f t="shared" si="5"/>
        <v>0</v>
      </c>
      <c r="G64" s="195">
        <f t="shared" si="6"/>
        <v>139.686984</v>
      </c>
      <c r="H64" s="196">
        <f t="shared" si="7"/>
        <v>139.686984</v>
      </c>
      <c r="I64" s="195">
        <v>1.0</v>
      </c>
      <c r="J64" s="219">
        <f t="shared" si="8"/>
        <v>139.686984</v>
      </c>
      <c r="K64" s="140"/>
      <c r="L64" s="198"/>
      <c r="M64" s="199"/>
      <c r="N64" s="199"/>
      <c r="O64" s="140"/>
      <c r="P64" s="140"/>
      <c r="Q64" s="142">
        <v>29.5</v>
      </c>
      <c r="R64" s="191">
        <f t="shared" si="9"/>
        <v>2.26</v>
      </c>
      <c r="S64" s="185">
        <f t="shared" si="10"/>
        <v>1</v>
      </c>
      <c r="T64" s="185">
        <f t="shared" si="11"/>
        <v>2.26</v>
      </c>
      <c r="U64" s="193">
        <f t="shared" si="12"/>
        <v>139.686984</v>
      </c>
      <c r="V64" s="191">
        <f t="shared" ref="V64:W64" si="59">C64/100</f>
        <v>0.97</v>
      </c>
      <c r="W64" s="191">
        <f t="shared" si="59"/>
        <v>2.16</v>
      </c>
      <c r="X64" s="191">
        <f t="shared" si="14"/>
        <v>2.26</v>
      </c>
      <c r="Y64" s="194">
        <f t="shared" si="15"/>
        <v>4.735152</v>
      </c>
      <c r="Z64" s="140"/>
      <c r="AA64" s="140"/>
      <c r="AB64" s="140"/>
      <c r="AC64" s="140"/>
      <c r="AD64" s="140"/>
      <c r="AE64" s="140"/>
      <c r="AF64" s="140"/>
      <c r="AG64" s="140"/>
      <c r="AH64" s="140"/>
      <c r="AI64" s="140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</row>
    <row r="65" ht="27.0" customHeight="1">
      <c r="A65" s="185">
        <v>109.0</v>
      </c>
      <c r="B65" s="195" t="s">
        <v>57</v>
      </c>
      <c r="C65" s="195">
        <v>95.0</v>
      </c>
      <c r="D65" s="195">
        <v>216.0</v>
      </c>
      <c r="E65" s="195">
        <v>226.0</v>
      </c>
      <c r="F65" s="195">
        <f t="shared" si="5"/>
        <v>0</v>
      </c>
      <c r="G65" s="195">
        <f t="shared" si="6"/>
        <v>136.80684</v>
      </c>
      <c r="H65" s="196">
        <f t="shared" si="7"/>
        <v>136.80684</v>
      </c>
      <c r="I65" s="195">
        <v>4.0</v>
      </c>
      <c r="J65" s="219">
        <f t="shared" si="8"/>
        <v>547.22736</v>
      </c>
      <c r="K65" s="140"/>
      <c r="L65" s="198"/>
      <c r="M65" s="199"/>
      <c r="N65" s="199"/>
      <c r="O65" s="140"/>
      <c r="P65" s="140"/>
      <c r="Q65" s="142">
        <v>29.5</v>
      </c>
      <c r="R65" s="191">
        <f t="shared" si="9"/>
        <v>2.26</v>
      </c>
      <c r="S65" s="185">
        <f t="shared" si="10"/>
        <v>4</v>
      </c>
      <c r="T65" s="185">
        <f t="shared" si="11"/>
        <v>9.04</v>
      </c>
      <c r="U65" s="193">
        <f t="shared" si="12"/>
        <v>136.80684</v>
      </c>
      <c r="V65" s="191">
        <f t="shared" ref="V65:W65" si="60">C65/100</f>
        <v>0.95</v>
      </c>
      <c r="W65" s="191">
        <f t="shared" si="60"/>
        <v>2.16</v>
      </c>
      <c r="X65" s="191">
        <f t="shared" si="14"/>
        <v>9.04</v>
      </c>
      <c r="Y65" s="194">
        <f t="shared" si="15"/>
        <v>18.55008</v>
      </c>
      <c r="Z65" s="140"/>
      <c r="AA65" s="140"/>
      <c r="AB65" s="140"/>
      <c r="AC65" s="140"/>
      <c r="AD65" s="140"/>
      <c r="AE65" s="140"/>
      <c r="AF65" s="140"/>
      <c r="AG65" s="140"/>
      <c r="AH65" s="140"/>
      <c r="AI65" s="140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</row>
    <row r="66" ht="27.0" customHeight="1">
      <c r="A66" s="185">
        <v>111.0</v>
      </c>
      <c r="B66" s="195" t="s">
        <v>57</v>
      </c>
      <c r="C66" s="195">
        <v>96.0</v>
      </c>
      <c r="D66" s="195">
        <v>216.0</v>
      </c>
      <c r="E66" s="195">
        <v>225.0</v>
      </c>
      <c r="F66" s="195">
        <f t="shared" si="5"/>
        <v>0</v>
      </c>
      <c r="G66" s="195">
        <f t="shared" si="6"/>
        <v>137.6352</v>
      </c>
      <c r="H66" s="196">
        <f t="shared" si="7"/>
        <v>137.6352</v>
      </c>
      <c r="I66" s="195">
        <v>3.0</v>
      </c>
      <c r="J66" s="219">
        <f t="shared" si="8"/>
        <v>412.9056</v>
      </c>
      <c r="K66" s="140"/>
      <c r="L66" s="198"/>
      <c r="M66" s="199"/>
      <c r="N66" s="199"/>
      <c r="O66" s="140"/>
      <c r="P66" s="140"/>
      <c r="Q66" s="142">
        <v>29.5</v>
      </c>
      <c r="R66" s="191">
        <f t="shared" si="9"/>
        <v>2.25</v>
      </c>
      <c r="S66" s="185">
        <f t="shared" si="10"/>
        <v>3</v>
      </c>
      <c r="T66" s="185">
        <f t="shared" si="11"/>
        <v>6.75</v>
      </c>
      <c r="U66" s="193">
        <f t="shared" si="12"/>
        <v>137.6352</v>
      </c>
      <c r="V66" s="191">
        <f t="shared" ref="V66:W66" si="61">C66/100</f>
        <v>0.96</v>
      </c>
      <c r="W66" s="191">
        <f t="shared" si="61"/>
        <v>2.16</v>
      </c>
      <c r="X66" s="191">
        <f t="shared" si="14"/>
        <v>6.75</v>
      </c>
      <c r="Y66" s="194">
        <f t="shared" si="15"/>
        <v>13.9968</v>
      </c>
      <c r="Z66" s="140"/>
      <c r="AA66" s="140"/>
      <c r="AB66" s="140"/>
      <c r="AC66" s="140"/>
      <c r="AD66" s="140"/>
      <c r="AE66" s="140"/>
      <c r="AF66" s="140"/>
      <c r="AG66" s="140"/>
      <c r="AH66" s="140"/>
      <c r="AI66" s="140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</row>
    <row r="67" ht="27.0" customHeight="1">
      <c r="A67" s="185">
        <v>112.0</v>
      </c>
      <c r="B67" s="195" t="s">
        <v>57</v>
      </c>
      <c r="C67" s="195">
        <v>80.0</v>
      </c>
      <c r="D67" s="195">
        <v>216.0</v>
      </c>
      <c r="E67" s="195">
        <v>295.0</v>
      </c>
      <c r="F67" s="195">
        <f t="shared" si="5"/>
        <v>0</v>
      </c>
      <c r="G67" s="195">
        <f t="shared" si="6"/>
        <v>150.3792</v>
      </c>
      <c r="H67" s="196">
        <f t="shared" si="7"/>
        <v>150.3792</v>
      </c>
      <c r="I67" s="195">
        <v>1.0</v>
      </c>
      <c r="J67" s="219">
        <f t="shared" si="8"/>
        <v>150.3792</v>
      </c>
      <c r="K67" s="140"/>
      <c r="L67" s="198"/>
      <c r="M67" s="199"/>
      <c r="N67" s="199"/>
      <c r="O67" s="140"/>
      <c r="P67" s="140"/>
      <c r="Q67" s="142">
        <v>29.5</v>
      </c>
      <c r="R67" s="191">
        <f t="shared" si="9"/>
        <v>2.95</v>
      </c>
      <c r="S67" s="185">
        <f t="shared" si="10"/>
        <v>1</v>
      </c>
      <c r="T67" s="185">
        <f t="shared" si="11"/>
        <v>2.95</v>
      </c>
      <c r="U67" s="193">
        <f t="shared" si="12"/>
        <v>150.3792</v>
      </c>
      <c r="V67" s="191">
        <f t="shared" ref="V67:W67" si="62">C67/100</f>
        <v>0.8</v>
      </c>
      <c r="W67" s="191">
        <f t="shared" si="62"/>
        <v>2.16</v>
      </c>
      <c r="X67" s="191">
        <f t="shared" si="14"/>
        <v>2.95</v>
      </c>
      <c r="Y67" s="194">
        <f t="shared" si="15"/>
        <v>5.0976</v>
      </c>
      <c r="Z67" s="140"/>
      <c r="AA67" s="140"/>
      <c r="AB67" s="140"/>
      <c r="AC67" s="140"/>
      <c r="AD67" s="140"/>
      <c r="AE67" s="140"/>
      <c r="AF67" s="140"/>
      <c r="AG67" s="140"/>
      <c r="AH67" s="140"/>
      <c r="AI67" s="140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</row>
    <row r="68" ht="27.0" customHeight="1">
      <c r="A68" s="185">
        <v>115.0</v>
      </c>
      <c r="B68" s="195" t="s">
        <v>57</v>
      </c>
      <c r="C68" s="195">
        <v>97.0</v>
      </c>
      <c r="D68" s="195">
        <v>216.0</v>
      </c>
      <c r="E68" s="195">
        <v>227.0</v>
      </c>
      <c r="F68" s="195">
        <f t="shared" si="5"/>
        <v>0</v>
      </c>
      <c r="G68" s="195">
        <f t="shared" si="6"/>
        <v>140.305068</v>
      </c>
      <c r="H68" s="196">
        <f t="shared" si="7"/>
        <v>140.305068</v>
      </c>
      <c r="I68" s="195">
        <v>2.0</v>
      </c>
      <c r="J68" s="219">
        <f t="shared" si="8"/>
        <v>280.610136</v>
      </c>
      <c r="K68" s="140"/>
      <c r="L68" s="198"/>
      <c r="M68" s="199"/>
      <c r="N68" s="199"/>
      <c r="O68" s="140"/>
      <c r="P68" s="140"/>
      <c r="Q68" s="142">
        <v>29.5</v>
      </c>
      <c r="R68" s="191">
        <f t="shared" si="9"/>
        <v>2.27</v>
      </c>
      <c r="S68" s="185">
        <f t="shared" si="10"/>
        <v>2</v>
      </c>
      <c r="T68" s="185">
        <f t="shared" si="11"/>
        <v>4.54</v>
      </c>
      <c r="U68" s="193">
        <f t="shared" si="12"/>
        <v>140.305068</v>
      </c>
      <c r="V68" s="191">
        <f t="shared" ref="V68:W68" si="63">C68/100</f>
        <v>0.97</v>
      </c>
      <c r="W68" s="191">
        <f t="shared" si="63"/>
        <v>2.16</v>
      </c>
      <c r="X68" s="191">
        <f t="shared" si="14"/>
        <v>4.54</v>
      </c>
      <c r="Y68" s="194">
        <f t="shared" si="15"/>
        <v>9.512208</v>
      </c>
      <c r="Z68" s="140"/>
      <c r="AA68" s="140"/>
      <c r="AB68" s="140"/>
      <c r="AC68" s="140"/>
      <c r="AD68" s="140"/>
      <c r="AE68" s="140"/>
      <c r="AF68" s="140"/>
      <c r="AG68" s="140"/>
      <c r="AH68" s="140"/>
      <c r="AI68" s="140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</row>
    <row r="69" ht="27.0" customHeight="1">
      <c r="A69" s="185">
        <v>117.0</v>
      </c>
      <c r="B69" s="186" t="s">
        <v>148</v>
      </c>
      <c r="C69" s="187">
        <v>70.0</v>
      </c>
      <c r="D69" s="187">
        <v>166.0</v>
      </c>
      <c r="E69" s="187">
        <v>165.0</v>
      </c>
      <c r="F69" s="187">
        <f t="shared" si="5"/>
        <v>0.8</v>
      </c>
      <c r="G69" s="187">
        <f t="shared" si="6"/>
        <v>56.56035</v>
      </c>
      <c r="H69" s="188">
        <f t="shared" si="7"/>
        <v>45.24828</v>
      </c>
      <c r="I69" s="187">
        <v>1.0</v>
      </c>
      <c r="J69" s="219">
        <f t="shared" si="8"/>
        <v>45.24828</v>
      </c>
      <c r="K69" s="140"/>
      <c r="L69" s="198"/>
      <c r="M69" s="199"/>
      <c r="N69" s="199"/>
      <c r="O69" s="140"/>
      <c r="P69" s="140"/>
      <c r="Q69" s="142">
        <v>29.5</v>
      </c>
      <c r="R69" s="191">
        <f t="shared" si="9"/>
        <v>1.65</v>
      </c>
      <c r="S69" s="185">
        <f t="shared" si="10"/>
        <v>1</v>
      </c>
      <c r="T69" s="185">
        <f t="shared" si="11"/>
        <v>1.65</v>
      </c>
      <c r="U69" s="193">
        <f t="shared" si="12"/>
        <v>56.56035</v>
      </c>
      <c r="V69" s="191">
        <f t="shared" ref="V69:W69" si="64">C69/100</f>
        <v>0.7</v>
      </c>
      <c r="W69" s="191">
        <f t="shared" si="64"/>
        <v>1.66</v>
      </c>
      <c r="X69" s="191">
        <f t="shared" si="14"/>
        <v>1.65</v>
      </c>
      <c r="Y69" s="194">
        <f t="shared" si="15"/>
        <v>1.9173</v>
      </c>
      <c r="Z69" s="140"/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</row>
    <row r="70" ht="27.0" customHeight="1">
      <c r="A70" s="185">
        <v>119.0</v>
      </c>
      <c r="B70" s="195" t="s">
        <v>144</v>
      </c>
      <c r="C70" s="195">
        <v>95.0</v>
      </c>
      <c r="D70" s="195">
        <v>166.0</v>
      </c>
      <c r="E70" s="195">
        <v>164.0</v>
      </c>
      <c r="F70" s="195">
        <f t="shared" si="5"/>
        <v>0</v>
      </c>
      <c r="G70" s="195">
        <f t="shared" si="6"/>
        <v>76.29526</v>
      </c>
      <c r="H70" s="196">
        <f t="shared" si="7"/>
        <v>76.29526</v>
      </c>
      <c r="I70" s="195">
        <v>1.0</v>
      </c>
      <c r="J70" s="219">
        <f t="shared" si="8"/>
        <v>76.29526</v>
      </c>
      <c r="K70" s="140"/>
      <c r="L70" s="198"/>
      <c r="M70" s="199"/>
      <c r="N70" s="199"/>
      <c r="O70" s="140"/>
      <c r="P70" s="140"/>
      <c r="Q70" s="142">
        <v>29.5</v>
      </c>
      <c r="R70" s="191">
        <f t="shared" si="9"/>
        <v>1.64</v>
      </c>
      <c r="S70" s="185">
        <f t="shared" si="10"/>
        <v>1</v>
      </c>
      <c r="T70" s="185">
        <f t="shared" si="11"/>
        <v>1.64</v>
      </c>
      <c r="U70" s="193">
        <f t="shared" si="12"/>
        <v>76.29526</v>
      </c>
      <c r="V70" s="191">
        <f t="shared" ref="V70:W70" si="65">C70/100</f>
        <v>0.95</v>
      </c>
      <c r="W70" s="191">
        <f t="shared" si="65"/>
        <v>1.66</v>
      </c>
      <c r="X70" s="191">
        <f t="shared" si="14"/>
        <v>1.64</v>
      </c>
      <c r="Y70" s="194">
        <f t="shared" si="15"/>
        <v>2.58628</v>
      </c>
      <c r="Z70" s="140"/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</row>
    <row r="71" ht="27.0" customHeight="1">
      <c r="A71" s="185">
        <v>121.0</v>
      </c>
      <c r="B71" s="195" t="s">
        <v>144</v>
      </c>
      <c r="C71" s="195">
        <v>96.0</v>
      </c>
      <c r="D71" s="195">
        <v>166.0</v>
      </c>
      <c r="E71" s="195">
        <v>164.0</v>
      </c>
      <c r="F71" s="195">
        <f t="shared" si="5"/>
        <v>0</v>
      </c>
      <c r="G71" s="195">
        <f t="shared" si="6"/>
        <v>77.098368</v>
      </c>
      <c r="H71" s="196">
        <f t="shared" si="7"/>
        <v>77.098368</v>
      </c>
      <c r="I71" s="195">
        <v>2.0</v>
      </c>
      <c r="J71" s="219">
        <f t="shared" si="8"/>
        <v>154.196736</v>
      </c>
      <c r="K71" s="140"/>
      <c r="L71" s="198"/>
      <c r="M71" s="199"/>
      <c r="N71" s="199"/>
      <c r="O71" s="140"/>
      <c r="P71" s="140"/>
      <c r="Q71" s="142">
        <v>29.5</v>
      </c>
      <c r="R71" s="191">
        <f t="shared" si="9"/>
        <v>1.64</v>
      </c>
      <c r="S71" s="185">
        <f t="shared" si="10"/>
        <v>2</v>
      </c>
      <c r="T71" s="185">
        <f t="shared" si="11"/>
        <v>3.28</v>
      </c>
      <c r="U71" s="193">
        <f t="shared" si="12"/>
        <v>77.098368</v>
      </c>
      <c r="V71" s="191">
        <f t="shared" ref="V71:W71" si="66">C71/100</f>
        <v>0.96</v>
      </c>
      <c r="W71" s="191">
        <f t="shared" si="66"/>
        <v>1.66</v>
      </c>
      <c r="X71" s="191">
        <f t="shared" si="14"/>
        <v>3.28</v>
      </c>
      <c r="Y71" s="194">
        <f t="shared" si="15"/>
        <v>5.227008</v>
      </c>
      <c r="Z71" s="140"/>
      <c r="AA71" s="140"/>
      <c r="AB71" s="140"/>
      <c r="AC71" s="140"/>
      <c r="AD71" s="140"/>
      <c r="AE71" s="140"/>
      <c r="AF71" s="140"/>
      <c r="AG71" s="140"/>
      <c r="AH71" s="140"/>
      <c r="AI71" s="140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</row>
    <row r="72" ht="27.0" customHeight="1">
      <c r="A72" s="185">
        <v>124.0</v>
      </c>
      <c r="B72" s="195" t="s">
        <v>144</v>
      </c>
      <c r="C72" s="195">
        <v>95.0</v>
      </c>
      <c r="D72" s="195">
        <v>166.0</v>
      </c>
      <c r="E72" s="195">
        <v>165.0</v>
      </c>
      <c r="F72" s="195">
        <f t="shared" si="5"/>
        <v>0</v>
      </c>
      <c r="G72" s="195">
        <f t="shared" si="6"/>
        <v>76.760475</v>
      </c>
      <c r="H72" s="196">
        <f t="shared" si="7"/>
        <v>76.760475</v>
      </c>
      <c r="I72" s="195">
        <v>3.0</v>
      </c>
      <c r="J72" s="219">
        <f t="shared" si="8"/>
        <v>230.281425</v>
      </c>
      <c r="K72" s="140"/>
      <c r="L72" s="198"/>
      <c r="M72" s="199"/>
      <c r="N72" s="199"/>
      <c r="O72" s="140"/>
      <c r="P72" s="140"/>
      <c r="Q72" s="142">
        <v>29.5</v>
      </c>
      <c r="R72" s="191">
        <f t="shared" si="9"/>
        <v>1.65</v>
      </c>
      <c r="S72" s="185">
        <f t="shared" si="10"/>
        <v>3</v>
      </c>
      <c r="T72" s="185">
        <f t="shared" si="11"/>
        <v>4.95</v>
      </c>
      <c r="U72" s="193">
        <f t="shared" si="12"/>
        <v>76.760475</v>
      </c>
      <c r="V72" s="191">
        <f t="shared" ref="V72:W72" si="67">C72/100</f>
        <v>0.95</v>
      </c>
      <c r="W72" s="191">
        <f t="shared" si="67"/>
        <v>1.66</v>
      </c>
      <c r="X72" s="191">
        <f t="shared" si="14"/>
        <v>4.95</v>
      </c>
      <c r="Y72" s="194">
        <f t="shared" si="15"/>
        <v>7.80615</v>
      </c>
      <c r="Z72" s="140"/>
      <c r="AA72" s="140"/>
      <c r="AB72" s="140"/>
      <c r="AC72" s="140"/>
      <c r="AD72" s="140"/>
      <c r="AE72" s="140"/>
      <c r="AF72" s="140"/>
      <c r="AG72" s="140"/>
      <c r="AH72" s="140"/>
      <c r="AI72" s="140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</row>
    <row r="73" ht="27.0" customHeight="1">
      <c r="A73" s="185">
        <v>144.0</v>
      </c>
      <c r="B73" s="195" t="s">
        <v>144</v>
      </c>
      <c r="C73" s="195">
        <v>94.0</v>
      </c>
      <c r="D73" s="195">
        <v>166.0</v>
      </c>
      <c r="E73" s="195">
        <v>164.0</v>
      </c>
      <c r="F73" s="195">
        <f t="shared" si="5"/>
        <v>0</v>
      </c>
      <c r="G73" s="195">
        <f t="shared" si="6"/>
        <v>75.492152</v>
      </c>
      <c r="H73" s="196">
        <f t="shared" si="7"/>
        <v>75.492152</v>
      </c>
      <c r="I73" s="195">
        <v>1.0</v>
      </c>
      <c r="J73" s="219">
        <f t="shared" si="8"/>
        <v>75.492152</v>
      </c>
      <c r="K73" s="140"/>
      <c r="L73" s="198"/>
      <c r="M73" s="199"/>
      <c r="N73" s="199"/>
      <c r="O73" s="140"/>
      <c r="P73" s="140"/>
      <c r="Q73" s="142">
        <v>29.5</v>
      </c>
      <c r="R73" s="191">
        <f t="shared" si="9"/>
        <v>1.64</v>
      </c>
      <c r="S73" s="185">
        <f t="shared" si="10"/>
        <v>1</v>
      </c>
      <c r="T73" s="185">
        <f t="shared" si="11"/>
        <v>1.64</v>
      </c>
      <c r="U73" s="193">
        <f t="shared" si="12"/>
        <v>75.492152</v>
      </c>
      <c r="V73" s="191">
        <f t="shared" ref="V73:W73" si="68">C73/100</f>
        <v>0.94</v>
      </c>
      <c r="W73" s="191">
        <f t="shared" si="68"/>
        <v>1.66</v>
      </c>
      <c r="X73" s="191">
        <f t="shared" si="14"/>
        <v>1.64</v>
      </c>
      <c r="Y73" s="194">
        <f t="shared" si="15"/>
        <v>2.559056</v>
      </c>
      <c r="Z73" s="140"/>
      <c r="AA73" s="140"/>
      <c r="AB73" s="140"/>
      <c r="AC73" s="140"/>
      <c r="AD73" s="140"/>
      <c r="AE73" s="140"/>
      <c r="AF73" s="140"/>
      <c r="AG73" s="140"/>
      <c r="AH73" s="140"/>
      <c r="AI73" s="140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</row>
    <row r="74" ht="27.0" customHeight="1">
      <c r="A74" s="185">
        <v>150.0</v>
      </c>
      <c r="B74" s="195" t="s">
        <v>144</v>
      </c>
      <c r="C74" s="195">
        <v>93.0</v>
      </c>
      <c r="D74" s="195">
        <v>166.0</v>
      </c>
      <c r="E74" s="195">
        <v>165.0</v>
      </c>
      <c r="F74" s="195">
        <f t="shared" si="5"/>
        <v>0</v>
      </c>
      <c r="G74" s="195">
        <f t="shared" si="6"/>
        <v>75.144465</v>
      </c>
      <c r="H74" s="196">
        <f t="shared" si="7"/>
        <v>75.144465</v>
      </c>
      <c r="I74" s="195">
        <v>1.0</v>
      </c>
      <c r="J74" s="219">
        <f t="shared" si="8"/>
        <v>75.144465</v>
      </c>
      <c r="K74" s="140"/>
      <c r="L74" s="198"/>
      <c r="M74" s="199"/>
      <c r="N74" s="199"/>
      <c r="O74" s="140"/>
      <c r="P74" s="140"/>
      <c r="Q74" s="142">
        <v>29.5</v>
      </c>
      <c r="R74" s="191">
        <f t="shared" si="9"/>
        <v>1.65</v>
      </c>
      <c r="S74" s="185">
        <f t="shared" si="10"/>
        <v>1</v>
      </c>
      <c r="T74" s="185">
        <f t="shared" si="11"/>
        <v>1.65</v>
      </c>
      <c r="U74" s="193">
        <f t="shared" si="12"/>
        <v>75.144465</v>
      </c>
      <c r="V74" s="191">
        <f t="shared" ref="V74:W74" si="69">C74/100</f>
        <v>0.93</v>
      </c>
      <c r="W74" s="191">
        <f t="shared" si="69"/>
        <v>1.66</v>
      </c>
      <c r="X74" s="191">
        <f t="shared" si="14"/>
        <v>1.65</v>
      </c>
      <c r="Y74" s="194">
        <f t="shared" si="15"/>
        <v>2.54727</v>
      </c>
      <c r="Z74" s="140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</row>
    <row r="75" ht="27.0" customHeight="1">
      <c r="A75" s="185">
        <v>151.0</v>
      </c>
      <c r="B75" s="195" t="s">
        <v>144</v>
      </c>
      <c r="C75" s="195">
        <v>91.0</v>
      </c>
      <c r="D75" s="195">
        <v>166.0</v>
      </c>
      <c r="E75" s="195">
        <v>164.0</v>
      </c>
      <c r="F75" s="195">
        <f t="shared" si="5"/>
        <v>0</v>
      </c>
      <c r="G75" s="195">
        <f t="shared" si="6"/>
        <v>73.082828</v>
      </c>
      <c r="H75" s="196">
        <f t="shared" si="7"/>
        <v>73.082828</v>
      </c>
      <c r="I75" s="195">
        <v>1.0</v>
      </c>
      <c r="J75" s="219">
        <f t="shared" si="8"/>
        <v>73.082828</v>
      </c>
      <c r="K75" s="140"/>
      <c r="L75" s="198"/>
      <c r="M75" s="199"/>
      <c r="N75" s="199"/>
      <c r="O75" s="140"/>
      <c r="P75" s="140"/>
      <c r="Q75" s="142">
        <v>29.5</v>
      </c>
      <c r="R75" s="191">
        <f t="shared" si="9"/>
        <v>1.64</v>
      </c>
      <c r="S75" s="185">
        <f t="shared" si="10"/>
        <v>1</v>
      </c>
      <c r="T75" s="185">
        <f t="shared" si="11"/>
        <v>1.64</v>
      </c>
      <c r="U75" s="193">
        <f t="shared" si="12"/>
        <v>73.082828</v>
      </c>
      <c r="V75" s="191">
        <f t="shared" ref="V75:W75" si="70">C75/100</f>
        <v>0.91</v>
      </c>
      <c r="W75" s="191">
        <f t="shared" si="70"/>
        <v>1.66</v>
      </c>
      <c r="X75" s="191">
        <f t="shared" si="14"/>
        <v>1.64</v>
      </c>
      <c r="Y75" s="194">
        <f t="shared" si="15"/>
        <v>2.477384</v>
      </c>
      <c r="Z75" s="140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</row>
    <row r="76" ht="27.0" customHeight="1">
      <c r="A76" s="185">
        <v>153.0</v>
      </c>
      <c r="B76" s="195" t="s">
        <v>144</v>
      </c>
      <c r="C76" s="195">
        <v>89.0</v>
      </c>
      <c r="D76" s="195">
        <v>166.0</v>
      </c>
      <c r="E76" s="195">
        <v>166.0</v>
      </c>
      <c r="F76" s="195">
        <f t="shared" si="5"/>
        <v>0</v>
      </c>
      <c r="G76" s="195">
        <f t="shared" si="6"/>
        <v>72.348278</v>
      </c>
      <c r="H76" s="196">
        <f t="shared" si="7"/>
        <v>72.348278</v>
      </c>
      <c r="I76" s="195">
        <v>1.0</v>
      </c>
      <c r="J76" s="219">
        <f t="shared" si="8"/>
        <v>72.348278</v>
      </c>
      <c r="K76" s="140"/>
      <c r="L76" s="198"/>
      <c r="M76" s="199"/>
      <c r="N76" s="199"/>
      <c r="O76" s="140"/>
      <c r="P76" s="140"/>
      <c r="Q76" s="142">
        <v>29.5</v>
      </c>
      <c r="R76" s="191">
        <f t="shared" si="9"/>
        <v>1.66</v>
      </c>
      <c r="S76" s="185">
        <f t="shared" si="10"/>
        <v>1</v>
      </c>
      <c r="T76" s="185">
        <f t="shared" si="11"/>
        <v>1.66</v>
      </c>
      <c r="U76" s="193">
        <f t="shared" si="12"/>
        <v>72.348278</v>
      </c>
      <c r="V76" s="191">
        <f t="shared" ref="V76:W76" si="71">C76/100</f>
        <v>0.89</v>
      </c>
      <c r="W76" s="191">
        <f t="shared" si="71"/>
        <v>1.66</v>
      </c>
      <c r="X76" s="191">
        <f t="shared" si="14"/>
        <v>1.66</v>
      </c>
      <c r="Y76" s="194">
        <f t="shared" si="15"/>
        <v>2.452484</v>
      </c>
      <c r="Z76" s="140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</row>
    <row r="77" ht="27.0" customHeight="1">
      <c r="A77" s="185">
        <v>154.0</v>
      </c>
      <c r="B77" s="195" t="s">
        <v>144</v>
      </c>
      <c r="C77" s="195">
        <v>85.0</v>
      </c>
      <c r="D77" s="195">
        <v>166.0</v>
      </c>
      <c r="E77" s="195">
        <v>164.0</v>
      </c>
      <c r="F77" s="195">
        <f t="shared" si="5"/>
        <v>0</v>
      </c>
      <c r="G77" s="195">
        <f t="shared" si="6"/>
        <v>68.26418</v>
      </c>
      <c r="H77" s="196">
        <f t="shared" si="7"/>
        <v>68.26418</v>
      </c>
      <c r="I77" s="195">
        <v>1.0</v>
      </c>
      <c r="J77" s="219">
        <f t="shared" si="8"/>
        <v>68.26418</v>
      </c>
      <c r="K77" s="140"/>
      <c r="L77" s="198"/>
      <c r="M77" s="199"/>
      <c r="N77" s="199"/>
      <c r="O77" s="140"/>
      <c r="P77" s="140"/>
      <c r="Q77" s="142">
        <v>29.5</v>
      </c>
      <c r="R77" s="191">
        <f t="shared" si="9"/>
        <v>1.64</v>
      </c>
      <c r="S77" s="185">
        <f t="shared" si="10"/>
        <v>1</v>
      </c>
      <c r="T77" s="185">
        <f t="shared" si="11"/>
        <v>1.64</v>
      </c>
      <c r="U77" s="193">
        <f t="shared" si="12"/>
        <v>68.26418</v>
      </c>
      <c r="V77" s="191">
        <f t="shared" ref="V77:W77" si="72">C77/100</f>
        <v>0.85</v>
      </c>
      <c r="W77" s="191">
        <f t="shared" si="72"/>
        <v>1.66</v>
      </c>
      <c r="X77" s="191">
        <f t="shared" si="14"/>
        <v>1.64</v>
      </c>
      <c r="Y77" s="194">
        <f t="shared" si="15"/>
        <v>2.31404</v>
      </c>
      <c r="Z77" s="140"/>
      <c r="AA77" s="140"/>
      <c r="AB77" s="140"/>
      <c r="AC77" s="140"/>
      <c r="AD77" s="140"/>
      <c r="AE77" s="140"/>
      <c r="AF77" s="140"/>
      <c r="AG77" s="140"/>
      <c r="AH77" s="140"/>
      <c r="AI77" s="140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</row>
    <row r="78" ht="27.0" customHeight="1">
      <c r="A78" s="185">
        <v>159.0</v>
      </c>
      <c r="B78" s="195" t="s">
        <v>144</v>
      </c>
      <c r="C78" s="195">
        <v>80.0</v>
      </c>
      <c r="D78" s="195">
        <v>166.0</v>
      </c>
      <c r="E78" s="195">
        <v>165.0</v>
      </c>
      <c r="F78" s="195">
        <f t="shared" si="5"/>
        <v>0</v>
      </c>
      <c r="G78" s="195">
        <f t="shared" si="6"/>
        <v>64.6404</v>
      </c>
      <c r="H78" s="196">
        <f t="shared" si="7"/>
        <v>64.6404</v>
      </c>
      <c r="I78" s="195">
        <v>1.0</v>
      </c>
      <c r="J78" s="219">
        <f t="shared" si="8"/>
        <v>64.6404</v>
      </c>
      <c r="K78" s="140"/>
      <c r="L78" s="198"/>
      <c r="M78" s="199"/>
      <c r="N78" s="199"/>
      <c r="O78" s="140"/>
      <c r="P78" s="140"/>
      <c r="Q78" s="142">
        <v>29.5</v>
      </c>
      <c r="R78" s="191">
        <f t="shared" si="9"/>
        <v>1.65</v>
      </c>
      <c r="S78" s="185">
        <f t="shared" si="10"/>
        <v>1</v>
      </c>
      <c r="T78" s="185">
        <f t="shared" si="11"/>
        <v>1.65</v>
      </c>
      <c r="U78" s="193">
        <f t="shared" si="12"/>
        <v>64.6404</v>
      </c>
      <c r="V78" s="191">
        <f t="shared" ref="V78:W78" si="73">C78/100</f>
        <v>0.8</v>
      </c>
      <c r="W78" s="191">
        <f t="shared" si="73"/>
        <v>1.66</v>
      </c>
      <c r="X78" s="191">
        <f t="shared" si="14"/>
        <v>1.65</v>
      </c>
      <c r="Y78" s="194">
        <f t="shared" si="15"/>
        <v>2.1912</v>
      </c>
      <c r="Z78" s="140"/>
      <c r="AA78" s="140"/>
      <c r="AB78" s="140"/>
      <c r="AC78" s="140"/>
      <c r="AD78" s="140"/>
      <c r="AE78" s="140"/>
      <c r="AF78" s="140"/>
      <c r="AG78" s="140"/>
      <c r="AH78" s="140"/>
      <c r="AI78" s="140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</row>
    <row r="79" ht="27.0" customHeight="1">
      <c r="A79" s="185">
        <v>160.0</v>
      </c>
      <c r="B79" s="195" t="s">
        <v>144</v>
      </c>
      <c r="C79" s="195">
        <v>94.0</v>
      </c>
      <c r="D79" s="195">
        <v>166.0</v>
      </c>
      <c r="E79" s="195">
        <v>167.0</v>
      </c>
      <c r="F79" s="195">
        <f t="shared" si="5"/>
        <v>0</v>
      </c>
      <c r="G79" s="195">
        <f t="shared" si="6"/>
        <v>76.873106</v>
      </c>
      <c r="H79" s="196">
        <f t="shared" si="7"/>
        <v>76.873106</v>
      </c>
      <c r="I79" s="195">
        <v>3.0</v>
      </c>
      <c r="J79" s="219">
        <f t="shared" si="8"/>
        <v>230.619318</v>
      </c>
      <c r="K79" s="140"/>
      <c r="L79" s="198"/>
      <c r="M79" s="199"/>
      <c r="N79" s="199"/>
      <c r="O79" s="140"/>
      <c r="P79" s="140"/>
      <c r="Q79" s="142">
        <v>29.5</v>
      </c>
      <c r="R79" s="191">
        <f t="shared" si="9"/>
        <v>1.67</v>
      </c>
      <c r="S79" s="185">
        <f t="shared" si="10"/>
        <v>3</v>
      </c>
      <c r="T79" s="185">
        <f t="shared" si="11"/>
        <v>5.01</v>
      </c>
      <c r="U79" s="193">
        <f t="shared" si="12"/>
        <v>76.873106</v>
      </c>
      <c r="V79" s="191">
        <f t="shared" ref="V79:W79" si="74">C79/100</f>
        <v>0.94</v>
      </c>
      <c r="W79" s="191">
        <f t="shared" si="74"/>
        <v>1.66</v>
      </c>
      <c r="X79" s="191">
        <f t="shared" si="14"/>
        <v>5.01</v>
      </c>
      <c r="Y79" s="194">
        <f t="shared" si="15"/>
        <v>7.817604</v>
      </c>
      <c r="Z79" s="140"/>
      <c r="AA79" s="140"/>
      <c r="AB79" s="140"/>
      <c r="AC79" s="140"/>
      <c r="AD79" s="140"/>
      <c r="AE79" s="140"/>
      <c r="AF79" s="140"/>
      <c r="AG79" s="140"/>
      <c r="AH79" s="140"/>
      <c r="AI79" s="140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</row>
    <row r="80" ht="27.0" customHeight="1">
      <c r="A80" s="185">
        <v>161.0</v>
      </c>
      <c r="B80" s="195" t="s">
        <v>144</v>
      </c>
      <c r="C80" s="195">
        <v>95.0</v>
      </c>
      <c r="D80" s="195">
        <v>166.0</v>
      </c>
      <c r="E80" s="195">
        <v>167.0</v>
      </c>
      <c r="F80" s="195">
        <f t="shared" si="5"/>
        <v>0</v>
      </c>
      <c r="G80" s="195">
        <f t="shared" si="6"/>
        <v>77.690905</v>
      </c>
      <c r="H80" s="196">
        <f t="shared" si="7"/>
        <v>77.690905</v>
      </c>
      <c r="I80" s="195">
        <v>3.0</v>
      </c>
      <c r="J80" s="219">
        <f t="shared" si="8"/>
        <v>233.072715</v>
      </c>
      <c r="K80" s="140"/>
      <c r="L80" s="198"/>
      <c r="M80" s="199"/>
      <c r="N80" s="199"/>
      <c r="O80" s="140"/>
      <c r="P80" s="140"/>
      <c r="Q80" s="142">
        <v>29.5</v>
      </c>
      <c r="R80" s="191">
        <f t="shared" si="9"/>
        <v>1.67</v>
      </c>
      <c r="S80" s="185">
        <f t="shared" si="10"/>
        <v>3</v>
      </c>
      <c r="T80" s="185">
        <f t="shared" si="11"/>
        <v>5.01</v>
      </c>
      <c r="U80" s="193">
        <f t="shared" si="12"/>
        <v>77.690905</v>
      </c>
      <c r="V80" s="191">
        <f t="shared" ref="V80:W80" si="75">C80/100</f>
        <v>0.95</v>
      </c>
      <c r="W80" s="191">
        <f t="shared" si="75"/>
        <v>1.66</v>
      </c>
      <c r="X80" s="191">
        <f t="shared" si="14"/>
        <v>5.01</v>
      </c>
      <c r="Y80" s="194">
        <f t="shared" si="15"/>
        <v>7.90077</v>
      </c>
      <c r="Z80" s="140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</row>
    <row r="81" ht="27.0" customHeight="1">
      <c r="A81" s="185">
        <v>162.0</v>
      </c>
      <c r="B81" s="195" t="s">
        <v>144</v>
      </c>
      <c r="C81" s="195">
        <v>94.0</v>
      </c>
      <c r="D81" s="195">
        <v>166.0</v>
      </c>
      <c r="E81" s="195">
        <v>151.0</v>
      </c>
      <c r="F81" s="195">
        <f t="shared" si="5"/>
        <v>0</v>
      </c>
      <c r="G81" s="195">
        <f t="shared" si="6"/>
        <v>69.508018</v>
      </c>
      <c r="H81" s="196">
        <f t="shared" si="7"/>
        <v>69.508018</v>
      </c>
      <c r="I81" s="195">
        <v>1.0</v>
      </c>
      <c r="J81" s="219">
        <f t="shared" si="8"/>
        <v>69.508018</v>
      </c>
      <c r="K81" s="140"/>
      <c r="L81" s="198"/>
      <c r="M81" s="199"/>
      <c r="N81" s="199"/>
      <c r="O81" s="140"/>
      <c r="P81" s="140"/>
      <c r="Q81" s="142">
        <v>29.5</v>
      </c>
      <c r="R81" s="191">
        <f t="shared" si="9"/>
        <v>1.51</v>
      </c>
      <c r="S81" s="185">
        <f t="shared" si="10"/>
        <v>1</v>
      </c>
      <c r="T81" s="185">
        <f t="shared" si="11"/>
        <v>1.51</v>
      </c>
      <c r="U81" s="193">
        <f t="shared" si="12"/>
        <v>69.508018</v>
      </c>
      <c r="V81" s="191">
        <f t="shared" ref="V81:W81" si="76">C81/100</f>
        <v>0.94</v>
      </c>
      <c r="W81" s="191">
        <f t="shared" si="76"/>
        <v>1.66</v>
      </c>
      <c r="X81" s="191">
        <f t="shared" si="14"/>
        <v>1.51</v>
      </c>
      <c r="Y81" s="194">
        <f t="shared" si="15"/>
        <v>2.356204</v>
      </c>
      <c r="Z81" s="140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</row>
    <row r="82" ht="27.0" customHeight="1">
      <c r="A82" s="185">
        <v>164.0</v>
      </c>
      <c r="B82" s="195" t="s">
        <v>144</v>
      </c>
      <c r="C82" s="195">
        <v>94.0</v>
      </c>
      <c r="D82" s="195">
        <v>166.0</v>
      </c>
      <c r="E82" s="195">
        <v>150.0</v>
      </c>
      <c r="F82" s="195">
        <f t="shared" si="5"/>
        <v>0</v>
      </c>
      <c r="G82" s="195">
        <f t="shared" si="6"/>
        <v>69.0477</v>
      </c>
      <c r="H82" s="196">
        <f t="shared" si="7"/>
        <v>69.0477</v>
      </c>
      <c r="I82" s="195">
        <v>4.0</v>
      </c>
      <c r="J82" s="219">
        <f t="shared" si="8"/>
        <v>276.1908</v>
      </c>
      <c r="K82" s="140"/>
      <c r="L82" s="198"/>
      <c r="M82" s="199"/>
      <c r="N82" s="199"/>
      <c r="O82" s="140"/>
      <c r="P82" s="140"/>
      <c r="Q82" s="142">
        <v>29.5</v>
      </c>
      <c r="R82" s="191">
        <f t="shared" si="9"/>
        <v>1.5</v>
      </c>
      <c r="S82" s="185">
        <f t="shared" si="10"/>
        <v>4</v>
      </c>
      <c r="T82" s="185">
        <f t="shared" si="11"/>
        <v>6</v>
      </c>
      <c r="U82" s="193">
        <f t="shared" si="12"/>
        <v>69.0477</v>
      </c>
      <c r="V82" s="191">
        <f t="shared" ref="V82:W82" si="77">C82/100</f>
        <v>0.94</v>
      </c>
      <c r="W82" s="191">
        <f t="shared" si="77"/>
        <v>1.66</v>
      </c>
      <c r="X82" s="191">
        <f t="shared" si="14"/>
        <v>6</v>
      </c>
      <c r="Y82" s="194">
        <f t="shared" si="15"/>
        <v>9.3624</v>
      </c>
      <c r="Z82" s="140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</row>
    <row r="83" ht="27.0" customHeight="1">
      <c r="A83" s="185">
        <v>165.0</v>
      </c>
      <c r="B83" s="195" t="s">
        <v>144</v>
      </c>
      <c r="C83" s="195">
        <v>95.0</v>
      </c>
      <c r="D83" s="195">
        <v>166.0</v>
      </c>
      <c r="E83" s="195">
        <v>151.0</v>
      </c>
      <c r="F83" s="195">
        <f t="shared" si="5"/>
        <v>0</v>
      </c>
      <c r="G83" s="195">
        <f t="shared" si="6"/>
        <v>70.247465</v>
      </c>
      <c r="H83" s="196">
        <f t="shared" si="7"/>
        <v>70.247465</v>
      </c>
      <c r="I83" s="195">
        <v>3.0</v>
      </c>
      <c r="J83" s="219">
        <f t="shared" si="8"/>
        <v>210.742395</v>
      </c>
      <c r="K83" s="140"/>
      <c r="L83" s="198"/>
      <c r="M83" s="199"/>
      <c r="N83" s="199"/>
      <c r="O83" s="140"/>
      <c r="P83" s="140"/>
      <c r="Q83" s="142">
        <v>29.5</v>
      </c>
      <c r="R83" s="191">
        <f t="shared" si="9"/>
        <v>1.51</v>
      </c>
      <c r="S83" s="185">
        <f t="shared" si="10"/>
        <v>3</v>
      </c>
      <c r="T83" s="185">
        <f t="shared" si="11"/>
        <v>4.53</v>
      </c>
      <c r="U83" s="193">
        <f t="shared" si="12"/>
        <v>70.247465</v>
      </c>
      <c r="V83" s="191">
        <f t="shared" ref="V83:W83" si="78">C83/100</f>
        <v>0.95</v>
      </c>
      <c r="W83" s="191">
        <f t="shared" si="78"/>
        <v>1.66</v>
      </c>
      <c r="X83" s="191">
        <f t="shared" si="14"/>
        <v>4.53</v>
      </c>
      <c r="Y83" s="194">
        <f t="shared" si="15"/>
        <v>7.14381</v>
      </c>
      <c r="Z83" s="140"/>
      <c r="AA83" s="140"/>
      <c r="AB83" s="140"/>
      <c r="AC83" s="140"/>
      <c r="AD83" s="140"/>
      <c r="AE83" s="140"/>
      <c r="AF83" s="140"/>
      <c r="AG83" s="140"/>
      <c r="AH83" s="140"/>
      <c r="AI83" s="140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</row>
    <row r="84" ht="27.0" customHeight="1">
      <c r="A84" s="185">
        <v>167.0</v>
      </c>
      <c r="B84" s="195" t="s">
        <v>144</v>
      </c>
      <c r="C84" s="195">
        <v>95.0</v>
      </c>
      <c r="D84" s="195">
        <v>166.0</v>
      </c>
      <c r="E84" s="195">
        <v>150.0</v>
      </c>
      <c r="F84" s="195">
        <f t="shared" si="5"/>
        <v>0</v>
      </c>
      <c r="G84" s="195">
        <f t="shared" si="6"/>
        <v>69.78225</v>
      </c>
      <c r="H84" s="196">
        <f t="shared" si="7"/>
        <v>69.78225</v>
      </c>
      <c r="I84" s="195">
        <v>3.0</v>
      </c>
      <c r="J84" s="219">
        <f t="shared" si="8"/>
        <v>209.34675</v>
      </c>
      <c r="K84" s="140"/>
      <c r="L84" s="198"/>
      <c r="M84" s="199"/>
      <c r="N84" s="199"/>
      <c r="O84" s="140"/>
      <c r="P84" s="140"/>
      <c r="Q84" s="142">
        <v>29.5</v>
      </c>
      <c r="R84" s="191">
        <f t="shared" si="9"/>
        <v>1.5</v>
      </c>
      <c r="S84" s="185">
        <f t="shared" si="10"/>
        <v>3</v>
      </c>
      <c r="T84" s="185">
        <f t="shared" si="11"/>
        <v>4.5</v>
      </c>
      <c r="U84" s="193">
        <f t="shared" si="12"/>
        <v>69.78225</v>
      </c>
      <c r="V84" s="191">
        <f t="shared" ref="V84:W84" si="79">C84/100</f>
        <v>0.95</v>
      </c>
      <c r="W84" s="191">
        <f t="shared" si="79"/>
        <v>1.66</v>
      </c>
      <c r="X84" s="191">
        <f t="shared" si="14"/>
        <v>4.5</v>
      </c>
      <c r="Y84" s="194">
        <f t="shared" si="15"/>
        <v>7.0965</v>
      </c>
      <c r="Z84" s="140"/>
      <c r="AA84" s="140"/>
      <c r="AB84" s="140"/>
      <c r="AC84" s="140"/>
      <c r="AD84" s="140"/>
      <c r="AE84" s="140"/>
      <c r="AF84" s="140"/>
      <c r="AG84" s="140"/>
      <c r="AH84" s="140"/>
      <c r="AI84" s="140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</row>
    <row r="85" ht="27.0" customHeight="1">
      <c r="A85" s="185">
        <v>168.0</v>
      </c>
      <c r="B85" s="195" t="s">
        <v>144</v>
      </c>
      <c r="C85" s="195">
        <v>94.0</v>
      </c>
      <c r="D85" s="195">
        <v>166.0</v>
      </c>
      <c r="E85" s="195">
        <v>165.0</v>
      </c>
      <c r="F85" s="195">
        <f t="shared" si="5"/>
        <v>0</v>
      </c>
      <c r="G85" s="195">
        <f t="shared" si="6"/>
        <v>75.95247</v>
      </c>
      <c r="H85" s="196">
        <f t="shared" si="7"/>
        <v>75.95247</v>
      </c>
      <c r="I85" s="195">
        <v>1.0</v>
      </c>
      <c r="J85" s="219">
        <f t="shared" si="8"/>
        <v>75.95247</v>
      </c>
      <c r="K85" s="140"/>
      <c r="L85" s="198"/>
      <c r="M85" s="199"/>
      <c r="N85" s="199"/>
      <c r="O85" s="140"/>
      <c r="P85" s="140"/>
      <c r="Q85" s="142">
        <v>29.5</v>
      </c>
      <c r="R85" s="191">
        <f t="shared" si="9"/>
        <v>1.65</v>
      </c>
      <c r="S85" s="185">
        <f t="shared" si="10"/>
        <v>1</v>
      </c>
      <c r="T85" s="185">
        <f t="shared" si="11"/>
        <v>1.65</v>
      </c>
      <c r="U85" s="193">
        <f t="shared" si="12"/>
        <v>75.95247</v>
      </c>
      <c r="V85" s="191">
        <f t="shared" ref="V85:W85" si="80">C85/100</f>
        <v>0.94</v>
      </c>
      <c r="W85" s="191">
        <f t="shared" si="80"/>
        <v>1.66</v>
      </c>
      <c r="X85" s="191">
        <f t="shared" si="14"/>
        <v>1.65</v>
      </c>
      <c r="Y85" s="194">
        <f t="shared" si="15"/>
        <v>2.57466</v>
      </c>
      <c r="Z85" s="140"/>
      <c r="AA85" s="140"/>
      <c r="AB85" s="140"/>
      <c r="AC85" s="140"/>
      <c r="AD85" s="140"/>
      <c r="AE85" s="140"/>
      <c r="AF85" s="140"/>
      <c r="AG85" s="140"/>
      <c r="AH85" s="140"/>
      <c r="AI85" s="140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</row>
    <row r="86" ht="27.0" customHeight="1">
      <c r="A86" s="185">
        <v>170.0</v>
      </c>
      <c r="B86" s="195" t="s">
        <v>144</v>
      </c>
      <c r="C86" s="195">
        <v>92.0</v>
      </c>
      <c r="D86" s="195">
        <v>166.0</v>
      </c>
      <c r="E86" s="195">
        <v>154.0</v>
      </c>
      <c r="F86" s="195">
        <f t="shared" si="5"/>
        <v>0</v>
      </c>
      <c r="G86" s="195">
        <f t="shared" si="6"/>
        <v>69.380696</v>
      </c>
      <c r="H86" s="196">
        <f t="shared" si="7"/>
        <v>69.380696</v>
      </c>
      <c r="I86" s="195">
        <v>1.0</v>
      </c>
      <c r="J86" s="219">
        <f t="shared" si="8"/>
        <v>69.380696</v>
      </c>
      <c r="K86" s="140"/>
      <c r="L86" s="198"/>
      <c r="M86" s="199"/>
      <c r="N86" s="199"/>
      <c r="O86" s="140"/>
      <c r="P86" s="140"/>
      <c r="Q86" s="142">
        <v>29.5</v>
      </c>
      <c r="R86" s="191">
        <f t="shared" si="9"/>
        <v>1.54</v>
      </c>
      <c r="S86" s="185">
        <f t="shared" si="10"/>
        <v>1</v>
      </c>
      <c r="T86" s="185">
        <f t="shared" si="11"/>
        <v>1.54</v>
      </c>
      <c r="U86" s="193">
        <f t="shared" si="12"/>
        <v>69.380696</v>
      </c>
      <c r="V86" s="191">
        <f t="shared" ref="V86:W86" si="81">C86/100</f>
        <v>0.92</v>
      </c>
      <c r="W86" s="191">
        <f t="shared" si="81"/>
        <v>1.66</v>
      </c>
      <c r="X86" s="191">
        <f t="shared" si="14"/>
        <v>1.54</v>
      </c>
      <c r="Y86" s="194">
        <f t="shared" si="15"/>
        <v>2.351888</v>
      </c>
      <c r="Z86" s="140"/>
      <c r="AA86" s="140"/>
      <c r="AB86" s="140"/>
      <c r="AC86" s="140"/>
      <c r="AD86" s="140"/>
      <c r="AE86" s="140"/>
      <c r="AF86" s="140"/>
      <c r="AG86" s="140"/>
      <c r="AH86" s="140"/>
      <c r="AI86" s="140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</row>
    <row r="87" ht="27.0" customHeight="1">
      <c r="A87" s="164"/>
      <c r="B87" s="180"/>
      <c r="C87" s="180"/>
      <c r="D87" s="180"/>
      <c r="E87" s="180"/>
      <c r="F87" s="180"/>
      <c r="G87" s="180"/>
      <c r="H87" s="183"/>
      <c r="I87" s="164"/>
      <c r="J87" s="202">
        <f>+Q118</f>
        <v>121.2</v>
      </c>
      <c r="K87" s="140"/>
      <c r="L87" s="140"/>
      <c r="M87" s="140"/>
      <c r="N87" s="140"/>
      <c r="O87" s="140"/>
      <c r="P87" s="140"/>
      <c r="Q87" s="203"/>
      <c r="R87" s="191">
        <f t="shared" si="9"/>
        <v>0</v>
      </c>
      <c r="S87" s="185" t="str">
        <f t="shared" si="10"/>
        <v/>
      </c>
      <c r="T87" s="185">
        <f t="shared" si="11"/>
        <v>0</v>
      </c>
      <c r="U87" s="193"/>
      <c r="V87" s="191">
        <f t="shared" ref="V87:W87" si="82">C87/100</f>
        <v>0</v>
      </c>
      <c r="W87" s="191">
        <f t="shared" si="82"/>
        <v>0</v>
      </c>
      <c r="X87" s="191">
        <f t="shared" si="14"/>
        <v>0</v>
      </c>
      <c r="Y87" s="194">
        <f t="shared" si="15"/>
        <v>0</v>
      </c>
      <c r="Z87" s="140"/>
      <c r="AA87" s="140"/>
      <c r="AB87" s="140"/>
      <c r="AC87" s="140"/>
      <c r="AD87" s="140"/>
      <c r="AE87" s="140"/>
      <c r="AF87" s="140"/>
      <c r="AG87" s="140"/>
      <c r="AH87" s="140"/>
      <c r="AI87" s="140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</row>
    <row r="88" ht="27.0" customHeight="1">
      <c r="A88" s="164"/>
      <c r="B88" s="204"/>
      <c r="C88" s="204"/>
      <c r="D88" s="204"/>
      <c r="E88" s="204"/>
      <c r="F88" s="204"/>
      <c r="G88" s="204"/>
      <c r="H88" s="205"/>
      <c r="I88" s="206">
        <f>SUM(I22:I86)</f>
        <v>160</v>
      </c>
      <c r="J88" s="207">
        <f>SUM(J22:J87)</f>
        <v>17324.54726</v>
      </c>
      <c r="K88" s="208"/>
      <c r="L88" s="208"/>
      <c r="M88" s="208"/>
      <c r="N88" s="208"/>
      <c r="O88" s="208"/>
      <c r="P88" s="208"/>
      <c r="Q88" s="142"/>
      <c r="R88" s="208">
        <f>SUMIFS($S$22:$S$86,$R$22:$R$86,"&gt;=3")</f>
        <v>0</v>
      </c>
      <c r="S88" s="208">
        <f t="shared" ref="S88:T88" si="83">SUM(S22:S86)</f>
        <v>160</v>
      </c>
      <c r="T88" s="208">
        <f t="shared" si="83"/>
        <v>337.39</v>
      </c>
      <c r="U88" s="209"/>
      <c r="V88" s="208"/>
      <c r="W88" s="208"/>
      <c r="X88" s="208"/>
      <c r="Y88" s="210">
        <f>SUM(Y22:Y87)</f>
        <v>647.249163</v>
      </c>
      <c r="Z88" s="208"/>
      <c r="AA88" s="208"/>
      <c r="AB88" s="208"/>
      <c r="AC88" s="208"/>
      <c r="AD88" s="208"/>
      <c r="AE88" s="208"/>
      <c r="AF88" s="208"/>
      <c r="AG88" s="208"/>
      <c r="AH88" s="208"/>
      <c r="AI88" s="208"/>
      <c r="AJ88" s="208"/>
      <c r="AK88" s="208"/>
      <c r="AL88" s="208"/>
      <c r="AM88" s="208"/>
      <c r="AN88" s="208"/>
      <c r="AO88" s="208"/>
      <c r="AP88" s="208"/>
      <c r="AQ88" s="208"/>
      <c r="AR88" s="208"/>
      <c r="AS88" s="208"/>
    </row>
    <row r="89" ht="29.25" customHeight="1">
      <c r="A89" s="140"/>
      <c r="B89" s="140"/>
      <c r="C89" s="140"/>
      <c r="D89" s="140"/>
      <c r="E89" s="140"/>
      <c r="F89" s="140"/>
      <c r="G89" s="140"/>
      <c r="H89" s="141"/>
      <c r="I89" s="140"/>
      <c r="J89" s="140"/>
      <c r="K89" s="140"/>
      <c r="L89" s="140"/>
      <c r="M89" s="140"/>
      <c r="N89" s="140"/>
      <c r="O89" s="140"/>
      <c r="P89" s="140"/>
      <c r="Q89" s="142"/>
      <c r="R89" s="190"/>
      <c r="S89" s="140"/>
      <c r="T89" s="140"/>
      <c r="U89" s="143"/>
      <c r="V89" s="140"/>
      <c r="W89" s="140"/>
      <c r="X89" s="140"/>
      <c r="Y89" s="140"/>
      <c r="Z89" s="140"/>
      <c r="AA89" s="140"/>
      <c r="AB89" s="140"/>
      <c r="AC89" s="140"/>
      <c r="AD89" s="140"/>
      <c r="AE89" s="140"/>
      <c r="AF89" s="140"/>
      <c r="AG89" s="140"/>
      <c r="AH89" s="140"/>
      <c r="AI89" s="140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</row>
    <row r="90" ht="29.25" customHeight="1">
      <c r="A90" s="140"/>
      <c r="B90" s="140"/>
      <c r="C90" s="140"/>
      <c r="D90" s="140"/>
      <c r="E90" s="140"/>
      <c r="F90" s="140"/>
      <c r="G90" s="140"/>
      <c r="H90" s="141"/>
      <c r="I90" s="140"/>
      <c r="J90" s="140"/>
      <c r="K90" s="140"/>
      <c r="L90" s="140"/>
      <c r="M90" s="140"/>
      <c r="N90" s="140"/>
      <c r="O90" s="140"/>
      <c r="P90" s="140"/>
      <c r="Q90" s="203"/>
      <c r="R90" s="140"/>
      <c r="S90" s="140" t="s">
        <v>48</v>
      </c>
      <c r="T90" s="140" t="s">
        <v>64</v>
      </c>
      <c r="U90" s="143"/>
      <c r="V90" s="140"/>
      <c r="W90" s="140"/>
      <c r="X90" s="140"/>
      <c r="Y90" s="140"/>
      <c r="Z90" s="140"/>
      <c r="AA90" s="140"/>
      <c r="AB90" s="140"/>
      <c r="AC90" s="140"/>
      <c r="AD90" s="140"/>
      <c r="AE90" s="140"/>
      <c r="AF90" s="140"/>
      <c r="AG90" s="140"/>
      <c r="AH90" s="140"/>
      <c r="AI90" s="140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</row>
    <row r="91" ht="29.25" customHeight="1">
      <c r="A91" s="140"/>
      <c r="B91" s="140"/>
      <c r="C91" s="140"/>
      <c r="D91" s="140"/>
      <c r="E91" s="140"/>
      <c r="F91" s="140"/>
      <c r="G91" s="140"/>
      <c r="H91" s="141"/>
      <c r="I91" s="140"/>
      <c r="J91" s="140"/>
      <c r="K91" s="140"/>
      <c r="L91" s="140"/>
      <c r="M91" s="140"/>
      <c r="N91" s="140"/>
      <c r="O91" s="140"/>
      <c r="P91" s="140"/>
      <c r="Q91" s="142"/>
      <c r="R91" s="140" t="s">
        <v>31</v>
      </c>
      <c r="S91" s="211">
        <f>SUMIFS($J$22:$J$86,$R$22:$R$86,"&gt;=3")</f>
        <v>0</v>
      </c>
      <c r="T91" s="212"/>
      <c r="U91" s="143"/>
      <c r="V91" s="140"/>
      <c r="W91" s="140"/>
      <c r="X91" s="140"/>
      <c r="Y91" s="140"/>
      <c r="Z91" s="140"/>
      <c r="AA91" s="140"/>
      <c r="AB91" s="140"/>
      <c r="AC91" s="140"/>
      <c r="AD91" s="140"/>
      <c r="AE91" s="140"/>
      <c r="AF91" s="140"/>
      <c r="AG91" s="140"/>
      <c r="AH91" s="140"/>
      <c r="AI91" s="140"/>
      <c r="AJ91" s="140"/>
      <c r="AK91" s="140"/>
      <c r="AL91" s="140"/>
      <c r="AM91" s="140"/>
      <c r="AN91" s="140"/>
      <c r="AO91" s="140"/>
      <c r="AP91" s="140"/>
      <c r="AQ91" s="140"/>
      <c r="AR91" s="140"/>
      <c r="AS91" s="140"/>
    </row>
    <row r="92" ht="29.25" customHeight="1">
      <c r="A92" s="140" t="s">
        <v>32</v>
      </c>
      <c r="B92" s="140"/>
      <c r="C92" s="140"/>
      <c r="D92" s="140" t="s">
        <v>33</v>
      </c>
      <c r="E92" s="140"/>
      <c r="F92" s="140"/>
      <c r="G92" s="140"/>
      <c r="H92" s="141"/>
      <c r="I92" s="140"/>
      <c r="J92" s="140"/>
      <c r="K92" s="140"/>
      <c r="L92" s="140"/>
      <c r="M92" s="140"/>
      <c r="N92" s="140"/>
      <c r="O92" s="140"/>
      <c r="P92" s="140"/>
      <c r="Q92" s="142"/>
      <c r="R92" s="140" t="s">
        <v>34</v>
      </c>
      <c r="S92" s="213">
        <f>J88-S91</f>
        <v>17324.54726</v>
      </c>
      <c r="T92" s="212">
        <f>+SUMIFS($T$22:$T$86,$R$22:$R$86,"&gt;=3")</f>
        <v>0</v>
      </c>
      <c r="U92" s="143"/>
      <c r="V92" s="140"/>
      <c r="W92" s="140"/>
      <c r="X92" s="140"/>
      <c r="Y92" s="140"/>
      <c r="Z92" s="140"/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140"/>
      <c r="AL92" s="140"/>
      <c r="AM92" s="140"/>
      <c r="AN92" s="140"/>
      <c r="AO92" s="140"/>
      <c r="AP92" s="140"/>
      <c r="AQ92" s="140"/>
      <c r="AR92" s="140"/>
      <c r="AS92" s="140"/>
    </row>
    <row r="93" ht="29.25" customHeight="1">
      <c r="A93" s="140"/>
      <c r="B93" s="140"/>
      <c r="C93" s="140"/>
      <c r="D93" s="140"/>
      <c r="E93" s="140"/>
      <c r="F93" s="140"/>
      <c r="G93" s="140"/>
      <c r="H93" s="141"/>
      <c r="I93" s="140"/>
      <c r="J93" s="140"/>
      <c r="K93" s="140"/>
      <c r="L93" s="140"/>
      <c r="M93" s="140"/>
      <c r="N93" s="140"/>
      <c r="O93" s="140"/>
      <c r="P93" s="140"/>
      <c r="Q93" s="203"/>
      <c r="R93" s="140"/>
      <c r="S93" s="214">
        <f>+I88</f>
        <v>160</v>
      </c>
      <c r="T93" s="140"/>
      <c r="U93" s="143"/>
      <c r="V93" s="140"/>
      <c r="W93" s="140"/>
      <c r="X93" s="140"/>
      <c r="Y93" s="140"/>
      <c r="Z93" s="140"/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140"/>
      <c r="AL93" s="140"/>
      <c r="AM93" s="140"/>
      <c r="AN93" s="140"/>
      <c r="AO93" s="140"/>
      <c r="AP93" s="140"/>
      <c r="AQ93" s="140"/>
      <c r="AR93" s="140"/>
      <c r="AS93" s="140"/>
    </row>
    <row r="94" ht="39.0" customHeight="1">
      <c r="A94" s="180"/>
      <c r="B94" s="164" t="s">
        <v>12</v>
      </c>
      <c r="C94" s="181" t="s">
        <v>65</v>
      </c>
      <c r="D94" s="52"/>
      <c r="E94" s="53"/>
      <c r="F94" s="182"/>
      <c r="G94" s="182"/>
      <c r="H94" s="183" t="s">
        <v>14</v>
      </c>
      <c r="I94" s="164" t="s">
        <v>15</v>
      </c>
      <c r="J94" s="164" t="s">
        <v>16</v>
      </c>
      <c r="K94" s="140"/>
      <c r="L94" s="140"/>
      <c r="M94" s="140"/>
      <c r="N94" s="140"/>
      <c r="O94" s="140"/>
      <c r="P94" s="140"/>
      <c r="Q94" s="142"/>
      <c r="R94" s="140"/>
      <c r="S94" s="140"/>
      <c r="T94" s="140"/>
      <c r="U94" s="143"/>
      <c r="V94" s="140"/>
      <c r="W94" s="140"/>
      <c r="X94" s="140"/>
      <c r="Y94" s="140"/>
      <c r="Z94" s="140"/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140"/>
      <c r="AL94" s="140"/>
      <c r="AM94" s="140"/>
      <c r="AN94" s="140"/>
      <c r="AO94" s="140"/>
      <c r="AP94" s="140"/>
      <c r="AQ94" s="140"/>
      <c r="AR94" s="140"/>
      <c r="AS94" s="140"/>
    </row>
    <row r="95" ht="27.0" customHeight="1">
      <c r="A95" s="157">
        <v>1.0</v>
      </c>
      <c r="B95" s="215" t="s">
        <v>62</v>
      </c>
      <c r="C95" s="215">
        <v>95.0</v>
      </c>
      <c r="D95" s="215">
        <v>195.0</v>
      </c>
      <c r="E95" s="215">
        <v>240.0</v>
      </c>
      <c r="F95" s="215">
        <f t="shared" ref="F95:F99" si="84">1-VALUE(IF(RIGHT(B95, 1)="%", RIGHT(B95, 3), 0))</f>
        <v>0.2</v>
      </c>
      <c r="G95" s="215">
        <f t="shared" ref="G95:G99" si="85">+Q95*C95/100*D95/100*E95/100</f>
        <v>131.157</v>
      </c>
      <c r="H95" s="216">
        <f t="shared" ref="H95:H99" si="86">IF(F95=0, G95, F95*G95)</f>
        <v>26.2314</v>
      </c>
      <c r="I95" s="215">
        <v>1.0</v>
      </c>
      <c r="J95" s="217">
        <f t="shared" ref="J95:J99" si="87">+I95*H95</f>
        <v>26.2314</v>
      </c>
      <c r="K95" s="140"/>
      <c r="L95" s="180">
        <f t="shared" ref="L95:L99" si="88">D95*25.4/1000</f>
        <v>4.953</v>
      </c>
      <c r="M95" s="164">
        <f t="shared" ref="M95:M98" si="89">+I95</f>
        <v>1</v>
      </c>
      <c r="N95" s="164">
        <f t="shared" ref="N95:N98" si="90">M95*L95</f>
        <v>4.953</v>
      </c>
      <c r="O95" s="140"/>
      <c r="P95" s="140"/>
      <c r="Q95" s="142">
        <v>29.5</v>
      </c>
      <c r="R95" s="140"/>
      <c r="S95" s="140"/>
      <c r="T95" s="140"/>
      <c r="U95" s="143"/>
      <c r="V95" s="140"/>
      <c r="W95" s="140"/>
      <c r="X95" s="140"/>
      <c r="Y95" s="140"/>
      <c r="Z95" s="140"/>
      <c r="AA95" s="140"/>
      <c r="AB95" s="140"/>
      <c r="AC95" s="140"/>
      <c r="AD95" s="140"/>
      <c r="AE95" s="140"/>
      <c r="AF95" s="140"/>
      <c r="AG95" s="140"/>
      <c r="AH95" s="140"/>
      <c r="AI95" s="140"/>
      <c r="AJ95" s="140"/>
      <c r="AK95" s="140"/>
      <c r="AL95" s="140"/>
      <c r="AM95" s="140"/>
      <c r="AN95" s="140"/>
      <c r="AO95" s="140"/>
      <c r="AP95" s="140"/>
      <c r="AQ95" s="140"/>
      <c r="AR95" s="140"/>
      <c r="AS95" s="140"/>
    </row>
    <row r="96" ht="27.0" customHeight="1">
      <c r="A96" s="164">
        <v>2.0</v>
      </c>
      <c r="B96" s="201" t="s">
        <v>62</v>
      </c>
      <c r="C96" s="201">
        <v>90.0</v>
      </c>
      <c r="D96" s="201">
        <v>184.0</v>
      </c>
      <c r="E96" s="201">
        <v>231.0</v>
      </c>
      <c r="F96" s="201">
        <f t="shared" si="84"/>
        <v>0.2</v>
      </c>
      <c r="G96" s="201">
        <f t="shared" si="85"/>
        <v>112.84812</v>
      </c>
      <c r="H96" s="218">
        <f t="shared" si="86"/>
        <v>22.569624</v>
      </c>
      <c r="I96" s="201">
        <v>1.0</v>
      </c>
      <c r="J96" s="219">
        <f t="shared" si="87"/>
        <v>22.569624</v>
      </c>
      <c r="K96" s="140"/>
      <c r="L96" s="180">
        <f t="shared" si="88"/>
        <v>4.6736</v>
      </c>
      <c r="M96" s="164">
        <f t="shared" si="89"/>
        <v>1</v>
      </c>
      <c r="N96" s="164">
        <f t="shared" si="90"/>
        <v>4.6736</v>
      </c>
      <c r="O96" s="140"/>
      <c r="P96" s="140"/>
      <c r="Q96" s="142">
        <v>29.5</v>
      </c>
      <c r="R96" s="140"/>
      <c r="S96" s="220"/>
      <c r="T96" s="140"/>
      <c r="U96" s="143"/>
      <c r="V96" s="140"/>
      <c r="W96" s="140"/>
      <c r="X96" s="140"/>
      <c r="Y96" s="140"/>
      <c r="Z96" s="140"/>
      <c r="AA96" s="140"/>
      <c r="AB96" s="140"/>
      <c r="AC96" s="140"/>
      <c r="AD96" s="140"/>
      <c r="AE96" s="140"/>
      <c r="AF96" s="140"/>
      <c r="AG96" s="140"/>
      <c r="AH96" s="140"/>
      <c r="AI96" s="140"/>
      <c r="AJ96" s="140"/>
      <c r="AK96" s="140"/>
      <c r="AL96" s="140"/>
      <c r="AM96" s="140"/>
      <c r="AN96" s="140"/>
      <c r="AO96" s="140"/>
      <c r="AP96" s="140"/>
      <c r="AQ96" s="140"/>
      <c r="AR96" s="140"/>
      <c r="AS96" s="140"/>
    </row>
    <row r="97" ht="27.0" customHeight="1">
      <c r="A97" s="164">
        <v>3.0</v>
      </c>
      <c r="B97" s="201" t="s">
        <v>146</v>
      </c>
      <c r="C97" s="201">
        <v>83.0</v>
      </c>
      <c r="D97" s="201">
        <v>205.0</v>
      </c>
      <c r="E97" s="201">
        <v>207.0</v>
      </c>
      <c r="F97" s="201">
        <f t="shared" si="84"/>
        <v>0.2</v>
      </c>
      <c r="G97" s="201">
        <f t="shared" si="85"/>
        <v>72.2031525</v>
      </c>
      <c r="H97" s="218">
        <f t="shared" si="86"/>
        <v>14.4406305</v>
      </c>
      <c r="I97" s="201">
        <v>1.0</v>
      </c>
      <c r="J97" s="219">
        <f t="shared" si="87"/>
        <v>14.4406305</v>
      </c>
      <c r="K97" s="140"/>
      <c r="L97" s="180">
        <f t="shared" si="88"/>
        <v>5.207</v>
      </c>
      <c r="M97" s="164">
        <f t="shared" si="89"/>
        <v>1</v>
      </c>
      <c r="N97" s="164">
        <f t="shared" si="90"/>
        <v>5.207</v>
      </c>
      <c r="O97" s="140"/>
      <c r="P97" s="140"/>
      <c r="Q97" s="142">
        <v>20.5</v>
      </c>
      <c r="R97" s="140"/>
      <c r="S97" s="140"/>
      <c r="T97" s="140"/>
      <c r="U97" s="143"/>
      <c r="V97" s="140"/>
      <c r="W97" s="140"/>
      <c r="X97" s="140"/>
      <c r="Y97" s="140"/>
      <c r="Z97" s="140"/>
      <c r="AA97" s="140"/>
      <c r="AB97" s="140"/>
      <c r="AC97" s="140"/>
      <c r="AD97" s="140"/>
      <c r="AE97" s="140"/>
      <c r="AF97" s="140"/>
      <c r="AG97" s="140"/>
      <c r="AH97" s="140"/>
      <c r="AI97" s="140"/>
      <c r="AJ97" s="140"/>
      <c r="AK97" s="140"/>
      <c r="AL97" s="140"/>
      <c r="AM97" s="140"/>
      <c r="AN97" s="140"/>
      <c r="AO97" s="140"/>
      <c r="AP97" s="140"/>
      <c r="AQ97" s="140"/>
      <c r="AR97" s="140"/>
      <c r="AS97" s="140"/>
    </row>
    <row r="98" ht="27.0" customHeight="1">
      <c r="A98" s="164">
        <v>4.0</v>
      </c>
      <c r="B98" s="201" t="s">
        <v>63</v>
      </c>
      <c r="C98" s="201">
        <v>89.0</v>
      </c>
      <c r="D98" s="201">
        <v>216.0</v>
      </c>
      <c r="E98" s="201">
        <v>226.0</v>
      </c>
      <c r="F98" s="201">
        <f t="shared" si="84"/>
        <v>0.2</v>
      </c>
      <c r="G98" s="201">
        <f t="shared" si="85"/>
        <v>128.166408</v>
      </c>
      <c r="H98" s="218">
        <f t="shared" si="86"/>
        <v>25.6332816</v>
      </c>
      <c r="I98" s="201">
        <v>1.0</v>
      </c>
      <c r="J98" s="219">
        <f t="shared" si="87"/>
        <v>25.6332816</v>
      </c>
      <c r="K98" s="140"/>
      <c r="L98" s="180">
        <f t="shared" si="88"/>
        <v>5.4864</v>
      </c>
      <c r="M98" s="164">
        <f t="shared" si="89"/>
        <v>1</v>
      </c>
      <c r="N98" s="164">
        <f t="shared" si="90"/>
        <v>5.4864</v>
      </c>
      <c r="O98" s="140"/>
      <c r="P98" s="140"/>
      <c r="Q98" s="142">
        <v>29.5</v>
      </c>
      <c r="R98" s="140"/>
      <c r="S98" s="140"/>
      <c r="T98" s="140"/>
      <c r="U98" s="143"/>
      <c r="V98" s="140"/>
      <c r="W98" s="140"/>
      <c r="X98" s="140"/>
      <c r="Y98" s="140"/>
      <c r="Z98" s="140"/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140"/>
      <c r="AL98" s="140"/>
      <c r="AM98" s="140"/>
      <c r="AN98" s="140"/>
      <c r="AO98" s="140"/>
      <c r="AP98" s="140"/>
      <c r="AQ98" s="140"/>
      <c r="AR98" s="140"/>
      <c r="AS98" s="140"/>
    </row>
    <row r="99" ht="27.0" customHeight="1">
      <c r="A99" s="164">
        <v>5.0</v>
      </c>
      <c r="B99" s="201" t="s">
        <v>148</v>
      </c>
      <c r="C99" s="201">
        <v>70.0</v>
      </c>
      <c r="D99" s="201">
        <v>166.0</v>
      </c>
      <c r="E99" s="201">
        <v>165.0</v>
      </c>
      <c r="F99" s="201">
        <f t="shared" si="84"/>
        <v>0.2</v>
      </c>
      <c r="G99" s="201">
        <f t="shared" si="85"/>
        <v>56.56035</v>
      </c>
      <c r="H99" s="218">
        <f t="shared" si="86"/>
        <v>11.31207</v>
      </c>
      <c r="I99" s="201">
        <v>1.0</v>
      </c>
      <c r="J99" s="219">
        <f t="shared" si="87"/>
        <v>11.31207</v>
      </c>
      <c r="K99" s="140"/>
      <c r="L99" s="140">
        <f t="shared" si="88"/>
        <v>4.2164</v>
      </c>
      <c r="M99" s="221"/>
      <c r="N99" s="221"/>
      <c r="O99" s="140"/>
      <c r="P99" s="140"/>
      <c r="Q99" s="142">
        <v>29.5</v>
      </c>
      <c r="R99" s="140"/>
      <c r="S99" s="140"/>
      <c r="T99" s="140"/>
      <c r="U99" s="143"/>
      <c r="V99" s="140"/>
      <c r="W99" s="140"/>
      <c r="X99" s="140"/>
      <c r="Y99" s="140"/>
      <c r="Z99" s="140"/>
      <c r="AA99" s="140"/>
      <c r="AB99" s="140"/>
      <c r="AC99" s="140"/>
      <c r="AD99" s="140"/>
      <c r="AE99" s="140"/>
      <c r="AF99" s="140"/>
      <c r="AG99" s="140"/>
      <c r="AH99" s="140"/>
      <c r="AI99" s="140"/>
      <c r="AJ99" s="140"/>
      <c r="AK99" s="140"/>
      <c r="AL99" s="140"/>
      <c r="AM99" s="140"/>
      <c r="AN99" s="140"/>
      <c r="AO99" s="140"/>
      <c r="AP99" s="140"/>
      <c r="AQ99" s="140"/>
      <c r="AR99" s="140"/>
      <c r="AS99" s="140"/>
    </row>
    <row r="100" ht="24.75" customHeight="1">
      <c r="A100" s="164"/>
      <c r="B100" s="198"/>
      <c r="C100" s="198"/>
      <c r="D100" s="198"/>
      <c r="E100" s="198"/>
      <c r="F100" s="198"/>
      <c r="G100" s="198"/>
      <c r="H100" s="222" t="s">
        <v>38</v>
      </c>
      <c r="I100" s="198"/>
      <c r="J100" s="223">
        <f>SUM(J95:J99)</f>
        <v>100.1870061</v>
      </c>
      <c r="K100" s="140"/>
      <c r="L100" s="140"/>
      <c r="M100" s="140"/>
      <c r="N100" s="140"/>
      <c r="O100" s="140"/>
      <c r="P100" s="140"/>
      <c r="Q100" s="142"/>
      <c r="R100" s="224"/>
      <c r="S100" s="140"/>
      <c r="T100" s="140"/>
      <c r="U100" s="143"/>
      <c r="V100" s="140"/>
      <c r="W100" s="140"/>
      <c r="X100" s="140"/>
      <c r="Y100" s="140"/>
      <c r="Z100" s="140"/>
      <c r="AA100" s="140"/>
      <c r="AB100" s="140"/>
      <c r="AC100" s="140"/>
      <c r="AD100" s="140"/>
      <c r="AE100" s="140"/>
      <c r="AF100" s="140"/>
      <c r="AG100" s="140"/>
      <c r="AH100" s="140"/>
      <c r="AI100" s="140"/>
      <c r="AJ100" s="140"/>
      <c r="AK100" s="140"/>
      <c r="AL100" s="140"/>
      <c r="AM100" s="140"/>
      <c r="AN100" s="140"/>
      <c r="AO100" s="140"/>
      <c r="AP100" s="140"/>
      <c r="AQ100" s="140"/>
      <c r="AR100" s="140"/>
      <c r="AS100" s="140"/>
    </row>
    <row r="101" ht="18.0" customHeight="1">
      <c r="A101" s="178"/>
      <c r="B101" s="146"/>
      <c r="C101" s="146"/>
      <c r="D101" s="146"/>
      <c r="E101" s="146"/>
      <c r="F101" s="146"/>
      <c r="G101" s="146"/>
      <c r="H101" s="147"/>
      <c r="I101" s="146"/>
      <c r="J101" s="179"/>
      <c r="K101" s="140"/>
      <c r="L101" s="140"/>
      <c r="M101" s="140"/>
      <c r="N101" s="140"/>
      <c r="O101" s="140"/>
      <c r="P101" s="140"/>
      <c r="Q101" s="142"/>
      <c r="R101" s="224"/>
      <c r="S101" s="140"/>
      <c r="T101" s="140"/>
      <c r="U101" s="143"/>
      <c r="V101" s="140"/>
      <c r="W101" s="140"/>
      <c r="X101" s="140"/>
      <c r="Y101" s="140"/>
      <c r="Z101" s="140"/>
      <c r="AA101" s="140"/>
      <c r="AB101" s="140"/>
      <c r="AC101" s="140"/>
      <c r="AD101" s="140"/>
      <c r="AE101" s="140"/>
      <c r="AF101" s="140"/>
      <c r="AG101" s="140"/>
      <c r="AH101" s="140"/>
      <c r="AI101" s="140"/>
      <c r="AJ101" s="140"/>
      <c r="AK101" s="140"/>
      <c r="AL101" s="140"/>
      <c r="AM101" s="140"/>
      <c r="AN101" s="140"/>
      <c r="AO101" s="140"/>
      <c r="AP101" s="140"/>
      <c r="AQ101" s="140"/>
      <c r="AR101" s="140"/>
      <c r="AS101" s="140"/>
    </row>
    <row r="102" ht="18.0" customHeight="1">
      <c r="A102" s="140"/>
      <c r="B102" s="140"/>
      <c r="C102" s="140"/>
      <c r="D102" s="140"/>
      <c r="E102" s="140"/>
      <c r="F102" s="140"/>
      <c r="G102" s="140"/>
      <c r="H102" s="141"/>
      <c r="I102" s="140"/>
      <c r="J102" s="140"/>
      <c r="K102" s="140"/>
      <c r="L102" s="140"/>
      <c r="M102" s="140"/>
      <c r="N102" s="140"/>
      <c r="O102" s="140"/>
      <c r="P102" s="140"/>
      <c r="Q102" s="142"/>
      <c r="R102" s="224"/>
      <c r="S102" s="140"/>
      <c r="T102" s="140"/>
      <c r="U102" s="143"/>
      <c r="V102" s="140"/>
      <c r="W102" s="140"/>
      <c r="X102" s="140"/>
      <c r="Y102" s="140"/>
      <c r="Z102" s="140"/>
      <c r="AA102" s="140"/>
      <c r="AB102" s="140"/>
      <c r="AC102" s="140"/>
      <c r="AD102" s="140"/>
      <c r="AE102" s="140"/>
      <c r="AF102" s="140"/>
      <c r="AG102" s="140"/>
      <c r="AH102" s="140"/>
      <c r="AI102" s="140"/>
      <c r="AJ102" s="140"/>
      <c r="AK102" s="140"/>
      <c r="AL102" s="140"/>
      <c r="AM102" s="140"/>
      <c r="AN102" s="140"/>
      <c r="AO102" s="140"/>
      <c r="AP102" s="140"/>
      <c r="AQ102" s="140"/>
      <c r="AR102" s="140"/>
      <c r="AS102" s="140"/>
    </row>
    <row r="103" ht="18.0" customHeight="1">
      <c r="A103" s="140"/>
      <c r="B103" s="140"/>
      <c r="C103" s="140"/>
      <c r="D103" s="140"/>
      <c r="E103" s="140"/>
      <c r="F103" s="140"/>
      <c r="G103" s="140"/>
      <c r="H103" s="141"/>
      <c r="I103" s="140"/>
      <c r="J103" s="140"/>
      <c r="K103" s="140"/>
      <c r="L103" s="140"/>
      <c r="M103" s="140"/>
      <c r="N103" s="140"/>
      <c r="O103" s="140"/>
      <c r="P103" s="140"/>
      <c r="Q103" s="142"/>
      <c r="R103" s="224"/>
      <c r="S103" s="140"/>
      <c r="T103" s="140"/>
      <c r="U103" s="143"/>
      <c r="V103" s="140"/>
      <c r="W103" s="140"/>
      <c r="X103" s="140"/>
      <c r="Y103" s="140"/>
      <c r="Z103" s="140"/>
      <c r="AA103" s="140"/>
      <c r="AB103" s="140"/>
      <c r="AC103" s="140"/>
      <c r="AD103" s="140"/>
      <c r="AE103" s="140"/>
      <c r="AF103" s="140"/>
      <c r="AG103" s="140"/>
      <c r="AH103" s="140"/>
      <c r="AI103" s="140"/>
      <c r="AJ103" s="140"/>
      <c r="AK103" s="140"/>
      <c r="AL103" s="140"/>
      <c r="AM103" s="140"/>
      <c r="AN103" s="140"/>
      <c r="AO103" s="140"/>
      <c r="AP103" s="140"/>
      <c r="AQ103" s="140"/>
      <c r="AR103" s="140"/>
      <c r="AS103" s="140"/>
    </row>
    <row r="104" ht="18.0" customHeight="1">
      <c r="A104" s="140" t="s">
        <v>39</v>
      </c>
      <c r="B104" s="140"/>
      <c r="C104" s="140"/>
      <c r="D104" s="140"/>
      <c r="E104" s="140"/>
      <c r="F104" s="140"/>
      <c r="G104" s="140"/>
      <c r="H104" s="141"/>
      <c r="I104" s="140"/>
      <c r="J104" s="140"/>
      <c r="K104" s="140"/>
      <c r="L104" s="140"/>
      <c r="M104" s="140"/>
      <c r="N104" s="140"/>
      <c r="O104" s="140"/>
      <c r="P104" s="140"/>
      <c r="Q104" s="142"/>
      <c r="R104" s="224"/>
      <c r="S104" s="140"/>
      <c r="T104" s="140"/>
      <c r="U104" s="143"/>
      <c r="V104" s="140"/>
      <c r="W104" s="140"/>
      <c r="X104" s="140"/>
      <c r="Y104" s="140"/>
      <c r="Z104" s="140"/>
      <c r="AA104" s="140"/>
      <c r="AB104" s="140"/>
      <c r="AC104" s="140"/>
      <c r="AD104" s="140"/>
      <c r="AE104" s="140"/>
      <c r="AF104" s="140"/>
      <c r="AG104" s="140"/>
      <c r="AH104" s="140"/>
      <c r="AI104" s="140"/>
      <c r="AJ104" s="140"/>
      <c r="AK104" s="140"/>
      <c r="AL104" s="140"/>
      <c r="AM104" s="140"/>
      <c r="AN104" s="140"/>
      <c r="AO104" s="140"/>
      <c r="AP104" s="140"/>
      <c r="AQ104" s="140"/>
      <c r="AR104" s="140"/>
      <c r="AS104" s="140"/>
    </row>
    <row r="105" ht="18.0" customHeight="1">
      <c r="A105" s="140"/>
      <c r="B105" s="140"/>
      <c r="C105" s="140"/>
      <c r="D105" s="140"/>
      <c r="E105" s="140"/>
      <c r="F105" s="140"/>
      <c r="G105" s="140"/>
      <c r="H105" s="141"/>
      <c r="I105" s="140"/>
      <c r="J105" s="140"/>
      <c r="K105" s="140"/>
      <c r="L105" s="140"/>
      <c r="M105" s="140"/>
      <c r="N105" s="140"/>
      <c r="O105" s="140"/>
      <c r="P105" s="140"/>
      <c r="Q105" s="142"/>
      <c r="R105" s="224"/>
      <c r="S105" s="140"/>
      <c r="T105" s="140"/>
      <c r="U105" s="143"/>
      <c r="V105" s="140"/>
      <c r="W105" s="140"/>
      <c r="X105" s="140"/>
      <c r="Y105" s="140"/>
      <c r="Z105" s="140"/>
      <c r="AA105" s="140"/>
      <c r="AB105" s="140"/>
      <c r="AC105" s="140"/>
      <c r="AD105" s="140"/>
      <c r="AE105" s="140"/>
      <c r="AF105" s="140"/>
      <c r="AG105" s="140"/>
      <c r="AH105" s="140"/>
      <c r="AI105" s="140"/>
      <c r="AJ105" s="140"/>
      <c r="AK105" s="140"/>
      <c r="AL105" s="140"/>
      <c r="AM105" s="140"/>
      <c r="AN105" s="140"/>
      <c r="AO105" s="140"/>
      <c r="AP105" s="140"/>
      <c r="AQ105" s="140"/>
      <c r="AR105" s="140"/>
      <c r="AS105" s="140"/>
    </row>
    <row r="106" ht="42.0" customHeight="1">
      <c r="A106" s="180"/>
      <c r="B106" s="164" t="s">
        <v>12</v>
      </c>
      <c r="C106" s="181" t="s">
        <v>66</v>
      </c>
      <c r="D106" s="52"/>
      <c r="E106" s="53"/>
      <c r="F106" s="225"/>
      <c r="G106" s="225"/>
      <c r="H106" s="183" t="s">
        <v>14</v>
      </c>
      <c r="I106" s="226" t="s">
        <v>15</v>
      </c>
      <c r="J106" s="164" t="s">
        <v>16</v>
      </c>
      <c r="K106" s="140"/>
      <c r="L106" s="140"/>
      <c r="M106" s="140"/>
      <c r="N106" s="140"/>
      <c r="O106" s="140"/>
      <c r="P106" s="140"/>
      <c r="Q106" s="142"/>
      <c r="R106" s="224"/>
      <c r="S106" s="140"/>
      <c r="T106" s="140"/>
      <c r="U106" s="143"/>
      <c r="V106" s="140"/>
      <c r="W106" s="140"/>
      <c r="X106" s="140"/>
      <c r="Y106" s="140"/>
      <c r="Z106" s="140"/>
      <c r="AA106" s="140"/>
      <c r="AB106" s="140"/>
      <c r="AC106" s="140"/>
      <c r="AD106" s="140"/>
      <c r="AE106" s="140"/>
      <c r="AF106" s="140"/>
      <c r="AG106" s="140"/>
      <c r="AH106" s="140"/>
      <c r="AI106" s="140"/>
      <c r="AJ106" s="140"/>
      <c r="AK106" s="140"/>
      <c r="AL106" s="140"/>
      <c r="AM106" s="140"/>
      <c r="AN106" s="140"/>
      <c r="AO106" s="140"/>
      <c r="AP106" s="140"/>
      <c r="AQ106" s="140"/>
      <c r="AR106" s="140"/>
      <c r="AS106" s="140"/>
    </row>
    <row r="107" ht="24.75" customHeight="1">
      <c r="A107" s="164">
        <v>1.0</v>
      </c>
      <c r="B107" s="296" t="s">
        <v>56</v>
      </c>
      <c r="C107" s="164"/>
      <c r="D107" s="164"/>
      <c r="E107" s="164"/>
      <c r="F107" s="164"/>
      <c r="G107" s="164"/>
      <c r="H107" s="227">
        <v>40.0</v>
      </c>
      <c r="I107" s="185">
        <v>1.0</v>
      </c>
      <c r="J107" s="219">
        <f t="shared" ref="J107:J116" si="91">+I107*H107</f>
        <v>40</v>
      </c>
      <c r="K107" s="180"/>
      <c r="L107" s="180"/>
      <c r="M107" s="180"/>
      <c r="N107" s="180"/>
      <c r="O107" s="180"/>
      <c r="P107" s="180"/>
      <c r="Q107" s="228"/>
      <c r="R107" s="224"/>
      <c r="S107" s="140"/>
      <c r="T107" s="140"/>
      <c r="U107" s="143"/>
      <c r="V107" s="140"/>
      <c r="W107" s="140"/>
      <c r="X107" s="140"/>
      <c r="Y107" s="140"/>
      <c r="Z107" s="140"/>
      <c r="AA107" s="140"/>
      <c r="AB107" s="140"/>
      <c r="AC107" s="140"/>
      <c r="AD107" s="140"/>
      <c r="AE107" s="140"/>
      <c r="AF107" s="140"/>
      <c r="AG107" s="140"/>
      <c r="AH107" s="140"/>
      <c r="AI107" s="140"/>
      <c r="AJ107" s="140"/>
      <c r="AK107" s="140"/>
      <c r="AL107" s="140"/>
      <c r="AM107" s="140"/>
      <c r="AN107" s="140"/>
      <c r="AO107" s="140"/>
      <c r="AP107" s="140"/>
      <c r="AQ107" s="140"/>
      <c r="AR107" s="140"/>
      <c r="AS107" s="140"/>
    </row>
    <row r="108" ht="24.75" customHeight="1">
      <c r="A108" s="164">
        <v>2.0</v>
      </c>
      <c r="B108" s="215" t="s">
        <v>56</v>
      </c>
      <c r="C108" s="164"/>
      <c r="D108" s="164"/>
      <c r="E108" s="164"/>
      <c r="F108" s="164"/>
      <c r="G108" s="164"/>
      <c r="H108" s="227">
        <v>20.0</v>
      </c>
      <c r="I108" s="185">
        <v>1.0</v>
      </c>
      <c r="J108" s="219">
        <f t="shared" si="91"/>
        <v>20</v>
      </c>
      <c r="K108" s="180"/>
      <c r="L108" s="180"/>
      <c r="M108" s="180"/>
      <c r="N108" s="180"/>
      <c r="O108" s="180"/>
      <c r="P108" s="180"/>
      <c r="Q108" s="228"/>
      <c r="R108" s="224"/>
      <c r="S108" s="140"/>
      <c r="T108" s="140"/>
      <c r="U108" s="143"/>
      <c r="V108" s="140"/>
      <c r="W108" s="140"/>
      <c r="X108" s="140"/>
      <c r="Y108" s="140"/>
      <c r="Z108" s="140"/>
      <c r="AA108" s="140"/>
      <c r="AB108" s="140"/>
      <c r="AC108" s="140"/>
      <c r="AD108" s="140"/>
      <c r="AE108" s="140"/>
      <c r="AF108" s="140"/>
      <c r="AG108" s="140"/>
      <c r="AH108" s="140"/>
      <c r="AI108" s="140"/>
      <c r="AJ108" s="140"/>
      <c r="AK108" s="140"/>
      <c r="AL108" s="140"/>
      <c r="AM108" s="140"/>
      <c r="AN108" s="140"/>
      <c r="AO108" s="140"/>
      <c r="AP108" s="140"/>
      <c r="AQ108" s="140"/>
      <c r="AR108" s="140"/>
      <c r="AS108" s="140"/>
    </row>
    <row r="109" ht="24.75" customHeight="1">
      <c r="A109" s="164">
        <v>3.0</v>
      </c>
      <c r="B109" s="296" t="s">
        <v>56</v>
      </c>
      <c r="C109" s="164"/>
      <c r="D109" s="164"/>
      <c r="E109" s="164"/>
      <c r="F109" s="164"/>
      <c r="G109" s="164"/>
      <c r="H109" s="227">
        <v>35.0</v>
      </c>
      <c r="I109" s="185">
        <v>1.0</v>
      </c>
      <c r="J109" s="219">
        <f t="shared" si="91"/>
        <v>35</v>
      </c>
      <c r="K109" s="180"/>
      <c r="L109" s="180"/>
      <c r="M109" s="180"/>
      <c r="N109" s="180"/>
      <c r="O109" s="180"/>
      <c r="P109" s="180"/>
      <c r="Q109" s="228"/>
      <c r="R109" s="224"/>
      <c r="S109" s="140"/>
      <c r="T109" s="140"/>
      <c r="U109" s="143"/>
      <c r="V109" s="140"/>
      <c r="W109" s="140"/>
      <c r="X109" s="140"/>
      <c r="Y109" s="140"/>
      <c r="Z109" s="140"/>
      <c r="AA109" s="140"/>
      <c r="AB109" s="140"/>
      <c r="AC109" s="140"/>
      <c r="AD109" s="140"/>
      <c r="AE109" s="140"/>
      <c r="AF109" s="140"/>
      <c r="AG109" s="140"/>
      <c r="AH109" s="140"/>
      <c r="AI109" s="140"/>
      <c r="AJ109" s="140"/>
      <c r="AK109" s="140"/>
      <c r="AL109" s="140"/>
      <c r="AM109" s="140"/>
      <c r="AN109" s="140"/>
      <c r="AO109" s="140"/>
      <c r="AP109" s="140"/>
      <c r="AQ109" s="140"/>
      <c r="AR109" s="140"/>
      <c r="AS109" s="140"/>
    </row>
    <row r="110" ht="24.75" customHeight="1">
      <c r="A110" s="164">
        <v>4.0</v>
      </c>
      <c r="B110" s="215" t="s">
        <v>56</v>
      </c>
      <c r="C110" s="164"/>
      <c r="D110" s="164"/>
      <c r="E110" s="164"/>
      <c r="F110" s="164"/>
      <c r="G110" s="164"/>
      <c r="H110" s="227">
        <v>31.0</v>
      </c>
      <c r="I110" s="185">
        <v>1.0</v>
      </c>
      <c r="J110" s="219">
        <f t="shared" si="91"/>
        <v>31</v>
      </c>
      <c r="K110" s="180"/>
      <c r="L110" s="180"/>
      <c r="M110" s="180"/>
      <c r="N110" s="180"/>
      <c r="O110" s="180"/>
      <c r="P110" s="180"/>
      <c r="Q110" s="228"/>
      <c r="R110" s="224"/>
      <c r="S110" s="140"/>
      <c r="T110" s="140"/>
      <c r="U110" s="143"/>
      <c r="V110" s="140"/>
      <c r="W110" s="140"/>
      <c r="X110" s="140"/>
      <c r="Y110" s="140"/>
      <c r="Z110" s="140"/>
      <c r="AA110" s="140"/>
      <c r="AB110" s="140"/>
      <c r="AC110" s="140"/>
      <c r="AD110" s="140"/>
      <c r="AE110" s="140"/>
      <c r="AF110" s="140"/>
      <c r="AG110" s="140"/>
      <c r="AH110" s="140"/>
      <c r="AI110" s="140"/>
      <c r="AJ110" s="140"/>
      <c r="AK110" s="140"/>
      <c r="AL110" s="140"/>
      <c r="AM110" s="140"/>
      <c r="AN110" s="140"/>
      <c r="AO110" s="140"/>
      <c r="AP110" s="140"/>
      <c r="AQ110" s="140"/>
      <c r="AR110" s="140"/>
      <c r="AS110" s="140"/>
    </row>
    <row r="111" ht="24.75" customHeight="1">
      <c r="A111" s="164">
        <v>5.0</v>
      </c>
      <c r="B111" s="186" t="s">
        <v>147</v>
      </c>
      <c r="C111" s="164"/>
      <c r="D111" s="164"/>
      <c r="E111" s="164"/>
      <c r="F111" s="164"/>
      <c r="G111" s="164"/>
      <c r="H111" s="227">
        <v>35.0</v>
      </c>
      <c r="I111" s="185">
        <v>1.0</v>
      </c>
      <c r="J111" s="219">
        <f t="shared" si="91"/>
        <v>35</v>
      </c>
      <c r="K111" s="180"/>
      <c r="L111" s="180"/>
      <c r="M111" s="180"/>
      <c r="N111" s="180"/>
      <c r="O111" s="180"/>
      <c r="P111" s="180"/>
      <c r="Q111" s="228"/>
      <c r="R111" s="224"/>
      <c r="S111" s="140"/>
      <c r="T111" s="140"/>
      <c r="U111" s="143"/>
      <c r="V111" s="140"/>
      <c r="W111" s="140"/>
      <c r="X111" s="140"/>
      <c r="Y111" s="140"/>
      <c r="Z111" s="140"/>
      <c r="AA111" s="140"/>
      <c r="AB111" s="140"/>
      <c r="AC111" s="140"/>
      <c r="AD111" s="140"/>
      <c r="AE111" s="140"/>
      <c r="AF111" s="140"/>
      <c r="AG111" s="140"/>
      <c r="AH111" s="140"/>
      <c r="AI111" s="140"/>
      <c r="AJ111" s="140"/>
      <c r="AK111" s="140"/>
      <c r="AL111" s="140"/>
      <c r="AM111" s="140"/>
      <c r="AN111" s="140"/>
      <c r="AO111" s="140"/>
      <c r="AP111" s="140"/>
      <c r="AQ111" s="140"/>
      <c r="AR111" s="140"/>
      <c r="AS111" s="140"/>
    </row>
    <row r="112" ht="24.75" customHeight="1">
      <c r="A112" s="164">
        <v>6.0</v>
      </c>
      <c r="B112" s="201" t="s">
        <v>147</v>
      </c>
      <c r="C112" s="164"/>
      <c r="D112" s="164"/>
      <c r="E112" s="164"/>
      <c r="F112" s="164"/>
      <c r="G112" s="164"/>
      <c r="H112" s="227">
        <v>31.0</v>
      </c>
      <c r="I112" s="185">
        <v>1.0</v>
      </c>
      <c r="J112" s="219">
        <f t="shared" si="91"/>
        <v>31</v>
      </c>
      <c r="K112" s="180"/>
      <c r="L112" s="180"/>
      <c r="M112" s="180"/>
      <c r="N112" s="180"/>
      <c r="O112" s="180"/>
      <c r="P112" s="180"/>
      <c r="Q112" s="228"/>
      <c r="R112" s="224"/>
      <c r="S112" s="140"/>
      <c r="T112" s="140"/>
      <c r="U112" s="143"/>
      <c r="V112" s="140"/>
      <c r="W112" s="140"/>
      <c r="X112" s="140"/>
      <c r="Y112" s="140"/>
      <c r="Z112" s="140"/>
      <c r="AA112" s="140"/>
      <c r="AB112" s="140"/>
      <c r="AC112" s="140"/>
      <c r="AD112" s="140"/>
      <c r="AE112" s="140"/>
      <c r="AF112" s="140"/>
      <c r="AG112" s="140"/>
      <c r="AH112" s="140"/>
      <c r="AI112" s="140"/>
      <c r="AJ112" s="140"/>
      <c r="AK112" s="140"/>
      <c r="AL112" s="140"/>
      <c r="AM112" s="140"/>
      <c r="AN112" s="140"/>
      <c r="AO112" s="140"/>
      <c r="AP112" s="140"/>
      <c r="AQ112" s="140"/>
      <c r="AR112" s="140"/>
      <c r="AS112" s="140"/>
    </row>
    <row r="113" ht="24.75" customHeight="1">
      <c r="A113" s="164">
        <v>7.0</v>
      </c>
      <c r="B113" s="186" t="s">
        <v>57</v>
      </c>
      <c r="C113" s="164"/>
      <c r="D113" s="164"/>
      <c r="E113" s="164"/>
      <c r="F113" s="164"/>
      <c r="G113" s="164"/>
      <c r="H113" s="227">
        <v>32.0</v>
      </c>
      <c r="I113" s="185">
        <v>1.0</v>
      </c>
      <c r="J113" s="219">
        <f t="shared" si="91"/>
        <v>32</v>
      </c>
      <c r="K113" s="180"/>
      <c r="L113" s="180"/>
      <c r="M113" s="180"/>
      <c r="N113" s="180"/>
      <c r="O113" s="180"/>
      <c r="P113" s="180"/>
      <c r="Q113" s="228"/>
      <c r="R113" s="224"/>
      <c r="S113" s="140"/>
      <c r="T113" s="140"/>
      <c r="U113" s="143"/>
      <c r="V113" s="140"/>
      <c r="W113" s="140"/>
      <c r="X113" s="140"/>
      <c r="Y113" s="140"/>
      <c r="Z113" s="140"/>
      <c r="AA113" s="140"/>
      <c r="AB113" s="140"/>
      <c r="AC113" s="140"/>
      <c r="AD113" s="140"/>
      <c r="AE113" s="140"/>
      <c r="AF113" s="140"/>
      <c r="AG113" s="140"/>
      <c r="AH113" s="140"/>
      <c r="AI113" s="140"/>
      <c r="AJ113" s="140"/>
      <c r="AK113" s="140"/>
      <c r="AL113" s="140"/>
      <c r="AM113" s="140"/>
      <c r="AN113" s="140"/>
      <c r="AO113" s="140"/>
      <c r="AP113" s="140"/>
      <c r="AQ113" s="140"/>
      <c r="AR113" s="140"/>
      <c r="AS113" s="140"/>
    </row>
    <row r="114" ht="24.75" customHeight="1">
      <c r="A114" s="164">
        <v>8.0</v>
      </c>
      <c r="B114" s="201" t="s">
        <v>57</v>
      </c>
      <c r="C114" s="164"/>
      <c r="D114" s="164"/>
      <c r="E114" s="164"/>
      <c r="F114" s="164"/>
      <c r="G114" s="164"/>
      <c r="H114" s="227">
        <v>28.0</v>
      </c>
      <c r="I114" s="185">
        <v>1.0</v>
      </c>
      <c r="J114" s="219">
        <f t="shared" si="91"/>
        <v>28</v>
      </c>
      <c r="K114" s="180"/>
      <c r="L114" s="180"/>
      <c r="M114" s="180"/>
      <c r="N114" s="180"/>
      <c r="O114" s="180"/>
      <c r="P114" s="180"/>
      <c r="Q114" s="228"/>
      <c r="R114" s="224"/>
      <c r="S114" s="140"/>
      <c r="T114" s="140"/>
      <c r="U114" s="143"/>
      <c r="V114" s="140"/>
      <c r="W114" s="140"/>
      <c r="X114" s="140"/>
      <c r="Y114" s="140"/>
      <c r="Z114" s="140"/>
      <c r="AA114" s="140"/>
      <c r="AB114" s="140"/>
      <c r="AC114" s="140"/>
      <c r="AD114" s="140"/>
      <c r="AE114" s="140"/>
      <c r="AF114" s="140"/>
      <c r="AG114" s="140"/>
      <c r="AH114" s="140"/>
      <c r="AI114" s="140"/>
      <c r="AJ114" s="140"/>
      <c r="AK114" s="140"/>
      <c r="AL114" s="140"/>
      <c r="AM114" s="140"/>
      <c r="AN114" s="140"/>
      <c r="AO114" s="140"/>
      <c r="AP114" s="140"/>
      <c r="AQ114" s="140"/>
      <c r="AR114" s="140"/>
      <c r="AS114" s="140"/>
    </row>
    <row r="115" ht="24.75" customHeight="1">
      <c r="A115" s="164">
        <v>9.0</v>
      </c>
      <c r="B115" s="186" t="s">
        <v>144</v>
      </c>
      <c r="C115" s="164"/>
      <c r="D115" s="164"/>
      <c r="E115" s="164"/>
      <c r="F115" s="164"/>
      <c r="G115" s="164"/>
      <c r="H115" s="227">
        <v>29.0</v>
      </c>
      <c r="I115" s="185">
        <v>1.0</v>
      </c>
      <c r="J115" s="219">
        <f t="shared" si="91"/>
        <v>29</v>
      </c>
      <c r="K115" s="180"/>
      <c r="L115" s="180"/>
      <c r="M115" s="180"/>
      <c r="N115" s="180"/>
      <c r="O115" s="180"/>
      <c r="P115" s="180"/>
      <c r="Q115" s="228"/>
      <c r="R115" s="224"/>
      <c r="S115" s="140"/>
      <c r="T115" s="140"/>
      <c r="U115" s="143"/>
      <c r="V115" s="140"/>
      <c r="W115" s="140"/>
      <c r="X115" s="140"/>
      <c r="Y115" s="140"/>
      <c r="Z115" s="140"/>
      <c r="AA115" s="140"/>
      <c r="AB115" s="140"/>
      <c r="AC115" s="140"/>
      <c r="AD115" s="140"/>
      <c r="AE115" s="140"/>
      <c r="AF115" s="140"/>
      <c r="AG115" s="140"/>
      <c r="AH115" s="140"/>
      <c r="AI115" s="140"/>
      <c r="AJ115" s="140"/>
      <c r="AK115" s="140"/>
      <c r="AL115" s="140"/>
      <c r="AM115" s="140"/>
      <c r="AN115" s="140"/>
      <c r="AO115" s="140"/>
      <c r="AP115" s="140"/>
      <c r="AQ115" s="140"/>
      <c r="AR115" s="140"/>
      <c r="AS115" s="140"/>
    </row>
    <row r="116" ht="24.75" customHeight="1">
      <c r="A116" s="164">
        <v>10.0</v>
      </c>
      <c r="B116" s="201" t="s">
        <v>144</v>
      </c>
      <c r="C116" s="164"/>
      <c r="D116" s="164"/>
      <c r="E116" s="164"/>
      <c r="F116" s="164"/>
      <c r="G116" s="164"/>
      <c r="H116" s="227">
        <v>22.0</v>
      </c>
      <c r="I116" s="185">
        <v>1.0</v>
      </c>
      <c r="J116" s="219">
        <f t="shared" si="91"/>
        <v>22</v>
      </c>
      <c r="K116" s="180"/>
      <c r="L116" s="180"/>
      <c r="M116" s="180"/>
      <c r="N116" s="180"/>
      <c r="O116" s="180"/>
      <c r="P116" s="180"/>
      <c r="Q116" s="228"/>
      <c r="R116" s="224"/>
      <c r="S116" s="140"/>
      <c r="T116" s="140"/>
      <c r="U116" s="143"/>
      <c r="V116" s="140"/>
      <c r="W116" s="140"/>
      <c r="X116" s="140"/>
      <c r="Y116" s="140"/>
      <c r="Z116" s="140"/>
      <c r="AA116" s="140"/>
      <c r="AB116" s="140"/>
      <c r="AC116" s="140"/>
      <c r="AD116" s="140"/>
      <c r="AE116" s="140"/>
      <c r="AF116" s="140"/>
      <c r="AG116" s="140"/>
      <c r="AH116" s="140"/>
      <c r="AI116" s="140"/>
      <c r="AJ116" s="140"/>
      <c r="AK116" s="140"/>
      <c r="AL116" s="140"/>
      <c r="AM116" s="140"/>
      <c r="AN116" s="140"/>
      <c r="AO116" s="140"/>
      <c r="AP116" s="140"/>
      <c r="AQ116" s="140"/>
      <c r="AR116" s="140"/>
      <c r="AS116" s="140"/>
    </row>
    <row r="117" ht="18.0" customHeight="1">
      <c r="A117" s="140"/>
      <c r="B117" s="140"/>
      <c r="C117" s="140"/>
      <c r="D117" s="140"/>
      <c r="E117" s="140"/>
      <c r="F117" s="140"/>
      <c r="G117" s="140"/>
      <c r="H117" s="141" t="s">
        <v>38</v>
      </c>
      <c r="I117" s="140"/>
      <c r="J117" s="232">
        <f>SUM(J107:J116)</f>
        <v>303</v>
      </c>
      <c r="K117" s="233"/>
      <c r="L117" s="233"/>
      <c r="M117" s="233"/>
      <c r="N117" s="233"/>
      <c r="O117" s="233"/>
      <c r="P117" s="233"/>
      <c r="Q117" s="234"/>
      <c r="R117" s="224"/>
      <c r="S117" s="140"/>
      <c r="T117" s="140"/>
      <c r="U117" s="143"/>
      <c r="V117" s="140"/>
      <c r="W117" s="140"/>
      <c r="X117" s="140"/>
      <c r="Y117" s="140"/>
      <c r="Z117" s="140"/>
      <c r="AA117" s="140"/>
      <c r="AB117" s="140"/>
      <c r="AC117" s="140"/>
      <c r="AD117" s="140"/>
      <c r="AE117" s="140"/>
      <c r="AF117" s="140"/>
      <c r="AG117" s="140"/>
      <c r="AH117" s="140"/>
      <c r="AI117" s="140"/>
      <c r="AJ117" s="140"/>
      <c r="AK117" s="140"/>
      <c r="AL117" s="140"/>
      <c r="AM117" s="140"/>
      <c r="AN117" s="140"/>
      <c r="AO117" s="140"/>
      <c r="AP117" s="140"/>
      <c r="AQ117" s="140"/>
      <c r="AR117" s="140"/>
      <c r="AS117" s="140"/>
    </row>
    <row r="118" ht="18.0" customHeight="1">
      <c r="A118" s="146"/>
      <c r="B118" s="146"/>
      <c r="C118" s="146"/>
      <c r="D118" s="146"/>
      <c r="E118" s="146"/>
      <c r="F118" s="146"/>
      <c r="G118" s="146"/>
      <c r="H118" s="147"/>
      <c r="I118" s="177"/>
      <c r="J118" s="204">
        <f>+J117*60%</f>
        <v>181.8</v>
      </c>
      <c r="K118" s="204"/>
      <c r="L118" s="204"/>
      <c r="M118" s="204"/>
      <c r="N118" s="204"/>
      <c r="O118" s="204"/>
      <c r="P118" s="204"/>
      <c r="Q118" s="206">
        <f>+J117*40%</f>
        <v>121.2</v>
      </c>
      <c r="R118" s="224"/>
      <c r="S118" s="140"/>
      <c r="T118" s="140"/>
      <c r="U118" s="143"/>
      <c r="V118" s="140"/>
      <c r="W118" s="140"/>
      <c r="X118" s="140"/>
      <c r="Y118" s="140"/>
      <c r="Z118" s="140"/>
      <c r="AA118" s="140"/>
      <c r="AB118" s="140"/>
      <c r="AC118" s="140"/>
      <c r="AD118" s="140"/>
      <c r="AE118" s="140"/>
      <c r="AF118" s="140"/>
      <c r="AG118" s="140"/>
      <c r="AH118" s="140"/>
      <c r="AI118" s="140"/>
      <c r="AJ118" s="140"/>
      <c r="AK118" s="140"/>
      <c r="AL118" s="140"/>
      <c r="AM118" s="140"/>
      <c r="AN118" s="140"/>
      <c r="AO118" s="140"/>
      <c r="AP118" s="140"/>
      <c r="AQ118" s="140"/>
      <c r="AR118" s="140"/>
      <c r="AS118" s="140"/>
    </row>
    <row r="119" ht="18.0" customHeight="1">
      <c r="A119" s="140"/>
      <c r="B119" s="140"/>
      <c r="C119" s="140"/>
      <c r="D119" s="140"/>
      <c r="E119" s="140"/>
      <c r="F119" s="140"/>
      <c r="G119" s="140"/>
      <c r="H119" s="141"/>
      <c r="I119" s="140"/>
      <c r="J119" s="140"/>
      <c r="K119" s="140"/>
      <c r="L119" s="140"/>
      <c r="M119" s="140"/>
      <c r="N119" s="140"/>
      <c r="O119" s="140"/>
      <c r="P119" s="140"/>
      <c r="Q119" s="142"/>
      <c r="R119" s="224"/>
      <c r="S119" s="140"/>
      <c r="T119" s="140"/>
      <c r="U119" s="143"/>
      <c r="V119" s="140"/>
      <c r="W119" s="140"/>
      <c r="X119" s="140"/>
      <c r="Y119" s="140"/>
      <c r="Z119" s="140"/>
      <c r="AA119" s="140"/>
      <c r="AB119" s="140"/>
      <c r="AC119" s="140"/>
      <c r="AD119" s="140"/>
      <c r="AE119" s="140"/>
      <c r="AF119" s="140"/>
      <c r="AG119" s="140"/>
      <c r="AH119" s="140"/>
      <c r="AI119" s="140"/>
      <c r="AJ119" s="140"/>
      <c r="AK119" s="140"/>
      <c r="AL119" s="140"/>
      <c r="AM119" s="140"/>
      <c r="AN119" s="140"/>
      <c r="AO119" s="140"/>
      <c r="AP119" s="140"/>
      <c r="AQ119" s="140"/>
      <c r="AR119" s="140"/>
      <c r="AS119" s="140"/>
    </row>
    <row r="120" ht="18.0" customHeight="1">
      <c r="A120" s="140"/>
      <c r="B120" s="140"/>
      <c r="C120" s="140"/>
      <c r="D120" s="140"/>
      <c r="E120" s="140"/>
      <c r="F120" s="140"/>
      <c r="G120" s="140"/>
      <c r="H120" s="141"/>
      <c r="I120" s="140"/>
      <c r="J120" s="140"/>
      <c r="K120" s="140"/>
      <c r="L120" s="140"/>
      <c r="M120" s="140"/>
      <c r="N120" s="140"/>
      <c r="O120" s="140"/>
      <c r="P120" s="140"/>
      <c r="Q120" s="142"/>
      <c r="R120" s="224"/>
      <c r="S120" s="140"/>
      <c r="T120" s="140"/>
      <c r="U120" s="143"/>
      <c r="V120" s="140"/>
      <c r="W120" s="140"/>
      <c r="X120" s="140"/>
      <c r="Y120" s="140"/>
      <c r="Z120" s="140"/>
      <c r="AA120" s="140"/>
      <c r="AB120" s="140"/>
      <c r="AC120" s="140"/>
      <c r="AD120" s="140"/>
      <c r="AE120" s="140"/>
      <c r="AF120" s="140"/>
      <c r="AG120" s="140"/>
      <c r="AH120" s="140"/>
      <c r="AI120" s="140"/>
      <c r="AJ120" s="140"/>
      <c r="AK120" s="140"/>
      <c r="AL120" s="140"/>
      <c r="AM120" s="140"/>
      <c r="AN120" s="140"/>
      <c r="AO120" s="140"/>
      <c r="AP120" s="140"/>
      <c r="AQ120" s="140"/>
      <c r="AR120" s="140"/>
      <c r="AS120" s="140"/>
    </row>
    <row r="121" ht="18.0" customHeight="1">
      <c r="A121" s="235" t="s">
        <v>41</v>
      </c>
      <c r="B121" s="140"/>
      <c r="C121" s="140"/>
      <c r="D121" s="140"/>
      <c r="E121" s="140"/>
      <c r="F121" s="140"/>
      <c r="G121" s="140"/>
      <c r="H121" s="141"/>
      <c r="I121" s="140"/>
      <c r="J121" s="140"/>
      <c r="K121" s="140"/>
      <c r="L121" s="140"/>
      <c r="M121" s="140"/>
      <c r="N121" s="140"/>
      <c r="O121" s="140"/>
      <c r="P121" s="140"/>
      <c r="Q121" s="142"/>
      <c r="R121" s="224"/>
      <c r="S121" s="140"/>
      <c r="T121" s="140"/>
      <c r="U121" s="143"/>
      <c r="V121" s="140"/>
      <c r="W121" s="140"/>
      <c r="X121" s="140"/>
      <c r="Y121" s="140"/>
      <c r="Z121" s="140"/>
      <c r="AA121" s="140"/>
      <c r="AB121" s="140"/>
      <c r="AC121" s="140"/>
      <c r="AD121" s="140"/>
      <c r="AE121" s="140"/>
      <c r="AF121" s="140"/>
      <c r="AG121" s="140"/>
      <c r="AH121" s="140"/>
      <c r="AI121" s="140"/>
      <c r="AJ121" s="140"/>
      <c r="AK121" s="140"/>
      <c r="AL121" s="140"/>
      <c r="AM121" s="140"/>
      <c r="AN121" s="140"/>
      <c r="AO121" s="140"/>
      <c r="AP121" s="140"/>
      <c r="AQ121" s="140"/>
      <c r="AR121" s="140"/>
      <c r="AS121" s="140"/>
    </row>
    <row r="122" ht="18.0" customHeight="1">
      <c r="A122" s="236"/>
      <c r="B122" s="237" t="s">
        <v>42</v>
      </c>
      <c r="C122" s="237" t="s">
        <v>43</v>
      </c>
      <c r="D122" s="237" t="s">
        <v>44</v>
      </c>
      <c r="E122" s="237" t="s">
        <v>45</v>
      </c>
      <c r="F122" s="237"/>
      <c r="G122" s="237"/>
      <c r="H122" s="238" t="s">
        <v>46</v>
      </c>
      <c r="I122" s="239" t="s">
        <v>47</v>
      </c>
      <c r="J122" s="140"/>
      <c r="K122" s="140"/>
      <c r="L122" s="140"/>
      <c r="M122" s="140"/>
      <c r="N122" s="140"/>
      <c r="O122" s="140"/>
      <c r="P122" s="140"/>
      <c r="Q122" s="142"/>
      <c r="R122" s="224"/>
      <c r="S122" s="140"/>
      <c r="T122" s="140"/>
      <c r="U122" s="143"/>
      <c r="V122" s="140"/>
      <c r="W122" s="140"/>
      <c r="X122" s="140"/>
      <c r="Y122" s="140"/>
      <c r="Z122" s="140"/>
      <c r="AA122" s="140"/>
      <c r="AB122" s="140"/>
      <c r="AC122" s="140"/>
      <c r="AD122" s="140"/>
      <c r="AE122" s="140"/>
      <c r="AF122" s="140"/>
      <c r="AG122" s="140"/>
      <c r="AH122" s="140"/>
      <c r="AI122" s="140"/>
      <c r="AJ122" s="140"/>
      <c r="AK122" s="140"/>
      <c r="AL122" s="140"/>
      <c r="AM122" s="140"/>
      <c r="AN122" s="140"/>
      <c r="AO122" s="140"/>
      <c r="AP122" s="140"/>
      <c r="AQ122" s="140"/>
      <c r="AR122" s="140"/>
      <c r="AS122" s="140"/>
    </row>
    <row r="123" ht="18.0" customHeight="1">
      <c r="A123" s="240" t="s">
        <v>48</v>
      </c>
      <c r="B123" s="241">
        <f>+E15</f>
        <v>18501.63452</v>
      </c>
      <c r="C123" s="242">
        <f>+J88</f>
        <v>17324.54726</v>
      </c>
      <c r="D123" s="242">
        <f>+J100</f>
        <v>100.1870061</v>
      </c>
      <c r="E123" s="243">
        <f>J118</f>
        <v>181.8</v>
      </c>
      <c r="F123" s="243"/>
      <c r="G123" s="243"/>
      <c r="H123" s="244">
        <f>+I15</f>
        <v>790.8691738</v>
      </c>
      <c r="I123" s="245">
        <f>+B123-C123-D123-E123-H123</f>
        <v>104.2310827</v>
      </c>
      <c r="J123" s="140"/>
      <c r="K123" s="140"/>
      <c r="L123" s="140"/>
      <c r="M123" s="140"/>
      <c r="N123" s="140"/>
      <c r="O123" s="140"/>
      <c r="P123" s="140"/>
      <c r="Q123" s="142"/>
      <c r="R123" s="224"/>
      <c r="S123" s="140"/>
      <c r="T123" s="140"/>
      <c r="U123" s="143"/>
      <c r="V123" s="140"/>
      <c r="W123" s="140"/>
      <c r="X123" s="140"/>
      <c r="Y123" s="140"/>
      <c r="Z123" s="140"/>
      <c r="AA123" s="140"/>
      <c r="AB123" s="140"/>
      <c r="AC123" s="140"/>
      <c r="AD123" s="140"/>
      <c r="AE123" s="140"/>
      <c r="AF123" s="140"/>
      <c r="AG123" s="140"/>
      <c r="AH123" s="140"/>
      <c r="AI123" s="140"/>
      <c r="AJ123" s="140"/>
      <c r="AK123" s="140"/>
      <c r="AL123" s="140"/>
      <c r="AM123" s="140"/>
      <c r="AN123" s="140"/>
      <c r="AO123" s="140"/>
      <c r="AP123" s="140"/>
      <c r="AQ123" s="140"/>
      <c r="AR123" s="140"/>
      <c r="AS123" s="140"/>
    </row>
    <row r="124" ht="18.0" customHeight="1">
      <c r="A124" s="246" t="s">
        <v>49</v>
      </c>
      <c r="B124" s="247"/>
      <c r="C124" s="248">
        <f>+C123/B123</f>
        <v>0.9363792825</v>
      </c>
      <c r="D124" s="248">
        <f>+D123/B123</f>
        <v>0.005415035412</v>
      </c>
      <c r="E124" s="248">
        <f>+E123/B123</f>
        <v>0.009826158862</v>
      </c>
      <c r="F124" s="248"/>
      <c r="G124" s="248"/>
      <c r="H124" s="249">
        <f>+H123/B123</f>
        <v>0.04274590836</v>
      </c>
      <c r="I124" s="250">
        <f>+I123/B123</f>
        <v>0.005633614837</v>
      </c>
      <c r="J124" s="140"/>
      <c r="K124" s="140"/>
      <c r="L124" s="140"/>
      <c r="M124" s="140"/>
      <c r="N124" s="140"/>
      <c r="O124" s="140"/>
      <c r="P124" s="140"/>
      <c r="Q124" s="142"/>
      <c r="R124" s="224"/>
      <c r="S124" s="140"/>
      <c r="T124" s="140"/>
      <c r="U124" s="143"/>
      <c r="V124" s="140"/>
      <c r="W124" s="140"/>
      <c r="X124" s="140"/>
      <c r="Y124" s="140"/>
      <c r="Z124" s="140"/>
      <c r="AA124" s="140"/>
      <c r="AB124" s="140"/>
      <c r="AC124" s="140"/>
      <c r="AD124" s="140"/>
      <c r="AE124" s="140"/>
      <c r="AF124" s="140"/>
      <c r="AG124" s="140"/>
      <c r="AH124" s="140"/>
      <c r="AI124" s="140"/>
      <c r="AJ124" s="140"/>
      <c r="AK124" s="140"/>
      <c r="AL124" s="140"/>
      <c r="AM124" s="140"/>
      <c r="AN124" s="140"/>
      <c r="AO124" s="140"/>
      <c r="AP124" s="140"/>
      <c r="AQ124" s="140"/>
      <c r="AR124" s="140"/>
      <c r="AS124" s="140"/>
    </row>
    <row r="125" ht="18.0" customHeight="1">
      <c r="A125" s="167"/>
      <c r="B125" s="221"/>
      <c r="C125" s="251"/>
      <c r="D125" s="251"/>
      <c r="E125" s="251"/>
      <c r="F125" s="251"/>
      <c r="G125" s="251"/>
      <c r="H125" s="252"/>
      <c r="I125" s="253"/>
      <c r="J125" s="140"/>
      <c r="K125" s="140"/>
      <c r="L125" s="140"/>
      <c r="M125" s="140"/>
      <c r="N125" s="140"/>
      <c r="O125" s="140"/>
      <c r="P125" s="140"/>
      <c r="Q125" s="142"/>
      <c r="R125" s="224"/>
      <c r="S125" s="140"/>
      <c r="T125" s="140"/>
      <c r="U125" s="143"/>
      <c r="V125" s="140"/>
      <c r="W125" s="140"/>
      <c r="X125" s="140"/>
      <c r="Y125" s="140"/>
      <c r="Z125" s="140"/>
      <c r="AA125" s="140"/>
      <c r="AB125" s="140"/>
      <c r="AC125" s="140"/>
      <c r="AD125" s="140"/>
      <c r="AE125" s="140"/>
      <c r="AF125" s="140"/>
      <c r="AG125" s="140"/>
      <c r="AH125" s="140"/>
      <c r="AI125" s="140"/>
      <c r="AJ125" s="140"/>
      <c r="AK125" s="140"/>
      <c r="AL125" s="140"/>
      <c r="AM125" s="140"/>
      <c r="AN125" s="140"/>
      <c r="AO125" s="140"/>
      <c r="AP125" s="140"/>
      <c r="AQ125" s="140"/>
      <c r="AR125" s="140"/>
      <c r="AS125" s="140"/>
    </row>
    <row r="126" ht="18.0" customHeight="1">
      <c r="A126" s="254"/>
      <c r="B126" s="255"/>
      <c r="C126" s="255"/>
      <c r="D126" s="255" t="s">
        <v>50</v>
      </c>
      <c r="E126" s="255" t="s">
        <v>48</v>
      </c>
      <c r="F126" s="255"/>
      <c r="G126" s="255"/>
      <c r="H126" s="256">
        <f>+D123+E123+H123+I123</f>
        <v>1177.087263</v>
      </c>
      <c r="I126" s="257"/>
      <c r="J126" s="140"/>
      <c r="K126" s="140"/>
      <c r="L126" s="140"/>
      <c r="M126" s="140"/>
      <c r="N126" s="140"/>
      <c r="O126" s="140"/>
      <c r="P126" s="140"/>
      <c r="Q126" s="142"/>
      <c r="R126" s="141"/>
      <c r="S126" s="140"/>
      <c r="T126" s="140"/>
      <c r="U126" s="143"/>
      <c r="V126" s="140"/>
      <c r="W126" s="140"/>
      <c r="X126" s="140"/>
      <c r="Y126" s="140"/>
      <c r="Z126" s="140"/>
      <c r="AA126" s="140"/>
      <c r="AB126" s="140"/>
      <c r="AC126" s="140"/>
      <c r="AD126" s="140"/>
      <c r="AE126" s="140"/>
      <c r="AF126" s="140"/>
      <c r="AG126" s="140"/>
      <c r="AH126" s="140"/>
      <c r="AI126" s="140"/>
      <c r="AJ126" s="140"/>
      <c r="AK126" s="140"/>
      <c r="AL126" s="140"/>
      <c r="AM126" s="140"/>
      <c r="AN126" s="140"/>
      <c r="AO126" s="140"/>
      <c r="AP126" s="140"/>
      <c r="AQ126" s="140"/>
      <c r="AR126" s="140"/>
      <c r="AS126" s="140"/>
    </row>
    <row r="127" ht="18.0" customHeight="1">
      <c r="A127" s="258"/>
      <c r="B127" s="140"/>
      <c r="C127" s="140"/>
      <c r="D127" s="140"/>
      <c r="E127" s="140" t="s">
        <v>49</v>
      </c>
      <c r="F127" s="140"/>
      <c r="G127" s="140"/>
      <c r="H127" s="252">
        <f>+H126/B123</f>
        <v>0.06362071747</v>
      </c>
      <c r="I127" s="259"/>
      <c r="J127" s="140"/>
      <c r="K127" s="140"/>
      <c r="L127" s="140"/>
      <c r="M127" s="140"/>
      <c r="N127" s="140"/>
      <c r="O127" s="140"/>
      <c r="P127" s="140"/>
      <c r="Q127" s="142"/>
      <c r="R127" s="141"/>
      <c r="S127" s="140"/>
      <c r="T127" s="140"/>
      <c r="U127" s="143"/>
      <c r="V127" s="140"/>
      <c r="W127" s="140"/>
      <c r="X127" s="140"/>
      <c r="Y127" s="140"/>
      <c r="Z127" s="140"/>
      <c r="AA127" s="140"/>
      <c r="AB127" s="140"/>
      <c r="AC127" s="140"/>
      <c r="AD127" s="140"/>
      <c r="AE127" s="140"/>
      <c r="AF127" s="140"/>
      <c r="AG127" s="140"/>
      <c r="AH127" s="140"/>
      <c r="AI127" s="140"/>
      <c r="AJ127" s="140"/>
      <c r="AK127" s="140"/>
      <c r="AL127" s="140"/>
      <c r="AM127" s="140"/>
      <c r="AN127" s="140"/>
      <c r="AO127" s="140"/>
      <c r="AP127" s="140"/>
      <c r="AQ127" s="140"/>
      <c r="AR127" s="140"/>
      <c r="AS127" s="140"/>
    </row>
    <row r="128" ht="18.0" customHeight="1">
      <c r="A128" s="258"/>
      <c r="B128" s="140"/>
      <c r="C128" s="140" t="s">
        <v>51</v>
      </c>
      <c r="D128" s="140"/>
      <c r="E128" s="140"/>
      <c r="F128" s="140"/>
      <c r="G128" s="140"/>
      <c r="H128" s="141"/>
      <c r="I128" s="259"/>
      <c r="J128" s="140"/>
      <c r="K128" s="140"/>
      <c r="L128" s="140"/>
      <c r="M128" s="140"/>
      <c r="N128" s="140"/>
      <c r="O128" s="140"/>
      <c r="P128" s="140"/>
      <c r="Q128" s="142"/>
      <c r="R128" s="141"/>
      <c r="S128" s="140"/>
      <c r="T128" s="140"/>
      <c r="U128" s="143"/>
      <c r="V128" s="140"/>
      <c r="W128" s="140"/>
      <c r="X128" s="140"/>
      <c r="Y128" s="140"/>
      <c r="Z128" s="140"/>
      <c r="AA128" s="140"/>
      <c r="AB128" s="140"/>
      <c r="AC128" s="140"/>
      <c r="AD128" s="140"/>
      <c r="AE128" s="140"/>
      <c r="AF128" s="140"/>
      <c r="AG128" s="140"/>
      <c r="AH128" s="140"/>
      <c r="AI128" s="140"/>
      <c r="AJ128" s="140"/>
      <c r="AK128" s="140"/>
      <c r="AL128" s="140"/>
      <c r="AM128" s="140"/>
      <c r="AN128" s="140"/>
      <c r="AO128" s="140"/>
      <c r="AP128" s="140"/>
      <c r="AQ128" s="140"/>
      <c r="AR128" s="140"/>
      <c r="AS128" s="140"/>
    </row>
    <row r="129" ht="18.0" customHeight="1">
      <c r="A129" s="258"/>
      <c r="B129" s="140"/>
      <c r="C129" s="140"/>
      <c r="D129" s="140" t="s">
        <v>52</v>
      </c>
      <c r="E129" s="140"/>
      <c r="F129" s="140"/>
      <c r="G129" s="140"/>
      <c r="H129" s="141">
        <f>+H128*(H126-H123)</f>
        <v>0</v>
      </c>
      <c r="I129" s="259"/>
      <c r="J129" s="140"/>
      <c r="K129" s="140"/>
      <c r="L129" s="140"/>
      <c r="M129" s="140"/>
      <c r="N129" s="140"/>
      <c r="O129" s="140"/>
      <c r="P129" s="140"/>
      <c r="Q129" s="142"/>
      <c r="R129" s="140"/>
      <c r="S129" s="140"/>
      <c r="T129" s="140"/>
      <c r="U129" s="143"/>
      <c r="V129" s="140"/>
      <c r="W129" s="140"/>
      <c r="X129" s="140"/>
      <c r="Y129" s="140"/>
      <c r="Z129" s="140"/>
      <c r="AA129" s="140"/>
      <c r="AB129" s="140"/>
      <c r="AC129" s="140"/>
      <c r="AD129" s="140"/>
      <c r="AE129" s="140"/>
      <c r="AF129" s="140"/>
      <c r="AG129" s="140"/>
      <c r="AH129" s="140"/>
      <c r="AI129" s="140"/>
      <c r="AJ129" s="140"/>
      <c r="AK129" s="140"/>
      <c r="AL129" s="140"/>
      <c r="AM129" s="140"/>
      <c r="AN129" s="140"/>
      <c r="AO129" s="140"/>
      <c r="AP129" s="140"/>
      <c r="AQ129" s="140"/>
      <c r="AR129" s="140"/>
      <c r="AS129" s="140"/>
    </row>
    <row r="130" ht="18.0" customHeight="1">
      <c r="A130" s="260"/>
      <c r="B130" s="261"/>
      <c r="C130" s="261"/>
      <c r="D130" s="261"/>
      <c r="E130" s="261"/>
      <c r="F130" s="261"/>
      <c r="G130" s="261"/>
      <c r="H130" s="262"/>
      <c r="I130" s="263"/>
      <c r="J130" s="140"/>
      <c r="K130" s="140"/>
      <c r="L130" s="140"/>
      <c r="M130" s="140"/>
      <c r="N130" s="140"/>
      <c r="O130" s="140"/>
      <c r="P130" s="140"/>
      <c r="Q130" s="142"/>
      <c r="R130" s="140"/>
      <c r="S130" s="140"/>
      <c r="T130" s="140"/>
      <c r="U130" s="143"/>
      <c r="V130" s="140"/>
      <c r="W130" s="140"/>
      <c r="X130" s="140"/>
      <c r="Y130" s="140"/>
      <c r="Z130" s="140"/>
      <c r="AA130" s="140"/>
      <c r="AB130" s="140"/>
      <c r="AC130" s="140"/>
      <c r="AD130" s="140"/>
      <c r="AE130" s="140"/>
      <c r="AF130" s="140"/>
      <c r="AG130" s="140"/>
      <c r="AH130" s="140"/>
      <c r="AI130" s="140"/>
      <c r="AJ130" s="140"/>
      <c r="AK130" s="140"/>
      <c r="AL130" s="140"/>
      <c r="AM130" s="140"/>
      <c r="AN130" s="140"/>
      <c r="AO130" s="140"/>
      <c r="AP130" s="140"/>
      <c r="AQ130" s="140"/>
      <c r="AR130" s="140"/>
      <c r="AS130" s="140"/>
    </row>
    <row r="131" ht="18.0" customHeight="1">
      <c r="A131" s="140"/>
      <c r="B131" s="140"/>
      <c r="C131" s="140"/>
      <c r="D131" s="140"/>
      <c r="E131" s="140"/>
      <c r="F131" s="140"/>
      <c r="G131" s="140"/>
      <c r="H131" s="141"/>
      <c r="I131" s="140"/>
      <c r="J131" s="140"/>
      <c r="K131" s="140"/>
      <c r="L131" s="140"/>
      <c r="M131" s="140"/>
      <c r="N131" s="140"/>
      <c r="O131" s="140"/>
      <c r="P131" s="140"/>
      <c r="Q131" s="142"/>
      <c r="R131" s="140"/>
      <c r="S131" s="140"/>
      <c r="T131" s="140"/>
      <c r="U131" s="143"/>
      <c r="V131" s="140"/>
      <c r="W131" s="140"/>
      <c r="X131" s="140"/>
      <c r="Y131" s="140"/>
      <c r="Z131" s="140"/>
      <c r="AA131" s="140"/>
      <c r="AB131" s="140"/>
      <c r="AC131" s="140"/>
      <c r="AD131" s="140"/>
      <c r="AE131" s="140"/>
      <c r="AF131" s="140"/>
      <c r="AG131" s="140"/>
      <c r="AH131" s="140"/>
      <c r="AI131" s="140"/>
      <c r="AJ131" s="140"/>
      <c r="AK131" s="140"/>
      <c r="AL131" s="140"/>
      <c r="AM131" s="140"/>
      <c r="AN131" s="140"/>
      <c r="AO131" s="140"/>
      <c r="AP131" s="140"/>
      <c r="AQ131" s="140"/>
      <c r="AR131" s="140"/>
      <c r="AS131" s="140"/>
    </row>
    <row r="132" ht="18.0" customHeight="1">
      <c r="A132" s="140"/>
      <c r="B132" s="140"/>
      <c r="C132" s="140"/>
      <c r="D132" s="140"/>
      <c r="E132" s="140"/>
      <c r="F132" s="140"/>
      <c r="G132" s="140"/>
      <c r="H132" s="141"/>
      <c r="I132" s="140"/>
      <c r="J132" s="140"/>
      <c r="K132" s="140"/>
      <c r="L132" s="140"/>
      <c r="M132" s="140"/>
      <c r="N132" s="140"/>
      <c r="O132" s="140"/>
      <c r="P132" s="140"/>
      <c r="Q132" s="142"/>
      <c r="R132" s="140"/>
      <c r="S132" s="140"/>
      <c r="T132" s="140"/>
      <c r="U132" s="143"/>
      <c r="V132" s="140"/>
      <c r="W132" s="140"/>
      <c r="X132" s="140"/>
      <c r="Y132" s="140"/>
      <c r="Z132" s="140"/>
      <c r="AA132" s="140"/>
      <c r="AB132" s="140"/>
      <c r="AC132" s="140"/>
      <c r="AD132" s="140"/>
      <c r="AE132" s="140"/>
      <c r="AF132" s="140"/>
      <c r="AG132" s="140"/>
      <c r="AH132" s="140"/>
      <c r="AI132" s="140"/>
      <c r="AJ132" s="140"/>
      <c r="AK132" s="140"/>
      <c r="AL132" s="140"/>
      <c r="AM132" s="140"/>
      <c r="AN132" s="140"/>
      <c r="AO132" s="140"/>
      <c r="AP132" s="140"/>
      <c r="AQ132" s="140"/>
      <c r="AR132" s="140"/>
      <c r="AS132" s="140"/>
    </row>
    <row r="133" ht="18.0" customHeight="1">
      <c r="A133" s="140"/>
      <c r="B133" s="140"/>
      <c r="C133" s="140"/>
      <c r="D133" s="140"/>
      <c r="E133" s="140"/>
      <c r="F133" s="140"/>
      <c r="G133" s="140"/>
      <c r="H133" s="141"/>
      <c r="I133" s="140"/>
      <c r="J133" s="140"/>
      <c r="K133" s="140"/>
      <c r="L133" s="140"/>
      <c r="M133" s="140"/>
      <c r="N133" s="140"/>
      <c r="O133" s="140"/>
      <c r="P133" s="140"/>
      <c r="Q133" s="142"/>
      <c r="R133" s="140"/>
      <c r="S133" s="140"/>
      <c r="T133" s="140"/>
      <c r="U133" s="143"/>
      <c r="V133" s="140"/>
      <c r="W133" s="140"/>
      <c r="X133" s="140"/>
      <c r="Y133" s="140"/>
      <c r="Z133" s="140"/>
      <c r="AA133" s="140"/>
      <c r="AB133" s="140"/>
      <c r="AC133" s="140"/>
      <c r="AD133" s="140"/>
      <c r="AE133" s="140"/>
      <c r="AF133" s="140"/>
      <c r="AG133" s="140"/>
      <c r="AH133" s="140"/>
      <c r="AI133" s="140"/>
      <c r="AJ133" s="140"/>
      <c r="AK133" s="140"/>
      <c r="AL133" s="140"/>
      <c r="AM133" s="140"/>
      <c r="AN133" s="140"/>
      <c r="AO133" s="140"/>
      <c r="AP133" s="140"/>
      <c r="AQ133" s="140"/>
      <c r="AR133" s="140"/>
      <c r="AS133" s="140"/>
    </row>
    <row r="134" ht="18.0" customHeight="1">
      <c r="A134" s="7"/>
      <c r="B134" s="7"/>
      <c r="C134" s="7"/>
      <c r="D134" s="7"/>
      <c r="E134" s="7"/>
      <c r="F134" s="7"/>
      <c r="G134" s="7"/>
      <c r="H134" s="264"/>
      <c r="I134" s="7"/>
      <c r="J134" s="7"/>
      <c r="K134" s="7"/>
      <c r="L134" s="7"/>
      <c r="M134" s="7"/>
      <c r="N134" s="7"/>
      <c r="O134" s="7"/>
      <c r="P134" s="7"/>
      <c r="Q134" s="265"/>
      <c r="R134" s="7"/>
      <c r="S134" s="7"/>
      <c r="T134" s="7"/>
      <c r="U134" s="266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</row>
    <row r="135" ht="18.0" customHeight="1">
      <c r="A135" s="7"/>
      <c r="B135" s="7"/>
      <c r="C135" s="7"/>
      <c r="D135" s="7"/>
      <c r="E135" s="7"/>
      <c r="F135" s="7"/>
      <c r="G135" s="7"/>
      <c r="H135" s="264"/>
      <c r="I135" s="7"/>
      <c r="J135" s="7"/>
      <c r="K135" s="7"/>
      <c r="L135" s="7"/>
      <c r="M135" s="7"/>
      <c r="N135" s="7"/>
      <c r="O135" s="7"/>
      <c r="P135" s="7"/>
      <c r="Q135" s="265"/>
      <c r="R135" s="7"/>
      <c r="S135" s="7"/>
      <c r="T135" s="7"/>
      <c r="U135" s="266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</row>
    <row r="136" ht="18.0" customHeight="1">
      <c r="A136" s="7"/>
      <c r="B136" s="7"/>
      <c r="C136" s="7"/>
      <c r="D136" s="7"/>
      <c r="E136" s="7"/>
      <c r="F136" s="7"/>
      <c r="G136" s="7"/>
      <c r="H136" s="264"/>
      <c r="I136" s="7"/>
      <c r="J136" s="7"/>
      <c r="K136" s="7"/>
      <c r="L136" s="7"/>
      <c r="M136" s="7"/>
      <c r="N136" s="7"/>
      <c r="O136" s="7"/>
      <c r="P136" s="7"/>
      <c r="Q136" s="265"/>
      <c r="R136" s="7"/>
      <c r="S136" s="7"/>
      <c r="T136" s="7"/>
      <c r="U136" s="266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</row>
    <row r="137" ht="18.0" customHeight="1">
      <c r="A137" s="7"/>
      <c r="B137" s="7"/>
      <c r="C137" s="7"/>
      <c r="D137" s="7"/>
      <c r="E137" s="7"/>
      <c r="F137" s="7"/>
      <c r="G137" s="7"/>
      <c r="H137" s="264"/>
      <c r="I137" s="7"/>
      <c r="J137" s="7"/>
      <c r="K137" s="7"/>
      <c r="L137" s="7"/>
      <c r="M137" s="7"/>
      <c r="N137" s="7"/>
      <c r="O137" s="7"/>
      <c r="P137" s="7"/>
      <c r="Q137" s="265"/>
      <c r="R137" s="7"/>
      <c r="S137" s="7"/>
      <c r="T137" s="7"/>
      <c r="U137" s="266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</row>
    <row r="138" ht="18.0" customHeight="1">
      <c r="A138" s="7"/>
      <c r="B138" s="7"/>
      <c r="C138" s="7"/>
      <c r="D138" s="7"/>
      <c r="E138" s="7"/>
      <c r="F138" s="7"/>
      <c r="G138" s="7"/>
      <c r="H138" s="264"/>
      <c r="I138" s="7"/>
      <c r="J138" s="7"/>
      <c r="K138" s="7"/>
      <c r="L138" s="7"/>
      <c r="M138" s="7"/>
      <c r="N138" s="7"/>
      <c r="O138" s="7"/>
      <c r="P138" s="7"/>
      <c r="Q138" s="265"/>
      <c r="R138" s="7"/>
      <c r="S138" s="7"/>
      <c r="T138" s="7"/>
      <c r="U138" s="266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</row>
    <row r="139" ht="18.0" customHeight="1">
      <c r="A139" s="7"/>
      <c r="B139" s="7"/>
      <c r="C139" s="7"/>
      <c r="D139" s="7"/>
      <c r="E139" s="7"/>
      <c r="F139" s="7"/>
      <c r="G139" s="7"/>
      <c r="H139" s="264"/>
      <c r="I139" s="7"/>
      <c r="J139" s="7"/>
      <c r="K139" s="7"/>
      <c r="L139" s="7"/>
      <c r="M139" s="7"/>
      <c r="N139" s="7"/>
      <c r="O139" s="7"/>
      <c r="P139" s="7"/>
      <c r="Q139" s="265"/>
      <c r="R139" s="7"/>
      <c r="S139" s="7"/>
      <c r="T139" s="7"/>
      <c r="U139" s="266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</row>
    <row r="140" ht="18.0" customHeight="1">
      <c r="A140" s="7"/>
      <c r="B140" s="7"/>
      <c r="C140" s="7"/>
      <c r="D140" s="7"/>
      <c r="E140" s="7"/>
      <c r="F140" s="7"/>
      <c r="G140" s="7"/>
      <c r="H140" s="264"/>
      <c r="I140" s="7"/>
      <c r="J140" s="7"/>
      <c r="K140" s="7"/>
      <c r="L140" s="7"/>
      <c r="M140" s="7"/>
      <c r="N140" s="7"/>
      <c r="O140" s="7"/>
      <c r="P140" s="7"/>
      <c r="Q140" s="265"/>
      <c r="R140" s="7"/>
      <c r="S140" s="7"/>
      <c r="T140" s="7"/>
      <c r="U140" s="266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</row>
    <row r="141" ht="18.0" customHeight="1">
      <c r="A141" s="7"/>
      <c r="B141" s="7"/>
      <c r="C141" s="7"/>
      <c r="D141" s="7"/>
      <c r="E141" s="7"/>
      <c r="F141" s="7"/>
      <c r="G141" s="7"/>
      <c r="H141" s="264"/>
      <c r="I141" s="7"/>
      <c r="J141" s="7"/>
      <c r="K141" s="7"/>
      <c r="L141" s="7"/>
      <c r="M141" s="7"/>
      <c r="N141" s="7"/>
      <c r="O141" s="7"/>
      <c r="P141" s="7"/>
      <c r="Q141" s="265"/>
      <c r="R141" s="7"/>
      <c r="S141" s="7"/>
      <c r="T141" s="7"/>
      <c r="U141" s="266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</row>
    <row r="142" ht="18.0" customHeight="1">
      <c r="A142" s="7"/>
      <c r="B142" s="7"/>
      <c r="C142" s="7"/>
      <c r="D142" s="7"/>
      <c r="E142" s="7"/>
      <c r="F142" s="7"/>
      <c r="G142" s="7"/>
      <c r="H142" s="264"/>
      <c r="I142" s="7"/>
      <c r="J142" s="7"/>
      <c r="K142" s="7"/>
      <c r="L142" s="7"/>
      <c r="M142" s="7"/>
      <c r="N142" s="7"/>
      <c r="O142" s="7"/>
      <c r="P142" s="7"/>
      <c r="Q142" s="265"/>
      <c r="R142" s="7"/>
      <c r="S142" s="7"/>
      <c r="T142" s="7"/>
      <c r="U142" s="266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</row>
    <row r="143" ht="18.0" customHeight="1">
      <c r="A143" s="7"/>
      <c r="B143" s="7"/>
      <c r="C143" s="7"/>
      <c r="D143" s="7"/>
      <c r="E143" s="7"/>
      <c r="F143" s="7"/>
      <c r="G143" s="7"/>
      <c r="H143" s="264"/>
      <c r="I143" s="7"/>
      <c r="J143" s="7"/>
      <c r="K143" s="7"/>
      <c r="L143" s="7"/>
      <c r="M143" s="7"/>
      <c r="N143" s="7"/>
      <c r="O143" s="7"/>
      <c r="P143" s="7"/>
      <c r="Q143" s="265"/>
      <c r="R143" s="7"/>
      <c r="S143" s="7"/>
      <c r="T143" s="7"/>
      <c r="U143" s="266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</row>
    <row r="144" ht="18.0" customHeight="1">
      <c r="A144" s="7"/>
      <c r="B144" s="7"/>
      <c r="C144" s="7"/>
      <c r="D144" s="7"/>
      <c r="E144" s="7"/>
      <c r="F144" s="7"/>
      <c r="G144" s="7"/>
      <c r="H144" s="264"/>
      <c r="I144" s="7"/>
      <c r="J144" s="7"/>
      <c r="K144" s="7"/>
      <c r="L144" s="7"/>
      <c r="M144" s="7"/>
      <c r="N144" s="7"/>
      <c r="O144" s="7"/>
      <c r="P144" s="7"/>
      <c r="Q144" s="265"/>
      <c r="R144" s="7"/>
      <c r="S144" s="7"/>
      <c r="T144" s="7"/>
      <c r="U144" s="266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</row>
    <row r="145" ht="18.0" customHeight="1">
      <c r="A145" s="7"/>
      <c r="B145" s="7"/>
      <c r="C145" s="7"/>
      <c r="D145" s="7"/>
      <c r="E145" s="7"/>
      <c r="F145" s="7"/>
      <c r="G145" s="7"/>
      <c r="H145" s="264"/>
      <c r="I145" s="7"/>
      <c r="J145" s="7"/>
      <c r="K145" s="7"/>
      <c r="L145" s="7"/>
      <c r="M145" s="7"/>
      <c r="N145" s="7"/>
      <c r="O145" s="7"/>
      <c r="P145" s="7"/>
      <c r="Q145" s="265"/>
      <c r="R145" s="7"/>
      <c r="S145" s="7"/>
      <c r="T145" s="7"/>
      <c r="U145" s="266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</row>
    <row r="146" ht="18.0" customHeight="1">
      <c r="A146" s="7"/>
      <c r="B146" s="7"/>
      <c r="C146" s="7"/>
      <c r="D146" s="7"/>
      <c r="E146" s="7"/>
      <c r="F146" s="7"/>
      <c r="G146" s="7"/>
      <c r="H146" s="264"/>
      <c r="I146" s="7"/>
      <c r="J146" s="7"/>
      <c r="K146" s="7"/>
      <c r="L146" s="7"/>
      <c r="M146" s="7"/>
      <c r="N146" s="7"/>
      <c r="O146" s="7"/>
      <c r="P146" s="7"/>
      <c r="Q146" s="265"/>
      <c r="R146" s="7"/>
      <c r="S146" s="7"/>
      <c r="T146" s="7"/>
      <c r="U146" s="266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</row>
    <row r="147" ht="18.0" customHeight="1">
      <c r="A147" s="7"/>
      <c r="B147" s="7"/>
      <c r="C147" s="7"/>
      <c r="D147" s="7"/>
      <c r="E147" s="7"/>
      <c r="F147" s="7"/>
      <c r="G147" s="7"/>
      <c r="H147" s="264"/>
      <c r="I147" s="7"/>
      <c r="J147" s="7"/>
      <c r="K147" s="7"/>
      <c r="L147" s="7"/>
      <c r="M147" s="7"/>
      <c r="N147" s="7"/>
      <c r="O147" s="7"/>
      <c r="P147" s="7"/>
      <c r="Q147" s="265"/>
      <c r="R147" s="7"/>
      <c r="S147" s="7"/>
      <c r="T147" s="7"/>
      <c r="U147" s="266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</row>
    <row r="148" ht="18.0" customHeight="1">
      <c r="A148" s="7"/>
      <c r="B148" s="7"/>
      <c r="C148" s="7"/>
      <c r="D148" s="7"/>
      <c r="E148" s="7"/>
      <c r="F148" s="7"/>
      <c r="G148" s="7"/>
      <c r="H148" s="264"/>
      <c r="I148" s="7"/>
      <c r="J148" s="7"/>
      <c r="K148" s="7"/>
      <c r="L148" s="7"/>
      <c r="M148" s="7"/>
      <c r="N148" s="7"/>
      <c r="O148" s="7"/>
      <c r="P148" s="7"/>
      <c r="Q148" s="265"/>
      <c r="R148" s="7"/>
      <c r="S148" s="7"/>
      <c r="T148" s="7"/>
      <c r="U148" s="266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</row>
    <row r="149" ht="18.0" customHeight="1">
      <c r="A149" s="7"/>
      <c r="B149" s="7"/>
      <c r="C149" s="7"/>
      <c r="D149" s="7"/>
      <c r="E149" s="7"/>
      <c r="F149" s="7"/>
      <c r="G149" s="7"/>
      <c r="H149" s="264"/>
      <c r="I149" s="7"/>
      <c r="J149" s="7"/>
      <c r="K149" s="7"/>
      <c r="L149" s="7"/>
      <c r="M149" s="7"/>
      <c r="N149" s="7"/>
      <c r="O149" s="7"/>
      <c r="P149" s="7"/>
      <c r="Q149" s="265"/>
      <c r="R149" s="7"/>
      <c r="S149" s="7"/>
      <c r="T149" s="7"/>
      <c r="U149" s="266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</row>
    <row r="150" ht="18.0" customHeight="1">
      <c r="A150" s="7"/>
      <c r="B150" s="7"/>
      <c r="C150" s="7"/>
      <c r="D150" s="7"/>
      <c r="E150" s="7"/>
      <c r="F150" s="7"/>
      <c r="G150" s="7"/>
      <c r="H150" s="264"/>
      <c r="I150" s="7"/>
      <c r="J150" s="7"/>
      <c r="K150" s="7"/>
      <c r="L150" s="7"/>
      <c r="M150" s="7"/>
      <c r="N150" s="7"/>
      <c r="O150" s="7"/>
      <c r="P150" s="7"/>
      <c r="Q150" s="265"/>
      <c r="R150" s="7"/>
      <c r="S150" s="7"/>
      <c r="T150" s="7"/>
      <c r="U150" s="266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</row>
    <row r="151" ht="18.0" customHeight="1">
      <c r="A151" s="7"/>
      <c r="B151" s="7"/>
      <c r="C151" s="7"/>
      <c r="D151" s="7"/>
      <c r="E151" s="7"/>
      <c r="F151" s="7"/>
      <c r="G151" s="7"/>
      <c r="H151" s="264"/>
      <c r="I151" s="7"/>
      <c r="J151" s="7"/>
      <c r="K151" s="7"/>
      <c r="L151" s="7"/>
      <c r="M151" s="7"/>
      <c r="N151" s="7"/>
      <c r="O151" s="7"/>
      <c r="P151" s="7"/>
      <c r="Q151" s="265"/>
      <c r="R151" s="7"/>
      <c r="S151" s="7"/>
      <c r="T151" s="7"/>
      <c r="U151" s="266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</row>
    <row r="152" ht="18.0" customHeight="1">
      <c r="A152" s="7"/>
      <c r="B152" s="7"/>
      <c r="C152" s="7"/>
      <c r="D152" s="7"/>
      <c r="E152" s="7"/>
      <c r="F152" s="7"/>
      <c r="G152" s="7"/>
      <c r="H152" s="264"/>
      <c r="I152" s="7"/>
      <c r="J152" s="7"/>
      <c r="K152" s="7"/>
      <c r="L152" s="7"/>
      <c r="M152" s="7"/>
      <c r="N152" s="7"/>
      <c r="O152" s="7"/>
      <c r="P152" s="7"/>
      <c r="Q152" s="265"/>
      <c r="R152" s="7"/>
      <c r="S152" s="7"/>
      <c r="T152" s="7"/>
      <c r="U152" s="266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</row>
    <row r="153" ht="18.0" customHeight="1">
      <c r="A153" s="7"/>
      <c r="B153" s="7"/>
      <c r="C153" s="7"/>
      <c r="D153" s="7"/>
      <c r="E153" s="7"/>
      <c r="F153" s="7"/>
      <c r="G153" s="7"/>
      <c r="H153" s="264"/>
      <c r="I153" s="7"/>
      <c r="J153" s="7"/>
      <c r="K153" s="7"/>
      <c r="L153" s="7"/>
      <c r="M153" s="7"/>
      <c r="N153" s="7"/>
      <c r="O153" s="7"/>
      <c r="P153" s="7"/>
      <c r="Q153" s="265"/>
      <c r="R153" s="7"/>
      <c r="S153" s="7"/>
      <c r="T153" s="7"/>
      <c r="U153" s="266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</row>
    <row r="154" ht="18.0" customHeight="1">
      <c r="A154" s="7"/>
      <c r="B154" s="7"/>
      <c r="C154" s="7"/>
      <c r="D154" s="7"/>
      <c r="E154" s="7"/>
      <c r="F154" s="7"/>
      <c r="G154" s="7"/>
      <c r="H154" s="264"/>
      <c r="I154" s="7"/>
      <c r="J154" s="7"/>
      <c r="K154" s="7"/>
      <c r="L154" s="7"/>
      <c r="M154" s="7"/>
      <c r="N154" s="7"/>
      <c r="O154" s="7"/>
      <c r="P154" s="7"/>
      <c r="Q154" s="265"/>
      <c r="R154" s="7"/>
      <c r="S154" s="7"/>
      <c r="T154" s="7"/>
      <c r="U154" s="266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</row>
    <row r="155" ht="18.0" customHeight="1">
      <c r="A155" s="7"/>
      <c r="B155" s="7"/>
      <c r="C155" s="7"/>
      <c r="D155" s="7"/>
      <c r="E155" s="7"/>
      <c r="F155" s="7"/>
      <c r="G155" s="7"/>
      <c r="H155" s="264"/>
      <c r="I155" s="7"/>
      <c r="J155" s="7"/>
      <c r="K155" s="7"/>
      <c r="L155" s="7"/>
      <c r="M155" s="7"/>
      <c r="N155" s="7"/>
      <c r="O155" s="7"/>
      <c r="P155" s="7"/>
      <c r="Q155" s="265"/>
      <c r="R155" s="7"/>
      <c r="S155" s="7"/>
      <c r="T155" s="7"/>
      <c r="U155" s="266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</row>
    <row r="156" ht="18.0" customHeight="1">
      <c r="A156" s="7"/>
      <c r="B156" s="7"/>
      <c r="C156" s="7"/>
      <c r="D156" s="7"/>
      <c r="E156" s="7"/>
      <c r="F156" s="7"/>
      <c r="G156" s="7"/>
      <c r="H156" s="264"/>
      <c r="I156" s="7"/>
      <c r="J156" s="7"/>
      <c r="K156" s="7"/>
      <c r="L156" s="7"/>
      <c r="M156" s="7"/>
      <c r="N156" s="7"/>
      <c r="O156" s="7"/>
      <c r="P156" s="7"/>
      <c r="Q156" s="265"/>
      <c r="R156" s="7"/>
      <c r="S156" s="7"/>
      <c r="T156" s="7"/>
      <c r="U156" s="266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</row>
    <row r="157" ht="18.0" customHeight="1">
      <c r="A157" s="7"/>
      <c r="B157" s="7"/>
      <c r="C157" s="7"/>
      <c r="D157" s="7"/>
      <c r="E157" s="7"/>
      <c r="F157" s="7"/>
      <c r="G157" s="7"/>
      <c r="H157" s="264"/>
      <c r="I157" s="7"/>
      <c r="J157" s="7"/>
      <c r="K157" s="7"/>
      <c r="L157" s="7"/>
      <c r="M157" s="7"/>
      <c r="N157" s="7"/>
      <c r="O157" s="7"/>
      <c r="P157" s="7"/>
      <c r="Q157" s="265"/>
      <c r="R157" s="7"/>
      <c r="S157" s="7"/>
      <c r="T157" s="7"/>
      <c r="U157" s="266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</row>
    <row r="158" ht="18.0" customHeight="1">
      <c r="A158" s="7"/>
      <c r="B158" s="7"/>
      <c r="C158" s="7"/>
      <c r="D158" s="7"/>
      <c r="E158" s="7"/>
      <c r="F158" s="7"/>
      <c r="G158" s="7"/>
      <c r="H158" s="264"/>
      <c r="I158" s="7"/>
      <c r="J158" s="7"/>
      <c r="K158" s="7"/>
      <c r="L158" s="7"/>
      <c r="M158" s="7"/>
      <c r="N158" s="7"/>
      <c r="O158" s="7"/>
      <c r="P158" s="7"/>
      <c r="Q158" s="265"/>
      <c r="R158" s="7"/>
      <c r="S158" s="7"/>
      <c r="T158" s="7"/>
      <c r="U158" s="266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</row>
    <row r="159" ht="18.0" customHeight="1">
      <c r="A159" s="7"/>
      <c r="B159" s="7"/>
      <c r="C159" s="7"/>
      <c r="D159" s="7"/>
      <c r="E159" s="7"/>
      <c r="F159" s="7"/>
      <c r="G159" s="7"/>
      <c r="H159" s="264"/>
      <c r="I159" s="7"/>
      <c r="J159" s="7"/>
      <c r="K159" s="7"/>
      <c r="L159" s="7"/>
      <c r="M159" s="7"/>
      <c r="N159" s="7"/>
      <c r="O159" s="7"/>
      <c r="P159" s="7"/>
      <c r="Q159" s="265"/>
      <c r="R159" s="7"/>
      <c r="S159" s="7"/>
      <c r="T159" s="7"/>
      <c r="U159" s="266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</row>
    <row r="160" ht="18.0" customHeight="1">
      <c r="A160" s="7"/>
      <c r="B160" s="7"/>
      <c r="C160" s="7"/>
      <c r="D160" s="7"/>
      <c r="E160" s="7"/>
      <c r="F160" s="7"/>
      <c r="G160" s="7"/>
      <c r="H160" s="264"/>
      <c r="I160" s="7"/>
      <c r="J160" s="7"/>
      <c r="K160" s="7"/>
      <c r="L160" s="7"/>
      <c r="M160" s="7"/>
      <c r="N160" s="7"/>
      <c r="O160" s="7"/>
      <c r="P160" s="7"/>
      <c r="Q160" s="265"/>
      <c r="R160" s="7"/>
      <c r="S160" s="7"/>
      <c r="T160" s="7"/>
      <c r="U160" s="266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</row>
    <row r="161" ht="18.0" customHeight="1">
      <c r="A161" s="7"/>
      <c r="B161" s="7"/>
      <c r="C161" s="7"/>
      <c r="D161" s="7"/>
      <c r="E161" s="7"/>
      <c r="F161" s="7"/>
      <c r="G161" s="7"/>
      <c r="H161" s="264"/>
      <c r="I161" s="7"/>
      <c r="J161" s="7"/>
      <c r="K161" s="7"/>
      <c r="L161" s="7"/>
      <c r="M161" s="7"/>
      <c r="N161" s="7"/>
      <c r="O161" s="7"/>
      <c r="P161" s="7"/>
      <c r="Q161" s="265"/>
      <c r="R161" s="7"/>
      <c r="S161" s="7"/>
      <c r="T161" s="7"/>
      <c r="U161" s="266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</row>
    <row r="162" ht="18.0" customHeight="1">
      <c r="A162" s="7"/>
      <c r="B162" s="7"/>
      <c r="C162" s="7"/>
      <c r="D162" s="7"/>
      <c r="E162" s="7"/>
      <c r="F162" s="7"/>
      <c r="G162" s="7"/>
      <c r="H162" s="264"/>
      <c r="I162" s="7"/>
      <c r="J162" s="7"/>
      <c r="K162" s="7"/>
      <c r="L162" s="7"/>
      <c r="M162" s="7"/>
      <c r="N162" s="7"/>
      <c r="O162" s="7"/>
      <c r="P162" s="7"/>
      <c r="Q162" s="265"/>
      <c r="R162" s="7"/>
      <c r="S162" s="7"/>
      <c r="T162" s="7"/>
      <c r="U162" s="266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</row>
    <row r="163" ht="18.0" customHeight="1">
      <c r="A163" s="7"/>
      <c r="B163" s="7"/>
      <c r="C163" s="7"/>
      <c r="D163" s="7"/>
      <c r="E163" s="7"/>
      <c r="F163" s="7"/>
      <c r="G163" s="7"/>
      <c r="H163" s="264"/>
      <c r="I163" s="7"/>
      <c r="J163" s="7"/>
      <c r="K163" s="7"/>
      <c r="L163" s="7"/>
      <c r="M163" s="7"/>
      <c r="N163" s="7"/>
      <c r="O163" s="7"/>
      <c r="P163" s="7"/>
      <c r="Q163" s="265"/>
      <c r="R163" s="7"/>
      <c r="S163" s="7"/>
      <c r="T163" s="7"/>
      <c r="U163" s="266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</row>
    <row r="164" ht="18.0" customHeight="1">
      <c r="A164" s="7"/>
      <c r="B164" s="7"/>
      <c r="C164" s="7"/>
      <c r="D164" s="7"/>
      <c r="E164" s="7"/>
      <c r="F164" s="7"/>
      <c r="G164" s="7"/>
      <c r="H164" s="264"/>
      <c r="I164" s="7"/>
      <c r="J164" s="7"/>
      <c r="K164" s="7"/>
      <c r="L164" s="7"/>
      <c r="M164" s="7"/>
      <c r="N164" s="7"/>
      <c r="O164" s="7"/>
      <c r="P164" s="7"/>
      <c r="Q164" s="265"/>
      <c r="R164" s="7"/>
      <c r="S164" s="7"/>
      <c r="T164" s="7"/>
      <c r="U164" s="266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</row>
    <row r="165" ht="18.0" customHeight="1">
      <c r="A165" s="7"/>
      <c r="B165" s="7"/>
      <c r="C165" s="7"/>
      <c r="D165" s="7"/>
      <c r="E165" s="7"/>
      <c r="F165" s="7"/>
      <c r="G165" s="7"/>
      <c r="H165" s="264"/>
      <c r="I165" s="7"/>
      <c r="J165" s="7"/>
      <c r="K165" s="7"/>
      <c r="L165" s="7"/>
      <c r="M165" s="7"/>
      <c r="N165" s="7"/>
      <c r="O165" s="7"/>
      <c r="P165" s="7"/>
      <c r="Q165" s="265"/>
      <c r="R165" s="7"/>
      <c r="S165" s="7"/>
      <c r="T165" s="7"/>
      <c r="U165" s="266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</row>
    <row r="166" ht="18.0" customHeight="1">
      <c r="A166" s="7"/>
      <c r="B166" s="7"/>
      <c r="C166" s="7"/>
      <c r="D166" s="7"/>
      <c r="E166" s="7"/>
      <c r="F166" s="7"/>
      <c r="G166" s="7"/>
      <c r="H166" s="264"/>
      <c r="I166" s="7"/>
      <c r="J166" s="7"/>
      <c r="K166" s="7"/>
      <c r="L166" s="7"/>
      <c r="M166" s="7"/>
      <c r="N166" s="7"/>
      <c r="O166" s="7"/>
      <c r="P166" s="7"/>
      <c r="Q166" s="265"/>
      <c r="R166" s="7"/>
      <c r="S166" s="7"/>
      <c r="T166" s="7"/>
      <c r="U166" s="266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</row>
    <row r="167" ht="18.0" customHeight="1">
      <c r="A167" s="7"/>
      <c r="B167" s="7"/>
      <c r="C167" s="7"/>
      <c r="D167" s="7"/>
      <c r="E167" s="7"/>
      <c r="F167" s="7"/>
      <c r="G167" s="7"/>
      <c r="H167" s="264"/>
      <c r="I167" s="7"/>
      <c r="J167" s="7"/>
      <c r="K167" s="7"/>
      <c r="L167" s="7"/>
      <c r="M167" s="7"/>
      <c r="N167" s="7"/>
      <c r="O167" s="7"/>
      <c r="P167" s="7"/>
      <c r="Q167" s="265"/>
      <c r="R167" s="7"/>
      <c r="S167" s="7"/>
      <c r="T167" s="7"/>
      <c r="U167" s="266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</row>
    <row r="168" ht="18.0" customHeight="1">
      <c r="A168" s="7"/>
      <c r="B168" s="7"/>
      <c r="C168" s="7"/>
      <c r="D168" s="7"/>
      <c r="E168" s="7"/>
      <c r="F168" s="7"/>
      <c r="G168" s="7"/>
      <c r="H168" s="264"/>
      <c r="I168" s="7"/>
      <c r="J168" s="7"/>
      <c r="K168" s="7"/>
      <c r="L168" s="7"/>
      <c r="M168" s="7"/>
      <c r="N168" s="7"/>
      <c r="O168" s="7"/>
      <c r="P168" s="7"/>
      <c r="Q168" s="265"/>
      <c r="R168" s="7"/>
      <c r="S168" s="7"/>
      <c r="T168" s="7"/>
      <c r="U168" s="266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</row>
    <row r="169" ht="18.0" customHeight="1">
      <c r="A169" s="7"/>
      <c r="B169" s="7"/>
      <c r="C169" s="7"/>
      <c r="D169" s="7"/>
      <c r="E169" s="7"/>
      <c r="F169" s="7"/>
      <c r="G169" s="7"/>
      <c r="H169" s="264"/>
      <c r="I169" s="7"/>
      <c r="J169" s="7"/>
      <c r="K169" s="7"/>
      <c r="L169" s="7"/>
      <c r="M169" s="7"/>
      <c r="N169" s="7"/>
      <c r="O169" s="7"/>
      <c r="P169" s="7"/>
      <c r="Q169" s="265"/>
      <c r="R169" s="7"/>
      <c r="S169" s="7"/>
      <c r="T169" s="7"/>
      <c r="U169" s="266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</row>
    <row r="170" ht="18.0" customHeight="1">
      <c r="A170" s="7"/>
      <c r="B170" s="7"/>
      <c r="C170" s="7"/>
      <c r="D170" s="7"/>
      <c r="E170" s="7"/>
      <c r="F170" s="7"/>
      <c r="G170" s="7"/>
      <c r="H170" s="264"/>
      <c r="I170" s="7"/>
      <c r="J170" s="7"/>
      <c r="K170" s="7"/>
      <c r="L170" s="7"/>
      <c r="M170" s="7"/>
      <c r="N170" s="7"/>
      <c r="O170" s="7"/>
      <c r="P170" s="7"/>
      <c r="Q170" s="265"/>
      <c r="R170" s="7"/>
      <c r="S170" s="7"/>
      <c r="T170" s="7"/>
      <c r="U170" s="266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</row>
    <row r="171" ht="18.0" customHeight="1">
      <c r="A171" s="7"/>
      <c r="B171" s="7"/>
      <c r="C171" s="7"/>
      <c r="D171" s="7"/>
      <c r="E171" s="7"/>
      <c r="F171" s="7"/>
      <c r="G171" s="7"/>
      <c r="H171" s="264"/>
      <c r="I171" s="7"/>
      <c r="J171" s="7"/>
      <c r="K171" s="7"/>
      <c r="L171" s="7"/>
      <c r="M171" s="7"/>
      <c r="N171" s="7"/>
      <c r="O171" s="7"/>
      <c r="P171" s="7"/>
      <c r="Q171" s="265"/>
      <c r="R171" s="7"/>
      <c r="S171" s="7"/>
      <c r="T171" s="7"/>
      <c r="U171" s="266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</row>
    <row r="172" ht="18.0" customHeight="1">
      <c r="A172" s="7"/>
      <c r="B172" s="7"/>
      <c r="C172" s="7"/>
      <c r="D172" s="7"/>
      <c r="E172" s="7"/>
      <c r="F172" s="7"/>
      <c r="G172" s="7"/>
      <c r="H172" s="264"/>
      <c r="I172" s="7"/>
      <c r="J172" s="7"/>
      <c r="K172" s="7"/>
      <c r="L172" s="7"/>
      <c r="M172" s="7"/>
      <c r="N172" s="7"/>
      <c r="O172" s="7"/>
      <c r="P172" s="7"/>
      <c r="Q172" s="265"/>
      <c r="R172" s="7"/>
      <c r="S172" s="7"/>
      <c r="T172" s="7"/>
      <c r="U172" s="266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</row>
    <row r="173" ht="18.0" customHeight="1">
      <c r="A173" s="7"/>
      <c r="B173" s="7"/>
      <c r="C173" s="7"/>
      <c r="D173" s="7"/>
      <c r="E173" s="7"/>
      <c r="F173" s="7"/>
      <c r="G173" s="7"/>
      <c r="H173" s="264"/>
      <c r="I173" s="7"/>
      <c r="J173" s="7"/>
      <c r="K173" s="7"/>
      <c r="L173" s="7"/>
      <c r="M173" s="7"/>
      <c r="N173" s="7"/>
      <c r="O173" s="7"/>
      <c r="P173" s="7"/>
      <c r="Q173" s="265"/>
      <c r="R173" s="7"/>
      <c r="S173" s="7"/>
      <c r="T173" s="7"/>
      <c r="U173" s="266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</row>
    <row r="174" ht="18.0" customHeight="1">
      <c r="A174" s="7"/>
      <c r="B174" s="7"/>
      <c r="C174" s="7"/>
      <c r="D174" s="7"/>
      <c r="E174" s="7"/>
      <c r="F174" s="7"/>
      <c r="G174" s="7"/>
      <c r="H174" s="264"/>
      <c r="I174" s="7"/>
      <c r="J174" s="7"/>
      <c r="K174" s="7"/>
      <c r="L174" s="7"/>
      <c r="M174" s="7"/>
      <c r="N174" s="7"/>
      <c r="O174" s="7"/>
      <c r="P174" s="7"/>
      <c r="Q174" s="265"/>
      <c r="R174" s="7"/>
      <c r="S174" s="7"/>
      <c r="T174" s="7"/>
      <c r="U174" s="266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</row>
    <row r="175" ht="18.0" customHeight="1">
      <c r="A175" s="7"/>
      <c r="B175" s="7"/>
      <c r="C175" s="7"/>
      <c r="D175" s="7"/>
      <c r="E175" s="7"/>
      <c r="F175" s="7"/>
      <c r="G175" s="7"/>
      <c r="H175" s="264"/>
      <c r="I175" s="7"/>
      <c r="J175" s="7"/>
      <c r="K175" s="7"/>
      <c r="L175" s="7"/>
      <c r="M175" s="7"/>
      <c r="N175" s="7"/>
      <c r="O175" s="7"/>
      <c r="P175" s="7"/>
      <c r="Q175" s="265"/>
      <c r="R175" s="7"/>
      <c r="S175" s="7"/>
      <c r="T175" s="7"/>
      <c r="U175" s="266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</row>
    <row r="176" ht="18.0" customHeight="1">
      <c r="A176" s="7"/>
      <c r="B176" s="7"/>
      <c r="C176" s="7"/>
      <c r="D176" s="7"/>
      <c r="E176" s="7"/>
      <c r="F176" s="7"/>
      <c r="G176" s="7"/>
      <c r="H176" s="264"/>
      <c r="I176" s="7"/>
      <c r="J176" s="7"/>
      <c r="K176" s="7"/>
      <c r="L176" s="7"/>
      <c r="M176" s="7"/>
      <c r="N176" s="7"/>
      <c r="O176" s="7"/>
      <c r="P176" s="7"/>
      <c r="Q176" s="265"/>
      <c r="R176" s="7"/>
      <c r="S176" s="7"/>
      <c r="T176" s="7"/>
      <c r="U176" s="266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</row>
    <row r="177" ht="18.0" customHeight="1">
      <c r="A177" s="7"/>
      <c r="B177" s="7"/>
      <c r="C177" s="7"/>
      <c r="D177" s="7"/>
      <c r="E177" s="7"/>
      <c r="F177" s="7"/>
      <c r="G177" s="7"/>
      <c r="H177" s="264"/>
      <c r="I177" s="7"/>
      <c r="J177" s="7"/>
      <c r="K177" s="7"/>
      <c r="L177" s="7"/>
      <c r="M177" s="7"/>
      <c r="N177" s="7"/>
      <c r="O177" s="7"/>
      <c r="P177" s="7"/>
      <c r="Q177" s="265"/>
      <c r="R177" s="7"/>
      <c r="S177" s="7"/>
      <c r="T177" s="7"/>
      <c r="U177" s="266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</row>
    <row r="178" ht="18.0" customHeight="1">
      <c r="A178" s="7"/>
      <c r="B178" s="7"/>
      <c r="C178" s="7"/>
      <c r="D178" s="7"/>
      <c r="E178" s="7"/>
      <c r="F178" s="7"/>
      <c r="G178" s="7"/>
      <c r="H178" s="264"/>
      <c r="I178" s="7"/>
      <c r="J178" s="7"/>
      <c r="K178" s="7"/>
      <c r="L178" s="7"/>
      <c r="M178" s="7"/>
      <c r="N178" s="7"/>
      <c r="O178" s="7"/>
      <c r="P178" s="7"/>
      <c r="Q178" s="265"/>
      <c r="R178" s="7"/>
      <c r="S178" s="7"/>
      <c r="T178" s="7"/>
      <c r="U178" s="266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</row>
    <row r="179" ht="18.0" customHeight="1">
      <c r="A179" s="7"/>
      <c r="B179" s="7"/>
      <c r="C179" s="7"/>
      <c r="D179" s="7"/>
      <c r="E179" s="7"/>
      <c r="F179" s="7"/>
      <c r="G179" s="7"/>
      <c r="H179" s="264"/>
      <c r="I179" s="7"/>
      <c r="J179" s="7"/>
      <c r="K179" s="7"/>
      <c r="L179" s="7"/>
      <c r="M179" s="7"/>
      <c r="N179" s="7"/>
      <c r="O179" s="7"/>
      <c r="P179" s="7"/>
      <c r="Q179" s="265"/>
      <c r="R179" s="7"/>
      <c r="S179" s="7"/>
      <c r="T179" s="7"/>
      <c r="U179" s="266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</row>
    <row r="180" ht="18.0" customHeight="1">
      <c r="A180" s="7"/>
      <c r="B180" s="7"/>
      <c r="C180" s="7"/>
      <c r="D180" s="7"/>
      <c r="E180" s="7"/>
      <c r="F180" s="7"/>
      <c r="G180" s="7"/>
      <c r="H180" s="264"/>
      <c r="I180" s="7"/>
      <c r="J180" s="7"/>
      <c r="K180" s="7"/>
      <c r="L180" s="7"/>
      <c r="M180" s="7"/>
      <c r="N180" s="7"/>
      <c r="O180" s="7"/>
      <c r="P180" s="7"/>
      <c r="Q180" s="265"/>
      <c r="R180" s="7"/>
      <c r="S180" s="7"/>
      <c r="T180" s="7"/>
      <c r="U180" s="266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</row>
    <row r="181" ht="18.0" customHeight="1">
      <c r="A181" s="7"/>
      <c r="B181" s="7"/>
      <c r="C181" s="7"/>
      <c r="D181" s="7"/>
      <c r="E181" s="7"/>
      <c r="F181" s="7"/>
      <c r="G181" s="7"/>
      <c r="H181" s="264"/>
      <c r="I181" s="7"/>
      <c r="J181" s="7"/>
      <c r="K181" s="7"/>
      <c r="L181" s="7"/>
      <c r="M181" s="7"/>
      <c r="N181" s="7"/>
      <c r="O181" s="7"/>
      <c r="P181" s="7"/>
      <c r="Q181" s="265"/>
      <c r="R181" s="7"/>
      <c r="S181" s="7"/>
      <c r="T181" s="7"/>
      <c r="U181" s="266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</row>
    <row r="182" ht="18.0" customHeight="1">
      <c r="A182" s="7"/>
      <c r="B182" s="7"/>
      <c r="C182" s="7"/>
      <c r="D182" s="7"/>
      <c r="E182" s="7"/>
      <c r="F182" s="7"/>
      <c r="G182" s="7"/>
      <c r="H182" s="264"/>
      <c r="I182" s="7"/>
      <c r="J182" s="7"/>
      <c r="K182" s="7"/>
      <c r="L182" s="7"/>
      <c r="M182" s="7"/>
      <c r="N182" s="7"/>
      <c r="O182" s="7"/>
      <c r="P182" s="7"/>
      <c r="Q182" s="265"/>
      <c r="R182" s="7"/>
      <c r="S182" s="7"/>
      <c r="T182" s="7"/>
      <c r="U182" s="266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</row>
    <row r="183" ht="18.0" customHeight="1">
      <c r="A183" s="7"/>
      <c r="B183" s="7"/>
      <c r="C183" s="7"/>
      <c r="D183" s="7"/>
      <c r="E183" s="7"/>
      <c r="F183" s="7"/>
      <c r="G183" s="7"/>
      <c r="H183" s="264"/>
      <c r="I183" s="7"/>
      <c r="J183" s="7"/>
      <c r="K183" s="7"/>
      <c r="L183" s="7"/>
      <c r="M183" s="7"/>
      <c r="N183" s="7"/>
      <c r="O183" s="7"/>
      <c r="P183" s="7"/>
      <c r="Q183" s="265"/>
      <c r="R183" s="7"/>
      <c r="S183" s="7"/>
      <c r="T183" s="7"/>
      <c r="U183" s="266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</row>
    <row r="184" ht="18.0" customHeight="1">
      <c r="A184" s="7"/>
      <c r="B184" s="7"/>
      <c r="C184" s="7"/>
      <c r="D184" s="7"/>
      <c r="E184" s="7"/>
      <c r="F184" s="7"/>
      <c r="G184" s="7"/>
      <c r="H184" s="264"/>
      <c r="I184" s="7"/>
      <c r="J184" s="7"/>
      <c r="K184" s="7"/>
      <c r="L184" s="7"/>
      <c r="M184" s="7"/>
      <c r="N184" s="7"/>
      <c r="O184" s="7"/>
      <c r="P184" s="7"/>
      <c r="Q184" s="265"/>
      <c r="R184" s="7"/>
      <c r="S184" s="7"/>
      <c r="T184" s="7"/>
      <c r="U184" s="266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</row>
    <row r="185" ht="18.0" customHeight="1">
      <c r="A185" s="7"/>
      <c r="B185" s="7"/>
      <c r="C185" s="7"/>
      <c r="D185" s="7"/>
      <c r="E185" s="7"/>
      <c r="F185" s="7"/>
      <c r="G185" s="7"/>
      <c r="H185" s="264"/>
      <c r="I185" s="7"/>
      <c r="J185" s="7"/>
      <c r="K185" s="7"/>
      <c r="L185" s="7"/>
      <c r="M185" s="7"/>
      <c r="N185" s="7"/>
      <c r="O185" s="7"/>
      <c r="P185" s="7"/>
      <c r="Q185" s="265"/>
      <c r="R185" s="7"/>
      <c r="S185" s="7"/>
      <c r="T185" s="7"/>
      <c r="U185" s="266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</row>
    <row r="186" ht="18.0" customHeight="1">
      <c r="A186" s="7"/>
      <c r="B186" s="7"/>
      <c r="C186" s="7"/>
      <c r="D186" s="7"/>
      <c r="E186" s="7"/>
      <c r="F186" s="7"/>
      <c r="G186" s="7"/>
      <c r="H186" s="264"/>
      <c r="I186" s="7"/>
      <c r="J186" s="7"/>
      <c r="K186" s="7"/>
      <c r="L186" s="7"/>
      <c r="M186" s="7"/>
      <c r="N186" s="7"/>
      <c r="O186" s="7"/>
      <c r="P186" s="7"/>
      <c r="Q186" s="265"/>
      <c r="R186" s="7"/>
      <c r="S186" s="7"/>
      <c r="T186" s="7"/>
      <c r="U186" s="266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</row>
    <row r="187" ht="18.0" customHeight="1">
      <c r="A187" s="7"/>
      <c r="B187" s="7"/>
      <c r="C187" s="7"/>
      <c r="D187" s="7"/>
      <c r="E187" s="7"/>
      <c r="F187" s="7"/>
      <c r="G187" s="7"/>
      <c r="H187" s="264"/>
      <c r="I187" s="7"/>
      <c r="J187" s="7"/>
      <c r="K187" s="7"/>
      <c r="L187" s="7"/>
      <c r="M187" s="7"/>
      <c r="N187" s="7"/>
      <c r="O187" s="7"/>
      <c r="P187" s="7"/>
      <c r="Q187" s="265"/>
      <c r="R187" s="7"/>
      <c r="S187" s="7"/>
      <c r="T187" s="7"/>
      <c r="U187" s="266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</row>
    <row r="188" ht="18.0" customHeight="1">
      <c r="A188" s="7"/>
      <c r="B188" s="7"/>
      <c r="C188" s="7"/>
      <c r="D188" s="7"/>
      <c r="E188" s="7"/>
      <c r="F188" s="7"/>
      <c r="G188" s="7"/>
      <c r="H188" s="264"/>
      <c r="I188" s="7"/>
      <c r="J188" s="7"/>
      <c r="K188" s="7"/>
      <c r="L188" s="7"/>
      <c r="M188" s="7"/>
      <c r="N188" s="7"/>
      <c r="O188" s="7"/>
      <c r="P188" s="7"/>
      <c r="Q188" s="265"/>
      <c r="R188" s="7"/>
      <c r="S188" s="7"/>
      <c r="T188" s="7"/>
      <c r="U188" s="266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</row>
    <row r="189" ht="18.0" customHeight="1">
      <c r="A189" s="7"/>
      <c r="B189" s="7"/>
      <c r="C189" s="7"/>
      <c r="D189" s="7"/>
      <c r="E189" s="7"/>
      <c r="F189" s="7"/>
      <c r="G189" s="7"/>
      <c r="H189" s="264"/>
      <c r="I189" s="7"/>
      <c r="J189" s="7"/>
      <c r="K189" s="7"/>
      <c r="L189" s="7"/>
      <c r="M189" s="7"/>
      <c r="N189" s="7"/>
      <c r="O189" s="7"/>
      <c r="P189" s="7"/>
      <c r="Q189" s="265"/>
      <c r="R189" s="7"/>
      <c r="S189" s="7"/>
      <c r="T189" s="7"/>
      <c r="U189" s="266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</row>
    <row r="190" ht="18.0" customHeight="1">
      <c r="A190" s="7"/>
      <c r="B190" s="7"/>
      <c r="C190" s="7"/>
      <c r="D190" s="7"/>
      <c r="E190" s="7"/>
      <c r="F190" s="7"/>
      <c r="G190" s="7"/>
      <c r="H190" s="264"/>
      <c r="I190" s="7"/>
      <c r="J190" s="7"/>
      <c r="K190" s="7"/>
      <c r="L190" s="7"/>
      <c r="M190" s="7"/>
      <c r="N190" s="7"/>
      <c r="O190" s="7"/>
      <c r="P190" s="7"/>
      <c r="Q190" s="265"/>
      <c r="R190" s="7"/>
      <c r="S190" s="7"/>
      <c r="T190" s="7"/>
      <c r="U190" s="266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</row>
    <row r="191" ht="18.0" customHeight="1">
      <c r="A191" s="7"/>
      <c r="B191" s="7"/>
      <c r="C191" s="7"/>
      <c r="D191" s="7"/>
      <c r="E191" s="7"/>
      <c r="F191" s="7"/>
      <c r="G191" s="7"/>
      <c r="H191" s="264"/>
      <c r="I191" s="7"/>
      <c r="J191" s="7"/>
      <c r="K191" s="7"/>
      <c r="L191" s="7"/>
      <c r="M191" s="7"/>
      <c r="N191" s="7"/>
      <c r="O191" s="7"/>
      <c r="P191" s="7"/>
      <c r="Q191" s="265"/>
      <c r="R191" s="7"/>
      <c r="S191" s="7"/>
      <c r="T191" s="7"/>
      <c r="U191" s="266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</row>
    <row r="192" ht="18.0" customHeight="1">
      <c r="A192" s="7"/>
      <c r="B192" s="7"/>
      <c r="C192" s="7"/>
      <c r="D192" s="7"/>
      <c r="E192" s="7"/>
      <c r="F192" s="7"/>
      <c r="G192" s="7"/>
      <c r="H192" s="264"/>
      <c r="I192" s="7"/>
      <c r="J192" s="7"/>
      <c r="K192" s="7"/>
      <c r="L192" s="7"/>
      <c r="M192" s="7"/>
      <c r="N192" s="7"/>
      <c r="O192" s="7"/>
      <c r="P192" s="7"/>
      <c r="Q192" s="265"/>
      <c r="R192" s="7"/>
      <c r="S192" s="7"/>
      <c r="T192" s="7"/>
      <c r="U192" s="266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</row>
    <row r="193" ht="18.0" customHeight="1">
      <c r="A193" s="7"/>
      <c r="B193" s="7"/>
      <c r="C193" s="7"/>
      <c r="D193" s="7"/>
      <c r="E193" s="7"/>
      <c r="F193" s="7"/>
      <c r="G193" s="7"/>
      <c r="H193" s="264"/>
      <c r="I193" s="7"/>
      <c r="J193" s="7"/>
      <c r="K193" s="7"/>
      <c r="L193" s="7"/>
      <c r="M193" s="7"/>
      <c r="N193" s="7"/>
      <c r="O193" s="7"/>
      <c r="P193" s="7"/>
      <c r="Q193" s="265"/>
      <c r="R193" s="7"/>
      <c r="S193" s="7"/>
      <c r="T193" s="7"/>
      <c r="U193" s="266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</row>
    <row r="194" ht="18.0" customHeight="1">
      <c r="A194" s="7"/>
      <c r="B194" s="7"/>
      <c r="C194" s="7"/>
      <c r="D194" s="7"/>
      <c r="E194" s="7"/>
      <c r="F194" s="7"/>
      <c r="G194" s="7"/>
      <c r="H194" s="264"/>
      <c r="I194" s="7"/>
      <c r="J194" s="7"/>
      <c r="K194" s="7"/>
      <c r="L194" s="7"/>
      <c r="M194" s="7"/>
      <c r="N194" s="7"/>
      <c r="O194" s="7"/>
      <c r="P194" s="7"/>
      <c r="Q194" s="265"/>
      <c r="R194" s="7"/>
      <c r="S194" s="7"/>
      <c r="T194" s="7"/>
      <c r="U194" s="266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</row>
    <row r="195" ht="18.0" customHeight="1">
      <c r="A195" s="7"/>
      <c r="B195" s="7"/>
      <c r="C195" s="7"/>
      <c r="D195" s="7"/>
      <c r="E195" s="7"/>
      <c r="F195" s="7"/>
      <c r="G195" s="7"/>
      <c r="H195" s="264"/>
      <c r="I195" s="7"/>
      <c r="J195" s="7"/>
      <c r="K195" s="7"/>
      <c r="L195" s="7"/>
      <c r="M195" s="7"/>
      <c r="N195" s="7"/>
      <c r="O195" s="7"/>
      <c r="P195" s="7"/>
      <c r="Q195" s="265"/>
      <c r="R195" s="7"/>
      <c r="S195" s="7"/>
      <c r="T195" s="7"/>
      <c r="U195" s="266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</row>
    <row r="196" ht="18.0" customHeight="1">
      <c r="A196" s="7"/>
      <c r="B196" s="7"/>
      <c r="C196" s="7"/>
      <c r="D196" s="7"/>
      <c r="E196" s="7"/>
      <c r="F196" s="7"/>
      <c r="G196" s="7"/>
      <c r="H196" s="264"/>
      <c r="I196" s="7"/>
      <c r="J196" s="7"/>
      <c r="K196" s="7"/>
      <c r="L196" s="7"/>
      <c r="M196" s="7"/>
      <c r="N196" s="7"/>
      <c r="O196" s="7"/>
      <c r="P196" s="7"/>
      <c r="Q196" s="265"/>
      <c r="R196" s="7"/>
      <c r="S196" s="7"/>
      <c r="T196" s="7"/>
      <c r="U196" s="266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</row>
    <row r="197" ht="18.0" customHeight="1">
      <c r="A197" s="7"/>
      <c r="B197" s="7"/>
      <c r="C197" s="7"/>
      <c r="D197" s="7"/>
      <c r="E197" s="7"/>
      <c r="F197" s="7"/>
      <c r="G197" s="7"/>
      <c r="H197" s="264"/>
      <c r="I197" s="7"/>
      <c r="J197" s="7"/>
      <c r="K197" s="7"/>
      <c r="L197" s="7"/>
      <c r="M197" s="7"/>
      <c r="N197" s="7"/>
      <c r="O197" s="7"/>
      <c r="P197" s="7"/>
      <c r="Q197" s="265"/>
      <c r="R197" s="7"/>
      <c r="S197" s="7"/>
      <c r="T197" s="7"/>
      <c r="U197" s="266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</row>
    <row r="198" ht="18.0" customHeight="1">
      <c r="A198" s="7"/>
      <c r="B198" s="7"/>
      <c r="C198" s="7"/>
      <c r="D198" s="7"/>
      <c r="E198" s="7"/>
      <c r="F198" s="7"/>
      <c r="G198" s="7"/>
      <c r="H198" s="264"/>
      <c r="I198" s="7"/>
      <c r="J198" s="7"/>
      <c r="K198" s="7"/>
      <c r="L198" s="7"/>
      <c r="M198" s="7"/>
      <c r="N198" s="7"/>
      <c r="O198" s="7"/>
      <c r="P198" s="7"/>
      <c r="Q198" s="265"/>
      <c r="R198" s="7"/>
      <c r="S198" s="7"/>
      <c r="T198" s="7"/>
      <c r="U198" s="266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</row>
    <row r="199" ht="18.0" customHeight="1">
      <c r="A199" s="7"/>
      <c r="B199" s="7"/>
      <c r="C199" s="7"/>
      <c r="D199" s="7"/>
      <c r="E199" s="7"/>
      <c r="F199" s="7"/>
      <c r="G199" s="7"/>
      <c r="H199" s="264"/>
      <c r="I199" s="7"/>
      <c r="J199" s="7"/>
      <c r="K199" s="7"/>
      <c r="L199" s="7"/>
      <c r="M199" s="7"/>
      <c r="N199" s="7"/>
      <c r="O199" s="7"/>
      <c r="P199" s="7"/>
      <c r="Q199" s="265"/>
      <c r="R199" s="7"/>
      <c r="S199" s="7"/>
      <c r="T199" s="7"/>
      <c r="U199" s="266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</row>
    <row r="200" ht="18.0" customHeight="1">
      <c r="A200" s="7"/>
      <c r="B200" s="7"/>
      <c r="C200" s="7"/>
      <c r="D200" s="7"/>
      <c r="E200" s="7"/>
      <c r="F200" s="7"/>
      <c r="G200" s="7"/>
      <c r="H200" s="264"/>
      <c r="I200" s="7"/>
      <c r="J200" s="7"/>
      <c r="K200" s="7"/>
      <c r="L200" s="7"/>
      <c r="M200" s="7"/>
      <c r="N200" s="7"/>
      <c r="O200" s="7"/>
      <c r="P200" s="7"/>
      <c r="Q200" s="265"/>
      <c r="R200" s="7"/>
      <c r="S200" s="7"/>
      <c r="T200" s="7"/>
      <c r="U200" s="266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</row>
    <row r="201" ht="18.0" customHeight="1">
      <c r="A201" s="7"/>
      <c r="B201" s="7"/>
      <c r="C201" s="7"/>
      <c r="D201" s="7"/>
      <c r="E201" s="7"/>
      <c r="F201" s="7"/>
      <c r="G201" s="7"/>
      <c r="H201" s="264"/>
      <c r="I201" s="7"/>
      <c r="J201" s="7"/>
      <c r="K201" s="7"/>
      <c r="L201" s="7"/>
      <c r="M201" s="7"/>
      <c r="N201" s="7"/>
      <c r="O201" s="7"/>
      <c r="P201" s="7"/>
      <c r="Q201" s="265"/>
      <c r="R201" s="7"/>
      <c r="S201" s="7"/>
      <c r="T201" s="7"/>
      <c r="U201" s="266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</row>
    <row r="202" ht="18.0" customHeight="1">
      <c r="A202" s="7"/>
      <c r="B202" s="7"/>
      <c r="C202" s="7"/>
      <c r="D202" s="7"/>
      <c r="E202" s="7"/>
      <c r="F202" s="7"/>
      <c r="G202" s="7"/>
      <c r="H202" s="264"/>
      <c r="I202" s="7"/>
      <c r="J202" s="7"/>
      <c r="K202" s="7"/>
      <c r="L202" s="7"/>
      <c r="M202" s="7"/>
      <c r="N202" s="7"/>
      <c r="O202" s="7"/>
      <c r="P202" s="7"/>
      <c r="Q202" s="265"/>
      <c r="R202" s="7"/>
      <c r="S202" s="7"/>
      <c r="T202" s="7"/>
      <c r="U202" s="266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</row>
    <row r="203" ht="18.0" customHeight="1">
      <c r="A203" s="7"/>
      <c r="B203" s="7"/>
      <c r="C203" s="7"/>
      <c r="D203" s="7"/>
      <c r="E203" s="7"/>
      <c r="F203" s="7"/>
      <c r="G203" s="7"/>
      <c r="H203" s="264"/>
      <c r="I203" s="7"/>
      <c r="J203" s="7"/>
      <c r="K203" s="7"/>
      <c r="L203" s="7"/>
      <c r="M203" s="7"/>
      <c r="N203" s="7"/>
      <c r="O203" s="7"/>
      <c r="P203" s="7"/>
      <c r="Q203" s="265"/>
      <c r="R203" s="7"/>
      <c r="S203" s="7"/>
      <c r="T203" s="7"/>
      <c r="U203" s="266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</row>
    <row r="204" ht="18.0" customHeight="1">
      <c r="A204" s="7"/>
      <c r="B204" s="7"/>
      <c r="C204" s="7"/>
      <c r="D204" s="7"/>
      <c r="E204" s="7"/>
      <c r="F204" s="7"/>
      <c r="G204" s="7"/>
      <c r="H204" s="264"/>
      <c r="I204" s="7"/>
      <c r="J204" s="7"/>
      <c r="K204" s="7"/>
      <c r="L204" s="7"/>
      <c r="M204" s="7"/>
      <c r="N204" s="7"/>
      <c r="O204" s="7"/>
      <c r="P204" s="7"/>
      <c r="Q204" s="265"/>
      <c r="R204" s="7"/>
      <c r="S204" s="7"/>
      <c r="T204" s="7"/>
      <c r="U204" s="266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</row>
    <row r="205" ht="18.0" customHeight="1">
      <c r="A205" s="7"/>
      <c r="B205" s="7"/>
      <c r="C205" s="7"/>
      <c r="D205" s="7"/>
      <c r="E205" s="7"/>
      <c r="F205" s="7"/>
      <c r="G205" s="7"/>
      <c r="H205" s="264"/>
      <c r="I205" s="7"/>
      <c r="J205" s="7"/>
      <c r="K205" s="7"/>
      <c r="L205" s="7"/>
      <c r="M205" s="7"/>
      <c r="N205" s="7"/>
      <c r="O205" s="7"/>
      <c r="P205" s="7"/>
      <c r="Q205" s="265"/>
      <c r="R205" s="7"/>
      <c r="S205" s="7"/>
      <c r="T205" s="7"/>
      <c r="U205" s="266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</row>
    <row r="206" ht="18.0" customHeight="1">
      <c r="A206" s="7"/>
      <c r="B206" s="7"/>
      <c r="C206" s="7"/>
      <c r="D206" s="7"/>
      <c r="E206" s="7"/>
      <c r="F206" s="7"/>
      <c r="G206" s="7"/>
      <c r="H206" s="264"/>
      <c r="I206" s="7"/>
      <c r="J206" s="7"/>
      <c r="K206" s="7"/>
      <c r="L206" s="7"/>
      <c r="M206" s="7"/>
      <c r="N206" s="7"/>
      <c r="O206" s="7"/>
      <c r="P206" s="7"/>
      <c r="Q206" s="265"/>
      <c r="R206" s="7"/>
      <c r="S206" s="7"/>
      <c r="T206" s="7"/>
      <c r="U206" s="266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</row>
    <row r="207" ht="18.0" customHeight="1">
      <c r="A207" s="7"/>
      <c r="B207" s="7"/>
      <c r="C207" s="7"/>
      <c r="D207" s="7"/>
      <c r="E207" s="7"/>
      <c r="F207" s="7"/>
      <c r="G207" s="7"/>
      <c r="H207" s="264"/>
      <c r="I207" s="7"/>
      <c r="J207" s="7"/>
      <c r="K207" s="7"/>
      <c r="L207" s="7"/>
      <c r="M207" s="7"/>
      <c r="N207" s="7"/>
      <c r="O207" s="7"/>
      <c r="P207" s="7"/>
      <c r="Q207" s="265"/>
      <c r="R207" s="7"/>
      <c r="S207" s="7"/>
      <c r="T207" s="7"/>
      <c r="U207" s="266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</row>
    <row r="208" ht="18.0" customHeight="1">
      <c r="A208" s="7"/>
      <c r="B208" s="7"/>
      <c r="C208" s="7"/>
      <c r="D208" s="7"/>
      <c r="E208" s="7"/>
      <c r="F208" s="7"/>
      <c r="G208" s="7"/>
      <c r="H208" s="264"/>
      <c r="I208" s="7"/>
      <c r="J208" s="7"/>
      <c r="K208" s="7"/>
      <c r="L208" s="7"/>
      <c r="M208" s="7"/>
      <c r="N208" s="7"/>
      <c r="O208" s="7"/>
      <c r="P208" s="7"/>
      <c r="Q208" s="265"/>
      <c r="R208" s="7"/>
      <c r="S208" s="7"/>
      <c r="T208" s="7"/>
      <c r="U208" s="266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</row>
    <row r="209" ht="18.0" customHeight="1">
      <c r="A209" s="7"/>
      <c r="B209" s="7"/>
      <c r="C209" s="7"/>
      <c r="D209" s="7"/>
      <c r="E209" s="7"/>
      <c r="F209" s="7"/>
      <c r="G209" s="7"/>
      <c r="H209" s="264"/>
      <c r="I209" s="7"/>
      <c r="J209" s="7"/>
      <c r="K209" s="7"/>
      <c r="L209" s="7"/>
      <c r="M209" s="7"/>
      <c r="N209" s="7"/>
      <c r="O209" s="7"/>
      <c r="P209" s="7"/>
      <c r="Q209" s="265"/>
      <c r="R209" s="7"/>
      <c r="S209" s="7"/>
      <c r="T209" s="7"/>
      <c r="U209" s="266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</row>
    <row r="210" ht="18.0" customHeight="1">
      <c r="A210" s="7"/>
      <c r="B210" s="7"/>
      <c r="C210" s="7"/>
      <c r="D210" s="7"/>
      <c r="E210" s="7"/>
      <c r="F210" s="7"/>
      <c r="G210" s="7"/>
      <c r="H210" s="264"/>
      <c r="I210" s="7"/>
      <c r="J210" s="7"/>
      <c r="K210" s="7"/>
      <c r="L210" s="7"/>
      <c r="M210" s="7"/>
      <c r="N210" s="7"/>
      <c r="O210" s="7"/>
      <c r="P210" s="7"/>
      <c r="Q210" s="265"/>
      <c r="R210" s="7"/>
      <c r="S210" s="7"/>
      <c r="T210" s="7"/>
      <c r="U210" s="266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</row>
    <row r="211" ht="18.0" customHeight="1">
      <c r="A211" s="7"/>
      <c r="B211" s="7"/>
      <c r="C211" s="7"/>
      <c r="D211" s="7"/>
      <c r="E211" s="7"/>
      <c r="F211" s="7"/>
      <c r="G211" s="7"/>
      <c r="H211" s="264"/>
      <c r="I211" s="7"/>
      <c r="J211" s="7"/>
      <c r="K211" s="7"/>
      <c r="L211" s="7"/>
      <c r="M211" s="7"/>
      <c r="N211" s="7"/>
      <c r="O211" s="7"/>
      <c r="P211" s="7"/>
      <c r="Q211" s="265"/>
      <c r="R211" s="7"/>
      <c r="S211" s="7"/>
      <c r="T211" s="7"/>
      <c r="U211" s="266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</row>
    <row r="212" ht="18.0" customHeight="1">
      <c r="A212" s="7"/>
      <c r="B212" s="7"/>
      <c r="C212" s="7"/>
      <c r="D212" s="7"/>
      <c r="E212" s="7"/>
      <c r="F212" s="7"/>
      <c r="G212" s="7"/>
      <c r="H212" s="264"/>
      <c r="I212" s="7"/>
      <c r="J212" s="7"/>
      <c r="K212" s="7"/>
      <c r="L212" s="7"/>
      <c r="M212" s="7"/>
      <c r="N212" s="7"/>
      <c r="O212" s="7"/>
      <c r="P212" s="7"/>
      <c r="Q212" s="265"/>
      <c r="R212" s="7"/>
      <c r="S212" s="7"/>
      <c r="T212" s="7"/>
      <c r="U212" s="266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</row>
    <row r="213" ht="18.0" customHeight="1">
      <c r="A213" s="7"/>
      <c r="B213" s="7"/>
      <c r="C213" s="7"/>
      <c r="D213" s="7"/>
      <c r="E213" s="7"/>
      <c r="F213" s="7"/>
      <c r="G213" s="7"/>
      <c r="H213" s="264"/>
      <c r="I213" s="7"/>
      <c r="J213" s="7"/>
      <c r="K213" s="7"/>
      <c r="L213" s="7"/>
      <c r="M213" s="7"/>
      <c r="N213" s="7"/>
      <c r="O213" s="7"/>
      <c r="P213" s="7"/>
      <c r="Q213" s="265"/>
      <c r="R213" s="7"/>
      <c r="S213" s="7"/>
      <c r="T213" s="7"/>
      <c r="U213" s="266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</row>
    <row r="214" ht="18.0" customHeight="1">
      <c r="A214" s="7"/>
      <c r="B214" s="7"/>
      <c r="C214" s="7"/>
      <c r="D214" s="7"/>
      <c r="E214" s="7"/>
      <c r="F214" s="7"/>
      <c r="G214" s="7"/>
      <c r="H214" s="264"/>
      <c r="I214" s="7"/>
      <c r="J214" s="7"/>
      <c r="K214" s="7"/>
      <c r="L214" s="7"/>
      <c r="M214" s="7"/>
      <c r="N214" s="7"/>
      <c r="O214" s="7"/>
      <c r="P214" s="7"/>
      <c r="Q214" s="265"/>
      <c r="R214" s="7"/>
      <c r="S214" s="7"/>
      <c r="T214" s="7"/>
      <c r="U214" s="266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</row>
    <row r="215" ht="18.0" customHeight="1">
      <c r="A215" s="7"/>
      <c r="B215" s="7"/>
      <c r="C215" s="7"/>
      <c r="D215" s="7"/>
      <c r="E215" s="7"/>
      <c r="F215" s="7"/>
      <c r="G215" s="7"/>
      <c r="H215" s="264"/>
      <c r="I215" s="7"/>
      <c r="J215" s="7"/>
      <c r="K215" s="7"/>
      <c r="L215" s="7"/>
      <c r="M215" s="7"/>
      <c r="N215" s="7"/>
      <c r="O215" s="7"/>
      <c r="P215" s="7"/>
      <c r="Q215" s="265"/>
      <c r="R215" s="7"/>
      <c r="S215" s="7"/>
      <c r="T215" s="7"/>
      <c r="U215" s="266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</row>
    <row r="216" ht="18.0" customHeight="1">
      <c r="A216" s="7"/>
      <c r="B216" s="7"/>
      <c r="C216" s="7"/>
      <c r="D216" s="7"/>
      <c r="E216" s="7"/>
      <c r="F216" s="7"/>
      <c r="G216" s="7"/>
      <c r="H216" s="264"/>
      <c r="I216" s="7"/>
      <c r="J216" s="7"/>
      <c r="K216" s="7"/>
      <c r="L216" s="7"/>
      <c r="M216" s="7"/>
      <c r="N216" s="7"/>
      <c r="O216" s="7"/>
      <c r="P216" s="7"/>
      <c r="Q216" s="265"/>
      <c r="R216" s="7"/>
      <c r="S216" s="7"/>
      <c r="T216" s="7"/>
      <c r="U216" s="266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</row>
    <row r="217" ht="18.0" customHeight="1">
      <c r="A217" s="7"/>
      <c r="B217" s="7"/>
      <c r="C217" s="7"/>
      <c r="D217" s="7"/>
      <c r="E217" s="7"/>
      <c r="F217" s="7"/>
      <c r="G217" s="7"/>
      <c r="H217" s="264"/>
      <c r="I217" s="7"/>
      <c r="J217" s="7"/>
      <c r="K217" s="7"/>
      <c r="L217" s="7"/>
      <c r="M217" s="7"/>
      <c r="N217" s="7"/>
      <c r="O217" s="7"/>
      <c r="P217" s="7"/>
      <c r="Q217" s="265"/>
      <c r="R217" s="7"/>
      <c r="S217" s="7"/>
      <c r="T217" s="7"/>
      <c r="U217" s="266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</row>
    <row r="218" ht="18.0" customHeight="1">
      <c r="A218" s="7"/>
      <c r="B218" s="7"/>
      <c r="C218" s="7"/>
      <c r="D218" s="7"/>
      <c r="E218" s="7"/>
      <c r="F218" s="7"/>
      <c r="G218" s="7"/>
      <c r="H218" s="264"/>
      <c r="I218" s="7"/>
      <c r="J218" s="7"/>
      <c r="K218" s="7"/>
      <c r="L218" s="7"/>
      <c r="M218" s="7"/>
      <c r="N218" s="7"/>
      <c r="O218" s="7"/>
      <c r="P218" s="7"/>
      <c r="Q218" s="265"/>
      <c r="R218" s="7"/>
      <c r="S218" s="7"/>
      <c r="T218" s="7"/>
      <c r="U218" s="266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</row>
    <row r="219" ht="18.0" customHeight="1">
      <c r="A219" s="7"/>
      <c r="B219" s="7"/>
      <c r="C219" s="7"/>
      <c r="D219" s="7"/>
      <c r="E219" s="7"/>
      <c r="F219" s="7"/>
      <c r="G219" s="7"/>
      <c r="H219" s="264"/>
      <c r="I219" s="7"/>
      <c r="J219" s="7"/>
      <c r="K219" s="7"/>
      <c r="L219" s="7"/>
      <c r="M219" s="7"/>
      <c r="N219" s="7"/>
      <c r="O219" s="7"/>
      <c r="P219" s="7"/>
      <c r="Q219" s="265"/>
      <c r="R219" s="7"/>
      <c r="S219" s="7"/>
      <c r="T219" s="7"/>
      <c r="U219" s="266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</row>
    <row r="220" ht="18.0" customHeight="1">
      <c r="A220" s="7"/>
      <c r="B220" s="7"/>
      <c r="C220" s="7"/>
      <c r="D220" s="7"/>
      <c r="E220" s="7"/>
      <c r="F220" s="7"/>
      <c r="G220" s="7"/>
      <c r="H220" s="264"/>
      <c r="I220" s="7"/>
      <c r="J220" s="7"/>
      <c r="K220" s="7"/>
      <c r="L220" s="7"/>
      <c r="M220" s="7"/>
      <c r="N220" s="7"/>
      <c r="O220" s="7"/>
      <c r="P220" s="7"/>
      <c r="Q220" s="265"/>
      <c r="R220" s="7"/>
      <c r="S220" s="7"/>
      <c r="T220" s="7"/>
      <c r="U220" s="266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</row>
    <row r="221" ht="18.0" customHeight="1">
      <c r="A221" s="7"/>
      <c r="B221" s="7"/>
      <c r="C221" s="7"/>
      <c r="D221" s="7"/>
      <c r="E221" s="7"/>
      <c r="F221" s="7"/>
      <c r="G221" s="7"/>
      <c r="H221" s="264"/>
      <c r="I221" s="7"/>
      <c r="J221" s="7"/>
      <c r="K221" s="7"/>
      <c r="L221" s="7"/>
      <c r="M221" s="7"/>
      <c r="N221" s="7"/>
      <c r="O221" s="7"/>
      <c r="P221" s="7"/>
      <c r="Q221" s="265"/>
      <c r="R221" s="7"/>
      <c r="S221" s="7"/>
      <c r="T221" s="7"/>
      <c r="U221" s="266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</row>
    <row r="222" ht="18.0" customHeight="1">
      <c r="A222" s="7"/>
      <c r="B222" s="7"/>
      <c r="C222" s="7"/>
      <c r="D222" s="7"/>
      <c r="E222" s="7"/>
      <c r="F222" s="7"/>
      <c r="G222" s="7"/>
      <c r="H222" s="264"/>
      <c r="I222" s="7"/>
      <c r="J222" s="7"/>
      <c r="K222" s="7"/>
      <c r="L222" s="7"/>
      <c r="M222" s="7"/>
      <c r="N222" s="7"/>
      <c r="O222" s="7"/>
      <c r="P222" s="7"/>
      <c r="Q222" s="265"/>
      <c r="R222" s="7"/>
      <c r="S222" s="7"/>
      <c r="T222" s="7"/>
      <c r="U222" s="266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</row>
    <row r="223" ht="18.0" customHeight="1">
      <c r="A223" s="7"/>
      <c r="B223" s="7"/>
      <c r="C223" s="7"/>
      <c r="D223" s="7"/>
      <c r="E223" s="7"/>
      <c r="F223" s="7"/>
      <c r="G223" s="7"/>
      <c r="H223" s="264"/>
      <c r="I223" s="7"/>
      <c r="J223" s="7"/>
      <c r="K223" s="7"/>
      <c r="L223" s="7"/>
      <c r="M223" s="7"/>
      <c r="N223" s="7"/>
      <c r="O223" s="7"/>
      <c r="P223" s="7"/>
      <c r="Q223" s="265"/>
      <c r="R223" s="7"/>
      <c r="S223" s="7"/>
      <c r="T223" s="7"/>
      <c r="U223" s="266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</row>
    <row r="224" ht="18.0" customHeight="1">
      <c r="A224" s="7"/>
      <c r="B224" s="7"/>
      <c r="C224" s="7"/>
      <c r="D224" s="7"/>
      <c r="E224" s="7"/>
      <c r="F224" s="7"/>
      <c r="G224" s="7"/>
      <c r="H224" s="264"/>
      <c r="I224" s="7"/>
      <c r="J224" s="7"/>
      <c r="K224" s="7"/>
      <c r="L224" s="7"/>
      <c r="M224" s="7"/>
      <c r="N224" s="7"/>
      <c r="O224" s="7"/>
      <c r="P224" s="7"/>
      <c r="Q224" s="265"/>
      <c r="R224" s="7"/>
      <c r="S224" s="7"/>
      <c r="T224" s="7"/>
      <c r="U224" s="266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</row>
    <row r="225" ht="18.0" customHeight="1">
      <c r="A225" s="7"/>
      <c r="B225" s="7"/>
      <c r="C225" s="7"/>
      <c r="D225" s="7"/>
      <c r="E225" s="7"/>
      <c r="F225" s="7"/>
      <c r="G225" s="7"/>
      <c r="H225" s="264"/>
      <c r="I225" s="7"/>
      <c r="J225" s="7"/>
      <c r="K225" s="7"/>
      <c r="L225" s="7"/>
      <c r="M225" s="7"/>
      <c r="N225" s="7"/>
      <c r="O225" s="7"/>
      <c r="P225" s="7"/>
      <c r="Q225" s="265"/>
      <c r="R225" s="7"/>
      <c r="S225" s="7"/>
      <c r="T225" s="7"/>
      <c r="U225" s="266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</row>
    <row r="226" ht="18.0" customHeight="1">
      <c r="A226" s="7"/>
      <c r="B226" s="7"/>
      <c r="C226" s="7"/>
      <c r="D226" s="7"/>
      <c r="E226" s="7"/>
      <c r="F226" s="7"/>
      <c r="G226" s="7"/>
      <c r="H226" s="264"/>
      <c r="I226" s="7"/>
      <c r="J226" s="7"/>
      <c r="K226" s="7"/>
      <c r="L226" s="7"/>
      <c r="M226" s="7"/>
      <c r="N226" s="7"/>
      <c r="O226" s="7"/>
      <c r="P226" s="7"/>
      <c r="Q226" s="265"/>
      <c r="R226" s="7"/>
      <c r="S226" s="7"/>
      <c r="T226" s="7"/>
      <c r="U226" s="266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</row>
    <row r="227" ht="18.0" customHeight="1">
      <c r="A227" s="7"/>
      <c r="B227" s="7"/>
      <c r="C227" s="7"/>
      <c r="D227" s="7"/>
      <c r="E227" s="7"/>
      <c r="F227" s="7"/>
      <c r="G227" s="7"/>
      <c r="H227" s="264"/>
      <c r="I227" s="7"/>
      <c r="J227" s="7"/>
      <c r="K227" s="7"/>
      <c r="L227" s="7"/>
      <c r="M227" s="7"/>
      <c r="N227" s="7"/>
      <c r="O227" s="7"/>
      <c r="P227" s="7"/>
      <c r="Q227" s="265"/>
      <c r="R227" s="7"/>
      <c r="S227" s="7"/>
      <c r="T227" s="7"/>
      <c r="U227" s="266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</row>
    <row r="228" ht="18.0" customHeight="1">
      <c r="A228" s="7"/>
      <c r="B228" s="7"/>
      <c r="C228" s="7"/>
      <c r="D228" s="7"/>
      <c r="E228" s="7"/>
      <c r="F228" s="7"/>
      <c r="G228" s="7"/>
      <c r="H228" s="264"/>
      <c r="I228" s="7"/>
      <c r="J228" s="7"/>
      <c r="K228" s="7"/>
      <c r="L228" s="7"/>
      <c r="M228" s="7"/>
      <c r="N228" s="7"/>
      <c r="O228" s="7"/>
      <c r="P228" s="7"/>
      <c r="Q228" s="265"/>
      <c r="R228" s="7"/>
      <c r="S228" s="7"/>
      <c r="T228" s="7"/>
      <c r="U228" s="266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</row>
    <row r="229" ht="18.0" customHeight="1">
      <c r="A229" s="7"/>
      <c r="B229" s="7"/>
      <c r="C229" s="7"/>
      <c r="D229" s="7"/>
      <c r="E229" s="7"/>
      <c r="F229" s="7"/>
      <c r="G229" s="7"/>
      <c r="H229" s="264"/>
      <c r="I229" s="7"/>
      <c r="J229" s="7"/>
      <c r="K229" s="7"/>
      <c r="L229" s="7"/>
      <c r="M229" s="7"/>
      <c r="N229" s="7"/>
      <c r="O229" s="7"/>
      <c r="P229" s="7"/>
      <c r="Q229" s="265"/>
      <c r="R229" s="7"/>
      <c r="S229" s="7"/>
      <c r="T229" s="7"/>
      <c r="U229" s="266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</row>
    <row r="230" ht="18.0" customHeight="1">
      <c r="A230" s="7"/>
      <c r="B230" s="7"/>
      <c r="C230" s="7"/>
      <c r="D230" s="7"/>
      <c r="E230" s="7"/>
      <c r="F230" s="7"/>
      <c r="G230" s="7"/>
      <c r="H230" s="264"/>
      <c r="I230" s="7"/>
      <c r="J230" s="7"/>
      <c r="K230" s="7"/>
      <c r="L230" s="7"/>
      <c r="M230" s="7"/>
      <c r="N230" s="7"/>
      <c r="O230" s="7"/>
      <c r="P230" s="7"/>
      <c r="Q230" s="265"/>
      <c r="R230" s="7"/>
      <c r="S230" s="7"/>
      <c r="T230" s="7"/>
      <c r="U230" s="266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</row>
    <row r="231" ht="18.0" customHeight="1">
      <c r="A231" s="7"/>
      <c r="B231" s="7"/>
      <c r="C231" s="7"/>
      <c r="D231" s="7"/>
      <c r="E231" s="7"/>
      <c r="F231" s="7"/>
      <c r="G231" s="7"/>
      <c r="H231" s="264"/>
      <c r="I231" s="7"/>
      <c r="J231" s="7"/>
      <c r="K231" s="7"/>
      <c r="L231" s="7"/>
      <c r="M231" s="7"/>
      <c r="N231" s="7"/>
      <c r="O231" s="7"/>
      <c r="P231" s="7"/>
      <c r="Q231" s="265"/>
      <c r="R231" s="7"/>
      <c r="S231" s="7"/>
      <c r="T231" s="7"/>
      <c r="U231" s="266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</row>
    <row r="232" ht="18.0" customHeight="1">
      <c r="A232" s="7"/>
      <c r="B232" s="7"/>
      <c r="C232" s="7"/>
      <c r="D232" s="7"/>
      <c r="E232" s="7"/>
      <c r="F232" s="7"/>
      <c r="G232" s="7"/>
      <c r="H232" s="264"/>
      <c r="I232" s="7"/>
      <c r="J232" s="7"/>
      <c r="K232" s="7"/>
      <c r="L232" s="7"/>
      <c r="M232" s="7"/>
      <c r="N232" s="7"/>
      <c r="O232" s="7"/>
      <c r="P232" s="7"/>
      <c r="Q232" s="265"/>
      <c r="R232" s="7"/>
      <c r="S232" s="7"/>
      <c r="T232" s="7"/>
      <c r="U232" s="266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</row>
    <row r="233" ht="18.0" customHeight="1">
      <c r="A233" s="7"/>
      <c r="B233" s="7"/>
      <c r="C233" s="7"/>
      <c r="D233" s="7"/>
      <c r="E233" s="7"/>
      <c r="F233" s="7"/>
      <c r="G233" s="7"/>
      <c r="H233" s="264"/>
      <c r="I233" s="7"/>
      <c r="J233" s="7"/>
      <c r="K233" s="7"/>
      <c r="L233" s="7"/>
      <c r="M233" s="7"/>
      <c r="N233" s="7"/>
      <c r="O233" s="7"/>
      <c r="P233" s="7"/>
      <c r="Q233" s="265"/>
      <c r="R233" s="7"/>
      <c r="S233" s="7"/>
      <c r="T233" s="7"/>
      <c r="U233" s="266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</row>
    <row r="234" ht="18.0" customHeight="1">
      <c r="A234" s="7"/>
      <c r="B234" s="7"/>
      <c r="C234" s="7"/>
      <c r="D234" s="7"/>
      <c r="E234" s="7"/>
      <c r="F234" s="7"/>
      <c r="G234" s="7"/>
      <c r="H234" s="264"/>
      <c r="I234" s="7"/>
      <c r="J234" s="7"/>
      <c r="K234" s="7"/>
      <c r="L234" s="7"/>
      <c r="M234" s="7"/>
      <c r="N234" s="7"/>
      <c r="O234" s="7"/>
      <c r="P234" s="7"/>
      <c r="Q234" s="265"/>
      <c r="R234" s="7"/>
      <c r="S234" s="7"/>
      <c r="T234" s="7"/>
      <c r="U234" s="266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</row>
    <row r="235" ht="18.0" customHeight="1">
      <c r="A235" s="7"/>
      <c r="B235" s="7"/>
      <c r="C235" s="7"/>
      <c r="D235" s="7"/>
      <c r="E235" s="7"/>
      <c r="F235" s="7"/>
      <c r="G235" s="7"/>
      <c r="H235" s="264"/>
      <c r="I235" s="7"/>
      <c r="J235" s="7"/>
      <c r="K235" s="7"/>
      <c r="L235" s="7"/>
      <c r="M235" s="7"/>
      <c r="N235" s="7"/>
      <c r="O235" s="7"/>
      <c r="P235" s="7"/>
      <c r="Q235" s="265"/>
      <c r="R235" s="7"/>
      <c r="S235" s="7"/>
      <c r="T235" s="7"/>
      <c r="U235" s="266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</row>
    <row r="236" ht="18.0" customHeight="1">
      <c r="A236" s="7"/>
      <c r="B236" s="7"/>
      <c r="C236" s="7"/>
      <c r="D236" s="7"/>
      <c r="E236" s="7"/>
      <c r="F236" s="7"/>
      <c r="G236" s="7"/>
      <c r="H236" s="264"/>
      <c r="I236" s="7"/>
      <c r="J236" s="7"/>
      <c r="K236" s="7"/>
      <c r="L236" s="7"/>
      <c r="M236" s="7"/>
      <c r="N236" s="7"/>
      <c r="O236" s="7"/>
      <c r="P236" s="7"/>
      <c r="Q236" s="265"/>
      <c r="R236" s="7"/>
      <c r="S236" s="7"/>
      <c r="T236" s="7"/>
      <c r="U236" s="266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</row>
    <row r="237" ht="18.0" customHeight="1">
      <c r="A237" s="7"/>
      <c r="B237" s="7"/>
      <c r="C237" s="7"/>
      <c r="D237" s="7"/>
      <c r="E237" s="7"/>
      <c r="F237" s="7"/>
      <c r="G237" s="7"/>
      <c r="H237" s="264"/>
      <c r="I237" s="7"/>
      <c r="J237" s="7"/>
      <c r="K237" s="7"/>
      <c r="L237" s="7"/>
      <c r="M237" s="7"/>
      <c r="N237" s="7"/>
      <c r="O237" s="7"/>
      <c r="P237" s="7"/>
      <c r="Q237" s="265"/>
      <c r="R237" s="7"/>
      <c r="S237" s="7"/>
      <c r="T237" s="7"/>
      <c r="U237" s="266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</row>
    <row r="238" ht="18.0" customHeight="1">
      <c r="A238" s="7"/>
      <c r="B238" s="7"/>
      <c r="C238" s="7"/>
      <c r="D238" s="7"/>
      <c r="E238" s="7"/>
      <c r="F238" s="7"/>
      <c r="G238" s="7"/>
      <c r="H238" s="264"/>
      <c r="I238" s="7"/>
      <c r="J238" s="7"/>
      <c r="K238" s="7"/>
      <c r="L238" s="7"/>
      <c r="M238" s="7"/>
      <c r="N238" s="7"/>
      <c r="O238" s="7"/>
      <c r="P238" s="7"/>
      <c r="Q238" s="265"/>
      <c r="R238" s="7"/>
      <c r="S238" s="7"/>
      <c r="T238" s="7"/>
      <c r="U238" s="266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</row>
    <row r="239" ht="18.0" customHeight="1">
      <c r="A239" s="7"/>
      <c r="B239" s="7"/>
      <c r="C239" s="7"/>
      <c r="D239" s="7"/>
      <c r="E239" s="7"/>
      <c r="F239" s="7"/>
      <c r="G239" s="7"/>
      <c r="H239" s="264"/>
      <c r="I239" s="7"/>
      <c r="J239" s="7"/>
      <c r="K239" s="7"/>
      <c r="L239" s="7"/>
      <c r="M239" s="7"/>
      <c r="N239" s="7"/>
      <c r="O239" s="7"/>
      <c r="P239" s="7"/>
      <c r="Q239" s="265"/>
      <c r="R239" s="7"/>
      <c r="S239" s="7"/>
      <c r="T239" s="7"/>
      <c r="U239" s="266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</row>
    <row r="240" ht="18.0" customHeight="1">
      <c r="A240" s="7"/>
      <c r="B240" s="7"/>
      <c r="C240" s="7"/>
      <c r="D240" s="7"/>
      <c r="E240" s="7"/>
      <c r="F240" s="7"/>
      <c r="G240" s="7"/>
      <c r="H240" s="264"/>
      <c r="I240" s="7"/>
      <c r="J240" s="7"/>
      <c r="K240" s="7"/>
      <c r="L240" s="7"/>
      <c r="M240" s="7"/>
      <c r="N240" s="7"/>
      <c r="O240" s="7"/>
      <c r="P240" s="7"/>
      <c r="Q240" s="265"/>
      <c r="R240" s="7"/>
      <c r="S240" s="7"/>
      <c r="T240" s="7"/>
      <c r="U240" s="266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</row>
    <row r="241" ht="18.0" customHeight="1">
      <c r="A241" s="7"/>
      <c r="B241" s="7"/>
      <c r="C241" s="7"/>
      <c r="D241" s="7"/>
      <c r="E241" s="7"/>
      <c r="F241" s="7"/>
      <c r="G241" s="7"/>
      <c r="H241" s="264"/>
      <c r="I241" s="7"/>
      <c r="J241" s="7"/>
      <c r="K241" s="7"/>
      <c r="L241" s="7"/>
      <c r="M241" s="7"/>
      <c r="N241" s="7"/>
      <c r="O241" s="7"/>
      <c r="P241" s="7"/>
      <c r="Q241" s="265"/>
      <c r="R241" s="7"/>
      <c r="S241" s="7"/>
      <c r="T241" s="7"/>
      <c r="U241" s="266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</row>
    <row r="242" ht="18.0" customHeight="1">
      <c r="A242" s="7"/>
      <c r="B242" s="7"/>
      <c r="C242" s="7"/>
      <c r="D242" s="7"/>
      <c r="E242" s="7"/>
      <c r="F242" s="7"/>
      <c r="G242" s="7"/>
      <c r="H242" s="264"/>
      <c r="I242" s="7"/>
      <c r="J242" s="7"/>
      <c r="K242" s="7"/>
      <c r="L242" s="7"/>
      <c r="M242" s="7"/>
      <c r="N242" s="7"/>
      <c r="O242" s="7"/>
      <c r="P242" s="7"/>
      <c r="Q242" s="265"/>
      <c r="R242" s="7"/>
      <c r="S242" s="7"/>
      <c r="T242" s="7"/>
      <c r="U242" s="266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</row>
    <row r="243" ht="18.0" customHeight="1">
      <c r="A243" s="7"/>
      <c r="B243" s="7"/>
      <c r="C243" s="7"/>
      <c r="D243" s="7"/>
      <c r="E243" s="7"/>
      <c r="F243" s="7"/>
      <c r="G243" s="7"/>
      <c r="H243" s="264"/>
      <c r="I243" s="7"/>
      <c r="J243" s="7"/>
      <c r="K243" s="7"/>
      <c r="L243" s="7"/>
      <c r="M243" s="7"/>
      <c r="N243" s="7"/>
      <c r="O243" s="7"/>
      <c r="P243" s="7"/>
      <c r="Q243" s="265"/>
      <c r="R243" s="7"/>
      <c r="S243" s="7"/>
      <c r="T243" s="7"/>
      <c r="U243" s="266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</row>
    <row r="244" ht="18.0" customHeight="1">
      <c r="A244" s="7"/>
      <c r="B244" s="7"/>
      <c r="C244" s="7"/>
      <c r="D244" s="7"/>
      <c r="E244" s="7"/>
      <c r="F244" s="7"/>
      <c r="G244" s="7"/>
      <c r="H244" s="264"/>
      <c r="I244" s="7"/>
      <c r="J244" s="7"/>
      <c r="K244" s="7"/>
      <c r="L244" s="7"/>
      <c r="M244" s="7"/>
      <c r="N244" s="7"/>
      <c r="O244" s="7"/>
      <c r="P244" s="7"/>
      <c r="Q244" s="265"/>
      <c r="R244" s="7"/>
      <c r="S244" s="7"/>
      <c r="T244" s="7"/>
      <c r="U244" s="266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</row>
    <row r="245" ht="18.0" customHeight="1">
      <c r="A245" s="7"/>
      <c r="B245" s="7"/>
      <c r="C245" s="7"/>
      <c r="D245" s="7"/>
      <c r="E245" s="7"/>
      <c r="F245" s="7"/>
      <c r="G245" s="7"/>
      <c r="H245" s="264"/>
      <c r="I245" s="7"/>
      <c r="J245" s="7"/>
      <c r="K245" s="7"/>
      <c r="L245" s="7"/>
      <c r="M245" s="7"/>
      <c r="N245" s="7"/>
      <c r="O245" s="7"/>
      <c r="P245" s="7"/>
      <c r="Q245" s="265"/>
      <c r="R245" s="7"/>
      <c r="S245" s="7"/>
      <c r="T245" s="7"/>
      <c r="U245" s="266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</row>
    <row r="246" ht="18.0" customHeight="1">
      <c r="A246" s="7"/>
      <c r="B246" s="7"/>
      <c r="C246" s="7"/>
      <c r="D246" s="7"/>
      <c r="E246" s="7"/>
      <c r="F246" s="7"/>
      <c r="G246" s="7"/>
      <c r="H246" s="264"/>
      <c r="I246" s="7"/>
      <c r="J246" s="7"/>
      <c r="K246" s="7"/>
      <c r="L246" s="7"/>
      <c r="M246" s="7"/>
      <c r="N246" s="7"/>
      <c r="O246" s="7"/>
      <c r="P246" s="7"/>
      <c r="Q246" s="265"/>
      <c r="R246" s="7"/>
      <c r="S246" s="7"/>
      <c r="T246" s="7"/>
      <c r="U246" s="266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</row>
    <row r="247" ht="18.0" customHeight="1">
      <c r="A247" s="7"/>
      <c r="B247" s="7"/>
      <c r="C247" s="7"/>
      <c r="D247" s="7"/>
      <c r="E247" s="7"/>
      <c r="F247" s="7"/>
      <c r="G247" s="7"/>
      <c r="H247" s="264"/>
      <c r="I247" s="7"/>
      <c r="J247" s="7"/>
      <c r="K247" s="7"/>
      <c r="L247" s="7"/>
      <c r="M247" s="7"/>
      <c r="N247" s="7"/>
      <c r="O247" s="7"/>
      <c r="P247" s="7"/>
      <c r="Q247" s="265"/>
      <c r="R247" s="7"/>
      <c r="S247" s="7"/>
      <c r="T247" s="7"/>
      <c r="U247" s="266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</row>
    <row r="248" ht="18.0" customHeight="1">
      <c r="A248" s="7"/>
      <c r="B248" s="7"/>
      <c r="C248" s="7"/>
      <c r="D248" s="7"/>
      <c r="E248" s="7"/>
      <c r="F248" s="7"/>
      <c r="G248" s="7"/>
      <c r="H248" s="264"/>
      <c r="I248" s="7"/>
      <c r="J248" s="7"/>
      <c r="K248" s="7"/>
      <c r="L248" s="7"/>
      <c r="M248" s="7"/>
      <c r="N248" s="7"/>
      <c r="O248" s="7"/>
      <c r="P248" s="7"/>
      <c r="Q248" s="265"/>
      <c r="R248" s="7"/>
      <c r="S248" s="7"/>
      <c r="T248" s="7"/>
      <c r="U248" s="266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</row>
    <row r="249" ht="18.0" customHeight="1">
      <c r="A249" s="7"/>
      <c r="B249" s="7"/>
      <c r="C249" s="7"/>
      <c r="D249" s="7"/>
      <c r="E249" s="7"/>
      <c r="F249" s="7"/>
      <c r="G249" s="7"/>
      <c r="H249" s="264"/>
      <c r="I249" s="7"/>
      <c r="J249" s="7"/>
      <c r="K249" s="7"/>
      <c r="L249" s="7"/>
      <c r="M249" s="7"/>
      <c r="N249" s="7"/>
      <c r="O249" s="7"/>
      <c r="P249" s="7"/>
      <c r="Q249" s="265"/>
      <c r="R249" s="7"/>
      <c r="S249" s="7"/>
      <c r="T249" s="7"/>
      <c r="U249" s="266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</row>
    <row r="250" ht="18.0" customHeight="1">
      <c r="A250" s="7"/>
      <c r="B250" s="7"/>
      <c r="C250" s="7"/>
      <c r="D250" s="7"/>
      <c r="E250" s="7"/>
      <c r="F250" s="7"/>
      <c r="G250" s="7"/>
      <c r="H250" s="264"/>
      <c r="I250" s="7"/>
      <c r="J250" s="7"/>
      <c r="K250" s="7"/>
      <c r="L250" s="7"/>
      <c r="M250" s="7"/>
      <c r="N250" s="7"/>
      <c r="O250" s="7"/>
      <c r="P250" s="7"/>
      <c r="Q250" s="265"/>
      <c r="R250" s="7"/>
      <c r="S250" s="7"/>
      <c r="T250" s="7"/>
      <c r="U250" s="266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</row>
    <row r="251" ht="18.0" customHeight="1">
      <c r="A251" s="7"/>
      <c r="B251" s="7"/>
      <c r="C251" s="7"/>
      <c r="D251" s="7"/>
      <c r="E251" s="7"/>
      <c r="F251" s="7"/>
      <c r="G251" s="7"/>
      <c r="H251" s="264"/>
      <c r="I251" s="7"/>
      <c r="J251" s="7"/>
      <c r="K251" s="7"/>
      <c r="L251" s="7"/>
      <c r="M251" s="7"/>
      <c r="N251" s="7"/>
      <c r="O251" s="7"/>
      <c r="P251" s="7"/>
      <c r="Q251" s="265"/>
      <c r="R251" s="7"/>
      <c r="S251" s="7"/>
      <c r="T251" s="7"/>
      <c r="U251" s="266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</row>
    <row r="252" ht="18.0" customHeight="1">
      <c r="A252" s="7"/>
      <c r="B252" s="7"/>
      <c r="C252" s="7"/>
      <c r="D252" s="7"/>
      <c r="E252" s="7"/>
      <c r="F252" s="7"/>
      <c r="G252" s="7"/>
      <c r="H252" s="264"/>
      <c r="I252" s="7"/>
      <c r="J252" s="7"/>
      <c r="K252" s="7"/>
      <c r="L252" s="7"/>
      <c r="M252" s="7"/>
      <c r="N252" s="7"/>
      <c r="O252" s="7"/>
      <c r="P252" s="7"/>
      <c r="Q252" s="265"/>
      <c r="R252" s="7"/>
      <c r="S252" s="7"/>
      <c r="T252" s="7"/>
      <c r="U252" s="266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</row>
    <row r="253" ht="18.0" customHeight="1">
      <c r="A253" s="7"/>
      <c r="B253" s="7"/>
      <c r="C253" s="7"/>
      <c r="D253" s="7"/>
      <c r="E253" s="7"/>
      <c r="F253" s="7"/>
      <c r="G253" s="7"/>
      <c r="H253" s="264"/>
      <c r="I253" s="7"/>
      <c r="J253" s="7"/>
      <c r="K253" s="7"/>
      <c r="L253" s="7"/>
      <c r="M253" s="7"/>
      <c r="N253" s="7"/>
      <c r="O253" s="7"/>
      <c r="P253" s="7"/>
      <c r="Q253" s="265"/>
      <c r="R253" s="7"/>
      <c r="S253" s="7"/>
      <c r="T253" s="7"/>
      <c r="U253" s="266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</row>
    <row r="254" ht="18.0" customHeight="1">
      <c r="A254" s="7"/>
      <c r="B254" s="7"/>
      <c r="C254" s="7"/>
      <c r="D254" s="7"/>
      <c r="E254" s="7"/>
      <c r="F254" s="7"/>
      <c r="G254" s="7"/>
      <c r="H254" s="264"/>
      <c r="I254" s="7"/>
      <c r="J254" s="7"/>
      <c r="K254" s="7"/>
      <c r="L254" s="7"/>
      <c r="M254" s="7"/>
      <c r="N254" s="7"/>
      <c r="O254" s="7"/>
      <c r="P254" s="7"/>
      <c r="Q254" s="265"/>
      <c r="R254" s="7"/>
      <c r="S254" s="7"/>
      <c r="T254" s="7"/>
      <c r="U254" s="266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</row>
    <row r="255" ht="18.0" customHeight="1">
      <c r="A255" s="7"/>
      <c r="B255" s="7"/>
      <c r="C255" s="7"/>
      <c r="D255" s="7"/>
      <c r="E255" s="7"/>
      <c r="F255" s="7"/>
      <c r="G255" s="7"/>
      <c r="H255" s="264"/>
      <c r="I255" s="7"/>
      <c r="J255" s="7"/>
      <c r="K255" s="7"/>
      <c r="L255" s="7"/>
      <c r="M255" s="7"/>
      <c r="N255" s="7"/>
      <c r="O255" s="7"/>
      <c r="P255" s="7"/>
      <c r="Q255" s="265"/>
      <c r="R255" s="7"/>
      <c r="S255" s="7"/>
      <c r="T255" s="7"/>
      <c r="U255" s="266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</row>
    <row r="256" ht="18.0" customHeight="1">
      <c r="A256" s="7"/>
      <c r="B256" s="7"/>
      <c r="C256" s="7"/>
      <c r="D256" s="7"/>
      <c r="E256" s="7"/>
      <c r="F256" s="7"/>
      <c r="G256" s="7"/>
      <c r="H256" s="264"/>
      <c r="I256" s="7"/>
      <c r="J256" s="7"/>
      <c r="K256" s="7"/>
      <c r="L256" s="7"/>
      <c r="M256" s="7"/>
      <c r="N256" s="7"/>
      <c r="O256" s="7"/>
      <c r="P256" s="7"/>
      <c r="Q256" s="265"/>
      <c r="R256" s="7"/>
      <c r="S256" s="7"/>
      <c r="T256" s="7"/>
      <c r="U256" s="266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</row>
    <row r="257" ht="18.0" customHeight="1">
      <c r="A257" s="7"/>
      <c r="B257" s="7"/>
      <c r="C257" s="7"/>
      <c r="D257" s="7"/>
      <c r="E257" s="7"/>
      <c r="F257" s="7"/>
      <c r="G257" s="7"/>
      <c r="H257" s="264"/>
      <c r="I257" s="7"/>
      <c r="J257" s="7"/>
      <c r="K257" s="7"/>
      <c r="L257" s="7"/>
      <c r="M257" s="7"/>
      <c r="N257" s="7"/>
      <c r="O257" s="7"/>
      <c r="P257" s="7"/>
      <c r="Q257" s="265"/>
      <c r="R257" s="7"/>
      <c r="S257" s="7"/>
      <c r="T257" s="7"/>
      <c r="U257" s="266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</row>
    <row r="258" ht="18.0" customHeight="1">
      <c r="A258" s="7"/>
      <c r="B258" s="7"/>
      <c r="C258" s="7"/>
      <c r="D258" s="7"/>
      <c r="E258" s="7"/>
      <c r="F258" s="7"/>
      <c r="G258" s="7"/>
      <c r="H258" s="264"/>
      <c r="I258" s="7"/>
      <c r="J258" s="7"/>
      <c r="K258" s="7"/>
      <c r="L258" s="7"/>
      <c r="M258" s="7"/>
      <c r="N258" s="7"/>
      <c r="O258" s="7"/>
      <c r="P258" s="7"/>
      <c r="Q258" s="265"/>
      <c r="R258" s="7"/>
      <c r="S258" s="7"/>
      <c r="T258" s="7"/>
      <c r="U258" s="266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</row>
    <row r="259" ht="18.0" customHeight="1">
      <c r="A259" s="7"/>
      <c r="B259" s="7"/>
      <c r="C259" s="7"/>
      <c r="D259" s="7"/>
      <c r="E259" s="7"/>
      <c r="F259" s="7"/>
      <c r="G259" s="7"/>
      <c r="H259" s="264"/>
      <c r="I259" s="7"/>
      <c r="J259" s="7"/>
      <c r="K259" s="7"/>
      <c r="L259" s="7"/>
      <c r="M259" s="7"/>
      <c r="N259" s="7"/>
      <c r="O259" s="7"/>
      <c r="P259" s="7"/>
      <c r="Q259" s="265"/>
      <c r="R259" s="7"/>
      <c r="S259" s="7"/>
      <c r="T259" s="7"/>
      <c r="U259" s="266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</row>
    <row r="260" ht="18.0" customHeight="1">
      <c r="A260" s="7"/>
      <c r="B260" s="7"/>
      <c r="C260" s="7"/>
      <c r="D260" s="7"/>
      <c r="E260" s="7"/>
      <c r="F260" s="7"/>
      <c r="G260" s="7"/>
      <c r="H260" s="264"/>
      <c r="I260" s="7"/>
      <c r="J260" s="7"/>
      <c r="K260" s="7"/>
      <c r="L260" s="7"/>
      <c r="M260" s="7"/>
      <c r="N260" s="7"/>
      <c r="O260" s="7"/>
      <c r="P260" s="7"/>
      <c r="Q260" s="265"/>
      <c r="R260" s="7"/>
      <c r="S260" s="7"/>
      <c r="T260" s="7"/>
      <c r="U260" s="266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</row>
    <row r="261" ht="18.0" customHeight="1">
      <c r="A261" s="7"/>
      <c r="B261" s="7"/>
      <c r="C261" s="7"/>
      <c r="D261" s="7"/>
      <c r="E261" s="7"/>
      <c r="F261" s="7"/>
      <c r="G261" s="7"/>
      <c r="H261" s="264"/>
      <c r="I261" s="7"/>
      <c r="J261" s="7"/>
      <c r="K261" s="7"/>
      <c r="L261" s="7"/>
      <c r="M261" s="7"/>
      <c r="N261" s="7"/>
      <c r="O261" s="7"/>
      <c r="P261" s="7"/>
      <c r="Q261" s="265"/>
      <c r="R261" s="7"/>
      <c r="S261" s="7"/>
      <c r="T261" s="7"/>
      <c r="U261" s="266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</row>
    <row r="262" ht="18.0" customHeight="1">
      <c r="A262" s="7"/>
      <c r="B262" s="7"/>
      <c r="C262" s="7"/>
      <c r="D262" s="7"/>
      <c r="E262" s="7"/>
      <c r="F262" s="7"/>
      <c r="G262" s="7"/>
      <c r="H262" s="264"/>
      <c r="I262" s="7"/>
      <c r="J262" s="7"/>
      <c r="K262" s="7"/>
      <c r="L262" s="7"/>
      <c r="M262" s="7"/>
      <c r="N262" s="7"/>
      <c r="O262" s="7"/>
      <c r="P262" s="7"/>
      <c r="Q262" s="265"/>
      <c r="R262" s="7"/>
      <c r="S262" s="7"/>
      <c r="T262" s="7"/>
      <c r="U262" s="266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</row>
    <row r="263" ht="18.0" customHeight="1">
      <c r="A263" s="7"/>
      <c r="B263" s="7"/>
      <c r="C263" s="7"/>
      <c r="D263" s="7"/>
      <c r="E263" s="7"/>
      <c r="F263" s="7"/>
      <c r="G263" s="7"/>
      <c r="H263" s="264"/>
      <c r="I263" s="7"/>
      <c r="J263" s="7"/>
      <c r="K263" s="7"/>
      <c r="L263" s="7"/>
      <c r="M263" s="7"/>
      <c r="N263" s="7"/>
      <c r="O263" s="7"/>
      <c r="P263" s="7"/>
      <c r="Q263" s="265"/>
      <c r="R263" s="7"/>
      <c r="S263" s="7"/>
      <c r="T263" s="7"/>
      <c r="U263" s="266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</row>
    <row r="264" ht="18.0" customHeight="1">
      <c r="A264" s="7"/>
      <c r="B264" s="7"/>
      <c r="C264" s="7"/>
      <c r="D264" s="7"/>
      <c r="E264" s="7"/>
      <c r="F264" s="7"/>
      <c r="G264" s="7"/>
      <c r="H264" s="264"/>
      <c r="I264" s="7"/>
      <c r="J264" s="7"/>
      <c r="K264" s="7"/>
      <c r="L264" s="7"/>
      <c r="M264" s="7"/>
      <c r="N264" s="7"/>
      <c r="O264" s="7"/>
      <c r="P264" s="7"/>
      <c r="Q264" s="265"/>
      <c r="R264" s="7"/>
      <c r="S264" s="7"/>
      <c r="T264" s="7"/>
      <c r="U264" s="266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</row>
    <row r="265" ht="18.0" customHeight="1">
      <c r="A265" s="7"/>
      <c r="B265" s="7"/>
      <c r="C265" s="7"/>
      <c r="D265" s="7"/>
      <c r="E265" s="7"/>
      <c r="F265" s="7"/>
      <c r="G265" s="7"/>
      <c r="H265" s="264"/>
      <c r="I265" s="7"/>
      <c r="J265" s="7"/>
      <c r="K265" s="7"/>
      <c r="L265" s="7"/>
      <c r="M265" s="7"/>
      <c r="N265" s="7"/>
      <c r="O265" s="7"/>
      <c r="P265" s="7"/>
      <c r="Q265" s="265"/>
      <c r="R265" s="7"/>
      <c r="S265" s="7"/>
      <c r="T265" s="7"/>
      <c r="U265" s="266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</row>
    <row r="266" ht="18.0" customHeight="1">
      <c r="A266" s="7"/>
      <c r="B266" s="7"/>
      <c r="C266" s="7"/>
      <c r="D266" s="7"/>
      <c r="E266" s="7"/>
      <c r="F266" s="7"/>
      <c r="G266" s="7"/>
      <c r="H266" s="264"/>
      <c r="I266" s="7"/>
      <c r="J266" s="7"/>
      <c r="K266" s="7"/>
      <c r="L266" s="7"/>
      <c r="M266" s="7"/>
      <c r="N266" s="7"/>
      <c r="O266" s="7"/>
      <c r="P266" s="7"/>
      <c r="Q266" s="265"/>
      <c r="R266" s="7"/>
      <c r="S266" s="7"/>
      <c r="T266" s="7"/>
      <c r="U266" s="266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</row>
    <row r="267" ht="18.0" customHeight="1">
      <c r="A267" s="7"/>
      <c r="B267" s="7"/>
      <c r="C267" s="7"/>
      <c r="D267" s="7"/>
      <c r="E267" s="7"/>
      <c r="F267" s="7"/>
      <c r="G267" s="7"/>
      <c r="H267" s="264"/>
      <c r="I267" s="7"/>
      <c r="J267" s="7"/>
      <c r="K267" s="7"/>
      <c r="L267" s="7"/>
      <c r="M267" s="7"/>
      <c r="N267" s="7"/>
      <c r="O267" s="7"/>
      <c r="P267" s="7"/>
      <c r="Q267" s="265"/>
      <c r="R267" s="7"/>
      <c r="S267" s="7"/>
      <c r="T267" s="7"/>
      <c r="U267" s="266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</row>
    <row r="268" ht="18.0" customHeight="1">
      <c r="A268" s="7"/>
      <c r="B268" s="7"/>
      <c r="C268" s="7"/>
      <c r="D268" s="7"/>
      <c r="E268" s="7"/>
      <c r="F268" s="7"/>
      <c r="G268" s="7"/>
      <c r="H268" s="264"/>
      <c r="I268" s="7"/>
      <c r="J268" s="7"/>
      <c r="K268" s="7"/>
      <c r="L268" s="7"/>
      <c r="M268" s="7"/>
      <c r="N268" s="7"/>
      <c r="O268" s="7"/>
      <c r="P268" s="7"/>
      <c r="Q268" s="265"/>
      <c r="R268" s="7"/>
      <c r="S268" s="7"/>
      <c r="T268" s="7"/>
      <c r="U268" s="266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</row>
    <row r="269" ht="18.0" customHeight="1">
      <c r="A269" s="7"/>
      <c r="B269" s="7"/>
      <c r="C269" s="7"/>
      <c r="D269" s="7"/>
      <c r="E269" s="7"/>
      <c r="F269" s="7"/>
      <c r="G269" s="7"/>
      <c r="H269" s="264"/>
      <c r="I269" s="7"/>
      <c r="J269" s="7"/>
      <c r="K269" s="7"/>
      <c r="L269" s="7"/>
      <c r="M269" s="7"/>
      <c r="N269" s="7"/>
      <c r="O269" s="7"/>
      <c r="P269" s="7"/>
      <c r="Q269" s="265"/>
      <c r="R269" s="7"/>
      <c r="S269" s="7"/>
      <c r="T269" s="7"/>
      <c r="U269" s="266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</row>
    <row r="270" ht="18.0" customHeight="1">
      <c r="A270" s="7"/>
      <c r="B270" s="7"/>
      <c r="C270" s="7"/>
      <c r="D270" s="7"/>
      <c r="E270" s="7"/>
      <c r="F270" s="7"/>
      <c r="G270" s="7"/>
      <c r="H270" s="264"/>
      <c r="I270" s="7"/>
      <c r="J270" s="7"/>
      <c r="K270" s="7"/>
      <c r="L270" s="7"/>
      <c r="M270" s="7"/>
      <c r="N270" s="7"/>
      <c r="O270" s="7"/>
      <c r="P270" s="7"/>
      <c r="Q270" s="265"/>
      <c r="R270" s="7"/>
      <c r="S270" s="7"/>
      <c r="T270" s="7"/>
      <c r="U270" s="266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</row>
    <row r="271" ht="18.0" customHeight="1">
      <c r="A271" s="7"/>
      <c r="B271" s="7"/>
      <c r="C271" s="7"/>
      <c r="D271" s="7"/>
      <c r="E271" s="7"/>
      <c r="F271" s="7"/>
      <c r="G271" s="7"/>
      <c r="H271" s="264"/>
      <c r="I271" s="7"/>
      <c r="J271" s="7"/>
      <c r="K271" s="7"/>
      <c r="L271" s="7"/>
      <c r="M271" s="7"/>
      <c r="N271" s="7"/>
      <c r="O271" s="7"/>
      <c r="P271" s="7"/>
      <c r="Q271" s="265"/>
      <c r="R271" s="7"/>
      <c r="S271" s="7"/>
      <c r="T271" s="7"/>
      <c r="U271" s="266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</row>
    <row r="272" ht="18.0" customHeight="1">
      <c r="A272" s="7"/>
      <c r="B272" s="7"/>
      <c r="C272" s="7"/>
      <c r="D272" s="7"/>
      <c r="E272" s="7"/>
      <c r="F272" s="7"/>
      <c r="G272" s="7"/>
      <c r="H272" s="264"/>
      <c r="I272" s="7"/>
      <c r="J272" s="7"/>
      <c r="K272" s="7"/>
      <c r="L272" s="7"/>
      <c r="M272" s="7"/>
      <c r="N272" s="7"/>
      <c r="O272" s="7"/>
      <c r="P272" s="7"/>
      <c r="Q272" s="265"/>
      <c r="R272" s="7"/>
      <c r="S272" s="7"/>
      <c r="T272" s="7"/>
      <c r="U272" s="266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</row>
    <row r="273" ht="18.0" customHeight="1">
      <c r="A273" s="7"/>
      <c r="B273" s="7"/>
      <c r="C273" s="7"/>
      <c r="D273" s="7"/>
      <c r="E273" s="7"/>
      <c r="F273" s="7"/>
      <c r="G273" s="7"/>
      <c r="H273" s="264"/>
      <c r="I273" s="7"/>
      <c r="J273" s="7"/>
      <c r="K273" s="7"/>
      <c r="L273" s="7"/>
      <c r="M273" s="7"/>
      <c r="N273" s="7"/>
      <c r="O273" s="7"/>
      <c r="P273" s="7"/>
      <c r="Q273" s="265"/>
      <c r="R273" s="7"/>
      <c r="S273" s="7"/>
      <c r="T273" s="7"/>
      <c r="U273" s="266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</row>
    <row r="274" ht="18.0" customHeight="1">
      <c r="A274" s="7"/>
      <c r="B274" s="7"/>
      <c r="C274" s="7"/>
      <c r="D274" s="7"/>
      <c r="E274" s="7"/>
      <c r="F274" s="7"/>
      <c r="G274" s="7"/>
      <c r="H274" s="264"/>
      <c r="I274" s="7"/>
      <c r="J274" s="7"/>
      <c r="K274" s="7"/>
      <c r="L274" s="7"/>
      <c r="M274" s="7"/>
      <c r="N274" s="7"/>
      <c r="O274" s="7"/>
      <c r="P274" s="7"/>
      <c r="Q274" s="265"/>
      <c r="R274" s="7"/>
      <c r="S274" s="7"/>
      <c r="T274" s="7"/>
      <c r="U274" s="266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</row>
    <row r="275" ht="18.0" customHeight="1">
      <c r="A275" s="7"/>
      <c r="B275" s="7"/>
      <c r="C275" s="7"/>
      <c r="D275" s="7"/>
      <c r="E275" s="7"/>
      <c r="F275" s="7"/>
      <c r="G275" s="7"/>
      <c r="H275" s="264"/>
      <c r="I275" s="7"/>
      <c r="J275" s="7"/>
      <c r="K275" s="7"/>
      <c r="L275" s="7"/>
      <c r="M275" s="7"/>
      <c r="N275" s="7"/>
      <c r="O275" s="7"/>
      <c r="P275" s="7"/>
      <c r="Q275" s="265"/>
      <c r="R275" s="7"/>
      <c r="S275" s="7"/>
      <c r="T275" s="7"/>
      <c r="U275" s="266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</row>
    <row r="276" ht="18.0" customHeight="1">
      <c r="A276" s="7"/>
      <c r="B276" s="7"/>
      <c r="C276" s="7"/>
      <c r="D276" s="7"/>
      <c r="E276" s="7"/>
      <c r="F276" s="7"/>
      <c r="G276" s="7"/>
      <c r="H276" s="264"/>
      <c r="I276" s="7"/>
      <c r="J276" s="7"/>
      <c r="K276" s="7"/>
      <c r="L276" s="7"/>
      <c r="M276" s="7"/>
      <c r="N276" s="7"/>
      <c r="O276" s="7"/>
      <c r="P276" s="7"/>
      <c r="Q276" s="265"/>
      <c r="R276" s="7"/>
      <c r="S276" s="7"/>
      <c r="T276" s="7"/>
      <c r="U276" s="266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</row>
    <row r="277" ht="18.0" customHeight="1">
      <c r="A277" s="7"/>
      <c r="B277" s="7"/>
      <c r="C277" s="7"/>
      <c r="D277" s="7"/>
      <c r="E277" s="7"/>
      <c r="F277" s="7"/>
      <c r="G277" s="7"/>
      <c r="H277" s="264"/>
      <c r="I277" s="7"/>
      <c r="J277" s="7"/>
      <c r="K277" s="7"/>
      <c r="L277" s="7"/>
      <c r="M277" s="7"/>
      <c r="N277" s="7"/>
      <c r="O277" s="7"/>
      <c r="P277" s="7"/>
      <c r="Q277" s="265"/>
      <c r="R277" s="7"/>
      <c r="S277" s="7"/>
      <c r="T277" s="7"/>
      <c r="U277" s="266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</row>
    <row r="278" ht="18.0" customHeight="1">
      <c r="A278" s="7"/>
      <c r="B278" s="7"/>
      <c r="C278" s="7"/>
      <c r="D278" s="7"/>
      <c r="E278" s="7"/>
      <c r="F278" s="7"/>
      <c r="G278" s="7"/>
      <c r="H278" s="264"/>
      <c r="I278" s="7"/>
      <c r="J278" s="7"/>
      <c r="K278" s="7"/>
      <c r="L278" s="7"/>
      <c r="M278" s="7"/>
      <c r="N278" s="7"/>
      <c r="O278" s="7"/>
      <c r="P278" s="7"/>
      <c r="Q278" s="265"/>
      <c r="R278" s="7"/>
      <c r="S278" s="7"/>
      <c r="T278" s="7"/>
      <c r="U278" s="266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</row>
    <row r="279" ht="18.0" customHeight="1">
      <c r="A279" s="7"/>
      <c r="B279" s="7"/>
      <c r="C279" s="7"/>
      <c r="D279" s="7"/>
      <c r="E279" s="7"/>
      <c r="F279" s="7"/>
      <c r="G279" s="7"/>
      <c r="H279" s="264"/>
      <c r="I279" s="7"/>
      <c r="J279" s="7"/>
      <c r="K279" s="7"/>
      <c r="L279" s="7"/>
      <c r="M279" s="7"/>
      <c r="N279" s="7"/>
      <c r="O279" s="7"/>
      <c r="P279" s="7"/>
      <c r="Q279" s="265"/>
      <c r="R279" s="7"/>
      <c r="S279" s="7"/>
      <c r="T279" s="7"/>
      <c r="U279" s="266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</row>
    <row r="280" ht="18.0" customHeight="1">
      <c r="A280" s="7"/>
      <c r="B280" s="7"/>
      <c r="C280" s="7"/>
      <c r="D280" s="7"/>
      <c r="E280" s="7"/>
      <c r="F280" s="7"/>
      <c r="G280" s="7"/>
      <c r="H280" s="264"/>
      <c r="I280" s="7"/>
      <c r="J280" s="7"/>
      <c r="K280" s="7"/>
      <c r="L280" s="7"/>
      <c r="M280" s="7"/>
      <c r="N280" s="7"/>
      <c r="O280" s="7"/>
      <c r="P280" s="7"/>
      <c r="Q280" s="265"/>
      <c r="R280" s="7"/>
      <c r="S280" s="7"/>
      <c r="T280" s="7"/>
      <c r="U280" s="266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</row>
    <row r="281" ht="18.0" customHeight="1">
      <c r="A281" s="7"/>
      <c r="B281" s="7"/>
      <c r="C281" s="7"/>
      <c r="D281" s="7"/>
      <c r="E281" s="7"/>
      <c r="F281" s="7"/>
      <c r="G281" s="7"/>
      <c r="H281" s="264"/>
      <c r="I281" s="7"/>
      <c r="J281" s="7"/>
      <c r="K281" s="7"/>
      <c r="L281" s="7"/>
      <c r="M281" s="7"/>
      <c r="N281" s="7"/>
      <c r="O281" s="7"/>
      <c r="P281" s="7"/>
      <c r="Q281" s="265"/>
      <c r="R281" s="7"/>
      <c r="S281" s="7"/>
      <c r="T281" s="7"/>
      <c r="U281" s="266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</row>
    <row r="282" ht="18.0" customHeight="1">
      <c r="A282" s="7"/>
      <c r="B282" s="7"/>
      <c r="C282" s="7"/>
      <c r="D282" s="7"/>
      <c r="E282" s="7"/>
      <c r="F282" s="7"/>
      <c r="G282" s="7"/>
      <c r="H282" s="264"/>
      <c r="I282" s="7"/>
      <c r="J282" s="7"/>
      <c r="K282" s="7"/>
      <c r="L282" s="7"/>
      <c r="M282" s="7"/>
      <c r="N282" s="7"/>
      <c r="O282" s="7"/>
      <c r="P282" s="7"/>
      <c r="Q282" s="265"/>
      <c r="R282" s="7"/>
      <c r="S282" s="7"/>
      <c r="T282" s="7"/>
      <c r="U282" s="266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</row>
    <row r="283" ht="18.0" customHeight="1">
      <c r="A283" s="7"/>
      <c r="B283" s="7"/>
      <c r="C283" s="7"/>
      <c r="D283" s="7"/>
      <c r="E283" s="7"/>
      <c r="F283" s="7"/>
      <c r="G283" s="7"/>
      <c r="H283" s="264"/>
      <c r="I283" s="7"/>
      <c r="J283" s="7"/>
      <c r="K283" s="7"/>
      <c r="L283" s="7"/>
      <c r="M283" s="7"/>
      <c r="N283" s="7"/>
      <c r="O283" s="7"/>
      <c r="P283" s="7"/>
      <c r="Q283" s="265"/>
      <c r="R283" s="7"/>
      <c r="S283" s="7"/>
      <c r="T283" s="7"/>
      <c r="U283" s="266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</row>
    <row r="284" ht="18.0" customHeight="1">
      <c r="A284" s="7"/>
      <c r="B284" s="7"/>
      <c r="C284" s="7"/>
      <c r="D284" s="7"/>
      <c r="E284" s="7"/>
      <c r="F284" s="7"/>
      <c r="G284" s="7"/>
      <c r="H284" s="264"/>
      <c r="I284" s="7"/>
      <c r="J284" s="7"/>
      <c r="K284" s="7"/>
      <c r="L284" s="7"/>
      <c r="M284" s="7"/>
      <c r="N284" s="7"/>
      <c r="O284" s="7"/>
      <c r="P284" s="7"/>
      <c r="Q284" s="265"/>
      <c r="R284" s="7"/>
      <c r="S284" s="7"/>
      <c r="T284" s="7"/>
      <c r="U284" s="266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</row>
    <row r="285" ht="18.0" customHeight="1">
      <c r="A285" s="7"/>
      <c r="B285" s="7"/>
      <c r="C285" s="7"/>
      <c r="D285" s="7"/>
      <c r="E285" s="7"/>
      <c r="F285" s="7"/>
      <c r="G285" s="7"/>
      <c r="H285" s="264"/>
      <c r="I285" s="7"/>
      <c r="J285" s="7"/>
      <c r="K285" s="7"/>
      <c r="L285" s="7"/>
      <c r="M285" s="7"/>
      <c r="N285" s="7"/>
      <c r="O285" s="7"/>
      <c r="P285" s="7"/>
      <c r="Q285" s="265"/>
      <c r="R285" s="7"/>
      <c r="S285" s="7"/>
      <c r="T285" s="7"/>
      <c r="U285" s="266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</row>
    <row r="286" ht="18.0" customHeight="1">
      <c r="A286" s="7"/>
      <c r="B286" s="7"/>
      <c r="C286" s="7"/>
      <c r="D286" s="7"/>
      <c r="E286" s="7"/>
      <c r="F286" s="7"/>
      <c r="G286" s="7"/>
      <c r="H286" s="264"/>
      <c r="I286" s="7"/>
      <c r="J286" s="7"/>
      <c r="K286" s="7"/>
      <c r="L286" s="7"/>
      <c r="M286" s="7"/>
      <c r="N286" s="7"/>
      <c r="O286" s="7"/>
      <c r="P286" s="7"/>
      <c r="Q286" s="265"/>
      <c r="R286" s="7"/>
      <c r="S286" s="7"/>
      <c r="T286" s="7"/>
      <c r="U286" s="266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</row>
    <row r="287" ht="18.0" customHeight="1">
      <c r="A287" s="7"/>
      <c r="B287" s="7"/>
      <c r="C287" s="7"/>
      <c r="D287" s="7"/>
      <c r="E287" s="7"/>
      <c r="F287" s="7"/>
      <c r="G287" s="7"/>
      <c r="H287" s="264"/>
      <c r="I287" s="7"/>
      <c r="J287" s="7"/>
      <c r="K287" s="7"/>
      <c r="L287" s="7"/>
      <c r="M287" s="7"/>
      <c r="N287" s="7"/>
      <c r="O287" s="7"/>
      <c r="P287" s="7"/>
      <c r="Q287" s="265"/>
      <c r="R287" s="7"/>
      <c r="S287" s="7"/>
      <c r="T287" s="7"/>
      <c r="U287" s="266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</row>
    <row r="288" ht="18.0" customHeight="1">
      <c r="A288" s="7"/>
      <c r="B288" s="7"/>
      <c r="C288" s="7"/>
      <c r="D288" s="7"/>
      <c r="E288" s="7"/>
      <c r="F288" s="7"/>
      <c r="G288" s="7"/>
      <c r="H288" s="264"/>
      <c r="I288" s="7"/>
      <c r="J288" s="7"/>
      <c r="K288" s="7"/>
      <c r="L288" s="7"/>
      <c r="M288" s="7"/>
      <c r="N288" s="7"/>
      <c r="O288" s="7"/>
      <c r="P288" s="7"/>
      <c r="Q288" s="265"/>
      <c r="R288" s="7"/>
      <c r="S288" s="7"/>
      <c r="T288" s="7"/>
      <c r="U288" s="266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</row>
    <row r="289" ht="18.0" customHeight="1">
      <c r="A289" s="7"/>
      <c r="B289" s="7"/>
      <c r="C289" s="7"/>
      <c r="D289" s="7"/>
      <c r="E289" s="7"/>
      <c r="F289" s="7"/>
      <c r="G289" s="7"/>
      <c r="H289" s="264"/>
      <c r="I289" s="7"/>
      <c r="J289" s="7"/>
      <c r="K289" s="7"/>
      <c r="L289" s="7"/>
      <c r="M289" s="7"/>
      <c r="N289" s="7"/>
      <c r="O289" s="7"/>
      <c r="P289" s="7"/>
      <c r="Q289" s="265"/>
      <c r="R289" s="7"/>
      <c r="S289" s="7"/>
      <c r="T289" s="7"/>
      <c r="U289" s="266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</row>
    <row r="290" ht="18.0" customHeight="1">
      <c r="A290" s="7"/>
      <c r="B290" s="7"/>
      <c r="C290" s="7"/>
      <c r="D290" s="7"/>
      <c r="E290" s="7"/>
      <c r="F290" s="7"/>
      <c r="G290" s="7"/>
      <c r="H290" s="264"/>
      <c r="I290" s="7"/>
      <c r="J290" s="7"/>
      <c r="K290" s="7"/>
      <c r="L290" s="7"/>
      <c r="M290" s="7"/>
      <c r="N290" s="7"/>
      <c r="O290" s="7"/>
      <c r="P290" s="7"/>
      <c r="Q290" s="265"/>
      <c r="R290" s="7"/>
      <c r="S290" s="7"/>
      <c r="T290" s="7"/>
      <c r="U290" s="266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</row>
    <row r="291" ht="18.0" customHeight="1">
      <c r="A291" s="7"/>
      <c r="B291" s="7"/>
      <c r="C291" s="7"/>
      <c r="D291" s="7"/>
      <c r="E291" s="7"/>
      <c r="F291" s="7"/>
      <c r="G291" s="7"/>
      <c r="H291" s="264"/>
      <c r="I291" s="7"/>
      <c r="J291" s="7"/>
      <c r="K291" s="7"/>
      <c r="L291" s="7"/>
      <c r="M291" s="7"/>
      <c r="N291" s="7"/>
      <c r="O291" s="7"/>
      <c r="P291" s="7"/>
      <c r="Q291" s="265"/>
      <c r="R291" s="7"/>
      <c r="S291" s="7"/>
      <c r="T291" s="7"/>
      <c r="U291" s="266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</row>
    <row r="292" ht="18.0" customHeight="1">
      <c r="A292" s="7"/>
      <c r="B292" s="7"/>
      <c r="C292" s="7"/>
      <c r="D292" s="7"/>
      <c r="E292" s="7"/>
      <c r="F292" s="7"/>
      <c r="G292" s="7"/>
      <c r="H292" s="264"/>
      <c r="I292" s="7"/>
      <c r="J292" s="7"/>
      <c r="K292" s="7"/>
      <c r="L292" s="7"/>
      <c r="M292" s="7"/>
      <c r="N292" s="7"/>
      <c r="O292" s="7"/>
      <c r="P292" s="7"/>
      <c r="Q292" s="265"/>
      <c r="R292" s="7"/>
      <c r="S292" s="7"/>
      <c r="T292" s="7"/>
      <c r="U292" s="266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</row>
    <row r="293" ht="18.0" customHeight="1">
      <c r="A293" s="7"/>
      <c r="B293" s="7"/>
      <c r="C293" s="7"/>
      <c r="D293" s="7"/>
      <c r="E293" s="7"/>
      <c r="F293" s="7"/>
      <c r="G293" s="7"/>
      <c r="H293" s="264"/>
      <c r="I293" s="7"/>
      <c r="J293" s="7"/>
      <c r="K293" s="7"/>
      <c r="L293" s="7"/>
      <c r="M293" s="7"/>
      <c r="N293" s="7"/>
      <c r="O293" s="7"/>
      <c r="P293" s="7"/>
      <c r="Q293" s="265"/>
      <c r="R293" s="7"/>
      <c r="S293" s="7"/>
      <c r="T293" s="7"/>
      <c r="U293" s="266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</row>
    <row r="294" ht="18.0" customHeight="1">
      <c r="A294" s="7"/>
      <c r="B294" s="7"/>
      <c r="C294" s="7"/>
      <c r="D294" s="7"/>
      <c r="E294" s="7"/>
      <c r="F294" s="7"/>
      <c r="G294" s="7"/>
      <c r="H294" s="264"/>
      <c r="I294" s="7"/>
      <c r="J294" s="7"/>
      <c r="K294" s="7"/>
      <c r="L294" s="7"/>
      <c r="M294" s="7"/>
      <c r="N294" s="7"/>
      <c r="O294" s="7"/>
      <c r="P294" s="7"/>
      <c r="Q294" s="265"/>
      <c r="R294" s="7"/>
      <c r="S294" s="7"/>
      <c r="T294" s="7"/>
      <c r="U294" s="266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</row>
    <row r="295" ht="18.0" customHeight="1">
      <c r="A295" s="7"/>
      <c r="B295" s="7"/>
      <c r="C295" s="7"/>
      <c r="D295" s="7"/>
      <c r="E295" s="7"/>
      <c r="F295" s="7"/>
      <c r="G295" s="7"/>
      <c r="H295" s="264"/>
      <c r="I295" s="7"/>
      <c r="J295" s="7"/>
      <c r="K295" s="7"/>
      <c r="L295" s="7"/>
      <c r="M295" s="7"/>
      <c r="N295" s="7"/>
      <c r="O295" s="7"/>
      <c r="P295" s="7"/>
      <c r="Q295" s="265"/>
      <c r="R295" s="7"/>
      <c r="S295" s="7"/>
      <c r="T295" s="7"/>
      <c r="U295" s="266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</row>
    <row r="296" ht="18.0" customHeight="1">
      <c r="A296" s="7"/>
      <c r="B296" s="7"/>
      <c r="C296" s="7"/>
      <c r="D296" s="7"/>
      <c r="E296" s="7"/>
      <c r="F296" s="7"/>
      <c r="G296" s="7"/>
      <c r="H296" s="264"/>
      <c r="I296" s="7"/>
      <c r="J296" s="7"/>
      <c r="K296" s="7"/>
      <c r="L296" s="7"/>
      <c r="M296" s="7"/>
      <c r="N296" s="7"/>
      <c r="O296" s="7"/>
      <c r="P296" s="7"/>
      <c r="Q296" s="265"/>
      <c r="R296" s="7"/>
      <c r="S296" s="7"/>
      <c r="T296" s="7"/>
      <c r="U296" s="266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</row>
    <row r="297" ht="18.0" customHeight="1">
      <c r="A297" s="7"/>
      <c r="B297" s="7"/>
      <c r="C297" s="7"/>
      <c r="D297" s="7"/>
      <c r="E297" s="7"/>
      <c r="F297" s="7"/>
      <c r="G297" s="7"/>
      <c r="H297" s="264"/>
      <c r="I297" s="7"/>
      <c r="J297" s="7"/>
      <c r="K297" s="7"/>
      <c r="L297" s="7"/>
      <c r="M297" s="7"/>
      <c r="N297" s="7"/>
      <c r="O297" s="7"/>
      <c r="P297" s="7"/>
      <c r="Q297" s="265"/>
      <c r="R297" s="7"/>
      <c r="S297" s="7"/>
      <c r="T297" s="7"/>
      <c r="U297" s="266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</row>
    <row r="298" ht="18.0" customHeight="1">
      <c r="A298" s="7"/>
      <c r="B298" s="7"/>
      <c r="C298" s="7"/>
      <c r="D298" s="7"/>
      <c r="E298" s="7"/>
      <c r="F298" s="7"/>
      <c r="G298" s="7"/>
      <c r="H298" s="264"/>
      <c r="I298" s="7"/>
      <c r="J298" s="7"/>
      <c r="K298" s="7"/>
      <c r="L298" s="7"/>
      <c r="M298" s="7"/>
      <c r="N298" s="7"/>
      <c r="O298" s="7"/>
      <c r="P298" s="7"/>
      <c r="Q298" s="265"/>
      <c r="R298" s="7"/>
      <c r="S298" s="7"/>
      <c r="T298" s="7"/>
      <c r="U298" s="266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</row>
    <row r="299" ht="18.0" customHeight="1">
      <c r="A299" s="7"/>
      <c r="B299" s="7"/>
      <c r="C299" s="7"/>
      <c r="D299" s="7"/>
      <c r="E299" s="7"/>
      <c r="F299" s="7"/>
      <c r="G299" s="7"/>
      <c r="H299" s="264"/>
      <c r="I299" s="7"/>
      <c r="J299" s="7"/>
      <c r="K299" s="7"/>
      <c r="L299" s="7"/>
      <c r="M299" s="7"/>
      <c r="N299" s="7"/>
      <c r="O299" s="7"/>
      <c r="P299" s="7"/>
      <c r="Q299" s="265"/>
      <c r="R299" s="7"/>
      <c r="S299" s="7"/>
      <c r="T299" s="7"/>
      <c r="U299" s="266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</row>
    <row r="300" ht="18.0" customHeight="1">
      <c r="A300" s="7"/>
      <c r="B300" s="7"/>
      <c r="C300" s="7"/>
      <c r="D300" s="7"/>
      <c r="E300" s="7"/>
      <c r="F300" s="7"/>
      <c r="G300" s="7"/>
      <c r="H300" s="264"/>
      <c r="I300" s="7"/>
      <c r="J300" s="7"/>
      <c r="K300" s="7"/>
      <c r="L300" s="7"/>
      <c r="M300" s="7"/>
      <c r="N300" s="7"/>
      <c r="O300" s="7"/>
      <c r="P300" s="7"/>
      <c r="Q300" s="265"/>
      <c r="R300" s="7"/>
      <c r="S300" s="7"/>
      <c r="T300" s="7"/>
      <c r="U300" s="266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</row>
    <row r="301" ht="18.0" customHeight="1">
      <c r="A301" s="7"/>
      <c r="B301" s="7"/>
      <c r="C301" s="7"/>
      <c r="D301" s="7"/>
      <c r="E301" s="7"/>
      <c r="F301" s="7"/>
      <c r="G301" s="7"/>
      <c r="H301" s="264"/>
      <c r="I301" s="7"/>
      <c r="J301" s="7"/>
      <c r="K301" s="7"/>
      <c r="L301" s="7"/>
      <c r="M301" s="7"/>
      <c r="N301" s="7"/>
      <c r="O301" s="7"/>
      <c r="P301" s="7"/>
      <c r="Q301" s="265"/>
      <c r="R301" s="7"/>
      <c r="S301" s="7"/>
      <c r="T301" s="7"/>
      <c r="U301" s="266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</row>
    <row r="302" ht="18.0" customHeight="1">
      <c r="A302" s="7"/>
      <c r="B302" s="7"/>
      <c r="C302" s="7"/>
      <c r="D302" s="7"/>
      <c r="E302" s="7"/>
      <c r="F302" s="7"/>
      <c r="G302" s="7"/>
      <c r="H302" s="264"/>
      <c r="I302" s="7"/>
      <c r="J302" s="7"/>
      <c r="K302" s="7"/>
      <c r="L302" s="7"/>
      <c r="M302" s="7"/>
      <c r="N302" s="7"/>
      <c r="O302" s="7"/>
      <c r="P302" s="7"/>
      <c r="Q302" s="265"/>
      <c r="R302" s="7"/>
      <c r="S302" s="7"/>
      <c r="T302" s="7"/>
      <c r="U302" s="266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</row>
    <row r="303" ht="18.0" customHeight="1">
      <c r="A303" s="7"/>
      <c r="B303" s="7"/>
      <c r="C303" s="7"/>
      <c r="D303" s="7"/>
      <c r="E303" s="7"/>
      <c r="F303" s="7"/>
      <c r="G303" s="7"/>
      <c r="H303" s="264"/>
      <c r="I303" s="7"/>
      <c r="J303" s="7"/>
      <c r="K303" s="7"/>
      <c r="L303" s="7"/>
      <c r="M303" s="7"/>
      <c r="N303" s="7"/>
      <c r="O303" s="7"/>
      <c r="P303" s="7"/>
      <c r="Q303" s="265"/>
      <c r="R303" s="7"/>
      <c r="S303" s="7"/>
      <c r="T303" s="7"/>
      <c r="U303" s="266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</row>
    <row r="304" ht="18.0" customHeight="1">
      <c r="A304" s="7"/>
      <c r="B304" s="7"/>
      <c r="C304" s="7"/>
      <c r="D304" s="7"/>
      <c r="E304" s="7"/>
      <c r="F304" s="7"/>
      <c r="G304" s="7"/>
      <c r="H304" s="264"/>
      <c r="I304" s="7"/>
      <c r="J304" s="7"/>
      <c r="K304" s="7"/>
      <c r="L304" s="7"/>
      <c r="M304" s="7"/>
      <c r="N304" s="7"/>
      <c r="O304" s="7"/>
      <c r="P304" s="7"/>
      <c r="Q304" s="265"/>
      <c r="R304" s="7"/>
      <c r="S304" s="7"/>
      <c r="T304" s="7"/>
      <c r="U304" s="266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</row>
    <row r="305" ht="18.0" customHeight="1">
      <c r="A305" s="7"/>
      <c r="B305" s="7"/>
      <c r="C305" s="7"/>
      <c r="D305" s="7"/>
      <c r="E305" s="7"/>
      <c r="F305" s="7"/>
      <c r="G305" s="7"/>
      <c r="H305" s="264"/>
      <c r="I305" s="7"/>
      <c r="J305" s="7"/>
      <c r="K305" s="7"/>
      <c r="L305" s="7"/>
      <c r="M305" s="7"/>
      <c r="N305" s="7"/>
      <c r="O305" s="7"/>
      <c r="P305" s="7"/>
      <c r="Q305" s="265"/>
      <c r="R305" s="7"/>
      <c r="S305" s="7"/>
      <c r="T305" s="7"/>
      <c r="U305" s="266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</row>
    <row r="306" ht="18.0" customHeight="1">
      <c r="A306" s="7"/>
      <c r="B306" s="7"/>
      <c r="C306" s="7"/>
      <c r="D306" s="7"/>
      <c r="E306" s="7"/>
      <c r="F306" s="7"/>
      <c r="G306" s="7"/>
      <c r="H306" s="264"/>
      <c r="I306" s="7"/>
      <c r="J306" s="7"/>
      <c r="K306" s="7"/>
      <c r="L306" s="7"/>
      <c r="M306" s="7"/>
      <c r="N306" s="7"/>
      <c r="O306" s="7"/>
      <c r="P306" s="7"/>
      <c r="Q306" s="265"/>
      <c r="R306" s="7"/>
      <c r="S306" s="7"/>
      <c r="T306" s="7"/>
      <c r="U306" s="266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</row>
    <row r="307" ht="18.0" customHeight="1">
      <c r="A307" s="7"/>
      <c r="B307" s="7"/>
      <c r="C307" s="7"/>
      <c r="D307" s="7"/>
      <c r="E307" s="7"/>
      <c r="F307" s="7"/>
      <c r="G307" s="7"/>
      <c r="H307" s="264"/>
      <c r="I307" s="7"/>
      <c r="J307" s="7"/>
      <c r="K307" s="7"/>
      <c r="L307" s="7"/>
      <c r="M307" s="7"/>
      <c r="N307" s="7"/>
      <c r="O307" s="7"/>
      <c r="P307" s="7"/>
      <c r="Q307" s="265"/>
      <c r="R307" s="7"/>
      <c r="S307" s="7"/>
      <c r="T307" s="7"/>
      <c r="U307" s="266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</row>
    <row r="308" ht="18.0" customHeight="1">
      <c r="A308" s="7"/>
      <c r="B308" s="7"/>
      <c r="C308" s="7"/>
      <c r="D308" s="7"/>
      <c r="E308" s="7"/>
      <c r="F308" s="7"/>
      <c r="G308" s="7"/>
      <c r="H308" s="264"/>
      <c r="I308" s="7"/>
      <c r="J308" s="7"/>
      <c r="K308" s="7"/>
      <c r="L308" s="7"/>
      <c r="M308" s="7"/>
      <c r="N308" s="7"/>
      <c r="O308" s="7"/>
      <c r="P308" s="7"/>
      <c r="Q308" s="265"/>
      <c r="R308" s="7"/>
      <c r="S308" s="7"/>
      <c r="T308" s="7"/>
      <c r="U308" s="266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</row>
    <row r="309" ht="18.0" customHeight="1">
      <c r="A309" s="7"/>
      <c r="B309" s="7"/>
      <c r="C309" s="7"/>
      <c r="D309" s="7"/>
      <c r="E309" s="7"/>
      <c r="F309" s="7"/>
      <c r="G309" s="7"/>
      <c r="H309" s="264"/>
      <c r="I309" s="7"/>
      <c r="J309" s="7"/>
      <c r="K309" s="7"/>
      <c r="L309" s="7"/>
      <c r="M309" s="7"/>
      <c r="N309" s="7"/>
      <c r="O309" s="7"/>
      <c r="P309" s="7"/>
      <c r="Q309" s="265"/>
      <c r="R309" s="7"/>
      <c r="S309" s="7"/>
      <c r="T309" s="7"/>
      <c r="U309" s="266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</row>
    <row r="310" ht="18.0" customHeight="1">
      <c r="A310" s="7"/>
      <c r="B310" s="7"/>
      <c r="C310" s="7"/>
      <c r="D310" s="7"/>
      <c r="E310" s="7"/>
      <c r="F310" s="7"/>
      <c r="G310" s="7"/>
      <c r="H310" s="264"/>
      <c r="I310" s="7"/>
      <c r="J310" s="7"/>
      <c r="K310" s="7"/>
      <c r="L310" s="7"/>
      <c r="M310" s="7"/>
      <c r="N310" s="7"/>
      <c r="O310" s="7"/>
      <c r="P310" s="7"/>
      <c r="Q310" s="265"/>
      <c r="R310" s="7"/>
      <c r="S310" s="7"/>
      <c r="T310" s="7"/>
      <c r="U310" s="266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</row>
    <row r="311" ht="18.0" customHeight="1">
      <c r="A311" s="7"/>
      <c r="B311" s="7"/>
      <c r="C311" s="7"/>
      <c r="D311" s="7"/>
      <c r="E311" s="7"/>
      <c r="F311" s="7"/>
      <c r="G311" s="7"/>
      <c r="H311" s="264"/>
      <c r="I311" s="7"/>
      <c r="J311" s="7"/>
      <c r="K311" s="7"/>
      <c r="L311" s="7"/>
      <c r="M311" s="7"/>
      <c r="N311" s="7"/>
      <c r="O311" s="7"/>
      <c r="P311" s="7"/>
      <c r="Q311" s="265"/>
      <c r="R311" s="7"/>
      <c r="S311" s="7"/>
      <c r="T311" s="7"/>
      <c r="U311" s="266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</row>
    <row r="312" ht="18.0" customHeight="1">
      <c r="A312" s="7"/>
      <c r="B312" s="7"/>
      <c r="C312" s="7"/>
      <c r="D312" s="7"/>
      <c r="E312" s="7"/>
      <c r="F312" s="7"/>
      <c r="G312" s="7"/>
      <c r="H312" s="264"/>
      <c r="I312" s="7"/>
      <c r="J312" s="7"/>
      <c r="K312" s="7"/>
      <c r="L312" s="7"/>
      <c r="M312" s="7"/>
      <c r="N312" s="7"/>
      <c r="O312" s="7"/>
      <c r="P312" s="7"/>
      <c r="Q312" s="265"/>
      <c r="R312" s="7"/>
      <c r="S312" s="7"/>
      <c r="T312" s="7"/>
      <c r="U312" s="266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</row>
    <row r="313" ht="18.0" customHeight="1">
      <c r="A313" s="7"/>
      <c r="B313" s="7"/>
      <c r="C313" s="7"/>
      <c r="D313" s="7"/>
      <c r="E313" s="7"/>
      <c r="F313" s="7"/>
      <c r="G313" s="7"/>
      <c r="H313" s="264"/>
      <c r="I313" s="7"/>
      <c r="J313" s="7"/>
      <c r="K313" s="7"/>
      <c r="L313" s="7"/>
      <c r="M313" s="7"/>
      <c r="N313" s="7"/>
      <c r="O313" s="7"/>
      <c r="P313" s="7"/>
      <c r="Q313" s="265"/>
      <c r="R313" s="7"/>
      <c r="S313" s="7"/>
      <c r="T313" s="7"/>
      <c r="U313" s="266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</row>
    <row r="314" ht="18.0" customHeight="1">
      <c r="A314" s="7"/>
      <c r="B314" s="7"/>
      <c r="C314" s="7"/>
      <c r="D314" s="7"/>
      <c r="E314" s="7"/>
      <c r="F314" s="7"/>
      <c r="G314" s="7"/>
      <c r="H314" s="264"/>
      <c r="I314" s="7"/>
      <c r="J314" s="7"/>
      <c r="K314" s="7"/>
      <c r="L314" s="7"/>
      <c r="M314" s="7"/>
      <c r="N314" s="7"/>
      <c r="O314" s="7"/>
      <c r="P314" s="7"/>
      <c r="Q314" s="265"/>
      <c r="R314" s="7"/>
      <c r="S314" s="7"/>
      <c r="T314" s="7"/>
      <c r="U314" s="266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</row>
    <row r="315" ht="18.0" customHeight="1">
      <c r="A315" s="7"/>
      <c r="B315" s="7"/>
      <c r="C315" s="7"/>
      <c r="D315" s="7"/>
      <c r="E315" s="7"/>
      <c r="F315" s="7"/>
      <c r="G315" s="7"/>
      <c r="H315" s="264"/>
      <c r="I315" s="7"/>
      <c r="J315" s="7"/>
      <c r="K315" s="7"/>
      <c r="L315" s="7"/>
      <c r="M315" s="7"/>
      <c r="N315" s="7"/>
      <c r="O315" s="7"/>
      <c r="P315" s="7"/>
      <c r="Q315" s="265"/>
      <c r="R315" s="7"/>
      <c r="S315" s="7"/>
      <c r="T315" s="7"/>
      <c r="U315" s="266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</row>
    <row r="316" ht="18.0" customHeight="1">
      <c r="A316" s="7"/>
      <c r="B316" s="7"/>
      <c r="C316" s="7"/>
      <c r="D316" s="7"/>
      <c r="E316" s="7"/>
      <c r="F316" s="7"/>
      <c r="G316" s="7"/>
      <c r="H316" s="264"/>
      <c r="I316" s="7"/>
      <c r="J316" s="7"/>
      <c r="K316" s="7"/>
      <c r="L316" s="7"/>
      <c r="M316" s="7"/>
      <c r="N316" s="7"/>
      <c r="O316" s="7"/>
      <c r="P316" s="7"/>
      <c r="Q316" s="265"/>
      <c r="R316" s="7"/>
      <c r="S316" s="7"/>
      <c r="T316" s="7"/>
      <c r="U316" s="266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</row>
    <row r="317" ht="18.0" customHeight="1">
      <c r="A317" s="7"/>
      <c r="B317" s="7"/>
      <c r="C317" s="7"/>
      <c r="D317" s="7"/>
      <c r="E317" s="7"/>
      <c r="F317" s="7"/>
      <c r="G317" s="7"/>
      <c r="H317" s="264"/>
      <c r="I317" s="7"/>
      <c r="J317" s="7"/>
      <c r="K317" s="7"/>
      <c r="L317" s="7"/>
      <c r="M317" s="7"/>
      <c r="N317" s="7"/>
      <c r="O317" s="7"/>
      <c r="P317" s="7"/>
      <c r="Q317" s="265"/>
      <c r="R317" s="7"/>
      <c r="S317" s="7"/>
      <c r="T317" s="7"/>
      <c r="U317" s="266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</row>
    <row r="318" ht="18.0" customHeight="1">
      <c r="A318" s="7"/>
      <c r="B318" s="7"/>
      <c r="C318" s="7"/>
      <c r="D318" s="7"/>
      <c r="E318" s="7"/>
      <c r="F318" s="7"/>
      <c r="G318" s="7"/>
      <c r="H318" s="264"/>
      <c r="I318" s="7"/>
      <c r="J318" s="7"/>
      <c r="K318" s="7"/>
      <c r="L318" s="7"/>
      <c r="M318" s="7"/>
      <c r="N318" s="7"/>
      <c r="O318" s="7"/>
      <c r="P318" s="7"/>
      <c r="Q318" s="265"/>
      <c r="R318" s="7"/>
      <c r="S318" s="7"/>
      <c r="T318" s="7"/>
      <c r="U318" s="266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</row>
    <row r="319" ht="18.0" customHeight="1">
      <c r="A319" s="7"/>
      <c r="B319" s="7"/>
      <c r="C319" s="7"/>
      <c r="D319" s="7"/>
      <c r="E319" s="7"/>
      <c r="F319" s="7"/>
      <c r="G319" s="7"/>
      <c r="H319" s="264"/>
      <c r="I319" s="7"/>
      <c r="J319" s="7"/>
      <c r="K319" s="7"/>
      <c r="L319" s="7"/>
      <c r="M319" s="7"/>
      <c r="N319" s="7"/>
      <c r="O319" s="7"/>
      <c r="P319" s="7"/>
      <c r="Q319" s="265"/>
      <c r="R319" s="7"/>
      <c r="S319" s="7"/>
      <c r="T319" s="7"/>
      <c r="U319" s="266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</row>
    <row r="320" ht="18.0" customHeight="1">
      <c r="A320" s="7"/>
      <c r="B320" s="7"/>
      <c r="C320" s="7"/>
      <c r="D320" s="7"/>
      <c r="E320" s="7"/>
      <c r="F320" s="7"/>
      <c r="G320" s="7"/>
      <c r="H320" s="264"/>
      <c r="I320" s="7"/>
      <c r="J320" s="7"/>
      <c r="K320" s="7"/>
      <c r="L320" s="7"/>
      <c r="M320" s="7"/>
      <c r="N320" s="7"/>
      <c r="O320" s="7"/>
      <c r="P320" s="7"/>
      <c r="Q320" s="265"/>
      <c r="R320" s="7"/>
      <c r="S320" s="7"/>
      <c r="T320" s="7"/>
      <c r="U320" s="266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</row>
    <row r="321" ht="18.0" customHeight="1">
      <c r="A321" s="7"/>
      <c r="B321" s="7"/>
      <c r="C321" s="7"/>
      <c r="D321" s="7"/>
      <c r="E321" s="7"/>
      <c r="F321" s="7"/>
      <c r="G321" s="7"/>
      <c r="H321" s="264"/>
      <c r="I321" s="7"/>
      <c r="J321" s="7"/>
      <c r="K321" s="7"/>
      <c r="L321" s="7"/>
      <c r="M321" s="7"/>
      <c r="N321" s="7"/>
      <c r="O321" s="7"/>
      <c r="P321" s="7"/>
      <c r="Q321" s="265"/>
      <c r="R321" s="7"/>
      <c r="S321" s="7"/>
      <c r="T321" s="7"/>
      <c r="U321" s="266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</row>
    <row r="322" ht="18.0" customHeight="1">
      <c r="A322" s="7"/>
      <c r="B322" s="7"/>
      <c r="C322" s="7"/>
      <c r="D322" s="7"/>
      <c r="E322" s="7"/>
      <c r="F322" s="7"/>
      <c r="G322" s="7"/>
      <c r="H322" s="264"/>
      <c r="I322" s="7"/>
      <c r="J322" s="7"/>
      <c r="K322" s="7"/>
      <c r="L322" s="7"/>
      <c r="M322" s="7"/>
      <c r="N322" s="7"/>
      <c r="O322" s="7"/>
      <c r="P322" s="7"/>
      <c r="Q322" s="265"/>
      <c r="R322" s="7"/>
      <c r="S322" s="7"/>
      <c r="T322" s="7"/>
      <c r="U322" s="266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</row>
    <row r="323" ht="18.0" customHeight="1">
      <c r="A323" s="7"/>
      <c r="B323" s="7"/>
      <c r="C323" s="7"/>
      <c r="D323" s="7"/>
      <c r="E323" s="7"/>
      <c r="F323" s="7"/>
      <c r="G323" s="7"/>
      <c r="H323" s="264"/>
      <c r="I323" s="7"/>
      <c r="J323" s="7"/>
      <c r="K323" s="7"/>
      <c r="L323" s="7"/>
      <c r="M323" s="7"/>
      <c r="N323" s="7"/>
      <c r="O323" s="7"/>
      <c r="P323" s="7"/>
      <c r="Q323" s="265"/>
      <c r="R323" s="7"/>
      <c r="S323" s="7"/>
      <c r="T323" s="7"/>
      <c r="U323" s="266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</row>
    <row r="324" ht="18.0" customHeight="1">
      <c r="A324" s="7"/>
      <c r="B324" s="7"/>
      <c r="C324" s="7"/>
      <c r="D324" s="7"/>
      <c r="E324" s="7"/>
      <c r="F324" s="7"/>
      <c r="G324" s="7"/>
      <c r="H324" s="264"/>
      <c r="I324" s="7"/>
      <c r="J324" s="7"/>
      <c r="K324" s="7"/>
      <c r="L324" s="7"/>
      <c r="M324" s="7"/>
      <c r="N324" s="7"/>
      <c r="O324" s="7"/>
      <c r="P324" s="7"/>
      <c r="Q324" s="265"/>
      <c r="R324" s="7"/>
      <c r="S324" s="7"/>
      <c r="T324" s="7"/>
      <c r="U324" s="266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</row>
    <row r="325" ht="18.0" customHeight="1">
      <c r="A325" s="7"/>
      <c r="B325" s="7"/>
      <c r="C325" s="7"/>
      <c r="D325" s="7"/>
      <c r="E325" s="7"/>
      <c r="F325" s="7"/>
      <c r="G325" s="7"/>
      <c r="H325" s="264"/>
      <c r="I325" s="7"/>
      <c r="J325" s="7"/>
      <c r="K325" s="7"/>
      <c r="L325" s="7"/>
      <c r="M325" s="7"/>
      <c r="N325" s="7"/>
      <c r="O325" s="7"/>
      <c r="P325" s="7"/>
      <c r="Q325" s="265"/>
      <c r="R325" s="7"/>
      <c r="S325" s="7"/>
      <c r="T325" s="7"/>
      <c r="U325" s="266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</row>
    <row r="326" ht="18.0" customHeight="1">
      <c r="A326" s="7"/>
      <c r="B326" s="7"/>
      <c r="C326" s="7"/>
      <c r="D326" s="7"/>
      <c r="E326" s="7"/>
      <c r="F326" s="7"/>
      <c r="G326" s="7"/>
      <c r="H326" s="264"/>
      <c r="I326" s="7"/>
      <c r="J326" s="7"/>
      <c r="K326" s="7"/>
      <c r="L326" s="7"/>
      <c r="M326" s="7"/>
      <c r="N326" s="7"/>
      <c r="O326" s="7"/>
      <c r="P326" s="7"/>
      <c r="Q326" s="265"/>
      <c r="R326" s="7"/>
      <c r="S326" s="7"/>
      <c r="T326" s="7"/>
      <c r="U326" s="266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</row>
    <row r="327" ht="18.0" customHeight="1">
      <c r="A327" s="7"/>
      <c r="B327" s="7"/>
      <c r="C327" s="7"/>
      <c r="D327" s="7"/>
      <c r="E327" s="7"/>
      <c r="F327" s="7"/>
      <c r="G327" s="7"/>
      <c r="H327" s="264"/>
      <c r="I327" s="7"/>
      <c r="J327" s="7"/>
      <c r="K327" s="7"/>
      <c r="L327" s="7"/>
      <c r="M327" s="7"/>
      <c r="N327" s="7"/>
      <c r="O327" s="7"/>
      <c r="P327" s="7"/>
      <c r="Q327" s="265"/>
      <c r="R327" s="7"/>
      <c r="S327" s="7"/>
      <c r="T327" s="7"/>
      <c r="U327" s="266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</row>
    <row r="328" ht="18.0" customHeight="1">
      <c r="A328" s="7"/>
      <c r="B328" s="7"/>
      <c r="C328" s="7"/>
      <c r="D328" s="7"/>
      <c r="E328" s="7"/>
      <c r="F328" s="7"/>
      <c r="G328" s="7"/>
      <c r="H328" s="264"/>
      <c r="I328" s="7"/>
      <c r="J328" s="7"/>
      <c r="K328" s="7"/>
      <c r="L328" s="7"/>
      <c r="M328" s="7"/>
      <c r="N328" s="7"/>
      <c r="O328" s="7"/>
      <c r="P328" s="7"/>
      <c r="Q328" s="265"/>
      <c r="R328" s="7"/>
      <c r="S328" s="7"/>
      <c r="T328" s="7"/>
      <c r="U328" s="266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</row>
    <row r="329" ht="18.0" customHeight="1">
      <c r="A329" s="7"/>
      <c r="B329" s="7"/>
      <c r="C329" s="7"/>
      <c r="D329" s="7"/>
      <c r="E329" s="7"/>
      <c r="F329" s="7"/>
      <c r="G329" s="7"/>
      <c r="H329" s="264"/>
      <c r="I329" s="7"/>
      <c r="J329" s="7"/>
      <c r="K329" s="7"/>
      <c r="L329" s="7"/>
      <c r="M329" s="7"/>
      <c r="N329" s="7"/>
      <c r="O329" s="7"/>
      <c r="P329" s="7"/>
      <c r="Q329" s="265"/>
      <c r="R329" s="7"/>
      <c r="S329" s="7"/>
      <c r="T329" s="7"/>
      <c r="U329" s="266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</row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5:D15"/>
    <mergeCell ref="E16:H16"/>
    <mergeCell ref="C21:E21"/>
    <mergeCell ref="C94:E94"/>
    <mergeCell ref="C106:E106"/>
  </mergeCells>
  <printOptions/>
  <pageMargins bottom="0.78" footer="0.0" header="0.0" left="0.75" right="0.75" top="0.66"/>
  <pageSetup orientation="portrait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71"/>
    <col customWidth="1" hidden="1" min="14" max="14" width="13.14"/>
    <col customWidth="1" hidden="1" min="15" max="16" width="8.71"/>
    <col customWidth="1" min="17" max="17" width="19.57"/>
    <col customWidth="1" min="18" max="18" width="17.43"/>
    <col customWidth="1" min="19" max="19" width="17.86"/>
    <col customWidth="1" min="20" max="20" width="17.0"/>
    <col customWidth="1" min="21" max="21" width="15.14"/>
    <col customWidth="1" min="22" max="22" width="13.86"/>
    <col customWidth="1" min="23" max="24" width="9.14"/>
    <col customWidth="1" min="25" max="25" width="16.0"/>
    <col customWidth="1" min="26" max="45" width="9.14"/>
  </cols>
  <sheetData>
    <row r="1" ht="18.0" customHeight="1">
      <c r="A1" s="140" t="s">
        <v>53</v>
      </c>
      <c r="B1" s="140"/>
      <c r="C1" s="140"/>
      <c r="D1" s="140"/>
      <c r="E1" s="140"/>
      <c r="F1" s="140"/>
      <c r="G1" s="140"/>
      <c r="H1" s="141"/>
      <c r="I1" s="140"/>
      <c r="J1" s="140"/>
      <c r="K1" s="140"/>
      <c r="L1" s="140"/>
      <c r="M1" s="140"/>
      <c r="N1" s="140"/>
      <c r="O1" s="140"/>
      <c r="P1" s="140"/>
      <c r="Q1" s="142"/>
      <c r="R1" s="140"/>
      <c r="S1" s="140"/>
      <c r="T1" s="140"/>
      <c r="U1" s="143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  <c r="AJ1" s="140"/>
      <c r="AK1" s="140"/>
      <c r="AL1" s="140"/>
      <c r="AM1" s="140"/>
      <c r="AN1" s="140"/>
      <c r="AO1" s="140"/>
      <c r="AP1" s="140"/>
      <c r="AQ1" s="140"/>
      <c r="AR1" s="140"/>
      <c r="AS1" s="140"/>
    </row>
    <row r="2" ht="18.0" customHeight="1">
      <c r="A2" s="140"/>
      <c r="B2" s="140"/>
      <c r="C2" s="140"/>
      <c r="D2" s="140"/>
      <c r="E2" s="140"/>
      <c r="F2" s="140"/>
      <c r="G2" s="140"/>
      <c r="H2" s="141"/>
      <c r="I2" s="140"/>
      <c r="J2" s="140"/>
      <c r="K2" s="140"/>
      <c r="L2" s="140"/>
      <c r="M2" s="140"/>
      <c r="N2" s="140"/>
      <c r="O2" s="140"/>
      <c r="P2" s="140"/>
      <c r="Q2" s="142"/>
      <c r="R2" s="140"/>
      <c r="S2" s="140"/>
      <c r="T2" s="140"/>
      <c r="U2" s="143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  <c r="AL2" s="140"/>
      <c r="AM2" s="140"/>
      <c r="AN2" s="140"/>
      <c r="AO2" s="140"/>
      <c r="AP2" s="140"/>
      <c r="AQ2" s="140"/>
      <c r="AR2" s="140"/>
      <c r="AS2" s="140"/>
    </row>
    <row r="3" ht="18.0" customHeight="1">
      <c r="A3" s="144" t="s">
        <v>1</v>
      </c>
      <c r="B3" s="144"/>
      <c r="C3" s="144"/>
      <c r="D3" s="140"/>
      <c r="E3" s="140"/>
      <c r="F3" s="140"/>
      <c r="G3" s="140"/>
      <c r="H3" s="141"/>
      <c r="I3" s="140"/>
      <c r="J3" s="140"/>
      <c r="K3" s="140"/>
      <c r="L3" s="140"/>
      <c r="M3" s="140"/>
      <c r="N3" s="140"/>
      <c r="O3" s="140"/>
      <c r="P3" s="140"/>
      <c r="Q3" s="142"/>
      <c r="R3" s="140"/>
      <c r="S3" s="140"/>
      <c r="T3" s="140"/>
      <c r="U3" s="143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/>
      <c r="AL3" s="140"/>
      <c r="AM3" s="140"/>
      <c r="AN3" s="140"/>
      <c r="AO3" s="140"/>
      <c r="AP3" s="140"/>
      <c r="AQ3" s="140"/>
      <c r="AR3" s="140"/>
      <c r="AS3" s="140"/>
    </row>
    <row r="4" ht="29.25" customHeight="1">
      <c r="A4" s="140"/>
      <c r="B4" s="140"/>
      <c r="C4" s="140"/>
      <c r="D4" s="140"/>
      <c r="E4" s="140"/>
      <c r="F4" s="140"/>
      <c r="G4" s="140"/>
      <c r="H4" s="141" t="s">
        <v>2</v>
      </c>
      <c r="I4" s="145">
        <v>44336.0</v>
      </c>
      <c r="J4" s="140" t="str">
        <f>+B8&amp;"/"&amp;B9&amp;"/"&amp;B10&amp;"/"&amp;#REF!&amp;"/"&amp;#REF!&amp;"/"&amp;B11&amp;"/"&amp;B12</f>
        <v>#REF!</v>
      </c>
      <c r="K4" s="140"/>
      <c r="L4" s="140"/>
      <c r="M4" s="140"/>
      <c r="N4" s="140"/>
      <c r="O4" s="140"/>
      <c r="P4" s="140"/>
      <c r="Q4" s="142"/>
      <c r="R4" s="140"/>
      <c r="S4" s="140"/>
      <c r="T4" s="140"/>
      <c r="U4" s="143"/>
      <c r="V4" s="140"/>
      <c r="W4" s="140"/>
      <c r="X4" s="140"/>
      <c r="Y4" s="140"/>
      <c r="Z4" s="140"/>
      <c r="AA4" s="140"/>
      <c r="AB4" s="140"/>
      <c r="AC4" s="140"/>
      <c r="AD4" s="140"/>
      <c r="AE4" s="140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</row>
    <row r="5" ht="18.0" customHeight="1">
      <c r="A5" s="140" t="s">
        <v>4</v>
      </c>
      <c r="B5" s="140"/>
      <c r="C5" s="140"/>
      <c r="D5" s="140"/>
      <c r="E5" s="140"/>
      <c r="F5" s="140"/>
      <c r="G5" s="140"/>
      <c r="H5" s="141"/>
      <c r="I5" s="140"/>
      <c r="J5" s="140"/>
      <c r="K5" s="140"/>
      <c r="L5" s="140"/>
      <c r="M5" s="140"/>
      <c r="N5" s="140"/>
      <c r="O5" s="140"/>
      <c r="P5" s="140"/>
      <c r="Q5" s="142"/>
      <c r="R5" s="140"/>
      <c r="S5" s="140"/>
      <c r="T5" s="140"/>
      <c r="U5" s="143"/>
      <c r="V5" s="140"/>
      <c r="W5" s="140"/>
      <c r="X5" s="140"/>
      <c r="Y5" s="140"/>
      <c r="Z5" s="140"/>
      <c r="AA5" s="140"/>
      <c r="AB5" s="140"/>
      <c r="AC5" s="140"/>
      <c r="AD5" s="140"/>
      <c r="AE5" s="140"/>
      <c r="AF5" s="140"/>
      <c r="AG5" s="140"/>
      <c r="AH5" s="140"/>
      <c r="AI5" s="140"/>
      <c r="AJ5" s="140"/>
      <c r="AK5" s="140"/>
      <c r="AL5" s="140"/>
      <c r="AM5" s="140"/>
      <c r="AN5" s="140"/>
      <c r="AO5" s="140"/>
      <c r="AP5" s="140"/>
      <c r="AQ5" s="140"/>
      <c r="AR5" s="140"/>
      <c r="AS5" s="140"/>
    </row>
    <row r="6" ht="18.0" customHeight="1">
      <c r="A6" s="146"/>
      <c r="B6" s="146"/>
      <c r="C6" s="146"/>
      <c r="D6" s="146"/>
      <c r="E6" s="146"/>
      <c r="F6" s="146"/>
      <c r="G6" s="146"/>
      <c r="H6" s="147"/>
      <c r="I6" s="146"/>
      <c r="J6" s="140"/>
      <c r="K6" s="140"/>
      <c r="L6" s="140"/>
      <c r="M6" s="140"/>
      <c r="N6" s="140"/>
      <c r="O6" s="140"/>
      <c r="P6" s="140"/>
      <c r="Q6" s="142"/>
      <c r="R6" s="140"/>
      <c r="S6" s="140"/>
      <c r="T6" s="140"/>
      <c r="U6" s="143"/>
      <c r="V6" s="140"/>
      <c r="W6" s="140"/>
      <c r="X6" s="140"/>
      <c r="Y6" s="140"/>
      <c r="Z6" s="140"/>
      <c r="AA6" s="140"/>
      <c r="AB6" s="140"/>
      <c r="AC6" s="140"/>
      <c r="AD6" s="140"/>
      <c r="AE6" s="140"/>
      <c r="AF6" s="140"/>
      <c r="AG6" s="140"/>
      <c r="AH6" s="140"/>
      <c r="AI6" s="140"/>
      <c r="AJ6" s="140"/>
      <c r="AK6" s="140"/>
      <c r="AL6" s="140"/>
      <c r="AM6" s="140"/>
      <c r="AN6" s="140"/>
      <c r="AO6" s="140"/>
      <c r="AP6" s="140"/>
      <c r="AQ6" s="140"/>
      <c r="AR6" s="140"/>
      <c r="AS6" s="140"/>
    </row>
    <row r="7" ht="36.0" customHeight="1">
      <c r="A7" s="148" t="s">
        <v>6</v>
      </c>
      <c r="B7" s="149"/>
      <c r="C7" s="150" t="s">
        <v>149</v>
      </c>
      <c r="D7" s="151" t="s">
        <v>8</v>
      </c>
      <c r="E7" s="152" t="s">
        <v>9</v>
      </c>
      <c r="F7" s="153"/>
      <c r="G7" s="153"/>
      <c r="H7" s="149"/>
      <c r="I7" s="154" t="s">
        <v>10</v>
      </c>
      <c r="J7" s="140"/>
      <c r="K7" s="140"/>
      <c r="L7" s="140"/>
      <c r="M7" s="140"/>
      <c r="N7" s="140"/>
      <c r="O7" s="140"/>
      <c r="P7" s="140"/>
      <c r="Q7" s="155">
        <f>+I89</f>
        <v>0.002866182119</v>
      </c>
      <c r="R7" s="140"/>
      <c r="S7" s="140"/>
      <c r="T7" s="140"/>
      <c r="U7" s="143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</row>
    <row r="8" ht="26.25" customHeight="1">
      <c r="A8" s="156">
        <v>1.0</v>
      </c>
      <c r="B8" s="157" t="s">
        <v>97</v>
      </c>
      <c r="C8" s="157">
        <v>16.5</v>
      </c>
      <c r="D8" s="158">
        <v>0.1063</v>
      </c>
      <c r="E8" s="159">
        <f>186.601*15.5</f>
        <v>2892.3155</v>
      </c>
      <c r="F8" s="159"/>
      <c r="G8" s="159"/>
      <c r="H8" s="160">
        <v>15.5</v>
      </c>
      <c r="I8" s="161">
        <f t="shared" ref="I8:I10" si="1">+D8*E8</f>
        <v>307.4531377</v>
      </c>
      <c r="J8" s="162">
        <f t="shared" ref="J8:J12" si="2">E8-I8</f>
        <v>2584.862362</v>
      </c>
      <c r="K8" s="140"/>
      <c r="L8" s="140"/>
      <c r="M8" s="140"/>
      <c r="N8" s="140"/>
      <c r="O8" s="140"/>
      <c r="P8" s="140"/>
      <c r="Q8" s="142"/>
      <c r="R8" s="140"/>
      <c r="S8" s="140"/>
      <c r="T8" s="140"/>
      <c r="U8" s="143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</row>
    <row r="9" ht="26.25" customHeight="1">
      <c r="A9" s="156">
        <v>2.0</v>
      </c>
      <c r="B9" s="164" t="s">
        <v>82</v>
      </c>
      <c r="C9" s="164">
        <v>16.5</v>
      </c>
      <c r="D9" s="165">
        <v>0.1057</v>
      </c>
      <c r="E9" s="166">
        <f>205.562*9.5</f>
        <v>1952.839</v>
      </c>
      <c r="F9" s="166"/>
      <c r="G9" s="166"/>
      <c r="H9" s="160">
        <v>9.5</v>
      </c>
      <c r="I9" s="161">
        <f t="shared" si="1"/>
        <v>206.4150823</v>
      </c>
      <c r="J9" s="162">
        <f t="shared" si="2"/>
        <v>1746.423918</v>
      </c>
      <c r="K9" s="140"/>
      <c r="L9" s="140"/>
      <c r="M9" s="140"/>
      <c r="N9" s="140"/>
      <c r="O9" s="140"/>
      <c r="P9" s="140"/>
      <c r="Q9" s="142"/>
      <c r="R9" s="140"/>
      <c r="S9" s="140"/>
      <c r="T9" s="140"/>
      <c r="U9" s="143"/>
      <c r="V9" s="140"/>
      <c r="W9" s="140"/>
      <c r="X9" s="140"/>
      <c r="Y9" s="140"/>
      <c r="Z9" s="140"/>
      <c r="AA9" s="140"/>
      <c r="AB9" s="140"/>
      <c r="AC9" s="140"/>
      <c r="AD9" s="140"/>
      <c r="AE9" s="140"/>
      <c r="AF9" s="140"/>
      <c r="AG9" s="140"/>
      <c r="AH9" s="140"/>
      <c r="AI9" s="140"/>
      <c r="AJ9" s="140"/>
      <c r="AK9" s="140"/>
      <c r="AL9" s="140"/>
      <c r="AM9" s="140"/>
      <c r="AN9" s="140"/>
      <c r="AO9" s="140"/>
      <c r="AP9" s="140"/>
      <c r="AQ9" s="140"/>
      <c r="AR9" s="140"/>
      <c r="AS9" s="140"/>
    </row>
    <row r="10" ht="26.25" customHeight="1">
      <c r="A10" s="156">
        <v>3.0</v>
      </c>
      <c r="B10" s="164" t="s">
        <v>57</v>
      </c>
      <c r="C10" s="164">
        <v>29.5</v>
      </c>
      <c r="D10" s="165">
        <v>0.0156</v>
      </c>
      <c r="E10" s="166">
        <f>251.585*30</f>
        <v>7547.55</v>
      </c>
      <c r="F10" s="166"/>
      <c r="G10" s="166"/>
      <c r="H10" s="160">
        <v>30.0</v>
      </c>
      <c r="I10" s="161">
        <f t="shared" si="1"/>
        <v>117.74178</v>
      </c>
      <c r="J10" s="162">
        <f t="shared" si="2"/>
        <v>7429.80822</v>
      </c>
      <c r="K10" s="140"/>
      <c r="L10" s="140"/>
      <c r="M10" s="140"/>
      <c r="N10" s="140"/>
      <c r="O10" s="140"/>
      <c r="P10" s="140"/>
      <c r="Q10" s="142"/>
      <c r="R10" s="140"/>
      <c r="S10" s="140"/>
      <c r="T10" s="140"/>
      <c r="U10" s="143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</row>
    <row r="11" ht="26.25" customHeight="1">
      <c r="A11" s="156">
        <v>6.0</v>
      </c>
      <c r="B11" s="164"/>
      <c r="C11" s="164"/>
      <c r="D11" s="165"/>
      <c r="E11" s="166"/>
      <c r="F11" s="166"/>
      <c r="G11" s="166"/>
      <c r="H11" s="160"/>
      <c r="I11" s="161"/>
      <c r="J11" s="162">
        <f t="shared" si="2"/>
        <v>0</v>
      </c>
      <c r="K11" s="140"/>
      <c r="L11" s="140"/>
      <c r="M11" s="140"/>
      <c r="N11" s="140"/>
      <c r="O11" s="140"/>
      <c r="P11" s="140"/>
      <c r="Q11" s="142"/>
      <c r="R11" s="140"/>
      <c r="S11" s="140"/>
      <c r="T11" s="140"/>
      <c r="U11" s="143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</row>
    <row r="12" ht="26.25" customHeight="1">
      <c r="A12" s="156">
        <v>7.0</v>
      </c>
      <c r="B12" s="164"/>
      <c r="C12" s="164"/>
      <c r="D12" s="165"/>
      <c r="E12" s="166"/>
      <c r="F12" s="166"/>
      <c r="G12" s="166"/>
      <c r="H12" s="160"/>
      <c r="I12" s="161"/>
      <c r="J12" s="162">
        <f t="shared" si="2"/>
        <v>0</v>
      </c>
      <c r="K12" s="140"/>
      <c r="L12" s="140"/>
      <c r="M12" s="140"/>
      <c r="N12" s="140"/>
      <c r="O12" s="140"/>
      <c r="P12" s="140"/>
      <c r="Q12" s="142"/>
      <c r="R12" s="140"/>
      <c r="S12" s="140"/>
      <c r="T12" s="140"/>
      <c r="U12" s="143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</row>
    <row r="13" ht="18.0" customHeight="1">
      <c r="A13" s="167"/>
      <c r="B13" s="168"/>
      <c r="C13" s="169"/>
      <c r="D13" s="170"/>
      <c r="E13" s="171">
        <f>SUM(E8:E12)</f>
        <v>12392.7045</v>
      </c>
      <c r="F13" s="172"/>
      <c r="G13" s="172"/>
      <c r="H13" s="173"/>
      <c r="I13" s="174">
        <f t="shared" ref="I13:J13" si="3">SUM(I8:I12)</f>
        <v>631.61</v>
      </c>
      <c r="J13" s="175">
        <f t="shared" si="3"/>
        <v>11761.0945</v>
      </c>
      <c r="K13" s="140"/>
      <c r="L13" s="140"/>
      <c r="M13" s="140"/>
      <c r="N13" s="140"/>
      <c r="O13" s="140"/>
      <c r="P13" s="140"/>
      <c r="Q13" s="142"/>
      <c r="R13" s="140"/>
      <c r="S13" s="140"/>
      <c r="T13" s="140"/>
      <c r="U13" s="143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</row>
    <row r="14" ht="18.0" customHeight="1">
      <c r="A14" s="176"/>
      <c r="B14" s="146"/>
      <c r="C14" s="146"/>
      <c r="D14" s="177"/>
      <c r="E14" s="178"/>
      <c r="F14" s="153"/>
      <c r="G14" s="153"/>
      <c r="H14" s="149"/>
      <c r="I14" s="179"/>
      <c r="J14" s="140"/>
      <c r="K14" s="140"/>
      <c r="L14" s="140"/>
      <c r="M14" s="140"/>
      <c r="N14" s="140"/>
      <c r="O14" s="140"/>
      <c r="P14" s="140"/>
      <c r="Q14" s="142"/>
      <c r="R14" s="140"/>
      <c r="S14" s="140"/>
      <c r="T14" s="140"/>
      <c r="U14" s="143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</row>
    <row r="15" ht="18.0" customHeight="1">
      <c r="A15" s="140"/>
      <c r="B15" s="140"/>
      <c r="C15" s="140"/>
      <c r="D15" s="140"/>
      <c r="E15" s="140"/>
      <c r="F15" s="140"/>
      <c r="G15" s="140"/>
      <c r="H15" s="141"/>
      <c r="I15" s="140"/>
      <c r="J15" s="140"/>
      <c r="K15" s="140"/>
      <c r="L15" s="140"/>
      <c r="M15" s="140"/>
      <c r="N15" s="140"/>
      <c r="O15" s="140"/>
      <c r="P15" s="140"/>
      <c r="Q15" s="142"/>
      <c r="R15" s="140"/>
      <c r="S15" s="140"/>
      <c r="T15" s="140"/>
      <c r="U15" s="143"/>
      <c r="V15" s="140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</row>
    <row r="16" ht="18.0" customHeight="1">
      <c r="A16" s="140"/>
      <c r="B16" s="140"/>
      <c r="C16" s="140"/>
      <c r="D16" s="140"/>
      <c r="E16" s="140"/>
      <c r="F16" s="140"/>
      <c r="G16" s="140"/>
      <c r="H16" s="141"/>
      <c r="I16" s="140"/>
      <c r="J16" s="140"/>
      <c r="K16" s="140"/>
      <c r="L16" s="140"/>
      <c r="M16" s="140"/>
      <c r="N16" s="140"/>
      <c r="O16" s="140"/>
      <c r="P16" s="140"/>
      <c r="Q16" s="142"/>
      <c r="R16" s="140"/>
      <c r="S16" s="140"/>
      <c r="T16" s="140"/>
      <c r="U16" s="143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</row>
    <row r="17" ht="18.0" customHeight="1">
      <c r="A17" s="140" t="s">
        <v>11</v>
      </c>
      <c r="B17" s="140"/>
      <c r="C17" s="140"/>
      <c r="D17" s="140"/>
      <c r="E17" s="140"/>
      <c r="F17" s="140"/>
      <c r="G17" s="140"/>
      <c r="H17" s="141"/>
      <c r="I17" s="140"/>
      <c r="J17" s="140"/>
      <c r="K17" s="140"/>
      <c r="L17" s="140"/>
      <c r="M17" s="140"/>
      <c r="N17" s="140"/>
      <c r="O17" s="140"/>
      <c r="P17" s="140"/>
      <c r="Q17" s="142"/>
      <c r="R17" s="140"/>
      <c r="S17" s="140"/>
      <c r="T17" s="140"/>
      <c r="U17" s="143"/>
      <c r="V17" s="140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  <c r="AL17" s="140"/>
      <c r="AM17" s="140"/>
      <c r="AN17" s="140"/>
      <c r="AO17" s="140"/>
      <c r="AP17" s="140"/>
      <c r="AQ17" s="140"/>
      <c r="AR17" s="140"/>
      <c r="AS17" s="140"/>
    </row>
    <row r="18" ht="18.0" customHeight="1">
      <c r="A18" s="140"/>
      <c r="B18" s="140"/>
      <c r="C18" s="140"/>
      <c r="D18" s="140"/>
      <c r="E18" s="140"/>
      <c r="F18" s="140"/>
      <c r="G18" s="140"/>
      <c r="H18" s="141"/>
      <c r="I18" s="140"/>
      <c r="J18" s="140"/>
      <c r="K18" s="140"/>
      <c r="L18" s="140"/>
      <c r="M18" s="140"/>
      <c r="N18" s="140"/>
      <c r="O18" s="140"/>
      <c r="P18" s="140"/>
      <c r="Q18" s="142"/>
      <c r="R18" s="140"/>
      <c r="S18" s="140"/>
      <c r="T18" s="140"/>
      <c r="U18" s="143"/>
      <c r="V18" s="140"/>
      <c r="W18" s="140"/>
      <c r="X18" s="140"/>
      <c r="Y18" s="140"/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  <c r="AL18" s="140"/>
      <c r="AM18" s="140"/>
      <c r="AN18" s="140"/>
      <c r="AO18" s="140"/>
      <c r="AP18" s="140"/>
      <c r="AQ18" s="140"/>
      <c r="AR18" s="140"/>
      <c r="AS18" s="140"/>
    </row>
    <row r="19" ht="40.5" customHeight="1">
      <c r="A19" s="180"/>
      <c r="B19" s="164" t="s">
        <v>12</v>
      </c>
      <c r="C19" s="181" t="s">
        <v>58</v>
      </c>
      <c r="D19" s="52"/>
      <c r="E19" s="53"/>
      <c r="F19" s="182"/>
      <c r="G19" s="182"/>
      <c r="H19" s="183" t="s">
        <v>14</v>
      </c>
      <c r="I19" s="164" t="s">
        <v>15</v>
      </c>
      <c r="J19" s="164" t="s">
        <v>16</v>
      </c>
      <c r="K19" s="140"/>
      <c r="L19" s="164" t="s">
        <v>17</v>
      </c>
      <c r="M19" s="164" t="s">
        <v>15</v>
      </c>
      <c r="N19" s="180" t="s">
        <v>18</v>
      </c>
      <c r="O19" s="140"/>
      <c r="P19" s="140"/>
      <c r="Q19" s="184"/>
      <c r="R19" s="164" t="s">
        <v>17</v>
      </c>
      <c r="S19" s="164" t="s">
        <v>15</v>
      </c>
      <c r="T19" s="180" t="s">
        <v>18</v>
      </c>
      <c r="U19" s="143"/>
      <c r="V19" s="180" t="s">
        <v>19</v>
      </c>
      <c r="W19" s="180" t="s">
        <v>20</v>
      </c>
      <c r="X19" s="180" t="s">
        <v>21</v>
      </c>
      <c r="Y19" s="180" t="s">
        <v>150</v>
      </c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  <c r="AJ19" s="140"/>
      <c r="AK19" s="140"/>
      <c r="AL19" s="140"/>
      <c r="AM19" s="140"/>
      <c r="AN19" s="140"/>
      <c r="AO19" s="140"/>
      <c r="AP19" s="140"/>
      <c r="AQ19" s="140"/>
      <c r="AR19" s="140"/>
      <c r="AS19" s="140"/>
    </row>
    <row r="20" ht="27.0" customHeight="1">
      <c r="A20" s="185">
        <v>1.0</v>
      </c>
      <c r="B20" s="186" t="s">
        <v>100</v>
      </c>
      <c r="C20" s="187">
        <v>72.0</v>
      </c>
      <c r="D20" s="187">
        <v>205.0</v>
      </c>
      <c r="E20" s="187">
        <v>213.0</v>
      </c>
      <c r="F20" s="187">
        <f t="shared" ref="F20:F57" si="5">VALUE(IF(RIGHT(B20, 1)="%", RIGHT(B20, 3), 0))</f>
        <v>0.8</v>
      </c>
      <c r="G20" s="187">
        <f t="shared" ref="G20:G57" si="6">+Q20*C20/100*D20/100*E20/100</f>
        <v>51.87402</v>
      </c>
      <c r="H20" s="188">
        <f t="shared" ref="H20:H57" si="7">IF(F20=0, G20, F20*G20)</f>
        <v>41.499216</v>
      </c>
      <c r="I20" s="187">
        <v>1.0</v>
      </c>
      <c r="J20" s="189">
        <f t="shared" ref="J20:J57" si="8">+I20*H20</f>
        <v>41.499216</v>
      </c>
      <c r="K20" s="190"/>
      <c r="L20" s="191">
        <f>D20*25.4/1000</f>
        <v>5.207</v>
      </c>
      <c r="M20" s="185">
        <f>+I20</f>
        <v>1</v>
      </c>
      <c r="N20" s="185">
        <f>M20*L20</f>
        <v>5.207</v>
      </c>
      <c r="O20" s="190"/>
      <c r="P20" s="190"/>
      <c r="Q20" s="192">
        <v>16.5</v>
      </c>
      <c r="R20" s="191">
        <f t="shared" ref="R20:R58" si="9">E20/100</f>
        <v>2.13</v>
      </c>
      <c r="S20" s="185">
        <f t="shared" ref="S20:S58" si="10">I20</f>
        <v>1</v>
      </c>
      <c r="T20" s="185">
        <f t="shared" ref="T20:T58" si="11">S20*R20</f>
        <v>2.13</v>
      </c>
      <c r="U20" s="193">
        <f t="shared" ref="U20:U57" si="12">+Q20*C20/100*D20/100*E20/100</f>
        <v>51.87402</v>
      </c>
      <c r="V20" s="191">
        <f t="shared" ref="V20:W20" si="4">C20/100</f>
        <v>0.72</v>
      </c>
      <c r="W20" s="191">
        <f t="shared" si="4"/>
        <v>2.05</v>
      </c>
      <c r="X20" s="191">
        <f t="shared" ref="X20:X58" si="14">T20</f>
        <v>2.13</v>
      </c>
      <c r="Y20" s="194">
        <f t="shared" ref="Y20:Y58" si="15">V20*W20*X20</f>
        <v>3.14388</v>
      </c>
      <c r="Z20" s="190"/>
      <c r="AA20" s="190"/>
      <c r="AB20" s="190"/>
      <c r="AC20" s="190"/>
      <c r="AD20" s="190"/>
      <c r="AE20" s="190"/>
      <c r="AF20" s="190"/>
      <c r="AG20" s="190"/>
      <c r="AH20" s="190"/>
      <c r="AI20" s="190"/>
      <c r="AJ20" s="190"/>
      <c r="AK20" s="190"/>
      <c r="AL20" s="190"/>
      <c r="AM20" s="190"/>
      <c r="AN20" s="190"/>
      <c r="AO20" s="190"/>
      <c r="AP20" s="190"/>
      <c r="AQ20" s="190"/>
      <c r="AR20" s="190"/>
      <c r="AS20" s="190"/>
    </row>
    <row r="21" ht="27.0" customHeight="1">
      <c r="A21" s="185">
        <v>2.0</v>
      </c>
      <c r="B21" s="195" t="s">
        <v>97</v>
      </c>
      <c r="C21" s="195">
        <v>97.0</v>
      </c>
      <c r="D21" s="195">
        <v>205.0</v>
      </c>
      <c r="E21" s="195">
        <v>210.0</v>
      </c>
      <c r="F21" s="195">
        <f t="shared" si="5"/>
        <v>0</v>
      </c>
      <c r="G21" s="195">
        <f t="shared" si="6"/>
        <v>68.901525</v>
      </c>
      <c r="H21" s="196">
        <f t="shared" si="7"/>
        <v>68.901525</v>
      </c>
      <c r="I21" s="195">
        <v>1.0</v>
      </c>
      <c r="J21" s="189">
        <f t="shared" si="8"/>
        <v>68.901525</v>
      </c>
      <c r="K21" s="190"/>
      <c r="L21" s="191"/>
      <c r="M21" s="185"/>
      <c r="N21" s="185"/>
      <c r="O21" s="190"/>
      <c r="P21" s="190"/>
      <c r="Q21" s="192">
        <v>16.5</v>
      </c>
      <c r="R21" s="191">
        <f t="shared" si="9"/>
        <v>2.1</v>
      </c>
      <c r="S21" s="185">
        <f t="shared" si="10"/>
        <v>1</v>
      </c>
      <c r="T21" s="185">
        <f t="shared" si="11"/>
        <v>2.1</v>
      </c>
      <c r="U21" s="193">
        <f t="shared" si="12"/>
        <v>68.901525</v>
      </c>
      <c r="V21" s="191">
        <f t="shared" ref="V21:W21" si="13">C21/100</f>
        <v>0.97</v>
      </c>
      <c r="W21" s="191">
        <f t="shared" si="13"/>
        <v>2.05</v>
      </c>
      <c r="X21" s="191">
        <f t="shared" si="14"/>
        <v>2.1</v>
      </c>
      <c r="Y21" s="194">
        <f t="shared" si="15"/>
        <v>4.17585</v>
      </c>
      <c r="Z21" s="190"/>
      <c r="AA21" s="190"/>
      <c r="AB21" s="190"/>
      <c r="AC21" s="190"/>
      <c r="AD21" s="190"/>
      <c r="AE21" s="190"/>
      <c r="AF21" s="190"/>
      <c r="AG21" s="190"/>
      <c r="AH21" s="190"/>
      <c r="AI21" s="190"/>
      <c r="AJ21" s="190"/>
      <c r="AK21" s="190"/>
      <c r="AL21" s="190"/>
      <c r="AM21" s="190"/>
      <c r="AN21" s="190"/>
      <c r="AO21" s="190"/>
      <c r="AP21" s="190"/>
      <c r="AQ21" s="190"/>
      <c r="AR21" s="190"/>
      <c r="AS21" s="190"/>
    </row>
    <row r="22" ht="27.0" customHeight="1">
      <c r="A22" s="185">
        <v>3.0</v>
      </c>
      <c r="B22" s="195" t="s">
        <v>97</v>
      </c>
      <c r="C22" s="195">
        <v>104.0</v>
      </c>
      <c r="D22" s="195">
        <v>205.0</v>
      </c>
      <c r="E22" s="195">
        <v>210.0</v>
      </c>
      <c r="F22" s="195">
        <f t="shared" si="5"/>
        <v>0</v>
      </c>
      <c r="G22" s="195">
        <f t="shared" si="6"/>
        <v>73.8738</v>
      </c>
      <c r="H22" s="196">
        <f t="shared" si="7"/>
        <v>73.8738</v>
      </c>
      <c r="I22" s="195">
        <v>1.0</v>
      </c>
      <c r="J22" s="189">
        <f t="shared" si="8"/>
        <v>73.8738</v>
      </c>
      <c r="K22" s="190"/>
      <c r="L22" s="191">
        <f t="shared" ref="L22:L27" si="17">D22*25.4/1000</f>
        <v>5.207</v>
      </c>
      <c r="M22" s="185">
        <f t="shared" ref="M22:M30" si="18">+I22</f>
        <v>1</v>
      </c>
      <c r="N22" s="185">
        <f t="shared" ref="N22:N27" si="19">M22*L22</f>
        <v>5.207</v>
      </c>
      <c r="O22" s="190"/>
      <c r="P22" s="190"/>
      <c r="Q22" s="192">
        <v>16.5</v>
      </c>
      <c r="R22" s="191">
        <f t="shared" si="9"/>
        <v>2.1</v>
      </c>
      <c r="S22" s="185">
        <f t="shared" si="10"/>
        <v>1</v>
      </c>
      <c r="T22" s="185">
        <f t="shared" si="11"/>
        <v>2.1</v>
      </c>
      <c r="U22" s="193">
        <f t="shared" si="12"/>
        <v>73.8738</v>
      </c>
      <c r="V22" s="191">
        <f t="shared" ref="V22:W22" si="16">C22/100</f>
        <v>1.04</v>
      </c>
      <c r="W22" s="191">
        <f t="shared" si="16"/>
        <v>2.05</v>
      </c>
      <c r="X22" s="191">
        <f t="shared" si="14"/>
        <v>2.1</v>
      </c>
      <c r="Y22" s="194">
        <f t="shared" si="15"/>
        <v>4.4772</v>
      </c>
      <c r="Z22" s="190"/>
      <c r="AA22" s="190"/>
      <c r="AB22" s="190"/>
      <c r="AC22" s="190"/>
      <c r="AD22" s="190"/>
      <c r="AE22" s="190"/>
      <c r="AF22" s="190"/>
      <c r="AG22" s="190"/>
      <c r="AH22" s="190"/>
      <c r="AI22" s="190"/>
      <c r="AJ22" s="190"/>
      <c r="AK22" s="190"/>
      <c r="AL22" s="190"/>
      <c r="AM22" s="190"/>
      <c r="AN22" s="190"/>
      <c r="AO22" s="190"/>
      <c r="AP22" s="190"/>
      <c r="AQ22" s="190"/>
      <c r="AR22" s="190"/>
      <c r="AS22" s="190"/>
    </row>
    <row r="23" ht="27.0" customHeight="1">
      <c r="A23" s="185">
        <v>11.0</v>
      </c>
      <c r="B23" s="195" t="s">
        <v>97</v>
      </c>
      <c r="C23" s="195">
        <v>100.0</v>
      </c>
      <c r="D23" s="195">
        <v>205.0</v>
      </c>
      <c r="E23" s="195">
        <v>209.0</v>
      </c>
      <c r="F23" s="195">
        <f t="shared" si="5"/>
        <v>0</v>
      </c>
      <c r="G23" s="195">
        <f t="shared" si="6"/>
        <v>70.69425</v>
      </c>
      <c r="H23" s="196">
        <f t="shared" si="7"/>
        <v>70.69425</v>
      </c>
      <c r="I23" s="195">
        <v>3.0</v>
      </c>
      <c r="J23" s="189">
        <f t="shared" si="8"/>
        <v>212.08275</v>
      </c>
      <c r="K23" s="190"/>
      <c r="L23" s="191">
        <f t="shared" si="17"/>
        <v>5.207</v>
      </c>
      <c r="M23" s="185">
        <f t="shared" si="18"/>
        <v>3</v>
      </c>
      <c r="N23" s="185">
        <f t="shared" si="19"/>
        <v>15.621</v>
      </c>
      <c r="O23" s="190"/>
      <c r="P23" s="190"/>
      <c r="Q23" s="192">
        <v>16.5</v>
      </c>
      <c r="R23" s="191">
        <f t="shared" si="9"/>
        <v>2.09</v>
      </c>
      <c r="S23" s="185">
        <f t="shared" si="10"/>
        <v>3</v>
      </c>
      <c r="T23" s="185">
        <f t="shared" si="11"/>
        <v>6.27</v>
      </c>
      <c r="U23" s="193">
        <f t="shared" si="12"/>
        <v>70.69425</v>
      </c>
      <c r="V23" s="191">
        <f t="shared" ref="V23:W23" si="20">C23/100</f>
        <v>1</v>
      </c>
      <c r="W23" s="191">
        <f t="shared" si="20"/>
        <v>2.05</v>
      </c>
      <c r="X23" s="191">
        <f t="shared" si="14"/>
        <v>6.27</v>
      </c>
      <c r="Y23" s="194">
        <f t="shared" si="15"/>
        <v>12.8535</v>
      </c>
      <c r="Z23" s="190"/>
      <c r="AA23" s="190"/>
      <c r="AB23" s="190"/>
      <c r="AC23" s="190"/>
      <c r="AD23" s="190"/>
      <c r="AE23" s="190"/>
      <c r="AF23" s="190"/>
      <c r="AG23" s="190"/>
      <c r="AH23" s="190"/>
      <c r="AI23" s="190"/>
      <c r="AJ23" s="190"/>
      <c r="AK23" s="190"/>
      <c r="AL23" s="190"/>
      <c r="AM23" s="190"/>
      <c r="AN23" s="190"/>
      <c r="AO23" s="190"/>
      <c r="AP23" s="190"/>
      <c r="AQ23" s="190"/>
      <c r="AR23" s="190"/>
      <c r="AS23" s="190"/>
    </row>
    <row r="24" ht="27.0" customHeight="1">
      <c r="A24" s="185">
        <v>14.0</v>
      </c>
      <c r="B24" s="195" t="s">
        <v>97</v>
      </c>
      <c r="C24" s="195">
        <v>102.0</v>
      </c>
      <c r="D24" s="195">
        <v>205.0</v>
      </c>
      <c r="E24" s="195">
        <v>210.0</v>
      </c>
      <c r="F24" s="195">
        <f t="shared" si="5"/>
        <v>0</v>
      </c>
      <c r="G24" s="195">
        <f t="shared" si="6"/>
        <v>72.45315</v>
      </c>
      <c r="H24" s="196">
        <f t="shared" si="7"/>
        <v>72.45315</v>
      </c>
      <c r="I24" s="195">
        <v>11.0</v>
      </c>
      <c r="J24" s="189">
        <f t="shared" si="8"/>
        <v>796.98465</v>
      </c>
      <c r="K24" s="190"/>
      <c r="L24" s="191">
        <f t="shared" si="17"/>
        <v>5.207</v>
      </c>
      <c r="M24" s="185">
        <f t="shared" si="18"/>
        <v>11</v>
      </c>
      <c r="N24" s="185">
        <f t="shared" si="19"/>
        <v>57.277</v>
      </c>
      <c r="O24" s="190"/>
      <c r="P24" s="190"/>
      <c r="Q24" s="192">
        <v>16.5</v>
      </c>
      <c r="R24" s="191">
        <f t="shared" si="9"/>
        <v>2.1</v>
      </c>
      <c r="S24" s="185">
        <f t="shared" si="10"/>
        <v>11</v>
      </c>
      <c r="T24" s="185">
        <f t="shared" si="11"/>
        <v>23.1</v>
      </c>
      <c r="U24" s="193">
        <f t="shared" si="12"/>
        <v>72.45315</v>
      </c>
      <c r="V24" s="191">
        <f t="shared" ref="V24:W24" si="21">C24/100</f>
        <v>1.02</v>
      </c>
      <c r="W24" s="191">
        <f t="shared" si="21"/>
        <v>2.05</v>
      </c>
      <c r="X24" s="191">
        <f t="shared" si="14"/>
        <v>23.1</v>
      </c>
      <c r="Y24" s="194">
        <f t="shared" si="15"/>
        <v>48.3021</v>
      </c>
      <c r="Z24" s="190"/>
      <c r="AA24" s="190"/>
      <c r="AB24" s="190"/>
      <c r="AC24" s="190"/>
      <c r="AD24" s="190"/>
      <c r="AE24" s="190"/>
      <c r="AF24" s="190"/>
      <c r="AG24" s="190"/>
      <c r="AH24" s="190"/>
      <c r="AI24" s="190"/>
      <c r="AJ24" s="190"/>
      <c r="AK24" s="190"/>
      <c r="AL24" s="190"/>
      <c r="AM24" s="190"/>
      <c r="AN24" s="190"/>
      <c r="AO24" s="190"/>
      <c r="AP24" s="190"/>
      <c r="AQ24" s="190"/>
      <c r="AR24" s="190"/>
      <c r="AS24" s="190"/>
    </row>
    <row r="25" ht="27.0" customHeight="1">
      <c r="A25" s="185">
        <v>15.0</v>
      </c>
      <c r="B25" s="195" t="s">
        <v>97</v>
      </c>
      <c r="C25" s="195">
        <v>100.0</v>
      </c>
      <c r="D25" s="195">
        <v>205.0</v>
      </c>
      <c r="E25" s="195">
        <v>210.0</v>
      </c>
      <c r="F25" s="195">
        <f t="shared" si="5"/>
        <v>0</v>
      </c>
      <c r="G25" s="195">
        <f t="shared" si="6"/>
        <v>71.0325</v>
      </c>
      <c r="H25" s="196">
        <f t="shared" si="7"/>
        <v>71.0325</v>
      </c>
      <c r="I25" s="195">
        <v>6.0</v>
      </c>
      <c r="J25" s="189">
        <f t="shared" si="8"/>
        <v>426.195</v>
      </c>
      <c r="K25" s="190"/>
      <c r="L25" s="191">
        <f t="shared" si="17"/>
        <v>5.207</v>
      </c>
      <c r="M25" s="185">
        <f t="shared" si="18"/>
        <v>6</v>
      </c>
      <c r="N25" s="185">
        <f t="shared" si="19"/>
        <v>31.242</v>
      </c>
      <c r="O25" s="190"/>
      <c r="P25" s="190"/>
      <c r="Q25" s="192">
        <v>16.5</v>
      </c>
      <c r="R25" s="191">
        <f t="shared" si="9"/>
        <v>2.1</v>
      </c>
      <c r="S25" s="185">
        <f t="shared" si="10"/>
        <v>6</v>
      </c>
      <c r="T25" s="185">
        <f t="shared" si="11"/>
        <v>12.6</v>
      </c>
      <c r="U25" s="193">
        <f t="shared" si="12"/>
        <v>71.0325</v>
      </c>
      <c r="V25" s="191">
        <f t="shared" ref="V25:W25" si="22">C25/100</f>
        <v>1</v>
      </c>
      <c r="W25" s="191">
        <f t="shared" si="22"/>
        <v>2.05</v>
      </c>
      <c r="X25" s="191">
        <f t="shared" si="14"/>
        <v>12.6</v>
      </c>
      <c r="Y25" s="194">
        <f t="shared" si="15"/>
        <v>25.83</v>
      </c>
      <c r="Z25" s="190"/>
      <c r="AA25" s="190"/>
      <c r="AB25" s="190"/>
      <c r="AC25" s="190"/>
      <c r="AD25" s="190"/>
      <c r="AE25" s="190"/>
      <c r="AF25" s="190"/>
      <c r="AG25" s="190"/>
      <c r="AH25" s="190"/>
      <c r="AI25" s="190"/>
      <c r="AJ25" s="190"/>
      <c r="AK25" s="190"/>
      <c r="AL25" s="190"/>
      <c r="AM25" s="190"/>
      <c r="AN25" s="190"/>
      <c r="AO25" s="190"/>
      <c r="AP25" s="190"/>
      <c r="AQ25" s="190"/>
      <c r="AR25" s="190"/>
      <c r="AS25" s="190"/>
    </row>
    <row r="26" ht="27.0" customHeight="1">
      <c r="A26" s="185">
        <v>16.0</v>
      </c>
      <c r="B26" s="195" t="s">
        <v>97</v>
      </c>
      <c r="C26" s="195">
        <v>101.0</v>
      </c>
      <c r="D26" s="195">
        <v>205.0</v>
      </c>
      <c r="E26" s="195">
        <v>210.0</v>
      </c>
      <c r="F26" s="195">
        <f t="shared" si="5"/>
        <v>0</v>
      </c>
      <c r="G26" s="195">
        <f t="shared" si="6"/>
        <v>71.742825</v>
      </c>
      <c r="H26" s="196">
        <f t="shared" si="7"/>
        <v>71.742825</v>
      </c>
      <c r="I26" s="195">
        <v>9.0</v>
      </c>
      <c r="J26" s="189">
        <f t="shared" si="8"/>
        <v>645.685425</v>
      </c>
      <c r="K26" s="190"/>
      <c r="L26" s="191">
        <f t="shared" si="17"/>
        <v>5.207</v>
      </c>
      <c r="M26" s="185">
        <f t="shared" si="18"/>
        <v>9</v>
      </c>
      <c r="N26" s="185">
        <f t="shared" si="19"/>
        <v>46.863</v>
      </c>
      <c r="O26" s="190"/>
      <c r="P26" s="190"/>
      <c r="Q26" s="192">
        <v>16.5</v>
      </c>
      <c r="R26" s="191">
        <f t="shared" si="9"/>
        <v>2.1</v>
      </c>
      <c r="S26" s="185">
        <f t="shared" si="10"/>
        <v>9</v>
      </c>
      <c r="T26" s="185">
        <f t="shared" si="11"/>
        <v>18.9</v>
      </c>
      <c r="U26" s="193">
        <f t="shared" si="12"/>
        <v>71.742825</v>
      </c>
      <c r="V26" s="191">
        <f t="shared" ref="V26:W26" si="23">C26/100</f>
        <v>1.01</v>
      </c>
      <c r="W26" s="191">
        <f t="shared" si="23"/>
        <v>2.05</v>
      </c>
      <c r="X26" s="191">
        <f t="shared" si="14"/>
        <v>18.9</v>
      </c>
      <c r="Y26" s="194">
        <f t="shared" si="15"/>
        <v>39.13245</v>
      </c>
      <c r="Z26" s="190"/>
      <c r="AA26" s="190"/>
      <c r="AB26" s="190"/>
      <c r="AC26" s="190"/>
      <c r="AD26" s="190"/>
      <c r="AE26" s="190"/>
      <c r="AF26" s="190"/>
      <c r="AG26" s="190"/>
      <c r="AH26" s="190"/>
      <c r="AI26" s="190"/>
      <c r="AJ26" s="190"/>
      <c r="AK26" s="190"/>
      <c r="AL26" s="190"/>
      <c r="AM26" s="190"/>
      <c r="AN26" s="190"/>
      <c r="AO26" s="190"/>
      <c r="AP26" s="190"/>
      <c r="AQ26" s="190"/>
      <c r="AR26" s="190"/>
      <c r="AS26" s="190"/>
    </row>
    <row r="27" ht="27.0" customHeight="1">
      <c r="A27" s="185">
        <v>18.0</v>
      </c>
      <c r="B27" s="195" t="s">
        <v>97</v>
      </c>
      <c r="C27" s="195">
        <v>99.0</v>
      </c>
      <c r="D27" s="195">
        <v>205.0</v>
      </c>
      <c r="E27" s="195">
        <v>252.0</v>
      </c>
      <c r="F27" s="195">
        <f t="shared" si="5"/>
        <v>0</v>
      </c>
      <c r="G27" s="195">
        <f t="shared" si="6"/>
        <v>84.38661</v>
      </c>
      <c r="H27" s="196">
        <f t="shared" si="7"/>
        <v>84.38661</v>
      </c>
      <c r="I27" s="195">
        <v>1.0</v>
      </c>
      <c r="J27" s="189">
        <f t="shared" si="8"/>
        <v>84.38661</v>
      </c>
      <c r="K27" s="190"/>
      <c r="L27" s="168">
        <f t="shared" si="17"/>
        <v>5.207</v>
      </c>
      <c r="M27" s="197">
        <f t="shared" si="18"/>
        <v>1</v>
      </c>
      <c r="N27" s="197">
        <f t="shared" si="19"/>
        <v>5.207</v>
      </c>
      <c r="O27" s="190"/>
      <c r="P27" s="190"/>
      <c r="Q27" s="192">
        <v>16.5</v>
      </c>
      <c r="R27" s="191">
        <f t="shared" si="9"/>
        <v>2.52</v>
      </c>
      <c r="S27" s="185">
        <f t="shared" si="10"/>
        <v>1</v>
      </c>
      <c r="T27" s="185">
        <f t="shared" si="11"/>
        <v>2.52</v>
      </c>
      <c r="U27" s="193">
        <f t="shared" si="12"/>
        <v>84.38661</v>
      </c>
      <c r="V27" s="191">
        <f t="shared" ref="V27:W27" si="24">C27/100</f>
        <v>0.99</v>
      </c>
      <c r="W27" s="191">
        <f t="shared" si="24"/>
        <v>2.05</v>
      </c>
      <c r="X27" s="191">
        <f t="shared" si="14"/>
        <v>2.52</v>
      </c>
      <c r="Y27" s="194">
        <f t="shared" si="15"/>
        <v>5.11434</v>
      </c>
      <c r="Z27" s="190"/>
      <c r="AA27" s="190"/>
      <c r="AB27" s="190"/>
      <c r="AC27" s="190"/>
      <c r="AD27" s="190"/>
      <c r="AE27" s="190"/>
      <c r="AF27" s="190"/>
      <c r="AG27" s="190"/>
      <c r="AH27" s="190"/>
      <c r="AI27" s="190"/>
      <c r="AJ27" s="190"/>
      <c r="AK27" s="190"/>
      <c r="AL27" s="190"/>
      <c r="AM27" s="190"/>
      <c r="AN27" s="190"/>
      <c r="AO27" s="190"/>
      <c r="AP27" s="190"/>
      <c r="AQ27" s="190"/>
      <c r="AR27" s="190"/>
      <c r="AS27" s="190"/>
    </row>
    <row r="28" ht="27.0" customHeight="1">
      <c r="A28" s="185">
        <v>19.0</v>
      </c>
      <c r="B28" s="195" t="s">
        <v>97</v>
      </c>
      <c r="C28" s="195">
        <v>105.0</v>
      </c>
      <c r="D28" s="195">
        <v>205.0</v>
      </c>
      <c r="E28" s="195">
        <v>210.0</v>
      </c>
      <c r="F28" s="195">
        <f t="shared" si="5"/>
        <v>0</v>
      </c>
      <c r="G28" s="195">
        <f t="shared" si="6"/>
        <v>74.584125</v>
      </c>
      <c r="H28" s="196">
        <f t="shared" si="7"/>
        <v>74.584125</v>
      </c>
      <c r="I28" s="195">
        <v>1.0</v>
      </c>
      <c r="J28" s="189">
        <f t="shared" si="8"/>
        <v>74.584125</v>
      </c>
      <c r="K28" s="190"/>
      <c r="L28" s="168"/>
      <c r="M28" s="197">
        <f t="shared" si="18"/>
        <v>1</v>
      </c>
      <c r="N28" s="197"/>
      <c r="O28" s="190"/>
      <c r="P28" s="190"/>
      <c r="Q28" s="192">
        <v>16.5</v>
      </c>
      <c r="R28" s="191">
        <f t="shared" si="9"/>
        <v>2.1</v>
      </c>
      <c r="S28" s="185">
        <f t="shared" si="10"/>
        <v>1</v>
      </c>
      <c r="T28" s="185">
        <f t="shared" si="11"/>
        <v>2.1</v>
      </c>
      <c r="U28" s="193">
        <f t="shared" si="12"/>
        <v>74.584125</v>
      </c>
      <c r="V28" s="191">
        <f t="shared" ref="V28:W28" si="25">C28/100</f>
        <v>1.05</v>
      </c>
      <c r="W28" s="191">
        <f t="shared" si="25"/>
        <v>2.05</v>
      </c>
      <c r="X28" s="191">
        <f t="shared" si="14"/>
        <v>2.1</v>
      </c>
      <c r="Y28" s="194">
        <f t="shared" si="15"/>
        <v>4.52025</v>
      </c>
      <c r="Z28" s="190"/>
      <c r="AA28" s="190"/>
      <c r="AB28" s="190"/>
      <c r="AC28" s="190"/>
      <c r="AD28" s="190"/>
      <c r="AE28" s="190"/>
      <c r="AF28" s="190"/>
      <c r="AG28" s="190"/>
      <c r="AH28" s="190"/>
      <c r="AI28" s="190"/>
      <c r="AJ28" s="190"/>
      <c r="AK28" s="190"/>
      <c r="AL28" s="190"/>
      <c r="AM28" s="190"/>
      <c r="AN28" s="190"/>
      <c r="AO28" s="190"/>
      <c r="AP28" s="190"/>
      <c r="AQ28" s="190"/>
      <c r="AR28" s="190"/>
      <c r="AS28" s="190"/>
    </row>
    <row r="29" ht="27.0" customHeight="1">
      <c r="A29" s="185">
        <v>20.0</v>
      </c>
      <c r="B29" s="195" t="s">
        <v>97</v>
      </c>
      <c r="C29" s="195">
        <v>102.0</v>
      </c>
      <c r="D29" s="195">
        <v>205.0</v>
      </c>
      <c r="E29" s="195">
        <v>209.0</v>
      </c>
      <c r="F29" s="195">
        <f t="shared" si="5"/>
        <v>0</v>
      </c>
      <c r="G29" s="195">
        <f t="shared" si="6"/>
        <v>72.108135</v>
      </c>
      <c r="H29" s="196">
        <f t="shared" si="7"/>
        <v>72.108135</v>
      </c>
      <c r="I29" s="195">
        <v>1.0</v>
      </c>
      <c r="J29" s="189">
        <f t="shared" si="8"/>
        <v>72.108135</v>
      </c>
      <c r="K29" s="190"/>
      <c r="L29" s="168"/>
      <c r="M29" s="197">
        <f t="shared" si="18"/>
        <v>1</v>
      </c>
      <c r="N29" s="197"/>
      <c r="O29" s="190"/>
      <c r="P29" s="190"/>
      <c r="Q29" s="192">
        <v>16.5</v>
      </c>
      <c r="R29" s="191">
        <f t="shared" si="9"/>
        <v>2.09</v>
      </c>
      <c r="S29" s="185">
        <f t="shared" si="10"/>
        <v>1</v>
      </c>
      <c r="T29" s="185">
        <f t="shared" si="11"/>
        <v>2.09</v>
      </c>
      <c r="U29" s="193">
        <f t="shared" si="12"/>
        <v>72.108135</v>
      </c>
      <c r="V29" s="191">
        <f t="shared" ref="V29:W29" si="26">C29/100</f>
        <v>1.02</v>
      </c>
      <c r="W29" s="191">
        <f t="shared" si="26"/>
        <v>2.05</v>
      </c>
      <c r="X29" s="191">
        <f t="shared" si="14"/>
        <v>2.09</v>
      </c>
      <c r="Y29" s="194">
        <f t="shared" si="15"/>
        <v>4.37019</v>
      </c>
      <c r="Z29" s="190"/>
      <c r="AA29" s="190"/>
      <c r="AB29" s="190"/>
      <c r="AC29" s="190"/>
      <c r="AD29" s="190"/>
      <c r="AE29" s="190"/>
      <c r="AF29" s="190"/>
      <c r="AG29" s="190"/>
      <c r="AH29" s="190"/>
      <c r="AI29" s="190"/>
      <c r="AJ29" s="190"/>
      <c r="AK29" s="190"/>
      <c r="AL29" s="190"/>
      <c r="AM29" s="190"/>
      <c r="AN29" s="190"/>
      <c r="AO29" s="190"/>
      <c r="AP29" s="190"/>
      <c r="AQ29" s="190"/>
      <c r="AR29" s="190"/>
      <c r="AS29" s="190"/>
    </row>
    <row r="30" ht="27.0" customHeight="1">
      <c r="A30" s="185">
        <v>21.0</v>
      </c>
      <c r="B30" s="186" t="s">
        <v>86</v>
      </c>
      <c r="C30" s="187">
        <v>80.0</v>
      </c>
      <c r="D30" s="187">
        <v>203.0</v>
      </c>
      <c r="E30" s="187">
        <v>228.0</v>
      </c>
      <c r="F30" s="187">
        <f t="shared" si="5"/>
        <v>0.8</v>
      </c>
      <c r="G30" s="187">
        <f t="shared" si="6"/>
        <v>61.09488</v>
      </c>
      <c r="H30" s="188">
        <f t="shared" si="7"/>
        <v>48.875904</v>
      </c>
      <c r="I30" s="187">
        <v>1.0</v>
      </c>
      <c r="J30" s="189">
        <f t="shared" si="8"/>
        <v>48.875904</v>
      </c>
      <c r="K30" s="190"/>
      <c r="L30" s="168"/>
      <c r="M30" s="197">
        <f t="shared" si="18"/>
        <v>1</v>
      </c>
      <c r="N30" s="197"/>
      <c r="O30" s="190"/>
      <c r="P30" s="190"/>
      <c r="Q30" s="192">
        <v>16.5</v>
      </c>
      <c r="R30" s="191">
        <f t="shared" si="9"/>
        <v>2.28</v>
      </c>
      <c r="S30" s="185">
        <f t="shared" si="10"/>
        <v>1</v>
      </c>
      <c r="T30" s="185">
        <f t="shared" si="11"/>
        <v>2.28</v>
      </c>
      <c r="U30" s="193">
        <f t="shared" si="12"/>
        <v>61.09488</v>
      </c>
      <c r="V30" s="191">
        <f t="shared" ref="V30:W30" si="27">C30/100</f>
        <v>0.8</v>
      </c>
      <c r="W30" s="191">
        <f t="shared" si="27"/>
        <v>2.03</v>
      </c>
      <c r="X30" s="191">
        <f t="shared" si="14"/>
        <v>2.28</v>
      </c>
      <c r="Y30" s="194">
        <f t="shared" si="15"/>
        <v>3.70272</v>
      </c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</row>
    <row r="31" ht="27.0" customHeight="1">
      <c r="A31" s="185">
        <v>22.0</v>
      </c>
      <c r="B31" s="195" t="s">
        <v>82</v>
      </c>
      <c r="C31" s="195">
        <v>110.0</v>
      </c>
      <c r="D31" s="195">
        <v>203.0</v>
      </c>
      <c r="E31" s="195">
        <v>226.0</v>
      </c>
      <c r="F31" s="195">
        <f t="shared" si="5"/>
        <v>0</v>
      </c>
      <c r="G31" s="195">
        <f t="shared" si="6"/>
        <v>83.26857</v>
      </c>
      <c r="H31" s="196">
        <f t="shared" si="7"/>
        <v>83.26857</v>
      </c>
      <c r="I31" s="195">
        <v>1.0</v>
      </c>
      <c r="J31" s="189">
        <f t="shared" si="8"/>
        <v>83.26857</v>
      </c>
      <c r="K31" s="190"/>
      <c r="L31" s="168"/>
      <c r="M31" s="197"/>
      <c r="N31" s="197"/>
      <c r="O31" s="190"/>
      <c r="P31" s="190"/>
      <c r="Q31" s="192">
        <v>16.5</v>
      </c>
      <c r="R31" s="191">
        <f t="shared" si="9"/>
        <v>2.26</v>
      </c>
      <c r="S31" s="185">
        <f t="shared" si="10"/>
        <v>1</v>
      </c>
      <c r="T31" s="185">
        <f t="shared" si="11"/>
        <v>2.26</v>
      </c>
      <c r="U31" s="193">
        <f t="shared" si="12"/>
        <v>83.26857</v>
      </c>
      <c r="V31" s="191">
        <f t="shared" ref="V31:W31" si="28">C31/100</f>
        <v>1.1</v>
      </c>
      <c r="W31" s="191">
        <f t="shared" si="28"/>
        <v>2.03</v>
      </c>
      <c r="X31" s="191">
        <f t="shared" si="14"/>
        <v>2.26</v>
      </c>
      <c r="Y31" s="194">
        <f t="shared" si="15"/>
        <v>5.04658</v>
      </c>
      <c r="Z31" s="190"/>
      <c r="AA31" s="190"/>
      <c r="AB31" s="190"/>
      <c r="AC31" s="190"/>
      <c r="AD31" s="190"/>
      <c r="AE31" s="190"/>
      <c r="AF31" s="190"/>
      <c r="AG31" s="190"/>
      <c r="AH31" s="190"/>
      <c r="AI31" s="190"/>
      <c r="AJ31" s="190"/>
      <c r="AK31" s="190"/>
      <c r="AL31" s="190"/>
      <c r="AM31" s="190"/>
      <c r="AN31" s="190"/>
      <c r="AO31" s="190"/>
      <c r="AP31" s="190"/>
      <c r="AQ31" s="190"/>
      <c r="AR31" s="190"/>
      <c r="AS31" s="190"/>
    </row>
    <row r="32" ht="27.0" customHeight="1">
      <c r="A32" s="185">
        <v>23.0</v>
      </c>
      <c r="B32" s="195" t="s">
        <v>82</v>
      </c>
      <c r="C32" s="195">
        <v>104.0</v>
      </c>
      <c r="D32" s="195">
        <v>203.0</v>
      </c>
      <c r="E32" s="195">
        <v>292.0</v>
      </c>
      <c r="F32" s="195">
        <f t="shared" si="5"/>
        <v>0</v>
      </c>
      <c r="G32" s="195">
        <f t="shared" si="6"/>
        <v>101.717616</v>
      </c>
      <c r="H32" s="196">
        <f t="shared" si="7"/>
        <v>101.717616</v>
      </c>
      <c r="I32" s="195">
        <v>1.0</v>
      </c>
      <c r="J32" s="189">
        <f t="shared" si="8"/>
        <v>101.717616</v>
      </c>
      <c r="K32" s="190"/>
      <c r="L32" s="168"/>
      <c r="M32" s="197"/>
      <c r="N32" s="197"/>
      <c r="O32" s="190"/>
      <c r="P32" s="190"/>
      <c r="Q32" s="192">
        <v>16.5</v>
      </c>
      <c r="R32" s="191">
        <f t="shared" si="9"/>
        <v>2.92</v>
      </c>
      <c r="S32" s="185">
        <f t="shared" si="10"/>
        <v>1</v>
      </c>
      <c r="T32" s="185">
        <f t="shared" si="11"/>
        <v>2.92</v>
      </c>
      <c r="U32" s="193">
        <f t="shared" si="12"/>
        <v>101.717616</v>
      </c>
      <c r="V32" s="191">
        <f t="shared" ref="V32:W32" si="29">C32/100</f>
        <v>1.04</v>
      </c>
      <c r="W32" s="191">
        <f t="shared" si="29"/>
        <v>2.03</v>
      </c>
      <c r="X32" s="191">
        <f t="shared" si="14"/>
        <v>2.92</v>
      </c>
      <c r="Y32" s="194">
        <f t="shared" si="15"/>
        <v>6.164704</v>
      </c>
      <c r="Z32" s="190"/>
      <c r="AA32" s="190"/>
      <c r="AB32" s="190"/>
      <c r="AC32" s="190"/>
      <c r="AD32" s="190"/>
      <c r="AE32" s="190"/>
      <c r="AF32" s="190"/>
      <c r="AG32" s="190"/>
      <c r="AH32" s="190"/>
      <c r="AI32" s="190"/>
      <c r="AJ32" s="190"/>
      <c r="AK32" s="190"/>
      <c r="AL32" s="190"/>
      <c r="AM32" s="190"/>
      <c r="AN32" s="190"/>
      <c r="AO32" s="190"/>
      <c r="AP32" s="190"/>
      <c r="AQ32" s="190"/>
      <c r="AR32" s="190"/>
      <c r="AS32" s="190"/>
    </row>
    <row r="33" ht="27.0" customHeight="1">
      <c r="A33" s="185">
        <v>25.0</v>
      </c>
      <c r="B33" s="195" t="s">
        <v>82</v>
      </c>
      <c r="C33" s="195">
        <v>103.0</v>
      </c>
      <c r="D33" s="195">
        <v>203.0</v>
      </c>
      <c r="E33" s="195">
        <v>225.0</v>
      </c>
      <c r="F33" s="195">
        <f t="shared" si="5"/>
        <v>0</v>
      </c>
      <c r="G33" s="195">
        <f t="shared" si="6"/>
        <v>77.6246625</v>
      </c>
      <c r="H33" s="196">
        <f t="shared" si="7"/>
        <v>77.6246625</v>
      </c>
      <c r="I33" s="195">
        <v>2.0</v>
      </c>
      <c r="J33" s="189">
        <f t="shared" si="8"/>
        <v>155.249325</v>
      </c>
      <c r="K33" s="190"/>
      <c r="L33" s="168"/>
      <c r="M33" s="197"/>
      <c r="N33" s="197"/>
      <c r="O33" s="190"/>
      <c r="P33" s="190"/>
      <c r="Q33" s="192">
        <v>16.5</v>
      </c>
      <c r="R33" s="191">
        <f t="shared" si="9"/>
        <v>2.25</v>
      </c>
      <c r="S33" s="185">
        <f t="shared" si="10"/>
        <v>2</v>
      </c>
      <c r="T33" s="185">
        <f t="shared" si="11"/>
        <v>4.5</v>
      </c>
      <c r="U33" s="193">
        <f t="shared" si="12"/>
        <v>77.6246625</v>
      </c>
      <c r="V33" s="191">
        <f t="shared" ref="V33:W33" si="30">C33/100</f>
        <v>1.03</v>
      </c>
      <c r="W33" s="191">
        <f t="shared" si="30"/>
        <v>2.03</v>
      </c>
      <c r="X33" s="191">
        <f t="shared" si="14"/>
        <v>4.5</v>
      </c>
      <c r="Y33" s="194">
        <f t="shared" si="15"/>
        <v>9.40905</v>
      </c>
      <c r="Z33" s="140"/>
      <c r="AA33" s="140"/>
      <c r="AB33" s="140"/>
      <c r="AC33" s="140"/>
      <c r="AD33" s="140"/>
      <c r="AE33" s="140"/>
      <c r="AF33" s="140"/>
      <c r="AG33" s="140"/>
      <c r="AH33" s="140"/>
      <c r="AI33" s="140"/>
      <c r="AJ33" s="140"/>
      <c r="AK33" s="140"/>
      <c r="AL33" s="140"/>
      <c r="AM33" s="140"/>
      <c r="AN33" s="140"/>
      <c r="AO33" s="140"/>
      <c r="AP33" s="140"/>
      <c r="AQ33" s="140"/>
      <c r="AR33" s="140"/>
      <c r="AS33" s="140"/>
    </row>
    <row r="34" ht="27.0" customHeight="1">
      <c r="A34" s="185">
        <v>27.0</v>
      </c>
      <c r="B34" s="195" t="s">
        <v>82</v>
      </c>
      <c r="C34" s="195">
        <v>102.0</v>
      </c>
      <c r="D34" s="195">
        <v>203.0</v>
      </c>
      <c r="E34" s="195">
        <v>227.0</v>
      </c>
      <c r="F34" s="195">
        <f t="shared" si="5"/>
        <v>0</v>
      </c>
      <c r="G34" s="195">
        <f t="shared" si="6"/>
        <v>77.554323</v>
      </c>
      <c r="H34" s="196">
        <f t="shared" si="7"/>
        <v>77.554323</v>
      </c>
      <c r="I34" s="195">
        <v>3.0</v>
      </c>
      <c r="J34" s="189">
        <f t="shared" si="8"/>
        <v>232.662969</v>
      </c>
      <c r="K34" s="190"/>
      <c r="L34" s="168"/>
      <c r="M34" s="197"/>
      <c r="N34" s="197"/>
      <c r="O34" s="190"/>
      <c r="P34" s="190"/>
      <c r="Q34" s="192">
        <v>16.5</v>
      </c>
      <c r="R34" s="191">
        <f t="shared" si="9"/>
        <v>2.27</v>
      </c>
      <c r="S34" s="185">
        <f t="shared" si="10"/>
        <v>3</v>
      </c>
      <c r="T34" s="185">
        <f t="shared" si="11"/>
        <v>6.81</v>
      </c>
      <c r="U34" s="193">
        <f t="shared" si="12"/>
        <v>77.554323</v>
      </c>
      <c r="V34" s="191">
        <f t="shared" ref="V34:W34" si="31">C34/100</f>
        <v>1.02</v>
      </c>
      <c r="W34" s="191">
        <f t="shared" si="31"/>
        <v>2.03</v>
      </c>
      <c r="X34" s="191">
        <f t="shared" si="14"/>
        <v>6.81</v>
      </c>
      <c r="Y34" s="194">
        <f t="shared" si="15"/>
        <v>14.100786</v>
      </c>
      <c r="Z34" s="140"/>
      <c r="AA34" s="140"/>
      <c r="AB34" s="140"/>
      <c r="AC34" s="140"/>
      <c r="AD34" s="140"/>
      <c r="AE34" s="140"/>
      <c r="AF34" s="140"/>
      <c r="AG34" s="140"/>
      <c r="AH34" s="140"/>
      <c r="AI34" s="140"/>
      <c r="AJ34" s="140"/>
      <c r="AK34" s="140"/>
      <c r="AL34" s="140"/>
      <c r="AM34" s="140"/>
      <c r="AN34" s="140"/>
      <c r="AO34" s="140"/>
      <c r="AP34" s="140"/>
      <c r="AQ34" s="140"/>
      <c r="AR34" s="140"/>
      <c r="AS34" s="140"/>
    </row>
    <row r="35" ht="27.0" customHeight="1">
      <c r="A35" s="185">
        <v>30.0</v>
      </c>
      <c r="B35" s="195" t="s">
        <v>82</v>
      </c>
      <c r="C35" s="195">
        <v>102.0</v>
      </c>
      <c r="D35" s="195">
        <v>203.0</v>
      </c>
      <c r="E35" s="195">
        <v>228.0</v>
      </c>
      <c r="F35" s="195">
        <f t="shared" si="5"/>
        <v>0</v>
      </c>
      <c r="G35" s="195">
        <f t="shared" si="6"/>
        <v>77.895972</v>
      </c>
      <c r="H35" s="196">
        <f t="shared" si="7"/>
        <v>77.895972</v>
      </c>
      <c r="I35" s="195">
        <v>1.0</v>
      </c>
      <c r="J35" s="219">
        <f t="shared" si="8"/>
        <v>77.895972</v>
      </c>
      <c r="K35" s="140"/>
      <c r="L35" s="198"/>
      <c r="M35" s="199"/>
      <c r="N35" s="199"/>
      <c r="O35" s="140"/>
      <c r="P35" s="140"/>
      <c r="Q35" s="192">
        <v>16.5</v>
      </c>
      <c r="R35" s="191">
        <f t="shared" si="9"/>
        <v>2.28</v>
      </c>
      <c r="S35" s="185">
        <f t="shared" si="10"/>
        <v>1</v>
      </c>
      <c r="T35" s="185">
        <f t="shared" si="11"/>
        <v>2.28</v>
      </c>
      <c r="U35" s="193">
        <f t="shared" si="12"/>
        <v>77.895972</v>
      </c>
      <c r="V35" s="191">
        <f t="shared" ref="V35:W35" si="32">C35/100</f>
        <v>1.02</v>
      </c>
      <c r="W35" s="191">
        <f t="shared" si="32"/>
        <v>2.03</v>
      </c>
      <c r="X35" s="191">
        <f t="shared" si="14"/>
        <v>2.28</v>
      </c>
      <c r="Y35" s="194">
        <f t="shared" si="15"/>
        <v>4.720968</v>
      </c>
      <c r="Z35" s="140"/>
      <c r="AA35" s="140"/>
      <c r="AB35" s="140"/>
      <c r="AC35" s="140"/>
      <c r="AD35" s="140"/>
      <c r="AE35" s="140"/>
      <c r="AF35" s="140"/>
      <c r="AG35" s="140"/>
      <c r="AH35" s="140"/>
      <c r="AI35" s="140"/>
      <c r="AJ35" s="140"/>
      <c r="AK35" s="140"/>
      <c r="AL35" s="140"/>
      <c r="AM35" s="140"/>
      <c r="AN35" s="140"/>
      <c r="AO35" s="140"/>
      <c r="AP35" s="140"/>
      <c r="AQ35" s="140"/>
      <c r="AR35" s="140"/>
      <c r="AS35" s="140"/>
    </row>
    <row r="36" ht="27.0" customHeight="1">
      <c r="A36" s="185">
        <v>31.0</v>
      </c>
      <c r="B36" s="195" t="s">
        <v>82</v>
      </c>
      <c r="C36" s="195">
        <v>102.0</v>
      </c>
      <c r="D36" s="195">
        <v>203.0</v>
      </c>
      <c r="E36" s="195">
        <v>226.0</v>
      </c>
      <c r="F36" s="195">
        <f t="shared" si="5"/>
        <v>0</v>
      </c>
      <c r="G36" s="195">
        <f t="shared" si="6"/>
        <v>77.212674</v>
      </c>
      <c r="H36" s="196">
        <f t="shared" si="7"/>
        <v>77.212674</v>
      </c>
      <c r="I36" s="195">
        <v>1.0</v>
      </c>
      <c r="J36" s="219">
        <f t="shared" si="8"/>
        <v>77.212674</v>
      </c>
      <c r="K36" s="140"/>
      <c r="L36" s="198"/>
      <c r="M36" s="199"/>
      <c r="N36" s="199"/>
      <c r="O36" s="140"/>
      <c r="P36" s="140"/>
      <c r="Q36" s="192">
        <v>16.5</v>
      </c>
      <c r="R36" s="191">
        <f t="shared" si="9"/>
        <v>2.26</v>
      </c>
      <c r="S36" s="185">
        <f t="shared" si="10"/>
        <v>1</v>
      </c>
      <c r="T36" s="185">
        <f t="shared" si="11"/>
        <v>2.26</v>
      </c>
      <c r="U36" s="193">
        <f t="shared" si="12"/>
        <v>77.212674</v>
      </c>
      <c r="V36" s="191">
        <f t="shared" ref="V36:W36" si="33">C36/100</f>
        <v>1.02</v>
      </c>
      <c r="W36" s="191">
        <f t="shared" si="33"/>
        <v>2.03</v>
      </c>
      <c r="X36" s="191">
        <f t="shared" si="14"/>
        <v>2.26</v>
      </c>
      <c r="Y36" s="194">
        <f t="shared" si="15"/>
        <v>4.679556</v>
      </c>
      <c r="Z36" s="140"/>
      <c r="AA36" s="140"/>
      <c r="AB36" s="140"/>
      <c r="AC36" s="140"/>
      <c r="AD36" s="140"/>
      <c r="AE36" s="140"/>
      <c r="AF36" s="140"/>
      <c r="AG36" s="140"/>
      <c r="AH36" s="140"/>
      <c r="AI36" s="140"/>
      <c r="AJ36" s="140"/>
      <c r="AK36" s="140"/>
      <c r="AL36" s="140"/>
      <c r="AM36" s="140"/>
      <c r="AN36" s="140"/>
      <c r="AO36" s="140"/>
      <c r="AP36" s="140"/>
      <c r="AQ36" s="140"/>
      <c r="AR36" s="140"/>
      <c r="AS36" s="140"/>
    </row>
    <row r="37" ht="27.0" customHeight="1">
      <c r="A37" s="185">
        <v>32.0</v>
      </c>
      <c r="B37" s="195" t="s">
        <v>82</v>
      </c>
      <c r="C37" s="195">
        <v>100.0</v>
      </c>
      <c r="D37" s="195">
        <v>203.0</v>
      </c>
      <c r="E37" s="195">
        <v>225.0</v>
      </c>
      <c r="F37" s="195">
        <f t="shared" si="5"/>
        <v>0</v>
      </c>
      <c r="G37" s="195">
        <f t="shared" si="6"/>
        <v>75.36375</v>
      </c>
      <c r="H37" s="196">
        <f t="shared" si="7"/>
        <v>75.36375</v>
      </c>
      <c r="I37" s="195">
        <v>1.0</v>
      </c>
      <c r="J37" s="219">
        <f t="shared" si="8"/>
        <v>75.36375</v>
      </c>
      <c r="K37" s="140"/>
      <c r="L37" s="198"/>
      <c r="M37" s="199"/>
      <c r="N37" s="199"/>
      <c r="O37" s="140"/>
      <c r="P37" s="140"/>
      <c r="Q37" s="192">
        <v>16.5</v>
      </c>
      <c r="R37" s="191">
        <f t="shared" si="9"/>
        <v>2.25</v>
      </c>
      <c r="S37" s="185">
        <f t="shared" si="10"/>
        <v>1</v>
      </c>
      <c r="T37" s="185">
        <f t="shared" si="11"/>
        <v>2.25</v>
      </c>
      <c r="U37" s="193">
        <f t="shared" si="12"/>
        <v>75.36375</v>
      </c>
      <c r="V37" s="191">
        <f t="shared" ref="V37:W37" si="34">C37/100</f>
        <v>1</v>
      </c>
      <c r="W37" s="191">
        <f t="shared" si="34"/>
        <v>2.03</v>
      </c>
      <c r="X37" s="191">
        <f t="shared" si="14"/>
        <v>2.25</v>
      </c>
      <c r="Y37" s="194">
        <f t="shared" si="15"/>
        <v>4.5675</v>
      </c>
      <c r="Z37" s="140"/>
      <c r="AA37" s="140"/>
      <c r="AB37" s="140"/>
      <c r="AC37" s="140"/>
      <c r="AD37" s="140"/>
      <c r="AE37" s="140"/>
      <c r="AF37" s="140"/>
      <c r="AG37" s="140"/>
      <c r="AH37" s="140"/>
      <c r="AI37" s="140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</row>
    <row r="38" ht="27.0" customHeight="1">
      <c r="A38" s="185">
        <v>35.0</v>
      </c>
      <c r="B38" s="195" t="s">
        <v>82</v>
      </c>
      <c r="C38" s="195">
        <v>108.0</v>
      </c>
      <c r="D38" s="195">
        <v>203.0</v>
      </c>
      <c r="E38" s="195">
        <v>226.0</v>
      </c>
      <c r="F38" s="195">
        <f t="shared" si="5"/>
        <v>0</v>
      </c>
      <c r="G38" s="195">
        <f t="shared" si="6"/>
        <v>81.754596</v>
      </c>
      <c r="H38" s="196">
        <f t="shared" si="7"/>
        <v>81.754596</v>
      </c>
      <c r="I38" s="195">
        <v>1.0</v>
      </c>
      <c r="J38" s="219">
        <f t="shared" si="8"/>
        <v>81.754596</v>
      </c>
      <c r="K38" s="140"/>
      <c r="L38" s="198"/>
      <c r="M38" s="199"/>
      <c r="N38" s="199"/>
      <c r="O38" s="140"/>
      <c r="P38" s="140"/>
      <c r="Q38" s="192">
        <v>16.5</v>
      </c>
      <c r="R38" s="191">
        <f t="shared" si="9"/>
        <v>2.26</v>
      </c>
      <c r="S38" s="185">
        <f t="shared" si="10"/>
        <v>1</v>
      </c>
      <c r="T38" s="185">
        <f t="shared" si="11"/>
        <v>2.26</v>
      </c>
      <c r="U38" s="193">
        <f t="shared" si="12"/>
        <v>81.754596</v>
      </c>
      <c r="V38" s="191">
        <f t="shared" ref="V38:W38" si="35">C38/100</f>
        <v>1.08</v>
      </c>
      <c r="W38" s="191">
        <f t="shared" si="35"/>
        <v>2.03</v>
      </c>
      <c r="X38" s="191">
        <f t="shared" si="14"/>
        <v>2.26</v>
      </c>
      <c r="Y38" s="194">
        <f t="shared" si="15"/>
        <v>4.954824</v>
      </c>
      <c r="Z38" s="140"/>
      <c r="AA38" s="140"/>
      <c r="AB38" s="140"/>
      <c r="AC38" s="140"/>
      <c r="AD38" s="140"/>
      <c r="AE38" s="140"/>
      <c r="AF38" s="140"/>
      <c r="AG38" s="140"/>
      <c r="AH38" s="140"/>
      <c r="AI38" s="140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</row>
    <row r="39" ht="27.0" customHeight="1">
      <c r="A39" s="185">
        <v>36.0</v>
      </c>
      <c r="B39" s="195" t="s">
        <v>82</v>
      </c>
      <c r="C39" s="195">
        <v>107.0</v>
      </c>
      <c r="D39" s="195">
        <v>203.0</v>
      </c>
      <c r="E39" s="195">
        <v>226.0</v>
      </c>
      <c r="F39" s="195">
        <f t="shared" si="5"/>
        <v>0</v>
      </c>
      <c r="G39" s="195">
        <f t="shared" si="6"/>
        <v>80.997609</v>
      </c>
      <c r="H39" s="196">
        <f t="shared" si="7"/>
        <v>80.997609</v>
      </c>
      <c r="I39" s="195">
        <v>3.0</v>
      </c>
      <c r="J39" s="219">
        <f t="shared" si="8"/>
        <v>242.992827</v>
      </c>
      <c r="K39" s="140"/>
      <c r="L39" s="198"/>
      <c r="M39" s="199"/>
      <c r="N39" s="199"/>
      <c r="O39" s="140"/>
      <c r="P39" s="140"/>
      <c r="Q39" s="192">
        <v>16.5</v>
      </c>
      <c r="R39" s="191">
        <f t="shared" si="9"/>
        <v>2.26</v>
      </c>
      <c r="S39" s="185">
        <f t="shared" si="10"/>
        <v>3</v>
      </c>
      <c r="T39" s="185">
        <f t="shared" si="11"/>
        <v>6.78</v>
      </c>
      <c r="U39" s="193">
        <f t="shared" si="12"/>
        <v>80.997609</v>
      </c>
      <c r="V39" s="191">
        <f t="shared" ref="V39:W39" si="36">C39/100</f>
        <v>1.07</v>
      </c>
      <c r="W39" s="191">
        <f t="shared" si="36"/>
        <v>2.03</v>
      </c>
      <c r="X39" s="191">
        <f t="shared" si="14"/>
        <v>6.78</v>
      </c>
      <c r="Y39" s="194">
        <f t="shared" si="15"/>
        <v>14.726838</v>
      </c>
      <c r="Z39" s="140"/>
      <c r="AA39" s="140"/>
      <c r="AB39" s="140"/>
      <c r="AC39" s="140"/>
      <c r="AD39" s="140"/>
      <c r="AE39" s="140"/>
      <c r="AF39" s="140"/>
      <c r="AG39" s="140"/>
      <c r="AH39" s="140"/>
      <c r="AI39" s="140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</row>
    <row r="40" ht="27.0" customHeight="1">
      <c r="A40" s="185">
        <v>37.0</v>
      </c>
      <c r="B40" s="195" t="s">
        <v>82</v>
      </c>
      <c r="C40" s="195">
        <v>106.0</v>
      </c>
      <c r="D40" s="195">
        <v>203.0</v>
      </c>
      <c r="E40" s="195">
        <v>227.0</v>
      </c>
      <c r="F40" s="195">
        <f t="shared" si="5"/>
        <v>0</v>
      </c>
      <c r="G40" s="195">
        <f t="shared" si="6"/>
        <v>80.595669</v>
      </c>
      <c r="H40" s="196">
        <f t="shared" si="7"/>
        <v>80.595669</v>
      </c>
      <c r="I40" s="195">
        <v>3.0</v>
      </c>
      <c r="J40" s="219">
        <f t="shared" si="8"/>
        <v>241.787007</v>
      </c>
      <c r="K40" s="140"/>
      <c r="L40" s="198"/>
      <c r="M40" s="199"/>
      <c r="N40" s="199"/>
      <c r="O40" s="140"/>
      <c r="P40" s="140"/>
      <c r="Q40" s="192">
        <v>16.5</v>
      </c>
      <c r="R40" s="191">
        <f t="shared" si="9"/>
        <v>2.27</v>
      </c>
      <c r="S40" s="185">
        <f t="shared" si="10"/>
        <v>3</v>
      </c>
      <c r="T40" s="185">
        <f t="shared" si="11"/>
        <v>6.81</v>
      </c>
      <c r="U40" s="193">
        <f t="shared" si="12"/>
        <v>80.595669</v>
      </c>
      <c r="V40" s="191">
        <f t="shared" ref="V40:W40" si="37">C40/100</f>
        <v>1.06</v>
      </c>
      <c r="W40" s="191">
        <f t="shared" si="37"/>
        <v>2.03</v>
      </c>
      <c r="X40" s="191">
        <f t="shared" si="14"/>
        <v>6.81</v>
      </c>
      <c r="Y40" s="194">
        <f t="shared" si="15"/>
        <v>14.653758</v>
      </c>
      <c r="Z40" s="140"/>
      <c r="AA40" s="140"/>
      <c r="AB40" s="140"/>
      <c r="AC40" s="140"/>
      <c r="AD40" s="140"/>
      <c r="AE40" s="140"/>
      <c r="AF40" s="140"/>
      <c r="AG40" s="140"/>
      <c r="AH40" s="140"/>
      <c r="AI40" s="140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</row>
    <row r="41" ht="27.0" customHeight="1">
      <c r="A41" s="185">
        <v>38.0</v>
      </c>
      <c r="B41" s="195" t="s">
        <v>82</v>
      </c>
      <c r="C41" s="195">
        <v>102.0</v>
      </c>
      <c r="D41" s="195">
        <v>203.0</v>
      </c>
      <c r="E41" s="195">
        <v>225.0</v>
      </c>
      <c r="F41" s="195">
        <f t="shared" si="5"/>
        <v>0</v>
      </c>
      <c r="G41" s="195">
        <f t="shared" si="6"/>
        <v>76.871025</v>
      </c>
      <c r="H41" s="196">
        <f t="shared" si="7"/>
        <v>76.871025</v>
      </c>
      <c r="I41" s="195">
        <v>1.0</v>
      </c>
      <c r="J41" s="219">
        <f t="shared" si="8"/>
        <v>76.871025</v>
      </c>
      <c r="K41" s="140"/>
      <c r="L41" s="198"/>
      <c r="M41" s="199"/>
      <c r="N41" s="199"/>
      <c r="O41" s="140"/>
      <c r="P41" s="140"/>
      <c r="Q41" s="192">
        <v>16.5</v>
      </c>
      <c r="R41" s="191">
        <f t="shared" si="9"/>
        <v>2.25</v>
      </c>
      <c r="S41" s="185">
        <f t="shared" si="10"/>
        <v>1</v>
      </c>
      <c r="T41" s="185">
        <f t="shared" si="11"/>
        <v>2.25</v>
      </c>
      <c r="U41" s="193">
        <f t="shared" si="12"/>
        <v>76.871025</v>
      </c>
      <c r="V41" s="191">
        <f t="shared" ref="V41:W41" si="38">C41/100</f>
        <v>1.02</v>
      </c>
      <c r="W41" s="191">
        <f t="shared" si="38"/>
        <v>2.03</v>
      </c>
      <c r="X41" s="191">
        <f t="shared" si="14"/>
        <v>2.25</v>
      </c>
      <c r="Y41" s="194">
        <f t="shared" si="15"/>
        <v>4.65885</v>
      </c>
      <c r="Z41" s="140"/>
      <c r="AA41" s="140"/>
      <c r="AB41" s="140"/>
      <c r="AC41" s="140"/>
      <c r="AD41" s="140"/>
      <c r="AE41" s="140"/>
      <c r="AF41" s="140"/>
      <c r="AG41" s="140"/>
      <c r="AH41" s="140"/>
      <c r="AI41" s="140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</row>
    <row r="42" ht="27.0" customHeight="1">
      <c r="A42" s="185">
        <v>47.0</v>
      </c>
      <c r="B42" s="195" t="s">
        <v>82</v>
      </c>
      <c r="C42" s="195">
        <v>107.0</v>
      </c>
      <c r="D42" s="195">
        <v>203.0</v>
      </c>
      <c r="E42" s="195">
        <v>227.0</v>
      </c>
      <c r="F42" s="195">
        <f t="shared" si="5"/>
        <v>0</v>
      </c>
      <c r="G42" s="195">
        <f t="shared" si="6"/>
        <v>81.3560055</v>
      </c>
      <c r="H42" s="196">
        <f t="shared" si="7"/>
        <v>81.3560055</v>
      </c>
      <c r="I42" s="195">
        <v>1.0</v>
      </c>
      <c r="J42" s="219">
        <f t="shared" si="8"/>
        <v>81.3560055</v>
      </c>
      <c r="K42" s="140"/>
      <c r="L42" s="198"/>
      <c r="M42" s="199"/>
      <c r="N42" s="199"/>
      <c r="O42" s="140"/>
      <c r="P42" s="140"/>
      <c r="Q42" s="192">
        <v>16.5</v>
      </c>
      <c r="R42" s="191">
        <f t="shared" si="9"/>
        <v>2.27</v>
      </c>
      <c r="S42" s="185">
        <f t="shared" si="10"/>
        <v>1</v>
      </c>
      <c r="T42" s="185">
        <f t="shared" si="11"/>
        <v>2.27</v>
      </c>
      <c r="U42" s="193">
        <f t="shared" si="12"/>
        <v>81.3560055</v>
      </c>
      <c r="V42" s="191">
        <f t="shared" ref="V42:W42" si="39">C42/100</f>
        <v>1.07</v>
      </c>
      <c r="W42" s="191">
        <f t="shared" si="39"/>
        <v>2.03</v>
      </c>
      <c r="X42" s="191">
        <f t="shared" si="14"/>
        <v>2.27</v>
      </c>
      <c r="Y42" s="194">
        <f t="shared" si="15"/>
        <v>4.930667</v>
      </c>
      <c r="Z42" s="140"/>
      <c r="AA42" s="140"/>
      <c r="AB42" s="140"/>
      <c r="AC42" s="140"/>
      <c r="AD42" s="140"/>
      <c r="AE42" s="140"/>
      <c r="AF42" s="140"/>
      <c r="AG42" s="140"/>
      <c r="AH42" s="140"/>
      <c r="AI42" s="140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</row>
    <row r="43" ht="27.0" customHeight="1">
      <c r="A43" s="185">
        <v>55.0</v>
      </c>
      <c r="B43" s="195" t="s">
        <v>82</v>
      </c>
      <c r="C43" s="195">
        <v>106.0</v>
      </c>
      <c r="D43" s="195">
        <v>203.0</v>
      </c>
      <c r="E43" s="195">
        <v>225.0</v>
      </c>
      <c r="F43" s="195">
        <f t="shared" si="5"/>
        <v>0</v>
      </c>
      <c r="G43" s="195">
        <f t="shared" si="6"/>
        <v>79.885575</v>
      </c>
      <c r="H43" s="196">
        <f t="shared" si="7"/>
        <v>79.885575</v>
      </c>
      <c r="I43" s="195">
        <v>1.0</v>
      </c>
      <c r="J43" s="219">
        <f t="shared" si="8"/>
        <v>79.885575</v>
      </c>
      <c r="K43" s="140"/>
      <c r="L43" s="198"/>
      <c r="M43" s="199"/>
      <c r="N43" s="199"/>
      <c r="O43" s="140"/>
      <c r="P43" s="140"/>
      <c r="Q43" s="192">
        <v>16.5</v>
      </c>
      <c r="R43" s="191">
        <f t="shared" si="9"/>
        <v>2.25</v>
      </c>
      <c r="S43" s="185">
        <f t="shared" si="10"/>
        <v>1</v>
      </c>
      <c r="T43" s="185">
        <f t="shared" si="11"/>
        <v>2.25</v>
      </c>
      <c r="U43" s="193">
        <f t="shared" si="12"/>
        <v>79.885575</v>
      </c>
      <c r="V43" s="191">
        <f t="shared" ref="V43:W43" si="40">C43/100</f>
        <v>1.06</v>
      </c>
      <c r="W43" s="191">
        <f t="shared" si="40"/>
        <v>2.03</v>
      </c>
      <c r="X43" s="191">
        <f t="shared" si="14"/>
        <v>2.25</v>
      </c>
      <c r="Y43" s="194">
        <f t="shared" si="15"/>
        <v>4.84155</v>
      </c>
      <c r="Z43" s="140"/>
      <c r="AA43" s="140"/>
      <c r="AB43" s="140"/>
      <c r="AC43" s="140"/>
      <c r="AD43" s="140"/>
      <c r="AE43" s="140"/>
      <c r="AF43" s="140"/>
      <c r="AG43" s="140"/>
      <c r="AH43" s="140"/>
      <c r="AI43" s="140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</row>
    <row r="44" ht="27.0" customHeight="1">
      <c r="A44" s="185">
        <v>61.0</v>
      </c>
      <c r="B44" s="186" t="s">
        <v>63</v>
      </c>
      <c r="C44" s="187">
        <v>77.0</v>
      </c>
      <c r="D44" s="187">
        <v>203.0</v>
      </c>
      <c r="E44" s="187">
        <v>232.0</v>
      </c>
      <c r="F44" s="187">
        <f t="shared" si="5"/>
        <v>0.8</v>
      </c>
      <c r="G44" s="187">
        <f t="shared" si="6"/>
        <v>106.978564</v>
      </c>
      <c r="H44" s="188">
        <f t="shared" si="7"/>
        <v>85.5828512</v>
      </c>
      <c r="I44" s="187">
        <v>1.0</v>
      </c>
      <c r="J44" s="219">
        <f t="shared" si="8"/>
        <v>85.5828512</v>
      </c>
      <c r="K44" s="140"/>
      <c r="L44" s="198"/>
      <c r="M44" s="199"/>
      <c r="N44" s="199"/>
      <c r="O44" s="140"/>
      <c r="P44" s="140"/>
      <c r="Q44" s="142">
        <v>29.5</v>
      </c>
      <c r="R44" s="191">
        <f t="shared" si="9"/>
        <v>2.32</v>
      </c>
      <c r="S44" s="185">
        <f t="shared" si="10"/>
        <v>1</v>
      </c>
      <c r="T44" s="185">
        <f t="shared" si="11"/>
        <v>2.32</v>
      </c>
      <c r="U44" s="193">
        <f t="shared" si="12"/>
        <v>106.978564</v>
      </c>
      <c r="V44" s="191">
        <f t="shared" ref="V44:W44" si="41">C44/100</f>
        <v>0.77</v>
      </c>
      <c r="W44" s="191">
        <f t="shared" si="41"/>
        <v>2.03</v>
      </c>
      <c r="X44" s="191">
        <f t="shared" si="14"/>
        <v>2.32</v>
      </c>
      <c r="Y44" s="194">
        <f t="shared" si="15"/>
        <v>3.626392</v>
      </c>
      <c r="Z44" s="140"/>
      <c r="AA44" s="140"/>
      <c r="AB44" s="140"/>
      <c r="AC44" s="140"/>
      <c r="AD44" s="140"/>
      <c r="AE44" s="140"/>
      <c r="AF44" s="140"/>
      <c r="AG44" s="140"/>
      <c r="AH44" s="140"/>
      <c r="AI44" s="140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</row>
    <row r="45" ht="27.0" customHeight="1">
      <c r="A45" s="185">
        <v>67.0</v>
      </c>
      <c r="B45" s="195" t="s">
        <v>57</v>
      </c>
      <c r="C45" s="195">
        <v>101.0</v>
      </c>
      <c r="D45" s="195">
        <v>203.0</v>
      </c>
      <c r="E45" s="195">
        <v>233.0</v>
      </c>
      <c r="F45" s="195">
        <f t="shared" si="5"/>
        <v>0</v>
      </c>
      <c r="G45" s="195">
        <f t="shared" si="6"/>
        <v>140.9273705</v>
      </c>
      <c r="H45" s="196">
        <f t="shared" si="7"/>
        <v>140.9273705</v>
      </c>
      <c r="I45" s="195">
        <v>1.0</v>
      </c>
      <c r="J45" s="219">
        <f t="shared" si="8"/>
        <v>140.9273705</v>
      </c>
      <c r="K45" s="140"/>
      <c r="L45" s="198"/>
      <c r="M45" s="199"/>
      <c r="N45" s="199"/>
      <c r="O45" s="140"/>
      <c r="P45" s="140"/>
      <c r="Q45" s="142">
        <v>29.5</v>
      </c>
      <c r="R45" s="191">
        <f t="shared" si="9"/>
        <v>2.33</v>
      </c>
      <c r="S45" s="185">
        <f t="shared" si="10"/>
        <v>1</v>
      </c>
      <c r="T45" s="185">
        <f t="shared" si="11"/>
        <v>2.33</v>
      </c>
      <c r="U45" s="193">
        <f t="shared" si="12"/>
        <v>140.9273705</v>
      </c>
      <c r="V45" s="191">
        <f t="shared" ref="V45:W45" si="42">C45/100</f>
        <v>1.01</v>
      </c>
      <c r="W45" s="191">
        <f t="shared" si="42"/>
        <v>2.03</v>
      </c>
      <c r="X45" s="191">
        <f t="shared" si="14"/>
        <v>2.33</v>
      </c>
      <c r="Y45" s="194">
        <f t="shared" si="15"/>
        <v>4.777199</v>
      </c>
      <c r="Z45" s="140"/>
      <c r="AA45" s="140"/>
      <c r="AB45" s="140"/>
      <c r="AC45" s="140"/>
      <c r="AD45" s="140"/>
      <c r="AE45" s="140"/>
      <c r="AF45" s="140"/>
      <c r="AG45" s="140"/>
      <c r="AH45" s="140"/>
      <c r="AI45" s="140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</row>
    <row r="46" ht="27.0" customHeight="1">
      <c r="A46" s="185">
        <v>70.0</v>
      </c>
      <c r="B46" s="195" t="s">
        <v>57</v>
      </c>
      <c r="C46" s="195">
        <v>101.0</v>
      </c>
      <c r="D46" s="195">
        <v>203.0</v>
      </c>
      <c r="E46" s="195">
        <v>231.0</v>
      </c>
      <c r="F46" s="195">
        <f t="shared" si="5"/>
        <v>0</v>
      </c>
      <c r="G46" s="195">
        <f t="shared" si="6"/>
        <v>139.7176935</v>
      </c>
      <c r="H46" s="196">
        <f t="shared" si="7"/>
        <v>139.7176935</v>
      </c>
      <c r="I46" s="195">
        <v>1.0</v>
      </c>
      <c r="J46" s="219">
        <f t="shared" si="8"/>
        <v>139.7176935</v>
      </c>
      <c r="K46" s="140"/>
      <c r="L46" s="198"/>
      <c r="M46" s="199"/>
      <c r="N46" s="199"/>
      <c r="O46" s="140"/>
      <c r="P46" s="140"/>
      <c r="Q46" s="142">
        <v>29.5</v>
      </c>
      <c r="R46" s="191">
        <f t="shared" si="9"/>
        <v>2.31</v>
      </c>
      <c r="S46" s="185">
        <f t="shared" si="10"/>
        <v>1</v>
      </c>
      <c r="T46" s="185">
        <f t="shared" si="11"/>
        <v>2.31</v>
      </c>
      <c r="U46" s="193">
        <f t="shared" si="12"/>
        <v>139.7176935</v>
      </c>
      <c r="V46" s="191">
        <f t="shared" ref="V46:W46" si="43">C46/100</f>
        <v>1.01</v>
      </c>
      <c r="W46" s="191">
        <f t="shared" si="43"/>
        <v>2.03</v>
      </c>
      <c r="X46" s="191">
        <f t="shared" si="14"/>
        <v>2.31</v>
      </c>
      <c r="Y46" s="194">
        <f t="shared" si="15"/>
        <v>4.736193</v>
      </c>
      <c r="Z46" s="140"/>
      <c r="AA46" s="140"/>
      <c r="AB46" s="140"/>
      <c r="AC46" s="140"/>
      <c r="AD46" s="140"/>
      <c r="AE46" s="140"/>
      <c r="AF46" s="140"/>
      <c r="AG46" s="140"/>
      <c r="AH46" s="140"/>
      <c r="AI46" s="140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</row>
    <row r="47" ht="27.0" customHeight="1">
      <c r="A47" s="185">
        <v>73.0</v>
      </c>
      <c r="B47" s="195" t="s">
        <v>57</v>
      </c>
      <c r="C47" s="195">
        <v>99.0</v>
      </c>
      <c r="D47" s="195">
        <v>203.0</v>
      </c>
      <c r="E47" s="195">
        <v>232.0</v>
      </c>
      <c r="F47" s="195">
        <f t="shared" si="5"/>
        <v>0</v>
      </c>
      <c r="G47" s="195">
        <f t="shared" si="6"/>
        <v>137.543868</v>
      </c>
      <c r="H47" s="196">
        <f t="shared" si="7"/>
        <v>137.543868</v>
      </c>
      <c r="I47" s="195">
        <v>9.0</v>
      </c>
      <c r="J47" s="219">
        <f t="shared" si="8"/>
        <v>1237.894812</v>
      </c>
      <c r="K47" s="140"/>
      <c r="L47" s="198"/>
      <c r="M47" s="199"/>
      <c r="N47" s="199"/>
      <c r="O47" s="140"/>
      <c r="P47" s="140"/>
      <c r="Q47" s="142">
        <v>29.5</v>
      </c>
      <c r="R47" s="191">
        <f t="shared" si="9"/>
        <v>2.32</v>
      </c>
      <c r="S47" s="185">
        <f t="shared" si="10"/>
        <v>9</v>
      </c>
      <c r="T47" s="185">
        <f t="shared" si="11"/>
        <v>20.88</v>
      </c>
      <c r="U47" s="193">
        <f t="shared" si="12"/>
        <v>137.543868</v>
      </c>
      <c r="V47" s="191">
        <f t="shared" ref="V47:W47" si="44">C47/100</f>
        <v>0.99</v>
      </c>
      <c r="W47" s="191">
        <f t="shared" si="44"/>
        <v>2.03</v>
      </c>
      <c r="X47" s="191">
        <f t="shared" si="14"/>
        <v>20.88</v>
      </c>
      <c r="Y47" s="194">
        <f t="shared" si="15"/>
        <v>41.962536</v>
      </c>
      <c r="Z47" s="140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</row>
    <row r="48" ht="27.0" customHeight="1">
      <c r="A48" s="185">
        <v>74.0</v>
      </c>
      <c r="B48" s="195" t="s">
        <v>57</v>
      </c>
      <c r="C48" s="195">
        <v>99.0</v>
      </c>
      <c r="D48" s="195">
        <v>203.0</v>
      </c>
      <c r="E48" s="195">
        <v>230.0</v>
      </c>
      <c r="F48" s="195">
        <f t="shared" si="5"/>
        <v>0</v>
      </c>
      <c r="G48" s="195">
        <f t="shared" si="6"/>
        <v>136.358145</v>
      </c>
      <c r="H48" s="196">
        <f t="shared" si="7"/>
        <v>136.358145</v>
      </c>
      <c r="I48" s="195">
        <v>1.0</v>
      </c>
      <c r="J48" s="219">
        <f t="shared" si="8"/>
        <v>136.358145</v>
      </c>
      <c r="K48" s="140"/>
      <c r="L48" s="198"/>
      <c r="M48" s="199"/>
      <c r="N48" s="199"/>
      <c r="O48" s="140"/>
      <c r="P48" s="140"/>
      <c r="Q48" s="142">
        <v>29.5</v>
      </c>
      <c r="R48" s="191">
        <f t="shared" si="9"/>
        <v>2.3</v>
      </c>
      <c r="S48" s="185">
        <f t="shared" si="10"/>
        <v>1</v>
      </c>
      <c r="T48" s="185">
        <f t="shared" si="11"/>
        <v>2.3</v>
      </c>
      <c r="U48" s="193">
        <f t="shared" si="12"/>
        <v>136.358145</v>
      </c>
      <c r="V48" s="191">
        <f t="shared" ref="V48:W48" si="45">C48/100</f>
        <v>0.99</v>
      </c>
      <c r="W48" s="191">
        <f t="shared" si="45"/>
        <v>2.03</v>
      </c>
      <c r="X48" s="191">
        <f t="shared" si="14"/>
        <v>2.3</v>
      </c>
      <c r="Y48" s="194">
        <f t="shared" si="15"/>
        <v>4.62231</v>
      </c>
      <c r="Z48" s="140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</row>
    <row r="49" ht="27.0" customHeight="1">
      <c r="A49" s="185">
        <v>75.0</v>
      </c>
      <c r="B49" s="195" t="s">
        <v>57</v>
      </c>
      <c r="C49" s="195">
        <v>99.0</v>
      </c>
      <c r="D49" s="195">
        <v>203.0</v>
      </c>
      <c r="E49" s="195">
        <v>233.0</v>
      </c>
      <c r="F49" s="195">
        <f t="shared" si="5"/>
        <v>0</v>
      </c>
      <c r="G49" s="195">
        <f t="shared" si="6"/>
        <v>138.1367295</v>
      </c>
      <c r="H49" s="196">
        <f t="shared" si="7"/>
        <v>138.1367295</v>
      </c>
      <c r="I49" s="195">
        <v>14.0</v>
      </c>
      <c r="J49" s="219">
        <f t="shared" si="8"/>
        <v>1933.914213</v>
      </c>
      <c r="K49" s="140"/>
      <c r="L49" s="198"/>
      <c r="M49" s="199"/>
      <c r="N49" s="199"/>
      <c r="O49" s="140"/>
      <c r="P49" s="140"/>
      <c r="Q49" s="142">
        <v>29.5</v>
      </c>
      <c r="R49" s="191">
        <f t="shared" si="9"/>
        <v>2.33</v>
      </c>
      <c r="S49" s="185">
        <f t="shared" si="10"/>
        <v>14</v>
      </c>
      <c r="T49" s="185">
        <f t="shared" si="11"/>
        <v>32.62</v>
      </c>
      <c r="U49" s="193">
        <f t="shared" si="12"/>
        <v>138.1367295</v>
      </c>
      <c r="V49" s="191">
        <f t="shared" ref="V49:W49" si="46">C49/100</f>
        <v>0.99</v>
      </c>
      <c r="W49" s="191">
        <f t="shared" si="46"/>
        <v>2.03</v>
      </c>
      <c r="X49" s="191">
        <f t="shared" si="14"/>
        <v>32.62</v>
      </c>
      <c r="Y49" s="194">
        <f t="shared" si="15"/>
        <v>65.556414</v>
      </c>
      <c r="Z49" s="140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</row>
    <row r="50" ht="27.0" customHeight="1">
      <c r="A50" s="185">
        <v>76.0</v>
      </c>
      <c r="B50" s="195" t="s">
        <v>57</v>
      </c>
      <c r="C50" s="195">
        <v>98.0</v>
      </c>
      <c r="D50" s="195">
        <v>203.0</v>
      </c>
      <c r="E50" s="195">
        <v>231.0</v>
      </c>
      <c r="F50" s="195">
        <f t="shared" si="5"/>
        <v>0</v>
      </c>
      <c r="G50" s="195">
        <f t="shared" si="6"/>
        <v>135.567663</v>
      </c>
      <c r="H50" s="196">
        <f t="shared" si="7"/>
        <v>135.567663</v>
      </c>
      <c r="I50" s="195">
        <v>3.0</v>
      </c>
      <c r="J50" s="219">
        <f t="shared" si="8"/>
        <v>406.702989</v>
      </c>
      <c r="K50" s="140"/>
      <c r="L50" s="198"/>
      <c r="M50" s="199"/>
      <c r="N50" s="199"/>
      <c r="O50" s="140"/>
      <c r="P50" s="140"/>
      <c r="Q50" s="142">
        <v>29.5</v>
      </c>
      <c r="R50" s="191">
        <f t="shared" si="9"/>
        <v>2.31</v>
      </c>
      <c r="S50" s="185">
        <f t="shared" si="10"/>
        <v>3</v>
      </c>
      <c r="T50" s="185">
        <f t="shared" si="11"/>
        <v>6.93</v>
      </c>
      <c r="U50" s="193">
        <f t="shared" si="12"/>
        <v>135.567663</v>
      </c>
      <c r="V50" s="191">
        <f t="shared" ref="V50:W50" si="47">C50/100</f>
        <v>0.98</v>
      </c>
      <c r="W50" s="191">
        <f t="shared" si="47"/>
        <v>2.03</v>
      </c>
      <c r="X50" s="191">
        <f t="shared" si="14"/>
        <v>6.93</v>
      </c>
      <c r="Y50" s="194">
        <f t="shared" si="15"/>
        <v>13.786542</v>
      </c>
      <c r="Z50" s="140"/>
      <c r="AA50" s="140"/>
      <c r="AB50" s="140"/>
      <c r="AC50" s="140"/>
      <c r="AD50" s="140"/>
      <c r="AE50" s="140"/>
      <c r="AF50" s="140"/>
      <c r="AG50" s="140"/>
      <c r="AH50" s="140"/>
      <c r="AI50" s="140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</row>
    <row r="51" ht="27.0" customHeight="1">
      <c r="A51" s="185">
        <v>77.0</v>
      </c>
      <c r="B51" s="195" t="s">
        <v>57</v>
      </c>
      <c r="C51" s="195">
        <v>93.0</v>
      </c>
      <c r="D51" s="195">
        <v>203.0</v>
      </c>
      <c r="E51" s="195">
        <v>233.0</v>
      </c>
      <c r="F51" s="195">
        <f t="shared" si="5"/>
        <v>0</v>
      </c>
      <c r="G51" s="195">
        <f t="shared" si="6"/>
        <v>129.7648065</v>
      </c>
      <c r="H51" s="196">
        <f t="shared" si="7"/>
        <v>129.7648065</v>
      </c>
      <c r="I51" s="195">
        <v>1.0</v>
      </c>
      <c r="J51" s="219">
        <f t="shared" si="8"/>
        <v>129.7648065</v>
      </c>
      <c r="K51" s="140"/>
      <c r="L51" s="198"/>
      <c r="M51" s="199"/>
      <c r="N51" s="199"/>
      <c r="O51" s="140"/>
      <c r="P51" s="140"/>
      <c r="Q51" s="142">
        <v>29.5</v>
      </c>
      <c r="R51" s="191">
        <f t="shared" si="9"/>
        <v>2.33</v>
      </c>
      <c r="S51" s="185">
        <f t="shared" si="10"/>
        <v>1</v>
      </c>
      <c r="T51" s="185">
        <f t="shared" si="11"/>
        <v>2.33</v>
      </c>
      <c r="U51" s="193">
        <f t="shared" si="12"/>
        <v>129.7648065</v>
      </c>
      <c r="V51" s="191">
        <f t="shared" ref="V51:W51" si="48">C51/100</f>
        <v>0.93</v>
      </c>
      <c r="W51" s="191">
        <f t="shared" si="48"/>
        <v>2.03</v>
      </c>
      <c r="X51" s="191">
        <f t="shared" si="14"/>
        <v>2.33</v>
      </c>
      <c r="Y51" s="194">
        <f t="shared" si="15"/>
        <v>4.398807</v>
      </c>
      <c r="Z51" s="140"/>
      <c r="AA51" s="140"/>
      <c r="AB51" s="140"/>
      <c r="AC51" s="140"/>
      <c r="AD51" s="140"/>
      <c r="AE51" s="140"/>
      <c r="AF51" s="140"/>
      <c r="AG51" s="140"/>
      <c r="AH51" s="140"/>
      <c r="AI51" s="140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</row>
    <row r="52" ht="27.0" customHeight="1">
      <c r="A52" s="185">
        <v>78.0</v>
      </c>
      <c r="B52" s="195" t="s">
        <v>57</v>
      </c>
      <c r="C52" s="195">
        <v>100.0</v>
      </c>
      <c r="D52" s="195">
        <v>203.0</v>
      </c>
      <c r="E52" s="195">
        <v>233.0</v>
      </c>
      <c r="F52" s="195">
        <f t="shared" si="5"/>
        <v>0</v>
      </c>
      <c r="G52" s="195">
        <f t="shared" si="6"/>
        <v>139.53205</v>
      </c>
      <c r="H52" s="196">
        <f t="shared" si="7"/>
        <v>139.53205</v>
      </c>
      <c r="I52" s="195">
        <v>3.0</v>
      </c>
      <c r="J52" s="219">
        <f t="shared" si="8"/>
        <v>418.59615</v>
      </c>
      <c r="K52" s="140"/>
      <c r="L52" s="198"/>
      <c r="M52" s="199"/>
      <c r="N52" s="199"/>
      <c r="O52" s="140"/>
      <c r="P52" s="140"/>
      <c r="Q52" s="142">
        <v>29.5</v>
      </c>
      <c r="R52" s="191">
        <f t="shared" si="9"/>
        <v>2.33</v>
      </c>
      <c r="S52" s="185">
        <f t="shared" si="10"/>
        <v>3</v>
      </c>
      <c r="T52" s="185">
        <f t="shared" si="11"/>
        <v>6.99</v>
      </c>
      <c r="U52" s="193">
        <f t="shared" si="12"/>
        <v>139.53205</v>
      </c>
      <c r="V52" s="191">
        <f t="shared" ref="V52:W52" si="49">C52/100</f>
        <v>1</v>
      </c>
      <c r="W52" s="191">
        <f t="shared" si="49"/>
        <v>2.03</v>
      </c>
      <c r="X52" s="191">
        <f t="shared" si="14"/>
        <v>6.99</v>
      </c>
      <c r="Y52" s="194">
        <f t="shared" si="15"/>
        <v>14.1897</v>
      </c>
      <c r="Z52" s="140"/>
      <c r="AA52" s="140"/>
      <c r="AB52" s="140"/>
      <c r="AC52" s="140"/>
      <c r="AD52" s="140"/>
      <c r="AE52" s="140"/>
      <c r="AF52" s="140"/>
      <c r="AG52" s="140"/>
      <c r="AH52" s="140"/>
      <c r="AI52" s="140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</row>
    <row r="53" ht="27.0" customHeight="1">
      <c r="A53" s="185">
        <v>79.0</v>
      </c>
      <c r="B53" s="195" t="s">
        <v>57</v>
      </c>
      <c r="C53" s="195">
        <v>100.0</v>
      </c>
      <c r="D53" s="195">
        <v>203.0</v>
      </c>
      <c r="E53" s="195">
        <v>232.0</v>
      </c>
      <c r="F53" s="195">
        <f t="shared" si="5"/>
        <v>0</v>
      </c>
      <c r="G53" s="195">
        <f t="shared" si="6"/>
        <v>138.9332</v>
      </c>
      <c r="H53" s="196">
        <f t="shared" si="7"/>
        <v>138.9332</v>
      </c>
      <c r="I53" s="195">
        <v>1.0</v>
      </c>
      <c r="J53" s="219">
        <f t="shared" si="8"/>
        <v>138.9332</v>
      </c>
      <c r="K53" s="140"/>
      <c r="L53" s="198"/>
      <c r="M53" s="199"/>
      <c r="N53" s="199"/>
      <c r="O53" s="140"/>
      <c r="P53" s="140"/>
      <c r="Q53" s="142">
        <v>29.5</v>
      </c>
      <c r="R53" s="191">
        <f t="shared" si="9"/>
        <v>2.32</v>
      </c>
      <c r="S53" s="185">
        <f t="shared" si="10"/>
        <v>1</v>
      </c>
      <c r="T53" s="185">
        <f t="shared" si="11"/>
        <v>2.32</v>
      </c>
      <c r="U53" s="193">
        <f t="shared" si="12"/>
        <v>138.9332</v>
      </c>
      <c r="V53" s="191">
        <f t="shared" ref="V53:W53" si="50">C53/100</f>
        <v>1</v>
      </c>
      <c r="W53" s="191">
        <f t="shared" si="50"/>
        <v>2.03</v>
      </c>
      <c r="X53" s="191">
        <f t="shared" si="14"/>
        <v>2.32</v>
      </c>
      <c r="Y53" s="194">
        <f t="shared" si="15"/>
        <v>4.7096</v>
      </c>
      <c r="Z53" s="140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</row>
    <row r="54" ht="27.0" customHeight="1">
      <c r="A54" s="185">
        <v>80.0</v>
      </c>
      <c r="B54" s="195" t="s">
        <v>57</v>
      </c>
      <c r="C54" s="195">
        <v>98.0</v>
      </c>
      <c r="D54" s="195">
        <v>203.0</v>
      </c>
      <c r="E54" s="195">
        <v>233.0</v>
      </c>
      <c r="F54" s="195">
        <f t="shared" si="5"/>
        <v>0</v>
      </c>
      <c r="G54" s="195">
        <f t="shared" si="6"/>
        <v>136.741409</v>
      </c>
      <c r="H54" s="196">
        <f t="shared" si="7"/>
        <v>136.741409</v>
      </c>
      <c r="I54" s="195">
        <v>9.0</v>
      </c>
      <c r="J54" s="219">
        <f t="shared" si="8"/>
        <v>1230.672681</v>
      </c>
      <c r="K54" s="140"/>
      <c r="L54" s="198"/>
      <c r="M54" s="199"/>
      <c r="N54" s="199"/>
      <c r="O54" s="140"/>
      <c r="P54" s="140"/>
      <c r="Q54" s="142">
        <v>29.5</v>
      </c>
      <c r="R54" s="191">
        <f t="shared" si="9"/>
        <v>2.33</v>
      </c>
      <c r="S54" s="185">
        <f t="shared" si="10"/>
        <v>9</v>
      </c>
      <c r="T54" s="185">
        <f t="shared" si="11"/>
        <v>20.97</v>
      </c>
      <c r="U54" s="193">
        <f t="shared" si="12"/>
        <v>136.741409</v>
      </c>
      <c r="V54" s="191">
        <f t="shared" ref="V54:W54" si="51">C54/100</f>
        <v>0.98</v>
      </c>
      <c r="W54" s="191">
        <f t="shared" si="51"/>
        <v>2.03</v>
      </c>
      <c r="X54" s="191">
        <f t="shared" si="14"/>
        <v>20.97</v>
      </c>
      <c r="Y54" s="194">
        <f t="shared" si="15"/>
        <v>41.717718</v>
      </c>
      <c r="Z54" s="140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</row>
    <row r="55" ht="27.0" customHeight="1">
      <c r="A55" s="185">
        <v>81.0</v>
      </c>
      <c r="B55" s="195" t="s">
        <v>57</v>
      </c>
      <c r="C55" s="195">
        <v>95.0</v>
      </c>
      <c r="D55" s="195">
        <v>203.0</v>
      </c>
      <c r="E55" s="195">
        <v>232.0</v>
      </c>
      <c r="F55" s="195">
        <f t="shared" si="5"/>
        <v>0</v>
      </c>
      <c r="G55" s="195">
        <f t="shared" si="6"/>
        <v>131.98654</v>
      </c>
      <c r="H55" s="196">
        <f t="shared" si="7"/>
        <v>131.98654</v>
      </c>
      <c r="I55" s="195">
        <v>1.0</v>
      </c>
      <c r="J55" s="219">
        <f t="shared" si="8"/>
        <v>131.98654</v>
      </c>
      <c r="K55" s="140"/>
      <c r="L55" s="198"/>
      <c r="M55" s="199"/>
      <c r="N55" s="199"/>
      <c r="O55" s="140"/>
      <c r="P55" s="140"/>
      <c r="Q55" s="142">
        <v>29.5</v>
      </c>
      <c r="R55" s="191">
        <f t="shared" si="9"/>
        <v>2.32</v>
      </c>
      <c r="S55" s="185">
        <f t="shared" si="10"/>
        <v>1</v>
      </c>
      <c r="T55" s="185">
        <f t="shared" si="11"/>
        <v>2.32</v>
      </c>
      <c r="U55" s="193">
        <f t="shared" si="12"/>
        <v>131.98654</v>
      </c>
      <c r="V55" s="191">
        <f t="shared" ref="V55:W55" si="52">C55/100</f>
        <v>0.95</v>
      </c>
      <c r="W55" s="191">
        <f t="shared" si="52"/>
        <v>2.03</v>
      </c>
      <c r="X55" s="191">
        <f t="shared" si="14"/>
        <v>2.32</v>
      </c>
      <c r="Y55" s="194">
        <f t="shared" si="15"/>
        <v>4.47412</v>
      </c>
      <c r="Z55" s="140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</row>
    <row r="56" ht="27.0" customHeight="1">
      <c r="A56" s="185">
        <v>85.0</v>
      </c>
      <c r="B56" s="195" t="s">
        <v>57</v>
      </c>
      <c r="C56" s="195">
        <v>81.0</v>
      </c>
      <c r="D56" s="195">
        <v>203.0</v>
      </c>
      <c r="E56" s="195">
        <v>328.0</v>
      </c>
      <c r="F56" s="195">
        <f t="shared" si="5"/>
        <v>0</v>
      </c>
      <c r="G56" s="195">
        <f t="shared" si="6"/>
        <v>159.102468</v>
      </c>
      <c r="H56" s="196">
        <f t="shared" si="7"/>
        <v>159.102468</v>
      </c>
      <c r="I56" s="195">
        <v>1.0</v>
      </c>
      <c r="J56" s="219">
        <f t="shared" si="8"/>
        <v>159.102468</v>
      </c>
      <c r="K56" s="140"/>
      <c r="L56" s="198"/>
      <c r="M56" s="199"/>
      <c r="N56" s="199"/>
      <c r="O56" s="140"/>
      <c r="P56" s="140"/>
      <c r="Q56" s="142">
        <v>29.5</v>
      </c>
      <c r="R56" s="191">
        <f t="shared" si="9"/>
        <v>3.28</v>
      </c>
      <c r="S56" s="185">
        <f t="shared" si="10"/>
        <v>1</v>
      </c>
      <c r="T56" s="185">
        <f t="shared" si="11"/>
        <v>3.28</v>
      </c>
      <c r="U56" s="193">
        <f t="shared" si="12"/>
        <v>159.102468</v>
      </c>
      <c r="V56" s="191">
        <f t="shared" ref="V56:W56" si="53">C56/100</f>
        <v>0.81</v>
      </c>
      <c r="W56" s="191">
        <f t="shared" si="53"/>
        <v>2.03</v>
      </c>
      <c r="X56" s="191">
        <f t="shared" si="14"/>
        <v>3.28</v>
      </c>
      <c r="Y56" s="194">
        <f t="shared" si="15"/>
        <v>5.393304</v>
      </c>
      <c r="Z56" s="140"/>
      <c r="AA56" s="140"/>
      <c r="AB56" s="140"/>
      <c r="AC56" s="140"/>
      <c r="AD56" s="140"/>
      <c r="AE56" s="140"/>
      <c r="AF56" s="140"/>
      <c r="AG56" s="140"/>
      <c r="AH56" s="140"/>
      <c r="AI56" s="140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</row>
    <row r="57" ht="27.0" customHeight="1">
      <c r="A57" s="185">
        <v>99.0</v>
      </c>
      <c r="B57" s="195" t="s">
        <v>57</v>
      </c>
      <c r="C57" s="195">
        <v>98.0</v>
      </c>
      <c r="D57" s="195">
        <v>203.0</v>
      </c>
      <c r="E57" s="195">
        <v>232.0</v>
      </c>
      <c r="F57" s="195">
        <f t="shared" si="5"/>
        <v>0</v>
      </c>
      <c r="G57" s="195">
        <f t="shared" si="6"/>
        <v>136.154536</v>
      </c>
      <c r="H57" s="196">
        <f t="shared" si="7"/>
        <v>136.154536</v>
      </c>
      <c r="I57" s="195">
        <v>8.0</v>
      </c>
      <c r="J57" s="219">
        <f t="shared" si="8"/>
        <v>1089.236288</v>
      </c>
      <c r="K57" s="140"/>
      <c r="L57" s="198"/>
      <c r="M57" s="199"/>
      <c r="N57" s="199"/>
      <c r="O57" s="140"/>
      <c r="P57" s="140"/>
      <c r="Q57" s="142">
        <v>29.5</v>
      </c>
      <c r="R57" s="191">
        <f t="shared" si="9"/>
        <v>2.32</v>
      </c>
      <c r="S57" s="185">
        <f t="shared" si="10"/>
        <v>8</v>
      </c>
      <c r="T57" s="185">
        <f t="shared" si="11"/>
        <v>18.56</v>
      </c>
      <c r="U57" s="193">
        <f t="shared" si="12"/>
        <v>136.154536</v>
      </c>
      <c r="V57" s="191">
        <f t="shared" ref="V57:W57" si="54">C57/100</f>
        <v>0.98</v>
      </c>
      <c r="W57" s="191">
        <f t="shared" si="54"/>
        <v>2.03</v>
      </c>
      <c r="X57" s="191">
        <f t="shared" si="14"/>
        <v>18.56</v>
      </c>
      <c r="Y57" s="194">
        <f t="shared" si="15"/>
        <v>36.923264</v>
      </c>
      <c r="Z57" s="140"/>
      <c r="AA57" s="140"/>
      <c r="AB57" s="140"/>
      <c r="AC57" s="140"/>
      <c r="AD57" s="140"/>
      <c r="AE57" s="140"/>
      <c r="AF57" s="140"/>
      <c r="AG57" s="140"/>
      <c r="AH57" s="140"/>
      <c r="AI57" s="140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</row>
    <row r="58" ht="27.0" customHeight="1">
      <c r="A58" s="164"/>
      <c r="B58" s="180"/>
      <c r="C58" s="180"/>
      <c r="D58" s="180"/>
      <c r="E58" s="180"/>
      <c r="F58" s="180"/>
      <c r="G58" s="180"/>
      <c r="H58" s="183"/>
      <c r="I58" s="164"/>
      <c r="J58" s="202">
        <f>+Q83</f>
        <v>59.6</v>
      </c>
      <c r="K58" s="140"/>
      <c r="L58" s="140"/>
      <c r="M58" s="140"/>
      <c r="N58" s="140"/>
      <c r="O58" s="140"/>
      <c r="P58" s="140"/>
      <c r="Q58" s="203"/>
      <c r="R58" s="191">
        <f t="shared" si="9"/>
        <v>0</v>
      </c>
      <c r="S58" s="185" t="str">
        <f t="shared" si="10"/>
        <v/>
      </c>
      <c r="T58" s="185">
        <f t="shared" si="11"/>
        <v>0</v>
      </c>
      <c r="U58" s="193"/>
      <c r="V58" s="191">
        <f t="shared" ref="V58:W58" si="55">C58/100</f>
        <v>0</v>
      </c>
      <c r="W58" s="191">
        <f t="shared" si="55"/>
        <v>0</v>
      </c>
      <c r="X58" s="191">
        <f t="shared" si="14"/>
        <v>0</v>
      </c>
      <c r="Y58" s="194">
        <f t="shared" si="15"/>
        <v>0</v>
      </c>
      <c r="Z58" s="140"/>
      <c r="AA58" s="140"/>
      <c r="AB58" s="140"/>
      <c r="AC58" s="140"/>
      <c r="AD58" s="140"/>
      <c r="AE58" s="140"/>
      <c r="AF58" s="140"/>
      <c r="AG58" s="140"/>
      <c r="AH58" s="140"/>
      <c r="AI58" s="140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</row>
    <row r="59" ht="27.0" customHeight="1">
      <c r="A59" s="164"/>
      <c r="B59" s="204"/>
      <c r="C59" s="204"/>
      <c r="D59" s="204"/>
      <c r="E59" s="204"/>
      <c r="F59" s="204"/>
      <c r="G59" s="204"/>
      <c r="H59" s="205"/>
      <c r="I59" s="206">
        <f>SUM(I20:I57)</f>
        <v>110</v>
      </c>
      <c r="J59" s="207">
        <f>SUM(J20:J58)</f>
        <v>11592.18526</v>
      </c>
      <c r="K59" s="208"/>
      <c r="L59" s="208"/>
      <c r="M59" s="208"/>
      <c r="N59" s="208"/>
      <c r="O59" s="208"/>
      <c r="P59" s="208"/>
      <c r="Q59" s="142"/>
      <c r="R59" s="208">
        <f>SUMIFS($S$20:$S$57,$R$20:$R$57,"&gt;=3")</f>
        <v>1</v>
      </c>
      <c r="S59" s="208">
        <f t="shared" ref="S59:T59" si="56">SUM(S20:S57)</f>
        <v>110</v>
      </c>
      <c r="T59" s="208">
        <f t="shared" si="56"/>
        <v>248.55</v>
      </c>
      <c r="U59" s="209"/>
      <c r="V59" s="208"/>
      <c r="W59" s="208"/>
      <c r="X59" s="208"/>
      <c r="Y59" s="210">
        <f>SUM(Y20:Y58)</f>
        <v>503.95221</v>
      </c>
      <c r="Z59" s="208"/>
      <c r="AA59" s="208"/>
      <c r="AB59" s="208"/>
      <c r="AC59" s="208"/>
      <c r="AD59" s="208"/>
      <c r="AE59" s="208"/>
      <c r="AF59" s="208"/>
      <c r="AG59" s="208"/>
      <c r="AH59" s="208"/>
      <c r="AI59" s="208"/>
      <c r="AJ59" s="208"/>
      <c r="AK59" s="208"/>
      <c r="AL59" s="208"/>
      <c r="AM59" s="208"/>
      <c r="AN59" s="208"/>
      <c r="AO59" s="208"/>
      <c r="AP59" s="208"/>
      <c r="AQ59" s="208"/>
      <c r="AR59" s="208"/>
      <c r="AS59" s="208"/>
    </row>
    <row r="60" ht="29.25" customHeight="1">
      <c r="A60" s="140"/>
      <c r="B60" s="140"/>
      <c r="C60" s="140"/>
      <c r="D60" s="140"/>
      <c r="E60" s="140"/>
      <c r="F60" s="140"/>
      <c r="G60" s="140"/>
      <c r="H60" s="141"/>
      <c r="I60" s="140"/>
      <c r="J60" s="140"/>
      <c r="K60" s="140"/>
      <c r="L60" s="140"/>
      <c r="M60" s="140"/>
      <c r="N60" s="140"/>
      <c r="O60" s="140"/>
      <c r="P60" s="140"/>
      <c r="Q60" s="142"/>
      <c r="R60" s="190"/>
      <c r="S60" s="140"/>
      <c r="T60" s="140"/>
      <c r="U60" s="143"/>
      <c r="V60" s="140"/>
      <c r="W60" s="140"/>
      <c r="X60" s="140"/>
      <c r="Y60" s="140"/>
      <c r="Z60" s="140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</row>
    <row r="61" ht="29.25" customHeight="1">
      <c r="A61" s="140"/>
      <c r="B61" s="140"/>
      <c r="C61" s="140"/>
      <c r="D61" s="140"/>
      <c r="E61" s="140"/>
      <c r="F61" s="140"/>
      <c r="G61" s="140"/>
      <c r="H61" s="141"/>
      <c r="I61" s="140"/>
      <c r="J61" s="140"/>
      <c r="K61" s="140"/>
      <c r="L61" s="140"/>
      <c r="M61" s="140"/>
      <c r="N61" s="140"/>
      <c r="O61" s="140"/>
      <c r="P61" s="140"/>
      <c r="Q61" s="203"/>
      <c r="R61" s="140"/>
      <c r="S61" s="140" t="s">
        <v>48</v>
      </c>
      <c r="T61" s="140" t="s">
        <v>64</v>
      </c>
      <c r="U61" s="143"/>
      <c r="V61" s="140"/>
      <c r="W61" s="140"/>
      <c r="X61" s="140"/>
      <c r="Y61" s="140"/>
      <c r="Z61" s="140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</row>
    <row r="62" ht="29.25" customHeight="1">
      <c r="A62" s="140"/>
      <c r="B62" s="140"/>
      <c r="C62" s="140"/>
      <c r="D62" s="140"/>
      <c r="E62" s="140"/>
      <c r="F62" s="140"/>
      <c r="G62" s="140"/>
      <c r="H62" s="141"/>
      <c r="I62" s="140"/>
      <c r="J62" s="140"/>
      <c r="K62" s="140"/>
      <c r="L62" s="140"/>
      <c r="M62" s="140"/>
      <c r="N62" s="140"/>
      <c r="O62" s="140"/>
      <c r="P62" s="140"/>
      <c r="Q62" s="142"/>
      <c r="R62" s="140" t="s">
        <v>31</v>
      </c>
      <c r="S62" s="211">
        <f>SUMIFS($J$20:$J$57,$R$20:$R$57,"&gt;=3")</f>
        <v>159.102468</v>
      </c>
      <c r="T62" s="212"/>
      <c r="U62" s="143"/>
      <c r="V62" s="140"/>
      <c r="W62" s="140"/>
      <c r="X62" s="140"/>
      <c r="Y62" s="140"/>
      <c r="Z62" s="140"/>
      <c r="AA62" s="140"/>
      <c r="AB62" s="140"/>
      <c r="AC62" s="140"/>
      <c r="AD62" s="140"/>
      <c r="AE62" s="140"/>
      <c r="AF62" s="140"/>
      <c r="AG62" s="140"/>
      <c r="AH62" s="140"/>
      <c r="AI62" s="140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</row>
    <row r="63" ht="29.25" customHeight="1">
      <c r="A63" s="140" t="s">
        <v>32</v>
      </c>
      <c r="B63" s="140"/>
      <c r="C63" s="140"/>
      <c r="D63" s="140" t="s">
        <v>33</v>
      </c>
      <c r="E63" s="140"/>
      <c r="F63" s="140"/>
      <c r="G63" s="140"/>
      <c r="H63" s="141"/>
      <c r="I63" s="140"/>
      <c r="J63" s="140"/>
      <c r="K63" s="140"/>
      <c r="L63" s="140"/>
      <c r="M63" s="140"/>
      <c r="N63" s="140"/>
      <c r="O63" s="140"/>
      <c r="P63" s="140"/>
      <c r="Q63" s="142"/>
      <c r="R63" s="140" t="s">
        <v>34</v>
      </c>
      <c r="S63" s="213">
        <f>J59-S62</f>
        <v>11433.08279</v>
      </c>
      <c r="T63" s="212">
        <f>+SUMIFS($T$20:$T$57,$R$20:$R$57,"&gt;=3")</f>
        <v>3.28</v>
      </c>
      <c r="U63" s="143"/>
      <c r="V63" s="140"/>
      <c r="W63" s="140"/>
      <c r="X63" s="140"/>
      <c r="Y63" s="140"/>
      <c r="Z63" s="140"/>
      <c r="AA63" s="140"/>
      <c r="AB63" s="140"/>
      <c r="AC63" s="140"/>
      <c r="AD63" s="140"/>
      <c r="AE63" s="140"/>
      <c r="AF63" s="140"/>
      <c r="AG63" s="140"/>
      <c r="AH63" s="140"/>
      <c r="AI63" s="140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</row>
    <row r="64" ht="29.25" customHeight="1">
      <c r="A64" s="140"/>
      <c r="B64" s="140"/>
      <c r="C64" s="140"/>
      <c r="D64" s="140"/>
      <c r="E64" s="140"/>
      <c r="F64" s="140"/>
      <c r="G64" s="140"/>
      <c r="H64" s="141"/>
      <c r="I64" s="140"/>
      <c r="J64" s="140"/>
      <c r="K64" s="140"/>
      <c r="L64" s="140"/>
      <c r="M64" s="140"/>
      <c r="N64" s="140"/>
      <c r="O64" s="140"/>
      <c r="P64" s="140"/>
      <c r="Q64" s="203"/>
      <c r="R64" s="140"/>
      <c r="S64" s="214">
        <f>+I59</f>
        <v>110</v>
      </c>
      <c r="T64" s="140"/>
      <c r="U64" s="143"/>
      <c r="V64" s="140"/>
      <c r="W64" s="140"/>
      <c r="X64" s="140"/>
      <c r="Y64" s="140"/>
      <c r="Z64" s="140"/>
      <c r="AA64" s="140"/>
      <c r="AB64" s="140"/>
      <c r="AC64" s="140"/>
      <c r="AD64" s="140"/>
      <c r="AE64" s="140"/>
      <c r="AF64" s="140"/>
      <c r="AG64" s="140"/>
      <c r="AH64" s="140"/>
      <c r="AI64" s="140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</row>
    <row r="65" ht="39.0" customHeight="1">
      <c r="A65" s="180"/>
      <c r="B65" s="164" t="s">
        <v>12</v>
      </c>
      <c r="C65" s="181" t="s">
        <v>65</v>
      </c>
      <c r="D65" s="52"/>
      <c r="E65" s="53"/>
      <c r="F65" s="182"/>
      <c r="G65" s="182"/>
      <c r="H65" s="183" t="s">
        <v>14</v>
      </c>
      <c r="I65" s="164" t="s">
        <v>15</v>
      </c>
      <c r="J65" s="164" t="s">
        <v>16</v>
      </c>
      <c r="K65" s="140"/>
      <c r="L65" s="140"/>
      <c r="M65" s="140"/>
      <c r="N65" s="140"/>
      <c r="O65" s="140"/>
      <c r="P65" s="140"/>
      <c r="Q65" s="142"/>
      <c r="R65" s="140"/>
      <c r="S65" s="140"/>
      <c r="T65" s="140"/>
      <c r="U65" s="143"/>
      <c r="V65" s="140"/>
      <c r="W65" s="140"/>
      <c r="X65" s="140"/>
      <c r="Y65" s="140"/>
      <c r="Z65" s="140"/>
      <c r="AA65" s="140"/>
      <c r="AB65" s="140"/>
      <c r="AC65" s="140"/>
      <c r="AD65" s="140"/>
      <c r="AE65" s="140"/>
      <c r="AF65" s="140"/>
      <c r="AG65" s="140"/>
      <c r="AH65" s="140"/>
      <c r="AI65" s="140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</row>
    <row r="66" ht="27.0" customHeight="1">
      <c r="A66" s="157">
        <v>1.0</v>
      </c>
      <c r="B66" s="215" t="s">
        <v>100</v>
      </c>
      <c r="C66" s="215">
        <v>72.0</v>
      </c>
      <c r="D66" s="215">
        <v>205.0</v>
      </c>
      <c r="E66" s="215">
        <v>213.0</v>
      </c>
      <c r="F66" s="215">
        <f t="shared" ref="F66:F68" si="57">1-VALUE(IF(RIGHT(B66, 1)="%", RIGHT(B66, 3), 0))</f>
        <v>0.2</v>
      </c>
      <c r="G66" s="215">
        <f t="shared" ref="G66:G68" si="58">+Q66*C66/100*D66/100*E66/100</f>
        <v>51.87402</v>
      </c>
      <c r="H66" s="216">
        <f t="shared" ref="H66:H68" si="59">IF(F66=0, G66, F66*G66)</f>
        <v>10.374804</v>
      </c>
      <c r="I66" s="215">
        <v>1.0</v>
      </c>
      <c r="J66" s="217">
        <f t="shared" ref="J66:J68" si="60">+I66*H66</f>
        <v>10.374804</v>
      </c>
      <c r="K66" s="140"/>
      <c r="L66" s="180">
        <f t="shared" ref="L66:L67" si="61">D66*25.4/1000</f>
        <v>5.207</v>
      </c>
      <c r="M66" s="164">
        <f t="shared" ref="M66:M67" si="62">+I66</f>
        <v>1</v>
      </c>
      <c r="N66" s="164">
        <f t="shared" ref="N66:N67" si="63">M66*L66</f>
        <v>5.207</v>
      </c>
      <c r="O66" s="140"/>
      <c r="P66" s="140"/>
      <c r="Q66" s="142">
        <v>16.5</v>
      </c>
      <c r="R66" s="140"/>
      <c r="S66" s="140"/>
      <c r="T66" s="140"/>
      <c r="U66" s="143"/>
      <c r="V66" s="140"/>
      <c r="W66" s="140"/>
      <c r="X66" s="140"/>
      <c r="Y66" s="140"/>
      <c r="Z66" s="140"/>
      <c r="AA66" s="140"/>
      <c r="AB66" s="140"/>
      <c r="AC66" s="140"/>
      <c r="AD66" s="140"/>
      <c r="AE66" s="140"/>
      <c r="AF66" s="140"/>
      <c r="AG66" s="140"/>
      <c r="AH66" s="140"/>
      <c r="AI66" s="140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</row>
    <row r="67" ht="27.0" customHeight="1">
      <c r="A67" s="164">
        <v>2.0</v>
      </c>
      <c r="B67" s="201" t="s">
        <v>86</v>
      </c>
      <c r="C67" s="201">
        <v>80.0</v>
      </c>
      <c r="D67" s="201">
        <v>203.0</v>
      </c>
      <c r="E67" s="201">
        <v>228.0</v>
      </c>
      <c r="F67" s="201">
        <f t="shared" si="57"/>
        <v>0.2</v>
      </c>
      <c r="G67" s="201">
        <f t="shared" si="58"/>
        <v>61.09488</v>
      </c>
      <c r="H67" s="218">
        <f t="shared" si="59"/>
        <v>12.218976</v>
      </c>
      <c r="I67" s="201">
        <v>1.0</v>
      </c>
      <c r="J67" s="219">
        <f t="shared" si="60"/>
        <v>12.218976</v>
      </c>
      <c r="K67" s="140"/>
      <c r="L67" s="180">
        <f t="shared" si="61"/>
        <v>5.1562</v>
      </c>
      <c r="M67" s="164">
        <f t="shared" si="62"/>
        <v>1</v>
      </c>
      <c r="N67" s="164">
        <f t="shared" si="63"/>
        <v>5.1562</v>
      </c>
      <c r="O67" s="140"/>
      <c r="P67" s="140"/>
      <c r="Q67" s="142">
        <v>16.5</v>
      </c>
      <c r="R67" s="140"/>
      <c r="S67" s="220"/>
      <c r="T67" s="140"/>
      <c r="U67" s="143"/>
      <c r="V67" s="140"/>
      <c r="W67" s="140"/>
      <c r="X67" s="140"/>
      <c r="Y67" s="140"/>
      <c r="Z67" s="140"/>
      <c r="AA67" s="140"/>
      <c r="AB67" s="140"/>
      <c r="AC67" s="140"/>
      <c r="AD67" s="140"/>
      <c r="AE67" s="140"/>
      <c r="AF67" s="140"/>
      <c r="AG67" s="140"/>
      <c r="AH67" s="140"/>
      <c r="AI67" s="140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</row>
    <row r="68" ht="27.0" customHeight="1">
      <c r="A68" s="164">
        <v>3.0</v>
      </c>
      <c r="B68" s="201" t="s">
        <v>63</v>
      </c>
      <c r="C68" s="201">
        <v>77.0</v>
      </c>
      <c r="D68" s="201">
        <v>203.0</v>
      </c>
      <c r="E68" s="201">
        <v>232.0</v>
      </c>
      <c r="F68" s="201">
        <f t="shared" si="57"/>
        <v>0.2</v>
      </c>
      <c r="G68" s="201">
        <f t="shared" si="58"/>
        <v>106.978564</v>
      </c>
      <c r="H68" s="218">
        <f t="shared" si="59"/>
        <v>21.3957128</v>
      </c>
      <c r="I68" s="201">
        <v>1.0</v>
      </c>
      <c r="J68" s="219">
        <f t="shared" si="60"/>
        <v>21.3957128</v>
      </c>
      <c r="K68" s="140"/>
      <c r="L68" s="180"/>
      <c r="M68" s="164"/>
      <c r="N68" s="164"/>
      <c r="O68" s="140"/>
      <c r="P68" s="140"/>
      <c r="Q68" s="142">
        <v>29.5</v>
      </c>
      <c r="R68" s="140"/>
      <c r="S68" s="220"/>
      <c r="T68" s="140"/>
      <c r="U68" s="143"/>
      <c r="V68" s="140"/>
      <c r="W68" s="140"/>
      <c r="X68" s="140"/>
      <c r="Y68" s="140"/>
      <c r="Z68" s="140"/>
      <c r="AA68" s="140"/>
      <c r="AB68" s="140"/>
      <c r="AC68" s="140"/>
      <c r="AD68" s="140"/>
      <c r="AE68" s="140"/>
      <c r="AF68" s="140"/>
      <c r="AG68" s="140"/>
      <c r="AH68" s="140"/>
      <c r="AI68" s="140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</row>
    <row r="69" ht="24.75" customHeight="1">
      <c r="A69" s="164"/>
      <c r="B69" s="198"/>
      <c r="C69" s="198"/>
      <c r="D69" s="198"/>
      <c r="E69" s="198"/>
      <c r="F69" s="198"/>
      <c r="G69" s="198"/>
      <c r="H69" s="222" t="s">
        <v>38</v>
      </c>
      <c r="I69" s="198"/>
      <c r="J69" s="223">
        <f>SUM(J66:J68)</f>
        <v>43.9894928</v>
      </c>
      <c r="K69" s="140"/>
      <c r="L69" s="140"/>
      <c r="M69" s="140"/>
      <c r="N69" s="140"/>
      <c r="O69" s="140"/>
      <c r="P69" s="140"/>
      <c r="Q69" s="142"/>
      <c r="R69" s="224"/>
      <c r="S69" s="140"/>
      <c r="T69" s="140"/>
      <c r="U69" s="143"/>
      <c r="V69" s="140"/>
      <c r="W69" s="140"/>
      <c r="X69" s="140"/>
      <c r="Y69" s="140"/>
      <c r="Z69" s="140"/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</row>
    <row r="70" ht="18.0" customHeight="1">
      <c r="A70" s="178"/>
      <c r="B70" s="146"/>
      <c r="C70" s="146"/>
      <c r="D70" s="146"/>
      <c r="E70" s="146"/>
      <c r="F70" s="146"/>
      <c r="G70" s="146"/>
      <c r="H70" s="147"/>
      <c r="I70" s="146"/>
      <c r="J70" s="179"/>
      <c r="K70" s="140"/>
      <c r="L70" s="140"/>
      <c r="M70" s="140"/>
      <c r="N70" s="140"/>
      <c r="O70" s="140"/>
      <c r="P70" s="140"/>
      <c r="Q70" s="142"/>
      <c r="R70" s="224"/>
      <c r="S70" s="140"/>
      <c r="T70" s="140"/>
      <c r="U70" s="143"/>
      <c r="V70" s="140"/>
      <c r="W70" s="140"/>
      <c r="X70" s="140"/>
      <c r="Y70" s="140"/>
      <c r="Z70" s="140"/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</row>
    <row r="71" ht="18.0" customHeight="1">
      <c r="A71" s="140"/>
      <c r="B71" s="140"/>
      <c r="C71" s="140"/>
      <c r="D71" s="140"/>
      <c r="E71" s="140"/>
      <c r="F71" s="140"/>
      <c r="G71" s="140"/>
      <c r="H71" s="141"/>
      <c r="I71" s="140"/>
      <c r="J71" s="140"/>
      <c r="K71" s="140"/>
      <c r="L71" s="140"/>
      <c r="M71" s="140"/>
      <c r="N71" s="140"/>
      <c r="O71" s="140"/>
      <c r="P71" s="140"/>
      <c r="Q71" s="142"/>
      <c r="R71" s="224"/>
      <c r="S71" s="140"/>
      <c r="T71" s="140"/>
      <c r="U71" s="143"/>
      <c r="V71" s="140"/>
      <c r="W71" s="140"/>
      <c r="X71" s="140"/>
      <c r="Y71" s="140"/>
      <c r="Z71" s="140"/>
      <c r="AA71" s="140"/>
      <c r="AB71" s="140"/>
      <c r="AC71" s="140"/>
      <c r="AD71" s="140"/>
      <c r="AE71" s="140"/>
      <c r="AF71" s="140"/>
      <c r="AG71" s="140"/>
      <c r="AH71" s="140"/>
      <c r="AI71" s="140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</row>
    <row r="72" ht="18.0" customHeight="1">
      <c r="A72" s="140"/>
      <c r="B72" s="140"/>
      <c r="C72" s="140"/>
      <c r="D72" s="140"/>
      <c r="E72" s="140"/>
      <c r="F72" s="140"/>
      <c r="G72" s="140"/>
      <c r="H72" s="141"/>
      <c r="I72" s="140"/>
      <c r="J72" s="140"/>
      <c r="K72" s="140"/>
      <c r="L72" s="140"/>
      <c r="M72" s="140"/>
      <c r="N72" s="140"/>
      <c r="O72" s="140"/>
      <c r="P72" s="140"/>
      <c r="Q72" s="142"/>
      <c r="R72" s="224"/>
      <c r="S72" s="140"/>
      <c r="T72" s="140"/>
      <c r="U72" s="143"/>
      <c r="V72" s="140"/>
      <c r="W72" s="140"/>
      <c r="X72" s="140"/>
      <c r="Y72" s="140"/>
      <c r="Z72" s="140"/>
      <c r="AA72" s="140"/>
      <c r="AB72" s="140"/>
      <c r="AC72" s="140"/>
      <c r="AD72" s="140"/>
      <c r="AE72" s="140"/>
      <c r="AF72" s="140"/>
      <c r="AG72" s="140"/>
      <c r="AH72" s="140"/>
      <c r="AI72" s="140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</row>
    <row r="73" ht="18.0" customHeight="1">
      <c r="A73" s="140" t="s">
        <v>39</v>
      </c>
      <c r="B73" s="140"/>
      <c r="C73" s="140"/>
      <c r="D73" s="140"/>
      <c r="E73" s="140"/>
      <c r="F73" s="140"/>
      <c r="G73" s="140"/>
      <c r="H73" s="141"/>
      <c r="I73" s="140"/>
      <c r="J73" s="140"/>
      <c r="K73" s="140"/>
      <c r="L73" s="140"/>
      <c r="M73" s="140"/>
      <c r="N73" s="140"/>
      <c r="O73" s="140"/>
      <c r="P73" s="140"/>
      <c r="Q73" s="142"/>
      <c r="R73" s="224"/>
      <c r="S73" s="140"/>
      <c r="T73" s="140"/>
      <c r="U73" s="143"/>
      <c r="V73" s="140"/>
      <c r="W73" s="140"/>
      <c r="X73" s="140"/>
      <c r="Y73" s="140"/>
      <c r="Z73" s="140"/>
      <c r="AA73" s="140"/>
      <c r="AB73" s="140"/>
      <c r="AC73" s="140"/>
      <c r="AD73" s="140"/>
      <c r="AE73" s="140"/>
      <c r="AF73" s="140"/>
      <c r="AG73" s="140"/>
      <c r="AH73" s="140"/>
      <c r="AI73" s="140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</row>
    <row r="74" ht="18.0" customHeight="1">
      <c r="A74" s="140"/>
      <c r="B74" s="140"/>
      <c r="C74" s="140"/>
      <c r="D74" s="140"/>
      <c r="E74" s="140"/>
      <c r="F74" s="140"/>
      <c r="G74" s="140"/>
      <c r="H74" s="141"/>
      <c r="I74" s="140"/>
      <c r="J74" s="140"/>
      <c r="K74" s="140"/>
      <c r="L74" s="140"/>
      <c r="M74" s="140"/>
      <c r="N74" s="140"/>
      <c r="O74" s="140"/>
      <c r="P74" s="140"/>
      <c r="Q74" s="142"/>
      <c r="R74" s="224"/>
      <c r="S74" s="140"/>
      <c r="T74" s="140"/>
      <c r="U74" s="143"/>
      <c r="V74" s="140"/>
      <c r="W74" s="140"/>
      <c r="X74" s="140"/>
      <c r="Y74" s="140"/>
      <c r="Z74" s="140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</row>
    <row r="75" ht="42.0" customHeight="1">
      <c r="A75" s="180"/>
      <c r="B75" s="164" t="s">
        <v>12</v>
      </c>
      <c r="C75" s="181" t="s">
        <v>66</v>
      </c>
      <c r="D75" s="52"/>
      <c r="E75" s="53"/>
      <c r="F75" s="225"/>
      <c r="G75" s="225"/>
      <c r="H75" s="183" t="s">
        <v>14</v>
      </c>
      <c r="I75" s="226" t="s">
        <v>15</v>
      </c>
      <c r="J75" s="164" t="s">
        <v>16</v>
      </c>
      <c r="K75" s="140"/>
      <c r="L75" s="140"/>
      <c r="M75" s="140"/>
      <c r="N75" s="140"/>
      <c r="O75" s="140"/>
      <c r="P75" s="140"/>
      <c r="Q75" s="142"/>
      <c r="R75" s="224"/>
      <c r="S75" s="140"/>
      <c r="T75" s="140"/>
      <c r="U75" s="143"/>
      <c r="V75" s="140"/>
      <c r="W75" s="140"/>
      <c r="X75" s="140"/>
      <c r="Y75" s="140"/>
      <c r="Z75" s="140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</row>
    <row r="76" ht="24.75" customHeight="1">
      <c r="A76" s="164">
        <v>1.0</v>
      </c>
      <c r="B76" s="296" t="s">
        <v>97</v>
      </c>
      <c r="C76" s="164"/>
      <c r="D76" s="164"/>
      <c r="E76" s="164"/>
      <c r="F76" s="164"/>
      <c r="G76" s="164"/>
      <c r="H76" s="227">
        <v>30.0</v>
      </c>
      <c r="I76" s="185">
        <v>1.0</v>
      </c>
      <c r="J76" s="219">
        <f t="shared" ref="J76:J81" si="64">+I76*H76</f>
        <v>30</v>
      </c>
      <c r="K76" s="180"/>
      <c r="L76" s="180"/>
      <c r="M76" s="180"/>
      <c r="N76" s="180"/>
      <c r="O76" s="180"/>
      <c r="P76" s="180"/>
      <c r="Q76" s="228"/>
      <c r="R76" s="224"/>
      <c r="S76" s="140"/>
      <c r="T76" s="140"/>
      <c r="U76" s="143"/>
      <c r="V76" s="140"/>
      <c r="W76" s="140"/>
      <c r="X76" s="140"/>
      <c r="Y76" s="140"/>
      <c r="Z76" s="140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</row>
    <row r="77" ht="24.75" customHeight="1">
      <c r="A77" s="164">
        <v>2.0</v>
      </c>
      <c r="B77" s="215" t="s">
        <v>97</v>
      </c>
      <c r="C77" s="164"/>
      <c r="D77" s="164"/>
      <c r="E77" s="164"/>
      <c r="F77" s="164"/>
      <c r="G77" s="164"/>
      <c r="H77" s="227">
        <v>10.0</v>
      </c>
      <c r="I77" s="185">
        <v>1.0</v>
      </c>
      <c r="J77" s="219">
        <f t="shared" si="64"/>
        <v>10</v>
      </c>
      <c r="K77" s="180"/>
      <c r="L77" s="180"/>
      <c r="M77" s="180"/>
      <c r="N77" s="180"/>
      <c r="O77" s="180"/>
      <c r="P77" s="180"/>
      <c r="Q77" s="228"/>
      <c r="R77" s="224"/>
      <c r="S77" s="140"/>
      <c r="T77" s="140"/>
      <c r="U77" s="143"/>
      <c r="V77" s="140"/>
      <c r="W77" s="140"/>
      <c r="X77" s="140"/>
      <c r="Y77" s="140"/>
      <c r="Z77" s="140"/>
      <c r="AA77" s="140"/>
      <c r="AB77" s="140"/>
      <c r="AC77" s="140"/>
      <c r="AD77" s="140"/>
      <c r="AE77" s="140"/>
      <c r="AF77" s="140"/>
      <c r="AG77" s="140"/>
      <c r="AH77" s="140"/>
      <c r="AI77" s="140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</row>
    <row r="78" ht="24.75" customHeight="1">
      <c r="A78" s="164">
        <v>3.0</v>
      </c>
      <c r="B78" s="186" t="s">
        <v>82</v>
      </c>
      <c r="C78" s="164"/>
      <c r="D78" s="164"/>
      <c r="E78" s="164"/>
      <c r="F78" s="164"/>
      <c r="G78" s="164"/>
      <c r="H78" s="227">
        <v>24.0</v>
      </c>
      <c r="I78" s="185">
        <v>1.0</v>
      </c>
      <c r="J78" s="219">
        <f t="shared" si="64"/>
        <v>24</v>
      </c>
      <c r="K78" s="180"/>
      <c r="L78" s="180"/>
      <c r="M78" s="180"/>
      <c r="N78" s="180"/>
      <c r="O78" s="180"/>
      <c r="P78" s="180"/>
      <c r="Q78" s="228"/>
      <c r="R78" s="224"/>
      <c r="S78" s="140"/>
      <c r="T78" s="140"/>
      <c r="U78" s="143"/>
      <c r="V78" s="140"/>
      <c r="W78" s="140"/>
      <c r="X78" s="140"/>
      <c r="Y78" s="140"/>
      <c r="Z78" s="140"/>
      <c r="AA78" s="140"/>
      <c r="AB78" s="140"/>
      <c r="AC78" s="140"/>
      <c r="AD78" s="140"/>
      <c r="AE78" s="140"/>
      <c r="AF78" s="140"/>
      <c r="AG78" s="140"/>
      <c r="AH78" s="140"/>
      <c r="AI78" s="140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</row>
    <row r="79" ht="24.75" customHeight="1">
      <c r="A79" s="164">
        <v>4.0</v>
      </c>
      <c r="B79" s="201" t="s">
        <v>82</v>
      </c>
      <c r="C79" s="164"/>
      <c r="D79" s="164"/>
      <c r="E79" s="164"/>
      <c r="F79" s="164"/>
      <c r="G79" s="164"/>
      <c r="H79" s="227">
        <v>21.0</v>
      </c>
      <c r="I79" s="185">
        <v>1.0</v>
      </c>
      <c r="J79" s="219">
        <f t="shared" si="64"/>
        <v>21</v>
      </c>
      <c r="K79" s="180"/>
      <c r="L79" s="180"/>
      <c r="M79" s="180"/>
      <c r="N79" s="180"/>
      <c r="O79" s="180"/>
      <c r="P79" s="180"/>
      <c r="Q79" s="228"/>
      <c r="R79" s="224"/>
      <c r="S79" s="140"/>
      <c r="T79" s="140"/>
      <c r="U79" s="143"/>
      <c r="V79" s="140"/>
      <c r="W79" s="140"/>
      <c r="X79" s="140"/>
      <c r="Y79" s="140"/>
      <c r="Z79" s="140"/>
      <c r="AA79" s="140"/>
      <c r="AB79" s="140"/>
      <c r="AC79" s="140"/>
      <c r="AD79" s="140"/>
      <c r="AE79" s="140"/>
      <c r="AF79" s="140"/>
      <c r="AG79" s="140"/>
      <c r="AH79" s="140"/>
      <c r="AI79" s="140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</row>
    <row r="80" ht="24.75" customHeight="1">
      <c r="A80" s="164">
        <v>5.0</v>
      </c>
      <c r="B80" s="186" t="s">
        <v>57</v>
      </c>
      <c r="C80" s="164"/>
      <c r="D80" s="164"/>
      <c r="E80" s="164"/>
      <c r="F80" s="164"/>
      <c r="G80" s="164"/>
      <c r="H80" s="227">
        <v>41.0</v>
      </c>
      <c r="I80" s="185">
        <v>1.0</v>
      </c>
      <c r="J80" s="219">
        <f t="shared" si="64"/>
        <v>41</v>
      </c>
      <c r="K80" s="180"/>
      <c r="L80" s="180"/>
      <c r="M80" s="180"/>
      <c r="N80" s="180"/>
      <c r="O80" s="180"/>
      <c r="P80" s="180"/>
      <c r="Q80" s="228"/>
      <c r="R80" s="224"/>
      <c r="S80" s="140"/>
      <c r="T80" s="140"/>
      <c r="U80" s="143"/>
      <c r="V80" s="140"/>
      <c r="W80" s="140"/>
      <c r="X80" s="140"/>
      <c r="Y80" s="140"/>
      <c r="Z80" s="140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</row>
    <row r="81" ht="24.75" customHeight="1">
      <c r="A81" s="164">
        <v>6.0</v>
      </c>
      <c r="B81" s="201" t="s">
        <v>57</v>
      </c>
      <c r="C81" s="164"/>
      <c r="D81" s="164"/>
      <c r="E81" s="164"/>
      <c r="F81" s="164"/>
      <c r="G81" s="164"/>
      <c r="H81" s="227">
        <v>23.0</v>
      </c>
      <c r="I81" s="185">
        <v>1.0</v>
      </c>
      <c r="J81" s="219">
        <f t="shared" si="64"/>
        <v>23</v>
      </c>
      <c r="K81" s="180"/>
      <c r="L81" s="180"/>
      <c r="M81" s="180"/>
      <c r="N81" s="180"/>
      <c r="O81" s="180"/>
      <c r="P81" s="180"/>
      <c r="Q81" s="228"/>
      <c r="R81" s="224"/>
      <c r="S81" s="140"/>
      <c r="T81" s="140"/>
      <c r="U81" s="143"/>
      <c r="V81" s="140"/>
      <c r="W81" s="140"/>
      <c r="X81" s="140"/>
      <c r="Y81" s="140"/>
      <c r="Z81" s="140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</row>
    <row r="82" ht="18.0" customHeight="1">
      <c r="A82" s="140"/>
      <c r="B82" s="140"/>
      <c r="C82" s="140"/>
      <c r="D82" s="140"/>
      <c r="E82" s="140"/>
      <c r="F82" s="140"/>
      <c r="G82" s="140"/>
      <c r="H82" s="141" t="s">
        <v>38</v>
      </c>
      <c r="I82" s="140"/>
      <c r="J82" s="232">
        <f>SUM(J76:J81)</f>
        <v>149</v>
      </c>
      <c r="K82" s="233"/>
      <c r="L82" s="233"/>
      <c r="M82" s="233"/>
      <c r="N82" s="233"/>
      <c r="O82" s="233"/>
      <c r="P82" s="233"/>
      <c r="Q82" s="234"/>
      <c r="R82" s="224"/>
      <c r="S82" s="140"/>
      <c r="T82" s="140"/>
      <c r="U82" s="143"/>
      <c r="V82" s="140"/>
      <c r="W82" s="140"/>
      <c r="X82" s="140"/>
      <c r="Y82" s="140"/>
      <c r="Z82" s="140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</row>
    <row r="83" ht="18.0" customHeight="1">
      <c r="A83" s="146"/>
      <c r="B83" s="146"/>
      <c r="C83" s="146"/>
      <c r="D83" s="146"/>
      <c r="E83" s="146"/>
      <c r="F83" s="146"/>
      <c r="G83" s="146"/>
      <c r="H83" s="147"/>
      <c r="I83" s="177"/>
      <c r="J83" s="204">
        <f>+J82*60%</f>
        <v>89.4</v>
      </c>
      <c r="K83" s="204"/>
      <c r="L83" s="204"/>
      <c r="M83" s="204"/>
      <c r="N83" s="204"/>
      <c r="O83" s="204"/>
      <c r="P83" s="204"/>
      <c r="Q83" s="206">
        <f>+J82*40%</f>
        <v>59.6</v>
      </c>
      <c r="R83" s="224"/>
      <c r="S83" s="140"/>
      <c r="T83" s="140"/>
      <c r="U83" s="143"/>
      <c r="V83" s="140"/>
      <c r="W83" s="140"/>
      <c r="X83" s="140"/>
      <c r="Y83" s="140"/>
      <c r="Z83" s="140"/>
      <c r="AA83" s="140"/>
      <c r="AB83" s="140"/>
      <c r="AC83" s="140"/>
      <c r="AD83" s="140"/>
      <c r="AE83" s="140"/>
      <c r="AF83" s="140"/>
      <c r="AG83" s="140"/>
      <c r="AH83" s="140"/>
      <c r="AI83" s="140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</row>
    <row r="84" ht="18.0" customHeight="1">
      <c r="A84" s="140"/>
      <c r="B84" s="140"/>
      <c r="C84" s="140"/>
      <c r="D84" s="140"/>
      <c r="E84" s="140"/>
      <c r="F84" s="140"/>
      <c r="G84" s="140"/>
      <c r="H84" s="141"/>
      <c r="I84" s="140"/>
      <c r="J84" s="140"/>
      <c r="K84" s="140"/>
      <c r="L84" s="140"/>
      <c r="M84" s="140"/>
      <c r="N84" s="140"/>
      <c r="O84" s="140"/>
      <c r="P84" s="140"/>
      <c r="Q84" s="142"/>
      <c r="R84" s="224"/>
      <c r="S84" s="140"/>
      <c r="T84" s="140"/>
      <c r="U84" s="143"/>
      <c r="V84" s="140"/>
      <c r="W84" s="140"/>
      <c r="X84" s="140"/>
      <c r="Y84" s="140"/>
      <c r="Z84" s="140"/>
      <c r="AA84" s="140"/>
      <c r="AB84" s="140"/>
      <c r="AC84" s="140"/>
      <c r="AD84" s="140"/>
      <c r="AE84" s="140"/>
      <c r="AF84" s="140"/>
      <c r="AG84" s="140"/>
      <c r="AH84" s="140"/>
      <c r="AI84" s="140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</row>
    <row r="85" ht="18.0" customHeight="1">
      <c r="A85" s="140"/>
      <c r="B85" s="140"/>
      <c r="C85" s="140"/>
      <c r="D85" s="140"/>
      <c r="E85" s="140"/>
      <c r="F85" s="140"/>
      <c r="G85" s="140"/>
      <c r="H85" s="141"/>
      <c r="I85" s="140"/>
      <c r="J85" s="140"/>
      <c r="K85" s="140"/>
      <c r="L85" s="140"/>
      <c r="M85" s="140"/>
      <c r="N85" s="140"/>
      <c r="O85" s="140"/>
      <c r="P85" s="140"/>
      <c r="Q85" s="142"/>
      <c r="R85" s="224"/>
      <c r="S85" s="140"/>
      <c r="T85" s="140"/>
      <c r="U85" s="143"/>
      <c r="V85" s="140"/>
      <c r="W85" s="140"/>
      <c r="X85" s="140"/>
      <c r="Y85" s="140"/>
      <c r="Z85" s="140"/>
      <c r="AA85" s="140"/>
      <c r="AB85" s="140"/>
      <c r="AC85" s="140"/>
      <c r="AD85" s="140"/>
      <c r="AE85" s="140"/>
      <c r="AF85" s="140"/>
      <c r="AG85" s="140"/>
      <c r="AH85" s="140"/>
      <c r="AI85" s="140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</row>
    <row r="86" ht="18.0" customHeight="1">
      <c r="A86" s="235" t="s">
        <v>41</v>
      </c>
      <c r="B86" s="140"/>
      <c r="C86" s="140"/>
      <c r="D86" s="140"/>
      <c r="E86" s="140"/>
      <c r="F86" s="140"/>
      <c r="G86" s="140"/>
      <c r="H86" s="141"/>
      <c r="I86" s="140"/>
      <c r="J86" s="140"/>
      <c r="K86" s="140"/>
      <c r="L86" s="140"/>
      <c r="M86" s="140"/>
      <c r="N86" s="140"/>
      <c r="O86" s="140"/>
      <c r="P86" s="140"/>
      <c r="Q86" s="142"/>
      <c r="R86" s="224"/>
      <c r="S86" s="140"/>
      <c r="T86" s="140"/>
      <c r="U86" s="143"/>
      <c r="V86" s="140"/>
      <c r="W86" s="140"/>
      <c r="X86" s="140"/>
      <c r="Y86" s="140"/>
      <c r="Z86" s="140"/>
      <c r="AA86" s="140"/>
      <c r="AB86" s="140"/>
      <c r="AC86" s="140"/>
      <c r="AD86" s="140"/>
      <c r="AE86" s="140"/>
      <c r="AF86" s="140"/>
      <c r="AG86" s="140"/>
      <c r="AH86" s="140"/>
      <c r="AI86" s="140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</row>
    <row r="87" ht="18.0" customHeight="1">
      <c r="A87" s="236"/>
      <c r="B87" s="237" t="s">
        <v>42</v>
      </c>
      <c r="C87" s="237" t="s">
        <v>43</v>
      </c>
      <c r="D87" s="237" t="s">
        <v>44</v>
      </c>
      <c r="E87" s="237" t="s">
        <v>45</v>
      </c>
      <c r="F87" s="237"/>
      <c r="G87" s="237"/>
      <c r="H87" s="238" t="s">
        <v>46</v>
      </c>
      <c r="I87" s="239" t="s">
        <v>47</v>
      </c>
      <c r="J87" s="140"/>
      <c r="K87" s="140"/>
      <c r="L87" s="140"/>
      <c r="M87" s="140"/>
      <c r="N87" s="140"/>
      <c r="O87" s="140"/>
      <c r="P87" s="140"/>
      <c r="Q87" s="142"/>
      <c r="R87" s="224"/>
      <c r="S87" s="140"/>
      <c r="T87" s="140"/>
      <c r="U87" s="143"/>
      <c r="V87" s="140"/>
      <c r="W87" s="140"/>
      <c r="X87" s="140"/>
      <c r="Y87" s="140"/>
      <c r="Z87" s="140"/>
      <c r="AA87" s="140"/>
      <c r="AB87" s="140"/>
      <c r="AC87" s="140"/>
      <c r="AD87" s="140"/>
      <c r="AE87" s="140"/>
      <c r="AF87" s="140"/>
      <c r="AG87" s="140"/>
      <c r="AH87" s="140"/>
      <c r="AI87" s="140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</row>
    <row r="88" ht="18.0" customHeight="1">
      <c r="A88" s="240" t="s">
        <v>48</v>
      </c>
      <c r="B88" s="241">
        <f>+E13</f>
        <v>12392.7045</v>
      </c>
      <c r="C88" s="242">
        <f>+J59</f>
        <v>11592.18526</v>
      </c>
      <c r="D88" s="242">
        <f>+J69</f>
        <v>43.9894928</v>
      </c>
      <c r="E88" s="243">
        <f>J83</f>
        <v>89.4</v>
      </c>
      <c r="F88" s="243"/>
      <c r="G88" s="243"/>
      <c r="H88" s="244">
        <f>+I13</f>
        <v>631.61</v>
      </c>
      <c r="I88" s="245">
        <f>+B88-C88-D88-E88-H88</f>
        <v>35.51974805</v>
      </c>
      <c r="J88" s="140"/>
      <c r="K88" s="140"/>
      <c r="L88" s="140"/>
      <c r="M88" s="140"/>
      <c r="N88" s="140"/>
      <c r="O88" s="140"/>
      <c r="P88" s="140"/>
      <c r="Q88" s="142"/>
      <c r="R88" s="224"/>
      <c r="S88" s="140"/>
      <c r="T88" s="140"/>
      <c r="U88" s="143"/>
      <c r="V88" s="140"/>
      <c r="W88" s="140"/>
      <c r="X88" s="140"/>
      <c r="Y88" s="140"/>
      <c r="Z88" s="140"/>
      <c r="AA88" s="140"/>
      <c r="AB88" s="140"/>
      <c r="AC88" s="140"/>
      <c r="AD88" s="140"/>
      <c r="AE88" s="140"/>
      <c r="AF88" s="140"/>
      <c r="AG88" s="140"/>
      <c r="AH88" s="140"/>
      <c r="AI88" s="140"/>
      <c r="AJ88" s="140"/>
      <c r="AK88" s="140"/>
      <c r="AL88" s="140"/>
      <c r="AM88" s="140"/>
      <c r="AN88" s="140"/>
      <c r="AO88" s="140"/>
      <c r="AP88" s="140"/>
      <c r="AQ88" s="140"/>
      <c r="AR88" s="140"/>
      <c r="AS88" s="140"/>
    </row>
    <row r="89" ht="18.0" customHeight="1">
      <c r="A89" s="246" t="s">
        <v>49</v>
      </c>
      <c r="B89" s="247"/>
      <c r="C89" s="248">
        <f>+C88/B88</f>
        <v>0.9354039919</v>
      </c>
      <c r="D89" s="248">
        <f>+D88/B88</f>
        <v>0.003549628154</v>
      </c>
      <c r="E89" s="248">
        <f>+E88/B88</f>
        <v>0.007213921707</v>
      </c>
      <c r="F89" s="248"/>
      <c r="G89" s="248"/>
      <c r="H89" s="249">
        <f>+H88/B88</f>
        <v>0.05096627616</v>
      </c>
      <c r="I89" s="250">
        <f>+I88/B88</f>
        <v>0.002866182119</v>
      </c>
      <c r="J89" s="140"/>
      <c r="K89" s="140"/>
      <c r="L89" s="140"/>
      <c r="M89" s="140"/>
      <c r="N89" s="140"/>
      <c r="O89" s="140"/>
      <c r="P89" s="140"/>
      <c r="Q89" s="142"/>
      <c r="R89" s="224"/>
      <c r="S89" s="140"/>
      <c r="T89" s="140"/>
      <c r="U89" s="143"/>
      <c r="V89" s="140"/>
      <c r="W89" s="140"/>
      <c r="X89" s="140"/>
      <c r="Y89" s="140"/>
      <c r="Z89" s="140"/>
      <c r="AA89" s="140"/>
      <c r="AB89" s="140"/>
      <c r="AC89" s="140"/>
      <c r="AD89" s="140"/>
      <c r="AE89" s="140"/>
      <c r="AF89" s="140"/>
      <c r="AG89" s="140"/>
      <c r="AH89" s="140"/>
      <c r="AI89" s="140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</row>
    <row r="90" ht="18.0" customHeight="1">
      <c r="A90" s="167"/>
      <c r="B90" s="221"/>
      <c r="C90" s="251"/>
      <c r="D90" s="251"/>
      <c r="E90" s="251"/>
      <c r="F90" s="251"/>
      <c r="G90" s="251"/>
      <c r="H90" s="252"/>
      <c r="I90" s="253"/>
      <c r="J90" s="140"/>
      <c r="K90" s="140"/>
      <c r="L90" s="140"/>
      <c r="M90" s="140"/>
      <c r="N90" s="140"/>
      <c r="O90" s="140"/>
      <c r="P90" s="140"/>
      <c r="Q90" s="142"/>
      <c r="R90" s="224"/>
      <c r="S90" s="140"/>
      <c r="T90" s="140"/>
      <c r="U90" s="143"/>
      <c r="V90" s="140"/>
      <c r="W90" s="140"/>
      <c r="X90" s="140"/>
      <c r="Y90" s="140"/>
      <c r="Z90" s="140"/>
      <c r="AA90" s="140"/>
      <c r="AB90" s="140"/>
      <c r="AC90" s="140"/>
      <c r="AD90" s="140"/>
      <c r="AE90" s="140"/>
      <c r="AF90" s="140"/>
      <c r="AG90" s="140"/>
      <c r="AH90" s="140"/>
      <c r="AI90" s="140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</row>
    <row r="91" ht="18.0" customHeight="1">
      <c r="A91" s="254"/>
      <c r="B91" s="255"/>
      <c r="C91" s="255"/>
      <c r="D91" s="255" t="s">
        <v>50</v>
      </c>
      <c r="E91" s="255" t="s">
        <v>48</v>
      </c>
      <c r="F91" s="255"/>
      <c r="G91" s="255"/>
      <c r="H91" s="256">
        <f>+D88+E88+H88+I88</f>
        <v>800.5192408</v>
      </c>
      <c r="I91" s="257"/>
      <c r="J91" s="140"/>
      <c r="K91" s="140"/>
      <c r="L91" s="140"/>
      <c r="M91" s="140"/>
      <c r="N91" s="140"/>
      <c r="O91" s="140"/>
      <c r="P91" s="140"/>
      <c r="Q91" s="142"/>
      <c r="R91" s="141"/>
      <c r="S91" s="140"/>
      <c r="T91" s="140"/>
      <c r="U91" s="143"/>
      <c r="V91" s="140"/>
      <c r="W91" s="140"/>
      <c r="X91" s="140"/>
      <c r="Y91" s="140"/>
      <c r="Z91" s="140"/>
      <c r="AA91" s="140"/>
      <c r="AB91" s="140"/>
      <c r="AC91" s="140"/>
      <c r="AD91" s="140"/>
      <c r="AE91" s="140"/>
      <c r="AF91" s="140"/>
      <c r="AG91" s="140"/>
      <c r="AH91" s="140"/>
      <c r="AI91" s="140"/>
      <c r="AJ91" s="140"/>
      <c r="AK91" s="140"/>
      <c r="AL91" s="140"/>
      <c r="AM91" s="140"/>
      <c r="AN91" s="140"/>
      <c r="AO91" s="140"/>
      <c r="AP91" s="140"/>
      <c r="AQ91" s="140"/>
      <c r="AR91" s="140"/>
      <c r="AS91" s="140"/>
    </row>
    <row r="92" ht="18.0" customHeight="1">
      <c r="A92" s="258"/>
      <c r="B92" s="140"/>
      <c r="C92" s="140"/>
      <c r="D92" s="140"/>
      <c r="E92" s="140" t="s">
        <v>49</v>
      </c>
      <c r="F92" s="140"/>
      <c r="G92" s="140"/>
      <c r="H92" s="252">
        <f>+H91/B88</f>
        <v>0.06459600814</v>
      </c>
      <c r="I92" s="259"/>
      <c r="J92" s="140"/>
      <c r="K92" s="140"/>
      <c r="L92" s="140"/>
      <c r="M92" s="140"/>
      <c r="N92" s="140"/>
      <c r="O92" s="140"/>
      <c r="P92" s="140"/>
      <c r="Q92" s="142"/>
      <c r="R92" s="141"/>
      <c r="S92" s="140"/>
      <c r="T92" s="140"/>
      <c r="U92" s="143"/>
      <c r="V92" s="140"/>
      <c r="W92" s="140"/>
      <c r="X92" s="140"/>
      <c r="Y92" s="140"/>
      <c r="Z92" s="140"/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140"/>
      <c r="AL92" s="140"/>
      <c r="AM92" s="140"/>
      <c r="AN92" s="140"/>
      <c r="AO92" s="140"/>
      <c r="AP92" s="140"/>
      <c r="AQ92" s="140"/>
      <c r="AR92" s="140"/>
      <c r="AS92" s="140"/>
    </row>
    <row r="93" ht="18.0" customHeight="1">
      <c r="A93" s="258"/>
      <c r="B93" s="140"/>
      <c r="C93" s="140" t="s">
        <v>51</v>
      </c>
      <c r="D93" s="140"/>
      <c r="E93" s="140"/>
      <c r="F93" s="140"/>
      <c r="G93" s="140"/>
      <c r="H93" s="141"/>
      <c r="I93" s="259"/>
      <c r="J93" s="140"/>
      <c r="K93" s="140"/>
      <c r="L93" s="140"/>
      <c r="M93" s="140"/>
      <c r="N93" s="140"/>
      <c r="O93" s="140"/>
      <c r="P93" s="140"/>
      <c r="Q93" s="142"/>
      <c r="R93" s="141"/>
      <c r="S93" s="140"/>
      <c r="T93" s="140"/>
      <c r="U93" s="143"/>
      <c r="V93" s="140"/>
      <c r="W93" s="140"/>
      <c r="X93" s="140"/>
      <c r="Y93" s="140"/>
      <c r="Z93" s="140"/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140"/>
      <c r="AL93" s="140"/>
      <c r="AM93" s="140"/>
      <c r="AN93" s="140"/>
      <c r="AO93" s="140"/>
      <c r="AP93" s="140"/>
      <c r="AQ93" s="140"/>
      <c r="AR93" s="140"/>
      <c r="AS93" s="140"/>
    </row>
    <row r="94" ht="18.0" customHeight="1">
      <c r="A94" s="258"/>
      <c r="B94" s="140"/>
      <c r="C94" s="140"/>
      <c r="D94" s="140" t="s">
        <v>52</v>
      </c>
      <c r="E94" s="140"/>
      <c r="F94" s="140"/>
      <c r="G94" s="140"/>
      <c r="H94" s="141">
        <f>+H93*(H91-H88)</f>
        <v>0</v>
      </c>
      <c r="I94" s="259"/>
      <c r="J94" s="140"/>
      <c r="K94" s="140"/>
      <c r="L94" s="140"/>
      <c r="M94" s="140"/>
      <c r="N94" s="140"/>
      <c r="O94" s="140"/>
      <c r="P94" s="140"/>
      <c r="Q94" s="142"/>
      <c r="R94" s="140"/>
      <c r="S94" s="140"/>
      <c r="T94" s="140"/>
      <c r="U94" s="143"/>
      <c r="V94" s="140"/>
      <c r="W94" s="140"/>
      <c r="X94" s="140"/>
      <c r="Y94" s="140"/>
      <c r="Z94" s="140"/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140"/>
      <c r="AL94" s="140"/>
      <c r="AM94" s="140"/>
      <c r="AN94" s="140"/>
      <c r="AO94" s="140"/>
      <c r="AP94" s="140"/>
      <c r="AQ94" s="140"/>
      <c r="AR94" s="140"/>
      <c r="AS94" s="140"/>
    </row>
    <row r="95" ht="18.0" customHeight="1">
      <c r="A95" s="260"/>
      <c r="B95" s="261"/>
      <c r="C95" s="261"/>
      <c r="D95" s="261"/>
      <c r="E95" s="261"/>
      <c r="F95" s="261"/>
      <c r="G95" s="261"/>
      <c r="H95" s="262"/>
      <c r="I95" s="263"/>
      <c r="J95" s="140"/>
      <c r="K95" s="140"/>
      <c r="L95" s="140"/>
      <c r="M95" s="140"/>
      <c r="N95" s="140"/>
      <c r="O95" s="140"/>
      <c r="P95" s="140"/>
      <c r="Q95" s="142"/>
      <c r="R95" s="140"/>
      <c r="S95" s="140"/>
      <c r="T95" s="140"/>
      <c r="U95" s="143"/>
      <c r="V95" s="140"/>
      <c r="W95" s="140"/>
      <c r="X95" s="140"/>
      <c r="Y95" s="140"/>
      <c r="Z95" s="140"/>
      <c r="AA95" s="140"/>
      <c r="AB95" s="140"/>
      <c r="AC95" s="140"/>
      <c r="AD95" s="140"/>
      <c r="AE95" s="140"/>
      <c r="AF95" s="140"/>
      <c r="AG95" s="140"/>
      <c r="AH95" s="140"/>
      <c r="AI95" s="140"/>
      <c r="AJ95" s="140"/>
      <c r="AK95" s="140"/>
      <c r="AL95" s="140"/>
      <c r="AM95" s="140"/>
      <c r="AN95" s="140"/>
      <c r="AO95" s="140"/>
      <c r="AP95" s="140"/>
      <c r="AQ95" s="140"/>
      <c r="AR95" s="140"/>
      <c r="AS95" s="140"/>
    </row>
    <row r="96" ht="18.0" customHeight="1">
      <c r="A96" s="140"/>
      <c r="B96" s="140"/>
      <c r="C96" s="140"/>
      <c r="D96" s="140"/>
      <c r="E96" s="140"/>
      <c r="F96" s="140"/>
      <c r="G96" s="140"/>
      <c r="H96" s="141"/>
      <c r="I96" s="140"/>
      <c r="J96" s="140"/>
      <c r="K96" s="140"/>
      <c r="L96" s="140"/>
      <c r="M96" s="140"/>
      <c r="N96" s="140"/>
      <c r="O96" s="140"/>
      <c r="P96" s="140"/>
      <c r="Q96" s="142"/>
      <c r="R96" s="140"/>
      <c r="S96" s="140"/>
      <c r="T96" s="140"/>
      <c r="U96" s="143"/>
      <c r="V96" s="140"/>
      <c r="W96" s="140"/>
      <c r="X96" s="140"/>
      <c r="Y96" s="140"/>
      <c r="Z96" s="140"/>
      <c r="AA96" s="140"/>
      <c r="AB96" s="140"/>
      <c r="AC96" s="140"/>
      <c r="AD96" s="140"/>
      <c r="AE96" s="140"/>
      <c r="AF96" s="140"/>
      <c r="AG96" s="140"/>
      <c r="AH96" s="140"/>
      <c r="AI96" s="140"/>
      <c r="AJ96" s="140"/>
      <c r="AK96" s="140"/>
      <c r="AL96" s="140"/>
      <c r="AM96" s="140"/>
      <c r="AN96" s="140"/>
      <c r="AO96" s="140"/>
      <c r="AP96" s="140"/>
      <c r="AQ96" s="140"/>
      <c r="AR96" s="140"/>
      <c r="AS96" s="140"/>
    </row>
    <row r="97" ht="18.0" customHeight="1">
      <c r="A97" s="140"/>
      <c r="B97" s="140"/>
      <c r="C97" s="140"/>
      <c r="D97" s="140"/>
      <c r="E97" s="140"/>
      <c r="F97" s="140"/>
      <c r="G97" s="140"/>
      <c r="H97" s="141"/>
      <c r="I97" s="140"/>
      <c r="J97" s="140"/>
      <c r="K97" s="140"/>
      <c r="L97" s="140"/>
      <c r="M97" s="140"/>
      <c r="N97" s="140"/>
      <c r="O97" s="140"/>
      <c r="P97" s="140"/>
      <c r="Q97" s="142"/>
      <c r="R97" s="140"/>
      <c r="S97" s="140"/>
      <c r="T97" s="140"/>
      <c r="U97" s="143"/>
      <c r="V97" s="140"/>
      <c r="W97" s="140"/>
      <c r="X97" s="140"/>
      <c r="Y97" s="140"/>
      <c r="Z97" s="140"/>
      <c r="AA97" s="140"/>
      <c r="AB97" s="140"/>
      <c r="AC97" s="140"/>
      <c r="AD97" s="140"/>
      <c r="AE97" s="140"/>
      <c r="AF97" s="140"/>
      <c r="AG97" s="140"/>
      <c r="AH97" s="140"/>
      <c r="AI97" s="140"/>
      <c r="AJ97" s="140"/>
      <c r="AK97" s="140"/>
      <c r="AL97" s="140"/>
      <c r="AM97" s="140"/>
      <c r="AN97" s="140"/>
      <c r="AO97" s="140"/>
      <c r="AP97" s="140"/>
      <c r="AQ97" s="140"/>
      <c r="AR97" s="140"/>
      <c r="AS97" s="140"/>
    </row>
    <row r="98" ht="18.0" customHeight="1">
      <c r="A98" s="140"/>
      <c r="B98" s="140"/>
      <c r="C98" s="140"/>
      <c r="D98" s="140"/>
      <c r="E98" s="140"/>
      <c r="F98" s="140"/>
      <c r="G98" s="140"/>
      <c r="H98" s="141"/>
      <c r="I98" s="140"/>
      <c r="J98" s="140"/>
      <c r="K98" s="140"/>
      <c r="L98" s="140"/>
      <c r="M98" s="140"/>
      <c r="N98" s="140"/>
      <c r="O98" s="140"/>
      <c r="P98" s="140"/>
      <c r="Q98" s="142"/>
      <c r="R98" s="140"/>
      <c r="S98" s="140"/>
      <c r="T98" s="140"/>
      <c r="U98" s="143"/>
      <c r="V98" s="140"/>
      <c r="W98" s="140"/>
      <c r="X98" s="140"/>
      <c r="Y98" s="140"/>
      <c r="Z98" s="140"/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140"/>
      <c r="AL98" s="140"/>
      <c r="AM98" s="140"/>
      <c r="AN98" s="140"/>
      <c r="AO98" s="140"/>
      <c r="AP98" s="140"/>
      <c r="AQ98" s="140"/>
      <c r="AR98" s="140"/>
      <c r="AS98" s="140"/>
    </row>
    <row r="99" ht="18.0" customHeight="1">
      <c r="A99" s="7"/>
      <c r="B99" s="7"/>
      <c r="C99" s="7"/>
      <c r="D99" s="7"/>
      <c r="E99" s="7"/>
      <c r="F99" s="7"/>
      <c r="G99" s="7"/>
      <c r="H99" s="264"/>
      <c r="I99" s="7"/>
      <c r="J99" s="7"/>
      <c r="K99" s="7"/>
      <c r="L99" s="7"/>
      <c r="M99" s="7"/>
      <c r="N99" s="7"/>
      <c r="O99" s="7"/>
      <c r="P99" s="7"/>
      <c r="Q99" s="265"/>
      <c r="R99" s="7"/>
      <c r="S99" s="7"/>
      <c r="T99" s="7"/>
      <c r="U99" s="266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</row>
    <row r="100" ht="18.0" customHeight="1">
      <c r="A100" s="7"/>
      <c r="B100" s="7"/>
      <c r="C100" s="7"/>
      <c r="D100" s="7"/>
      <c r="E100" s="7"/>
      <c r="F100" s="7"/>
      <c r="G100" s="7"/>
      <c r="H100" s="264"/>
      <c r="I100" s="7"/>
      <c r="J100" s="7"/>
      <c r="K100" s="7"/>
      <c r="L100" s="7"/>
      <c r="M100" s="7"/>
      <c r="N100" s="7"/>
      <c r="O100" s="7"/>
      <c r="P100" s="7"/>
      <c r="Q100" s="265"/>
      <c r="R100" s="7"/>
      <c r="S100" s="7"/>
      <c r="T100" s="7"/>
      <c r="U100" s="266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</row>
    <row r="101" ht="18.0" customHeight="1">
      <c r="A101" s="7"/>
      <c r="B101" s="7"/>
      <c r="C101" s="7"/>
      <c r="D101" s="7"/>
      <c r="E101" s="7"/>
      <c r="F101" s="7"/>
      <c r="G101" s="7"/>
      <c r="H101" s="264"/>
      <c r="I101" s="7"/>
      <c r="J101" s="7"/>
      <c r="K101" s="7"/>
      <c r="L101" s="7"/>
      <c r="M101" s="7"/>
      <c r="N101" s="7"/>
      <c r="O101" s="7"/>
      <c r="P101" s="7"/>
      <c r="Q101" s="265"/>
      <c r="R101" s="7"/>
      <c r="S101" s="7"/>
      <c r="T101" s="7"/>
      <c r="U101" s="266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</row>
    <row r="102" ht="18.0" customHeight="1">
      <c r="A102" s="7"/>
      <c r="B102" s="7"/>
      <c r="C102" s="7"/>
      <c r="D102" s="7"/>
      <c r="E102" s="7"/>
      <c r="F102" s="7"/>
      <c r="G102" s="7"/>
      <c r="H102" s="264"/>
      <c r="I102" s="7"/>
      <c r="J102" s="7"/>
      <c r="K102" s="7"/>
      <c r="L102" s="7"/>
      <c r="M102" s="7"/>
      <c r="N102" s="7"/>
      <c r="O102" s="7"/>
      <c r="P102" s="7"/>
      <c r="Q102" s="265"/>
      <c r="R102" s="7"/>
      <c r="S102" s="7"/>
      <c r="T102" s="7"/>
      <c r="U102" s="266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</row>
    <row r="103" ht="18.0" customHeight="1">
      <c r="A103" s="7"/>
      <c r="B103" s="7"/>
      <c r="C103" s="7"/>
      <c r="D103" s="7"/>
      <c r="E103" s="7"/>
      <c r="F103" s="7"/>
      <c r="G103" s="7"/>
      <c r="H103" s="264"/>
      <c r="I103" s="7"/>
      <c r="J103" s="7"/>
      <c r="K103" s="7"/>
      <c r="L103" s="7"/>
      <c r="M103" s="7"/>
      <c r="N103" s="7"/>
      <c r="O103" s="7"/>
      <c r="P103" s="7"/>
      <c r="Q103" s="265"/>
      <c r="R103" s="7"/>
      <c r="S103" s="7"/>
      <c r="T103" s="7"/>
      <c r="U103" s="266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</row>
    <row r="104" ht="18.0" customHeight="1">
      <c r="A104" s="7"/>
      <c r="B104" s="7"/>
      <c r="C104" s="7"/>
      <c r="D104" s="7"/>
      <c r="E104" s="7"/>
      <c r="F104" s="7"/>
      <c r="G104" s="7"/>
      <c r="H104" s="264"/>
      <c r="I104" s="7"/>
      <c r="J104" s="7"/>
      <c r="K104" s="7"/>
      <c r="L104" s="7"/>
      <c r="M104" s="7"/>
      <c r="N104" s="7"/>
      <c r="O104" s="7"/>
      <c r="P104" s="7"/>
      <c r="Q104" s="265"/>
      <c r="R104" s="7"/>
      <c r="S104" s="7"/>
      <c r="T104" s="7"/>
      <c r="U104" s="266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</row>
    <row r="105" ht="18.0" customHeight="1">
      <c r="A105" s="7"/>
      <c r="B105" s="7"/>
      <c r="C105" s="7"/>
      <c r="D105" s="7"/>
      <c r="E105" s="7"/>
      <c r="F105" s="7"/>
      <c r="G105" s="7"/>
      <c r="H105" s="264"/>
      <c r="I105" s="7"/>
      <c r="J105" s="7"/>
      <c r="K105" s="7"/>
      <c r="L105" s="7"/>
      <c r="M105" s="7"/>
      <c r="N105" s="7"/>
      <c r="O105" s="7"/>
      <c r="P105" s="7"/>
      <c r="Q105" s="265"/>
      <c r="R105" s="7"/>
      <c r="S105" s="7"/>
      <c r="T105" s="7"/>
      <c r="U105" s="266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</row>
    <row r="106" ht="18.0" customHeight="1">
      <c r="A106" s="7"/>
      <c r="B106" s="7"/>
      <c r="C106" s="7"/>
      <c r="D106" s="7"/>
      <c r="E106" s="7"/>
      <c r="F106" s="7"/>
      <c r="G106" s="7"/>
      <c r="H106" s="264"/>
      <c r="I106" s="7"/>
      <c r="J106" s="7"/>
      <c r="K106" s="7"/>
      <c r="L106" s="7"/>
      <c r="M106" s="7"/>
      <c r="N106" s="7"/>
      <c r="O106" s="7"/>
      <c r="P106" s="7"/>
      <c r="Q106" s="265"/>
      <c r="R106" s="7"/>
      <c r="S106" s="7"/>
      <c r="T106" s="7"/>
      <c r="U106" s="266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</row>
    <row r="107" ht="18.0" customHeight="1">
      <c r="A107" s="7"/>
      <c r="B107" s="7"/>
      <c r="C107" s="7"/>
      <c r="D107" s="7"/>
      <c r="E107" s="7"/>
      <c r="F107" s="7"/>
      <c r="G107" s="7"/>
      <c r="H107" s="264"/>
      <c r="I107" s="7"/>
      <c r="J107" s="7"/>
      <c r="K107" s="7"/>
      <c r="L107" s="7"/>
      <c r="M107" s="7"/>
      <c r="N107" s="7"/>
      <c r="O107" s="7"/>
      <c r="P107" s="7"/>
      <c r="Q107" s="265"/>
      <c r="R107" s="7"/>
      <c r="S107" s="7"/>
      <c r="T107" s="7"/>
      <c r="U107" s="266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</row>
    <row r="108" ht="18.0" customHeight="1">
      <c r="A108" s="7"/>
      <c r="B108" s="7"/>
      <c r="C108" s="7"/>
      <c r="D108" s="7"/>
      <c r="E108" s="7"/>
      <c r="F108" s="7"/>
      <c r="G108" s="7"/>
      <c r="H108" s="264"/>
      <c r="I108" s="7"/>
      <c r="J108" s="7"/>
      <c r="K108" s="7"/>
      <c r="L108" s="7"/>
      <c r="M108" s="7"/>
      <c r="N108" s="7"/>
      <c r="O108" s="7"/>
      <c r="P108" s="7"/>
      <c r="Q108" s="265"/>
      <c r="R108" s="7"/>
      <c r="S108" s="7"/>
      <c r="T108" s="7"/>
      <c r="U108" s="266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</row>
    <row r="109" ht="18.0" customHeight="1">
      <c r="A109" s="7"/>
      <c r="B109" s="7"/>
      <c r="C109" s="7"/>
      <c r="D109" s="7"/>
      <c r="E109" s="7"/>
      <c r="F109" s="7"/>
      <c r="G109" s="7"/>
      <c r="H109" s="264"/>
      <c r="I109" s="7"/>
      <c r="J109" s="7"/>
      <c r="K109" s="7"/>
      <c r="L109" s="7"/>
      <c r="M109" s="7"/>
      <c r="N109" s="7"/>
      <c r="O109" s="7"/>
      <c r="P109" s="7"/>
      <c r="Q109" s="265"/>
      <c r="R109" s="7"/>
      <c r="S109" s="7"/>
      <c r="T109" s="7"/>
      <c r="U109" s="266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</row>
    <row r="110" ht="18.0" customHeight="1">
      <c r="A110" s="7"/>
      <c r="B110" s="7"/>
      <c r="C110" s="7"/>
      <c r="D110" s="7"/>
      <c r="E110" s="7"/>
      <c r="F110" s="7"/>
      <c r="G110" s="7"/>
      <c r="H110" s="264"/>
      <c r="I110" s="7"/>
      <c r="J110" s="7"/>
      <c r="K110" s="7"/>
      <c r="L110" s="7"/>
      <c r="M110" s="7"/>
      <c r="N110" s="7"/>
      <c r="O110" s="7"/>
      <c r="P110" s="7"/>
      <c r="Q110" s="265"/>
      <c r="R110" s="7"/>
      <c r="S110" s="7"/>
      <c r="T110" s="7"/>
      <c r="U110" s="266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</row>
    <row r="111" ht="18.0" customHeight="1">
      <c r="A111" s="7"/>
      <c r="B111" s="7"/>
      <c r="C111" s="7"/>
      <c r="D111" s="7"/>
      <c r="E111" s="7"/>
      <c r="F111" s="7"/>
      <c r="G111" s="7"/>
      <c r="H111" s="264"/>
      <c r="I111" s="7"/>
      <c r="J111" s="7"/>
      <c r="K111" s="7"/>
      <c r="L111" s="7"/>
      <c r="M111" s="7"/>
      <c r="N111" s="7"/>
      <c r="O111" s="7"/>
      <c r="P111" s="7"/>
      <c r="Q111" s="265"/>
      <c r="R111" s="7"/>
      <c r="S111" s="7"/>
      <c r="T111" s="7"/>
      <c r="U111" s="266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</row>
    <row r="112" ht="18.0" customHeight="1">
      <c r="A112" s="7"/>
      <c r="B112" s="7"/>
      <c r="C112" s="7"/>
      <c r="D112" s="7"/>
      <c r="E112" s="7"/>
      <c r="F112" s="7"/>
      <c r="G112" s="7"/>
      <c r="H112" s="264"/>
      <c r="I112" s="7"/>
      <c r="J112" s="7"/>
      <c r="K112" s="7"/>
      <c r="L112" s="7"/>
      <c r="M112" s="7"/>
      <c r="N112" s="7"/>
      <c r="O112" s="7"/>
      <c r="P112" s="7"/>
      <c r="Q112" s="265"/>
      <c r="R112" s="7"/>
      <c r="S112" s="7"/>
      <c r="T112" s="7"/>
      <c r="U112" s="266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</row>
    <row r="113" ht="18.0" customHeight="1">
      <c r="A113" s="7"/>
      <c r="B113" s="7"/>
      <c r="C113" s="7"/>
      <c r="D113" s="7"/>
      <c r="E113" s="7"/>
      <c r="F113" s="7"/>
      <c r="G113" s="7"/>
      <c r="H113" s="264"/>
      <c r="I113" s="7"/>
      <c r="J113" s="7"/>
      <c r="K113" s="7"/>
      <c r="L113" s="7"/>
      <c r="M113" s="7"/>
      <c r="N113" s="7"/>
      <c r="O113" s="7"/>
      <c r="P113" s="7"/>
      <c r="Q113" s="265"/>
      <c r="R113" s="7"/>
      <c r="S113" s="7"/>
      <c r="T113" s="7"/>
      <c r="U113" s="266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</row>
    <row r="114" ht="18.0" customHeight="1">
      <c r="A114" s="7"/>
      <c r="B114" s="7"/>
      <c r="C114" s="7"/>
      <c r="D114" s="7"/>
      <c r="E114" s="7"/>
      <c r="F114" s="7"/>
      <c r="G114" s="7"/>
      <c r="H114" s="264"/>
      <c r="I114" s="7"/>
      <c r="J114" s="7"/>
      <c r="K114" s="7"/>
      <c r="L114" s="7"/>
      <c r="M114" s="7"/>
      <c r="N114" s="7"/>
      <c r="O114" s="7"/>
      <c r="P114" s="7"/>
      <c r="Q114" s="265"/>
      <c r="R114" s="7"/>
      <c r="S114" s="7"/>
      <c r="T114" s="7"/>
      <c r="U114" s="266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</row>
    <row r="115" ht="18.0" customHeight="1">
      <c r="A115" s="7"/>
      <c r="B115" s="7"/>
      <c r="C115" s="7"/>
      <c r="D115" s="7"/>
      <c r="E115" s="7"/>
      <c r="F115" s="7"/>
      <c r="G115" s="7"/>
      <c r="H115" s="264"/>
      <c r="I115" s="7"/>
      <c r="J115" s="7"/>
      <c r="K115" s="7"/>
      <c r="L115" s="7"/>
      <c r="M115" s="7"/>
      <c r="N115" s="7"/>
      <c r="O115" s="7"/>
      <c r="P115" s="7"/>
      <c r="Q115" s="265"/>
      <c r="R115" s="7"/>
      <c r="S115" s="7"/>
      <c r="T115" s="7"/>
      <c r="U115" s="266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</row>
    <row r="116" ht="18.0" customHeight="1">
      <c r="A116" s="7"/>
      <c r="B116" s="7"/>
      <c r="C116" s="7"/>
      <c r="D116" s="7"/>
      <c r="E116" s="7"/>
      <c r="F116" s="7"/>
      <c r="G116" s="7"/>
      <c r="H116" s="264"/>
      <c r="I116" s="7"/>
      <c r="J116" s="7"/>
      <c r="K116" s="7"/>
      <c r="L116" s="7"/>
      <c r="M116" s="7"/>
      <c r="N116" s="7"/>
      <c r="O116" s="7"/>
      <c r="P116" s="7"/>
      <c r="Q116" s="265"/>
      <c r="R116" s="7"/>
      <c r="S116" s="7"/>
      <c r="T116" s="7"/>
      <c r="U116" s="266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</row>
    <row r="117" ht="18.0" customHeight="1">
      <c r="A117" s="7"/>
      <c r="B117" s="7"/>
      <c r="C117" s="7"/>
      <c r="D117" s="7"/>
      <c r="E117" s="7"/>
      <c r="F117" s="7"/>
      <c r="G117" s="7"/>
      <c r="H117" s="264"/>
      <c r="I117" s="7"/>
      <c r="J117" s="7"/>
      <c r="K117" s="7"/>
      <c r="L117" s="7"/>
      <c r="M117" s="7"/>
      <c r="N117" s="7"/>
      <c r="O117" s="7"/>
      <c r="P117" s="7"/>
      <c r="Q117" s="265"/>
      <c r="R117" s="7"/>
      <c r="S117" s="7"/>
      <c r="T117" s="7"/>
      <c r="U117" s="266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</row>
    <row r="118" ht="18.0" customHeight="1">
      <c r="A118" s="7"/>
      <c r="B118" s="7"/>
      <c r="C118" s="7"/>
      <c r="D118" s="7"/>
      <c r="E118" s="7"/>
      <c r="F118" s="7"/>
      <c r="G118" s="7"/>
      <c r="H118" s="264"/>
      <c r="I118" s="7"/>
      <c r="J118" s="7"/>
      <c r="K118" s="7"/>
      <c r="L118" s="7"/>
      <c r="M118" s="7"/>
      <c r="N118" s="7"/>
      <c r="O118" s="7"/>
      <c r="P118" s="7"/>
      <c r="Q118" s="265"/>
      <c r="R118" s="7"/>
      <c r="S118" s="7"/>
      <c r="T118" s="7"/>
      <c r="U118" s="266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</row>
    <row r="119" ht="18.0" customHeight="1">
      <c r="A119" s="7"/>
      <c r="B119" s="7"/>
      <c r="C119" s="7"/>
      <c r="D119" s="7"/>
      <c r="E119" s="7"/>
      <c r="F119" s="7"/>
      <c r="G119" s="7"/>
      <c r="H119" s="264"/>
      <c r="I119" s="7"/>
      <c r="J119" s="7"/>
      <c r="K119" s="7"/>
      <c r="L119" s="7"/>
      <c r="M119" s="7"/>
      <c r="N119" s="7"/>
      <c r="O119" s="7"/>
      <c r="P119" s="7"/>
      <c r="Q119" s="265"/>
      <c r="R119" s="7"/>
      <c r="S119" s="7"/>
      <c r="T119" s="7"/>
      <c r="U119" s="266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</row>
    <row r="120" ht="18.0" customHeight="1">
      <c r="A120" s="7"/>
      <c r="B120" s="7"/>
      <c r="C120" s="7"/>
      <c r="D120" s="7"/>
      <c r="E120" s="7"/>
      <c r="F120" s="7"/>
      <c r="G120" s="7"/>
      <c r="H120" s="264"/>
      <c r="I120" s="7"/>
      <c r="J120" s="7"/>
      <c r="K120" s="7"/>
      <c r="L120" s="7"/>
      <c r="M120" s="7"/>
      <c r="N120" s="7"/>
      <c r="O120" s="7"/>
      <c r="P120" s="7"/>
      <c r="Q120" s="265"/>
      <c r="R120" s="7"/>
      <c r="S120" s="7"/>
      <c r="T120" s="7"/>
      <c r="U120" s="266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</row>
    <row r="121" ht="18.0" customHeight="1">
      <c r="A121" s="7"/>
      <c r="B121" s="7"/>
      <c r="C121" s="7"/>
      <c r="D121" s="7"/>
      <c r="E121" s="7"/>
      <c r="F121" s="7"/>
      <c r="G121" s="7"/>
      <c r="H121" s="264"/>
      <c r="I121" s="7"/>
      <c r="J121" s="7"/>
      <c r="K121" s="7"/>
      <c r="L121" s="7"/>
      <c r="M121" s="7"/>
      <c r="N121" s="7"/>
      <c r="O121" s="7"/>
      <c r="P121" s="7"/>
      <c r="Q121" s="265"/>
      <c r="R121" s="7"/>
      <c r="S121" s="7"/>
      <c r="T121" s="7"/>
      <c r="U121" s="266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</row>
    <row r="122" ht="18.0" customHeight="1">
      <c r="A122" s="7"/>
      <c r="B122" s="7"/>
      <c r="C122" s="7"/>
      <c r="D122" s="7"/>
      <c r="E122" s="7"/>
      <c r="F122" s="7"/>
      <c r="G122" s="7"/>
      <c r="H122" s="264"/>
      <c r="I122" s="7"/>
      <c r="J122" s="7"/>
      <c r="K122" s="7"/>
      <c r="L122" s="7"/>
      <c r="M122" s="7"/>
      <c r="N122" s="7"/>
      <c r="O122" s="7"/>
      <c r="P122" s="7"/>
      <c r="Q122" s="265"/>
      <c r="R122" s="7"/>
      <c r="S122" s="7"/>
      <c r="T122" s="7"/>
      <c r="U122" s="266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</row>
    <row r="123" ht="18.0" customHeight="1">
      <c r="A123" s="7"/>
      <c r="B123" s="7"/>
      <c r="C123" s="7"/>
      <c r="D123" s="7"/>
      <c r="E123" s="7"/>
      <c r="F123" s="7"/>
      <c r="G123" s="7"/>
      <c r="H123" s="264"/>
      <c r="I123" s="7"/>
      <c r="J123" s="7"/>
      <c r="K123" s="7"/>
      <c r="L123" s="7"/>
      <c r="M123" s="7"/>
      <c r="N123" s="7"/>
      <c r="O123" s="7"/>
      <c r="P123" s="7"/>
      <c r="Q123" s="265"/>
      <c r="R123" s="7"/>
      <c r="S123" s="7"/>
      <c r="T123" s="7"/>
      <c r="U123" s="266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</row>
    <row r="124" ht="18.0" customHeight="1">
      <c r="A124" s="7"/>
      <c r="B124" s="7"/>
      <c r="C124" s="7"/>
      <c r="D124" s="7"/>
      <c r="E124" s="7"/>
      <c r="F124" s="7"/>
      <c r="G124" s="7"/>
      <c r="H124" s="264"/>
      <c r="I124" s="7"/>
      <c r="J124" s="7"/>
      <c r="K124" s="7"/>
      <c r="L124" s="7"/>
      <c r="M124" s="7"/>
      <c r="N124" s="7"/>
      <c r="O124" s="7"/>
      <c r="P124" s="7"/>
      <c r="Q124" s="265"/>
      <c r="R124" s="7"/>
      <c r="S124" s="7"/>
      <c r="T124" s="7"/>
      <c r="U124" s="266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</row>
    <row r="125" ht="18.0" customHeight="1">
      <c r="A125" s="7"/>
      <c r="B125" s="7"/>
      <c r="C125" s="7"/>
      <c r="D125" s="7"/>
      <c r="E125" s="7"/>
      <c r="F125" s="7"/>
      <c r="G125" s="7"/>
      <c r="H125" s="264"/>
      <c r="I125" s="7"/>
      <c r="J125" s="7"/>
      <c r="K125" s="7"/>
      <c r="L125" s="7"/>
      <c r="M125" s="7"/>
      <c r="N125" s="7"/>
      <c r="O125" s="7"/>
      <c r="P125" s="7"/>
      <c r="Q125" s="265"/>
      <c r="R125" s="7"/>
      <c r="S125" s="7"/>
      <c r="T125" s="7"/>
      <c r="U125" s="266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</row>
    <row r="126" ht="18.0" customHeight="1">
      <c r="A126" s="7"/>
      <c r="B126" s="7"/>
      <c r="C126" s="7"/>
      <c r="D126" s="7"/>
      <c r="E126" s="7"/>
      <c r="F126" s="7"/>
      <c r="G126" s="7"/>
      <c r="H126" s="264"/>
      <c r="I126" s="7"/>
      <c r="J126" s="7"/>
      <c r="K126" s="7"/>
      <c r="L126" s="7"/>
      <c r="M126" s="7"/>
      <c r="N126" s="7"/>
      <c r="O126" s="7"/>
      <c r="P126" s="7"/>
      <c r="Q126" s="265"/>
      <c r="R126" s="7"/>
      <c r="S126" s="7"/>
      <c r="T126" s="7"/>
      <c r="U126" s="266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</row>
    <row r="127" ht="18.0" customHeight="1">
      <c r="A127" s="7"/>
      <c r="B127" s="7"/>
      <c r="C127" s="7"/>
      <c r="D127" s="7"/>
      <c r="E127" s="7"/>
      <c r="F127" s="7"/>
      <c r="G127" s="7"/>
      <c r="H127" s="264"/>
      <c r="I127" s="7"/>
      <c r="J127" s="7"/>
      <c r="K127" s="7"/>
      <c r="L127" s="7"/>
      <c r="M127" s="7"/>
      <c r="N127" s="7"/>
      <c r="O127" s="7"/>
      <c r="P127" s="7"/>
      <c r="Q127" s="265"/>
      <c r="R127" s="7"/>
      <c r="S127" s="7"/>
      <c r="T127" s="7"/>
      <c r="U127" s="266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</row>
    <row r="128" ht="18.0" customHeight="1">
      <c r="A128" s="7"/>
      <c r="B128" s="7"/>
      <c r="C128" s="7"/>
      <c r="D128" s="7"/>
      <c r="E128" s="7"/>
      <c r="F128" s="7"/>
      <c r="G128" s="7"/>
      <c r="H128" s="264"/>
      <c r="I128" s="7"/>
      <c r="J128" s="7"/>
      <c r="K128" s="7"/>
      <c r="L128" s="7"/>
      <c r="M128" s="7"/>
      <c r="N128" s="7"/>
      <c r="O128" s="7"/>
      <c r="P128" s="7"/>
      <c r="Q128" s="265"/>
      <c r="R128" s="7"/>
      <c r="S128" s="7"/>
      <c r="T128" s="7"/>
      <c r="U128" s="266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</row>
    <row r="129" ht="18.0" customHeight="1">
      <c r="A129" s="7"/>
      <c r="B129" s="7"/>
      <c r="C129" s="7"/>
      <c r="D129" s="7"/>
      <c r="E129" s="7"/>
      <c r="F129" s="7"/>
      <c r="G129" s="7"/>
      <c r="H129" s="264"/>
      <c r="I129" s="7"/>
      <c r="J129" s="7"/>
      <c r="K129" s="7"/>
      <c r="L129" s="7"/>
      <c r="M129" s="7"/>
      <c r="N129" s="7"/>
      <c r="O129" s="7"/>
      <c r="P129" s="7"/>
      <c r="Q129" s="265"/>
      <c r="R129" s="7"/>
      <c r="S129" s="7"/>
      <c r="T129" s="7"/>
      <c r="U129" s="266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</row>
    <row r="130" ht="18.0" customHeight="1">
      <c r="A130" s="7"/>
      <c r="B130" s="7"/>
      <c r="C130" s="7"/>
      <c r="D130" s="7"/>
      <c r="E130" s="7"/>
      <c r="F130" s="7"/>
      <c r="G130" s="7"/>
      <c r="H130" s="264"/>
      <c r="I130" s="7"/>
      <c r="J130" s="7"/>
      <c r="K130" s="7"/>
      <c r="L130" s="7"/>
      <c r="M130" s="7"/>
      <c r="N130" s="7"/>
      <c r="O130" s="7"/>
      <c r="P130" s="7"/>
      <c r="Q130" s="265"/>
      <c r="R130" s="7"/>
      <c r="S130" s="7"/>
      <c r="T130" s="7"/>
      <c r="U130" s="266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</row>
    <row r="131" ht="18.0" customHeight="1">
      <c r="A131" s="7"/>
      <c r="B131" s="7"/>
      <c r="C131" s="7"/>
      <c r="D131" s="7"/>
      <c r="E131" s="7"/>
      <c r="F131" s="7"/>
      <c r="G131" s="7"/>
      <c r="H131" s="264"/>
      <c r="I131" s="7"/>
      <c r="J131" s="7"/>
      <c r="K131" s="7"/>
      <c r="L131" s="7"/>
      <c r="M131" s="7"/>
      <c r="N131" s="7"/>
      <c r="O131" s="7"/>
      <c r="P131" s="7"/>
      <c r="Q131" s="265"/>
      <c r="R131" s="7"/>
      <c r="S131" s="7"/>
      <c r="T131" s="7"/>
      <c r="U131" s="266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</row>
    <row r="132" ht="18.0" customHeight="1">
      <c r="A132" s="7"/>
      <c r="B132" s="7"/>
      <c r="C132" s="7"/>
      <c r="D132" s="7"/>
      <c r="E132" s="7"/>
      <c r="F132" s="7"/>
      <c r="G132" s="7"/>
      <c r="H132" s="264"/>
      <c r="I132" s="7"/>
      <c r="J132" s="7"/>
      <c r="K132" s="7"/>
      <c r="L132" s="7"/>
      <c r="M132" s="7"/>
      <c r="N132" s="7"/>
      <c r="O132" s="7"/>
      <c r="P132" s="7"/>
      <c r="Q132" s="265"/>
      <c r="R132" s="7"/>
      <c r="S132" s="7"/>
      <c r="T132" s="7"/>
      <c r="U132" s="266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</row>
    <row r="133" ht="18.0" customHeight="1">
      <c r="A133" s="7"/>
      <c r="B133" s="7"/>
      <c r="C133" s="7"/>
      <c r="D133" s="7"/>
      <c r="E133" s="7"/>
      <c r="F133" s="7"/>
      <c r="G133" s="7"/>
      <c r="H133" s="264"/>
      <c r="I133" s="7"/>
      <c r="J133" s="7"/>
      <c r="K133" s="7"/>
      <c r="L133" s="7"/>
      <c r="M133" s="7"/>
      <c r="N133" s="7"/>
      <c r="O133" s="7"/>
      <c r="P133" s="7"/>
      <c r="Q133" s="265"/>
      <c r="R133" s="7"/>
      <c r="S133" s="7"/>
      <c r="T133" s="7"/>
      <c r="U133" s="266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</row>
    <row r="134" ht="18.0" customHeight="1">
      <c r="A134" s="7"/>
      <c r="B134" s="7"/>
      <c r="C134" s="7"/>
      <c r="D134" s="7"/>
      <c r="E134" s="7"/>
      <c r="F134" s="7"/>
      <c r="G134" s="7"/>
      <c r="H134" s="264"/>
      <c r="I134" s="7"/>
      <c r="J134" s="7"/>
      <c r="K134" s="7"/>
      <c r="L134" s="7"/>
      <c r="M134" s="7"/>
      <c r="N134" s="7"/>
      <c r="O134" s="7"/>
      <c r="P134" s="7"/>
      <c r="Q134" s="265"/>
      <c r="R134" s="7"/>
      <c r="S134" s="7"/>
      <c r="T134" s="7"/>
      <c r="U134" s="266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</row>
    <row r="135" ht="18.0" customHeight="1">
      <c r="A135" s="7"/>
      <c r="B135" s="7"/>
      <c r="C135" s="7"/>
      <c r="D135" s="7"/>
      <c r="E135" s="7"/>
      <c r="F135" s="7"/>
      <c r="G135" s="7"/>
      <c r="H135" s="264"/>
      <c r="I135" s="7"/>
      <c r="J135" s="7"/>
      <c r="K135" s="7"/>
      <c r="L135" s="7"/>
      <c r="M135" s="7"/>
      <c r="N135" s="7"/>
      <c r="O135" s="7"/>
      <c r="P135" s="7"/>
      <c r="Q135" s="265"/>
      <c r="R135" s="7"/>
      <c r="S135" s="7"/>
      <c r="T135" s="7"/>
      <c r="U135" s="266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</row>
    <row r="136" ht="18.0" customHeight="1">
      <c r="A136" s="7"/>
      <c r="B136" s="7"/>
      <c r="C136" s="7"/>
      <c r="D136" s="7"/>
      <c r="E136" s="7"/>
      <c r="F136" s="7"/>
      <c r="G136" s="7"/>
      <c r="H136" s="264"/>
      <c r="I136" s="7"/>
      <c r="J136" s="7"/>
      <c r="K136" s="7"/>
      <c r="L136" s="7"/>
      <c r="M136" s="7"/>
      <c r="N136" s="7"/>
      <c r="O136" s="7"/>
      <c r="P136" s="7"/>
      <c r="Q136" s="265"/>
      <c r="R136" s="7"/>
      <c r="S136" s="7"/>
      <c r="T136" s="7"/>
      <c r="U136" s="266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</row>
    <row r="137" ht="18.0" customHeight="1">
      <c r="A137" s="7"/>
      <c r="B137" s="7"/>
      <c r="C137" s="7"/>
      <c r="D137" s="7"/>
      <c r="E137" s="7"/>
      <c r="F137" s="7"/>
      <c r="G137" s="7"/>
      <c r="H137" s="264"/>
      <c r="I137" s="7"/>
      <c r="J137" s="7"/>
      <c r="K137" s="7"/>
      <c r="L137" s="7"/>
      <c r="M137" s="7"/>
      <c r="N137" s="7"/>
      <c r="O137" s="7"/>
      <c r="P137" s="7"/>
      <c r="Q137" s="265"/>
      <c r="R137" s="7"/>
      <c r="S137" s="7"/>
      <c r="T137" s="7"/>
      <c r="U137" s="266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</row>
    <row r="138" ht="18.0" customHeight="1">
      <c r="A138" s="7"/>
      <c r="B138" s="7"/>
      <c r="C138" s="7"/>
      <c r="D138" s="7"/>
      <c r="E138" s="7"/>
      <c r="F138" s="7"/>
      <c r="G138" s="7"/>
      <c r="H138" s="264"/>
      <c r="I138" s="7"/>
      <c r="J138" s="7"/>
      <c r="K138" s="7"/>
      <c r="L138" s="7"/>
      <c r="M138" s="7"/>
      <c r="N138" s="7"/>
      <c r="O138" s="7"/>
      <c r="P138" s="7"/>
      <c r="Q138" s="265"/>
      <c r="R138" s="7"/>
      <c r="S138" s="7"/>
      <c r="T138" s="7"/>
      <c r="U138" s="266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</row>
    <row r="139" ht="18.0" customHeight="1">
      <c r="A139" s="7"/>
      <c r="B139" s="7"/>
      <c r="C139" s="7"/>
      <c r="D139" s="7"/>
      <c r="E139" s="7"/>
      <c r="F139" s="7"/>
      <c r="G139" s="7"/>
      <c r="H139" s="264"/>
      <c r="I139" s="7"/>
      <c r="J139" s="7"/>
      <c r="K139" s="7"/>
      <c r="L139" s="7"/>
      <c r="M139" s="7"/>
      <c r="N139" s="7"/>
      <c r="O139" s="7"/>
      <c r="P139" s="7"/>
      <c r="Q139" s="265"/>
      <c r="R139" s="7"/>
      <c r="S139" s="7"/>
      <c r="T139" s="7"/>
      <c r="U139" s="266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</row>
    <row r="140" ht="18.0" customHeight="1">
      <c r="A140" s="7"/>
      <c r="B140" s="7"/>
      <c r="C140" s="7"/>
      <c r="D140" s="7"/>
      <c r="E140" s="7"/>
      <c r="F140" s="7"/>
      <c r="G140" s="7"/>
      <c r="H140" s="264"/>
      <c r="I140" s="7"/>
      <c r="J140" s="7"/>
      <c r="K140" s="7"/>
      <c r="L140" s="7"/>
      <c r="M140" s="7"/>
      <c r="N140" s="7"/>
      <c r="O140" s="7"/>
      <c r="P140" s="7"/>
      <c r="Q140" s="265"/>
      <c r="R140" s="7"/>
      <c r="S140" s="7"/>
      <c r="T140" s="7"/>
      <c r="U140" s="266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</row>
    <row r="141" ht="18.0" customHeight="1">
      <c r="A141" s="7"/>
      <c r="B141" s="7"/>
      <c r="C141" s="7"/>
      <c r="D141" s="7"/>
      <c r="E141" s="7"/>
      <c r="F141" s="7"/>
      <c r="G141" s="7"/>
      <c r="H141" s="264"/>
      <c r="I141" s="7"/>
      <c r="J141" s="7"/>
      <c r="K141" s="7"/>
      <c r="L141" s="7"/>
      <c r="M141" s="7"/>
      <c r="N141" s="7"/>
      <c r="O141" s="7"/>
      <c r="P141" s="7"/>
      <c r="Q141" s="265"/>
      <c r="R141" s="7"/>
      <c r="S141" s="7"/>
      <c r="T141" s="7"/>
      <c r="U141" s="266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</row>
    <row r="142" ht="18.0" customHeight="1">
      <c r="A142" s="7"/>
      <c r="B142" s="7"/>
      <c r="C142" s="7"/>
      <c r="D142" s="7"/>
      <c r="E142" s="7"/>
      <c r="F142" s="7"/>
      <c r="G142" s="7"/>
      <c r="H142" s="264"/>
      <c r="I142" s="7"/>
      <c r="J142" s="7"/>
      <c r="K142" s="7"/>
      <c r="L142" s="7"/>
      <c r="M142" s="7"/>
      <c r="N142" s="7"/>
      <c r="O142" s="7"/>
      <c r="P142" s="7"/>
      <c r="Q142" s="265"/>
      <c r="R142" s="7"/>
      <c r="S142" s="7"/>
      <c r="T142" s="7"/>
      <c r="U142" s="266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</row>
    <row r="143" ht="18.0" customHeight="1">
      <c r="A143" s="7"/>
      <c r="B143" s="7"/>
      <c r="C143" s="7"/>
      <c r="D143" s="7"/>
      <c r="E143" s="7"/>
      <c r="F143" s="7"/>
      <c r="G143" s="7"/>
      <c r="H143" s="264"/>
      <c r="I143" s="7"/>
      <c r="J143" s="7"/>
      <c r="K143" s="7"/>
      <c r="L143" s="7"/>
      <c r="M143" s="7"/>
      <c r="N143" s="7"/>
      <c r="O143" s="7"/>
      <c r="P143" s="7"/>
      <c r="Q143" s="265"/>
      <c r="R143" s="7"/>
      <c r="S143" s="7"/>
      <c r="T143" s="7"/>
      <c r="U143" s="266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</row>
    <row r="144" ht="18.0" customHeight="1">
      <c r="A144" s="7"/>
      <c r="B144" s="7"/>
      <c r="C144" s="7"/>
      <c r="D144" s="7"/>
      <c r="E144" s="7"/>
      <c r="F144" s="7"/>
      <c r="G144" s="7"/>
      <c r="H144" s="264"/>
      <c r="I144" s="7"/>
      <c r="J144" s="7"/>
      <c r="K144" s="7"/>
      <c r="L144" s="7"/>
      <c r="M144" s="7"/>
      <c r="N144" s="7"/>
      <c r="O144" s="7"/>
      <c r="P144" s="7"/>
      <c r="Q144" s="265"/>
      <c r="R144" s="7"/>
      <c r="S144" s="7"/>
      <c r="T144" s="7"/>
      <c r="U144" s="266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</row>
    <row r="145" ht="18.0" customHeight="1">
      <c r="A145" s="7"/>
      <c r="B145" s="7"/>
      <c r="C145" s="7"/>
      <c r="D145" s="7"/>
      <c r="E145" s="7"/>
      <c r="F145" s="7"/>
      <c r="G145" s="7"/>
      <c r="H145" s="264"/>
      <c r="I145" s="7"/>
      <c r="J145" s="7"/>
      <c r="K145" s="7"/>
      <c r="L145" s="7"/>
      <c r="M145" s="7"/>
      <c r="N145" s="7"/>
      <c r="O145" s="7"/>
      <c r="P145" s="7"/>
      <c r="Q145" s="265"/>
      <c r="R145" s="7"/>
      <c r="S145" s="7"/>
      <c r="T145" s="7"/>
      <c r="U145" s="266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</row>
    <row r="146" ht="18.0" customHeight="1">
      <c r="A146" s="7"/>
      <c r="B146" s="7"/>
      <c r="C146" s="7"/>
      <c r="D146" s="7"/>
      <c r="E146" s="7"/>
      <c r="F146" s="7"/>
      <c r="G146" s="7"/>
      <c r="H146" s="264"/>
      <c r="I146" s="7"/>
      <c r="J146" s="7"/>
      <c r="K146" s="7"/>
      <c r="L146" s="7"/>
      <c r="M146" s="7"/>
      <c r="N146" s="7"/>
      <c r="O146" s="7"/>
      <c r="P146" s="7"/>
      <c r="Q146" s="265"/>
      <c r="R146" s="7"/>
      <c r="S146" s="7"/>
      <c r="T146" s="7"/>
      <c r="U146" s="266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</row>
    <row r="147" ht="18.0" customHeight="1">
      <c r="A147" s="7"/>
      <c r="B147" s="7"/>
      <c r="C147" s="7"/>
      <c r="D147" s="7"/>
      <c r="E147" s="7"/>
      <c r="F147" s="7"/>
      <c r="G147" s="7"/>
      <c r="H147" s="264"/>
      <c r="I147" s="7"/>
      <c r="J147" s="7"/>
      <c r="K147" s="7"/>
      <c r="L147" s="7"/>
      <c r="M147" s="7"/>
      <c r="N147" s="7"/>
      <c r="O147" s="7"/>
      <c r="P147" s="7"/>
      <c r="Q147" s="265"/>
      <c r="R147" s="7"/>
      <c r="S147" s="7"/>
      <c r="T147" s="7"/>
      <c r="U147" s="266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</row>
    <row r="148" ht="18.0" customHeight="1">
      <c r="A148" s="7"/>
      <c r="B148" s="7"/>
      <c r="C148" s="7"/>
      <c r="D148" s="7"/>
      <c r="E148" s="7"/>
      <c r="F148" s="7"/>
      <c r="G148" s="7"/>
      <c r="H148" s="264"/>
      <c r="I148" s="7"/>
      <c r="J148" s="7"/>
      <c r="K148" s="7"/>
      <c r="L148" s="7"/>
      <c r="M148" s="7"/>
      <c r="N148" s="7"/>
      <c r="O148" s="7"/>
      <c r="P148" s="7"/>
      <c r="Q148" s="265"/>
      <c r="R148" s="7"/>
      <c r="S148" s="7"/>
      <c r="T148" s="7"/>
      <c r="U148" s="266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</row>
    <row r="149" ht="18.0" customHeight="1">
      <c r="A149" s="7"/>
      <c r="B149" s="7"/>
      <c r="C149" s="7"/>
      <c r="D149" s="7"/>
      <c r="E149" s="7"/>
      <c r="F149" s="7"/>
      <c r="G149" s="7"/>
      <c r="H149" s="264"/>
      <c r="I149" s="7"/>
      <c r="J149" s="7"/>
      <c r="K149" s="7"/>
      <c r="L149" s="7"/>
      <c r="M149" s="7"/>
      <c r="N149" s="7"/>
      <c r="O149" s="7"/>
      <c r="P149" s="7"/>
      <c r="Q149" s="265"/>
      <c r="R149" s="7"/>
      <c r="S149" s="7"/>
      <c r="T149" s="7"/>
      <c r="U149" s="266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</row>
    <row r="150" ht="18.0" customHeight="1">
      <c r="A150" s="7"/>
      <c r="B150" s="7"/>
      <c r="C150" s="7"/>
      <c r="D150" s="7"/>
      <c r="E150" s="7"/>
      <c r="F150" s="7"/>
      <c r="G150" s="7"/>
      <c r="H150" s="264"/>
      <c r="I150" s="7"/>
      <c r="J150" s="7"/>
      <c r="K150" s="7"/>
      <c r="L150" s="7"/>
      <c r="M150" s="7"/>
      <c r="N150" s="7"/>
      <c r="O150" s="7"/>
      <c r="P150" s="7"/>
      <c r="Q150" s="265"/>
      <c r="R150" s="7"/>
      <c r="S150" s="7"/>
      <c r="T150" s="7"/>
      <c r="U150" s="266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</row>
    <row r="151" ht="18.0" customHeight="1">
      <c r="A151" s="7"/>
      <c r="B151" s="7"/>
      <c r="C151" s="7"/>
      <c r="D151" s="7"/>
      <c r="E151" s="7"/>
      <c r="F151" s="7"/>
      <c r="G151" s="7"/>
      <c r="H151" s="264"/>
      <c r="I151" s="7"/>
      <c r="J151" s="7"/>
      <c r="K151" s="7"/>
      <c r="L151" s="7"/>
      <c r="M151" s="7"/>
      <c r="N151" s="7"/>
      <c r="O151" s="7"/>
      <c r="P151" s="7"/>
      <c r="Q151" s="265"/>
      <c r="R151" s="7"/>
      <c r="S151" s="7"/>
      <c r="T151" s="7"/>
      <c r="U151" s="266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</row>
    <row r="152" ht="18.0" customHeight="1">
      <c r="A152" s="7"/>
      <c r="B152" s="7"/>
      <c r="C152" s="7"/>
      <c r="D152" s="7"/>
      <c r="E152" s="7"/>
      <c r="F152" s="7"/>
      <c r="G152" s="7"/>
      <c r="H152" s="264"/>
      <c r="I152" s="7"/>
      <c r="J152" s="7"/>
      <c r="K152" s="7"/>
      <c r="L152" s="7"/>
      <c r="M152" s="7"/>
      <c r="N152" s="7"/>
      <c r="O152" s="7"/>
      <c r="P152" s="7"/>
      <c r="Q152" s="265"/>
      <c r="R152" s="7"/>
      <c r="S152" s="7"/>
      <c r="T152" s="7"/>
      <c r="U152" s="266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</row>
    <row r="153" ht="18.0" customHeight="1">
      <c r="A153" s="7"/>
      <c r="B153" s="7"/>
      <c r="C153" s="7"/>
      <c r="D153" s="7"/>
      <c r="E153" s="7"/>
      <c r="F153" s="7"/>
      <c r="G153" s="7"/>
      <c r="H153" s="264"/>
      <c r="I153" s="7"/>
      <c r="J153" s="7"/>
      <c r="K153" s="7"/>
      <c r="L153" s="7"/>
      <c r="M153" s="7"/>
      <c r="N153" s="7"/>
      <c r="O153" s="7"/>
      <c r="P153" s="7"/>
      <c r="Q153" s="265"/>
      <c r="R153" s="7"/>
      <c r="S153" s="7"/>
      <c r="T153" s="7"/>
      <c r="U153" s="266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</row>
    <row r="154" ht="18.0" customHeight="1">
      <c r="A154" s="7"/>
      <c r="B154" s="7"/>
      <c r="C154" s="7"/>
      <c r="D154" s="7"/>
      <c r="E154" s="7"/>
      <c r="F154" s="7"/>
      <c r="G154" s="7"/>
      <c r="H154" s="264"/>
      <c r="I154" s="7"/>
      <c r="J154" s="7"/>
      <c r="K154" s="7"/>
      <c r="L154" s="7"/>
      <c r="M154" s="7"/>
      <c r="N154" s="7"/>
      <c r="O154" s="7"/>
      <c r="P154" s="7"/>
      <c r="Q154" s="265"/>
      <c r="R154" s="7"/>
      <c r="S154" s="7"/>
      <c r="T154" s="7"/>
      <c r="U154" s="266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</row>
    <row r="155" ht="18.0" customHeight="1">
      <c r="A155" s="7"/>
      <c r="B155" s="7"/>
      <c r="C155" s="7"/>
      <c r="D155" s="7"/>
      <c r="E155" s="7"/>
      <c r="F155" s="7"/>
      <c r="G155" s="7"/>
      <c r="H155" s="264"/>
      <c r="I155" s="7"/>
      <c r="J155" s="7"/>
      <c r="K155" s="7"/>
      <c r="L155" s="7"/>
      <c r="M155" s="7"/>
      <c r="N155" s="7"/>
      <c r="O155" s="7"/>
      <c r="P155" s="7"/>
      <c r="Q155" s="265"/>
      <c r="R155" s="7"/>
      <c r="S155" s="7"/>
      <c r="T155" s="7"/>
      <c r="U155" s="266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</row>
    <row r="156" ht="18.0" customHeight="1">
      <c r="A156" s="7"/>
      <c r="B156" s="7"/>
      <c r="C156" s="7"/>
      <c r="D156" s="7"/>
      <c r="E156" s="7"/>
      <c r="F156" s="7"/>
      <c r="G156" s="7"/>
      <c r="H156" s="264"/>
      <c r="I156" s="7"/>
      <c r="J156" s="7"/>
      <c r="K156" s="7"/>
      <c r="L156" s="7"/>
      <c r="M156" s="7"/>
      <c r="N156" s="7"/>
      <c r="O156" s="7"/>
      <c r="P156" s="7"/>
      <c r="Q156" s="265"/>
      <c r="R156" s="7"/>
      <c r="S156" s="7"/>
      <c r="T156" s="7"/>
      <c r="U156" s="266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</row>
    <row r="157" ht="18.0" customHeight="1">
      <c r="A157" s="7"/>
      <c r="B157" s="7"/>
      <c r="C157" s="7"/>
      <c r="D157" s="7"/>
      <c r="E157" s="7"/>
      <c r="F157" s="7"/>
      <c r="G157" s="7"/>
      <c r="H157" s="264"/>
      <c r="I157" s="7"/>
      <c r="J157" s="7"/>
      <c r="K157" s="7"/>
      <c r="L157" s="7"/>
      <c r="M157" s="7"/>
      <c r="N157" s="7"/>
      <c r="O157" s="7"/>
      <c r="P157" s="7"/>
      <c r="Q157" s="265"/>
      <c r="R157" s="7"/>
      <c r="S157" s="7"/>
      <c r="T157" s="7"/>
      <c r="U157" s="266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</row>
    <row r="158" ht="18.0" customHeight="1">
      <c r="A158" s="7"/>
      <c r="B158" s="7"/>
      <c r="C158" s="7"/>
      <c r="D158" s="7"/>
      <c r="E158" s="7"/>
      <c r="F158" s="7"/>
      <c r="G158" s="7"/>
      <c r="H158" s="264"/>
      <c r="I158" s="7"/>
      <c r="J158" s="7"/>
      <c r="K158" s="7"/>
      <c r="L158" s="7"/>
      <c r="M158" s="7"/>
      <c r="N158" s="7"/>
      <c r="O158" s="7"/>
      <c r="P158" s="7"/>
      <c r="Q158" s="265"/>
      <c r="R158" s="7"/>
      <c r="S158" s="7"/>
      <c r="T158" s="7"/>
      <c r="U158" s="266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</row>
    <row r="159" ht="18.0" customHeight="1">
      <c r="A159" s="7"/>
      <c r="B159" s="7"/>
      <c r="C159" s="7"/>
      <c r="D159" s="7"/>
      <c r="E159" s="7"/>
      <c r="F159" s="7"/>
      <c r="G159" s="7"/>
      <c r="H159" s="264"/>
      <c r="I159" s="7"/>
      <c r="J159" s="7"/>
      <c r="K159" s="7"/>
      <c r="L159" s="7"/>
      <c r="M159" s="7"/>
      <c r="N159" s="7"/>
      <c r="O159" s="7"/>
      <c r="P159" s="7"/>
      <c r="Q159" s="265"/>
      <c r="R159" s="7"/>
      <c r="S159" s="7"/>
      <c r="T159" s="7"/>
      <c r="U159" s="266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</row>
    <row r="160" ht="18.0" customHeight="1">
      <c r="A160" s="7"/>
      <c r="B160" s="7"/>
      <c r="C160" s="7"/>
      <c r="D160" s="7"/>
      <c r="E160" s="7"/>
      <c r="F160" s="7"/>
      <c r="G160" s="7"/>
      <c r="H160" s="264"/>
      <c r="I160" s="7"/>
      <c r="J160" s="7"/>
      <c r="K160" s="7"/>
      <c r="L160" s="7"/>
      <c r="M160" s="7"/>
      <c r="N160" s="7"/>
      <c r="O160" s="7"/>
      <c r="P160" s="7"/>
      <c r="Q160" s="265"/>
      <c r="R160" s="7"/>
      <c r="S160" s="7"/>
      <c r="T160" s="7"/>
      <c r="U160" s="266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</row>
    <row r="161" ht="18.0" customHeight="1">
      <c r="A161" s="7"/>
      <c r="B161" s="7"/>
      <c r="C161" s="7"/>
      <c r="D161" s="7"/>
      <c r="E161" s="7"/>
      <c r="F161" s="7"/>
      <c r="G161" s="7"/>
      <c r="H161" s="264"/>
      <c r="I161" s="7"/>
      <c r="J161" s="7"/>
      <c r="K161" s="7"/>
      <c r="L161" s="7"/>
      <c r="M161" s="7"/>
      <c r="N161" s="7"/>
      <c r="O161" s="7"/>
      <c r="P161" s="7"/>
      <c r="Q161" s="265"/>
      <c r="R161" s="7"/>
      <c r="S161" s="7"/>
      <c r="T161" s="7"/>
      <c r="U161" s="266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</row>
    <row r="162" ht="18.0" customHeight="1">
      <c r="A162" s="7"/>
      <c r="B162" s="7"/>
      <c r="C162" s="7"/>
      <c r="D162" s="7"/>
      <c r="E162" s="7"/>
      <c r="F162" s="7"/>
      <c r="G162" s="7"/>
      <c r="H162" s="264"/>
      <c r="I162" s="7"/>
      <c r="J162" s="7"/>
      <c r="K162" s="7"/>
      <c r="L162" s="7"/>
      <c r="M162" s="7"/>
      <c r="N162" s="7"/>
      <c r="O162" s="7"/>
      <c r="P162" s="7"/>
      <c r="Q162" s="265"/>
      <c r="R162" s="7"/>
      <c r="S162" s="7"/>
      <c r="T162" s="7"/>
      <c r="U162" s="266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</row>
    <row r="163" ht="18.0" customHeight="1">
      <c r="A163" s="7"/>
      <c r="B163" s="7"/>
      <c r="C163" s="7"/>
      <c r="D163" s="7"/>
      <c r="E163" s="7"/>
      <c r="F163" s="7"/>
      <c r="G163" s="7"/>
      <c r="H163" s="264"/>
      <c r="I163" s="7"/>
      <c r="J163" s="7"/>
      <c r="K163" s="7"/>
      <c r="L163" s="7"/>
      <c r="M163" s="7"/>
      <c r="N163" s="7"/>
      <c r="O163" s="7"/>
      <c r="P163" s="7"/>
      <c r="Q163" s="265"/>
      <c r="R163" s="7"/>
      <c r="S163" s="7"/>
      <c r="T163" s="7"/>
      <c r="U163" s="266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</row>
    <row r="164" ht="18.0" customHeight="1">
      <c r="A164" s="7"/>
      <c r="B164" s="7"/>
      <c r="C164" s="7"/>
      <c r="D164" s="7"/>
      <c r="E164" s="7"/>
      <c r="F164" s="7"/>
      <c r="G164" s="7"/>
      <c r="H164" s="264"/>
      <c r="I164" s="7"/>
      <c r="J164" s="7"/>
      <c r="K164" s="7"/>
      <c r="L164" s="7"/>
      <c r="M164" s="7"/>
      <c r="N164" s="7"/>
      <c r="O164" s="7"/>
      <c r="P164" s="7"/>
      <c r="Q164" s="265"/>
      <c r="R164" s="7"/>
      <c r="S164" s="7"/>
      <c r="T164" s="7"/>
      <c r="U164" s="266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</row>
    <row r="165" ht="18.0" customHeight="1">
      <c r="A165" s="7"/>
      <c r="B165" s="7"/>
      <c r="C165" s="7"/>
      <c r="D165" s="7"/>
      <c r="E165" s="7"/>
      <c r="F165" s="7"/>
      <c r="G165" s="7"/>
      <c r="H165" s="264"/>
      <c r="I165" s="7"/>
      <c r="J165" s="7"/>
      <c r="K165" s="7"/>
      <c r="L165" s="7"/>
      <c r="M165" s="7"/>
      <c r="N165" s="7"/>
      <c r="O165" s="7"/>
      <c r="P165" s="7"/>
      <c r="Q165" s="265"/>
      <c r="R165" s="7"/>
      <c r="S165" s="7"/>
      <c r="T165" s="7"/>
      <c r="U165" s="266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</row>
    <row r="166" ht="18.0" customHeight="1">
      <c r="A166" s="7"/>
      <c r="B166" s="7"/>
      <c r="C166" s="7"/>
      <c r="D166" s="7"/>
      <c r="E166" s="7"/>
      <c r="F166" s="7"/>
      <c r="G166" s="7"/>
      <c r="H166" s="264"/>
      <c r="I166" s="7"/>
      <c r="J166" s="7"/>
      <c r="K166" s="7"/>
      <c r="L166" s="7"/>
      <c r="M166" s="7"/>
      <c r="N166" s="7"/>
      <c r="O166" s="7"/>
      <c r="P166" s="7"/>
      <c r="Q166" s="265"/>
      <c r="R166" s="7"/>
      <c r="S166" s="7"/>
      <c r="T166" s="7"/>
      <c r="U166" s="266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</row>
    <row r="167" ht="18.0" customHeight="1">
      <c r="A167" s="7"/>
      <c r="B167" s="7"/>
      <c r="C167" s="7"/>
      <c r="D167" s="7"/>
      <c r="E167" s="7"/>
      <c r="F167" s="7"/>
      <c r="G167" s="7"/>
      <c r="H167" s="264"/>
      <c r="I167" s="7"/>
      <c r="J167" s="7"/>
      <c r="K167" s="7"/>
      <c r="L167" s="7"/>
      <c r="M167" s="7"/>
      <c r="N167" s="7"/>
      <c r="O167" s="7"/>
      <c r="P167" s="7"/>
      <c r="Q167" s="265"/>
      <c r="R167" s="7"/>
      <c r="S167" s="7"/>
      <c r="T167" s="7"/>
      <c r="U167" s="266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</row>
    <row r="168" ht="18.0" customHeight="1">
      <c r="A168" s="7"/>
      <c r="B168" s="7"/>
      <c r="C168" s="7"/>
      <c r="D168" s="7"/>
      <c r="E168" s="7"/>
      <c r="F168" s="7"/>
      <c r="G168" s="7"/>
      <c r="H168" s="264"/>
      <c r="I168" s="7"/>
      <c r="J168" s="7"/>
      <c r="K168" s="7"/>
      <c r="L168" s="7"/>
      <c r="M168" s="7"/>
      <c r="N168" s="7"/>
      <c r="O168" s="7"/>
      <c r="P168" s="7"/>
      <c r="Q168" s="265"/>
      <c r="R168" s="7"/>
      <c r="S168" s="7"/>
      <c r="T168" s="7"/>
      <c r="U168" s="266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</row>
    <row r="169" ht="18.0" customHeight="1">
      <c r="A169" s="7"/>
      <c r="B169" s="7"/>
      <c r="C169" s="7"/>
      <c r="D169" s="7"/>
      <c r="E169" s="7"/>
      <c r="F169" s="7"/>
      <c r="G169" s="7"/>
      <c r="H169" s="264"/>
      <c r="I169" s="7"/>
      <c r="J169" s="7"/>
      <c r="K169" s="7"/>
      <c r="L169" s="7"/>
      <c r="M169" s="7"/>
      <c r="N169" s="7"/>
      <c r="O169" s="7"/>
      <c r="P169" s="7"/>
      <c r="Q169" s="265"/>
      <c r="R169" s="7"/>
      <c r="S169" s="7"/>
      <c r="T169" s="7"/>
      <c r="U169" s="266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</row>
    <row r="170" ht="18.0" customHeight="1">
      <c r="A170" s="7"/>
      <c r="B170" s="7"/>
      <c r="C170" s="7"/>
      <c r="D170" s="7"/>
      <c r="E170" s="7"/>
      <c r="F170" s="7"/>
      <c r="G170" s="7"/>
      <c r="H170" s="264"/>
      <c r="I170" s="7"/>
      <c r="J170" s="7"/>
      <c r="K170" s="7"/>
      <c r="L170" s="7"/>
      <c r="M170" s="7"/>
      <c r="N170" s="7"/>
      <c r="O170" s="7"/>
      <c r="P170" s="7"/>
      <c r="Q170" s="265"/>
      <c r="R170" s="7"/>
      <c r="S170" s="7"/>
      <c r="T170" s="7"/>
      <c r="U170" s="266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</row>
    <row r="171" ht="18.0" customHeight="1">
      <c r="A171" s="7"/>
      <c r="B171" s="7"/>
      <c r="C171" s="7"/>
      <c r="D171" s="7"/>
      <c r="E171" s="7"/>
      <c r="F171" s="7"/>
      <c r="G171" s="7"/>
      <c r="H171" s="264"/>
      <c r="I171" s="7"/>
      <c r="J171" s="7"/>
      <c r="K171" s="7"/>
      <c r="L171" s="7"/>
      <c r="M171" s="7"/>
      <c r="N171" s="7"/>
      <c r="O171" s="7"/>
      <c r="P171" s="7"/>
      <c r="Q171" s="265"/>
      <c r="R171" s="7"/>
      <c r="S171" s="7"/>
      <c r="T171" s="7"/>
      <c r="U171" s="266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</row>
    <row r="172" ht="18.0" customHeight="1">
      <c r="A172" s="7"/>
      <c r="B172" s="7"/>
      <c r="C172" s="7"/>
      <c r="D172" s="7"/>
      <c r="E172" s="7"/>
      <c r="F172" s="7"/>
      <c r="G172" s="7"/>
      <c r="H172" s="264"/>
      <c r="I172" s="7"/>
      <c r="J172" s="7"/>
      <c r="K172" s="7"/>
      <c r="L172" s="7"/>
      <c r="M172" s="7"/>
      <c r="N172" s="7"/>
      <c r="O172" s="7"/>
      <c r="P172" s="7"/>
      <c r="Q172" s="265"/>
      <c r="R172" s="7"/>
      <c r="S172" s="7"/>
      <c r="T172" s="7"/>
      <c r="U172" s="266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</row>
    <row r="173" ht="18.0" customHeight="1">
      <c r="A173" s="7"/>
      <c r="B173" s="7"/>
      <c r="C173" s="7"/>
      <c r="D173" s="7"/>
      <c r="E173" s="7"/>
      <c r="F173" s="7"/>
      <c r="G173" s="7"/>
      <c r="H173" s="264"/>
      <c r="I173" s="7"/>
      <c r="J173" s="7"/>
      <c r="K173" s="7"/>
      <c r="L173" s="7"/>
      <c r="M173" s="7"/>
      <c r="N173" s="7"/>
      <c r="O173" s="7"/>
      <c r="P173" s="7"/>
      <c r="Q173" s="265"/>
      <c r="R173" s="7"/>
      <c r="S173" s="7"/>
      <c r="T173" s="7"/>
      <c r="U173" s="266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</row>
    <row r="174" ht="18.0" customHeight="1">
      <c r="A174" s="7"/>
      <c r="B174" s="7"/>
      <c r="C174" s="7"/>
      <c r="D174" s="7"/>
      <c r="E174" s="7"/>
      <c r="F174" s="7"/>
      <c r="G174" s="7"/>
      <c r="H174" s="264"/>
      <c r="I174" s="7"/>
      <c r="J174" s="7"/>
      <c r="K174" s="7"/>
      <c r="L174" s="7"/>
      <c r="M174" s="7"/>
      <c r="N174" s="7"/>
      <c r="O174" s="7"/>
      <c r="P174" s="7"/>
      <c r="Q174" s="265"/>
      <c r="R174" s="7"/>
      <c r="S174" s="7"/>
      <c r="T174" s="7"/>
      <c r="U174" s="266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</row>
    <row r="175" ht="18.0" customHeight="1">
      <c r="A175" s="7"/>
      <c r="B175" s="7"/>
      <c r="C175" s="7"/>
      <c r="D175" s="7"/>
      <c r="E175" s="7"/>
      <c r="F175" s="7"/>
      <c r="G175" s="7"/>
      <c r="H175" s="264"/>
      <c r="I175" s="7"/>
      <c r="J175" s="7"/>
      <c r="K175" s="7"/>
      <c r="L175" s="7"/>
      <c r="M175" s="7"/>
      <c r="N175" s="7"/>
      <c r="O175" s="7"/>
      <c r="P175" s="7"/>
      <c r="Q175" s="265"/>
      <c r="R175" s="7"/>
      <c r="S175" s="7"/>
      <c r="T175" s="7"/>
      <c r="U175" s="266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</row>
    <row r="176" ht="18.0" customHeight="1">
      <c r="A176" s="7"/>
      <c r="B176" s="7"/>
      <c r="C176" s="7"/>
      <c r="D176" s="7"/>
      <c r="E176" s="7"/>
      <c r="F176" s="7"/>
      <c r="G176" s="7"/>
      <c r="H176" s="264"/>
      <c r="I176" s="7"/>
      <c r="J176" s="7"/>
      <c r="K176" s="7"/>
      <c r="L176" s="7"/>
      <c r="M176" s="7"/>
      <c r="N176" s="7"/>
      <c r="O176" s="7"/>
      <c r="P176" s="7"/>
      <c r="Q176" s="265"/>
      <c r="R176" s="7"/>
      <c r="S176" s="7"/>
      <c r="T176" s="7"/>
      <c r="U176" s="266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</row>
    <row r="177" ht="18.0" customHeight="1">
      <c r="A177" s="7"/>
      <c r="B177" s="7"/>
      <c r="C177" s="7"/>
      <c r="D177" s="7"/>
      <c r="E177" s="7"/>
      <c r="F177" s="7"/>
      <c r="G177" s="7"/>
      <c r="H177" s="264"/>
      <c r="I177" s="7"/>
      <c r="J177" s="7"/>
      <c r="K177" s="7"/>
      <c r="L177" s="7"/>
      <c r="M177" s="7"/>
      <c r="N177" s="7"/>
      <c r="O177" s="7"/>
      <c r="P177" s="7"/>
      <c r="Q177" s="265"/>
      <c r="R177" s="7"/>
      <c r="S177" s="7"/>
      <c r="T177" s="7"/>
      <c r="U177" s="266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</row>
    <row r="178" ht="18.0" customHeight="1">
      <c r="A178" s="7"/>
      <c r="B178" s="7"/>
      <c r="C178" s="7"/>
      <c r="D178" s="7"/>
      <c r="E178" s="7"/>
      <c r="F178" s="7"/>
      <c r="G178" s="7"/>
      <c r="H178" s="264"/>
      <c r="I178" s="7"/>
      <c r="J178" s="7"/>
      <c r="K178" s="7"/>
      <c r="L178" s="7"/>
      <c r="M178" s="7"/>
      <c r="N178" s="7"/>
      <c r="O178" s="7"/>
      <c r="P178" s="7"/>
      <c r="Q178" s="265"/>
      <c r="R178" s="7"/>
      <c r="S178" s="7"/>
      <c r="T178" s="7"/>
      <c r="U178" s="266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</row>
    <row r="179" ht="18.0" customHeight="1">
      <c r="A179" s="7"/>
      <c r="B179" s="7"/>
      <c r="C179" s="7"/>
      <c r="D179" s="7"/>
      <c r="E179" s="7"/>
      <c r="F179" s="7"/>
      <c r="G179" s="7"/>
      <c r="H179" s="264"/>
      <c r="I179" s="7"/>
      <c r="J179" s="7"/>
      <c r="K179" s="7"/>
      <c r="L179" s="7"/>
      <c r="M179" s="7"/>
      <c r="N179" s="7"/>
      <c r="O179" s="7"/>
      <c r="P179" s="7"/>
      <c r="Q179" s="265"/>
      <c r="R179" s="7"/>
      <c r="S179" s="7"/>
      <c r="T179" s="7"/>
      <c r="U179" s="266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</row>
    <row r="180" ht="18.0" customHeight="1">
      <c r="A180" s="7"/>
      <c r="B180" s="7"/>
      <c r="C180" s="7"/>
      <c r="D180" s="7"/>
      <c r="E180" s="7"/>
      <c r="F180" s="7"/>
      <c r="G180" s="7"/>
      <c r="H180" s="264"/>
      <c r="I180" s="7"/>
      <c r="J180" s="7"/>
      <c r="K180" s="7"/>
      <c r="L180" s="7"/>
      <c r="M180" s="7"/>
      <c r="N180" s="7"/>
      <c r="O180" s="7"/>
      <c r="P180" s="7"/>
      <c r="Q180" s="265"/>
      <c r="R180" s="7"/>
      <c r="S180" s="7"/>
      <c r="T180" s="7"/>
      <c r="U180" s="266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</row>
    <row r="181" ht="18.0" customHeight="1">
      <c r="A181" s="7"/>
      <c r="B181" s="7"/>
      <c r="C181" s="7"/>
      <c r="D181" s="7"/>
      <c r="E181" s="7"/>
      <c r="F181" s="7"/>
      <c r="G181" s="7"/>
      <c r="H181" s="264"/>
      <c r="I181" s="7"/>
      <c r="J181" s="7"/>
      <c r="K181" s="7"/>
      <c r="L181" s="7"/>
      <c r="M181" s="7"/>
      <c r="N181" s="7"/>
      <c r="O181" s="7"/>
      <c r="P181" s="7"/>
      <c r="Q181" s="265"/>
      <c r="R181" s="7"/>
      <c r="S181" s="7"/>
      <c r="T181" s="7"/>
      <c r="U181" s="266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</row>
    <row r="182" ht="18.0" customHeight="1">
      <c r="A182" s="7"/>
      <c r="B182" s="7"/>
      <c r="C182" s="7"/>
      <c r="D182" s="7"/>
      <c r="E182" s="7"/>
      <c r="F182" s="7"/>
      <c r="G182" s="7"/>
      <c r="H182" s="264"/>
      <c r="I182" s="7"/>
      <c r="J182" s="7"/>
      <c r="K182" s="7"/>
      <c r="L182" s="7"/>
      <c r="M182" s="7"/>
      <c r="N182" s="7"/>
      <c r="O182" s="7"/>
      <c r="P182" s="7"/>
      <c r="Q182" s="265"/>
      <c r="R182" s="7"/>
      <c r="S182" s="7"/>
      <c r="T182" s="7"/>
      <c r="U182" s="266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</row>
    <row r="183" ht="18.0" customHeight="1">
      <c r="A183" s="7"/>
      <c r="B183" s="7"/>
      <c r="C183" s="7"/>
      <c r="D183" s="7"/>
      <c r="E183" s="7"/>
      <c r="F183" s="7"/>
      <c r="G183" s="7"/>
      <c r="H183" s="264"/>
      <c r="I183" s="7"/>
      <c r="J183" s="7"/>
      <c r="K183" s="7"/>
      <c r="L183" s="7"/>
      <c r="M183" s="7"/>
      <c r="N183" s="7"/>
      <c r="O183" s="7"/>
      <c r="P183" s="7"/>
      <c r="Q183" s="265"/>
      <c r="R183" s="7"/>
      <c r="S183" s="7"/>
      <c r="T183" s="7"/>
      <c r="U183" s="266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</row>
    <row r="184" ht="18.0" customHeight="1">
      <c r="A184" s="7"/>
      <c r="B184" s="7"/>
      <c r="C184" s="7"/>
      <c r="D184" s="7"/>
      <c r="E184" s="7"/>
      <c r="F184" s="7"/>
      <c r="G184" s="7"/>
      <c r="H184" s="264"/>
      <c r="I184" s="7"/>
      <c r="J184" s="7"/>
      <c r="K184" s="7"/>
      <c r="L184" s="7"/>
      <c r="M184" s="7"/>
      <c r="N184" s="7"/>
      <c r="O184" s="7"/>
      <c r="P184" s="7"/>
      <c r="Q184" s="265"/>
      <c r="R184" s="7"/>
      <c r="S184" s="7"/>
      <c r="T184" s="7"/>
      <c r="U184" s="266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</row>
    <row r="185" ht="18.0" customHeight="1">
      <c r="A185" s="7"/>
      <c r="B185" s="7"/>
      <c r="C185" s="7"/>
      <c r="D185" s="7"/>
      <c r="E185" s="7"/>
      <c r="F185" s="7"/>
      <c r="G185" s="7"/>
      <c r="H185" s="264"/>
      <c r="I185" s="7"/>
      <c r="J185" s="7"/>
      <c r="K185" s="7"/>
      <c r="L185" s="7"/>
      <c r="M185" s="7"/>
      <c r="N185" s="7"/>
      <c r="O185" s="7"/>
      <c r="P185" s="7"/>
      <c r="Q185" s="265"/>
      <c r="R185" s="7"/>
      <c r="S185" s="7"/>
      <c r="T185" s="7"/>
      <c r="U185" s="266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</row>
    <row r="186" ht="18.0" customHeight="1">
      <c r="A186" s="7"/>
      <c r="B186" s="7"/>
      <c r="C186" s="7"/>
      <c r="D186" s="7"/>
      <c r="E186" s="7"/>
      <c r="F186" s="7"/>
      <c r="G186" s="7"/>
      <c r="H186" s="264"/>
      <c r="I186" s="7"/>
      <c r="J186" s="7"/>
      <c r="K186" s="7"/>
      <c r="L186" s="7"/>
      <c r="M186" s="7"/>
      <c r="N186" s="7"/>
      <c r="O186" s="7"/>
      <c r="P186" s="7"/>
      <c r="Q186" s="265"/>
      <c r="R186" s="7"/>
      <c r="S186" s="7"/>
      <c r="T186" s="7"/>
      <c r="U186" s="266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</row>
    <row r="187" ht="18.0" customHeight="1">
      <c r="A187" s="7"/>
      <c r="B187" s="7"/>
      <c r="C187" s="7"/>
      <c r="D187" s="7"/>
      <c r="E187" s="7"/>
      <c r="F187" s="7"/>
      <c r="G187" s="7"/>
      <c r="H187" s="264"/>
      <c r="I187" s="7"/>
      <c r="J187" s="7"/>
      <c r="K187" s="7"/>
      <c r="L187" s="7"/>
      <c r="M187" s="7"/>
      <c r="N187" s="7"/>
      <c r="O187" s="7"/>
      <c r="P187" s="7"/>
      <c r="Q187" s="265"/>
      <c r="R187" s="7"/>
      <c r="S187" s="7"/>
      <c r="T187" s="7"/>
      <c r="U187" s="266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</row>
    <row r="188" ht="18.0" customHeight="1">
      <c r="A188" s="7"/>
      <c r="B188" s="7"/>
      <c r="C188" s="7"/>
      <c r="D188" s="7"/>
      <c r="E188" s="7"/>
      <c r="F188" s="7"/>
      <c r="G188" s="7"/>
      <c r="H188" s="264"/>
      <c r="I188" s="7"/>
      <c r="J188" s="7"/>
      <c r="K188" s="7"/>
      <c r="L188" s="7"/>
      <c r="M188" s="7"/>
      <c r="N188" s="7"/>
      <c r="O188" s="7"/>
      <c r="P188" s="7"/>
      <c r="Q188" s="265"/>
      <c r="R188" s="7"/>
      <c r="S188" s="7"/>
      <c r="T188" s="7"/>
      <c r="U188" s="266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</row>
    <row r="189" ht="18.0" customHeight="1">
      <c r="A189" s="7"/>
      <c r="B189" s="7"/>
      <c r="C189" s="7"/>
      <c r="D189" s="7"/>
      <c r="E189" s="7"/>
      <c r="F189" s="7"/>
      <c r="G189" s="7"/>
      <c r="H189" s="264"/>
      <c r="I189" s="7"/>
      <c r="J189" s="7"/>
      <c r="K189" s="7"/>
      <c r="L189" s="7"/>
      <c r="M189" s="7"/>
      <c r="N189" s="7"/>
      <c r="O189" s="7"/>
      <c r="P189" s="7"/>
      <c r="Q189" s="265"/>
      <c r="R189" s="7"/>
      <c r="S189" s="7"/>
      <c r="T189" s="7"/>
      <c r="U189" s="266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</row>
    <row r="190" ht="18.0" customHeight="1">
      <c r="A190" s="7"/>
      <c r="B190" s="7"/>
      <c r="C190" s="7"/>
      <c r="D190" s="7"/>
      <c r="E190" s="7"/>
      <c r="F190" s="7"/>
      <c r="G190" s="7"/>
      <c r="H190" s="264"/>
      <c r="I190" s="7"/>
      <c r="J190" s="7"/>
      <c r="K190" s="7"/>
      <c r="L190" s="7"/>
      <c r="M190" s="7"/>
      <c r="N190" s="7"/>
      <c r="O190" s="7"/>
      <c r="P190" s="7"/>
      <c r="Q190" s="265"/>
      <c r="R190" s="7"/>
      <c r="S190" s="7"/>
      <c r="T190" s="7"/>
      <c r="U190" s="266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</row>
    <row r="191" ht="18.0" customHeight="1">
      <c r="A191" s="7"/>
      <c r="B191" s="7"/>
      <c r="C191" s="7"/>
      <c r="D191" s="7"/>
      <c r="E191" s="7"/>
      <c r="F191" s="7"/>
      <c r="G191" s="7"/>
      <c r="H191" s="264"/>
      <c r="I191" s="7"/>
      <c r="J191" s="7"/>
      <c r="K191" s="7"/>
      <c r="L191" s="7"/>
      <c r="M191" s="7"/>
      <c r="N191" s="7"/>
      <c r="O191" s="7"/>
      <c r="P191" s="7"/>
      <c r="Q191" s="265"/>
      <c r="R191" s="7"/>
      <c r="S191" s="7"/>
      <c r="T191" s="7"/>
      <c r="U191" s="266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</row>
    <row r="192" ht="18.0" customHeight="1">
      <c r="A192" s="7"/>
      <c r="B192" s="7"/>
      <c r="C192" s="7"/>
      <c r="D192" s="7"/>
      <c r="E192" s="7"/>
      <c r="F192" s="7"/>
      <c r="G192" s="7"/>
      <c r="H192" s="264"/>
      <c r="I192" s="7"/>
      <c r="J192" s="7"/>
      <c r="K192" s="7"/>
      <c r="L192" s="7"/>
      <c r="M192" s="7"/>
      <c r="N192" s="7"/>
      <c r="O192" s="7"/>
      <c r="P192" s="7"/>
      <c r="Q192" s="265"/>
      <c r="R192" s="7"/>
      <c r="S192" s="7"/>
      <c r="T192" s="7"/>
      <c r="U192" s="266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</row>
    <row r="193" ht="18.0" customHeight="1">
      <c r="A193" s="7"/>
      <c r="B193" s="7"/>
      <c r="C193" s="7"/>
      <c r="D193" s="7"/>
      <c r="E193" s="7"/>
      <c r="F193" s="7"/>
      <c r="G193" s="7"/>
      <c r="H193" s="264"/>
      <c r="I193" s="7"/>
      <c r="J193" s="7"/>
      <c r="K193" s="7"/>
      <c r="L193" s="7"/>
      <c r="M193" s="7"/>
      <c r="N193" s="7"/>
      <c r="O193" s="7"/>
      <c r="P193" s="7"/>
      <c r="Q193" s="265"/>
      <c r="R193" s="7"/>
      <c r="S193" s="7"/>
      <c r="T193" s="7"/>
      <c r="U193" s="266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</row>
    <row r="194" ht="18.0" customHeight="1">
      <c r="A194" s="7"/>
      <c r="B194" s="7"/>
      <c r="C194" s="7"/>
      <c r="D194" s="7"/>
      <c r="E194" s="7"/>
      <c r="F194" s="7"/>
      <c r="G194" s="7"/>
      <c r="H194" s="264"/>
      <c r="I194" s="7"/>
      <c r="J194" s="7"/>
      <c r="K194" s="7"/>
      <c r="L194" s="7"/>
      <c r="M194" s="7"/>
      <c r="N194" s="7"/>
      <c r="O194" s="7"/>
      <c r="P194" s="7"/>
      <c r="Q194" s="265"/>
      <c r="R194" s="7"/>
      <c r="S194" s="7"/>
      <c r="T194" s="7"/>
      <c r="U194" s="266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</row>
    <row r="195" ht="18.0" customHeight="1">
      <c r="A195" s="7"/>
      <c r="B195" s="7"/>
      <c r="C195" s="7"/>
      <c r="D195" s="7"/>
      <c r="E195" s="7"/>
      <c r="F195" s="7"/>
      <c r="G195" s="7"/>
      <c r="H195" s="264"/>
      <c r="I195" s="7"/>
      <c r="J195" s="7"/>
      <c r="K195" s="7"/>
      <c r="L195" s="7"/>
      <c r="M195" s="7"/>
      <c r="N195" s="7"/>
      <c r="O195" s="7"/>
      <c r="P195" s="7"/>
      <c r="Q195" s="265"/>
      <c r="R195" s="7"/>
      <c r="S195" s="7"/>
      <c r="T195" s="7"/>
      <c r="U195" s="266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</row>
    <row r="196" ht="18.0" customHeight="1">
      <c r="A196" s="7"/>
      <c r="B196" s="7"/>
      <c r="C196" s="7"/>
      <c r="D196" s="7"/>
      <c r="E196" s="7"/>
      <c r="F196" s="7"/>
      <c r="G196" s="7"/>
      <c r="H196" s="264"/>
      <c r="I196" s="7"/>
      <c r="J196" s="7"/>
      <c r="K196" s="7"/>
      <c r="L196" s="7"/>
      <c r="M196" s="7"/>
      <c r="N196" s="7"/>
      <c r="O196" s="7"/>
      <c r="P196" s="7"/>
      <c r="Q196" s="265"/>
      <c r="R196" s="7"/>
      <c r="S196" s="7"/>
      <c r="T196" s="7"/>
      <c r="U196" s="266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</row>
    <row r="197" ht="18.0" customHeight="1">
      <c r="A197" s="7"/>
      <c r="B197" s="7"/>
      <c r="C197" s="7"/>
      <c r="D197" s="7"/>
      <c r="E197" s="7"/>
      <c r="F197" s="7"/>
      <c r="G197" s="7"/>
      <c r="H197" s="264"/>
      <c r="I197" s="7"/>
      <c r="J197" s="7"/>
      <c r="K197" s="7"/>
      <c r="L197" s="7"/>
      <c r="M197" s="7"/>
      <c r="N197" s="7"/>
      <c r="O197" s="7"/>
      <c r="P197" s="7"/>
      <c r="Q197" s="265"/>
      <c r="R197" s="7"/>
      <c r="S197" s="7"/>
      <c r="T197" s="7"/>
      <c r="U197" s="266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</row>
    <row r="198" ht="18.0" customHeight="1">
      <c r="A198" s="7"/>
      <c r="B198" s="7"/>
      <c r="C198" s="7"/>
      <c r="D198" s="7"/>
      <c r="E198" s="7"/>
      <c r="F198" s="7"/>
      <c r="G198" s="7"/>
      <c r="H198" s="264"/>
      <c r="I198" s="7"/>
      <c r="J198" s="7"/>
      <c r="K198" s="7"/>
      <c r="L198" s="7"/>
      <c r="M198" s="7"/>
      <c r="N198" s="7"/>
      <c r="O198" s="7"/>
      <c r="P198" s="7"/>
      <c r="Q198" s="265"/>
      <c r="R198" s="7"/>
      <c r="S198" s="7"/>
      <c r="T198" s="7"/>
      <c r="U198" s="266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</row>
    <row r="199" ht="18.0" customHeight="1">
      <c r="A199" s="7"/>
      <c r="B199" s="7"/>
      <c r="C199" s="7"/>
      <c r="D199" s="7"/>
      <c r="E199" s="7"/>
      <c r="F199" s="7"/>
      <c r="G199" s="7"/>
      <c r="H199" s="264"/>
      <c r="I199" s="7"/>
      <c r="J199" s="7"/>
      <c r="K199" s="7"/>
      <c r="L199" s="7"/>
      <c r="M199" s="7"/>
      <c r="N199" s="7"/>
      <c r="O199" s="7"/>
      <c r="P199" s="7"/>
      <c r="Q199" s="265"/>
      <c r="R199" s="7"/>
      <c r="S199" s="7"/>
      <c r="T199" s="7"/>
      <c r="U199" s="266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</row>
    <row r="200" ht="18.0" customHeight="1">
      <c r="A200" s="7"/>
      <c r="B200" s="7"/>
      <c r="C200" s="7"/>
      <c r="D200" s="7"/>
      <c r="E200" s="7"/>
      <c r="F200" s="7"/>
      <c r="G200" s="7"/>
      <c r="H200" s="264"/>
      <c r="I200" s="7"/>
      <c r="J200" s="7"/>
      <c r="K200" s="7"/>
      <c r="L200" s="7"/>
      <c r="M200" s="7"/>
      <c r="N200" s="7"/>
      <c r="O200" s="7"/>
      <c r="P200" s="7"/>
      <c r="Q200" s="265"/>
      <c r="R200" s="7"/>
      <c r="S200" s="7"/>
      <c r="T200" s="7"/>
      <c r="U200" s="266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</row>
    <row r="201" ht="18.0" customHeight="1">
      <c r="A201" s="7"/>
      <c r="B201" s="7"/>
      <c r="C201" s="7"/>
      <c r="D201" s="7"/>
      <c r="E201" s="7"/>
      <c r="F201" s="7"/>
      <c r="G201" s="7"/>
      <c r="H201" s="264"/>
      <c r="I201" s="7"/>
      <c r="J201" s="7"/>
      <c r="K201" s="7"/>
      <c r="L201" s="7"/>
      <c r="M201" s="7"/>
      <c r="N201" s="7"/>
      <c r="O201" s="7"/>
      <c r="P201" s="7"/>
      <c r="Q201" s="265"/>
      <c r="R201" s="7"/>
      <c r="S201" s="7"/>
      <c r="T201" s="7"/>
      <c r="U201" s="266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</row>
    <row r="202" ht="18.0" customHeight="1">
      <c r="A202" s="7"/>
      <c r="B202" s="7"/>
      <c r="C202" s="7"/>
      <c r="D202" s="7"/>
      <c r="E202" s="7"/>
      <c r="F202" s="7"/>
      <c r="G202" s="7"/>
      <c r="H202" s="264"/>
      <c r="I202" s="7"/>
      <c r="J202" s="7"/>
      <c r="K202" s="7"/>
      <c r="L202" s="7"/>
      <c r="M202" s="7"/>
      <c r="N202" s="7"/>
      <c r="O202" s="7"/>
      <c r="P202" s="7"/>
      <c r="Q202" s="265"/>
      <c r="R202" s="7"/>
      <c r="S202" s="7"/>
      <c r="T202" s="7"/>
      <c r="U202" s="266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</row>
    <row r="203" ht="18.0" customHeight="1">
      <c r="A203" s="7"/>
      <c r="B203" s="7"/>
      <c r="C203" s="7"/>
      <c r="D203" s="7"/>
      <c r="E203" s="7"/>
      <c r="F203" s="7"/>
      <c r="G203" s="7"/>
      <c r="H203" s="264"/>
      <c r="I203" s="7"/>
      <c r="J203" s="7"/>
      <c r="K203" s="7"/>
      <c r="L203" s="7"/>
      <c r="M203" s="7"/>
      <c r="N203" s="7"/>
      <c r="O203" s="7"/>
      <c r="P203" s="7"/>
      <c r="Q203" s="265"/>
      <c r="R203" s="7"/>
      <c r="S203" s="7"/>
      <c r="T203" s="7"/>
      <c r="U203" s="266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</row>
    <row r="204" ht="18.0" customHeight="1">
      <c r="A204" s="7"/>
      <c r="B204" s="7"/>
      <c r="C204" s="7"/>
      <c r="D204" s="7"/>
      <c r="E204" s="7"/>
      <c r="F204" s="7"/>
      <c r="G204" s="7"/>
      <c r="H204" s="264"/>
      <c r="I204" s="7"/>
      <c r="J204" s="7"/>
      <c r="K204" s="7"/>
      <c r="L204" s="7"/>
      <c r="M204" s="7"/>
      <c r="N204" s="7"/>
      <c r="O204" s="7"/>
      <c r="P204" s="7"/>
      <c r="Q204" s="265"/>
      <c r="R204" s="7"/>
      <c r="S204" s="7"/>
      <c r="T204" s="7"/>
      <c r="U204" s="266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</row>
    <row r="205" ht="18.0" customHeight="1">
      <c r="A205" s="7"/>
      <c r="B205" s="7"/>
      <c r="C205" s="7"/>
      <c r="D205" s="7"/>
      <c r="E205" s="7"/>
      <c r="F205" s="7"/>
      <c r="G205" s="7"/>
      <c r="H205" s="264"/>
      <c r="I205" s="7"/>
      <c r="J205" s="7"/>
      <c r="K205" s="7"/>
      <c r="L205" s="7"/>
      <c r="M205" s="7"/>
      <c r="N205" s="7"/>
      <c r="O205" s="7"/>
      <c r="P205" s="7"/>
      <c r="Q205" s="265"/>
      <c r="R205" s="7"/>
      <c r="S205" s="7"/>
      <c r="T205" s="7"/>
      <c r="U205" s="266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</row>
    <row r="206" ht="18.0" customHeight="1">
      <c r="A206" s="7"/>
      <c r="B206" s="7"/>
      <c r="C206" s="7"/>
      <c r="D206" s="7"/>
      <c r="E206" s="7"/>
      <c r="F206" s="7"/>
      <c r="G206" s="7"/>
      <c r="H206" s="264"/>
      <c r="I206" s="7"/>
      <c r="J206" s="7"/>
      <c r="K206" s="7"/>
      <c r="L206" s="7"/>
      <c r="M206" s="7"/>
      <c r="N206" s="7"/>
      <c r="O206" s="7"/>
      <c r="P206" s="7"/>
      <c r="Q206" s="265"/>
      <c r="R206" s="7"/>
      <c r="S206" s="7"/>
      <c r="T206" s="7"/>
      <c r="U206" s="266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</row>
    <row r="207" ht="18.0" customHeight="1">
      <c r="A207" s="7"/>
      <c r="B207" s="7"/>
      <c r="C207" s="7"/>
      <c r="D207" s="7"/>
      <c r="E207" s="7"/>
      <c r="F207" s="7"/>
      <c r="G207" s="7"/>
      <c r="H207" s="264"/>
      <c r="I207" s="7"/>
      <c r="J207" s="7"/>
      <c r="K207" s="7"/>
      <c r="L207" s="7"/>
      <c r="M207" s="7"/>
      <c r="N207" s="7"/>
      <c r="O207" s="7"/>
      <c r="P207" s="7"/>
      <c r="Q207" s="265"/>
      <c r="R207" s="7"/>
      <c r="S207" s="7"/>
      <c r="T207" s="7"/>
      <c r="U207" s="266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</row>
    <row r="208" ht="18.0" customHeight="1">
      <c r="A208" s="7"/>
      <c r="B208" s="7"/>
      <c r="C208" s="7"/>
      <c r="D208" s="7"/>
      <c r="E208" s="7"/>
      <c r="F208" s="7"/>
      <c r="G208" s="7"/>
      <c r="H208" s="264"/>
      <c r="I208" s="7"/>
      <c r="J208" s="7"/>
      <c r="K208" s="7"/>
      <c r="L208" s="7"/>
      <c r="M208" s="7"/>
      <c r="N208" s="7"/>
      <c r="O208" s="7"/>
      <c r="P208" s="7"/>
      <c r="Q208" s="265"/>
      <c r="R208" s="7"/>
      <c r="S208" s="7"/>
      <c r="T208" s="7"/>
      <c r="U208" s="266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</row>
    <row r="209" ht="18.0" customHeight="1">
      <c r="A209" s="7"/>
      <c r="B209" s="7"/>
      <c r="C209" s="7"/>
      <c r="D209" s="7"/>
      <c r="E209" s="7"/>
      <c r="F209" s="7"/>
      <c r="G209" s="7"/>
      <c r="H209" s="264"/>
      <c r="I209" s="7"/>
      <c r="J209" s="7"/>
      <c r="K209" s="7"/>
      <c r="L209" s="7"/>
      <c r="M209" s="7"/>
      <c r="N209" s="7"/>
      <c r="O209" s="7"/>
      <c r="P209" s="7"/>
      <c r="Q209" s="265"/>
      <c r="R209" s="7"/>
      <c r="S209" s="7"/>
      <c r="T209" s="7"/>
      <c r="U209" s="266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</row>
    <row r="210" ht="18.0" customHeight="1">
      <c r="A210" s="7"/>
      <c r="B210" s="7"/>
      <c r="C210" s="7"/>
      <c r="D210" s="7"/>
      <c r="E210" s="7"/>
      <c r="F210" s="7"/>
      <c r="G210" s="7"/>
      <c r="H210" s="264"/>
      <c r="I210" s="7"/>
      <c r="J210" s="7"/>
      <c r="K210" s="7"/>
      <c r="L210" s="7"/>
      <c r="M210" s="7"/>
      <c r="N210" s="7"/>
      <c r="O210" s="7"/>
      <c r="P210" s="7"/>
      <c r="Q210" s="265"/>
      <c r="R210" s="7"/>
      <c r="S210" s="7"/>
      <c r="T210" s="7"/>
      <c r="U210" s="266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</row>
    <row r="211" ht="18.0" customHeight="1">
      <c r="A211" s="7"/>
      <c r="B211" s="7"/>
      <c r="C211" s="7"/>
      <c r="D211" s="7"/>
      <c r="E211" s="7"/>
      <c r="F211" s="7"/>
      <c r="G211" s="7"/>
      <c r="H211" s="264"/>
      <c r="I211" s="7"/>
      <c r="J211" s="7"/>
      <c r="K211" s="7"/>
      <c r="L211" s="7"/>
      <c r="M211" s="7"/>
      <c r="N211" s="7"/>
      <c r="O211" s="7"/>
      <c r="P211" s="7"/>
      <c r="Q211" s="265"/>
      <c r="R211" s="7"/>
      <c r="S211" s="7"/>
      <c r="T211" s="7"/>
      <c r="U211" s="266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</row>
    <row r="212" ht="18.0" customHeight="1">
      <c r="A212" s="7"/>
      <c r="B212" s="7"/>
      <c r="C212" s="7"/>
      <c r="D212" s="7"/>
      <c r="E212" s="7"/>
      <c r="F212" s="7"/>
      <c r="G212" s="7"/>
      <c r="H212" s="264"/>
      <c r="I212" s="7"/>
      <c r="J212" s="7"/>
      <c r="K212" s="7"/>
      <c r="L212" s="7"/>
      <c r="M212" s="7"/>
      <c r="N212" s="7"/>
      <c r="O212" s="7"/>
      <c r="P212" s="7"/>
      <c r="Q212" s="265"/>
      <c r="R212" s="7"/>
      <c r="S212" s="7"/>
      <c r="T212" s="7"/>
      <c r="U212" s="266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</row>
    <row r="213" ht="18.0" customHeight="1">
      <c r="A213" s="7"/>
      <c r="B213" s="7"/>
      <c r="C213" s="7"/>
      <c r="D213" s="7"/>
      <c r="E213" s="7"/>
      <c r="F213" s="7"/>
      <c r="G213" s="7"/>
      <c r="H213" s="264"/>
      <c r="I213" s="7"/>
      <c r="J213" s="7"/>
      <c r="K213" s="7"/>
      <c r="L213" s="7"/>
      <c r="M213" s="7"/>
      <c r="N213" s="7"/>
      <c r="O213" s="7"/>
      <c r="P213" s="7"/>
      <c r="Q213" s="265"/>
      <c r="R213" s="7"/>
      <c r="S213" s="7"/>
      <c r="T213" s="7"/>
      <c r="U213" s="266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</row>
    <row r="214" ht="18.0" customHeight="1">
      <c r="A214" s="7"/>
      <c r="B214" s="7"/>
      <c r="C214" s="7"/>
      <c r="D214" s="7"/>
      <c r="E214" s="7"/>
      <c r="F214" s="7"/>
      <c r="G214" s="7"/>
      <c r="H214" s="264"/>
      <c r="I214" s="7"/>
      <c r="J214" s="7"/>
      <c r="K214" s="7"/>
      <c r="L214" s="7"/>
      <c r="M214" s="7"/>
      <c r="N214" s="7"/>
      <c r="O214" s="7"/>
      <c r="P214" s="7"/>
      <c r="Q214" s="265"/>
      <c r="R214" s="7"/>
      <c r="S214" s="7"/>
      <c r="T214" s="7"/>
      <c r="U214" s="266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</row>
    <row r="215" ht="18.0" customHeight="1">
      <c r="A215" s="7"/>
      <c r="B215" s="7"/>
      <c r="C215" s="7"/>
      <c r="D215" s="7"/>
      <c r="E215" s="7"/>
      <c r="F215" s="7"/>
      <c r="G215" s="7"/>
      <c r="H215" s="264"/>
      <c r="I215" s="7"/>
      <c r="J215" s="7"/>
      <c r="K215" s="7"/>
      <c r="L215" s="7"/>
      <c r="M215" s="7"/>
      <c r="N215" s="7"/>
      <c r="O215" s="7"/>
      <c r="P215" s="7"/>
      <c r="Q215" s="265"/>
      <c r="R215" s="7"/>
      <c r="S215" s="7"/>
      <c r="T215" s="7"/>
      <c r="U215" s="266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</row>
    <row r="216" ht="18.0" customHeight="1">
      <c r="A216" s="7"/>
      <c r="B216" s="7"/>
      <c r="C216" s="7"/>
      <c r="D216" s="7"/>
      <c r="E216" s="7"/>
      <c r="F216" s="7"/>
      <c r="G216" s="7"/>
      <c r="H216" s="264"/>
      <c r="I216" s="7"/>
      <c r="J216" s="7"/>
      <c r="K216" s="7"/>
      <c r="L216" s="7"/>
      <c r="M216" s="7"/>
      <c r="N216" s="7"/>
      <c r="O216" s="7"/>
      <c r="P216" s="7"/>
      <c r="Q216" s="265"/>
      <c r="R216" s="7"/>
      <c r="S216" s="7"/>
      <c r="T216" s="7"/>
      <c r="U216" s="266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</row>
    <row r="217" ht="18.0" customHeight="1">
      <c r="A217" s="7"/>
      <c r="B217" s="7"/>
      <c r="C217" s="7"/>
      <c r="D217" s="7"/>
      <c r="E217" s="7"/>
      <c r="F217" s="7"/>
      <c r="G217" s="7"/>
      <c r="H217" s="264"/>
      <c r="I217" s="7"/>
      <c r="J217" s="7"/>
      <c r="K217" s="7"/>
      <c r="L217" s="7"/>
      <c r="M217" s="7"/>
      <c r="N217" s="7"/>
      <c r="O217" s="7"/>
      <c r="P217" s="7"/>
      <c r="Q217" s="265"/>
      <c r="R217" s="7"/>
      <c r="S217" s="7"/>
      <c r="T217" s="7"/>
      <c r="U217" s="266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</row>
    <row r="218" ht="18.0" customHeight="1">
      <c r="A218" s="7"/>
      <c r="B218" s="7"/>
      <c r="C218" s="7"/>
      <c r="D218" s="7"/>
      <c r="E218" s="7"/>
      <c r="F218" s="7"/>
      <c r="G218" s="7"/>
      <c r="H218" s="264"/>
      <c r="I218" s="7"/>
      <c r="J218" s="7"/>
      <c r="K218" s="7"/>
      <c r="L218" s="7"/>
      <c r="M218" s="7"/>
      <c r="N218" s="7"/>
      <c r="O218" s="7"/>
      <c r="P218" s="7"/>
      <c r="Q218" s="265"/>
      <c r="R218" s="7"/>
      <c r="S218" s="7"/>
      <c r="T218" s="7"/>
      <c r="U218" s="266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</row>
    <row r="219" ht="18.0" customHeight="1">
      <c r="A219" s="7"/>
      <c r="B219" s="7"/>
      <c r="C219" s="7"/>
      <c r="D219" s="7"/>
      <c r="E219" s="7"/>
      <c r="F219" s="7"/>
      <c r="G219" s="7"/>
      <c r="H219" s="264"/>
      <c r="I219" s="7"/>
      <c r="J219" s="7"/>
      <c r="K219" s="7"/>
      <c r="L219" s="7"/>
      <c r="M219" s="7"/>
      <c r="N219" s="7"/>
      <c r="O219" s="7"/>
      <c r="P219" s="7"/>
      <c r="Q219" s="265"/>
      <c r="R219" s="7"/>
      <c r="S219" s="7"/>
      <c r="T219" s="7"/>
      <c r="U219" s="266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</row>
    <row r="220" ht="18.0" customHeight="1">
      <c r="A220" s="7"/>
      <c r="B220" s="7"/>
      <c r="C220" s="7"/>
      <c r="D220" s="7"/>
      <c r="E220" s="7"/>
      <c r="F220" s="7"/>
      <c r="G220" s="7"/>
      <c r="H220" s="264"/>
      <c r="I220" s="7"/>
      <c r="J220" s="7"/>
      <c r="K220" s="7"/>
      <c r="L220" s="7"/>
      <c r="M220" s="7"/>
      <c r="N220" s="7"/>
      <c r="O220" s="7"/>
      <c r="P220" s="7"/>
      <c r="Q220" s="265"/>
      <c r="R220" s="7"/>
      <c r="S220" s="7"/>
      <c r="T220" s="7"/>
      <c r="U220" s="266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</row>
    <row r="221" ht="18.0" customHeight="1">
      <c r="A221" s="7"/>
      <c r="B221" s="7"/>
      <c r="C221" s="7"/>
      <c r="D221" s="7"/>
      <c r="E221" s="7"/>
      <c r="F221" s="7"/>
      <c r="G221" s="7"/>
      <c r="H221" s="264"/>
      <c r="I221" s="7"/>
      <c r="J221" s="7"/>
      <c r="K221" s="7"/>
      <c r="L221" s="7"/>
      <c r="M221" s="7"/>
      <c r="N221" s="7"/>
      <c r="O221" s="7"/>
      <c r="P221" s="7"/>
      <c r="Q221" s="265"/>
      <c r="R221" s="7"/>
      <c r="S221" s="7"/>
      <c r="T221" s="7"/>
      <c r="U221" s="266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</row>
    <row r="222" ht="18.0" customHeight="1">
      <c r="A222" s="7"/>
      <c r="B222" s="7"/>
      <c r="C222" s="7"/>
      <c r="D222" s="7"/>
      <c r="E222" s="7"/>
      <c r="F222" s="7"/>
      <c r="G222" s="7"/>
      <c r="H222" s="264"/>
      <c r="I222" s="7"/>
      <c r="J222" s="7"/>
      <c r="K222" s="7"/>
      <c r="L222" s="7"/>
      <c r="M222" s="7"/>
      <c r="N222" s="7"/>
      <c r="O222" s="7"/>
      <c r="P222" s="7"/>
      <c r="Q222" s="265"/>
      <c r="R222" s="7"/>
      <c r="S222" s="7"/>
      <c r="T222" s="7"/>
      <c r="U222" s="266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</row>
    <row r="223" ht="18.0" customHeight="1">
      <c r="A223" s="7"/>
      <c r="B223" s="7"/>
      <c r="C223" s="7"/>
      <c r="D223" s="7"/>
      <c r="E223" s="7"/>
      <c r="F223" s="7"/>
      <c r="G223" s="7"/>
      <c r="H223" s="264"/>
      <c r="I223" s="7"/>
      <c r="J223" s="7"/>
      <c r="K223" s="7"/>
      <c r="L223" s="7"/>
      <c r="M223" s="7"/>
      <c r="N223" s="7"/>
      <c r="O223" s="7"/>
      <c r="P223" s="7"/>
      <c r="Q223" s="265"/>
      <c r="R223" s="7"/>
      <c r="S223" s="7"/>
      <c r="T223" s="7"/>
      <c r="U223" s="266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</row>
    <row r="224" ht="18.0" customHeight="1">
      <c r="A224" s="7"/>
      <c r="B224" s="7"/>
      <c r="C224" s="7"/>
      <c r="D224" s="7"/>
      <c r="E224" s="7"/>
      <c r="F224" s="7"/>
      <c r="G224" s="7"/>
      <c r="H224" s="264"/>
      <c r="I224" s="7"/>
      <c r="J224" s="7"/>
      <c r="K224" s="7"/>
      <c r="L224" s="7"/>
      <c r="M224" s="7"/>
      <c r="N224" s="7"/>
      <c r="O224" s="7"/>
      <c r="P224" s="7"/>
      <c r="Q224" s="265"/>
      <c r="R224" s="7"/>
      <c r="S224" s="7"/>
      <c r="T224" s="7"/>
      <c r="U224" s="266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</row>
    <row r="225" ht="18.0" customHeight="1">
      <c r="A225" s="7"/>
      <c r="B225" s="7"/>
      <c r="C225" s="7"/>
      <c r="D225" s="7"/>
      <c r="E225" s="7"/>
      <c r="F225" s="7"/>
      <c r="G225" s="7"/>
      <c r="H225" s="264"/>
      <c r="I225" s="7"/>
      <c r="J225" s="7"/>
      <c r="K225" s="7"/>
      <c r="L225" s="7"/>
      <c r="M225" s="7"/>
      <c r="N225" s="7"/>
      <c r="O225" s="7"/>
      <c r="P225" s="7"/>
      <c r="Q225" s="265"/>
      <c r="R225" s="7"/>
      <c r="S225" s="7"/>
      <c r="T225" s="7"/>
      <c r="U225" s="266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</row>
    <row r="226" ht="18.0" customHeight="1">
      <c r="A226" s="7"/>
      <c r="B226" s="7"/>
      <c r="C226" s="7"/>
      <c r="D226" s="7"/>
      <c r="E226" s="7"/>
      <c r="F226" s="7"/>
      <c r="G226" s="7"/>
      <c r="H226" s="264"/>
      <c r="I226" s="7"/>
      <c r="J226" s="7"/>
      <c r="K226" s="7"/>
      <c r="L226" s="7"/>
      <c r="M226" s="7"/>
      <c r="N226" s="7"/>
      <c r="O226" s="7"/>
      <c r="P226" s="7"/>
      <c r="Q226" s="265"/>
      <c r="R226" s="7"/>
      <c r="S226" s="7"/>
      <c r="T226" s="7"/>
      <c r="U226" s="266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</row>
    <row r="227" ht="18.0" customHeight="1">
      <c r="A227" s="7"/>
      <c r="B227" s="7"/>
      <c r="C227" s="7"/>
      <c r="D227" s="7"/>
      <c r="E227" s="7"/>
      <c r="F227" s="7"/>
      <c r="G227" s="7"/>
      <c r="H227" s="264"/>
      <c r="I227" s="7"/>
      <c r="J227" s="7"/>
      <c r="K227" s="7"/>
      <c r="L227" s="7"/>
      <c r="M227" s="7"/>
      <c r="N227" s="7"/>
      <c r="O227" s="7"/>
      <c r="P227" s="7"/>
      <c r="Q227" s="265"/>
      <c r="R227" s="7"/>
      <c r="S227" s="7"/>
      <c r="T227" s="7"/>
      <c r="U227" s="266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</row>
    <row r="228" ht="18.0" customHeight="1">
      <c r="A228" s="7"/>
      <c r="B228" s="7"/>
      <c r="C228" s="7"/>
      <c r="D228" s="7"/>
      <c r="E228" s="7"/>
      <c r="F228" s="7"/>
      <c r="G228" s="7"/>
      <c r="H228" s="264"/>
      <c r="I228" s="7"/>
      <c r="J228" s="7"/>
      <c r="K228" s="7"/>
      <c r="L228" s="7"/>
      <c r="M228" s="7"/>
      <c r="N228" s="7"/>
      <c r="O228" s="7"/>
      <c r="P228" s="7"/>
      <c r="Q228" s="265"/>
      <c r="R228" s="7"/>
      <c r="S228" s="7"/>
      <c r="T228" s="7"/>
      <c r="U228" s="266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</row>
    <row r="229" ht="18.0" customHeight="1">
      <c r="A229" s="7"/>
      <c r="B229" s="7"/>
      <c r="C229" s="7"/>
      <c r="D229" s="7"/>
      <c r="E229" s="7"/>
      <c r="F229" s="7"/>
      <c r="G229" s="7"/>
      <c r="H229" s="264"/>
      <c r="I229" s="7"/>
      <c r="J229" s="7"/>
      <c r="K229" s="7"/>
      <c r="L229" s="7"/>
      <c r="M229" s="7"/>
      <c r="N229" s="7"/>
      <c r="O229" s="7"/>
      <c r="P229" s="7"/>
      <c r="Q229" s="265"/>
      <c r="R229" s="7"/>
      <c r="S229" s="7"/>
      <c r="T229" s="7"/>
      <c r="U229" s="266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</row>
    <row r="230" ht="18.0" customHeight="1">
      <c r="A230" s="7"/>
      <c r="B230" s="7"/>
      <c r="C230" s="7"/>
      <c r="D230" s="7"/>
      <c r="E230" s="7"/>
      <c r="F230" s="7"/>
      <c r="G230" s="7"/>
      <c r="H230" s="264"/>
      <c r="I230" s="7"/>
      <c r="J230" s="7"/>
      <c r="K230" s="7"/>
      <c r="L230" s="7"/>
      <c r="M230" s="7"/>
      <c r="N230" s="7"/>
      <c r="O230" s="7"/>
      <c r="P230" s="7"/>
      <c r="Q230" s="265"/>
      <c r="R230" s="7"/>
      <c r="S230" s="7"/>
      <c r="T230" s="7"/>
      <c r="U230" s="266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</row>
    <row r="231" ht="18.0" customHeight="1">
      <c r="A231" s="7"/>
      <c r="B231" s="7"/>
      <c r="C231" s="7"/>
      <c r="D231" s="7"/>
      <c r="E231" s="7"/>
      <c r="F231" s="7"/>
      <c r="G231" s="7"/>
      <c r="H231" s="264"/>
      <c r="I231" s="7"/>
      <c r="J231" s="7"/>
      <c r="K231" s="7"/>
      <c r="L231" s="7"/>
      <c r="M231" s="7"/>
      <c r="N231" s="7"/>
      <c r="O231" s="7"/>
      <c r="P231" s="7"/>
      <c r="Q231" s="265"/>
      <c r="R231" s="7"/>
      <c r="S231" s="7"/>
      <c r="T231" s="7"/>
      <c r="U231" s="266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</row>
    <row r="232" ht="18.0" customHeight="1">
      <c r="A232" s="7"/>
      <c r="B232" s="7"/>
      <c r="C232" s="7"/>
      <c r="D232" s="7"/>
      <c r="E232" s="7"/>
      <c r="F232" s="7"/>
      <c r="G232" s="7"/>
      <c r="H232" s="264"/>
      <c r="I232" s="7"/>
      <c r="J232" s="7"/>
      <c r="K232" s="7"/>
      <c r="L232" s="7"/>
      <c r="M232" s="7"/>
      <c r="N232" s="7"/>
      <c r="O232" s="7"/>
      <c r="P232" s="7"/>
      <c r="Q232" s="265"/>
      <c r="R232" s="7"/>
      <c r="S232" s="7"/>
      <c r="T232" s="7"/>
      <c r="U232" s="266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</row>
    <row r="233" ht="18.0" customHeight="1">
      <c r="A233" s="7"/>
      <c r="B233" s="7"/>
      <c r="C233" s="7"/>
      <c r="D233" s="7"/>
      <c r="E233" s="7"/>
      <c r="F233" s="7"/>
      <c r="G233" s="7"/>
      <c r="H233" s="264"/>
      <c r="I233" s="7"/>
      <c r="J233" s="7"/>
      <c r="K233" s="7"/>
      <c r="L233" s="7"/>
      <c r="M233" s="7"/>
      <c r="N233" s="7"/>
      <c r="O233" s="7"/>
      <c r="P233" s="7"/>
      <c r="Q233" s="265"/>
      <c r="R233" s="7"/>
      <c r="S233" s="7"/>
      <c r="T233" s="7"/>
      <c r="U233" s="266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</row>
    <row r="234" ht="18.0" customHeight="1">
      <c r="A234" s="7"/>
      <c r="B234" s="7"/>
      <c r="C234" s="7"/>
      <c r="D234" s="7"/>
      <c r="E234" s="7"/>
      <c r="F234" s="7"/>
      <c r="G234" s="7"/>
      <c r="H234" s="264"/>
      <c r="I234" s="7"/>
      <c r="J234" s="7"/>
      <c r="K234" s="7"/>
      <c r="L234" s="7"/>
      <c r="M234" s="7"/>
      <c r="N234" s="7"/>
      <c r="O234" s="7"/>
      <c r="P234" s="7"/>
      <c r="Q234" s="265"/>
      <c r="R234" s="7"/>
      <c r="S234" s="7"/>
      <c r="T234" s="7"/>
      <c r="U234" s="266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</row>
    <row r="235" ht="18.0" customHeight="1">
      <c r="A235" s="7"/>
      <c r="B235" s="7"/>
      <c r="C235" s="7"/>
      <c r="D235" s="7"/>
      <c r="E235" s="7"/>
      <c r="F235" s="7"/>
      <c r="G235" s="7"/>
      <c r="H235" s="264"/>
      <c r="I235" s="7"/>
      <c r="J235" s="7"/>
      <c r="K235" s="7"/>
      <c r="L235" s="7"/>
      <c r="M235" s="7"/>
      <c r="N235" s="7"/>
      <c r="O235" s="7"/>
      <c r="P235" s="7"/>
      <c r="Q235" s="265"/>
      <c r="R235" s="7"/>
      <c r="S235" s="7"/>
      <c r="T235" s="7"/>
      <c r="U235" s="266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</row>
    <row r="236" ht="18.0" customHeight="1">
      <c r="A236" s="7"/>
      <c r="B236" s="7"/>
      <c r="C236" s="7"/>
      <c r="D236" s="7"/>
      <c r="E236" s="7"/>
      <c r="F236" s="7"/>
      <c r="G236" s="7"/>
      <c r="H236" s="264"/>
      <c r="I236" s="7"/>
      <c r="J236" s="7"/>
      <c r="K236" s="7"/>
      <c r="L236" s="7"/>
      <c r="M236" s="7"/>
      <c r="N236" s="7"/>
      <c r="O236" s="7"/>
      <c r="P236" s="7"/>
      <c r="Q236" s="265"/>
      <c r="R236" s="7"/>
      <c r="S236" s="7"/>
      <c r="T236" s="7"/>
      <c r="U236" s="266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</row>
    <row r="237" ht="18.0" customHeight="1">
      <c r="A237" s="7"/>
      <c r="B237" s="7"/>
      <c r="C237" s="7"/>
      <c r="D237" s="7"/>
      <c r="E237" s="7"/>
      <c r="F237" s="7"/>
      <c r="G237" s="7"/>
      <c r="H237" s="264"/>
      <c r="I237" s="7"/>
      <c r="J237" s="7"/>
      <c r="K237" s="7"/>
      <c r="L237" s="7"/>
      <c r="M237" s="7"/>
      <c r="N237" s="7"/>
      <c r="O237" s="7"/>
      <c r="P237" s="7"/>
      <c r="Q237" s="265"/>
      <c r="R237" s="7"/>
      <c r="S237" s="7"/>
      <c r="T237" s="7"/>
      <c r="U237" s="266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</row>
    <row r="238" ht="18.0" customHeight="1">
      <c r="A238" s="7"/>
      <c r="B238" s="7"/>
      <c r="C238" s="7"/>
      <c r="D238" s="7"/>
      <c r="E238" s="7"/>
      <c r="F238" s="7"/>
      <c r="G238" s="7"/>
      <c r="H238" s="264"/>
      <c r="I238" s="7"/>
      <c r="J238" s="7"/>
      <c r="K238" s="7"/>
      <c r="L238" s="7"/>
      <c r="M238" s="7"/>
      <c r="N238" s="7"/>
      <c r="O238" s="7"/>
      <c r="P238" s="7"/>
      <c r="Q238" s="265"/>
      <c r="R238" s="7"/>
      <c r="S238" s="7"/>
      <c r="T238" s="7"/>
      <c r="U238" s="266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</row>
    <row r="239" ht="18.0" customHeight="1">
      <c r="A239" s="7"/>
      <c r="B239" s="7"/>
      <c r="C239" s="7"/>
      <c r="D239" s="7"/>
      <c r="E239" s="7"/>
      <c r="F239" s="7"/>
      <c r="G239" s="7"/>
      <c r="H239" s="264"/>
      <c r="I239" s="7"/>
      <c r="J239" s="7"/>
      <c r="K239" s="7"/>
      <c r="L239" s="7"/>
      <c r="M239" s="7"/>
      <c r="N239" s="7"/>
      <c r="O239" s="7"/>
      <c r="P239" s="7"/>
      <c r="Q239" s="265"/>
      <c r="R239" s="7"/>
      <c r="S239" s="7"/>
      <c r="T239" s="7"/>
      <c r="U239" s="266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</row>
    <row r="240" ht="18.0" customHeight="1">
      <c r="A240" s="7"/>
      <c r="B240" s="7"/>
      <c r="C240" s="7"/>
      <c r="D240" s="7"/>
      <c r="E240" s="7"/>
      <c r="F240" s="7"/>
      <c r="G240" s="7"/>
      <c r="H240" s="264"/>
      <c r="I240" s="7"/>
      <c r="J240" s="7"/>
      <c r="K240" s="7"/>
      <c r="L240" s="7"/>
      <c r="M240" s="7"/>
      <c r="N240" s="7"/>
      <c r="O240" s="7"/>
      <c r="P240" s="7"/>
      <c r="Q240" s="265"/>
      <c r="R240" s="7"/>
      <c r="S240" s="7"/>
      <c r="T240" s="7"/>
      <c r="U240" s="266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</row>
    <row r="241" ht="18.0" customHeight="1">
      <c r="A241" s="7"/>
      <c r="B241" s="7"/>
      <c r="C241" s="7"/>
      <c r="D241" s="7"/>
      <c r="E241" s="7"/>
      <c r="F241" s="7"/>
      <c r="G241" s="7"/>
      <c r="H241" s="264"/>
      <c r="I241" s="7"/>
      <c r="J241" s="7"/>
      <c r="K241" s="7"/>
      <c r="L241" s="7"/>
      <c r="M241" s="7"/>
      <c r="N241" s="7"/>
      <c r="O241" s="7"/>
      <c r="P241" s="7"/>
      <c r="Q241" s="265"/>
      <c r="R241" s="7"/>
      <c r="S241" s="7"/>
      <c r="T241" s="7"/>
      <c r="U241" s="266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</row>
    <row r="242" ht="18.0" customHeight="1">
      <c r="A242" s="7"/>
      <c r="B242" s="7"/>
      <c r="C242" s="7"/>
      <c r="D242" s="7"/>
      <c r="E242" s="7"/>
      <c r="F242" s="7"/>
      <c r="G242" s="7"/>
      <c r="H242" s="264"/>
      <c r="I242" s="7"/>
      <c r="J242" s="7"/>
      <c r="K242" s="7"/>
      <c r="L242" s="7"/>
      <c r="M242" s="7"/>
      <c r="N242" s="7"/>
      <c r="O242" s="7"/>
      <c r="P242" s="7"/>
      <c r="Q242" s="265"/>
      <c r="R242" s="7"/>
      <c r="S242" s="7"/>
      <c r="T242" s="7"/>
      <c r="U242" s="266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</row>
    <row r="243" ht="18.0" customHeight="1">
      <c r="A243" s="7"/>
      <c r="B243" s="7"/>
      <c r="C243" s="7"/>
      <c r="D243" s="7"/>
      <c r="E243" s="7"/>
      <c r="F243" s="7"/>
      <c r="G243" s="7"/>
      <c r="H243" s="264"/>
      <c r="I243" s="7"/>
      <c r="J243" s="7"/>
      <c r="K243" s="7"/>
      <c r="L243" s="7"/>
      <c r="M243" s="7"/>
      <c r="N243" s="7"/>
      <c r="O243" s="7"/>
      <c r="P243" s="7"/>
      <c r="Q243" s="265"/>
      <c r="R243" s="7"/>
      <c r="S243" s="7"/>
      <c r="T243" s="7"/>
      <c r="U243" s="266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</row>
    <row r="244" ht="18.0" customHeight="1">
      <c r="A244" s="7"/>
      <c r="B244" s="7"/>
      <c r="C244" s="7"/>
      <c r="D244" s="7"/>
      <c r="E244" s="7"/>
      <c r="F244" s="7"/>
      <c r="G244" s="7"/>
      <c r="H244" s="264"/>
      <c r="I244" s="7"/>
      <c r="J244" s="7"/>
      <c r="K244" s="7"/>
      <c r="L244" s="7"/>
      <c r="M244" s="7"/>
      <c r="N244" s="7"/>
      <c r="O244" s="7"/>
      <c r="P244" s="7"/>
      <c r="Q244" s="265"/>
      <c r="R244" s="7"/>
      <c r="S244" s="7"/>
      <c r="T244" s="7"/>
      <c r="U244" s="266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</row>
    <row r="245" ht="18.0" customHeight="1">
      <c r="A245" s="7"/>
      <c r="B245" s="7"/>
      <c r="C245" s="7"/>
      <c r="D245" s="7"/>
      <c r="E245" s="7"/>
      <c r="F245" s="7"/>
      <c r="G245" s="7"/>
      <c r="H245" s="264"/>
      <c r="I245" s="7"/>
      <c r="J245" s="7"/>
      <c r="K245" s="7"/>
      <c r="L245" s="7"/>
      <c r="M245" s="7"/>
      <c r="N245" s="7"/>
      <c r="O245" s="7"/>
      <c r="P245" s="7"/>
      <c r="Q245" s="265"/>
      <c r="R245" s="7"/>
      <c r="S245" s="7"/>
      <c r="T245" s="7"/>
      <c r="U245" s="266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</row>
    <row r="246" ht="18.0" customHeight="1">
      <c r="A246" s="7"/>
      <c r="B246" s="7"/>
      <c r="C246" s="7"/>
      <c r="D246" s="7"/>
      <c r="E246" s="7"/>
      <c r="F246" s="7"/>
      <c r="G246" s="7"/>
      <c r="H246" s="264"/>
      <c r="I246" s="7"/>
      <c r="J246" s="7"/>
      <c r="K246" s="7"/>
      <c r="L246" s="7"/>
      <c r="M246" s="7"/>
      <c r="N246" s="7"/>
      <c r="O246" s="7"/>
      <c r="P246" s="7"/>
      <c r="Q246" s="265"/>
      <c r="R246" s="7"/>
      <c r="S246" s="7"/>
      <c r="T246" s="7"/>
      <c r="U246" s="266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</row>
    <row r="247" ht="18.0" customHeight="1">
      <c r="A247" s="7"/>
      <c r="B247" s="7"/>
      <c r="C247" s="7"/>
      <c r="D247" s="7"/>
      <c r="E247" s="7"/>
      <c r="F247" s="7"/>
      <c r="G247" s="7"/>
      <c r="H247" s="264"/>
      <c r="I247" s="7"/>
      <c r="J247" s="7"/>
      <c r="K247" s="7"/>
      <c r="L247" s="7"/>
      <c r="M247" s="7"/>
      <c r="N247" s="7"/>
      <c r="O247" s="7"/>
      <c r="P247" s="7"/>
      <c r="Q247" s="265"/>
      <c r="R247" s="7"/>
      <c r="S247" s="7"/>
      <c r="T247" s="7"/>
      <c r="U247" s="266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</row>
    <row r="248" ht="18.0" customHeight="1">
      <c r="A248" s="7"/>
      <c r="B248" s="7"/>
      <c r="C248" s="7"/>
      <c r="D248" s="7"/>
      <c r="E248" s="7"/>
      <c r="F248" s="7"/>
      <c r="G248" s="7"/>
      <c r="H248" s="264"/>
      <c r="I248" s="7"/>
      <c r="J248" s="7"/>
      <c r="K248" s="7"/>
      <c r="L248" s="7"/>
      <c r="M248" s="7"/>
      <c r="N248" s="7"/>
      <c r="O248" s="7"/>
      <c r="P248" s="7"/>
      <c r="Q248" s="265"/>
      <c r="R248" s="7"/>
      <c r="S248" s="7"/>
      <c r="T248" s="7"/>
      <c r="U248" s="266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</row>
    <row r="249" ht="18.0" customHeight="1">
      <c r="A249" s="7"/>
      <c r="B249" s="7"/>
      <c r="C249" s="7"/>
      <c r="D249" s="7"/>
      <c r="E249" s="7"/>
      <c r="F249" s="7"/>
      <c r="G249" s="7"/>
      <c r="H249" s="264"/>
      <c r="I249" s="7"/>
      <c r="J249" s="7"/>
      <c r="K249" s="7"/>
      <c r="L249" s="7"/>
      <c r="M249" s="7"/>
      <c r="N249" s="7"/>
      <c r="O249" s="7"/>
      <c r="P249" s="7"/>
      <c r="Q249" s="265"/>
      <c r="R249" s="7"/>
      <c r="S249" s="7"/>
      <c r="T249" s="7"/>
      <c r="U249" s="266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</row>
    <row r="250" ht="18.0" customHeight="1">
      <c r="A250" s="7"/>
      <c r="B250" s="7"/>
      <c r="C250" s="7"/>
      <c r="D250" s="7"/>
      <c r="E250" s="7"/>
      <c r="F250" s="7"/>
      <c r="G250" s="7"/>
      <c r="H250" s="264"/>
      <c r="I250" s="7"/>
      <c r="J250" s="7"/>
      <c r="K250" s="7"/>
      <c r="L250" s="7"/>
      <c r="M250" s="7"/>
      <c r="N250" s="7"/>
      <c r="O250" s="7"/>
      <c r="P250" s="7"/>
      <c r="Q250" s="265"/>
      <c r="R250" s="7"/>
      <c r="S250" s="7"/>
      <c r="T250" s="7"/>
      <c r="U250" s="266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</row>
    <row r="251" ht="18.0" customHeight="1">
      <c r="A251" s="7"/>
      <c r="B251" s="7"/>
      <c r="C251" s="7"/>
      <c r="D251" s="7"/>
      <c r="E251" s="7"/>
      <c r="F251" s="7"/>
      <c r="G251" s="7"/>
      <c r="H251" s="264"/>
      <c r="I251" s="7"/>
      <c r="J251" s="7"/>
      <c r="K251" s="7"/>
      <c r="L251" s="7"/>
      <c r="M251" s="7"/>
      <c r="N251" s="7"/>
      <c r="O251" s="7"/>
      <c r="P251" s="7"/>
      <c r="Q251" s="265"/>
      <c r="R251" s="7"/>
      <c r="S251" s="7"/>
      <c r="T251" s="7"/>
      <c r="U251" s="266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</row>
    <row r="252" ht="18.0" customHeight="1">
      <c r="A252" s="7"/>
      <c r="B252" s="7"/>
      <c r="C252" s="7"/>
      <c r="D252" s="7"/>
      <c r="E252" s="7"/>
      <c r="F252" s="7"/>
      <c r="G252" s="7"/>
      <c r="H252" s="264"/>
      <c r="I252" s="7"/>
      <c r="J252" s="7"/>
      <c r="K252" s="7"/>
      <c r="L252" s="7"/>
      <c r="M252" s="7"/>
      <c r="N252" s="7"/>
      <c r="O252" s="7"/>
      <c r="P252" s="7"/>
      <c r="Q252" s="265"/>
      <c r="R252" s="7"/>
      <c r="S252" s="7"/>
      <c r="T252" s="7"/>
      <c r="U252" s="266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</row>
    <row r="253" ht="18.0" customHeight="1">
      <c r="A253" s="7"/>
      <c r="B253" s="7"/>
      <c r="C253" s="7"/>
      <c r="D253" s="7"/>
      <c r="E253" s="7"/>
      <c r="F253" s="7"/>
      <c r="G253" s="7"/>
      <c r="H253" s="264"/>
      <c r="I253" s="7"/>
      <c r="J253" s="7"/>
      <c r="K253" s="7"/>
      <c r="L253" s="7"/>
      <c r="M253" s="7"/>
      <c r="N253" s="7"/>
      <c r="O253" s="7"/>
      <c r="P253" s="7"/>
      <c r="Q253" s="265"/>
      <c r="R253" s="7"/>
      <c r="S253" s="7"/>
      <c r="T253" s="7"/>
      <c r="U253" s="266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</row>
    <row r="254" ht="18.0" customHeight="1">
      <c r="A254" s="7"/>
      <c r="B254" s="7"/>
      <c r="C254" s="7"/>
      <c r="D254" s="7"/>
      <c r="E254" s="7"/>
      <c r="F254" s="7"/>
      <c r="G254" s="7"/>
      <c r="H254" s="264"/>
      <c r="I254" s="7"/>
      <c r="J254" s="7"/>
      <c r="K254" s="7"/>
      <c r="L254" s="7"/>
      <c r="M254" s="7"/>
      <c r="N254" s="7"/>
      <c r="O254" s="7"/>
      <c r="P254" s="7"/>
      <c r="Q254" s="265"/>
      <c r="R254" s="7"/>
      <c r="S254" s="7"/>
      <c r="T254" s="7"/>
      <c r="U254" s="266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</row>
    <row r="255" ht="18.0" customHeight="1">
      <c r="A255" s="7"/>
      <c r="B255" s="7"/>
      <c r="C255" s="7"/>
      <c r="D255" s="7"/>
      <c r="E255" s="7"/>
      <c r="F255" s="7"/>
      <c r="G255" s="7"/>
      <c r="H255" s="264"/>
      <c r="I255" s="7"/>
      <c r="J255" s="7"/>
      <c r="K255" s="7"/>
      <c r="L255" s="7"/>
      <c r="M255" s="7"/>
      <c r="N255" s="7"/>
      <c r="O255" s="7"/>
      <c r="P255" s="7"/>
      <c r="Q255" s="265"/>
      <c r="R255" s="7"/>
      <c r="S255" s="7"/>
      <c r="T255" s="7"/>
      <c r="U255" s="266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</row>
    <row r="256" ht="18.0" customHeight="1">
      <c r="A256" s="7"/>
      <c r="B256" s="7"/>
      <c r="C256" s="7"/>
      <c r="D256" s="7"/>
      <c r="E256" s="7"/>
      <c r="F256" s="7"/>
      <c r="G256" s="7"/>
      <c r="H256" s="264"/>
      <c r="I256" s="7"/>
      <c r="J256" s="7"/>
      <c r="K256" s="7"/>
      <c r="L256" s="7"/>
      <c r="M256" s="7"/>
      <c r="N256" s="7"/>
      <c r="O256" s="7"/>
      <c r="P256" s="7"/>
      <c r="Q256" s="265"/>
      <c r="R256" s="7"/>
      <c r="S256" s="7"/>
      <c r="T256" s="7"/>
      <c r="U256" s="266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</row>
    <row r="257" ht="18.0" customHeight="1">
      <c r="A257" s="7"/>
      <c r="B257" s="7"/>
      <c r="C257" s="7"/>
      <c r="D257" s="7"/>
      <c r="E257" s="7"/>
      <c r="F257" s="7"/>
      <c r="G257" s="7"/>
      <c r="H257" s="264"/>
      <c r="I257" s="7"/>
      <c r="J257" s="7"/>
      <c r="K257" s="7"/>
      <c r="L257" s="7"/>
      <c r="M257" s="7"/>
      <c r="N257" s="7"/>
      <c r="O257" s="7"/>
      <c r="P257" s="7"/>
      <c r="Q257" s="265"/>
      <c r="R257" s="7"/>
      <c r="S257" s="7"/>
      <c r="T257" s="7"/>
      <c r="U257" s="266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</row>
    <row r="258" ht="18.0" customHeight="1">
      <c r="A258" s="7"/>
      <c r="B258" s="7"/>
      <c r="C258" s="7"/>
      <c r="D258" s="7"/>
      <c r="E258" s="7"/>
      <c r="F258" s="7"/>
      <c r="G258" s="7"/>
      <c r="H258" s="264"/>
      <c r="I258" s="7"/>
      <c r="J258" s="7"/>
      <c r="K258" s="7"/>
      <c r="L258" s="7"/>
      <c r="M258" s="7"/>
      <c r="N258" s="7"/>
      <c r="O258" s="7"/>
      <c r="P258" s="7"/>
      <c r="Q258" s="265"/>
      <c r="R258" s="7"/>
      <c r="S258" s="7"/>
      <c r="T258" s="7"/>
      <c r="U258" s="266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</row>
    <row r="259" ht="18.0" customHeight="1">
      <c r="A259" s="7"/>
      <c r="B259" s="7"/>
      <c r="C259" s="7"/>
      <c r="D259" s="7"/>
      <c r="E259" s="7"/>
      <c r="F259" s="7"/>
      <c r="G259" s="7"/>
      <c r="H259" s="264"/>
      <c r="I259" s="7"/>
      <c r="J259" s="7"/>
      <c r="K259" s="7"/>
      <c r="L259" s="7"/>
      <c r="M259" s="7"/>
      <c r="N259" s="7"/>
      <c r="O259" s="7"/>
      <c r="P259" s="7"/>
      <c r="Q259" s="265"/>
      <c r="R259" s="7"/>
      <c r="S259" s="7"/>
      <c r="T259" s="7"/>
      <c r="U259" s="266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</row>
    <row r="260" ht="18.0" customHeight="1">
      <c r="A260" s="7"/>
      <c r="B260" s="7"/>
      <c r="C260" s="7"/>
      <c r="D260" s="7"/>
      <c r="E260" s="7"/>
      <c r="F260" s="7"/>
      <c r="G260" s="7"/>
      <c r="H260" s="264"/>
      <c r="I260" s="7"/>
      <c r="J260" s="7"/>
      <c r="K260" s="7"/>
      <c r="L260" s="7"/>
      <c r="M260" s="7"/>
      <c r="N260" s="7"/>
      <c r="O260" s="7"/>
      <c r="P260" s="7"/>
      <c r="Q260" s="265"/>
      <c r="R260" s="7"/>
      <c r="S260" s="7"/>
      <c r="T260" s="7"/>
      <c r="U260" s="266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</row>
    <row r="261" ht="18.0" customHeight="1">
      <c r="A261" s="7"/>
      <c r="B261" s="7"/>
      <c r="C261" s="7"/>
      <c r="D261" s="7"/>
      <c r="E261" s="7"/>
      <c r="F261" s="7"/>
      <c r="G261" s="7"/>
      <c r="H261" s="264"/>
      <c r="I261" s="7"/>
      <c r="J261" s="7"/>
      <c r="K261" s="7"/>
      <c r="L261" s="7"/>
      <c r="M261" s="7"/>
      <c r="N261" s="7"/>
      <c r="O261" s="7"/>
      <c r="P261" s="7"/>
      <c r="Q261" s="265"/>
      <c r="R261" s="7"/>
      <c r="S261" s="7"/>
      <c r="T261" s="7"/>
      <c r="U261" s="266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</row>
    <row r="262" ht="18.0" customHeight="1">
      <c r="A262" s="7"/>
      <c r="B262" s="7"/>
      <c r="C262" s="7"/>
      <c r="D262" s="7"/>
      <c r="E262" s="7"/>
      <c r="F262" s="7"/>
      <c r="G262" s="7"/>
      <c r="H262" s="264"/>
      <c r="I262" s="7"/>
      <c r="J262" s="7"/>
      <c r="K262" s="7"/>
      <c r="L262" s="7"/>
      <c r="M262" s="7"/>
      <c r="N262" s="7"/>
      <c r="O262" s="7"/>
      <c r="P262" s="7"/>
      <c r="Q262" s="265"/>
      <c r="R262" s="7"/>
      <c r="S262" s="7"/>
      <c r="T262" s="7"/>
      <c r="U262" s="266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</row>
    <row r="263" ht="18.0" customHeight="1">
      <c r="A263" s="7"/>
      <c r="B263" s="7"/>
      <c r="C263" s="7"/>
      <c r="D263" s="7"/>
      <c r="E263" s="7"/>
      <c r="F263" s="7"/>
      <c r="G263" s="7"/>
      <c r="H263" s="264"/>
      <c r="I263" s="7"/>
      <c r="J263" s="7"/>
      <c r="K263" s="7"/>
      <c r="L263" s="7"/>
      <c r="M263" s="7"/>
      <c r="N263" s="7"/>
      <c r="O263" s="7"/>
      <c r="P263" s="7"/>
      <c r="Q263" s="265"/>
      <c r="R263" s="7"/>
      <c r="S263" s="7"/>
      <c r="T263" s="7"/>
      <c r="U263" s="266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</row>
    <row r="264" ht="18.0" customHeight="1">
      <c r="A264" s="7"/>
      <c r="B264" s="7"/>
      <c r="C264" s="7"/>
      <c r="D264" s="7"/>
      <c r="E264" s="7"/>
      <c r="F264" s="7"/>
      <c r="G264" s="7"/>
      <c r="H264" s="264"/>
      <c r="I264" s="7"/>
      <c r="J264" s="7"/>
      <c r="K264" s="7"/>
      <c r="L264" s="7"/>
      <c r="M264" s="7"/>
      <c r="N264" s="7"/>
      <c r="O264" s="7"/>
      <c r="P264" s="7"/>
      <c r="Q264" s="265"/>
      <c r="R264" s="7"/>
      <c r="S264" s="7"/>
      <c r="T264" s="7"/>
      <c r="U264" s="266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</row>
    <row r="265" ht="18.0" customHeight="1">
      <c r="A265" s="7"/>
      <c r="B265" s="7"/>
      <c r="C265" s="7"/>
      <c r="D265" s="7"/>
      <c r="E265" s="7"/>
      <c r="F265" s="7"/>
      <c r="G265" s="7"/>
      <c r="H265" s="264"/>
      <c r="I265" s="7"/>
      <c r="J265" s="7"/>
      <c r="K265" s="7"/>
      <c r="L265" s="7"/>
      <c r="M265" s="7"/>
      <c r="N265" s="7"/>
      <c r="O265" s="7"/>
      <c r="P265" s="7"/>
      <c r="Q265" s="265"/>
      <c r="R265" s="7"/>
      <c r="S265" s="7"/>
      <c r="T265" s="7"/>
      <c r="U265" s="266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</row>
    <row r="266" ht="18.0" customHeight="1">
      <c r="A266" s="7"/>
      <c r="B266" s="7"/>
      <c r="C266" s="7"/>
      <c r="D266" s="7"/>
      <c r="E266" s="7"/>
      <c r="F266" s="7"/>
      <c r="G266" s="7"/>
      <c r="H266" s="264"/>
      <c r="I266" s="7"/>
      <c r="J266" s="7"/>
      <c r="K266" s="7"/>
      <c r="L266" s="7"/>
      <c r="M266" s="7"/>
      <c r="N266" s="7"/>
      <c r="O266" s="7"/>
      <c r="P266" s="7"/>
      <c r="Q266" s="265"/>
      <c r="R266" s="7"/>
      <c r="S266" s="7"/>
      <c r="T266" s="7"/>
      <c r="U266" s="266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</row>
    <row r="267" ht="18.0" customHeight="1">
      <c r="A267" s="7"/>
      <c r="B267" s="7"/>
      <c r="C267" s="7"/>
      <c r="D267" s="7"/>
      <c r="E267" s="7"/>
      <c r="F267" s="7"/>
      <c r="G267" s="7"/>
      <c r="H267" s="264"/>
      <c r="I267" s="7"/>
      <c r="J267" s="7"/>
      <c r="K267" s="7"/>
      <c r="L267" s="7"/>
      <c r="M267" s="7"/>
      <c r="N267" s="7"/>
      <c r="O267" s="7"/>
      <c r="P267" s="7"/>
      <c r="Q267" s="265"/>
      <c r="R267" s="7"/>
      <c r="S267" s="7"/>
      <c r="T267" s="7"/>
      <c r="U267" s="266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</row>
    <row r="268" ht="18.0" customHeight="1">
      <c r="A268" s="7"/>
      <c r="B268" s="7"/>
      <c r="C268" s="7"/>
      <c r="D268" s="7"/>
      <c r="E268" s="7"/>
      <c r="F268" s="7"/>
      <c r="G268" s="7"/>
      <c r="H268" s="264"/>
      <c r="I268" s="7"/>
      <c r="J268" s="7"/>
      <c r="K268" s="7"/>
      <c r="L268" s="7"/>
      <c r="M268" s="7"/>
      <c r="N268" s="7"/>
      <c r="O268" s="7"/>
      <c r="P268" s="7"/>
      <c r="Q268" s="265"/>
      <c r="R268" s="7"/>
      <c r="S268" s="7"/>
      <c r="T268" s="7"/>
      <c r="U268" s="266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</row>
    <row r="269" ht="18.0" customHeight="1">
      <c r="A269" s="7"/>
      <c r="B269" s="7"/>
      <c r="C269" s="7"/>
      <c r="D269" s="7"/>
      <c r="E269" s="7"/>
      <c r="F269" s="7"/>
      <c r="G269" s="7"/>
      <c r="H269" s="264"/>
      <c r="I269" s="7"/>
      <c r="J269" s="7"/>
      <c r="K269" s="7"/>
      <c r="L269" s="7"/>
      <c r="M269" s="7"/>
      <c r="N269" s="7"/>
      <c r="O269" s="7"/>
      <c r="P269" s="7"/>
      <c r="Q269" s="265"/>
      <c r="R269" s="7"/>
      <c r="S269" s="7"/>
      <c r="T269" s="7"/>
      <c r="U269" s="266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</row>
    <row r="270" ht="18.0" customHeight="1">
      <c r="A270" s="7"/>
      <c r="B270" s="7"/>
      <c r="C270" s="7"/>
      <c r="D270" s="7"/>
      <c r="E270" s="7"/>
      <c r="F270" s="7"/>
      <c r="G270" s="7"/>
      <c r="H270" s="264"/>
      <c r="I270" s="7"/>
      <c r="J270" s="7"/>
      <c r="K270" s="7"/>
      <c r="L270" s="7"/>
      <c r="M270" s="7"/>
      <c r="N270" s="7"/>
      <c r="O270" s="7"/>
      <c r="P270" s="7"/>
      <c r="Q270" s="265"/>
      <c r="R270" s="7"/>
      <c r="S270" s="7"/>
      <c r="T270" s="7"/>
      <c r="U270" s="266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</row>
    <row r="271" ht="18.0" customHeight="1">
      <c r="A271" s="7"/>
      <c r="B271" s="7"/>
      <c r="C271" s="7"/>
      <c r="D271" s="7"/>
      <c r="E271" s="7"/>
      <c r="F271" s="7"/>
      <c r="G271" s="7"/>
      <c r="H271" s="264"/>
      <c r="I271" s="7"/>
      <c r="J271" s="7"/>
      <c r="K271" s="7"/>
      <c r="L271" s="7"/>
      <c r="M271" s="7"/>
      <c r="N271" s="7"/>
      <c r="O271" s="7"/>
      <c r="P271" s="7"/>
      <c r="Q271" s="265"/>
      <c r="R271" s="7"/>
      <c r="S271" s="7"/>
      <c r="T271" s="7"/>
      <c r="U271" s="266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</row>
    <row r="272" ht="18.0" customHeight="1">
      <c r="A272" s="7"/>
      <c r="B272" s="7"/>
      <c r="C272" s="7"/>
      <c r="D272" s="7"/>
      <c r="E272" s="7"/>
      <c r="F272" s="7"/>
      <c r="G272" s="7"/>
      <c r="H272" s="264"/>
      <c r="I272" s="7"/>
      <c r="J272" s="7"/>
      <c r="K272" s="7"/>
      <c r="L272" s="7"/>
      <c r="M272" s="7"/>
      <c r="N272" s="7"/>
      <c r="O272" s="7"/>
      <c r="P272" s="7"/>
      <c r="Q272" s="265"/>
      <c r="R272" s="7"/>
      <c r="S272" s="7"/>
      <c r="T272" s="7"/>
      <c r="U272" s="266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</row>
    <row r="273" ht="18.0" customHeight="1">
      <c r="A273" s="7"/>
      <c r="B273" s="7"/>
      <c r="C273" s="7"/>
      <c r="D273" s="7"/>
      <c r="E273" s="7"/>
      <c r="F273" s="7"/>
      <c r="G273" s="7"/>
      <c r="H273" s="264"/>
      <c r="I273" s="7"/>
      <c r="J273" s="7"/>
      <c r="K273" s="7"/>
      <c r="L273" s="7"/>
      <c r="M273" s="7"/>
      <c r="N273" s="7"/>
      <c r="O273" s="7"/>
      <c r="P273" s="7"/>
      <c r="Q273" s="265"/>
      <c r="R273" s="7"/>
      <c r="S273" s="7"/>
      <c r="T273" s="7"/>
      <c r="U273" s="266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</row>
    <row r="274" ht="18.0" customHeight="1">
      <c r="A274" s="7"/>
      <c r="B274" s="7"/>
      <c r="C274" s="7"/>
      <c r="D274" s="7"/>
      <c r="E274" s="7"/>
      <c r="F274" s="7"/>
      <c r="G274" s="7"/>
      <c r="H274" s="264"/>
      <c r="I274" s="7"/>
      <c r="J274" s="7"/>
      <c r="K274" s="7"/>
      <c r="L274" s="7"/>
      <c r="M274" s="7"/>
      <c r="N274" s="7"/>
      <c r="O274" s="7"/>
      <c r="P274" s="7"/>
      <c r="Q274" s="265"/>
      <c r="R274" s="7"/>
      <c r="S274" s="7"/>
      <c r="T274" s="7"/>
      <c r="U274" s="266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</row>
    <row r="275" ht="18.0" customHeight="1">
      <c r="A275" s="7"/>
      <c r="B275" s="7"/>
      <c r="C275" s="7"/>
      <c r="D275" s="7"/>
      <c r="E275" s="7"/>
      <c r="F275" s="7"/>
      <c r="G275" s="7"/>
      <c r="H275" s="264"/>
      <c r="I275" s="7"/>
      <c r="J275" s="7"/>
      <c r="K275" s="7"/>
      <c r="L275" s="7"/>
      <c r="M275" s="7"/>
      <c r="N275" s="7"/>
      <c r="O275" s="7"/>
      <c r="P275" s="7"/>
      <c r="Q275" s="265"/>
      <c r="R275" s="7"/>
      <c r="S275" s="7"/>
      <c r="T275" s="7"/>
      <c r="U275" s="266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</row>
    <row r="276" ht="18.0" customHeight="1">
      <c r="A276" s="7"/>
      <c r="B276" s="7"/>
      <c r="C276" s="7"/>
      <c r="D276" s="7"/>
      <c r="E276" s="7"/>
      <c r="F276" s="7"/>
      <c r="G276" s="7"/>
      <c r="H276" s="264"/>
      <c r="I276" s="7"/>
      <c r="J276" s="7"/>
      <c r="K276" s="7"/>
      <c r="L276" s="7"/>
      <c r="M276" s="7"/>
      <c r="N276" s="7"/>
      <c r="O276" s="7"/>
      <c r="P276" s="7"/>
      <c r="Q276" s="265"/>
      <c r="R276" s="7"/>
      <c r="S276" s="7"/>
      <c r="T276" s="7"/>
      <c r="U276" s="266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</row>
    <row r="277" ht="18.0" customHeight="1">
      <c r="A277" s="7"/>
      <c r="B277" s="7"/>
      <c r="C277" s="7"/>
      <c r="D277" s="7"/>
      <c r="E277" s="7"/>
      <c r="F277" s="7"/>
      <c r="G277" s="7"/>
      <c r="H277" s="264"/>
      <c r="I277" s="7"/>
      <c r="J277" s="7"/>
      <c r="K277" s="7"/>
      <c r="L277" s="7"/>
      <c r="M277" s="7"/>
      <c r="N277" s="7"/>
      <c r="O277" s="7"/>
      <c r="P277" s="7"/>
      <c r="Q277" s="265"/>
      <c r="R277" s="7"/>
      <c r="S277" s="7"/>
      <c r="T277" s="7"/>
      <c r="U277" s="266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</row>
    <row r="278" ht="18.0" customHeight="1">
      <c r="A278" s="7"/>
      <c r="B278" s="7"/>
      <c r="C278" s="7"/>
      <c r="D278" s="7"/>
      <c r="E278" s="7"/>
      <c r="F278" s="7"/>
      <c r="G278" s="7"/>
      <c r="H278" s="264"/>
      <c r="I278" s="7"/>
      <c r="J278" s="7"/>
      <c r="K278" s="7"/>
      <c r="L278" s="7"/>
      <c r="M278" s="7"/>
      <c r="N278" s="7"/>
      <c r="O278" s="7"/>
      <c r="P278" s="7"/>
      <c r="Q278" s="265"/>
      <c r="R278" s="7"/>
      <c r="S278" s="7"/>
      <c r="T278" s="7"/>
      <c r="U278" s="266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</row>
    <row r="279" ht="18.0" customHeight="1">
      <c r="A279" s="7"/>
      <c r="B279" s="7"/>
      <c r="C279" s="7"/>
      <c r="D279" s="7"/>
      <c r="E279" s="7"/>
      <c r="F279" s="7"/>
      <c r="G279" s="7"/>
      <c r="H279" s="264"/>
      <c r="I279" s="7"/>
      <c r="J279" s="7"/>
      <c r="K279" s="7"/>
      <c r="L279" s="7"/>
      <c r="M279" s="7"/>
      <c r="N279" s="7"/>
      <c r="O279" s="7"/>
      <c r="P279" s="7"/>
      <c r="Q279" s="265"/>
      <c r="R279" s="7"/>
      <c r="S279" s="7"/>
      <c r="T279" s="7"/>
      <c r="U279" s="266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</row>
    <row r="280" ht="18.0" customHeight="1">
      <c r="A280" s="7"/>
      <c r="B280" s="7"/>
      <c r="C280" s="7"/>
      <c r="D280" s="7"/>
      <c r="E280" s="7"/>
      <c r="F280" s="7"/>
      <c r="G280" s="7"/>
      <c r="H280" s="264"/>
      <c r="I280" s="7"/>
      <c r="J280" s="7"/>
      <c r="K280" s="7"/>
      <c r="L280" s="7"/>
      <c r="M280" s="7"/>
      <c r="N280" s="7"/>
      <c r="O280" s="7"/>
      <c r="P280" s="7"/>
      <c r="Q280" s="265"/>
      <c r="R280" s="7"/>
      <c r="S280" s="7"/>
      <c r="T280" s="7"/>
      <c r="U280" s="266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</row>
    <row r="281" ht="18.0" customHeight="1">
      <c r="A281" s="7"/>
      <c r="B281" s="7"/>
      <c r="C281" s="7"/>
      <c r="D281" s="7"/>
      <c r="E281" s="7"/>
      <c r="F281" s="7"/>
      <c r="G281" s="7"/>
      <c r="H281" s="264"/>
      <c r="I281" s="7"/>
      <c r="J281" s="7"/>
      <c r="K281" s="7"/>
      <c r="L281" s="7"/>
      <c r="M281" s="7"/>
      <c r="N281" s="7"/>
      <c r="O281" s="7"/>
      <c r="P281" s="7"/>
      <c r="Q281" s="265"/>
      <c r="R281" s="7"/>
      <c r="S281" s="7"/>
      <c r="T281" s="7"/>
      <c r="U281" s="266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</row>
    <row r="282" ht="18.0" customHeight="1">
      <c r="A282" s="7"/>
      <c r="B282" s="7"/>
      <c r="C282" s="7"/>
      <c r="D282" s="7"/>
      <c r="E282" s="7"/>
      <c r="F282" s="7"/>
      <c r="G282" s="7"/>
      <c r="H282" s="264"/>
      <c r="I282" s="7"/>
      <c r="J282" s="7"/>
      <c r="K282" s="7"/>
      <c r="L282" s="7"/>
      <c r="M282" s="7"/>
      <c r="N282" s="7"/>
      <c r="O282" s="7"/>
      <c r="P282" s="7"/>
      <c r="Q282" s="265"/>
      <c r="R282" s="7"/>
      <c r="S282" s="7"/>
      <c r="T282" s="7"/>
      <c r="U282" s="266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</row>
    <row r="283" ht="18.0" customHeight="1">
      <c r="A283" s="7"/>
      <c r="B283" s="7"/>
      <c r="C283" s="7"/>
      <c r="D283" s="7"/>
      <c r="E283" s="7"/>
      <c r="F283" s="7"/>
      <c r="G283" s="7"/>
      <c r="H283" s="264"/>
      <c r="I283" s="7"/>
      <c r="J283" s="7"/>
      <c r="K283" s="7"/>
      <c r="L283" s="7"/>
      <c r="M283" s="7"/>
      <c r="N283" s="7"/>
      <c r="O283" s="7"/>
      <c r="P283" s="7"/>
      <c r="Q283" s="265"/>
      <c r="R283" s="7"/>
      <c r="S283" s="7"/>
      <c r="T283" s="7"/>
      <c r="U283" s="266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</row>
    <row r="284" ht="18.0" customHeight="1">
      <c r="A284" s="7"/>
      <c r="B284" s="7"/>
      <c r="C284" s="7"/>
      <c r="D284" s="7"/>
      <c r="E284" s="7"/>
      <c r="F284" s="7"/>
      <c r="G284" s="7"/>
      <c r="H284" s="264"/>
      <c r="I284" s="7"/>
      <c r="J284" s="7"/>
      <c r="K284" s="7"/>
      <c r="L284" s="7"/>
      <c r="M284" s="7"/>
      <c r="N284" s="7"/>
      <c r="O284" s="7"/>
      <c r="P284" s="7"/>
      <c r="Q284" s="265"/>
      <c r="R284" s="7"/>
      <c r="S284" s="7"/>
      <c r="T284" s="7"/>
      <c r="U284" s="266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</row>
    <row r="285" ht="18.0" customHeight="1">
      <c r="A285" s="7"/>
      <c r="B285" s="7"/>
      <c r="C285" s="7"/>
      <c r="D285" s="7"/>
      <c r="E285" s="7"/>
      <c r="F285" s="7"/>
      <c r="G285" s="7"/>
      <c r="H285" s="264"/>
      <c r="I285" s="7"/>
      <c r="J285" s="7"/>
      <c r="K285" s="7"/>
      <c r="L285" s="7"/>
      <c r="M285" s="7"/>
      <c r="N285" s="7"/>
      <c r="O285" s="7"/>
      <c r="P285" s="7"/>
      <c r="Q285" s="265"/>
      <c r="R285" s="7"/>
      <c r="S285" s="7"/>
      <c r="T285" s="7"/>
      <c r="U285" s="266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</row>
    <row r="286" ht="18.0" customHeight="1">
      <c r="A286" s="7"/>
      <c r="B286" s="7"/>
      <c r="C286" s="7"/>
      <c r="D286" s="7"/>
      <c r="E286" s="7"/>
      <c r="F286" s="7"/>
      <c r="G286" s="7"/>
      <c r="H286" s="264"/>
      <c r="I286" s="7"/>
      <c r="J286" s="7"/>
      <c r="K286" s="7"/>
      <c r="L286" s="7"/>
      <c r="M286" s="7"/>
      <c r="N286" s="7"/>
      <c r="O286" s="7"/>
      <c r="P286" s="7"/>
      <c r="Q286" s="265"/>
      <c r="R286" s="7"/>
      <c r="S286" s="7"/>
      <c r="T286" s="7"/>
      <c r="U286" s="266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</row>
    <row r="287" ht="18.0" customHeight="1">
      <c r="A287" s="7"/>
      <c r="B287" s="7"/>
      <c r="C287" s="7"/>
      <c r="D287" s="7"/>
      <c r="E287" s="7"/>
      <c r="F287" s="7"/>
      <c r="G287" s="7"/>
      <c r="H287" s="264"/>
      <c r="I287" s="7"/>
      <c r="J287" s="7"/>
      <c r="K287" s="7"/>
      <c r="L287" s="7"/>
      <c r="M287" s="7"/>
      <c r="N287" s="7"/>
      <c r="O287" s="7"/>
      <c r="P287" s="7"/>
      <c r="Q287" s="265"/>
      <c r="R287" s="7"/>
      <c r="S287" s="7"/>
      <c r="T287" s="7"/>
      <c r="U287" s="266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</row>
    <row r="288" ht="18.0" customHeight="1">
      <c r="A288" s="7"/>
      <c r="B288" s="7"/>
      <c r="C288" s="7"/>
      <c r="D288" s="7"/>
      <c r="E288" s="7"/>
      <c r="F288" s="7"/>
      <c r="G288" s="7"/>
      <c r="H288" s="264"/>
      <c r="I288" s="7"/>
      <c r="J288" s="7"/>
      <c r="K288" s="7"/>
      <c r="L288" s="7"/>
      <c r="M288" s="7"/>
      <c r="N288" s="7"/>
      <c r="O288" s="7"/>
      <c r="P288" s="7"/>
      <c r="Q288" s="265"/>
      <c r="R288" s="7"/>
      <c r="S288" s="7"/>
      <c r="T288" s="7"/>
      <c r="U288" s="266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</row>
    <row r="289" ht="18.0" customHeight="1">
      <c r="A289" s="7"/>
      <c r="B289" s="7"/>
      <c r="C289" s="7"/>
      <c r="D289" s="7"/>
      <c r="E289" s="7"/>
      <c r="F289" s="7"/>
      <c r="G289" s="7"/>
      <c r="H289" s="264"/>
      <c r="I289" s="7"/>
      <c r="J289" s="7"/>
      <c r="K289" s="7"/>
      <c r="L289" s="7"/>
      <c r="M289" s="7"/>
      <c r="N289" s="7"/>
      <c r="O289" s="7"/>
      <c r="P289" s="7"/>
      <c r="Q289" s="265"/>
      <c r="R289" s="7"/>
      <c r="S289" s="7"/>
      <c r="T289" s="7"/>
      <c r="U289" s="266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</row>
    <row r="290" ht="18.0" customHeight="1">
      <c r="A290" s="7"/>
      <c r="B290" s="7"/>
      <c r="C290" s="7"/>
      <c r="D290" s="7"/>
      <c r="E290" s="7"/>
      <c r="F290" s="7"/>
      <c r="G290" s="7"/>
      <c r="H290" s="264"/>
      <c r="I290" s="7"/>
      <c r="J290" s="7"/>
      <c r="K290" s="7"/>
      <c r="L290" s="7"/>
      <c r="M290" s="7"/>
      <c r="N290" s="7"/>
      <c r="O290" s="7"/>
      <c r="P290" s="7"/>
      <c r="Q290" s="265"/>
      <c r="R290" s="7"/>
      <c r="S290" s="7"/>
      <c r="T290" s="7"/>
      <c r="U290" s="266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</row>
    <row r="291" ht="18.0" customHeight="1">
      <c r="A291" s="7"/>
      <c r="B291" s="7"/>
      <c r="C291" s="7"/>
      <c r="D291" s="7"/>
      <c r="E291" s="7"/>
      <c r="F291" s="7"/>
      <c r="G291" s="7"/>
      <c r="H291" s="264"/>
      <c r="I291" s="7"/>
      <c r="J291" s="7"/>
      <c r="K291" s="7"/>
      <c r="L291" s="7"/>
      <c r="M291" s="7"/>
      <c r="N291" s="7"/>
      <c r="O291" s="7"/>
      <c r="P291" s="7"/>
      <c r="Q291" s="265"/>
      <c r="R291" s="7"/>
      <c r="S291" s="7"/>
      <c r="T291" s="7"/>
      <c r="U291" s="266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</row>
    <row r="292" ht="18.0" customHeight="1">
      <c r="A292" s="7"/>
      <c r="B292" s="7"/>
      <c r="C292" s="7"/>
      <c r="D292" s="7"/>
      <c r="E292" s="7"/>
      <c r="F292" s="7"/>
      <c r="G292" s="7"/>
      <c r="H292" s="264"/>
      <c r="I292" s="7"/>
      <c r="J292" s="7"/>
      <c r="K292" s="7"/>
      <c r="L292" s="7"/>
      <c r="M292" s="7"/>
      <c r="N292" s="7"/>
      <c r="O292" s="7"/>
      <c r="P292" s="7"/>
      <c r="Q292" s="265"/>
      <c r="R292" s="7"/>
      <c r="S292" s="7"/>
      <c r="T292" s="7"/>
      <c r="U292" s="266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</row>
    <row r="293" ht="18.0" customHeight="1">
      <c r="A293" s="7"/>
      <c r="B293" s="7"/>
      <c r="C293" s="7"/>
      <c r="D293" s="7"/>
      <c r="E293" s="7"/>
      <c r="F293" s="7"/>
      <c r="G293" s="7"/>
      <c r="H293" s="264"/>
      <c r="I293" s="7"/>
      <c r="J293" s="7"/>
      <c r="K293" s="7"/>
      <c r="L293" s="7"/>
      <c r="M293" s="7"/>
      <c r="N293" s="7"/>
      <c r="O293" s="7"/>
      <c r="P293" s="7"/>
      <c r="Q293" s="265"/>
      <c r="R293" s="7"/>
      <c r="S293" s="7"/>
      <c r="T293" s="7"/>
      <c r="U293" s="266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</row>
    <row r="294" ht="18.0" customHeight="1">
      <c r="A294" s="7"/>
      <c r="B294" s="7"/>
      <c r="C294" s="7"/>
      <c r="D294" s="7"/>
      <c r="E294" s="7"/>
      <c r="F294" s="7"/>
      <c r="G294" s="7"/>
      <c r="H294" s="264"/>
      <c r="I294" s="7"/>
      <c r="J294" s="7"/>
      <c r="K294" s="7"/>
      <c r="L294" s="7"/>
      <c r="M294" s="7"/>
      <c r="N294" s="7"/>
      <c r="O294" s="7"/>
      <c r="P294" s="7"/>
      <c r="Q294" s="265"/>
      <c r="R294" s="7"/>
      <c r="S294" s="7"/>
      <c r="T294" s="7"/>
      <c r="U294" s="266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</row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3:D13"/>
    <mergeCell ref="E14:H14"/>
    <mergeCell ref="C19:E19"/>
    <mergeCell ref="C65:E65"/>
    <mergeCell ref="C75:E75"/>
  </mergeCells>
  <printOptions/>
  <pageMargins bottom="0.78" footer="0.0" header="0.0" left="0.75" right="0.75" top="0.66"/>
  <pageSetup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71"/>
    <col customWidth="1" hidden="1" min="14" max="14" width="13.14"/>
    <col customWidth="1" hidden="1" min="15" max="16" width="8.71"/>
    <col customWidth="1" min="17" max="17" width="19.57"/>
    <col customWidth="1" min="18" max="18" width="17.43"/>
    <col customWidth="1" min="19" max="19" width="17.86"/>
    <col customWidth="1" min="20" max="20" width="17.0"/>
    <col customWidth="1" min="21" max="21" width="15.14"/>
    <col customWidth="1" min="22" max="22" width="13.86"/>
    <col customWidth="1" min="23" max="24" width="9.14"/>
    <col customWidth="1" min="25" max="25" width="16.0"/>
    <col customWidth="1" min="26" max="45" width="9.14"/>
  </cols>
  <sheetData>
    <row r="1" ht="18.0" customHeight="1">
      <c r="A1" s="140" t="s">
        <v>53</v>
      </c>
      <c r="B1" s="140"/>
      <c r="C1" s="140"/>
      <c r="D1" s="140"/>
      <c r="E1" s="140"/>
      <c r="F1" s="140"/>
      <c r="G1" s="140"/>
      <c r="H1" s="141"/>
      <c r="I1" s="140"/>
      <c r="J1" s="140"/>
      <c r="K1" s="140"/>
      <c r="L1" s="140"/>
      <c r="M1" s="140"/>
      <c r="N1" s="140"/>
      <c r="O1" s="140"/>
      <c r="P1" s="140"/>
      <c r="Q1" s="142"/>
      <c r="R1" s="140"/>
      <c r="S1" s="140"/>
      <c r="T1" s="140"/>
      <c r="U1" s="143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  <c r="AJ1" s="140"/>
      <c r="AK1" s="140"/>
      <c r="AL1" s="140"/>
      <c r="AM1" s="140"/>
      <c r="AN1" s="140"/>
      <c r="AO1" s="140"/>
      <c r="AP1" s="140"/>
      <c r="AQ1" s="140"/>
      <c r="AR1" s="140"/>
      <c r="AS1" s="140"/>
    </row>
    <row r="2" ht="18.0" customHeight="1">
      <c r="A2" s="140"/>
      <c r="B2" s="140"/>
      <c r="C2" s="140"/>
      <c r="D2" s="140"/>
      <c r="E2" s="140"/>
      <c r="F2" s="140"/>
      <c r="G2" s="140"/>
      <c r="H2" s="141"/>
      <c r="I2" s="140"/>
      <c r="J2" s="140"/>
      <c r="K2" s="140"/>
      <c r="L2" s="140"/>
      <c r="M2" s="140"/>
      <c r="N2" s="140"/>
      <c r="O2" s="140"/>
      <c r="P2" s="140"/>
      <c r="Q2" s="142"/>
      <c r="R2" s="140"/>
      <c r="S2" s="140"/>
      <c r="T2" s="140"/>
      <c r="U2" s="143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  <c r="AL2" s="140"/>
      <c r="AM2" s="140"/>
      <c r="AN2" s="140"/>
      <c r="AO2" s="140"/>
      <c r="AP2" s="140"/>
      <c r="AQ2" s="140"/>
      <c r="AR2" s="140"/>
      <c r="AS2" s="140"/>
    </row>
    <row r="3" ht="18.0" customHeight="1">
      <c r="A3" s="144" t="s">
        <v>1</v>
      </c>
      <c r="B3" s="144"/>
      <c r="C3" s="144"/>
      <c r="D3" s="140"/>
      <c r="E3" s="140"/>
      <c r="F3" s="140"/>
      <c r="G3" s="140"/>
      <c r="H3" s="141"/>
      <c r="I3" s="140"/>
      <c r="J3" s="140"/>
      <c r="K3" s="140"/>
      <c r="L3" s="140"/>
      <c r="M3" s="140"/>
      <c r="N3" s="140"/>
      <c r="O3" s="140"/>
      <c r="P3" s="140"/>
      <c r="Q3" s="142"/>
      <c r="R3" s="140"/>
      <c r="S3" s="140"/>
      <c r="T3" s="140"/>
      <c r="U3" s="143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/>
      <c r="AL3" s="140"/>
      <c r="AM3" s="140"/>
      <c r="AN3" s="140"/>
      <c r="AO3" s="140"/>
      <c r="AP3" s="140"/>
      <c r="AQ3" s="140"/>
      <c r="AR3" s="140"/>
      <c r="AS3" s="140"/>
    </row>
    <row r="4" ht="29.25" customHeight="1">
      <c r="A4" s="140"/>
      <c r="B4" s="140"/>
      <c r="C4" s="140"/>
      <c r="D4" s="140"/>
      <c r="E4" s="140"/>
      <c r="F4" s="140"/>
      <c r="G4" s="140"/>
      <c r="H4" s="141" t="s">
        <v>2</v>
      </c>
      <c r="I4" s="145">
        <v>44338.0</v>
      </c>
      <c r="J4" s="140" t="str">
        <f>+B8&amp;"/"&amp;B9&amp;"/"&amp;B10&amp;"/"&amp;B11</f>
        <v>D2670/D1670//</v>
      </c>
      <c r="K4" s="140"/>
      <c r="L4" s="140"/>
      <c r="M4" s="140"/>
      <c r="N4" s="140"/>
      <c r="O4" s="140"/>
      <c r="P4" s="140"/>
      <c r="Q4" s="142"/>
      <c r="R4" s="140"/>
      <c r="S4" s="140"/>
      <c r="T4" s="140"/>
      <c r="U4" s="143"/>
      <c r="V4" s="140"/>
      <c r="W4" s="140"/>
      <c r="X4" s="140"/>
      <c r="Y4" s="140"/>
      <c r="Z4" s="140"/>
      <c r="AA4" s="140"/>
      <c r="AB4" s="140"/>
      <c r="AC4" s="140"/>
      <c r="AD4" s="140"/>
      <c r="AE4" s="140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</row>
    <row r="5" ht="18.0" customHeight="1">
      <c r="A5" s="140" t="s">
        <v>4</v>
      </c>
      <c r="B5" s="140"/>
      <c r="C5" s="140"/>
      <c r="D5" s="140"/>
      <c r="E5" s="140"/>
      <c r="F5" s="140"/>
      <c r="G5" s="140"/>
      <c r="H5" s="141"/>
      <c r="I5" s="140"/>
      <c r="J5" s="140"/>
      <c r="K5" s="140"/>
      <c r="L5" s="140"/>
      <c r="M5" s="140"/>
      <c r="N5" s="140"/>
      <c r="O5" s="140"/>
      <c r="P5" s="140"/>
      <c r="Q5" s="142"/>
      <c r="R5" s="140"/>
      <c r="S5" s="140"/>
      <c r="T5" s="140"/>
      <c r="U5" s="143"/>
      <c r="V5" s="140"/>
      <c r="W5" s="140"/>
      <c r="X5" s="140"/>
      <c r="Y5" s="140"/>
      <c r="Z5" s="140"/>
      <c r="AA5" s="140"/>
      <c r="AB5" s="140"/>
      <c r="AC5" s="140"/>
      <c r="AD5" s="140"/>
      <c r="AE5" s="140"/>
      <c r="AF5" s="140"/>
      <c r="AG5" s="140"/>
      <c r="AH5" s="140"/>
      <c r="AI5" s="140"/>
      <c r="AJ5" s="140"/>
      <c r="AK5" s="140"/>
      <c r="AL5" s="140"/>
      <c r="AM5" s="140"/>
      <c r="AN5" s="140"/>
      <c r="AO5" s="140"/>
      <c r="AP5" s="140"/>
      <c r="AQ5" s="140"/>
      <c r="AR5" s="140"/>
      <c r="AS5" s="140"/>
    </row>
    <row r="6" ht="18.0" customHeight="1">
      <c r="A6" s="146"/>
      <c r="B6" s="146"/>
      <c r="C6" s="146"/>
      <c r="D6" s="146"/>
      <c r="E6" s="146"/>
      <c r="F6" s="146"/>
      <c r="G6" s="146"/>
      <c r="H6" s="147"/>
      <c r="I6" s="146"/>
      <c r="J6" s="140"/>
      <c r="K6" s="140"/>
      <c r="L6" s="140"/>
      <c r="M6" s="140"/>
      <c r="N6" s="140"/>
      <c r="O6" s="140"/>
      <c r="P6" s="140"/>
      <c r="Q6" s="142"/>
      <c r="R6" s="140"/>
      <c r="S6" s="140"/>
      <c r="T6" s="140"/>
      <c r="U6" s="143"/>
      <c r="V6" s="140"/>
      <c r="W6" s="140"/>
      <c r="X6" s="140"/>
      <c r="Y6" s="140"/>
      <c r="Z6" s="140"/>
      <c r="AA6" s="140"/>
      <c r="AB6" s="140"/>
      <c r="AC6" s="140"/>
      <c r="AD6" s="140"/>
      <c r="AE6" s="140"/>
      <c r="AF6" s="140"/>
      <c r="AG6" s="140"/>
      <c r="AH6" s="140"/>
      <c r="AI6" s="140"/>
      <c r="AJ6" s="140"/>
      <c r="AK6" s="140"/>
      <c r="AL6" s="140"/>
      <c r="AM6" s="140"/>
      <c r="AN6" s="140"/>
      <c r="AO6" s="140"/>
      <c r="AP6" s="140"/>
      <c r="AQ6" s="140"/>
      <c r="AR6" s="140"/>
      <c r="AS6" s="140"/>
    </row>
    <row r="7" ht="36.0" customHeight="1">
      <c r="A7" s="148" t="s">
        <v>6</v>
      </c>
      <c r="B7" s="149"/>
      <c r="C7" s="150" t="s">
        <v>151</v>
      </c>
      <c r="D7" s="151" t="s">
        <v>8</v>
      </c>
      <c r="E7" s="152" t="s">
        <v>9</v>
      </c>
      <c r="F7" s="153"/>
      <c r="G7" s="153"/>
      <c r="H7" s="149"/>
      <c r="I7" s="154" t="s">
        <v>10</v>
      </c>
      <c r="J7" s="140"/>
      <c r="K7" s="140"/>
      <c r="L7" s="140"/>
      <c r="M7" s="140"/>
      <c r="N7" s="140"/>
      <c r="O7" s="140"/>
      <c r="P7" s="140"/>
      <c r="Q7" s="155">
        <f>+I66</f>
        <v>0.0030582065</v>
      </c>
      <c r="R7" s="140"/>
      <c r="S7" s="140"/>
      <c r="T7" s="140"/>
      <c r="U7" s="143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</row>
    <row r="8" ht="26.25" customHeight="1">
      <c r="A8" s="156">
        <v>1.0</v>
      </c>
      <c r="B8" s="157" t="s">
        <v>140</v>
      </c>
      <c r="C8" s="157">
        <v>26.5</v>
      </c>
      <c r="D8" s="158">
        <v>0.0547</v>
      </c>
      <c r="E8" s="159">
        <f>224.998*14</f>
        <v>3149.972</v>
      </c>
      <c r="F8" s="159"/>
      <c r="G8" s="159"/>
      <c r="H8" s="160">
        <v>14.0</v>
      </c>
      <c r="I8" s="161">
        <f t="shared" ref="I8:I9" si="1">+D8*E8</f>
        <v>172.3034684</v>
      </c>
      <c r="J8" s="162">
        <f t="shared" ref="J8:J11" si="2">E8-I8</f>
        <v>2977.668532</v>
      </c>
      <c r="K8" s="140"/>
      <c r="L8" s="140"/>
      <c r="M8" s="140"/>
      <c r="N8" s="140"/>
      <c r="O8" s="140"/>
      <c r="P8" s="140"/>
      <c r="Q8" s="142"/>
      <c r="R8" s="140"/>
      <c r="S8" s="140"/>
      <c r="T8" s="140"/>
      <c r="U8" s="143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</row>
    <row r="9" ht="26.25" customHeight="1">
      <c r="A9" s="156">
        <v>2.0</v>
      </c>
      <c r="B9" s="164" t="s">
        <v>97</v>
      </c>
      <c r="C9" s="164">
        <v>16.5</v>
      </c>
      <c r="D9" s="165">
        <v>0.1063</v>
      </c>
      <c r="E9" s="166">
        <f>186.601*10.5</f>
        <v>1959.3105</v>
      </c>
      <c r="F9" s="166"/>
      <c r="G9" s="166"/>
      <c r="H9" s="160">
        <v>10.5</v>
      </c>
      <c r="I9" s="161">
        <f t="shared" si="1"/>
        <v>208.2747062</v>
      </c>
      <c r="J9" s="162">
        <f t="shared" si="2"/>
        <v>1751.035794</v>
      </c>
      <c r="K9" s="140"/>
      <c r="L9" s="140"/>
      <c r="M9" s="140"/>
      <c r="N9" s="140"/>
      <c r="O9" s="140"/>
      <c r="P9" s="140"/>
      <c r="Q9" s="142"/>
      <c r="R9" s="140"/>
      <c r="S9" s="140"/>
      <c r="T9" s="140"/>
      <c r="U9" s="143"/>
      <c r="V9" s="140"/>
      <c r="W9" s="140"/>
      <c r="X9" s="140"/>
      <c r="Y9" s="140"/>
      <c r="Z9" s="140"/>
      <c r="AA9" s="140"/>
      <c r="AB9" s="140"/>
      <c r="AC9" s="140"/>
      <c r="AD9" s="140"/>
      <c r="AE9" s="140"/>
      <c r="AF9" s="140"/>
      <c r="AG9" s="140"/>
      <c r="AH9" s="140"/>
      <c r="AI9" s="140"/>
      <c r="AJ9" s="140"/>
      <c r="AK9" s="140"/>
      <c r="AL9" s="140"/>
      <c r="AM9" s="140"/>
      <c r="AN9" s="140"/>
      <c r="AO9" s="140"/>
      <c r="AP9" s="140"/>
      <c r="AQ9" s="140"/>
      <c r="AR9" s="140"/>
      <c r="AS9" s="140"/>
    </row>
    <row r="10" ht="26.25" customHeight="1">
      <c r="A10" s="156">
        <v>6.0</v>
      </c>
      <c r="B10" s="164"/>
      <c r="C10" s="164"/>
      <c r="D10" s="165"/>
      <c r="E10" s="166"/>
      <c r="F10" s="166"/>
      <c r="G10" s="166"/>
      <c r="H10" s="160"/>
      <c r="I10" s="161"/>
      <c r="J10" s="162">
        <f t="shared" si="2"/>
        <v>0</v>
      </c>
      <c r="K10" s="140"/>
      <c r="L10" s="140"/>
      <c r="M10" s="140"/>
      <c r="N10" s="140"/>
      <c r="O10" s="140"/>
      <c r="P10" s="140"/>
      <c r="Q10" s="142"/>
      <c r="R10" s="140"/>
      <c r="S10" s="140"/>
      <c r="T10" s="140"/>
      <c r="U10" s="143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</row>
    <row r="11" ht="26.25" customHeight="1">
      <c r="A11" s="156">
        <v>7.0</v>
      </c>
      <c r="B11" s="164"/>
      <c r="C11" s="164"/>
      <c r="D11" s="165"/>
      <c r="E11" s="166"/>
      <c r="F11" s="166"/>
      <c r="G11" s="166"/>
      <c r="H11" s="160"/>
      <c r="I11" s="161"/>
      <c r="J11" s="162">
        <f t="shared" si="2"/>
        <v>0</v>
      </c>
      <c r="K11" s="140"/>
      <c r="L11" s="140"/>
      <c r="M11" s="140"/>
      <c r="N11" s="140"/>
      <c r="O11" s="140"/>
      <c r="P11" s="140"/>
      <c r="Q11" s="142"/>
      <c r="R11" s="140"/>
      <c r="S11" s="140"/>
      <c r="T11" s="140"/>
      <c r="U11" s="143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</row>
    <row r="12" ht="18.0" customHeight="1">
      <c r="A12" s="167"/>
      <c r="B12" s="168"/>
      <c r="C12" s="169"/>
      <c r="D12" s="170"/>
      <c r="E12" s="171">
        <f>SUM(E8:E11)</f>
        <v>5109.2825</v>
      </c>
      <c r="F12" s="172"/>
      <c r="G12" s="172"/>
      <c r="H12" s="173"/>
      <c r="I12" s="174">
        <f t="shared" ref="I12:J12" si="3">SUM(I8:I11)</f>
        <v>380.5781746</v>
      </c>
      <c r="J12" s="175">
        <f t="shared" si="3"/>
        <v>4728.704325</v>
      </c>
      <c r="K12" s="140"/>
      <c r="L12" s="140"/>
      <c r="M12" s="140"/>
      <c r="N12" s="140"/>
      <c r="O12" s="140"/>
      <c r="P12" s="140"/>
      <c r="Q12" s="142"/>
      <c r="R12" s="140"/>
      <c r="S12" s="140"/>
      <c r="T12" s="140"/>
      <c r="U12" s="143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</row>
    <row r="13" ht="18.0" customHeight="1">
      <c r="A13" s="176"/>
      <c r="B13" s="146"/>
      <c r="C13" s="146"/>
      <c r="D13" s="177"/>
      <c r="E13" s="178"/>
      <c r="F13" s="153"/>
      <c r="G13" s="153"/>
      <c r="H13" s="149"/>
      <c r="I13" s="179"/>
      <c r="J13" s="140"/>
      <c r="K13" s="140"/>
      <c r="L13" s="140"/>
      <c r="M13" s="140"/>
      <c r="N13" s="140"/>
      <c r="O13" s="140"/>
      <c r="P13" s="140"/>
      <c r="Q13" s="142"/>
      <c r="R13" s="140"/>
      <c r="S13" s="140"/>
      <c r="T13" s="140"/>
      <c r="U13" s="143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</row>
    <row r="14" ht="18.0" customHeight="1">
      <c r="A14" s="140"/>
      <c r="B14" s="140"/>
      <c r="C14" s="140"/>
      <c r="D14" s="140"/>
      <c r="E14" s="140"/>
      <c r="F14" s="140"/>
      <c r="G14" s="140"/>
      <c r="H14" s="141"/>
      <c r="I14" s="140"/>
      <c r="J14" s="140"/>
      <c r="K14" s="140"/>
      <c r="L14" s="140"/>
      <c r="M14" s="140"/>
      <c r="N14" s="140"/>
      <c r="O14" s="140"/>
      <c r="P14" s="140"/>
      <c r="Q14" s="142"/>
      <c r="R14" s="140"/>
      <c r="S14" s="140"/>
      <c r="T14" s="140"/>
      <c r="U14" s="143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</row>
    <row r="15" ht="18.0" customHeight="1">
      <c r="A15" s="140"/>
      <c r="B15" s="140"/>
      <c r="C15" s="140"/>
      <c r="D15" s="140"/>
      <c r="E15" s="140"/>
      <c r="F15" s="140"/>
      <c r="G15" s="140"/>
      <c r="H15" s="141"/>
      <c r="I15" s="140"/>
      <c r="J15" s="140"/>
      <c r="K15" s="140"/>
      <c r="L15" s="140"/>
      <c r="M15" s="140"/>
      <c r="N15" s="140"/>
      <c r="O15" s="140"/>
      <c r="P15" s="140"/>
      <c r="Q15" s="142"/>
      <c r="R15" s="140"/>
      <c r="S15" s="140"/>
      <c r="T15" s="140"/>
      <c r="U15" s="143"/>
      <c r="V15" s="140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</row>
    <row r="16" ht="18.0" customHeight="1">
      <c r="A16" s="140" t="s">
        <v>11</v>
      </c>
      <c r="B16" s="140"/>
      <c r="C16" s="140"/>
      <c r="D16" s="140"/>
      <c r="E16" s="140"/>
      <c r="F16" s="140"/>
      <c r="G16" s="140"/>
      <c r="H16" s="141"/>
      <c r="I16" s="140"/>
      <c r="J16" s="140"/>
      <c r="K16" s="140"/>
      <c r="L16" s="140"/>
      <c r="M16" s="140"/>
      <c r="N16" s="140"/>
      <c r="O16" s="140"/>
      <c r="P16" s="140"/>
      <c r="Q16" s="142"/>
      <c r="R16" s="140"/>
      <c r="S16" s="140"/>
      <c r="T16" s="140"/>
      <c r="U16" s="143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</row>
    <row r="17" ht="18.0" customHeight="1">
      <c r="A17" s="140"/>
      <c r="B17" s="140"/>
      <c r="C17" s="140"/>
      <c r="D17" s="140"/>
      <c r="E17" s="140"/>
      <c r="F17" s="140"/>
      <c r="G17" s="140"/>
      <c r="H17" s="141"/>
      <c r="I17" s="140"/>
      <c r="J17" s="140"/>
      <c r="K17" s="140"/>
      <c r="L17" s="140"/>
      <c r="M17" s="140"/>
      <c r="N17" s="140"/>
      <c r="O17" s="140"/>
      <c r="P17" s="140"/>
      <c r="Q17" s="142"/>
      <c r="R17" s="140"/>
      <c r="S17" s="140"/>
      <c r="T17" s="140"/>
      <c r="U17" s="143"/>
      <c r="V17" s="140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  <c r="AL17" s="140"/>
      <c r="AM17" s="140"/>
      <c r="AN17" s="140"/>
      <c r="AO17" s="140"/>
      <c r="AP17" s="140"/>
      <c r="AQ17" s="140"/>
      <c r="AR17" s="140"/>
      <c r="AS17" s="140"/>
    </row>
    <row r="18" ht="40.5" customHeight="1">
      <c r="A18" s="180"/>
      <c r="B18" s="164" t="s">
        <v>12</v>
      </c>
      <c r="C18" s="181" t="s">
        <v>58</v>
      </c>
      <c r="D18" s="52"/>
      <c r="E18" s="53"/>
      <c r="F18" s="182"/>
      <c r="G18" s="182"/>
      <c r="H18" s="183" t="s">
        <v>14</v>
      </c>
      <c r="I18" s="164" t="s">
        <v>15</v>
      </c>
      <c r="J18" s="164" t="s">
        <v>16</v>
      </c>
      <c r="K18" s="140"/>
      <c r="L18" s="164" t="s">
        <v>17</v>
      </c>
      <c r="M18" s="164" t="s">
        <v>15</v>
      </c>
      <c r="N18" s="180" t="s">
        <v>18</v>
      </c>
      <c r="O18" s="140"/>
      <c r="P18" s="140"/>
      <c r="Q18" s="184"/>
      <c r="R18" s="164" t="s">
        <v>17</v>
      </c>
      <c r="S18" s="164" t="s">
        <v>15</v>
      </c>
      <c r="T18" s="180" t="s">
        <v>18</v>
      </c>
      <c r="U18" s="143"/>
      <c r="V18" s="180" t="s">
        <v>19</v>
      </c>
      <c r="W18" s="180" t="s">
        <v>20</v>
      </c>
      <c r="X18" s="180" t="s">
        <v>21</v>
      </c>
      <c r="Y18" s="180" t="s">
        <v>152</v>
      </c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  <c r="AL18" s="140"/>
      <c r="AM18" s="140"/>
      <c r="AN18" s="140"/>
      <c r="AO18" s="140"/>
      <c r="AP18" s="140"/>
      <c r="AQ18" s="140"/>
      <c r="AR18" s="140"/>
      <c r="AS18" s="140"/>
    </row>
    <row r="19" ht="27.0" customHeight="1">
      <c r="A19" s="185">
        <v>1.0</v>
      </c>
      <c r="B19" s="186" t="s">
        <v>142</v>
      </c>
      <c r="C19" s="187">
        <v>64.0</v>
      </c>
      <c r="D19" s="187">
        <v>201.0</v>
      </c>
      <c r="E19" s="187">
        <v>222.0</v>
      </c>
      <c r="F19" s="187">
        <f t="shared" ref="F19:F37" si="5">VALUE(IF(RIGHT(B19, 1)="%", RIGHT(B19, 3), 0))</f>
        <v>0.8</v>
      </c>
      <c r="G19" s="187">
        <f t="shared" ref="G19:G37" si="6">+Q19*C19/100*D19/100*E19/100</f>
        <v>75.678912</v>
      </c>
      <c r="H19" s="188">
        <f t="shared" ref="H19:H37" si="7">IF(F19=0, G19, F19*G19)</f>
        <v>60.5431296</v>
      </c>
      <c r="I19" s="187">
        <v>1.0</v>
      </c>
      <c r="J19" s="189">
        <f t="shared" ref="J19:J37" si="8">+I19*H19</f>
        <v>60.5431296</v>
      </c>
      <c r="K19" s="190"/>
      <c r="L19" s="191">
        <f>D19*25.4/1000</f>
        <v>5.1054</v>
      </c>
      <c r="M19" s="185">
        <f>+I19</f>
        <v>1</v>
      </c>
      <c r="N19" s="185">
        <f>M19*L19</f>
        <v>5.1054</v>
      </c>
      <c r="O19" s="190"/>
      <c r="P19" s="190"/>
      <c r="Q19" s="192">
        <v>26.5</v>
      </c>
      <c r="R19" s="191">
        <f t="shared" ref="R19:R38" si="9">E19/100</f>
        <v>2.22</v>
      </c>
      <c r="S19" s="185">
        <f t="shared" ref="S19:S38" si="10">I19</f>
        <v>1</v>
      </c>
      <c r="T19" s="185">
        <f t="shared" ref="T19:T38" si="11">S19*R19</f>
        <v>2.22</v>
      </c>
      <c r="U19" s="193">
        <f t="shared" ref="U19:U37" si="12">+Q19*C19/100*D19/100*E19/100</f>
        <v>75.678912</v>
      </c>
      <c r="V19" s="191">
        <f t="shared" ref="V19:W19" si="4">C19/100</f>
        <v>0.64</v>
      </c>
      <c r="W19" s="191">
        <f t="shared" si="4"/>
        <v>2.01</v>
      </c>
      <c r="X19" s="191">
        <f t="shared" ref="X19:X38" si="14">T19</f>
        <v>2.22</v>
      </c>
      <c r="Y19" s="194">
        <f t="shared" ref="Y19:Y38" si="15">V19*W19*X19</f>
        <v>2.855808</v>
      </c>
      <c r="Z19" s="190"/>
      <c r="AA19" s="190"/>
      <c r="AB19" s="190"/>
      <c r="AC19" s="190"/>
      <c r="AD19" s="190"/>
      <c r="AE19" s="190"/>
      <c r="AF19" s="190"/>
      <c r="AG19" s="190"/>
      <c r="AH19" s="190"/>
      <c r="AI19" s="190"/>
      <c r="AJ19" s="190"/>
      <c r="AK19" s="190"/>
      <c r="AL19" s="190"/>
      <c r="AM19" s="190"/>
      <c r="AN19" s="190"/>
      <c r="AO19" s="190"/>
      <c r="AP19" s="190"/>
      <c r="AQ19" s="190"/>
      <c r="AR19" s="190"/>
      <c r="AS19" s="190"/>
    </row>
    <row r="20" ht="27.0" customHeight="1">
      <c r="A20" s="185">
        <v>2.0</v>
      </c>
      <c r="B20" s="195" t="s">
        <v>140</v>
      </c>
      <c r="C20" s="195">
        <v>97.0</v>
      </c>
      <c r="D20" s="195">
        <v>201.0</v>
      </c>
      <c r="E20" s="195">
        <v>223.0</v>
      </c>
      <c r="F20" s="195">
        <f t="shared" si="5"/>
        <v>0</v>
      </c>
      <c r="G20" s="195">
        <f t="shared" si="6"/>
        <v>115.2175215</v>
      </c>
      <c r="H20" s="196">
        <f t="shared" si="7"/>
        <v>115.2175215</v>
      </c>
      <c r="I20" s="195">
        <v>1.0</v>
      </c>
      <c r="J20" s="189">
        <f t="shared" si="8"/>
        <v>115.2175215</v>
      </c>
      <c r="K20" s="190"/>
      <c r="L20" s="191"/>
      <c r="M20" s="185"/>
      <c r="N20" s="185"/>
      <c r="O20" s="190"/>
      <c r="P20" s="190"/>
      <c r="Q20" s="192">
        <v>26.5</v>
      </c>
      <c r="R20" s="191">
        <f t="shared" si="9"/>
        <v>2.23</v>
      </c>
      <c r="S20" s="185">
        <f t="shared" si="10"/>
        <v>1</v>
      </c>
      <c r="T20" s="185">
        <f t="shared" si="11"/>
        <v>2.23</v>
      </c>
      <c r="U20" s="193">
        <f t="shared" si="12"/>
        <v>115.2175215</v>
      </c>
      <c r="V20" s="191">
        <f t="shared" ref="V20:W20" si="13">C20/100</f>
        <v>0.97</v>
      </c>
      <c r="W20" s="191">
        <f t="shared" si="13"/>
        <v>2.01</v>
      </c>
      <c r="X20" s="191">
        <f t="shared" si="14"/>
        <v>2.23</v>
      </c>
      <c r="Y20" s="194">
        <f t="shared" si="15"/>
        <v>4.347831</v>
      </c>
      <c r="Z20" s="190"/>
      <c r="AA20" s="190"/>
      <c r="AB20" s="190"/>
      <c r="AC20" s="190"/>
      <c r="AD20" s="190"/>
      <c r="AE20" s="190"/>
      <c r="AF20" s="190"/>
      <c r="AG20" s="190"/>
      <c r="AH20" s="190"/>
      <c r="AI20" s="190"/>
      <c r="AJ20" s="190"/>
      <c r="AK20" s="190"/>
      <c r="AL20" s="190"/>
      <c r="AM20" s="190"/>
      <c r="AN20" s="190"/>
      <c r="AO20" s="190"/>
      <c r="AP20" s="190"/>
      <c r="AQ20" s="190"/>
      <c r="AR20" s="190"/>
      <c r="AS20" s="190"/>
    </row>
    <row r="21" ht="27.0" customHeight="1">
      <c r="A21" s="185">
        <v>3.0</v>
      </c>
      <c r="B21" s="195" t="s">
        <v>140</v>
      </c>
      <c r="C21" s="195">
        <v>97.0</v>
      </c>
      <c r="D21" s="195">
        <v>201.0</v>
      </c>
      <c r="E21" s="195">
        <v>222.0</v>
      </c>
      <c r="F21" s="195">
        <f t="shared" si="5"/>
        <v>0</v>
      </c>
      <c r="G21" s="195">
        <f t="shared" si="6"/>
        <v>114.700851</v>
      </c>
      <c r="H21" s="196">
        <f t="shared" si="7"/>
        <v>114.700851</v>
      </c>
      <c r="I21" s="195">
        <v>8.0</v>
      </c>
      <c r="J21" s="189">
        <f t="shared" si="8"/>
        <v>917.606808</v>
      </c>
      <c r="K21" s="190"/>
      <c r="L21" s="191">
        <f t="shared" ref="L21:L26" si="17">D21*25.4/1000</f>
        <v>5.1054</v>
      </c>
      <c r="M21" s="185">
        <f t="shared" ref="M21:M29" si="18">+I21</f>
        <v>8</v>
      </c>
      <c r="N21" s="185">
        <f t="shared" ref="N21:N26" si="19">M21*L21</f>
        <v>40.8432</v>
      </c>
      <c r="O21" s="190"/>
      <c r="P21" s="190"/>
      <c r="Q21" s="192">
        <v>26.5</v>
      </c>
      <c r="R21" s="191">
        <f t="shared" si="9"/>
        <v>2.22</v>
      </c>
      <c r="S21" s="185">
        <f t="shared" si="10"/>
        <v>8</v>
      </c>
      <c r="T21" s="185">
        <f t="shared" si="11"/>
        <v>17.76</v>
      </c>
      <c r="U21" s="193">
        <f t="shared" si="12"/>
        <v>114.700851</v>
      </c>
      <c r="V21" s="191">
        <f t="shared" ref="V21:W21" si="16">C21/100</f>
        <v>0.97</v>
      </c>
      <c r="W21" s="191">
        <f t="shared" si="16"/>
        <v>2.01</v>
      </c>
      <c r="X21" s="191">
        <f t="shared" si="14"/>
        <v>17.76</v>
      </c>
      <c r="Y21" s="194">
        <f t="shared" si="15"/>
        <v>34.626672</v>
      </c>
      <c r="Z21" s="190"/>
      <c r="AA21" s="190"/>
      <c r="AB21" s="190"/>
      <c r="AC21" s="190"/>
      <c r="AD21" s="190"/>
      <c r="AE21" s="190"/>
      <c r="AF21" s="190"/>
      <c r="AG21" s="190"/>
      <c r="AH21" s="190"/>
      <c r="AI21" s="190"/>
      <c r="AJ21" s="190"/>
      <c r="AK21" s="190"/>
      <c r="AL21" s="190"/>
      <c r="AM21" s="190"/>
      <c r="AN21" s="190"/>
      <c r="AO21" s="190"/>
      <c r="AP21" s="190"/>
      <c r="AQ21" s="190"/>
      <c r="AR21" s="190"/>
      <c r="AS21" s="190"/>
    </row>
    <row r="22" ht="27.0" customHeight="1">
      <c r="A22" s="185">
        <v>11.0</v>
      </c>
      <c r="B22" s="195" t="s">
        <v>140</v>
      </c>
      <c r="C22" s="195">
        <v>94.0</v>
      </c>
      <c r="D22" s="195">
        <v>201.0</v>
      </c>
      <c r="E22" s="195">
        <v>222.0</v>
      </c>
      <c r="F22" s="195">
        <f t="shared" si="5"/>
        <v>0</v>
      </c>
      <c r="G22" s="195">
        <f t="shared" si="6"/>
        <v>111.153402</v>
      </c>
      <c r="H22" s="196">
        <f t="shared" si="7"/>
        <v>111.153402</v>
      </c>
      <c r="I22" s="195">
        <v>8.0</v>
      </c>
      <c r="J22" s="189">
        <f t="shared" si="8"/>
        <v>889.227216</v>
      </c>
      <c r="K22" s="190"/>
      <c r="L22" s="191">
        <f t="shared" si="17"/>
        <v>5.1054</v>
      </c>
      <c r="M22" s="185">
        <f t="shared" si="18"/>
        <v>8</v>
      </c>
      <c r="N22" s="185">
        <f t="shared" si="19"/>
        <v>40.8432</v>
      </c>
      <c r="O22" s="190"/>
      <c r="P22" s="190"/>
      <c r="Q22" s="192">
        <v>26.5</v>
      </c>
      <c r="R22" s="191">
        <f t="shared" si="9"/>
        <v>2.22</v>
      </c>
      <c r="S22" s="185">
        <f t="shared" si="10"/>
        <v>8</v>
      </c>
      <c r="T22" s="185">
        <f t="shared" si="11"/>
        <v>17.76</v>
      </c>
      <c r="U22" s="193">
        <f t="shared" si="12"/>
        <v>111.153402</v>
      </c>
      <c r="V22" s="191">
        <f t="shared" ref="V22:W22" si="20">C22/100</f>
        <v>0.94</v>
      </c>
      <c r="W22" s="191">
        <f t="shared" si="20"/>
        <v>2.01</v>
      </c>
      <c r="X22" s="191">
        <f t="shared" si="14"/>
        <v>17.76</v>
      </c>
      <c r="Y22" s="194">
        <f t="shared" si="15"/>
        <v>33.555744</v>
      </c>
      <c r="Z22" s="190"/>
      <c r="AA22" s="190"/>
      <c r="AB22" s="190"/>
      <c r="AC22" s="190"/>
      <c r="AD22" s="190"/>
      <c r="AE22" s="190"/>
      <c r="AF22" s="190"/>
      <c r="AG22" s="190"/>
      <c r="AH22" s="190"/>
      <c r="AI22" s="190"/>
      <c r="AJ22" s="190"/>
      <c r="AK22" s="190"/>
      <c r="AL22" s="190"/>
      <c r="AM22" s="190"/>
      <c r="AN22" s="190"/>
      <c r="AO22" s="190"/>
      <c r="AP22" s="190"/>
      <c r="AQ22" s="190"/>
      <c r="AR22" s="190"/>
      <c r="AS22" s="190"/>
    </row>
    <row r="23" ht="27.0" customHeight="1">
      <c r="A23" s="185">
        <v>14.0</v>
      </c>
      <c r="B23" s="195" t="s">
        <v>140</v>
      </c>
      <c r="C23" s="195">
        <v>98.0</v>
      </c>
      <c r="D23" s="195">
        <v>201.0</v>
      </c>
      <c r="E23" s="195">
        <v>223.0</v>
      </c>
      <c r="F23" s="195">
        <f t="shared" si="5"/>
        <v>0</v>
      </c>
      <c r="G23" s="195">
        <f t="shared" si="6"/>
        <v>116.405331</v>
      </c>
      <c r="H23" s="196">
        <f t="shared" si="7"/>
        <v>116.405331</v>
      </c>
      <c r="I23" s="195">
        <v>3.0</v>
      </c>
      <c r="J23" s="189">
        <f t="shared" si="8"/>
        <v>349.215993</v>
      </c>
      <c r="K23" s="190"/>
      <c r="L23" s="191">
        <f t="shared" si="17"/>
        <v>5.1054</v>
      </c>
      <c r="M23" s="185">
        <f t="shared" si="18"/>
        <v>3</v>
      </c>
      <c r="N23" s="185">
        <f t="shared" si="19"/>
        <v>15.3162</v>
      </c>
      <c r="O23" s="190"/>
      <c r="P23" s="190"/>
      <c r="Q23" s="192">
        <v>26.5</v>
      </c>
      <c r="R23" s="191">
        <f t="shared" si="9"/>
        <v>2.23</v>
      </c>
      <c r="S23" s="185">
        <f t="shared" si="10"/>
        <v>3</v>
      </c>
      <c r="T23" s="185">
        <f t="shared" si="11"/>
        <v>6.69</v>
      </c>
      <c r="U23" s="193">
        <f t="shared" si="12"/>
        <v>116.405331</v>
      </c>
      <c r="V23" s="191">
        <f t="shared" ref="V23:W23" si="21">C23/100</f>
        <v>0.98</v>
      </c>
      <c r="W23" s="191">
        <f t="shared" si="21"/>
        <v>2.01</v>
      </c>
      <c r="X23" s="191">
        <f t="shared" si="14"/>
        <v>6.69</v>
      </c>
      <c r="Y23" s="194">
        <f t="shared" si="15"/>
        <v>13.177962</v>
      </c>
      <c r="Z23" s="190"/>
      <c r="AA23" s="190"/>
      <c r="AB23" s="190"/>
      <c r="AC23" s="190"/>
      <c r="AD23" s="190"/>
      <c r="AE23" s="190"/>
      <c r="AF23" s="190"/>
      <c r="AG23" s="190"/>
      <c r="AH23" s="190"/>
      <c r="AI23" s="190"/>
      <c r="AJ23" s="190"/>
      <c r="AK23" s="190"/>
      <c r="AL23" s="190"/>
      <c r="AM23" s="190"/>
      <c r="AN23" s="190"/>
      <c r="AO23" s="190"/>
      <c r="AP23" s="190"/>
      <c r="AQ23" s="190"/>
      <c r="AR23" s="190"/>
      <c r="AS23" s="190"/>
    </row>
    <row r="24" ht="27.0" customHeight="1">
      <c r="A24" s="185">
        <v>15.0</v>
      </c>
      <c r="B24" s="195" t="s">
        <v>140</v>
      </c>
      <c r="C24" s="195">
        <v>94.0</v>
      </c>
      <c r="D24" s="195">
        <v>201.0</v>
      </c>
      <c r="E24" s="195">
        <v>221.0</v>
      </c>
      <c r="F24" s="195">
        <f t="shared" si="5"/>
        <v>0</v>
      </c>
      <c r="G24" s="195">
        <f t="shared" si="6"/>
        <v>110.652711</v>
      </c>
      <c r="H24" s="196">
        <f t="shared" si="7"/>
        <v>110.652711</v>
      </c>
      <c r="I24" s="195">
        <v>2.0</v>
      </c>
      <c r="J24" s="189">
        <f t="shared" si="8"/>
        <v>221.305422</v>
      </c>
      <c r="K24" s="190"/>
      <c r="L24" s="191">
        <f t="shared" si="17"/>
        <v>5.1054</v>
      </c>
      <c r="M24" s="185">
        <f t="shared" si="18"/>
        <v>2</v>
      </c>
      <c r="N24" s="185">
        <f t="shared" si="19"/>
        <v>10.2108</v>
      </c>
      <c r="O24" s="190"/>
      <c r="P24" s="190"/>
      <c r="Q24" s="192">
        <v>26.5</v>
      </c>
      <c r="R24" s="191">
        <f t="shared" si="9"/>
        <v>2.21</v>
      </c>
      <c r="S24" s="185">
        <f t="shared" si="10"/>
        <v>2</v>
      </c>
      <c r="T24" s="185">
        <f t="shared" si="11"/>
        <v>4.42</v>
      </c>
      <c r="U24" s="193">
        <f t="shared" si="12"/>
        <v>110.652711</v>
      </c>
      <c r="V24" s="191">
        <f t="shared" ref="V24:W24" si="22">C24/100</f>
        <v>0.94</v>
      </c>
      <c r="W24" s="191">
        <f t="shared" si="22"/>
        <v>2.01</v>
      </c>
      <c r="X24" s="191">
        <f t="shared" si="14"/>
        <v>4.42</v>
      </c>
      <c r="Y24" s="194">
        <f t="shared" si="15"/>
        <v>8.351148</v>
      </c>
      <c r="Z24" s="190"/>
      <c r="AA24" s="190"/>
      <c r="AB24" s="190"/>
      <c r="AC24" s="190"/>
      <c r="AD24" s="190"/>
      <c r="AE24" s="190"/>
      <c r="AF24" s="190"/>
      <c r="AG24" s="190"/>
      <c r="AH24" s="190"/>
      <c r="AI24" s="190"/>
      <c r="AJ24" s="190"/>
      <c r="AK24" s="190"/>
      <c r="AL24" s="190"/>
      <c r="AM24" s="190"/>
      <c r="AN24" s="190"/>
      <c r="AO24" s="190"/>
      <c r="AP24" s="190"/>
      <c r="AQ24" s="190"/>
      <c r="AR24" s="190"/>
      <c r="AS24" s="190"/>
    </row>
    <row r="25" ht="27.0" customHeight="1">
      <c r="A25" s="185">
        <v>16.0</v>
      </c>
      <c r="B25" s="195" t="s">
        <v>140</v>
      </c>
      <c r="C25" s="195">
        <v>88.0</v>
      </c>
      <c r="D25" s="195">
        <v>201.0</v>
      </c>
      <c r="E25" s="195">
        <v>240.0</v>
      </c>
      <c r="F25" s="195">
        <f t="shared" si="5"/>
        <v>0</v>
      </c>
      <c r="G25" s="195">
        <f t="shared" si="6"/>
        <v>112.49568</v>
      </c>
      <c r="H25" s="196">
        <f t="shared" si="7"/>
        <v>112.49568</v>
      </c>
      <c r="I25" s="195">
        <v>1.0</v>
      </c>
      <c r="J25" s="189">
        <f t="shared" si="8"/>
        <v>112.49568</v>
      </c>
      <c r="K25" s="190"/>
      <c r="L25" s="191">
        <f t="shared" si="17"/>
        <v>5.1054</v>
      </c>
      <c r="M25" s="185">
        <f t="shared" si="18"/>
        <v>1</v>
      </c>
      <c r="N25" s="185">
        <f t="shared" si="19"/>
        <v>5.1054</v>
      </c>
      <c r="O25" s="190"/>
      <c r="P25" s="190"/>
      <c r="Q25" s="192">
        <v>26.5</v>
      </c>
      <c r="R25" s="191">
        <f t="shared" si="9"/>
        <v>2.4</v>
      </c>
      <c r="S25" s="185">
        <f t="shared" si="10"/>
        <v>1</v>
      </c>
      <c r="T25" s="185">
        <f t="shared" si="11"/>
        <v>2.4</v>
      </c>
      <c r="U25" s="193">
        <f t="shared" si="12"/>
        <v>112.49568</v>
      </c>
      <c r="V25" s="191">
        <f t="shared" ref="V25:W25" si="23">C25/100</f>
        <v>0.88</v>
      </c>
      <c r="W25" s="191">
        <f t="shared" si="23"/>
        <v>2.01</v>
      </c>
      <c r="X25" s="191">
        <f t="shared" si="14"/>
        <v>2.4</v>
      </c>
      <c r="Y25" s="194">
        <f t="shared" si="15"/>
        <v>4.24512</v>
      </c>
      <c r="Z25" s="190"/>
      <c r="AA25" s="190"/>
      <c r="AB25" s="190"/>
      <c r="AC25" s="190"/>
      <c r="AD25" s="190"/>
      <c r="AE25" s="190"/>
      <c r="AF25" s="190"/>
      <c r="AG25" s="190"/>
      <c r="AH25" s="190"/>
      <c r="AI25" s="190"/>
      <c r="AJ25" s="190"/>
      <c r="AK25" s="190"/>
      <c r="AL25" s="190"/>
      <c r="AM25" s="190"/>
      <c r="AN25" s="190"/>
      <c r="AO25" s="190"/>
      <c r="AP25" s="190"/>
      <c r="AQ25" s="190"/>
      <c r="AR25" s="190"/>
      <c r="AS25" s="190"/>
    </row>
    <row r="26" ht="27.0" customHeight="1">
      <c r="A26" s="185">
        <v>18.0</v>
      </c>
      <c r="B26" s="195" t="s">
        <v>140</v>
      </c>
      <c r="C26" s="195">
        <v>86.0</v>
      </c>
      <c r="D26" s="195">
        <v>201.0</v>
      </c>
      <c r="E26" s="195">
        <v>222.0</v>
      </c>
      <c r="F26" s="195">
        <f t="shared" si="5"/>
        <v>0</v>
      </c>
      <c r="G26" s="195">
        <f t="shared" si="6"/>
        <v>101.693538</v>
      </c>
      <c r="H26" s="196">
        <f t="shared" si="7"/>
        <v>101.693538</v>
      </c>
      <c r="I26" s="195">
        <v>1.0</v>
      </c>
      <c r="J26" s="189">
        <f t="shared" si="8"/>
        <v>101.693538</v>
      </c>
      <c r="K26" s="190"/>
      <c r="L26" s="168">
        <f t="shared" si="17"/>
        <v>5.1054</v>
      </c>
      <c r="M26" s="197">
        <f t="shared" si="18"/>
        <v>1</v>
      </c>
      <c r="N26" s="197">
        <f t="shared" si="19"/>
        <v>5.1054</v>
      </c>
      <c r="O26" s="190"/>
      <c r="P26" s="190"/>
      <c r="Q26" s="192">
        <v>26.5</v>
      </c>
      <c r="R26" s="191">
        <f t="shared" si="9"/>
        <v>2.22</v>
      </c>
      <c r="S26" s="185">
        <f t="shared" si="10"/>
        <v>1</v>
      </c>
      <c r="T26" s="185">
        <f t="shared" si="11"/>
        <v>2.22</v>
      </c>
      <c r="U26" s="193">
        <f t="shared" si="12"/>
        <v>101.693538</v>
      </c>
      <c r="V26" s="191">
        <f t="shared" ref="V26:W26" si="24">C26/100</f>
        <v>0.86</v>
      </c>
      <c r="W26" s="191">
        <f t="shared" si="24"/>
        <v>2.01</v>
      </c>
      <c r="X26" s="191">
        <f t="shared" si="14"/>
        <v>2.22</v>
      </c>
      <c r="Y26" s="194">
        <f t="shared" si="15"/>
        <v>3.837492</v>
      </c>
      <c r="Z26" s="190"/>
      <c r="AA26" s="190"/>
      <c r="AB26" s="190"/>
      <c r="AC26" s="190"/>
      <c r="AD26" s="190"/>
      <c r="AE26" s="190"/>
      <c r="AF26" s="190"/>
      <c r="AG26" s="190"/>
      <c r="AH26" s="190"/>
      <c r="AI26" s="190"/>
      <c r="AJ26" s="190"/>
      <c r="AK26" s="190"/>
      <c r="AL26" s="190"/>
      <c r="AM26" s="190"/>
      <c r="AN26" s="190"/>
      <c r="AO26" s="190"/>
      <c r="AP26" s="190"/>
      <c r="AQ26" s="190"/>
      <c r="AR26" s="190"/>
      <c r="AS26" s="190"/>
    </row>
    <row r="27" ht="27.0" customHeight="1">
      <c r="A27" s="185">
        <v>19.0</v>
      </c>
      <c r="B27" s="195" t="s">
        <v>140</v>
      </c>
      <c r="C27" s="195">
        <v>90.0</v>
      </c>
      <c r="D27" s="195">
        <v>201.0</v>
      </c>
      <c r="E27" s="195">
        <v>222.0</v>
      </c>
      <c r="F27" s="195">
        <f t="shared" si="5"/>
        <v>0</v>
      </c>
      <c r="G27" s="195">
        <f t="shared" si="6"/>
        <v>106.42347</v>
      </c>
      <c r="H27" s="196">
        <f t="shared" si="7"/>
        <v>106.42347</v>
      </c>
      <c r="I27" s="195">
        <v>1.0</v>
      </c>
      <c r="J27" s="189">
        <f t="shared" si="8"/>
        <v>106.42347</v>
      </c>
      <c r="K27" s="190"/>
      <c r="L27" s="168"/>
      <c r="M27" s="197">
        <f t="shared" si="18"/>
        <v>1</v>
      </c>
      <c r="N27" s="197"/>
      <c r="O27" s="190"/>
      <c r="P27" s="190"/>
      <c r="Q27" s="192">
        <v>26.5</v>
      </c>
      <c r="R27" s="191">
        <f t="shared" si="9"/>
        <v>2.22</v>
      </c>
      <c r="S27" s="185">
        <f t="shared" si="10"/>
        <v>1</v>
      </c>
      <c r="T27" s="185">
        <f t="shared" si="11"/>
        <v>2.22</v>
      </c>
      <c r="U27" s="193">
        <f t="shared" si="12"/>
        <v>106.42347</v>
      </c>
      <c r="V27" s="191">
        <f t="shared" ref="V27:W27" si="25">C27/100</f>
        <v>0.9</v>
      </c>
      <c r="W27" s="191">
        <f t="shared" si="25"/>
        <v>2.01</v>
      </c>
      <c r="X27" s="191">
        <f t="shared" si="14"/>
        <v>2.22</v>
      </c>
      <c r="Y27" s="194">
        <f t="shared" si="15"/>
        <v>4.01598</v>
      </c>
      <c r="Z27" s="190"/>
      <c r="AA27" s="190"/>
      <c r="AB27" s="190"/>
      <c r="AC27" s="190"/>
      <c r="AD27" s="190"/>
      <c r="AE27" s="190"/>
      <c r="AF27" s="190"/>
      <c r="AG27" s="190"/>
      <c r="AH27" s="190"/>
      <c r="AI27" s="190"/>
      <c r="AJ27" s="190"/>
      <c r="AK27" s="190"/>
      <c r="AL27" s="190"/>
      <c r="AM27" s="190"/>
      <c r="AN27" s="190"/>
      <c r="AO27" s="190"/>
      <c r="AP27" s="190"/>
      <c r="AQ27" s="190"/>
      <c r="AR27" s="190"/>
      <c r="AS27" s="190"/>
    </row>
    <row r="28" ht="27.0" customHeight="1">
      <c r="A28" s="185">
        <v>20.0</v>
      </c>
      <c r="B28" s="195" t="s">
        <v>140</v>
      </c>
      <c r="C28" s="195">
        <v>96.0</v>
      </c>
      <c r="D28" s="195">
        <v>201.0</v>
      </c>
      <c r="E28" s="195">
        <v>221.0</v>
      </c>
      <c r="F28" s="195">
        <f t="shared" si="5"/>
        <v>0</v>
      </c>
      <c r="G28" s="195">
        <f t="shared" si="6"/>
        <v>113.007024</v>
      </c>
      <c r="H28" s="196">
        <f t="shared" si="7"/>
        <v>113.007024</v>
      </c>
      <c r="I28" s="195">
        <v>1.0</v>
      </c>
      <c r="J28" s="189">
        <f t="shared" si="8"/>
        <v>113.007024</v>
      </c>
      <c r="K28" s="190"/>
      <c r="L28" s="168"/>
      <c r="M28" s="197">
        <f t="shared" si="18"/>
        <v>1</v>
      </c>
      <c r="N28" s="197"/>
      <c r="O28" s="190"/>
      <c r="P28" s="190"/>
      <c r="Q28" s="192">
        <v>26.5</v>
      </c>
      <c r="R28" s="191">
        <f t="shared" si="9"/>
        <v>2.21</v>
      </c>
      <c r="S28" s="185">
        <f t="shared" si="10"/>
        <v>1</v>
      </c>
      <c r="T28" s="185">
        <f t="shared" si="11"/>
        <v>2.21</v>
      </c>
      <c r="U28" s="193">
        <f t="shared" si="12"/>
        <v>113.007024</v>
      </c>
      <c r="V28" s="191">
        <f t="shared" ref="V28:W28" si="26">C28/100</f>
        <v>0.96</v>
      </c>
      <c r="W28" s="191">
        <f t="shared" si="26"/>
        <v>2.01</v>
      </c>
      <c r="X28" s="191">
        <f t="shared" si="14"/>
        <v>2.21</v>
      </c>
      <c r="Y28" s="194">
        <f t="shared" si="15"/>
        <v>4.264416</v>
      </c>
      <c r="Z28" s="190"/>
      <c r="AA28" s="190"/>
      <c r="AB28" s="190"/>
      <c r="AC28" s="190"/>
      <c r="AD28" s="190"/>
      <c r="AE28" s="190"/>
      <c r="AF28" s="190"/>
      <c r="AG28" s="190"/>
      <c r="AH28" s="190"/>
      <c r="AI28" s="190"/>
      <c r="AJ28" s="190"/>
      <c r="AK28" s="190"/>
      <c r="AL28" s="190"/>
      <c r="AM28" s="190"/>
      <c r="AN28" s="190"/>
      <c r="AO28" s="190"/>
      <c r="AP28" s="190"/>
      <c r="AQ28" s="190"/>
      <c r="AR28" s="190"/>
      <c r="AS28" s="190"/>
    </row>
    <row r="29" ht="27.0" customHeight="1">
      <c r="A29" s="185">
        <v>21.0</v>
      </c>
      <c r="B29" s="186" t="s">
        <v>100</v>
      </c>
      <c r="C29" s="187">
        <v>63.0</v>
      </c>
      <c r="D29" s="187">
        <v>200.0</v>
      </c>
      <c r="E29" s="187">
        <v>203.0</v>
      </c>
      <c r="F29" s="187">
        <f t="shared" si="5"/>
        <v>0.8</v>
      </c>
      <c r="G29" s="187">
        <f t="shared" si="6"/>
        <v>42.2037</v>
      </c>
      <c r="H29" s="188">
        <f t="shared" si="7"/>
        <v>33.76296</v>
      </c>
      <c r="I29" s="187">
        <v>1.0</v>
      </c>
      <c r="J29" s="189">
        <f t="shared" si="8"/>
        <v>33.76296</v>
      </c>
      <c r="K29" s="190"/>
      <c r="L29" s="168"/>
      <c r="M29" s="197">
        <f t="shared" si="18"/>
        <v>1</v>
      </c>
      <c r="N29" s="197"/>
      <c r="O29" s="190"/>
      <c r="P29" s="190"/>
      <c r="Q29" s="192">
        <v>16.5</v>
      </c>
      <c r="R29" s="191">
        <f t="shared" si="9"/>
        <v>2.03</v>
      </c>
      <c r="S29" s="185">
        <f t="shared" si="10"/>
        <v>1</v>
      </c>
      <c r="T29" s="185">
        <f t="shared" si="11"/>
        <v>2.03</v>
      </c>
      <c r="U29" s="193">
        <f t="shared" si="12"/>
        <v>42.2037</v>
      </c>
      <c r="V29" s="191">
        <f t="shared" ref="V29:W29" si="27">C29/100</f>
        <v>0.63</v>
      </c>
      <c r="W29" s="191">
        <f t="shared" si="27"/>
        <v>2</v>
      </c>
      <c r="X29" s="191">
        <f t="shared" si="14"/>
        <v>2.03</v>
      </c>
      <c r="Y29" s="194">
        <f t="shared" si="15"/>
        <v>2.5578</v>
      </c>
      <c r="Z29" s="190"/>
      <c r="AA29" s="190"/>
      <c r="AB29" s="190"/>
      <c r="AC29" s="190"/>
      <c r="AD29" s="190"/>
      <c r="AE29" s="190"/>
      <c r="AF29" s="190"/>
      <c r="AG29" s="190"/>
      <c r="AH29" s="190"/>
      <c r="AI29" s="190"/>
      <c r="AJ29" s="190"/>
      <c r="AK29" s="190"/>
      <c r="AL29" s="190"/>
      <c r="AM29" s="190"/>
      <c r="AN29" s="190"/>
      <c r="AO29" s="190"/>
      <c r="AP29" s="190"/>
      <c r="AQ29" s="190"/>
      <c r="AR29" s="190"/>
      <c r="AS29" s="190"/>
    </row>
    <row r="30" ht="27.0" customHeight="1">
      <c r="A30" s="185">
        <v>22.0</v>
      </c>
      <c r="B30" s="195" t="s">
        <v>97</v>
      </c>
      <c r="C30" s="195">
        <v>104.0</v>
      </c>
      <c r="D30" s="195">
        <v>200.0</v>
      </c>
      <c r="E30" s="195">
        <v>200.0</v>
      </c>
      <c r="F30" s="195">
        <f t="shared" si="5"/>
        <v>0</v>
      </c>
      <c r="G30" s="195">
        <f t="shared" si="6"/>
        <v>68.64</v>
      </c>
      <c r="H30" s="196">
        <f t="shared" si="7"/>
        <v>68.64</v>
      </c>
      <c r="I30" s="195">
        <v>14.0</v>
      </c>
      <c r="J30" s="189">
        <f t="shared" si="8"/>
        <v>960.96</v>
      </c>
      <c r="K30" s="190"/>
      <c r="L30" s="168"/>
      <c r="M30" s="197"/>
      <c r="N30" s="197"/>
      <c r="O30" s="190"/>
      <c r="P30" s="190"/>
      <c r="Q30" s="192">
        <v>16.5</v>
      </c>
      <c r="R30" s="191">
        <f t="shared" si="9"/>
        <v>2</v>
      </c>
      <c r="S30" s="185">
        <f t="shared" si="10"/>
        <v>14</v>
      </c>
      <c r="T30" s="185">
        <f t="shared" si="11"/>
        <v>28</v>
      </c>
      <c r="U30" s="193">
        <f t="shared" si="12"/>
        <v>68.64</v>
      </c>
      <c r="V30" s="191">
        <f t="shared" ref="V30:W30" si="28">C30/100</f>
        <v>1.04</v>
      </c>
      <c r="W30" s="191">
        <f t="shared" si="28"/>
        <v>2</v>
      </c>
      <c r="X30" s="191">
        <f t="shared" si="14"/>
        <v>28</v>
      </c>
      <c r="Y30" s="194">
        <f t="shared" si="15"/>
        <v>58.24</v>
      </c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</row>
    <row r="31" ht="27.0" customHeight="1">
      <c r="A31" s="185">
        <v>23.0</v>
      </c>
      <c r="B31" s="195" t="s">
        <v>97</v>
      </c>
      <c r="C31" s="195">
        <v>105.0</v>
      </c>
      <c r="D31" s="195">
        <v>200.0</v>
      </c>
      <c r="E31" s="195">
        <v>200.0</v>
      </c>
      <c r="F31" s="195">
        <f t="shared" si="5"/>
        <v>0</v>
      </c>
      <c r="G31" s="195">
        <f t="shared" si="6"/>
        <v>69.3</v>
      </c>
      <c r="H31" s="196">
        <f t="shared" si="7"/>
        <v>69.3</v>
      </c>
      <c r="I31" s="195">
        <v>2.0</v>
      </c>
      <c r="J31" s="189">
        <f t="shared" si="8"/>
        <v>138.6</v>
      </c>
      <c r="K31" s="190"/>
      <c r="L31" s="168"/>
      <c r="M31" s="197"/>
      <c r="N31" s="197"/>
      <c r="O31" s="190"/>
      <c r="P31" s="190"/>
      <c r="Q31" s="192">
        <v>16.5</v>
      </c>
      <c r="R31" s="191">
        <f t="shared" si="9"/>
        <v>2</v>
      </c>
      <c r="S31" s="185">
        <f t="shared" si="10"/>
        <v>2</v>
      </c>
      <c r="T31" s="185">
        <f t="shared" si="11"/>
        <v>4</v>
      </c>
      <c r="U31" s="193">
        <f t="shared" si="12"/>
        <v>69.3</v>
      </c>
      <c r="V31" s="191">
        <f t="shared" ref="V31:W31" si="29">C31/100</f>
        <v>1.05</v>
      </c>
      <c r="W31" s="191">
        <f t="shared" si="29"/>
        <v>2</v>
      </c>
      <c r="X31" s="191">
        <f t="shared" si="14"/>
        <v>4</v>
      </c>
      <c r="Y31" s="194">
        <f t="shared" si="15"/>
        <v>8.4</v>
      </c>
      <c r="Z31" s="190"/>
      <c r="AA31" s="190"/>
      <c r="AB31" s="190"/>
      <c r="AC31" s="190"/>
      <c r="AD31" s="190"/>
      <c r="AE31" s="190"/>
      <c r="AF31" s="190"/>
      <c r="AG31" s="190"/>
      <c r="AH31" s="190"/>
      <c r="AI31" s="190"/>
      <c r="AJ31" s="190"/>
      <c r="AK31" s="190"/>
      <c r="AL31" s="190"/>
      <c r="AM31" s="190"/>
      <c r="AN31" s="190"/>
      <c r="AO31" s="190"/>
      <c r="AP31" s="190"/>
      <c r="AQ31" s="190"/>
      <c r="AR31" s="190"/>
      <c r="AS31" s="190"/>
    </row>
    <row r="32" ht="27.0" customHeight="1">
      <c r="A32" s="185">
        <v>25.0</v>
      </c>
      <c r="B32" s="195" t="s">
        <v>97</v>
      </c>
      <c r="C32" s="195">
        <v>110.0</v>
      </c>
      <c r="D32" s="195">
        <v>200.0</v>
      </c>
      <c r="E32" s="195">
        <v>199.0</v>
      </c>
      <c r="F32" s="195">
        <f t="shared" si="5"/>
        <v>0</v>
      </c>
      <c r="G32" s="195">
        <f t="shared" si="6"/>
        <v>72.237</v>
      </c>
      <c r="H32" s="196">
        <f t="shared" si="7"/>
        <v>72.237</v>
      </c>
      <c r="I32" s="195">
        <v>1.0</v>
      </c>
      <c r="J32" s="189">
        <f t="shared" si="8"/>
        <v>72.237</v>
      </c>
      <c r="K32" s="190"/>
      <c r="L32" s="168"/>
      <c r="M32" s="197"/>
      <c r="N32" s="197"/>
      <c r="O32" s="190"/>
      <c r="P32" s="190"/>
      <c r="Q32" s="192">
        <v>16.5</v>
      </c>
      <c r="R32" s="191">
        <f t="shared" si="9"/>
        <v>1.99</v>
      </c>
      <c r="S32" s="185">
        <f t="shared" si="10"/>
        <v>1</v>
      </c>
      <c r="T32" s="185">
        <f t="shared" si="11"/>
        <v>1.99</v>
      </c>
      <c r="U32" s="193">
        <f t="shared" si="12"/>
        <v>72.237</v>
      </c>
      <c r="V32" s="191">
        <f t="shared" ref="V32:W32" si="30">C32/100</f>
        <v>1.1</v>
      </c>
      <c r="W32" s="191">
        <f t="shared" si="30"/>
        <v>2</v>
      </c>
      <c r="X32" s="191">
        <f t="shared" si="14"/>
        <v>1.99</v>
      </c>
      <c r="Y32" s="194">
        <f t="shared" si="15"/>
        <v>4.378</v>
      </c>
      <c r="Z32" s="140"/>
      <c r="AA32" s="140"/>
      <c r="AB32" s="140"/>
      <c r="AC32" s="140"/>
      <c r="AD32" s="140"/>
      <c r="AE32" s="140"/>
      <c r="AF32" s="140"/>
      <c r="AG32" s="140"/>
      <c r="AH32" s="140"/>
      <c r="AI32" s="140"/>
      <c r="AJ32" s="140"/>
      <c r="AK32" s="140"/>
      <c r="AL32" s="140"/>
      <c r="AM32" s="140"/>
      <c r="AN32" s="140"/>
      <c r="AO32" s="140"/>
      <c r="AP32" s="140"/>
      <c r="AQ32" s="140"/>
      <c r="AR32" s="140"/>
      <c r="AS32" s="140"/>
    </row>
    <row r="33" ht="27.0" customHeight="1">
      <c r="A33" s="185">
        <v>27.0</v>
      </c>
      <c r="B33" s="195" t="s">
        <v>97</v>
      </c>
      <c r="C33" s="195">
        <v>110.0</v>
      </c>
      <c r="D33" s="195">
        <v>200.0</v>
      </c>
      <c r="E33" s="195">
        <v>200.0</v>
      </c>
      <c r="F33" s="195">
        <f t="shared" si="5"/>
        <v>0</v>
      </c>
      <c r="G33" s="195">
        <f t="shared" si="6"/>
        <v>72.6</v>
      </c>
      <c r="H33" s="196">
        <f t="shared" si="7"/>
        <v>72.6</v>
      </c>
      <c r="I33" s="195">
        <v>1.0</v>
      </c>
      <c r="J33" s="189">
        <f t="shared" si="8"/>
        <v>72.6</v>
      </c>
      <c r="K33" s="190"/>
      <c r="L33" s="168"/>
      <c r="M33" s="197"/>
      <c r="N33" s="197"/>
      <c r="O33" s="190"/>
      <c r="P33" s="190"/>
      <c r="Q33" s="192">
        <v>16.5</v>
      </c>
      <c r="R33" s="191">
        <f t="shared" si="9"/>
        <v>2</v>
      </c>
      <c r="S33" s="185">
        <f t="shared" si="10"/>
        <v>1</v>
      </c>
      <c r="T33" s="185">
        <f t="shared" si="11"/>
        <v>2</v>
      </c>
      <c r="U33" s="193">
        <f t="shared" si="12"/>
        <v>72.6</v>
      </c>
      <c r="V33" s="191">
        <f t="shared" ref="V33:W33" si="31">C33/100</f>
        <v>1.1</v>
      </c>
      <c r="W33" s="191">
        <f t="shared" si="31"/>
        <v>2</v>
      </c>
      <c r="X33" s="191">
        <f t="shared" si="14"/>
        <v>2</v>
      </c>
      <c r="Y33" s="194">
        <f t="shared" si="15"/>
        <v>4.4</v>
      </c>
      <c r="Z33" s="140"/>
      <c r="AA33" s="140"/>
      <c r="AB33" s="140"/>
      <c r="AC33" s="140"/>
      <c r="AD33" s="140"/>
      <c r="AE33" s="140"/>
      <c r="AF33" s="140"/>
      <c r="AG33" s="140"/>
      <c r="AH33" s="140"/>
      <c r="AI33" s="140"/>
      <c r="AJ33" s="140"/>
      <c r="AK33" s="140"/>
      <c r="AL33" s="140"/>
      <c r="AM33" s="140"/>
      <c r="AN33" s="140"/>
      <c r="AO33" s="140"/>
      <c r="AP33" s="140"/>
      <c r="AQ33" s="140"/>
      <c r="AR33" s="140"/>
      <c r="AS33" s="140"/>
    </row>
    <row r="34" ht="27.0" customHeight="1">
      <c r="A34" s="185">
        <v>30.0</v>
      </c>
      <c r="B34" s="195" t="s">
        <v>97</v>
      </c>
      <c r="C34" s="195">
        <v>107.0</v>
      </c>
      <c r="D34" s="195">
        <v>200.0</v>
      </c>
      <c r="E34" s="195">
        <v>200.0</v>
      </c>
      <c r="F34" s="195">
        <f t="shared" si="5"/>
        <v>0</v>
      </c>
      <c r="G34" s="195">
        <f t="shared" si="6"/>
        <v>70.62</v>
      </c>
      <c r="H34" s="196">
        <f t="shared" si="7"/>
        <v>70.62</v>
      </c>
      <c r="I34" s="195">
        <v>1.0</v>
      </c>
      <c r="J34" s="219">
        <f t="shared" si="8"/>
        <v>70.62</v>
      </c>
      <c r="K34" s="140"/>
      <c r="L34" s="198"/>
      <c r="M34" s="199"/>
      <c r="N34" s="199"/>
      <c r="O34" s="140"/>
      <c r="P34" s="140"/>
      <c r="Q34" s="192">
        <v>16.5</v>
      </c>
      <c r="R34" s="191">
        <f t="shared" si="9"/>
        <v>2</v>
      </c>
      <c r="S34" s="185">
        <f t="shared" si="10"/>
        <v>1</v>
      </c>
      <c r="T34" s="185">
        <f t="shared" si="11"/>
        <v>2</v>
      </c>
      <c r="U34" s="193">
        <f t="shared" si="12"/>
        <v>70.62</v>
      </c>
      <c r="V34" s="191">
        <f t="shared" ref="V34:W34" si="32">C34/100</f>
        <v>1.07</v>
      </c>
      <c r="W34" s="191">
        <f t="shared" si="32"/>
        <v>2</v>
      </c>
      <c r="X34" s="191">
        <f t="shared" si="14"/>
        <v>2</v>
      </c>
      <c r="Y34" s="194">
        <f t="shared" si="15"/>
        <v>4.28</v>
      </c>
      <c r="Z34" s="140"/>
      <c r="AA34" s="140"/>
      <c r="AB34" s="140"/>
      <c r="AC34" s="140"/>
      <c r="AD34" s="140"/>
      <c r="AE34" s="140"/>
      <c r="AF34" s="140"/>
      <c r="AG34" s="140"/>
      <c r="AH34" s="140"/>
      <c r="AI34" s="140"/>
      <c r="AJ34" s="140"/>
      <c r="AK34" s="140"/>
      <c r="AL34" s="140"/>
      <c r="AM34" s="140"/>
      <c r="AN34" s="140"/>
      <c r="AO34" s="140"/>
      <c r="AP34" s="140"/>
      <c r="AQ34" s="140"/>
      <c r="AR34" s="140"/>
      <c r="AS34" s="140"/>
    </row>
    <row r="35" ht="27.0" customHeight="1">
      <c r="A35" s="185">
        <v>31.0</v>
      </c>
      <c r="B35" s="195" t="s">
        <v>97</v>
      </c>
      <c r="C35" s="195">
        <v>98.0</v>
      </c>
      <c r="D35" s="195">
        <v>200.0</v>
      </c>
      <c r="E35" s="195">
        <v>205.0</v>
      </c>
      <c r="F35" s="195">
        <f t="shared" si="5"/>
        <v>0</v>
      </c>
      <c r="G35" s="195">
        <f t="shared" si="6"/>
        <v>66.297</v>
      </c>
      <c r="H35" s="196">
        <f t="shared" si="7"/>
        <v>66.297</v>
      </c>
      <c r="I35" s="195">
        <v>1.0</v>
      </c>
      <c r="J35" s="219">
        <f t="shared" si="8"/>
        <v>66.297</v>
      </c>
      <c r="K35" s="140"/>
      <c r="L35" s="198"/>
      <c r="M35" s="199"/>
      <c r="N35" s="199"/>
      <c r="O35" s="140"/>
      <c r="P35" s="140"/>
      <c r="Q35" s="192">
        <v>16.5</v>
      </c>
      <c r="R35" s="191">
        <f t="shared" si="9"/>
        <v>2.05</v>
      </c>
      <c r="S35" s="185">
        <f t="shared" si="10"/>
        <v>1</v>
      </c>
      <c r="T35" s="185">
        <f t="shared" si="11"/>
        <v>2.05</v>
      </c>
      <c r="U35" s="193">
        <f t="shared" si="12"/>
        <v>66.297</v>
      </c>
      <c r="V35" s="191">
        <f t="shared" ref="V35:W35" si="33">C35/100</f>
        <v>0.98</v>
      </c>
      <c r="W35" s="191">
        <f t="shared" si="33"/>
        <v>2</v>
      </c>
      <c r="X35" s="191">
        <f t="shared" si="14"/>
        <v>2.05</v>
      </c>
      <c r="Y35" s="194">
        <f t="shared" si="15"/>
        <v>4.018</v>
      </c>
      <c r="Z35" s="140"/>
      <c r="AA35" s="140"/>
      <c r="AB35" s="140"/>
      <c r="AC35" s="140"/>
      <c r="AD35" s="140"/>
      <c r="AE35" s="140"/>
      <c r="AF35" s="140"/>
      <c r="AG35" s="140"/>
      <c r="AH35" s="140"/>
      <c r="AI35" s="140"/>
      <c r="AJ35" s="140"/>
      <c r="AK35" s="140"/>
      <c r="AL35" s="140"/>
      <c r="AM35" s="140"/>
      <c r="AN35" s="140"/>
      <c r="AO35" s="140"/>
      <c r="AP35" s="140"/>
      <c r="AQ35" s="140"/>
      <c r="AR35" s="140"/>
      <c r="AS35" s="140"/>
    </row>
    <row r="36" ht="27.0" customHeight="1">
      <c r="A36" s="185">
        <v>32.0</v>
      </c>
      <c r="B36" s="195" t="s">
        <v>97</v>
      </c>
      <c r="C36" s="195">
        <v>103.0</v>
      </c>
      <c r="D36" s="195">
        <v>200.0</v>
      </c>
      <c r="E36" s="195">
        <v>200.0</v>
      </c>
      <c r="F36" s="195">
        <f t="shared" si="5"/>
        <v>0</v>
      </c>
      <c r="G36" s="195">
        <f t="shared" si="6"/>
        <v>67.98</v>
      </c>
      <c r="H36" s="196">
        <f t="shared" si="7"/>
        <v>67.98</v>
      </c>
      <c r="I36" s="195">
        <v>2.0</v>
      </c>
      <c r="J36" s="219">
        <f t="shared" si="8"/>
        <v>135.96</v>
      </c>
      <c r="K36" s="140"/>
      <c r="L36" s="198"/>
      <c r="M36" s="199"/>
      <c r="N36" s="199"/>
      <c r="O36" s="140"/>
      <c r="P36" s="140"/>
      <c r="Q36" s="192">
        <v>16.5</v>
      </c>
      <c r="R36" s="191">
        <f t="shared" si="9"/>
        <v>2</v>
      </c>
      <c r="S36" s="185">
        <f t="shared" si="10"/>
        <v>2</v>
      </c>
      <c r="T36" s="185">
        <f t="shared" si="11"/>
        <v>4</v>
      </c>
      <c r="U36" s="193">
        <f t="shared" si="12"/>
        <v>67.98</v>
      </c>
      <c r="V36" s="191">
        <f t="shared" ref="V36:W36" si="34">C36/100</f>
        <v>1.03</v>
      </c>
      <c r="W36" s="191">
        <f t="shared" si="34"/>
        <v>2</v>
      </c>
      <c r="X36" s="191">
        <f t="shared" si="14"/>
        <v>4</v>
      </c>
      <c r="Y36" s="194">
        <f t="shared" si="15"/>
        <v>8.24</v>
      </c>
      <c r="Z36" s="140"/>
      <c r="AA36" s="140"/>
      <c r="AB36" s="140"/>
      <c r="AC36" s="140"/>
      <c r="AD36" s="140"/>
      <c r="AE36" s="140"/>
      <c r="AF36" s="140"/>
      <c r="AG36" s="140"/>
      <c r="AH36" s="140"/>
      <c r="AI36" s="140"/>
      <c r="AJ36" s="140"/>
      <c r="AK36" s="140"/>
      <c r="AL36" s="140"/>
      <c r="AM36" s="140"/>
      <c r="AN36" s="140"/>
      <c r="AO36" s="140"/>
      <c r="AP36" s="140"/>
      <c r="AQ36" s="140"/>
      <c r="AR36" s="140"/>
      <c r="AS36" s="140"/>
    </row>
    <row r="37" ht="27.0" customHeight="1">
      <c r="A37" s="185">
        <v>35.0</v>
      </c>
      <c r="B37" s="195" t="s">
        <v>97</v>
      </c>
      <c r="C37" s="195">
        <v>94.0</v>
      </c>
      <c r="D37" s="195">
        <v>200.0</v>
      </c>
      <c r="E37" s="195">
        <v>199.0</v>
      </c>
      <c r="F37" s="195">
        <f t="shared" si="5"/>
        <v>0</v>
      </c>
      <c r="G37" s="195">
        <f t="shared" si="6"/>
        <v>61.7298</v>
      </c>
      <c r="H37" s="196">
        <f t="shared" si="7"/>
        <v>61.7298</v>
      </c>
      <c r="I37" s="195">
        <v>1.0</v>
      </c>
      <c r="J37" s="219">
        <f t="shared" si="8"/>
        <v>61.7298</v>
      </c>
      <c r="K37" s="140"/>
      <c r="L37" s="198"/>
      <c r="M37" s="199"/>
      <c r="N37" s="199"/>
      <c r="O37" s="140"/>
      <c r="P37" s="140"/>
      <c r="Q37" s="192">
        <v>16.5</v>
      </c>
      <c r="R37" s="191">
        <f t="shared" si="9"/>
        <v>1.99</v>
      </c>
      <c r="S37" s="185">
        <f t="shared" si="10"/>
        <v>1</v>
      </c>
      <c r="T37" s="185">
        <f t="shared" si="11"/>
        <v>1.99</v>
      </c>
      <c r="U37" s="193">
        <f t="shared" si="12"/>
        <v>61.7298</v>
      </c>
      <c r="V37" s="191">
        <f t="shared" ref="V37:W37" si="35">C37/100</f>
        <v>0.94</v>
      </c>
      <c r="W37" s="191">
        <f t="shared" si="35"/>
        <v>2</v>
      </c>
      <c r="X37" s="191">
        <f t="shared" si="14"/>
        <v>1.99</v>
      </c>
      <c r="Y37" s="194">
        <f t="shared" si="15"/>
        <v>3.7412</v>
      </c>
      <c r="Z37" s="140"/>
      <c r="AA37" s="140"/>
      <c r="AB37" s="140"/>
      <c r="AC37" s="140"/>
      <c r="AD37" s="140"/>
      <c r="AE37" s="140"/>
      <c r="AF37" s="140"/>
      <c r="AG37" s="140"/>
      <c r="AH37" s="140"/>
      <c r="AI37" s="140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</row>
    <row r="38" ht="27.0" customHeight="1">
      <c r="A38" s="164"/>
      <c r="B38" s="180"/>
      <c r="C38" s="180"/>
      <c r="D38" s="180"/>
      <c r="E38" s="180"/>
      <c r="F38" s="180"/>
      <c r="G38" s="180"/>
      <c r="H38" s="183"/>
      <c r="I38" s="164"/>
      <c r="J38" s="202">
        <f>+Q60</f>
        <v>36</v>
      </c>
      <c r="K38" s="140"/>
      <c r="L38" s="140"/>
      <c r="M38" s="140"/>
      <c r="N38" s="140"/>
      <c r="O38" s="140"/>
      <c r="P38" s="140"/>
      <c r="Q38" s="203"/>
      <c r="R38" s="191">
        <f t="shared" si="9"/>
        <v>0</v>
      </c>
      <c r="S38" s="185" t="str">
        <f t="shared" si="10"/>
        <v/>
      </c>
      <c r="T38" s="185">
        <f t="shared" si="11"/>
        <v>0</v>
      </c>
      <c r="U38" s="193"/>
      <c r="V38" s="191">
        <f t="shared" ref="V38:W38" si="36">C38/100</f>
        <v>0</v>
      </c>
      <c r="W38" s="191">
        <f t="shared" si="36"/>
        <v>0</v>
      </c>
      <c r="X38" s="191">
        <f t="shared" si="14"/>
        <v>0</v>
      </c>
      <c r="Y38" s="194">
        <f t="shared" si="15"/>
        <v>0</v>
      </c>
      <c r="Z38" s="140"/>
      <c r="AA38" s="140"/>
      <c r="AB38" s="140"/>
      <c r="AC38" s="140"/>
      <c r="AD38" s="140"/>
      <c r="AE38" s="140"/>
      <c r="AF38" s="140"/>
      <c r="AG38" s="140"/>
      <c r="AH38" s="140"/>
      <c r="AI38" s="140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</row>
    <row r="39" ht="27.0" customHeight="1">
      <c r="A39" s="164"/>
      <c r="B39" s="204"/>
      <c r="C39" s="204"/>
      <c r="D39" s="204"/>
      <c r="E39" s="204"/>
      <c r="F39" s="204"/>
      <c r="G39" s="204"/>
      <c r="H39" s="205"/>
      <c r="I39" s="206">
        <f>SUM(I19:I37)</f>
        <v>51</v>
      </c>
      <c r="J39" s="207">
        <f>SUM(J19:J38)</f>
        <v>4635.502562</v>
      </c>
      <c r="K39" s="208"/>
      <c r="L39" s="208"/>
      <c r="M39" s="208"/>
      <c r="N39" s="208"/>
      <c r="O39" s="208"/>
      <c r="P39" s="208"/>
      <c r="Q39" s="142"/>
      <c r="R39" s="208">
        <f>SUMIFS($S$19:$S$37,$R$19:$R$37,"&gt;=3")</f>
        <v>0</v>
      </c>
      <c r="S39" s="208">
        <f t="shared" ref="S39:T39" si="37">SUM(S19:S37)</f>
        <v>51</v>
      </c>
      <c r="T39" s="208">
        <f t="shared" si="37"/>
        <v>108.19</v>
      </c>
      <c r="U39" s="209"/>
      <c r="V39" s="208"/>
      <c r="W39" s="208"/>
      <c r="X39" s="208"/>
      <c r="Y39" s="210">
        <f>SUM(Y19:Y38)</f>
        <v>211.533173</v>
      </c>
      <c r="Z39" s="208"/>
      <c r="AA39" s="208"/>
      <c r="AB39" s="208"/>
      <c r="AC39" s="208"/>
      <c r="AD39" s="208"/>
      <c r="AE39" s="208"/>
      <c r="AF39" s="208"/>
      <c r="AG39" s="208"/>
      <c r="AH39" s="208"/>
      <c r="AI39" s="208"/>
      <c r="AJ39" s="208"/>
      <c r="AK39" s="208"/>
      <c r="AL39" s="208"/>
      <c r="AM39" s="208"/>
      <c r="AN39" s="208"/>
      <c r="AO39" s="208"/>
      <c r="AP39" s="208"/>
      <c r="AQ39" s="208"/>
      <c r="AR39" s="208"/>
      <c r="AS39" s="208"/>
    </row>
    <row r="40" ht="29.25" customHeight="1">
      <c r="A40" s="140"/>
      <c r="B40" s="140"/>
      <c r="C40" s="140"/>
      <c r="D40" s="140"/>
      <c r="E40" s="140"/>
      <c r="F40" s="140"/>
      <c r="G40" s="140"/>
      <c r="H40" s="141"/>
      <c r="I40" s="140"/>
      <c r="J40" s="140"/>
      <c r="K40" s="140"/>
      <c r="L40" s="140"/>
      <c r="M40" s="140"/>
      <c r="N40" s="140"/>
      <c r="O40" s="140"/>
      <c r="P40" s="140"/>
      <c r="Q40" s="142"/>
      <c r="R40" s="190"/>
      <c r="S40" s="140"/>
      <c r="T40" s="140"/>
      <c r="U40" s="143"/>
      <c r="V40" s="140"/>
      <c r="W40" s="140"/>
      <c r="X40" s="140"/>
      <c r="Y40" s="140"/>
      <c r="Z40" s="140"/>
      <c r="AA40" s="140"/>
      <c r="AB40" s="140"/>
      <c r="AC40" s="140"/>
      <c r="AD40" s="140"/>
      <c r="AE40" s="140"/>
      <c r="AF40" s="140"/>
      <c r="AG40" s="140"/>
      <c r="AH40" s="140"/>
      <c r="AI40" s="140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</row>
    <row r="41" ht="29.25" customHeight="1">
      <c r="A41" s="140"/>
      <c r="B41" s="140"/>
      <c r="C41" s="140"/>
      <c r="D41" s="140"/>
      <c r="E41" s="140"/>
      <c r="F41" s="140"/>
      <c r="G41" s="140"/>
      <c r="H41" s="141"/>
      <c r="I41" s="140"/>
      <c r="J41" s="140"/>
      <c r="K41" s="140"/>
      <c r="L41" s="140"/>
      <c r="M41" s="140"/>
      <c r="N41" s="140"/>
      <c r="O41" s="140"/>
      <c r="P41" s="140"/>
      <c r="Q41" s="203"/>
      <c r="R41" s="140"/>
      <c r="S41" s="140" t="s">
        <v>48</v>
      </c>
      <c r="T41" s="140" t="s">
        <v>64</v>
      </c>
      <c r="U41" s="143"/>
      <c r="V41" s="140"/>
      <c r="W41" s="140"/>
      <c r="X41" s="140"/>
      <c r="Y41" s="140"/>
      <c r="Z41" s="140"/>
      <c r="AA41" s="140"/>
      <c r="AB41" s="140"/>
      <c r="AC41" s="140"/>
      <c r="AD41" s="140"/>
      <c r="AE41" s="140"/>
      <c r="AF41" s="140"/>
      <c r="AG41" s="140"/>
      <c r="AH41" s="140"/>
      <c r="AI41" s="140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</row>
    <row r="42" ht="29.25" customHeight="1">
      <c r="A42" s="140"/>
      <c r="B42" s="140"/>
      <c r="C42" s="140"/>
      <c r="D42" s="140"/>
      <c r="E42" s="140"/>
      <c r="F42" s="140"/>
      <c r="G42" s="140"/>
      <c r="H42" s="141"/>
      <c r="I42" s="140"/>
      <c r="J42" s="140"/>
      <c r="K42" s="140"/>
      <c r="L42" s="140"/>
      <c r="M42" s="140"/>
      <c r="N42" s="140"/>
      <c r="O42" s="140"/>
      <c r="P42" s="140"/>
      <c r="Q42" s="142"/>
      <c r="R42" s="140" t="s">
        <v>31</v>
      </c>
      <c r="S42" s="211">
        <f>SUMIFS($J$19:$J$37,$R$19:$R$37,"&gt;=3")</f>
        <v>0</v>
      </c>
      <c r="T42" s="212"/>
      <c r="U42" s="143"/>
      <c r="V42" s="140"/>
      <c r="W42" s="140"/>
      <c r="X42" s="140"/>
      <c r="Y42" s="140"/>
      <c r="Z42" s="140"/>
      <c r="AA42" s="140"/>
      <c r="AB42" s="140"/>
      <c r="AC42" s="140"/>
      <c r="AD42" s="140"/>
      <c r="AE42" s="140"/>
      <c r="AF42" s="140"/>
      <c r="AG42" s="140"/>
      <c r="AH42" s="140"/>
      <c r="AI42" s="140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</row>
    <row r="43" ht="29.25" customHeight="1">
      <c r="A43" s="140" t="s">
        <v>32</v>
      </c>
      <c r="B43" s="140"/>
      <c r="C43" s="140"/>
      <c r="D43" s="140" t="s">
        <v>33</v>
      </c>
      <c r="E43" s="140"/>
      <c r="F43" s="140"/>
      <c r="G43" s="140"/>
      <c r="H43" s="141"/>
      <c r="I43" s="140"/>
      <c r="J43" s="140"/>
      <c r="K43" s="140"/>
      <c r="L43" s="140"/>
      <c r="M43" s="140"/>
      <c r="N43" s="140"/>
      <c r="O43" s="140"/>
      <c r="P43" s="140"/>
      <c r="Q43" s="142"/>
      <c r="R43" s="140" t="s">
        <v>34</v>
      </c>
      <c r="S43" s="213">
        <f>J39-S42</f>
        <v>4635.502562</v>
      </c>
      <c r="T43" s="212">
        <f>+SUMIFS($T$19:$T$37,$R$19:$R$37,"&gt;=3")</f>
        <v>0</v>
      </c>
      <c r="U43" s="143"/>
      <c r="V43" s="140"/>
      <c r="W43" s="140"/>
      <c r="X43" s="140"/>
      <c r="Y43" s="140"/>
      <c r="Z43" s="140"/>
      <c r="AA43" s="140"/>
      <c r="AB43" s="140"/>
      <c r="AC43" s="140"/>
      <c r="AD43" s="140"/>
      <c r="AE43" s="140"/>
      <c r="AF43" s="140"/>
      <c r="AG43" s="140"/>
      <c r="AH43" s="140"/>
      <c r="AI43" s="140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</row>
    <row r="44" ht="29.25" customHeight="1">
      <c r="A44" s="140"/>
      <c r="B44" s="140"/>
      <c r="C44" s="140"/>
      <c r="D44" s="140"/>
      <c r="E44" s="140"/>
      <c r="F44" s="140"/>
      <c r="G44" s="140"/>
      <c r="H44" s="141"/>
      <c r="I44" s="140"/>
      <c r="J44" s="140"/>
      <c r="K44" s="140"/>
      <c r="L44" s="140"/>
      <c r="M44" s="140"/>
      <c r="N44" s="140"/>
      <c r="O44" s="140"/>
      <c r="P44" s="140"/>
      <c r="Q44" s="203"/>
      <c r="R44" s="140"/>
      <c r="S44" s="214">
        <f>+I39</f>
        <v>51</v>
      </c>
      <c r="T44" s="140"/>
      <c r="U44" s="143"/>
      <c r="V44" s="140"/>
      <c r="W44" s="140"/>
      <c r="X44" s="140"/>
      <c r="Y44" s="140"/>
      <c r="Z44" s="140"/>
      <c r="AA44" s="140"/>
      <c r="AB44" s="140"/>
      <c r="AC44" s="140"/>
      <c r="AD44" s="140"/>
      <c r="AE44" s="140"/>
      <c r="AF44" s="140"/>
      <c r="AG44" s="140"/>
      <c r="AH44" s="140"/>
      <c r="AI44" s="140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</row>
    <row r="45" ht="39.0" customHeight="1">
      <c r="A45" s="180"/>
      <c r="B45" s="164" t="s">
        <v>12</v>
      </c>
      <c r="C45" s="181" t="s">
        <v>65</v>
      </c>
      <c r="D45" s="52"/>
      <c r="E45" s="53"/>
      <c r="F45" s="182"/>
      <c r="G45" s="182"/>
      <c r="H45" s="183" t="s">
        <v>14</v>
      </c>
      <c r="I45" s="164" t="s">
        <v>15</v>
      </c>
      <c r="J45" s="164" t="s">
        <v>16</v>
      </c>
      <c r="K45" s="140"/>
      <c r="L45" s="140"/>
      <c r="M45" s="140"/>
      <c r="N45" s="140"/>
      <c r="O45" s="140"/>
      <c r="P45" s="140"/>
      <c r="Q45" s="142"/>
      <c r="R45" s="140"/>
      <c r="S45" s="140"/>
      <c r="T45" s="140"/>
      <c r="U45" s="143"/>
      <c r="V45" s="140"/>
      <c r="W45" s="140"/>
      <c r="X45" s="140"/>
      <c r="Y45" s="140"/>
      <c r="Z45" s="140"/>
      <c r="AA45" s="140"/>
      <c r="AB45" s="140"/>
      <c r="AC45" s="140"/>
      <c r="AD45" s="140"/>
      <c r="AE45" s="140"/>
      <c r="AF45" s="140"/>
      <c r="AG45" s="140"/>
      <c r="AH45" s="140"/>
      <c r="AI45" s="140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</row>
    <row r="46" ht="27.0" customHeight="1">
      <c r="A46" s="157">
        <v>1.0</v>
      </c>
      <c r="B46" s="215" t="s">
        <v>142</v>
      </c>
      <c r="C46" s="215">
        <v>64.0</v>
      </c>
      <c r="D46" s="215">
        <v>201.0</v>
      </c>
      <c r="E46" s="215">
        <v>222.0</v>
      </c>
      <c r="F46" s="215">
        <f t="shared" ref="F46:F47" si="38">1-VALUE(IF(RIGHT(B46, 1)="%", RIGHT(B46, 3), 0))</f>
        <v>0.2</v>
      </c>
      <c r="G46" s="215">
        <f t="shared" ref="G46:G47" si="39">+Q46*C46/100*D46/100*E46/100</f>
        <v>75.678912</v>
      </c>
      <c r="H46" s="216">
        <f t="shared" ref="H46:H47" si="40">IF(F46=0, G46, F46*G46)</f>
        <v>15.1357824</v>
      </c>
      <c r="I46" s="215">
        <v>1.0</v>
      </c>
      <c r="J46" s="217">
        <f t="shared" ref="J46:J47" si="41">+I46*H46</f>
        <v>15.1357824</v>
      </c>
      <c r="K46" s="140"/>
      <c r="L46" s="180">
        <f>D46*25.4/1000</f>
        <v>5.1054</v>
      </c>
      <c r="M46" s="164">
        <f>+I46</f>
        <v>1</v>
      </c>
      <c r="N46" s="164">
        <f>M46*L46</f>
        <v>5.1054</v>
      </c>
      <c r="O46" s="140"/>
      <c r="P46" s="140"/>
      <c r="Q46" s="142">
        <v>26.5</v>
      </c>
      <c r="R46" s="140"/>
      <c r="S46" s="140"/>
      <c r="T46" s="140"/>
      <c r="U46" s="143"/>
      <c r="V46" s="140"/>
      <c r="W46" s="140"/>
      <c r="X46" s="140"/>
      <c r="Y46" s="140"/>
      <c r="Z46" s="140"/>
      <c r="AA46" s="140"/>
      <c r="AB46" s="140"/>
      <c r="AC46" s="140"/>
      <c r="AD46" s="140"/>
      <c r="AE46" s="140"/>
      <c r="AF46" s="140"/>
      <c r="AG46" s="140"/>
      <c r="AH46" s="140"/>
      <c r="AI46" s="140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</row>
    <row r="47" ht="27.0" customHeight="1">
      <c r="A47" s="157">
        <v>2.0</v>
      </c>
      <c r="B47" s="215" t="s">
        <v>100</v>
      </c>
      <c r="C47" s="215">
        <v>63.0</v>
      </c>
      <c r="D47" s="215">
        <v>200.0</v>
      </c>
      <c r="E47" s="215">
        <v>203.0</v>
      </c>
      <c r="F47" s="215">
        <f t="shared" si="38"/>
        <v>0.2</v>
      </c>
      <c r="G47" s="215">
        <f t="shared" si="39"/>
        <v>42.2037</v>
      </c>
      <c r="H47" s="216">
        <f t="shared" si="40"/>
        <v>8.44074</v>
      </c>
      <c r="I47" s="215">
        <v>1.0</v>
      </c>
      <c r="J47" s="217">
        <f t="shared" si="41"/>
        <v>8.44074</v>
      </c>
      <c r="K47" s="140"/>
      <c r="L47" s="180"/>
      <c r="M47" s="164"/>
      <c r="N47" s="164"/>
      <c r="O47" s="140"/>
      <c r="P47" s="140"/>
      <c r="Q47" s="142">
        <v>16.5</v>
      </c>
      <c r="R47" s="140"/>
      <c r="S47" s="140"/>
      <c r="T47" s="140"/>
      <c r="U47" s="143"/>
      <c r="V47" s="140"/>
      <c r="W47" s="140"/>
      <c r="X47" s="140"/>
      <c r="Y47" s="140"/>
      <c r="Z47" s="140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</row>
    <row r="48" ht="24.75" customHeight="1">
      <c r="A48" s="164"/>
      <c r="B48" s="198"/>
      <c r="C48" s="198"/>
      <c r="D48" s="198"/>
      <c r="E48" s="198"/>
      <c r="F48" s="198"/>
      <c r="G48" s="198"/>
      <c r="H48" s="222" t="s">
        <v>38</v>
      </c>
      <c r="I48" s="198"/>
      <c r="J48" s="223">
        <f>SUM(J46:J47)</f>
        <v>23.5765224</v>
      </c>
      <c r="K48" s="140"/>
      <c r="L48" s="140"/>
      <c r="M48" s="140"/>
      <c r="N48" s="140"/>
      <c r="O48" s="140"/>
      <c r="P48" s="140"/>
      <c r="Q48" s="142"/>
      <c r="R48" s="224"/>
      <c r="S48" s="140"/>
      <c r="T48" s="140"/>
      <c r="U48" s="143"/>
      <c r="V48" s="140"/>
      <c r="W48" s="140"/>
      <c r="X48" s="140"/>
      <c r="Y48" s="140"/>
      <c r="Z48" s="140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</row>
    <row r="49" ht="18.0" customHeight="1">
      <c r="A49" s="178"/>
      <c r="B49" s="146"/>
      <c r="C49" s="146"/>
      <c r="D49" s="146"/>
      <c r="E49" s="146"/>
      <c r="F49" s="146"/>
      <c r="G49" s="146"/>
      <c r="H49" s="147"/>
      <c r="I49" s="146"/>
      <c r="J49" s="179"/>
      <c r="K49" s="140"/>
      <c r="L49" s="140"/>
      <c r="M49" s="140"/>
      <c r="N49" s="140"/>
      <c r="O49" s="140"/>
      <c r="P49" s="140"/>
      <c r="Q49" s="142"/>
      <c r="R49" s="224"/>
      <c r="S49" s="140"/>
      <c r="T49" s="140"/>
      <c r="U49" s="143"/>
      <c r="V49" s="140"/>
      <c r="W49" s="140"/>
      <c r="X49" s="140"/>
      <c r="Y49" s="140"/>
      <c r="Z49" s="140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</row>
    <row r="50" ht="18.0" customHeight="1">
      <c r="A50" s="140"/>
      <c r="B50" s="140"/>
      <c r="C50" s="140"/>
      <c r="D50" s="140"/>
      <c r="E50" s="140"/>
      <c r="F50" s="140"/>
      <c r="G50" s="140"/>
      <c r="H50" s="141"/>
      <c r="I50" s="140"/>
      <c r="J50" s="140"/>
      <c r="K50" s="140"/>
      <c r="L50" s="140"/>
      <c r="M50" s="140"/>
      <c r="N50" s="140"/>
      <c r="O50" s="140"/>
      <c r="P50" s="140"/>
      <c r="Q50" s="142"/>
      <c r="R50" s="224"/>
      <c r="S50" s="140"/>
      <c r="T50" s="140"/>
      <c r="U50" s="143"/>
      <c r="V50" s="140"/>
      <c r="W50" s="140"/>
      <c r="X50" s="140"/>
      <c r="Y50" s="140"/>
      <c r="Z50" s="140"/>
      <c r="AA50" s="140"/>
      <c r="AB50" s="140"/>
      <c r="AC50" s="140"/>
      <c r="AD50" s="140"/>
      <c r="AE50" s="140"/>
      <c r="AF50" s="140"/>
      <c r="AG50" s="140"/>
      <c r="AH50" s="140"/>
      <c r="AI50" s="140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</row>
    <row r="51" ht="18.0" customHeight="1">
      <c r="A51" s="140"/>
      <c r="B51" s="140"/>
      <c r="C51" s="140"/>
      <c r="D51" s="140"/>
      <c r="E51" s="140"/>
      <c r="F51" s="140"/>
      <c r="G51" s="140"/>
      <c r="H51" s="141"/>
      <c r="I51" s="140"/>
      <c r="J51" s="140"/>
      <c r="K51" s="140"/>
      <c r="L51" s="140"/>
      <c r="M51" s="140"/>
      <c r="N51" s="140"/>
      <c r="O51" s="140"/>
      <c r="P51" s="140"/>
      <c r="Q51" s="142"/>
      <c r="R51" s="224"/>
      <c r="S51" s="140"/>
      <c r="T51" s="140"/>
      <c r="U51" s="143"/>
      <c r="V51" s="140"/>
      <c r="W51" s="140"/>
      <c r="X51" s="140"/>
      <c r="Y51" s="140"/>
      <c r="Z51" s="140"/>
      <c r="AA51" s="140"/>
      <c r="AB51" s="140"/>
      <c r="AC51" s="140"/>
      <c r="AD51" s="140"/>
      <c r="AE51" s="140"/>
      <c r="AF51" s="140"/>
      <c r="AG51" s="140"/>
      <c r="AH51" s="140"/>
      <c r="AI51" s="140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</row>
    <row r="52" ht="18.0" customHeight="1">
      <c r="A52" s="140" t="s">
        <v>39</v>
      </c>
      <c r="B52" s="140"/>
      <c r="C52" s="140"/>
      <c r="D52" s="140"/>
      <c r="E52" s="140"/>
      <c r="F52" s="140"/>
      <c r="G52" s="140"/>
      <c r="H52" s="141"/>
      <c r="I52" s="140"/>
      <c r="J52" s="140"/>
      <c r="K52" s="140"/>
      <c r="L52" s="140"/>
      <c r="M52" s="140"/>
      <c r="N52" s="140"/>
      <c r="O52" s="140"/>
      <c r="P52" s="140"/>
      <c r="Q52" s="142"/>
      <c r="R52" s="224"/>
      <c r="S52" s="140"/>
      <c r="T52" s="140"/>
      <c r="U52" s="143"/>
      <c r="V52" s="140"/>
      <c r="W52" s="140"/>
      <c r="X52" s="140"/>
      <c r="Y52" s="140"/>
      <c r="Z52" s="140"/>
      <c r="AA52" s="140"/>
      <c r="AB52" s="140"/>
      <c r="AC52" s="140"/>
      <c r="AD52" s="140"/>
      <c r="AE52" s="140"/>
      <c r="AF52" s="140"/>
      <c r="AG52" s="140"/>
      <c r="AH52" s="140"/>
      <c r="AI52" s="140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</row>
    <row r="53" ht="18.0" customHeight="1">
      <c r="A53" s="140"/>
      <c r="B53" s="140"/>
      <c r="C53" s="140"/>
      <c r="D53" s="140"/>
      <c r="E53" s="140"/>
      <c r="F53" s="140"/>
      <c r="G53" s="140"/>
      <c r="H53" s="141"/>
      <c r="I53" s="140"/>
      <c r="J53" s="140"/>
      <c r="K53" s="140"/>
      <c r="L53" s="140"/>
      <c r="M53" s="140"/>
      <c r="N53" s="140"/>
      <c r="O53" s="140"/>
      <c r="P53" s="140"/>
      <c r="Q53" s="142"/>
      <c r="R53" s="224"/>
      <c r="S53" s="140"/>
      <c r="T53" s="140"/>
      <c r="U53" s="143"/>
      <c r="V53" s="140"/>
      <c r="W53" s="140"/>
      <c r="X53" s="140"/>
      <c r="Y53" s="140"/>
      <c r="Z53" s="140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</row>
    <row r="54" ht="42.0" customHeight="1">
      <c r="A54" s="180"/>
      <c r="B54" s="164" t="s">
        <v>12</v>
      </c>
      <c r="C54" s="181" t="s">
        <v>66</v>
      </c>
      <c r="D54" s="52"/>
      <c r="E54" s="53"/>
      <c r="F54" s="225"/>
      <c r="G54" s="225"/>
      <c r="H54" s="183" t="s">
        <v>14</v>
      </c>
      <c r="I54" s="226" t="s">
        <v>15</v>
      </c>
      <c r="J54" s="164" t="s">
        <v>16</v>
      </c>
      <c r="K54" s="140"/>
      <c r="L54" s="140"/>
      <c r="M54" s="140"/>
      <c r="N54" s="140"/>
      <c r="O54" s="140"/>
      <c r="P54" s="140"/>
      <c r="Q54" s="142"/>
      <c r="R54" s="224"/>
      <c r="S54" s="140"/>
      <c r="T54" s="140"/>
      <c r="U54" s="143"/>
      <c r="V54" s="140"/>
      <c r="W54" s="140"/>
      <c r="X54" s="140"/>
      <c r="Y54" s="140"/>
      <c r="Z54" s="140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</row>
    <row r="55" ht="24.75" customHeight="1">
      <c r="A55" s="164">
        <v>1.0</v>
      </c>
      <c r="B55" s="296" t="s">
        <v>140</v>
      </c>
      <c r="C55" s="164"/>
      <c r="D55" s="164"/>
      <c r="E55" s="164"/>
      <c r="F55" s="164"/>
      <c r="G55" s="164"/>
      <c r="H55" s="227">
        <v>32.0</v>
      </c>
      <c r="I55" s="185">
        <v>1.0</v>
      </c>
      <c r="J55" s="219">
        <f t="shared" ref="J55:J58" si="42">+I55*H55</f>
        <v>32</v>
      </c>
      <c r="K55" s="180"/>
      <c r="L55" s="180"/>
      <c r="M55" s="180"/>
      <c r="N55" s="180"/>
      <c r="O55" s="180"/>
      <c r="P55" s="180"/>
      <c r="Q55" s="228"/>
      <c r="R55" s="224"/>
      <c r="S55" s="140"/>
      <c r="T55" s="140"/>
      <c r="U55" s="143"/>
      <c r="V55" s="140"/>
      <c r="W55" s="140"/>
      <c r="X55" s="140"/>
      <c r="Y55" s="140"/>
      <c r="Z55" s="140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</row>
    <row r="56" ht="24.75" customHeight="1">
      <c r="A56" s="164">
        <v>2.0</v>
      </c>
      <c r="B56" s="215" t="s">
        <v>140</v>
      </c>
      <c r="C56" s="164"/>
      <c r="D56" s="164"/>
      <c r="E56" s="164"/>
      <c r="F56" s="164"/>
      <c r="G56" s="164"/>
      <c r="H56" s="227">
        <v>29.0</v>
      </c>
      <c r="I56" s="185">
        <v>1.0</v>
      </c>
      <c r="J56" s="219">
        <f t="shared" si="42"/>
        <v>29</v>
      </c>
      <c r="K56" s="180"/>
      <c r="L56" s="180"/>
      <c r="M56" s="180"/>
      <c r="N56" s="180"/>
      <c r="O56" s="180"/>
      <c r="P56" s="180"/>
      <c r="Q56" s="228"/>
      <c r="R56" s="224"/>
      <c r="S56" s="140"/>
      <c r="T56" s="140"/>
      <c r="U56" s="143"/>
      <c r="V56" s="140"/>
      <c r="W56" s="140"/>
      <c r="X56" s="140"/>
      <c r="Y56" s="140"/>
      <c r="Z56" s="140"/>
      <c r="AA56" s="140"/>
      <c r="AB56" s="140"/>
      <c r="AC56" s="140"/>
      <c r="AD56" s="140"/>
      <c r="AE56" s="140"/>
      <c r="AF56" s="140"/>
      <c r="AG56" s="140"/>
      <c r="AH56" s="140"/>
      <c r="AI56" s="140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</row>
    <row r="57" ht="24.75" customHeight="1">
      <c r="A57" s="164">
        <v>3.0</v>
      </c>
      <c r="B57" s="186" t="s">
        <v>97</v>
      </c>
      <c r="C57" s="164"/>
      <c r="D57" s="164"/>
      <c r="E57" s="164"/>
      <c r="F57" s="164"/>
      <c r="G57" s="164"/>
      <c r="H57" s="227">
        <v>19.0</v>
      </c>
      <c r="I57" s="185">
        <v>1.0</v>
      </c>
      <c r="J57" s="219">
        <f t="shared" si="42"/>
        <v>19</v>
      </c>
      <c r="K57" s="180"/>
      <c r="L57" s="180"/>
      <c r="M57" s="180"/>
      <c r="N57" s="180"/>
      <c r="O57" s="180"/>
      <c r="P57" s="180"/>
      <c r="Q57" s="228"/>
      <c r="R57" s="224"/>
      <c r="S57" s="140"/>
      <c r="T57" s="140"/>
      <c r="U57" s="143"/>
      <c r="V57" s="140"/>
      <c r="W57" s="140"/>
      <c r="X57" s="140"/>
      <c r="Y57" s="140"/>
      <c r="Z57" s="140"/>
      <c r="AA57" s="140"/>
      <c r="AB57" s="140"/>
      <c r="AC57" s="140"/>
      <c r="AD57" s="140"/>
      <c r="AE57" s="140"/>
      <c r="AF57" s="140"/>
      <c r="AG57" s="140"/>
      <c r="AH57" s="140"/>
      <c r="AI57" s="140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</row>
    <row r="58" ht="24.75" customHeight="1">
      <c r="A58" s="164">
        <v>4.0</v>
      </c>
      <c r="B58" s="201" t="s">
        <v>97</v>
      </c>
      <c r="C58" s="164"/>
      <c r="D58" s="164"/>
      <c r="E58" s="164"/>
      <c r="F58" s="164"/>
      <c r="G58" s="164"/>
      <c r="H58" s="227">
        <v>10.0</v>
      </c>
      <c r="I58" s="185">
        <v>1.0</v>
      </c>
      <c r="J58" s="219">
        <f t="shared" si="42"/>
        <v>10</v>
      </c>
      <c r="K58" s="180"/>
      <c r="L58" s="180"/>
      <c r="M58" s="180"/>
      <c r="N58" s="180"/>
      <c r="O58" s="180"/>
      <c r="P58" s="180"/>
      <c r="Q58" s="228"/>
      <c r="R58" s="224"/>
      <c r="S58" s="140"/>
      <c r="T58" s="140"/>
      <c r="U58" s="143"/>
      <c r="V58" s="140"/>
      <c r="W58" s="140"/>
      <c r="X58" s="140"/>
      <c r="Y58" s="140"/>
      <c r="Z58" s="140"/>
      <c r="AA58" s="140"/>
      <c r="AB58" s="140"/>
      <c r="AC58" s="140"/>
      <c r="AD58" s="140"/>
      <c r="AE58" s="140"/>
      <c r="AF58" s="140"/>
      <c r="AG58" s="140"/>
      <c r="AH58" s="140"/>
      <c r="AI58" s="140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</row>
    <row r="59" ht="18.0" customHeight="1">
      <c r="A59" s="140"/>
      <c r="B59" s="140"/>
      <c r="C59" s="140"/>
      <c r="D59" s="140"/>
      <c r="E59" s="140"/>
      <c r="F59" s="140"/>
      <c r="G59" s="140"/>
      <c r="H59" s="141" t="s">
        <v>38</v>
      </c>
      <c r="I59" s="140"/>
      <c r="J59" s="232">
        <f>SUM(J55:J58)</f>
        <v>90</v>
      </c>
      <c r="K59" s="233"/>
      <c r="L59" s="233"/>
      <c r="M59" s="233"/>
      <c r="N59" s="233"/>
      <c r="O59" s="233"/>
      <c r="P59" s="233"/>
      <c r="Q59" s="234"/>
      <c r="R59" s="224"/>
      <c r="S59" s="140"/>
      <c r="T59" s="140"/>
      <c r="U59" s="143"/>
      <c r="V59" s="140"/>
      <c r="W59" s="140"/>
      <c r="X59" s="140"/>
      <c r="Y59" s="140"/>
      <c r="Z59" s="140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</row>
    <row r="60" ht="18.0" customHeight="1">
      <c r="A60" s="146"/>
      <c r="B60" s="146"/>
      <c r="C60" s="146"/>
      <c r="D60" s="146"/>
      <c r="E60" s="146"/>
      <c r="F60" s="146"/>
      <c r="G60" s="146"/>
      <c r="H60" s="147"/>
      <c r="I60" s="177"/>
      <c r="J60" s="204">
        <f>+J59*60%</f>
        <v>54</v>
      </c>
      <c r="K60" s="204"/>
      <c r="L60" s="204"/>
      <c r="M60" s="204"/>
      <c r="N60" s="204"/>
      <c r="O60" s="204"/>
      <c r="P60" s="204"/>
      <c r="Q60" s="206">
        <f>+J59*40%</f>
        <v>36</v>
      </c>
      <c r="R60" s="224"/>
      <c r="S60" s="140"/>
      <c r="T60" s="140"/>
      <c r="U60" s="143"/>
      <c r="V60" s="140"/>
      <c r="W60" s="140"/>
      <c r="X60" s="140"/>
      <c r="Y60" s="140"/>
      <c r="Z60" s="140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</row>
    <row r="61" ht="18.0" customHeight="1">
      <c r="A61" s="140"/>
      <c r="B61" s="140"/>
      <c r="C61" s="140"/>
      <c r="D61" s="140"/>
      <c r="E61" s="140"/>
      <c r="F61" s="140"/>
      <c r="G61" s="140"/>
      <c r="H61" s="141"/>
      <c r="I61" s="140"/>
      <c r="J61" s="140"/>
      <c r="K61" s="140"/>
      <c r="L61" s="140"/>
      <c r="M61" s="140"/>
      <c r="N61" s="140"/>
      <c r="O61" s="140"/>
      <c r="P61" s="140"/>
      <c r="Q61" s="142"/>
      <c r="R61" s="224"/>
      <c r="S61" s="140"/>
      <c r="T61" s="140"/>
      <c r="U61" s="143"/>
      <c r="V61" s="140"/>
      <c r="W61" s="140"/>
      <c r="X61" s="140"/>
      <c r="Y61" s="140"/>
      <c r="Z61" s="140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</row>
    <row r="62" ht="18.0" customHeight="1">
      <c r="A62" s="140"/>
      <c r="B62" s="140"/>
      <c r="C62" s="140"/>
      <c r="D62" s="140"/>
      <c r="E62" s="140"/>
      <c r="F62" s="140"/>
      <c r="G62" s="140"/>
      <c r="H62" s="141"/>
      <c r="I62" s="140"/>
      <c r="J62" s="140"/>
      <c r="K62" s="140"/>
      <c r="L62" s="140"/>
      <c r="M62" s="140"/>
      <c r="N62" s="140"/>
      <c r="O62" s="140"/>
      <c r="P62" s="140"/>
      <c r="Q62" s="142"/>
      <c r="R62" s="224"/>
      <c r="S62" s="140"/>
      <c r="T62" s="140"/>
      <c r="U62" s="143"/>
      <c r="V62" s="140"/>
      <c r="W62" s="140"/>
      <c r="X62" s="140"/>
      <c r="Y62" s="140"/>
      <c r="Z62" s="140"/>
      <c r="AA62" s="140"/>
      <c r="AB62" s="140"/>
      <c r="AC62" s="140"/>
      <c r="AD62" s="140"/>
      <c r="AE62" s="140"/>
      <c r="AF62" s="140"/>
      <c r="AG62" s="140"/>
      <c r="AH62" s="140"/>
      <c r="AI62" s="140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</row>
    <row r="63" ht="18.0" customHeight="1">
      <c r="A63" s="235" t="s">
        <v>41</v>
      </c>
      <c r="B63" s="140"/>
      <c r="C63" s="140"/>
      <c r="D63" s="140"/>
      <c r="E63" s="140"/>
      <c r="F63" s="140"/>
      <c r="G63" s="140"/>
      <c r="H63" s="141"/>
      <c r="I63" s="140"/>
      <c r="J63" s="140"/>
      <c r="K63" s="140"/>
      <c r="L63" s="140"/>
      <c r="M63" s="140"/>
      <c r="N63" s="140"/>
      <c r="O63" s="140"/>
      <c r="P63" s="140"/>
      <c r="Q63" s="142"/>
      <c r="R63" s="224"/>
      <c r="S63" s="140"/>
      <c r="T63" s="140"/>
      <c r="U63" s="143"/>
      <c r="V63" s="140"/>
      <c r="W63" s="140"/>
      <c r="X63" s="140"/>
      <c r="Y63" s="140"/>
      <c r="Z63" s="140"/>
      <c r="AA63" s="140"/>
      <c r="AB63" s="140"/>
      <c r="AC63" s="140"/>
      <c r="AD63" s="140"/>
      <c r="AE63" s="140"/>
      <c r="AF63" s="140"/>
      <c r="AG63" s="140"/>
      <c r="AH63" s="140"/>
      <c r="AI63" s="140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</row>
    <row r="64" ht="18.0" customHeight="1">
      <c r="A64" s="236"/>
      <c r="B64" s="237" t="s">
        <v>42</v>
      </c>
      <c r="C64" s="237" t="s">
        <v>43</v>
      </c>
      <c r="D64" s="237" t="s">
        <v>44</v>
      </c>
      <c r="E64" s="237" t="s">
        <v>45</v>
      </c>
      <c r="F64" s="237"/>
      <c r="G64" s="237"/>
      <c r="H64" s="238" t="s">
        <v>46</v>
      </c>
      <c r="I64" s="239" t="s">
        <v>47</v>
      </c>
      <c r="J64" s="140"/>
      <c r="K64" s="140"/>
      <c r="L64" s="140"/>
      <c r="M64" s="140"/>
      <c r="N64" s="140"/>
      <c r="O64" s="140"/>
      <c r="P64" s="140"/>
      <c r="Q64" s="142"/>
      <c r="R64" s="224"/>
      <c r="S64" s="140"/>
      <c r="T64" s="140"/>
      <c r="U64" s="143"/>
      <c r="V64" s="140"/>
      <c r="W64" s="140"/>
      <c r="X64" s="140"/>
      <c r="Y64" s="140"/>
      <c r="Z64" s="140"/>
      <c r="AA64" s="140"/>
      <c r="AB64" s="140"/>
      <c r="AC64" s="140"/>
      <c r="AD64" s="140"/>
      <c r="AE64" s="140"/>
      <c r="AF64" s="140"/>
      <c r="AG64" s="140"/>
      <c r="AH64" s="140"/>
      <c r="AI64" s="140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</row>
    <row r="65" ht="18.0" customHeight="1">
      <c r="A65" s="240" t="s">
        <v>48</v>
      </c>
      <c r="B65" s="241">
        <f>+E12</f>
        <v>5109.2825</v>
      </c>
      <c r="C65" s="242">
        <f>+J39</f>
        <v>4635.502562</v>
      </c>
      <c r="D65" s="242">
        <f>+J48</f>
        <v>23.5765224</v>
      </c>
      <c r="E65" s="243">
        <f>J60</f>
        <v>54</v>
      </c>
      <c r="F65" s="243"/>
      <c r="G65" s="243"/>
      <c r="H65" s="244">
        <f>+I12</f>
        <v>380.5781746</v>
      </c>
      <c r="I65" s="245">
        <f>+B65-C65-D65-E65-H65</f>
        <v>15.62524095</v>
      </c>
      <c r="J65" s="140"/>
      <c r="K65" s="140"/>
      <c r="L65" s="140"/>
      <c r="M65" s="140"/>
      <c r="N65" s="140"/>
      <c r="O65" s="140"/>
      <c r="P65" s="140"/>
      <c r="Q65" s="142"/>
      <c r="R65" s="224"/>
      <c r="S65" s="140"/>
      <c r="T65" s="140"/>
      <c r="U65" s="143"/>
      <c r="V65" s="140"/>
      <c r="W65" s="140"/>
      <c r="X65" s="140"/>
      <c r="Y65" s="140"/>
      <c r="Z65" s="140"/>
      <c r="AA65" s="140"/>
      <c r="AB65" s="140"/>
      <c r="AC65" s="140"/>
      <c r="AD65" s="140"/>
      <c r="AE65" s="140"/>
      <c r="AF65" s="140"/>
      <c r="AG65" s="140"/>
      <c r="AH65" s="140"/>
      <c r="AI65" s="140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</row>
    <row r="66" ht="18.0" customHeight="1">
      <c r="A66" s="246" t="s">
        <v>49</v>
      </c>
      <c r="B66" s="247"/>
      <c r="C66" s="248">
        <f>+C65/B65</f>
        <v>0.9072707493</v>
      </c>
      <c r="D66" s="248">
        <f>+D65/B65</f>
        <v>0.00461444878</v>
      </c>
      <c r="E66" s="248">
        <f>+E65/B65</f>
        <v>0.01056899868</v>
      </c>
      <c r="F66" s="248"/>
      <c r="G66" s="248"/>
      <c r="H66" s="249">
        <f>+H65/B65</f>
        <v>0.07448759675</v>
      </c>
      <c r="I66" s="250">
        <f>+I65/B65</f>
        <v>0.0030582065</v>
      </c>
      <c r="J66" s="140"/>
      <c r="K66" s="140"/>
      <c r="L66" s="140"/>
      <c r="M66" s="140"/>
      <c r="N66" s="140"/>
      <c r="O66" s="140"/>
      <c r="P66" s="140"/>
      <c r="Q66" s="142"/>
      <c r="R66" s="224"/>
      <c r="S66" s="140"/>
      <c r="T66" s="140"/>
      <c r="U66" s="143"/>
      <c r="V66" s="140"/>
      <c r="W66" s="140"/>
      <c r="X66" s="140"/>
      <c r="Y66" s="140"/>
      <c r="Z66" s="140"/>
      <c r="AA66" s="140"/>
      <c r="AB66" s="140"/>
      <c r="AC66" s="140"/>
      <c r="AD66" s="140"/>
      <c r="AE66" s="140"/>
      <c r="AF66" s="140"/>
      <c r="AG66" s="140"/>
      <c r="AH66" s="140"/>
      <c r="AI66" s="140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</row>
    <row r="67" ht="18.0" customHeight="1">
      <c r="A67" s="167"/>
      <c r="B67" s="221"/>
      <c r="C67" s="251"/>
      <c r="D67" s="251"/>
      <c r="E67" s="251"/>
      <c r="F67" s="251"/>
      <c r="G67" s="251"/>
      <c r="H67" s="252"/>
      <c r="I67" s="253"/>
      <c r="J67" s="140"/>
      <c r="K67" s="140"/>
      <c r="L67" s="140"/>
      <c r="M67" s="140"/>
      <c r="N67" s="140"/>
      <c r="O67" s="140"/>
      <c r="P67" s="140"/>
      <c r="Q67" s="142"/>
      <c r="R67" s="224"/>
      <c r="S67" s="140"/>
      <c r="T67" s="140"/>
      <c r="U67" s="143"/>
      <c r="V67" s="140"/>
      <c r="W67" s="140"/>
      <c r="X67" s="140"/>
      <c r="Y67" s="140"/>
      <c r="Z67" s="140"/>
      <c r="AA67" s="140"/>
      <c r="AB67" s="140"/>
      <c r="AC67" s="140"/>
      <c r="AD67" s="140"/>
      <c r="AE67" s="140"/>
      <c r="AF67" s="140"/>
      <c r="AG67" s="140"/>
      <c r="AH67" s="140"/>
      <c r="AI67" s="140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</row>
    <row r="68" ht="18.0" customHeight="1">
      <c r="A68" s="254"/>
      <c r="B68" s="255"/>
      <c r="C68" s="255"/>
      <c r="D68" s="255" t="s">
        <v>50</v>
      </c>
      <c r="E68" s="255" t="s">
        <v>48</v>
      </c>
      <c r="F68" s="255"/>
      <c r="G68" s="255"/>
      <c r="H68" s="256">
        <f>+D65+E65+H65+I65</f>
        <v>473.7799379</v>
      </c>
      <c r="I68" s="257"/>
      <c r="J68" s="140"/>
      <c r="K68" s="140"/>
      <c r="L68" s="140"/>
      <c r="M68" s="140"/>
      <c r="N68" s="140"/>
      <c r="O68" s="140"/>
      <c r="P68" s="140"/>
      <c r="Q68" s="142"/>
      <c r="R68" s="141"/>
      <c r="S68" s="140"/>
      <c r="T68" s="140"/>
      <c r="U68" s="143"/>
      <c r="V68" s="140"/>
      <c r="W68" s="140"/>
      <c r="X68" s="140"/>
      <c r="Y68" s="140"/>
      <c r="Z68" s="140"/>
      <c r="AA68" s="140"/>
      <c r="AB68" s="140"/>
      <c r="AC68" s="140"/>
      <c r="AD68" s="140"/>
      <c r="AE68" s="140"/>
      <c r="AF68" s="140"/>
      <c r="AG68" s="140"/>
      <c r="AH68" s="140"/>
      <c r="AI68" s="140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</row>
    <row r="69" ht="18.0" customHeight="1">
      <c r="A69" s="258"/>
      <c r="B69" s="140"/>
      <c r="C69" s="140"/>
      <c r="D69" s="140"/>
      <c r="E69" s="140" t="s">
        <v>49</v>
      </c>
      <c r="F69" s="140"/>
      <c r="G69" s="140"/>
      <c r="H69" s="252">
        <f>+H68/B65</f>
        <v>0.09272925071</v>
      </c>
      <c r="I69" s="259"/>
      <c r="J69" s="140"/>
      <c r="K69" s="140"/>
      <c r="L69" s="140"/>
      <c r="M69" s="140"/>
      <c r="N69" s="140"/>
      <c r="O69" s="140"/>
      <c r="P69" s="140"/>
      <c r="Q69" s="142"/>
      <c r="R69" s="141"/>
      <c r="S69" s="140"/>
      <c r="T69" s="140"/>
      <c r="U69" s="143"/>
      <c r="V69" s="140"/>
      <c r="W69" s="140"/>
      <c r="X69" s="140"/>
      <c r="Y69" s="140"/>
      <c r="Z69" s="140"/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</row>
    <row r="70" ht="18.0" customHeight="1">
      <c r="A70" s="258"/>
      <c r="B70" s="140"/>
      <c r="C70" s="140" t="s">
        <v>51</v>
      </c>
      <c r="D70" s="140"/>
      <c r="E70" s="140"/>
      <c r="F70" s="140"/>
      <c r="G70" s="140"/>
      <c r="H70" s="141"/>
      <c r="I70" s="259"/>
      <c r="J70" s="140"/>
      <c r="K70" s="140"/>
      <c r="L70" s="140"/>
      <c r="M70" s="140"/>
      <c r="N70" s="140"/>
      <c r="O70" s="140"/>
      <c r="P70" s="140"/>
      <c r="Q70" s="142"/>
      <c r="R70" s="141"/>
      <c r="S70" s="140"/>
      <c r="T70" s="140"/>
      <c r="U70" s="143"/>
      <c r="V70" s="140"/>
      <c r="W70" s="140"/>
      <c r="X70" s="140"/>
      <c r="Y70" s="140"/>
      <c r="Z70" s="140"/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</row>
    <row r="71" ht="18.0" customHeight="1">
      <c r="A71" s="258"/>
      <c r="B71" s="140"/>
      <c r="C71" s="140"/>
      <c r="D71" s="140" t="s">
        <v>52</v>
      </c>
      <c r="E71" s="140"/>
      <c r="F71" s="140"/>
      <c r="G71" s="140"/>
      <c r="H71" s="141">
        <f>+H70*(H68-H65)</f>
        <v>0</v>
      </c>
      <c r="I71" s="259"/>
      <c r="J71" s="140"/>
      <c r="K71" s="140"/>
      <c r="L71" s="140"/>
      <c r="M71" s="140"/>
      <c r="N71" s="140"/>
      <c r="O71" s="140"/>
      <c r="P71" s="140"/>
      <c r="Q71" s="142"/>
      <c r="R71" s="140"/>
      <c r="S71" s="140"/>
      <c r="T71" s="140"/>
      <c r="U71" s="143"/>
      <c r="V71" s="140"/>
      <c r="W71" s="140"/>
      <c r="X71" s="140"/>
      <c r="Y71" s="140"/>
      <c r="Z71" s="140"/>
      <c r="AA71" s="140"/>
      <c r="AB71" s="140"/>
      <c r="AC71" s="140"/>
      <c r="AD71" s="140"/>
      <c r="AE71" s="140"/>
      <c r="AF71" s="140"/>
      <c r="AG71" s="140"/>
      <c r="AH71" s="140"/>
      <c r="AI71" s="140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</row>
    <row r="72" ht="18.0" customHeight="1">
      <c r="A72" s="260"/>
      <c r="B72" s="261"/>
      <c r="C72" s="261"/>
      <c r="D72" s="261"/>
      <c r="E72" s="261"/>
      <c r="F72" s="261"/>
      <c r="G72" s="261"/>
      <c r="H72" s="262"/>
      <c r="I72" s="263"/>
      <c r="J72" s="140"/>
      <c r="K72" s="140"/>
      <c r="L72" s="140"/>
      <c r="M72" s="140"/>
      <c r="N72" s="140"/>
      <c r="O72" s="140"/>
      <c r="P72" s="140"/>
      <c r="Q72" s="142"/>
      <c r="R72" s="140"/>
      <c r="S72" s="140"/>
      <c r="T72" s="140"/>
      <c r="U72" s="143"/>
      <c r="V72" s="140"/>
      <c r="W72" s="140"/>
      <c r="X72" s="140"/>
      <c r="Y72" s="140"/>
      <c r="Z72" s="140"/>
      <c r="AA72" s="140"/>
      <c r="AB72" s="140"/>
      <c r="AC72" s="140"/>
      <c r="AD72" s="140"/>
      <c r="AE72" s="140"/>
      <c r="AF72" s="140"/>
      <c r="AG72" s="140"/>
      <c r="AH72" s="140"/>
      <c r="AI72" s="140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</row>
    <row r="73" ht="18.0" customHeight="1">
      <c r="A73" s="140"/>
      <c r="B73" s="140"/>
      <c r="C73" s="140"/>
      <c r="D73" s="140"/>
      <c r="E73" s="140"/>
      <c r="F73" s="140"/>
      <c r="G73" s="140"/>
      <c r="H73" s="141"/>
      <c r="I73" s="140"/>
      <c r="J73" s="140"/>
      <c r="K73" s="140"/>
      <c r="L73" s="140"/>
      <c r="M73" s="140"/>
      <c r="N73" s="140"/>
      <c r="O73" s="140"/>
      <c r="P73" s="140"/>
      <c r="Q73" s="142"/>
      <c r="R73" s="140"/>
      <c r="S73" s="140"/>
      <c r="T73" s="140"/>
      <c r="U73" s="143"/>
      <c r="V73" s="140"/>
      <c r="W73" s="140"/>
      <c r="X73" s="140"/>
      <c r="Y73" s="140"/>
      <c r="Z73" s="140"/>
      <c r="AA73" s="140"/>
      <c r="AB73" s="140"/>
      <c r="AC73" s="140"/>
      <c r="AD73" s="140"/>
      <c r="AE73" s="140"/>
      <c r="AF73" s="140"/>
      <c r="AG73" s="140"/>
      <c r="AH73" s="140"/>
      <c r="AI73" s="140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</row>
    <row r="74" ht="18.0" customHeight="1">
      <c r="A74" s="140"/>
      <c r="B74" s="140"/>
      <c r="C74" s="140"/>
      <c r="D74" s="140"/>
      <c r="E74" s="140"/>
      <c r="F74" s="140"/>
      <c r="G74" s="140"/>
      <c r="H74" s="141"/>
      <c r="I74" s="140"/>
      <c r="J74" s="140"/>
      <c r="K74" s="140"/>
      <c r="L74" s="140"/>
      <c r="M74" s="140"/>
      <c r="N74" s="140"/>
      <c r="O74" s="140"/>
      <c r="P74" s="140"/>
      <c r="Q74" s="142"/>
      <c r="R74" s="140"/>
      <c r="S74" s="140"/>
      <c r="T74" s="140"/>
      <c r="U74" s="143"/>
      <c r="V74" s="140"/>
      <c r="W74" s="140"/>
      <c r="X74" s="140"/>
      <c r="Y74" s="140"/>
      <c r="Z74" s="140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</row>
    <row r="75" ht="18.0" customHeight="1">
      <c r="A75" s="140"/>
      <c r="B75" s="140"/>
      <c r="C75" s="140"/>
      <c r="D75" s="140"/>
      <c r="E75" s="140"/>
      <c r="F75" s="140"/>
      <c r="G75" s="140"/>
      <c r="H75" s="141"/>
      <c r="I75" s="140"/>
      <c r="J75" s="140"/>
      <c r="K75" s="140"/>
      <c r="L75" s="140"/>
      <c r="M75" s="140"/>
      <c r="N75" s="140"/>
      <c r="O75" s="140"/>
      <c r="P75" s="140"/>
      <c r="Q75" s="142"/>
      <c r="R75" s="140"/>
      <c r="S75" s="140"/>
      <c r="T75" s="140"/>
      <c r="U75" s="143"/>
      <c r="V75" s="140"/>
      <c r="W75" s="140"/>
      <c r="X75" s="140"/>
      <c r="Y75" s="140"/>
      <c r="Z75" s="140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</row>
    <row r="76" ht="18.0" customHeight="1">
      <c r="A76" s="7"/>
      <c r="B76" s="7"/>
      <c r="C76" s="7"/>
      <c r="D76" s="7"/>
      <c r="E76" s="7"/>
      <c r="F76" s="7"/>
      <c r="G76" s="7"/>
      <c r="H76" s="264"/>
      <c r="I76" s="7"/>
      <c r="J76" s="7"/>
      <c r="K76" s="7"/>
      <c r="L76" s="7"/>
      <c r="M76" s="7"/>
      <c r="N76" s="7"/>
      <c r="O76" s="7"/>
      <c r="P76" s="7"/>
      <c r="Q76" s="265"/>
      <c r="R76" s="7"/>
      <c r="S76" s="7"/>
      <c r="T76" s="7"/>
      <c r="U76" s="266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</row>
    <row r="77" ht="18.0" customHeight="1">
      <c r="A77" s="7"/>
      <c r="B77" s="7"/>
      <c r="C77" s="7"/>
      <c r="D77" s="7"/>
      <c r="E77" s="7"/>
      <c r="F77" s="7"/>
      <c r="G77" s="7"/>
      <c r="H77" s="264"/>
      <c r="I77" s="7"/>
      <c r="J77" s="7"/>
      <c r="K77" s="7"/>
      <c r="L77" s="7"/>
      <c r="M77" s="7"/>
      <c r="N77" s="7"/>
      <c r="O77" s="7"/>
      <c r="P77" s="7"/>
      <c r="Q77" s="265"/>
      <c r="R77" s="7"/>
      <c r="S77" s="7"/>
      <c r="T77" s="7"/>
      <c r="U77" s="266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</row>
    <row r="78" ht="18.0" customHeight="1">
      <c r="A78" s="7"/>
      <c r="B78" s="7"/>
      <c r="C78" s="7"/>
      <c r="D78" s="7"/>
      <c r="E78" s="7"/>
      <c r="F78" s="7"/>
      <c r="G78" s="7"/>
      <c r="H78" s="264"/>
      <c r="I78" s="7"/>
      <c r="J78" s="7"/>
      <c r="K78" s="7"/>
      <c r="L78" s="7"/>
      <c r="M78" s="7"/>
      <c r="N78" s="7"/>
      <c r="O78" s="7"/>
      <c r="P78" s="7"/>
      <c r="Q78" s="265"/>
      <c r="R78" s="7"/>
      <c r="S78" s="7"/>
      <c r="T78" s="7"/>
      <c r="U78" s="266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</row>
    <row r="79" ht="18.0" customHeight="1">
      <c r="A79" s="7"/>
      <c r="B79" s="7"/>
      <c r="C79" s="7"/>
      <c r="D79" s="7"/>
      <c r="E79" s="7"/>
      <c r="F79" s="7"/>
      <c r="G79" s="7"/>
      <c r="H79" s="264"/>
      <c r="I79" s="7"/>
      <c r="J79" s="7"/>
      <c r="K79" s="7"/>
      <c r="L79" s="7"/>
      <c r="M79" s="7"/>
      <c r="N79" s="7"/>
      <c r="O79" s="7"/>
      <c r="P79" s="7"/>
      <c r="Q79" s="265"/>
      <c r="R79" s="7"/>
      <c r="S79" s="7"/>
      <c r="T79" s="7"/>
      <c r="U79" s="266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</row>
    <row r="80" ht="18.0" customHeight="1">
      <c r="A80" s="7"/>
      <c r="B80" s="7"/>
      <c r="C80" s="7"/>
      <c r="D80" s="7"/>
      <c r="E80" s="7"/>
      <c r="F80" s="7"/>
      <c r="G80" s="7"/>
      <c r="H80" s="264"/>
      <c r="I80" s="7"/>
      <c r="J80" s="7"/>
      <c r="K80" s="7"/>
      <c r="L80" s="7"/>
      <c r="M80" s="7"/>
      <c r="N80" s="7"/>
      <c r="O80" s="7"/>
      <c r="P80" s="7"/>
      <c r="Q80" s="265"/>
      <c r="R80" s="7"/>
      <c r="S80" s="7"/>
      <c r="T80" s="7"/>
      <c r="U80" s="266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</row>
    <row r="81" ht="18.0" customHeight="1">
      <c r="A81" s="7"/>
      <c r="B81" s="7"/>
      <c r="C81" s="7"/>
      <c r="D81" s="7"/>
      <c r="E81" s="7"/>
      <c r="F81" s="7"/>
      <c r="G81" s="7"/>
      <c r="H81" s="264"/>
      <c r="I81" s="7"/>
      <c r="J81" s="7"/>
      <c r="K81" s="7"/>
      <c r="L81" s="7"/>
      <c r="M81" s="7"/>
      <c r="N81" s="7"/>
      <c r="O81" s="7"/>
      <c r="P81" s="7"/>
      <c r="Q81" s="265"/>
      <c r="R81" s="7"/>
      <c r="S81" s="7"/>
      <c r="T81" s="7"/>
      <c r="U81" s="266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</row>
    <row r="82" ht="18.0" customHeight="1">
      <c r="A82" s="7"/>
      <c r="B82" s="7"/>
      <c r="C82" s="7"/>
      <c r="D82" s="7"/>
      <c r="E82" s="7"/>
      <c r="F82" s="7"/>
      <c r="G82" s="7"/>
      <c r="H82" s="264"/>
      <c r="I82" s="7"/>
      <c r="J82" s="7"/>
      <c r="K82" s="7"/>
      <c r="L82" s="7"/>
      <c r="M82" s="7"/>
      <c r="N82" s="7"/>
      <c r="O82" s="7"/>
      <c r="P82" s="7"/>
      <c r="Q82" s="265"/>
      <c r="R82" s="7"/>
      <c r="S82" s="7"/>
      <c r="T82" s="7"/>
      <c r="U82" s="266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</row>
    <row r="83" ht="18.0" customHeight="1">
      <c r="A83" s="7"/>
      <c r="B83" s="7"/>
      <c r="C83" s="7"/>
      <c r="D83" s="7"/>
      <c r="E83" s="7"/>
      <c r="F83" s="7"/>
      <c r="G83" s="7"/>
      <c r="H83" s="264"/>
      <c r="I83" s="7"/>
      <c r="J83" s="7"/>
      <c r="K83" s="7"/>
      <c r="L83" s="7"/>
      <c r="M83" s="7"/>
      <c r="N83" s="7"/>
      <c r="O83" s="7"/>
      <c r="P83" s="7"/>
      <c r="Q83" s="265"/>
      <c r="R83" s="7"/>
      <c r="S83" s="7"/>
      <c r="T83" s="7"/>
      <c r="U83" s="266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</row>
    <row r="84" ht="18.0" customHeight="1">
      <c r="A84" s="7"/>
      <c r="B84" s="7"/>
      <c r="C84" s="7"/>
      <c r="D84" s="7"/>
      <c r="E84" s="7"/>
      <c r="F84" s="7"/>
      <c r="G84" s="7"/>
      <c r="H84" s="264"/>
      <c r="I84" s="7"/>
      <c r="J84" s="7"/>
      <c r="K84" s="7"/>
      <c r="L84" s="7"/>
      <c r="M84" s="7"/>
      <c r="N84" s="7"/>
      <c r="O84" s="7"/>
      <c r="P84" s="7"/>
      <c r="Q84" s="265"/>
      <c r="R84" s="7"/>
      <c r="S84" s="7"/>
      <c r="T84" s="7"/>
      <c r="U84" s="266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</row>
    <row r="85" ht="18.0" customHeight="1">
      <c r="A85" s="7"/>
      <c r="B85" s="7"/>
      <c r="C85" s="7"/>
      <c r="D85" s="7"/>
      <c r="E85" s="7"/>
      <c r="F85" s="7"/>
      <c r="G85" s="7"/>
      <c r="H85" s="264"/>
      <c r="I85" s="7"/>
      <c r="J85" s="7"/>
      <c r="K85" s="7"/>
      <c r="L85" s="7"/>
      <c r="M85" s="7"/>
      <c r="N85" s="7"/>
      <c r="O85" s="7"/>
      <c r="P85" s="7"/>
      <c r="Q85" s="265"/>
      <c r="R85" s="7"/>
      <c r="S85" s="7"/>
      <c r="T85" s="7"/>
      <c r="U85" s="266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</row>
    <row r="86" ht="18.0" customHeight="1">
      <c r="A86" s="7"/>
      <c r="B86" s="7"/>
      <c r="C86" s="7"/>
      <c r="D86" s="7"/>
      <c r="E86" s="7"/>
      <c r="F86" s="7"/>
      <c r="G86" s="7"/>
      <c r="H86" s="264"/>
      <c r="I86" s="7"/>
      <c r="J86" s="7"/>
      <c r="K86" s="7"/>
      <c r="L86" s="7"/>
      <c r="M86" s="7"/>
      <c r="N86" s="7"/>
      <c r="O86" s="7"/>
      <c r="P86" s="7"/>
      <c r="Q86" s="265"/>
      <c r="R86" s="7"/>
      <c r="S86" s="7"/>
      <c r="T86" s="7"/>
      <c r="U86" s="266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</row>
    <row r="87" ht="18.0" customHeight="1">
      <c r="A87" s="7"/>
      <c r="B87" s="7"/>
      <c r="C87" s="7"/>
      <c r="D87" s="7"/>
      <c r="E87" s="7"/>
      <c r="F87" s="7"/>
      <c r="G87" s="7"/>
      <c r="H87" s="264"/>
      <c r="I87" s="7"/>
      <c r="J87" s="7"/>
      <c r="K87" s="7"/>
      <c r="L87" s="7"/>
      <c r="M87" s="7"/>
      <c r="N87" s="7"/>
      <c r="O87" s="7"/>
      <c r="P87" s="7"/>
      <c r="Q87" s="265"/>
      <c r="R87" s="7"/>
      <c r="S87" s="7"/>
      <c r="T87" s="7"/>
      <c r="U87" s="266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</row>
    <row r="88" ht="18.0" customHeight="1">
      <c r="A88" s="7"/>
      <c r="B88" s="7"/>
      <c r="C88" s="7"/>
      <c r="D88" s="7"/>
      <c r="E88" s="7"/>
      <c r="F88" s="7"/>
      <c r="G88" s="7"/>
      <c r="H88" s="264"/>
      <c r="I88" s="7"/>
      <c r="J88" s="7"/>
      <c r="K88" s="7"/>
      <c r="L88" s="7"/>
      <c r="M88" s="7"/>
      <c r="N88" s="7"/>
      <c r="O88" s="7"/>
      <c r="P88" s="7"/>
      <c r="Q88" s="265"/>
      <c r="R88" s="7"/>
      <c r="S88" s="7"/>
      <c r="T88" s="7"/>
      <c r="U88" s="266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</row>
    <row r="89" ht="18.0" customHeight="1">
      <c r="A89" s="7"/>
      <c r="B89" s="7"/>
      <c r="C89" s="7"/>
      <c r="D89" s="7"/>
      <c r="E89" s="7"/>
      <c r="F89" s="7"/>
      <c r="G89" s="7"/>
      <c r="H89" s="264"/>
      <c r="I89" s="7"/>
      <c r="J89" s="7"/>
      <c r="K89" s="7"/>
      <c r="L89" s="7"/>
      <c r="M89" s="7"/>
      <c r="N89" s="7"/>
      <c r="O89" s="7"/>
      <c r="P89" s="7"/>
      <c r="Q89" s="265"/>
      <c r="R89" s="7"/>
      <c r="S89" s="7"/>
      <c r="T89" s="7"/>
      <c r="U89" s="266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</row>
    <row r="90" ht="18.0" customHeight="1">
      <c r="A90" s="7"/>
      <c r="B90" s="7"/>
      <c r="C90" s="7"/>
      <c r="D90" s="7"/>
      <c r="E90" s="7"/>
      <c r="F90" s="7"/>
      <c r="G90" s="7"/>
      <c r="H90" s="264"/>
      <c r="I90" s="7"/>
      <c r="J90" s="7"/>
      <c r="K90" s="7"/>
      <c r="L90" s="7"/>
      <c r="M90" s="7"/>
      <c r="N90" s="7"/>
      <c r="O90" s="7"/>
      <c r="P90" s="7"/>
      <c r="Q90" s="265"/>
      <c r="R90" s="7"/>
      <c r="S90" s="7"/>
      <c r="T90" s="7"/>
      <c r="U90" s="266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</row>
    <row r="91" ht="18.0" customHeight="1">
      <c r="A91" s="7"/>
      <c r="B91" s="7"/>
      <c r="C91" s="7"/>
      <c r="D91" s="7"/>
      <c r="E91" s="7"/>
      <c r="F91" s="7"/>
      <c r="G91" s="7"/>
      <c r="H91" s="264"/>
      <c r="I91" s="7"/>
      <c r="J91" s="7"/>
      <c r="K91" s="7"/>
      <c r="L91" s="7"/>
      <c r="M91" s="7"/>
      <c r="N91" s="7"/>
      <c r="O91" s="7"/>
      <c r="P91" s="7"/>
      <c r="Q91" s="265"/>
      <c r="R91" s="7"/>
      <c r="S91" s="7"/>
      <c r="T91" s="7"/>
      <c r="U91" s="266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</row>
    <row r="92" ht="18.0" customHeight="1">
      <c r="A92" s="7"/>
      <c r="B92" s="7"/>
      <c r="C92" s="7"/>
      <c r="D92" s="7"/>
      <c r="E92" s="7"/>
      <c r="F92" s="7"/>
      <c r="G92" s="7"/>
      <c r="H92" s="264"/>
      <c r="I92" s="7"/>
      <c r="J92" s="7"/>
      <c r="K92" s="7"/>
      <c r="L92" s="7"/>
      <c r="M92" s="7"/>
      <c r="N92" s="7"/>
      <c r="O92" s="7"/>
      <c r="P92" s="7"/>
      <c r="Q92" s="265"/>
      <c r="R92" s="7"/>
      <c r="S92" s="7"/>
      <c r="T92" s="7"/>
      <c r="U92" s="266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</row>
    <row r="93" ht="18.0" customHeight="1">
      <c r="A93" s="7"/>
      <c r="B93" s="7"/>
      <c r="C93" s="7"/>
      <c r="D93" s="7"/>
      <c r="E93" s="7"/>
      <c r="F93" s="7"/>
      <c r="G93" s="7"/>
      <c r="H93" s="264"/>
      <c r="I93" s="7"/>
      <c r="J93" s="7"/>
      <c r="K93" s="7"/>
      <c r="L93" s="7"/>
      <c r="M93" s="7"/>
      <c r="N93" s="7"/>
      <c r="O93" s="7"/>
      <c r="P93" s="7"/>
      <c r="Q93" s="265"/>
      <c r="R93" s="7"/>
      <c r="S93" s="7"/>
      <c r="T93" s="7"/>
      <c r="U93" s="266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</row>
    <row r="94" ht="18.0" customHeight="1">
      <c r="A94" s="7"/>
      <c r="B94" s="7"/>
      <c r="C94" s="7"/>
      <c r="D94" s="7"/>
      <c r="E94" s="7"/>
      <c r="F94" s="7"/>
      <c r="G94" s="7"/>
      <c r="H94" s="264"/>
      <c r="I94" s="7"/>
      <c r="J94" s="7"/>
      <c r="K94" s="7"/>
      <c r="L94" s="7"/>
      <c r="M94" s="7"/>
      <c r="N94" s="7"/>
      <c r="O94" s="7"/>
      <c r="P94" s="7"/>
      <c r="Q94" s="265"/>
      <c r="R94" s="7"/>
      <c r="S94" s="7"/>
      <c r="T94" s="7"/>
      <c r="U94" s="266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</row>
    <row r="95" ht="18.0" customHeight="1">
      <c r="A95" s="7"/>
      <c r="B95" s="7"/>
      <c r="C95" s="7"/>
      <c r="D95" s="7"/>
      <c r="E95" s="7"/>
      <c r="F95" s="7"/>
      <c r="G95" s="7"/>
      <c r="H95" s="264"/>
      <c r="I95" s="7"/>
      <c r="J95" s="7"/>
      <c r="K95" s="7"/>
      <c r="L95" s="7"/>
      <c r="M95" s="7"/>
      <c r="N95" s="7"/>
      <c r="O95" s="7"/>
      <c r="P95" s="7"/>
      <c r="Q95" s="265"/>
      <c r="R95" s="7"/>
      <c r="S95" s="7"/>
      <c r="T95" s="7"/>
      <c r="U95" s="266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</row>
    <row r="96" ht="18.0" customHeight="1">
      <c r="A96" s="7"/>
      <c r="B96" s="7"/>
      <c r="C96" s="7"/>
      <c r="D96" s="7"/>
      <c r="E96" s="7"/>
      <c r="F96" s="7"/>
      <c r="G96" s="7"/>
      <c r="H96" s="264"/>
      <c r="I96" s="7"/>
      <c r="J96" s="7"/>
      <c r="K96" s="7"/>
      <c r="L96" s="7"/>
      <c r="M96" s="7"/>
      <c r="N96" s="7"/>
      <c r="O96" s="7"/>
      <c r="P96" s="7"/>
      <c r="Q96" s="265"/>
      <c r="R96" s="7"/>
      <c r="S96" s="7"/>
      <c r="T96" s="7"/>
      <c r="U96" s="266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</row>
    <row r="97" ht="18.0" customHeight="1">
      <c r="A97" s="7"/>
      <c r="B97" s="7"/>
      <c r="C97" s="7"/>
      <c r="D97" s="7"/>
      <c r="E97" s="7"/>
      <c r="F97" s="7"/>
      <c r="G97" s="7"/>
      <c r="H97" s="264"/>
      <c r="I97" s="7"/>
      <c r="J97" s="7"/>
      <c r="K97" s="7"/>
      <c r="L97" s="7"/>
      <c r="M97" s="7"/>
      <c r="N97" s="7"/>
      <c r="O97" s="7"/>
      <c r="P97" s="7"/>
      <c r="Q97" s="265"/>
      <c r="R97" s="7"/>
      <c r="S97" s="7"/>
      <c r="T97" s="7"/>
      <c r="U97" s="266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</row>
    <row r="98" ht="18.0" customHeight="1">
      <c r="A98" s="7"/>
      <c r="B98" s="7"/>
      <c r="C98" s="7"/>
      <c r="D98" s="7"/>
      <c r="E98" s="7"/>
      <c r="F98" s="7"/>
      <c r="G98" s="7"/>
      <c r="H98" s="264"/>
      <c r="I98" s="7"/>
      <c r="J98" s="7"/>
      <c r="K98" s="7"/>
      <c r="L98" s="7"/>
      <c r="M98" s="7"/>
      <c r="N98" s="7"/>
      <c r="O98" s="7"/>
      <c r="P98" s="7"/>
      <c r="Q98" s="265"/>
      <c r="R98" s="7"/>
      <c r="S98" s="7"/>
      <c r="T98" s="7"/>
      <c r="U98" s="266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</row>
    <row r="99" ht="18.0" customHeight="1">
      <c r="A99" s="7"/>
      <c r="B99" s="7"/>
      <c r="C99" s="7"/>
      <c r="D99" s="7"/>
      <c r="E99" s="7"/>
      <c r="F99" s="7"/>
      <c r="G99" s="7"/>
      <c r="H99" s="264"/>
      <c r="I99" s="7"/>
      <c r="J99" s="7"/>
      <c r="K99" s="7"/>
      <c r="L99" s="7"/>
      <c r="M99" s="7"/>
      <c r="N99" s="7"/>
      <c r="O99" s="7"/>
      <c r="P99" s="7"/>
      <c r="Q99" s="265"/>
      <c r="R99" s="7"/>
      <c r="S99" s="7"/>
      <c r="T99" s="7"/>
      <c r="U99" s="266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</row>
    <row r="100" ht="18.0" customHeight="1">
      <c r="A100" s="7"/>
      <c r="B100" s="7"/>
      <c r="C100" s="7"/>
      <c r="D100" s="7"/>
      <c r="E100" s="7"/>
      <c r="F100" s="7"/>
      <c r="G100" s="7"/>
      <c r="H100" s="264"/>
      <c r="I100" s="7"/>
      <c r="J100" s="7"/>
      <c r="K100" s="7"/>
      <c r="L100" s="7"/>
      <c r="M100" s="7"/>
      <c r="N100" s="7"/>
      <c r="O100" s="7"/>
      <c r="P100" s="7"/>
      <c r="Q100" s="265"/>
      <c r="R100" s="7"/>
      <c r="S100" s="7"/>
      <c r="T100" s="7"/>
      <c r="U100" s="266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</row>
    <row r="101" ht="18.0" customHeight="1">
      <c r="A101" s="7"/>
      <c r="B101" s="7"/>
      <c r="C101" s="7"/>
      <c r="D101" s="7"/>
      <c r="E101" s="7"/>
      <c r="F101" s="7"/>
      <c r="G101" s="7"/>
      <c r="H101" s="264"/>
      <c r="I101" s="7"/>
      <c r="J101" s="7"/>
      <c r="K101" s="7"/>
      <c r="L101" s="7"/>
      <c r="M101" s="7"/>
      <c r="N101" s="7"/>
      <c r="O101" s="7"/>
      <c r="P101" s="7"/>
      <c r="Q101" s="265"/>
      <c r="R101" s="7"/>
      <c r="S101" s="7"/>
      <c r="T101" s="7"/>
      <c r="U101" s="266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</row>
    <row r="102" ht="18.0" customHeight="1">
      <c r="A102" s="7"/>
      <c r="B102" s="7"/>
      <c r="C102" s="7"/>
      <c r="D102" s="7"/>
      <c r="E102" s="7"/>
      <c r="F102" s="7"/>
      <c r="G102" s="7"/>
      <c r="H102" s="264"/>
      <c r="I102" s="7"/>
      <c r="J102" s="7"/>
      <c r="K102" s="7"/>
      <c r="L102" s="7"/>
      <c r="M102" s="7"/>
      <c r="N102" s="7"/>
      <c r="O102" s="7"/>
      <c r="P102" s="7"/>
      <c r="Q102" s="265"/>
      <c r="R102" s="7"/>
      <c r="S102" s="7"/>
      <c r="T102" s="7"/>
      <c r="U102" s="266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</row>
    <row r="103" ht="18.0" customHeight="1">
      <c r="A103" s="7"/>
      <c r="B103" s="7"/>
      <c r="C103" s="7"/>
      <c r="D103" s="7"/>
      <c r="E103" s="7"/>
      <c r="F103" s="7"/>
      <c r="G103" s="7"/>
      <c r="H103" s="264"/>
      <c r="I103" s="7"/>
      <c r="J103" s="7"/>
      <c r="K103" s="7"/>
      <c r="L103" s="7"/>
      <c r="M103" s="7"/>
      <c r="N103" s="7"/>
      <c r="O103" s="7"/>
      <c r="P103" s="7"/>
      <c r="Q103" s="265"/>
      <c r="R103" s="7"/>
      <c r="S103" s="7"/>
      <c r="T103" s="7"/>
      <c r="U103" s="266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</row>
    <row r="104" ht="18.0" customHeight="1">
      <c r="A104" s="7"/>
      <c r="B104" s="7"/>
      <c r="C104" s="7"/>
      <c r="D104" s="7"/>
      <c r="E104" s="7"/>
      <c r="F104" s="7"/>
      <c r="G104" s="7"/>
      <c r="H104" s="264"/>
      <c r="I104" s="7"/>
      <c r="J104" s="7"/>
      <c r="K104" s="7"/>
      <c r="L104" s="7"/>
      <c r="M104" s="7"/>
      <c r="N104" s="7"/>
      <c r="O104" s="7"/>
      <c r="P104" s="7"/>
      <c r="Q104" s="265"/>
      <c r="R104" s="7"/>
      <c r="S104" s="7"/>
      <c r="T104" s="7"/>
      <c r="U104" s="266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</row>
    <row r="105" ht="18.0" customHeight="1">
      <c r="A105" s="7"/>
      <c r="B105" s="7"/>
      <c r="C105" s="7"/>
      <c r="D105" s="7"/>
      <c r="E105" s="7"/>
      <c r="F105" s="7"/>
      <c r="G105" s="7"/>
      <c r="H105" s="264"/>
      <c r="I105" s="7"/>
      <c r="J105" s="7"/>
      <c r="K105" s="7"/>
      <c r="L105" s="7"/>
      <c r="M105" s="7"/>
      <c r="N105" s="7"/>
      <c r="O105" s="7"/>
      <c r="P105" s="7"/>
      <c r="Q105" s="265"/>
      <c r="R105" s="7"/>
      <c r="S105" s="7"/>
      <c r="T105" s="7"/>
      <c r="U105" s="266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</row>
    <row r="106" ht="18.0" customHeight="1">
      <c r="A106" s="7"/>
      <c r="B106" s="7"/>
      <c r="C106" s="7"/>
      <c r="D106" s="7"/>
      <c r="E106" s="7"/>
      <c r="F106" s="7"/>
      <c r="G106" s="7"/>
      <c r="H106" s="264"/>
      <c r="I106" s="7"/>
      <c r="J106" s="7"/>
      <c r="K106" s="7"/>
      <c r="L106" s="7"/>
      <c r="M106" s="7"/>
      <c r="N106" s="7"/>
      <c r="O106" s="7"/>
      <c r="P106" s="7"/>
      <c r="Q106" s="265"/>
      <c r="R106" s="7"/>
      <c r="S106" s="7"/>
      <c r="T106" s="7"/>
      <c r="U106" s="266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</row>
    <row r="107" ht="18.0" customHeight="1">
      <c r="A107" s="7"/>
      <c r="B107" s="7"/>
      <c r="C107" s="7"/>
      <c r="D107" s="7"/>
      <c r="E107" s="7"/>
      <c r="F107" s="7"/>
      <c r="G107" s="7"/>
      <c r="H107" s="264"/>
      <c r="I107" s="7"/>
      <c r="J107" s="7"/>
      <c r="K107" s="7"/>
      <c r="L107" s="7"/>
      <c r="M107" s="7"/>
      <c r="N107" s="7"/>
      <c r="O107" s="7"/>
      <c r="P107" s="7"/>
      <c r="Q107" s="265"/>
      <c r="R107" s="7"/>
      <c r="S107" s="7"/>
      <c r="T107" s="7"/>
      <c r="U107" s="266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</row>
    <row r="108" ht="18.0" customHeight="1">
      <c r="A108" s="7"/>
      <c r="B108" s="7"/>
      <c r="C108" s="7"/>
      <c r="D108" s="7"/>
      <c r="E108" s="7"/>
      <c r="F108" s="7"/>
      <c r="G108" s="7"/>
      <c r="H108" s="264"/>
      <c r="I108" s="7"/>
      <c r="J108" s="7"/>
      <c r="K108" s="7"/>
      <c r="L108" s="7"/>
      <c r="M108" s="7"/>
      <c r="N108" s="7"/>
      <c r="O108" s="7"/>
      <c r="P108" s="7"/>
      <c r="Q108" s="265"/>
      <c r="R108" s="7"/>
      <c r="S108" s="7"/>
      <c r="T108" s="7"/>
      <c r="U108" s="266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</row>
    <row r="109" ht="18.0" customHeight="1">
      <c r="A109" s="7"/>
      <c r="B109" s="7"/>
      <c r="C109" s="7"/>
      <c r="D109" s="7"/>
      <c r="E109" s="7"/>
      <c r="F109" s="7"/>
      <c r="G109" s="7"/>
      <c r="H109" s="264"/>
      <c r="I109" s="7"/>
      <c r="J109" s="7"/>
      <c r="K109" s="7"/>
      <c r="L109" s="7"/>
      <c r="M109" s="7"/>
      <c r="N109" s="7"/>
      <c r="O109" s="7"/>
      <c r="P109" s="7"/>
      <c r="Q109" s="265"/>
      <c r="R109" s="7"/>
      <c r="S109" s="7"/>
      <c r="T109" s="7"/>
      <c r="U109" s="266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</row>
    <row r="110" ht="18.0" customHeight="1">
      <c r="A110" s="7"/>
      <c r="B110" s="7"/>
      <c r="C110" s="7"/>
      <c r="D110" s="7"/>
      <c r="E110" s="7"/>
      <c r="F110" s="7"/>
      <c r="G110" s="7"/>
      <c r="H110" s="264"/>
      <c r="I110" s="7"/>
      <c r="J110" s="7"/>
      <c r="K110" s="7"/>
      <c r="L110" s="7"/>
      <c r="M110" s="7"/>
      <c r="N110" s="7"/>
      <c r="O110" s="7"/>
      <c r="P110" s="7"/>
      <c r="Q110" s="265"/>
      <c r="R110" s="7"/>
      <c r="S110" s="7"/>
      <c r="T110" s="7"/>
      <c r="U110" s="266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</row>
    <row r="111" ht="18.0" customHeight="1">
      <c r="A111" s="7"/>
      <c r="B111" s="7"/>
      <c r="C111" s="7"/>
      <c r="D111" s="7"/>
      <c r="E111" s="7"/>
      <c r="F111" s="7"/>
      <c r="G111" s="7"/>
      <c r="H111" s="264"/>
      <c r="I111" s="7"/>
      <c r="J111" s="7"/>
      <c r="K111" s="7"/>
      <c r="L111" s="7"/>
      <c r="M111" s="7"/>
      <c r="N111" s="7"/>
      <c r="O111" s="7"/>
      <c r="P111" s="7"/>
      <c r="Q111" s="265"/>
      <c r="R111" s="7"/>
      <c r="S111" s="7"/>
      <c r="T111" s="7"/>
      <c r="U111" s="266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</row>
    <row r="112" ht="18.0" customHeight="1">
      <c r="A112" s="7"/>
      <c r="B112" s="7"/>
      <c r="C112" s="7"/>
      <c r="D112" s="7"/>
      <c r="E112" s="7"/>
      <c r="F112" s="7"/>
      <c r="G112" s="7"/>
      <c r="H112" s="264"/>
      <c r="I112" s="7"/>
      <c r="J112" s="7"/>
      <c r="K112" s="7"/>
      <c r="L112" s="7"/>
      <c r="M112" s="7"/>
      <c r="N112" s="7"/>
      <c r="O112" s="7"/>
      <c r="P112" s="7"/>
      <c r="Q112" s="265"/>
      <c r="R112" s="7"/>
      <c r="S112" s="7"/>
      <c r="T112" s="7"/>
      <c r="U112" s="266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</row>
    <row r="113" ht="18.0" customHeight="1">
      <c r="A113" s="7"/>
      <c r="B113" s="7"/>
      <c r="C113" s="7"/>
      <c r="D113" s="7"/>
      <c r="E113" s="7"/>
      <c r="F113" s="7"/>
      <c r="G113" s="7"/>
      <c r="H113" s="264"/>
      <c r="I113" s="7"/>
      <c r="J113" s="7"/>
      <c r="K113" s="7"/>
      <c r="L113" s="7"/>
      <c r="M113" s="7"/>
      <c r="N113" s="7"/>
      <c r="O113" s="7"/>
      <c r="P113" s="7"/>
      <c r="Q113" s="265"/>
      <c r="R113" s="7"/>
      <c r="S113" s="7"/>
      <c r="T113" s="7"/>
      <c r="U113" s="266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</row>
    <row r="114" ht="18.0" customHeight="1">
      <c r="A114" s="7"/>
      <c r="B114" s="7"/>
      <c r="C114" s="7"/>
      <c r="D114" s="7"/>
      <c r="E114" s="7"/>
      <c r="F114" s="7"/>
      <c r="G114" s="7"/>
      <c r="H114" s="264"/>
      <c r="I114" s="7"/>
      <c r="J114" s="7"/>
      <c r="K114" s="7"/>
      <c r="L114" s="7"/>
      <c r="M114" s="7"/>
      <c r="N114" s="7"/>
      <c r="O114" s="7"/>
      <c r="P114" s="7"/>
      <c r="Q114" s="265"/>
      <c r="R114" s="7"/>
      <c r="S114" s="7"/>
      <c r="T114" s="7"/>
      <c r="U114" s="266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</row>
    <row r="115" ht="18.0" customHeight="1">
      <c r="A115" s="7"/>
      <c r="B115" s="7"/>
      <c r="C115" s="7"/>
      <c r="D115" s="7"/>
      <c r="E115" s="7"/>
      <c r="F115" s="7"/>
      <c r="G115" s="7"/>
      <c r="H115" s="264"/>
      <c r="I115" s="7"/>
      <c r="J115" s="7"/>
      <c r="K115" s="7"/>
      <c r="L115" s="7"/>
      <c r="M115" s="7"/>
      <c r="N115" s="7"/>
      <c r="O115" s="7"/>
      <c r="P115" s="7"/>
      <c r="Q115" s="265"/>
      <c r="R115" s="7"/>
      <c r="S115" s="7"/>
      <c r="T115" s="7"/>
      <c r="U115" s="266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</row>
    <row r="116" ht="18.0" customHeight="1">
      <c r="A116" s="7"/>
      <c r="B116" s="7"/>
      <c r="C116" s="7"/>
      <c r="D116" s="7"/>
      <c r="E116" s="7"/>
      <c r="F116" s="7"/>
      <c r="G116" s="7"/>
      <c r="H116" s="264"/>
      <c r="I116" s="7"/>
      <c r="J116" s="7"/>
      <c r="K116" s="7"/>
      <c r="L116" s="7"/>
      <c r="M116" s="7"/>
      <c r="N116" s="7"/>
      <c r="O116" s="7"/>
      <c r="P116" s="7"/>
      <c r="Q116" s="265"/>
      <c r="R116" s="7"/>
      <c r="S116" s="7"/>
      <c r="T116" s="7"/>
      <c r="U116" s="266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</row>
    <row r="117" ht="18.0" customHeight="1">
      <c r="A117" s="7"/>
      <c r="B117" s="7"/>
      <c r="C117" s="7"/>
      <c r="D117" s="7"/>
      <c r="E117" s="7"/>
      <c r="F117" s="7"/>
      <c r="G117" s="7"/>
      <c r="H117" s="264"/>
      <c r="I117" s="7"/>
      <c r="J117" s="7"/>
      <c r="K117" s="7"/>
      <c r="L117" s="7"/>
      <c r="M117" s="7"/>
      <c r="N117" s="7"/>
      <c r="O117" s="7"/>
      <c r="P117" s="7"/>
      <c r="Q117" s="265"/>
      <c r="R117" s="7"/>
      <c r="S117" s="7"/>
      <c r="T117" s="7"/>
      <c r="U117" s="266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</row>
    <row r="118" ht="18.0" customHeight="1">
      <c r="A118" s="7"/>
      <c r="B118" s="7"/>
      <c r="C118" s="7"/>
      <c r="D118" s="7"/>
      <c r="E118" s="7"/>
      <c r="F118" s="7"/>
      <c r="G118" s="7"/>
      <c r="H118" s="264"/>
      <c r="I118" s="7"/>
      <c r="J118" s="7"/>
      <c r="K118" s="7"/>
      <c r="L118" s="7"/>
      <c r="M118" s="7"/>
      <c r="N118" s="7"/>
      <c r="O118" s="7"/>
      <c r="P118" s="7"/>
      <c r="Q118" s="265"/>
      <c r="R118" s="7"/>
      <c r="S118" s="7"/>
      <c r="T118" s="7"/>
      <c r="U118" s="266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</row>
    <row r="119" ht="18.0" customHeight="1">
      <c r="A119" s="7"/>
      <c r="B119" s="7"/>
      <c r="C119" s="7"/>
      <c r="D119" s="7"/>
      <c r="E119" s="7"/>
      <c r="F119" s="7"/>
      <c r="G119" s="7"/>
      <c r="H119" s="264"/>
      <c r="I119" s="7"/>
      <c r="J119" s="7"/>
      <c r="K119" s="7"/>
      <c r="L119" s="7"/>
      <c r="M119" s="7"/>
      <c r="N119" s="7"/>
      <c r="O119" s="7"/>
      <c r="P119" s="7"/>
      <c r="Q119" s="265"/>
      <c r="R119" s="7"/>
      <c r="S119" s="7"/>
      <c r="T119" s="7"/>
      <c r="U119" s="266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</row>
    <row r="120" ht="18.0" customHeight="1">
      <c r="A120" s="7"/>
      <c r="B120" s="7"/>
      <c r="C120" s="7"/>
      <c r="D120" s="7"/>
      <c r="E120" s="7"/>
      <c r="F120" s="7"/>
      <c r="G120" s="7"/>
      <c r="H120" s="264"/>
      <c r="I120" s="7"/>
      <c r="J120" s="7"/>
      <c r="K120" s="7"/>
      <c r="L120" s="7"/>
      <c r="M120" s="7"/>
      <c r="N120" s="7"/>
      <c r="O120" s="7"/>
      <c r="P120" s="7"/>
      <c r="Q120" s="265"/>
      <c r="R120" s="7"/>
      <c r="S120" s="7"/>
      <c r="T120" s="7"/>
      <c r="U120" s="266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</row>
    <row r="121" ht="18.0" customHeight="1">
      <c r="A121" s="7"/>
      <c r="B121" s="7"/>
      <c r="C121" s="7"/>
      <c r="D121" s="7"/>
      <c r="E121" s="7"/>
      <c r="F121" s="7"/>
      <c r="G121" s="7"/>
      <c r="H121" s="264"/>
      <c r="I121" s="7"/>
      <c r="J121" s="7"/>
      <c r="K121" s="7"/>
      <c r="L121" s="7"/>
      <c r="M121" s="7"/>
      <c r="N121" s="7"/>
      <c r="O121" s="7"/>
      <c r="P121" s="7"/>
      <c r="Q121" s="265"/>
      <c r="R121" s="7"/>
      <c r="S121" s="7"/>
      <c r="T121" s="7"/>
      <c r="U121" s="266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</row>
    <row r="122" ht="18.0" customHeight="1">
      <c r="A122" s="7"/>
      <c r="B122" s="7"/>
      <c r="C122" s="7"/>
      <c r="D122" s="7"/>
      <c r="E122" s="7"/>
      <c r="F122" s="7"/>
      <c r="G122" s="7"/>
      <c r="H122" s="264"/>
      <c r="I122" s="7"/>
      <c r="J122" s="7"/>
      <c r="K122" s="7"/>
      <c r="L122" s="7"/>
      <c r="M122" s="7"/>
      <c r="N122" s="7"/>
      <c r="O122" s="7"/>
      <c r="P122" s="7"/>
      <c r="Q122" s="265"/>
      <c r="R122" s="7"/>
      <c r="S122" s="7"/>
      <c r="T122" s="7"/>
      <c r="U122" s="266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</row>
    <row r="123" ht="18.0" customHeight="1">
      <c r="A123" s="7"/>
      <c r="B123" s="7"/>
      <c r="C123" s="7"/>
      <c r="D123" s="7"/>
      <c r="E123" s="7"/>
      <c r="F123" s="7"/>
      <c r="G123" s="7"/>
      <c r="H123" s="264"/>
      <c r="I123" s="7"/>
      <c r="J123" s="7"/>
      <c r="K123" s="7"/>
      <c r="L123" s="7"/>
      <c r="M123" s="7"/>
      <c r="N123" s="7"/>
      <c r="O123" s="7"/>
      <c r="P123" s="7"/>
      <c r="Q123" s="265"/>
      <c r="R123" s="7"/>
      <c r="S123" s="7"/>
      <c r="T123" s="7"/>
      <c r="U123" s="266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</row>
    <row r="124" ht="18.0" customHeight="1">
      <c r="A124" s="7"/>
      <c r="B124" s="7"/>
      <c r="C124" s="7"/>
      <c r="D124" s="7"/>
      <c r="E124" s="7"/>
      <c r="F124" s="7"/>
      <c r="G124" s="7"/>
      <c r="H124" s="264"/>
      <c r="I124" s="7"/>
      <c r="J124" s="7"/>
      <c r="K124" s="7"/>
      <c r="L124" s="7"/>
      <c r="M124" s="7"/>
      <c r="N124" s="7"/>
      <c r="O124" s="7"/>
      <c r="P124" s="7"/>
      <c r="Q124" s="265"/>
      <c r="R124" s="7"/>
      <c r="S124" s="7"/>
      <c r="T124" s="7"/>
      <c r="U124" s="266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</row>
    <row r="125" ht="18.0" customHeight="1">
      <c r="A125" s="7"/>
      <c r="B125" s="7"/>
      <c r="C125" s="7"/>
      <c r="D125" s="7"/>
      <c r="E125" s="7"/>
      <c r="F125" s="7"/>
      <c r="G125" s="7"/>
      <c r="H125" s="264"/>
      <c r="I125" s="7"/>
      <c r="J125" s="7"/>
      <c r="K125" s="7"/>
      <c r="L125" s="7"/>
      <c r="M125" s="7"/>
      <c r="N125" s="7"/>
      <c r="O125" s="7"/>
      <c r="P125" s="7"/>
      <c r="Q125" s="265"/>
      <c r="R125" s="7"/>
      <c r="S125" s="7"/>
      <c r="T125" s="7"/>
      <c r="U125" s="266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</row>
    <row r="126" ht="18.0" customHeight="1">
      <c r="A126" s="7"/>
      <c r="B126" s="7"/>
      <c r="C126" s="7"/>
      <c r="D126" s="7"/>
      <c r="E126" s="7"/>
      <c r="F126" s="7"/>
      <c r="G126" s="7"/>
      <c r="H126" s="264"/>
      <c r="I126" s="7"/>
      <c r="J126" s="7"/>
      <c r="K126" s="7"/>
      <c r="L126" s="7"/>
      <c r="M126" s="7"/>
      <c r="N126" s="7"/>
      <c r="O126" s="7"/>
      <c r="P126" s="7"/>
      <c r="Q126" s="265"/>
      <c r="R126" s="7"/>
      <c r="S126" s="7"/>
      <c r="T126" s="7"/>
      <c r="U126" s="266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</row>
    <row r="127" ht="18.0" customHeight="1">
      <c r="A127" s="7"/>
      <c r="B127" s="7"/>
      <c r="C127" s="7"/>
      <c r="D127" s="7"/>
      <c r="E127" s="7"/>
      <c r="F127" s="7"/>
      <c r="G127" s="7"/>
      <c r="H127" s="264"/>
      <c r="I127" s="7"/>
      <c r="J127" s="7"/>
      <c r="K127" s="7"/>
      <c r="L127" s="7"/>
      <c r="M127" s="7"/>
      <c r="N127" s="7"/>
      <c r="O127" s="7"/>
      <c r="P127" s="7"/>
      <c r="Q127" s="265"/>
      <c r="R127" s="7"/>
      <c r="S127" s="7"/>
      <c r="T127" s="7"/>
      <c r="U127" s="266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</row>
    <row r="128" ht="18.0" customHeight="1">
      <c r="A128" s="7"/>
      <c r="B128" s="7"/>
      <c r="C128" s="7"/>
      <c r="D128" s="7"/>
      <c r="E128" s="7"/>
      <c r="F128" s="7"/>
      <c r="G128" s="7"/>
      <c r="H128" s="264"/>
      <c r="I128" s="7"/>
      <c r="J128" s="7"/>
      <c r="K128" s="7"/>
      <c r="L128" s="7"/>
      <c r="M128" s="7"/>
      <c r="N128" s="7"/>
      <c r="O128" s="7"/>
      <c r="P128" s="7"/>
      <c r="Q128" s="265"/>
      <c r="R128" s="7"/>
      <c r="S128" s="7"/>
      <c r="T128" s="7"/>
      <c r="U128" s="266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</row>
    <row r="129" ht="18.0" customHeight="1">
      <c r="A129" s="7"/>
      <c r="B129" s="7"/>
      <c r="C129" s="7"/>
      <c r="D129" s="7"/>
      <c r="E129" s="7"/>
      <c r="F129" s="7"/>
      <c r="G129" s="7"/>
      <c r="H129" s="264"/>
      <c r="I129" s="7"/>
      <c r="J129" s="7"/>
      <c r="K129" s="7"/>
      <c r="L129" s="7"/>
      <c r="M129" s="7"/>
      <c r="N129" s="7"/>
      <c r="O129" s="7"/>
      <c r="P129" s="7"/>
      <c r="Q129" s="265"/>
      <c r="R129" s="7"/>
      <c r="S129" s="7"/>
      <c r="T129" s="7"/>
      <c r="U129" s="266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</row>
    <row r="130" ht="18.0" customHeight="1">
      <c r="A130" s="7"/>
      <c r="B130" s="7"/>
      <c r="C130" s="7"/>
      <c r="D130" s="7"/>
      <c r="E130" s="7"/>
      <c r="F130" s="7"/>
      <c r="G130" s="7"/>
      <c r="H130" s="264"/>
      <c r="I130" s="7"/>
      <c r="J130" s="7"/>
      <c r="K130" s="7"/>
      <c r="L130" s="7"/>
      <c r="M130" s="7"/>
      <c r="N130" s="7"/>
      <c r="O130" s="7"/>
      <c r="P130" s="7"/>
      <c r="Q130" s="265"/>
      <c r="R130" s="7"/>
      <c r="S130" s="7"/>
      <c r="T130" s="7"/>
      <c r="U130" s="266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</row>
    <row r="131" ht="18.0" customHeight="1">
      <c r="A131" s="7"/>
      <c r="B131" s="7"/>
      <c r="C131" s="7"/>
      <c r="D131" s="7"/>
      <c r="E131" s="7"/>
      <c r="F131" s="7"/>
      <c r="G131" s="7"/>
      <c r="H131" s="264"/>
      <c r="I131" s="7"/>
      <c r="J131" s="7"/>
      <c r="K131" s="7"/>
      <c r="L131" s="7"/>
      <c r="M131" s="7"/>
      <c r="N131" s="7"/>
      <c r="O131" s="7"/>
      <c r="P131" s="7"/>
      <c r="Q131" s="265"/>
      <c r="R131" s="7"/>
      <c r="S131" s="7"/>
      <c r="T131" s="7"/>
      <c r="U131" s="266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</row>
    <row r="132" ht="18.0" customHeight="1">
      <c r="A132" s="7"/>
      <c r="B132" s="7"/>
      <c r="C132" s="7"/>
      <c r="D132" s="7"/>
      <c r="E132" s="7"/>
      <c r="F132" s="7"/>
      <c r="G132" s="7"/>
      <c r="H132" s="264"/>
      <c r="I132" s="7"/>
      <c r="J132" s="7"/>
      <c r="K132" s="7"/>
      <c r="L132" s="7"/>
      <c r="M132" s="7"/>
      <c r="N132" s="7"/>
      <c r="O132" s="7"/>
      <c r="P132" s="7"/>
      <c r="Q132" s="265"/>
      <c r="R132" s="7"/>
      <c r="S132" s="7"/>
      <c r="T132" s="7"/>
      <c r="U132" s="266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</row>
    <row r="133" ht="18.0" customHeight="1">
      <c r="A133" s="7"/>
      <c r="B133" s="7"/>
      <c r="C133" s="7"/>
      <c r="D133" s="7"/>
      <c r="E133" s="7"/>
      <c r="F133" s="7"/>
      <c r="G133" s="7"/>
      <c r="H133" s="264"/>
      <c r="I133" s="7"/>
      <c r="J133" s="7"/>
      <c r="K133" s="7"/>
      <c r="L133" s="7"/>
      <c r="M133" s="7"/>
      <c r="N133" s="7"/>
      <c r="O133" s="7"/>
      <c r="P133" s="7"/>
      <c r="Q133" s="265"/>
      <c r="R133" s="7"/>
      <c r="S133" s="7"/>
      <c r="T133" s="7"/>
      <c r="U133" s="266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</row>
    <row r="134" ht="18.0" customHeight="1">
      <c r="A134" s="7"/>
      <c r="B134" s="7"/>
      <c r="C134" s="7"/>
      <c r="D134" s="7"/>
      <c r="E134" s="7"/>
      <c r="F134" s="7"/>
      <c r="G134" s="7"/>
      <c r="H134" s="264"/>
      <c r="I134" s="7"/>
      <c r="J134" s="7"/>
      <c r="K134" s="7"/>
      <c r="L134" s="7"/>
      <c r="M134" s="7"/>
      <c r="N134" s="7"/>
      <c r="O134" s="7"/>
      <c r="P134" s="7"/>
      <c r="Q134" s="265"/>
      <c r="R134" s="7"/>
      <c r="S134" s="7"/>
      <c r="T134" s="7"/>
      <c r="U134" s="266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</row>
    <row r="135" ht="18.0" customHeight="1">
      <c r="A135" s="7"/>
      <c r="B135" s="7"/>
      <c r="C135" s="7"/>
      <c r="D135" s="7"/>
      <c r="E135" s="7"/>
      <c r="F135" s="7"/>
      <c r="G135" s="7"/>
      <c r="H135" s="264"/>
      <c r="I135" s="7"/>
      <c r="J135" s="7"/>
      <c r="K135" s="7"/>
      <c r="L135" s="7"/>
      <c r="M135" s="7"/>
      <c r="N135" s="7"/>
      <c r="O135" s="7"/>
      <c r="P135" s="7"/>
      <c r="Q135" s="265"/>
      <c r="R135" s="7"/>
      <c r="S135" s="7"/>
      <c r="T135" s="7"/>
      <c r="U135" s="266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</row>
    <row r="136" ht="18.0" customHeight="1">
      <c r="A136" s="7"/>
      <c r="B136" s="7"/>
      <c r="C136" s="7"/>
      <c r="D136" s="7"/>
      <c r="E136" s="7"/>
      <c r="F136" s="7"/>
      <c r="G136" s="7"/>
      <c r="H136" s="264"/>
      <c r="I136" s="7"/>
      <c r="J136" s="7"/>
      <c r="K136" s="7"/>
      <c r="L136" s="7"/>
      <c r="M136" s="7"/>
      <c r="N136" s="7"/>
      <c r="O136" s="7"/>
      <c r="P136" s="7"/>
      <c r="Q136" s="265"/>
      <c r="R136" s="7"/>
      <c r="S136" s="7"/>
      <c r="T136" s="7"/>
      <c r="U136" s="266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</row>
    <row r="137" ht="18.0" customHeight="1">
      <c r="A137" s="7"/>
      <c r="B137" s="7"/>
      <c r="C137" s="7"/>
      <c r="D137" s="7"/>
      <c r="E137" s="7"/>
      <c r="F137" s="7"/>
      <c r="G137" s="7"/>
      <c r="H137" s="264"/>
      <c r="I137" s="7"/>
      <c r="J137" s="7"/>
      <c r="K137" s="7"/>
      <c r="L137" s="7"/>
      <c r="M137" s="7"/>
      <c r="N137" s="7"/>
      <c r="O137" s="7"/>
      <c r="P137" s="7"/>
      <c r="Q137" s="265"/>
      <c r="R137" s="7"/>
      <c r="S137" s="7"/>
      <c r="T137" s="7"/>
      <c r="U137" s="266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</row>
    <row r="138" ht="18.0" customHeight="1">
      <c r="A138" s="7"/>
      <c r="B138" s="7"/>
      <c r="C138" s="7"/>
      <c r="D138" s="7"/>
      <c r="E138" s="7"/>
      <c r="F138" s="7"/>
      <c r="G138" s="7"/>
      <c r="H138" s="264"/>
      <c r="I138" s="7"/>
      <c r="J138" s="7"/>
      <c r="K138" s="7"/>
      <c r="L138" s="7"/>
      <c r="M138" s="7"/>
      <c r="N138" s="7"/>
      <c r="O138" s="7"/>
      <c r="P138" s="7"/>
      <c r="Q138" s="265"/>
      <c r="R138" s="7"/>
      <c r="S138" s="7"/>
      <c r="T138" s="7"/>
      <c r="U138" s="266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</row>
    <row r="139" ht="18.0" customHeight="1">
      <c r="A139" s="7"/>
      <c r="B139" s="7"/>
      <c r="C139" s="7"/>
      <c r="D139" s="7"/>
      <c r="E139" s="7"/>
      <c r="F139" s="7"/>
      <c r="G139" s="7"/>
      <c r="H139" s="264"/>
      <c r="I139" s="7"/>
      <c r="J139" s="7"/>
      <c r="K139" s="7"/>
      <c r="L139" s="7"/>
      <c r="M139" s="7"/>
      <c r="N139" s="7"/>
      <c r="O139" s="7"/>
      <c r="P139" s="7"/>
      <c r="Q139" s="265"/>
      <c r="R139" s="7"/>
      <c r="S139" s="7"/>
      <c r="T139" s="7"/>
      <c r="U139" s="266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</row>
    <row r="140" ht="18.0" customHeight="1">
      <c r="A140" s="7"/>
      <c r="B140" s="7"/>
      <c r="C140" s="7"/>
      <c r="D140" s="7"/>
      <c r="E140" s="7"/>
      <c r="F140" s="7"/>
      <c r="G140" s="7"/>
      <c r="H140" s="264"/>
      <c r="I140" s="7"/>
      <c r="J140" s="7"/>
      <c r="K140" s="7"/>
      <c r="L140" s="7"/>
      <c r="M140" s="7"/>
      <c r="N140" s="7"/>
      <c r="O140" s="7"/>
      <c r="P140" s="7"/>
      <c r="Q140" s="265"/>
      <c r="R140" s="7"/>
      <c r="S140" s="7"/>
      <c r="T140" s="7"/>
      <c r="U140" s="266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</row>
    <row r="141" ht="18.0" customHeight="1">
      <c r="A141" s="7"/>
      <c r="B141" s="7"/>
      <c r="C141" s="7"/>
      <c r="D141" s="7"/>
      <c r="E141" s="7"/>
      <c r="F141" s="7"/>
      <c r="G141" s="7"/>
      <c r="H141" s="264"/>
      <c r="I141" s="7"/>
      <c r="J141" s="7"/>
      <c r="K141" s="7"/>
      <c r="L141" s="7"/>
      <c r="M141" s="7"/>
      <c r="N141" s="7"/>
      <c r="O141" s="7"/>
      <c r="P141" s="7"/>
      <c r="Q141" s="265"/>
      <c r="R141" s="7"/>
      <c r="S141" s="7"/>
      <c r="T141" s="7"/>
      <c r="U141" s="266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</row>
    <row r="142" ht="18.0" customHeight="1">
      <c r="A142" s="7"/>
      <c r="B142" s="7"/>
      <c r="C142" s="7"/>
      <c r="D142" s="7"/>
      <c r="E142" s="7"/>
      <c r="F142" s="7"/>
      <c r="G142" s="7"/>
      <c r="H142" s="264"/>
      <c r="I142" s="7"/>
      <c r="J142" s="7"/>
      <c r="K142" s="7"/>
      <c r="L142" s="7"/>
      <c r="M142" s="7"/>
      <c r="N142" s="7"/>
      <c r="O142" s="7"/>
      <c r="P142" s="7"/>
      <c r="Q142" s="265"/>
      <c r="R142" s="7"/>
      <c r="S142" s="7"/>
      <c r="T142" s="7"/>
      <c r="U142" s="266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</row>
    <row r="143" ht="18.0" customHeight="1">
      <c r="A143" s="7"/>
      <c r="B143" s="7"/>
      <c r="C143" s="7"/>
      <c r="D143" s="7"/>
      <c r="E143" s="7"/>
      <c r="F143" s="7"/>
      <c r="G143" s="7"/>
      <c r="H143" s="264"/>
      <c r="I143" s="7"/>
      <c r="J143" s="7"/>
      <c r="K143" s="7"/>
      <c r="L143" s="7"/>
      <c r="M143" s="7"/>
      <c r="N143" s="7"/>
      <c r="O143" s="7"/>
      <c r="P143" s="7"/>
      <c r="Q143" s="265"/>
      <c r="R143" s="7"/>
      <c r="S143" s="7"/>
      <c r="T143" s="7"/>
      <c r="U143" s="266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</row>
    <row r="144" ht="18.0" customHeight="1">
      <c r="A144" s="7"/>
      <c r="B144" s="7"/>
      <c r="C144" s="7"/>
      <c r="D144" s="7"/>
      <c r="E144" s="7"/>
      <c r="F144" s="7"/>
      <c r="G144" s="7"/>
      <c r="H144" s="264"/>
      <c r="I144" s="7"/>
      <c r="J144" s="7"/>
      <c r="K144" s="7"/>
      <c r="L144" s="7"/>
      <c r="M144" s="7"/>
      <c r="N144" s="7"/>
      <c r="O144" s="7"/>
      <c r="P144" s="7"/>
      <c r="Q144" s="265"/>
      <c r="R144" s="7"/>
      <c r="S144" s="7"/>
      <c r="T144" s="7"/>
      <c r="U144" s="266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</row>
    <row r="145" ht="18.0" customHeight="1">
      <c r="A145" s="7"/>
      <c r="B145" s="7"/>
      <c r="C145" s="7"/>
      <c r="D145" s="7"/>
      <c r="E145" s="7"/>
      <c r="F145" s="7"/>
      <c r="G145" s="7"/>
      <c r="H145" s="264"/>
      <c r="I145" s="7"/>
      <c r="J145" s="7"/>
      <c r="K145" s="7"/>
      <c r="L145" s="7"/>
      <c r="M145" s="7"/>
      <c r="N145" s="7"/>
      <c r="O145" s="7"/>
      <c r="P145" s="7"/>
      <c r="Q145" s="265"/>
      <c r="R145" s="7"/>
      <c r="S145" s="7"/>
      <c r="T145" s="7"/>
      <c r="U145" s="266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</row>
    <row r="146" ht="18.0" customHeight="1">
      <c r="A146" s="7"/>
      <c r="B146" s="7"/>
      <c r="C146" s="7"/>
      <c r="D146" s="7"/>
      <c r="E146" s="7"/>
      <c r="F146" s="7"/>
      <c r="G146" s="7"/>
      <c r="H146" s="264"/>
      <c r="I146" s="7"/>
      <c r="J146" s="7"/>
      <c r="K146" s="7"/>
      <c r="L146" s="7"/>
      <c r="M146" s="7"/>
      <c r="N146" s="7"/>
      <c r="O146" s="7"/>
      <c r="P146" s="7"/>
      <c r="Q146" s="265"/>
      <c r="R146" s="7"/>
      <c r="S146" s="7"/>
      <c r="T146" s="7"/>
      <c r="U146" s="266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</row>
    <row r="147" ht="18.0" customHeight="1">
      <c r="A147" s="7"/>
      <c r="B147" s="7"/>
      <c r="C147" s="7"/>
      <c r="D147" s="7"/>
      <c r="E147" s="7"/>
      <c r="F147" s="7"/>
      <c r="G147" s="7"/>
      <c r="H147" s="264"/>
      <c r="I147" s="7"/>
      <c r="J147" s="7"/>
      <c r="K147" s="7"/>
      <c r="L147" s="7"/>
      <c r="M147" s="7"/>
      <c r="N147" s="7"/>
      <c r="O147" s="7"/>
      <c r="P147" s="7"/>
      <c r="Q147" s="265"/>
      <c r="R147" s="7"/>
      <c r="S147" s="7"/>
      <c r="T147" s="7"/>
      <c r="U147" s="266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</row>
    <row r="148" ht="18.0" customHeight="1">
      <c r="A148" s="7"/>
      <c r="B148" s="7"/>
      <c r="C148" s="7"/>
      <c r="D148" s="7"/>
      <c r="E148" s="7"/>
      <c r="F148" s="7"/>
      <c r="G148" s="7"/>
      <c r="H148" s="264"/>
      <c r="I148" s="7"/>
      <c r="J148" s="7"/>
      <c r="K148" s="7"/>
      <c r="L148" s="7"/>
      <c r="M148" s="7"/>
      <c r="N148" s="7"/>
      <c r="O148" s="7"/>
      <c r="P148" s="7"/>
      <c r="Q148" s="265"/>
      <c r="R148" s="7"/>
      <c r="S148" s="7"/>
      <c r="T148" s="7"/>
      <c r="U148" s="266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</row>
    <row r="149" ht="18.0" customHeight="1">
      <c r="A149" s="7"/>
      <c r="B149" s="7"/>
      <c r="C149" s="7"/>
      <c r="D149" s="7"/>
      <c r="E149" s="7"/>
      <c r="F149" s="7"/>
      <c r="G149" s="7"/>
      <c r="H149" s="264"/>
      <c r="I149" s="7"/>
      <c r="J149" s="7"/>
      <c r="K149" s="7"/>
      <c r="L149" s="7"/>
      <c r="M149" s="7"/>
      <c r="N149" s="7"/>
      <c r="O149" s="7"/>
      <c r="P149" s="7"/>
      <c r="Q149" s="265"/>
      <c r="R149" s="7"/>
      <c r="S149" s="7"/>
      <c r="T149" s="7"/>
      <c r="U149" s="266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</row>
    <row r="150" ht="18.0" customHeight="1">
      <c r="A150" s="7"/>
      <c r="B150" s="7"/>
      <c r="C150" s="7"/>
      <c r="D150" s="7"/>
      <c r="E150" s="7"/>
      <c r="F150" s="7"/>
      <c r="G150" s="7"/>
      <c r="H150" s="264"/>
      <c r="I150" s="7"/>
      <c r="J150" s="7"/>
      <c r="K150" s="7"/>
      <c r="L150" s="7"/>
      <c r="M150" s="7"/>
      <c r="N150" s="7"/>
      <c r="O150" s="7"/>
      <c r="P150" s="7"/>
      <c r="Q150" s="265"/>
      <c r="R150" s="7"/>
      <c r="S150" s="7"/>
      <c r="T150" s="7"/>
      <c r="U150" s="266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</row>
    <row r="151" ht="18.0" customHeight="1">
      <c r="A151" s="7"/>
      <c r="B151" s="7"/>
      <c r="C151" s="7"/>
      <c r="D151" s="7"/>
      <c r="E151" s="7"/>
      <c r="F151" s="7"/>
      <c r="G151" s="7"/>
      <c r="H151" s="264"/>
      <c r="I151" s="7"/>
      <c r="J151" s="7"/>
      <c r="K151" s="7"/>
      <c r="L151" s="7"/>
      <c r="M151" s="7"/>
      <c r="N151" s="7"/>
      <c r="O151" s="7"/>
      <c r="P151" s="7"/>
      <c r="Q151" s="265"/>
      <c r="R151" s="7"/>
      <c r="S151" s="7"/>
      <c r="T151" s="7"/>
      <c r="U151" s="266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</row>
    <row r="152" ht="18.0" customHeight="1">
      <c r="A152" s="7"/>
      <c r="B152" s="7"/>
      <c r="C152" s="7"/>
      <c r="D152" s="7"/>
      <c r="E152" s="7"/>
      <c r="F152" s="7"/>
      <c r="G152" s="7"/>
      <c r="H152" s="264"/>
      <c r="I152" s="7"/>
      <c r="J152" s="7"/>
      <c r="K152" s="7"/>
      <c r="L152" s="7"/>
      <c r="M152" s="7"/>
      <c r="N152" s="7"/>
      <c r="O152" s="7"/>
      <c r="P152" s="7"/>
      <c r="Q152" s="265"/>
      <c r="R152" s="7"/>
      <c r="S152" s="7"/>
      <c r="T152" s="7"/>
      <c r="U152" s="266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</row>
    <row r="153" ht="18.0" customHeight="1">
      <c r="A153" s="7"/>
      <c r="B153" s="7"/>
      <c r="C153" s="7"/>
      <c r="D153" s="7"/>
      <c r="E153" s="7"/>
      <c r="F153" s="7"/>
      <c r="G153" s="7"/>
      <c r="H153" s="264"/>
      <c r="I153" s="7"/>
      <c r="J153" s="7"/>
      <c r="K153" s="7"/>
      <c r="L153" s="7"/>
      <c r="M153" s="7"/>
      <c r="N153" s="7"/>
      <c r="O153" s="7"/>
      <c r="P153" s="7"/>
      <c r="Q153" s="265"/>
      <c r="R153" s="7"/>
      <c r="S153" s="7"/>
      <c r="T153" s="7"/>
      <c r="U153" s="266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</row>
    <row r="154" ht="18.0" customHeight="1">
      <c r="A154" s="7"/>
      <c r="B154" s="7"/>
      <c r="C154" s="7"/>
      <c r="D154" s="7"/>
      <c r="E154" s="7"/>
      <c r="F154" s="7"/>
      <c r="G154" s="7"/>
      <c r="H154" s="264"/>
      <c r="I154" s="7"/>
      <c r="J154" s="7"/>
      <c r="K154" s="7"/>
      <c r="L154" s="7"/>
      <c r="M154" s="7"/>
      <c r="N154" s="7"/>
      <c r="O154" s="7"/>
      <c r="P154" s="7"/>
      <c r="Q154" s="265"/>
      <c r="R154" s="7"/>
      <c r="S154" s="7"/>
      <c r="T154" s="7"/>
      <c r="U154" s="266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</row>
    <row r="155" ht="18.0" customHeight="1">
      <c r="A155" s="7"/>
      <c r="B155" s="7"/>
      <c r="C155" s="7"/>
      <c r="D155" s="7"/>
      <c r="E155" s="7"/>
      <c r="F155" s="7"/>
      <c r="G155" s="7"/>
      <c r="H155" s="264"/>
      <c r="I155" s="7"/>
      <c r="J155" s="7"/>
      <c r="K155" s="7"/>
      <c r="L155" s="7"/>
      <c r="M155" s="7"/>
      <c r="N155" s="7"/>
      <c r="O155" s="7"/>
      <c r="P155" s="7"/>
      <c r="Q155" s="265"/>
      <c r="R155" s="7"/>
      <c r="S155" s="7"/>
      <c r="T155" s="7"/>
      <c r="U155" s="266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</row>
    <row r="156" ht="18.0" customHeight="1">
      <c r="A156" s="7"/>
      <c r="B156" s="7"/>
      <c r="C156" s="7"/>
      <c r="D156" s="7"/>
      <c r="E156" s="7"/>
      <c r="F156" s="7"/>
      <c r="G156" s="7"/>
      <c r="H156" s="264"/>
      <c r="I156" s="7"/>
      <c r="J156" s="7"/>
      <c r="K156" s="7"/>
      <c r="L156" s="7"/>
      <c r="M156" s="7"/>
      <c r="N156" s="7"/>
      <c r="O156" s="7"/>
      <c r="P156" s="7"/>
      <c r="Q156" s="265"/>
      <c r="R156" s="7"/>
      <c r="S156" s="7"/>
      <c r="T156" s="7"/>
      <c r="U156" s="266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</row>
    <row r="157" ht="18.0" customHeight="1">
      <c r="A157" s="7"/>
      <c r="B157" s="7"/>
      <c r="C157" s="7"/>
      <c r="D157" s="7"/>
      <c r="E157" s="7"/>
      <c r="F157" s="7"/>
      <c r="G157" s="7"/>
      <c r="H157" s="264"/>
      <c r="I157" s="7"/>
      <c r="J157" s="7"/>
      <c r="K157" s="7"/>
      <c r="L157" s="7"/>
      <c r="M157" s="7"/>
      <c r="N157" s="7"/>
      <c r="O157" s="7"/>
      <c r="P157" s="7"/>
      <c r="Q157" s="265"/>
      <c r="R157" s="7"/>
      <c r="S157" s="7"/>
      <c r="T157" s="7"/>
      <c r="U157" s="266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</row>
    <row r="158" ht="18.0" customHeight="1">
      <c r="A158" s="7"/>
      <c r="B158" s="7"/>
      <c r="C158" s="7"/>
      <c r="D158" s="7"/>
      <c r="E158" s="7"/>
      <c r="F158" s="7"/>
      <c r="G158" s="7"/>
      <c r="H158" s="264"/>
      <c r="I158" s="7"/>
      <c r="J158" s="7"/>
      <c r="K158" s="7"/>
      <c r="L158" s="7"/>
      <c r="M158" s="7"/>
      <c r="N158" s="7"/>
      <c r="O158" s="7"/>
      <c r="P158" s="7"/>
      <c r="Q158" s="265"/>
      <c r="R158" s="7"/>
      <c r="S158" s="7"/>
      <c r="T158" s="7"/>
      <c r="U158" s="266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</row>
    <row r="159" ht="18.0" customHeight="1">
      <c r="A159" s="7"/>
      <c r="B159" s="7"/>
      <c r="C159" s="7"/>
      <c r="D159" s="7"/>
      <c r="E159" s="7"/>
      <c r="F159" s="7"/>
      <c r="G159" s="7"/>
      <c r="H159" s="264"/>
      <c r="I159" s="7"/>
      <c r="J159" s="7"/>
      <c r="K159" s="7"/>
      <c r="L159" s="7"/>
      <c r="M159" s="7"/>
      <c r="N159" s="7"/>
      <c r="O159" s="7"/>
      <c r="P159" s="7"/>
      <c r="Q159" s="265"/>
      <c r="R159" s="7"/>
      <c r="S159" s="7"/>
      <c r="T159" s="7"/>
      <c r="U159" s="266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</row>
    <row r="160" ht="18.0" customHeight="1">
      <c r="A160" s="7"/>
      <c r="B160" s="7"/>
      <c r="C160" s="7"/>
      <c r="D160" s="7"/>
      <c r="E160" s="7"/>
      <c r="F160" s="7"/>
      <c r="G160" s="7"/>
      <c r="H160" s="264"/>
      <c r="I160" s="7"/>
      <c r="J160" s="7"/>
      <c r="K160" s="7"/>
      <c r="L160" s="7"/>
      <c r="M160" s="7"/>
      <c r="N160" s="7"/>
      <c r="O160" s="7"/>
      <c r="P160" s="7"/>
      <c r="Q160" s="265"/>
      <c r="R160" s="7"/>
      <c r="S160" s="7"/>
      <c r="T160" s="7"/>
      <c r="U160" s="266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</row>
    <row r="161" ht="18.0" customHeight="1">
      <c r="A161" s="7"/>
      <c r="B161" s="7"/>
      <c r="C161" s="7"/>
      <c r="D161" s="7"/>
      <c r="E161" s="7"/>
      <c r="F161" s="7"/>
      <c r="G161" s="7"/>
      <c r="H161" s="264"/>
      <c r="I161" s="7"/>
      <c r="J161" s="7"/>
      <c r="K161" s="7"/>
      <c r="L161" s="7"/>
      <c r="M161" s="7"/>
      <c r="N161" s="7"/>
      <c r="O161" s="7"/>
      <c r="P161" s="7"/>
      <c r="Q161" s="265"/>
      <c r="R161" s="7"/>
      <c r="S161" s="7"/>
      <c r="T161" s="7"/>
      <c r="U161" s="266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</row>
    <row r="162" ht="18.0" customHeight="1">
      <c r="A162" s="7"/>
      <c r="B162" s="7"/>
      <c r="C162" s="7"/>
      <c r="D162" s="7"/>
      <c r="E162" s="7"/>
      <c r="F162" s="7"/>
      <c r="G162" s="7"/>
      <c r="H162" s="264"/>
      <c r="I162" s="7"/>
      <c r="J162" s="7"/>
      <c r="K162" s="7"/>
      <c r="L162" s="7"/>
      <c r="M162" s="7"/>
      <c r="N162" s="7"/>
      <c r="O162" s="7"/>
      <c r="P162" s="7"/>
      <c r="Q162" s="265"/>
      <c r="R162" s="7"/>
      <c r="S162" s="7"/>
      <c r="T162" s="7"/>
      <c r="U162" s="266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</row>
    <row r="163" ht="18.0" customHeight="1">
      <c r="A163" s="7"/>
      <c r="B163" s="7"/>
      <c r="C163" s="7"/>
      <c r="D163" s="7"/>
      <c r="E163" s="7"/>
      <c r="F163" s="7"/>
      <c r="G163" s="7"/>
      <c r="H163" s="264"/>
      <c r="I163" s="7"/>
      <c r="J163" s="7"/>
      <c r="K163" s="7"/>
      <c r="L163" s="7"/>
      <c r="M163" s="7"/>
      <c r="N163" s="7"/>
      <c r="O163" s="7"/>
      <c r="P163" s="7"/>
      <c r="Q163" s="265"/>
      <c r="R163" s="7"/>
      <c r="S163" s="7"/>
      <c r="T163" s="7"/>
      <c r="U163" s="266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</row>
    <row r="164" ht="18.0" customHeight="1">
      <c r="A164" s="7"/>
      <c r="B164" s="7"/>
      <c r="C164" s="7"/>
      <c r="D164" s="7"/>
      <c r="E164" s="7"/>
      <c r="F164" s="7"/>
      <c r="G164" s="7"/>
      <c r="H164" s="264"/>
      <c r="I164" s="7"/>
      <c r="J164" s="7"/>
      <c r="K164" s="7"/>
      <c r="L164" s="7"/>
      <c r="M164" s="7"/>
      <c r="N164" s="7"/>
      <c r="O164" s="7"/>
      <c r="P164" s="7"/>
      <c r="Q164" s="265"/>
      <c r="R164" s="7"/>
      <c r="S164" s="7"/>
      <c r="T164" s="7"/>
      <c r="U164" s="266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</row>
    <row r="165" ht="18.0" customHeight="1">
      <c r="A165" s="7"/>
      <c r="B165" s="7"/>
      <c r="C165" s="7"/>
      <c r="D165" s="7"/>
      <c r="E165" s="7"/>
      <c r="F165" s="7"/>
      <c r="G165" s="7"/>
      <c r="H165" s="264"/>
      <c r="I165" s="7"/>
      <c r="J165" s="7"/>
      <c r="K165" s="7"/>
      <c r="L165" s="7"/>
      <c r="M165" s="7"/>
      <c r="N165" s="7"/>
      <c r="O165" s="7"/>
      <c r="P165" s="7"/>
      <c r="Q165" s="265"/>
      <c r="R165" s="7"/>
      <c r="S165" s="7"/>
      <c r="T165" s="7"/>
      <c r="U165" s="266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</row>
    <row r="166" ht="18.0" customHeight="1">
      <c r="A166" s="7"/>
      <c r="B166" s="7"/>
      <c r="C166" s="7"/>
      <c r="D166" s="7"/>
      <c r="E166" s="7"/>
      <c r="F166" s="7"/>
      <c r="G166" s="7"/>
      <c r="H166" s="264"/>
      <c r="I166" s="7"/>
      <c r="J166" s="7"/>
      <c r="K166" s="7"/>
      <c r="L166" s="7"/>
      <c r="M166" s="7"/>
      <c r="N166" s="7"/>
      <c r="O166" s="7"/>
      <c r="P166" s="7"/>
      <c r="Q166" s="265"/>
      <c r="R166" s="7"/>
      <c r="S166" s="7"/>
      <c r="T166" s="7"/>
      <c r="U166" s="266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</row>
    <row r="167" ht="18.0" customHeight="1">
      <c r="A167" s="7"/>
      <c r="B167" s="7"/>
      <c r="C167" s="7"/>
      <c r="D167" s="7"/>
      <c r="E167" s="7"/>
      <c r="F167" s="7"/>
      <c r="G167" s="7"/>
      <c r="H167" s="264"/>
      <c r="I167" s="7"/>
      <c r="J167" s="7"/>
      <c r="K167" s="7"/>
      <c r="L167" s="7"/>
      <c r="M167" s="7"/>
      <c r="N167" s="7"/>
      <c r="O167" s="7"/>
      <c r="P167" s="7"/>
      <c r="Q167" s="265"/>
      <c r="R167" s="7"/>
      <c r="S167" s="7"/>
      <c r="T167" s="7"/>
      <c r="U167" s="266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</row>
    <row r="168" ht="18.0" customHeight="1">
      <c r="A168" s="7"/>
      <c r="B168" s="7"/>
      <c r="C168" s="7"/>
      <c r="D168" s="7"/>
      <c r="E168" s="7"/>
      <c r="F168" s="7"/>
      <c r="G168" s="7"/>
      <c r="H168" s="264"/>
      <c r="I168" s="7"/>
      <c r="J168" s="7"/>
      <c r="K168" s="7"/>
      <c r="L168" s="7"/>
      <c r="M168" s="7"/>
      <c r="N168" s="7"/>
      <c r="O168" s="7"/>
      <c r="P168" s="7"/>
      <c r="Q168" s="265"/>
      <c r="R168" s="7"/>
      <c r="S168" s="7"/>
      <c r="T168" s="7"/>
      <c r="U168" s="266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</row>
    <row r="169" ht="18.0" customHeight="1">
      <c r="A169" s="7"/>
      <c r="B169" s="7"/>
      <c r="C169" s="7"/>
      <c r="D169" s="7"/>
      <c r="E169" s="7"/>
      <c r="F169" s="7"/>
      <c r="G169" s="7"/>
      <c r="H169" s="264"/>
      <c r="I169" s="7"/>
      <c r="J169" s="7"/>
      <c r="K169" s="7"/>
      <c r="L169" s="7"/>
      <c r="M169" s="7"/>
      <c r="N169" s="7"/>
      <c r="O169" s="7"/>
      <c r="P169" s="7"/>
      <c r="Q169" s="265"/>
      <c r="R169" s="7"/>
      <c r="S169" s="7"/>
      <c r="T169" s="7"/>
      <c r="U169" s="266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</row>
    <row r="170" ht="18.0" customHeight="1">
      <c r="A170" s="7"/>
      <c r="B170" s="7"/>
      <c r="C170" s="7"/>
      <c r="D170" s="7"/>
      <c r="E170" s="7"/>
      <c r="F170" s="7"/>
      <c r="G170" s="7"/>
      <c r="H170" s="264"/>
      <c r="I170" s="7"/>
      <c r="J170" s="7"/>
      <c r="K170" s="7"/>
      <c r="L170" s="7"/>
      <c r="M170" s="7"/>
      <c r="N170" s="7"/>
      <c r="O170" s="7"/>
      <c r="P170" s="7"/>
      <c r="Q170" s="265"/>
      <c r="R170" s="7"/>
      <c r="S170" s="7"/>
      <c r="T170" s="7"/>
      <c r="U170" s="266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</row>
    <row r="171" ht="18.0" customHeight="1">
      <c r="A171" s="7"/>
      <c r="B171" s="7"/>
      <c r="C171" s="7"/>
      <c r="D171" s="7"/>
      <c r="E171" s="7"/>
      <c r="F171" s="7"/>
      <c r="G171" s="7"/>
      <c r="H171" s="264"/>
      <c r="I171" s="7"/>
      <c r="J171" s="7"/>
      <c r="K171" s="7"/>
      <c r="L171" s="7"/>
      <c r="M171" s="7"/>
      <c r="N171" s="7"/>
      <c r="O171" s="7"/>
      <c r="P171" s="7"/>
      <c r="Q171" s="265"/>
      <c r="R171" s="7"/>
      <c r="S171" s="7"/>
      <c r="T171" s="7"/>
      <c r="U171" s="266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</row>
    <row r="172" ht="18.0" customHeight="1">
      <c r="A172" s="7"/>
      <c r="B172" s="7"/>
      <c r="C172" s="7"/>
      <c r="D172" s="7"/>
      <c r="E172" s="7"/>
      <c r="F172" s="7"/>
      <c r="G172" s="7"/>
      <c r="H172" s="264"/>
      <c r="I172" s="7"/>
      <c r="J172" s="7"/>
      <c r="K172" s="7"/>
      <c r="L172" s="7"/>
      <c r="M172" s="7"/>
      <c r="N172" s="7"/>
      <c r="O172" s="7"/>
      <c r="P172" s="7"/>
      <c r="Q172" s="265"/>
      <c r="R172" s="7"/>
      <c r="S172" s="7"/>
      <c r="T172" s="7"/>
      <c r="U172" s="266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</row>
    <row r="173" ht="18.0" customHeight="1">
      <c r="A173" s="7"/>
      <c r="B173" s="7"/>
      <c r="C173" s="7"/>
      <c r="D173" s="7"/>
      <c r="E173" s="7"/>
      <c r="F173" s="7"/>
      <c r="G173" s="7"/>
      <c r="H173" s="264"/>
      <c r="I173" s="7"/>
      <c r="J173" s="7"/>
      <c r="K173" s="7"/>
      <c r="L173" s="7"/>
      <c r="M173" s="7"/>
      <c r="N173" s="7"/>
      <c r="O173" s="7"/>
      <c r="P173" s="7"/>
      <c r="Q173" s="265"/>
      <c r="R173" s="7"/>
      <c r="S173" s="7"/>
      <c r="T173" s="7"/>
      <c r="U173" s="266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</row>
    <row r="174" ht="18.0" customHeight="1">
      <c r="A174" s="7"/>
      <c r="B174" s="7"/>
      <c r="C174" s="7"/>
      <c r="D174" s="7"/>
      <c r="E174" s="7"/>
      <c r="F174" s="7"/>
      <c r="G174" s="7"/>
      <c r="H174" s="264"/>
      <c r="I174" s="7"/>
      <c r="J174" s="7"/>
      <c r="K174" s="7"/>
      <c r="L174" s="7"/>
      <c r="M174" s="7"/>
      <c r="N174" s="7"/>
      <c r="O174" s="7"/>
      <c r="P174" s="7"/>
      <c r="Q174" s="265"/>
      <c r="R174" s="7"/>
      <c r="S174" s="7"/>
      <c r="T174" s="7"/>
      <c r="U174" s="266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</row>
    <row r="175" ht="18.0" customHeight="1">
      <c r="A175" s="7"/>
      <c r="B175" s="7"/>
      <c r="C175" s="7"/>
      <c r="D175" s="7"/>
      <c r="E175" s="7"/>
      <c r="F175" s="7"/>
      <c r="G175" s="7"/>
      <c r="H175" s="264"/>
      <c r="I175" s="7"/>
      <c r="J175" s="7"/>
      <c r="K175" s="7"/>
      <c r="L175" s="7"/>
      <c r="M175" s="7"/>
      <c r="N175" s="7"/>
      <c r="O175" s="7"/>
      <c r="P175" s="7"/>
      <c r="Q175" s="265"/>
      <c r="R175" s="7"/>
      <c r="S175" s="7"/>
      <c r="T175" s="7"/>
      <c r="U175" s="266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</row>
    <row r="176" ht="18.0" customHeight="1">
      <c r="A176" s="7"/>
      <c r="B176" s="7"/>
      <c r="C176" s="7"/>
      <c r="D176" s="7"/>
      <c r="E176" s="7"/>
      <c r="F176" s="7"/>
      <c r="G176" s="7"/>
      <c r="H176" s="264"/>
      <c r="I176" s="7"/>
      <c r="J176" s="7"/>
      <c r="K176" s="7"/>
      <c r="L176" s="7"/>
      <c r="M176" s="7"/>
      <c r="N176" s="7"/>
      <c r="O176" s="7"/>
      <c r="P176" s="7"/>
      <c r="Q176" s="265"/>
      <c r="R176" s="7"/>
      <c r="S176" s="7"/>
      <c r="T176" s="7"/>
      <c r="U176" s="266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</row>
    <row r="177" ht="18.0" customHeight="1">
      <c r="A177" s="7"/>
      <c r="B177" s="7"/>
      <c r="C177" s="7"/>
      <c r="D177" s="7"/>
      <c r="E177" s="7"/>
      <c r="F177" s="7"/>
      <c r="G177" s="7"/>
      <c r="H177" s="264"/>
      <c r="I177" s="7"/>
      <c r="J177" s="7"/>
      <c r="K177" s="7"/>
      <c r="L177" s="7"/>
      <c r="M177" s="7"/>
      <c r="N177" s="7"/>
      <c r="O177" s="7"/>
      <c r="P177" s="7"/>
      <c r="Q177" s="265"/>
      <c r="R177" s="7"/>
      <c r="S177" s="7"/>
      <c r="T177" s="7"/>
      <c r="U177" s="266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</row>
    <row r="178" ht="18.0" customHeight="1">
      <c r="A178" s="7"/>
      <c r="B178" s="7"/>
      <c r="C178" s="7"/>
      <c r="D178" s="7"/>
      <c r="E178" s="7"/>
      <c r="F178" s="7"/>
      <c r="G178" s="7"/>
      <c r="H178" s="264"/>
      <c r="I178" s="7"/>
      <c r="J178" s="7"/>
      <c r="K178" s="7"/>
      <c r="L178" s="7"/>
      <c r="M178" s="7"/>
      <c r="N178" s="7"/>
      <c r="O178" s="7"/>
      <c r="P178" s="7"/>
      <c r="Q178" s="265"/>
      <c r="R178" s="7"/>
      <c r="S178" s="7"/>
      <c r="T178" s="7"/>
      <c r="U178" s="266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</row>
    <row r="179" ht="18.0" customHeight="1">
      <c r="A179" s="7"/>
      <c r="B179" s="7"/>
      <c r="C179" s="7"/>
      <c r="D179" s="7"/>
      <c r="E179" s="7"/>
      <c r="F179" s="7"/>
      <c r="G179" s="7"/>
      <c r="H179" s="264"/>
      <c r="I179" s="7"/>
      <c r="J179" s="7"/>
      <c r="K179" s="7"/>
      <c r="L179" s="7"/>
      <c r="M179" s="7"/>
      <c r="N179" s="7"/>
      <c r="O179" s="7"/>
      <c r="P179" s="7"/>
      <c r="Q179" s="265"/>
      <c r="R179" s="7"/>
      <c r="S179" s="7"/>
      <c r="T179" s="7"/>
      <c r="U179" s="266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</row>
    <row r="180" ht="18.0" customHeight="1">
      <c r="A180" s="7"/>
      <c r="B180" s="7"/>
      <c r="C180" s="7"/>
      <c r="D180" s="7"/>
      <c r="E180" s="7"/>
      <c r="F180" s="7"/>
      <c r="G180" s="7"/>
      <c r="H180" s="264"/>
      <c r="I180" s="7"/>
      <c r="J180" s="7"/>
      <c r="K180" s="7"/>
      <c r="L180" s="7"/>
      <c r="M180" s="7"/>
      <c r="N180" s="7"/>
      <c r="O180" s="7"/>
      <c r="P180" s="7"/>
      <c r="Q180" s="265"/>
      <c r="R180" s="7"/>
      <c r="S180" s="7"/>
      <c r="T180" s="7"/>
      <c r="U180" s="266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</row>
    <row r="181" ht="18.0" customHeight="1">
      <c r="A181" s="7"/>
      <c r="B181" s="7"/>
      <c r="C181" s="7"/>
      <c r="D181" s="7"/>
      <c r="E181" s="7"/>
      <c r="F181" s="7"/>
      <c r="G181" s="7"/>
      <c r="H181" s="264"/>
      <c r="I181" s="7"/>
      <c r="J181" s="7"/>
      <c r="K181" s="7"/>
      <c r="L181" s="7"/>
      <c r="M181" s="7"/>
      <c r="N181" s="7"/>
      <c r="O181" s="7"/>
      <c r="P181" s="7"/>
      <c r="Q181" s="265"/>
      <c r="R181" s="7"/>
      <c r="S181" s="7"/>
      <c r="T181" s="7"/>
      <c r="U181" s="266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</row>
    <row r="182" ht="18.0" customHeight="1">
      <c r="A182" s="7"/>
      <c r="B182" s="7"/>
      <c r="C182" s="7"/>
      <c r="D182" s="7"/>
      <c r="E182" s="7"/>
      <c r="F182" s="7"/>
      <c r="G182" s="7"/>
      <c r="H182" s="264"/>
      <c r="I182" s="7"/>
      <c r="J182" s="7"/>
      <c r="K182" s="7"/>
      <c r="L182" s="7"/>
      <c r="M182" s="7"/>
      <c r="N182" s="7"/>
      <c r="O182" s="7"/>
      <c r="P182" s="7"/>
      <c r="Q182" s="265"/>
      <c r="R182" s="7"/>
      <c r="S182" s="7"/>
      <c r="T182" s="7"/>
      <c r="U182" s="266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</row>
    <row r="183" ht="18.0" customHeight="1">
      <c r="A183" s="7"/>
      <c r="B183" s="7"/>
      <c r="C183" s="7"/>
      <c r="D183" s="7"/>
      <c r="E183" s="7"/>
      <c r="F183" s="7"/>
      <c r="G183" s="7"/>
      <c r="H183" s="264"/>
      <c r="I183" s="7"/>
      <c r="J183" s="7"/>
      <c r="K183" s="7"/>
      <c r="L183" s="7"/>
      <c r="M183" s="7"/>
      <c r="N183" s="7"/>
      <c r="O183" s="7"/>
      <c r="P183" s="7"/>
      <c r="Q183" s="265"/>
      <c r="R183" s="7"/>
      <c r="S183" s="7"/>
      <c r="T183" s="7"/>
      <c r="U183" s="266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</row>
    <row r="184" ht="18.0" customHeight="1">
      <c r="A184" s="7"/>
      <c r="B184" s="7"/>
      <c r="C184" s="7"/>
      <c r="D184" s="7"/>
      <c r="E184" s="7"/>
      <c r="F184" s="7"/>
      <c r="G184" s="7"/>
      <c r="H184" s="264"/>
      <c r="I184" s="7"/>
      <c r="J184" s="7"/>
      <c r="K184" s="7"/>
      <c r="L184" s="7"/>
      <c r="M184" s="7"/>
      <c r="N184" s="7"/>
      <c r="O184" s="7"/>
      <c r="P184" s="7"/>
      <c r="Q184" s="265"/>
      <c r="R184" s="7"/>
      <c r="S184" s="7"/>
      <c r="T184" s="7"/>
      <c r="U184" s="266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</row>
    <row r="185" ht="18.0" customHeight="1">
      <c r="A185" s="7"/>
      <c r="B185" s="7"/>
      <c r="C185" s="7"/>
      <c r="D185" s="7"/>
      <c r="E185" s="7"/>
      <c r="F185" s="7"/>
      <c r="G185" s="7"/>
      <c r="H185" s="264"/>
      <c r="I185" s="7"/>
      <c r="J185" s="7"/>
      <c r="K185" s="7"/>
      <c r="L185" s="7"/>
      <c r="M185" s="7"/>
      <c r="N185" s="7"/>
      <c r="O185" s="7"/>
      <c r="P185" s="7"/>
      <c r="Q185" s="265"/>
      <c r="R185" s="7"/>
      <c r="S185" s="7"/>
      <c r="T185" s="7"/>
      <c r="U185" s="266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</row>
    <row r="186" ht="18.0" customHeight="1">
      <c r="A186" s="7"/>
      <c r="B186" s="7"/>
      <c r="C186" s="7"/>
      <c r="D186" s="7"/>
      <c r="E186" s="7"/>
      <c r="F186" s="7"/>
      <c r="G186" s="7"/>
      <c r="H186" s="264"/>
      <c r="I186" s="7"/>
      <c r="J186" s="7"/>
      <c r="K186" s="7"/>
      <c r="L186" s="7"/>
      <c r="M186" s="7"/>
      <c r="N186" s="7"/>
      <c r="O186" s="7"/>
      <c r="P186" s="7"/>
      <c r="Q186" s="265"/>
      <c r="R186" s="7"/>
      <c r="S186" s="7"/>
      <c r="T186" s="7"/>
      <c r="U186" s="266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</row>
    <row r="187" ht="18.0" customHeight="1">
      <c r="A187" s="7"/>
      <c r="B187" s="7"/>
      <c r="C187" s="7"/>
      <c r="D187" s="7"/>
      <c r="E187" s="7"/>
      <c r="F187" s="7"/>
      <c r="G187" s="7"/>
      <c r="H187" s="264"/>
      <c r="I187" s="7"/>
      <c r="J187" s="7"/>
      <c r="K187" s="7"/>
      <c r="L187" s="7"/>
      <c r="M187" s="7"/>
      <c r="N187" s="7"/>
      <c r="O187" s="7"/>
      <c r="P187" s="7"/>
      <c r="Q187" s="265"/>
      <c r="R187" s="7"/>
      <c r="S187" s="7"/>
      <c r="T187" s="7"/>
      <c r="U187" s="266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</row>
    <row r="188" ht="18.0" customHeight="1">
      <c r="A188" s="7"/>
      <c r="B188" s="7"/>
      <c r="C188" s="7"/>
      <c r="D188" s="7"/>
      <c r="E188" s="7"/>
      <c r="F188" s="7"/>
      <c r="G188" s="7"/>
      <c r="H188" s="264"/>
      <c r="I188" s="7"/>
      <c r="J188" s="7"/>
      <c r="K188" s="7"/>
      <c r="L188" s="7"/>
      <c r="M188" s="7"/>
      <c r="N188" s="7"/>
      <c r="O188" s="7"/>
      <c r="P188" s="7"/>
      <c r="Q188" s="265"/>
      <c r="R188" s="7"/>
      <c r="S188" s="7"/>
      <c r="T188" s="7"/>
      <c r="U188" s="266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</row>
    <row r="189" ht="18.0" customHeight="1">
      <c r="A189" s="7"/>
      <c r="B189" s="7"/>
      <c r="C189" s="7"/>
      <c r="D189" s="7"/>
      <c r="E189" s="7"/>
      <c r="F189" s="7"/>
      <c r="G189" s="7"/>
      <c r="H189" s="264"/>
      <c r="I189" s="7"/>
      <c r="J189" s="7"/>
      <c r="K189" s="7"/>
      <c r="L189" s="7"/>
      <c r="M189" s="7"/>
      <c r="N189" s="7"/>
      <c r="O189" s="7"/>
      <c r="P189" s="7"/>
      <c r="Q189" s="265"/>
      <c r="R189" s="7"/>
      <c r="S189" s="7"/>
      <c r="T189" s="7"/>
      <c r="U189" s="266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</row>
    <row r="190" ht="18.0" customHeight="1">
      <c r="A190" s="7"/>
      <c r="B190" s="7"/>
      <c r="C190" s="7"/>
      <c r="D190" s="7"/>
      <c r="E190" s="7"/>
      <c r="F190" s="7"/>
      <c r="G190" s="7"/>
      <c r="H190" s="264"/>
      <c r="I190" s="7"/>
      <c r="J190" s="7"/>
      <c r="K190" s="7"/>
      <c r="L190" s="7"/>
      <c r="M190" s="7"/>
      <c r="N190" s="7"/>
      <c r="O190" s="7"/>
      <c r="P190" s="7"/>
      <c r="Q190" s="265"/>
      <c r="R190" s="7"/>
      <c r="S190" s="7"/>
      <c r="T190" s="7"/>
      <c r="U190" s="266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</row>
    <row r="191" ht="18.0" customHeight="1">
      <c r="A191" s="7"/>
      <c r="B191" s="7"/>
      <c r="C191" s="7"/>
      <c r="D191" s="7"/>
      <c r="E191" s="7"/>
      <c r="F191" s="7"/>
      <c r="G191" s="7"/>
      <c r="H191" s="264"/>
      <c r="I191" s="7"/>
      <c r="J191" s="7"/>
      <c r="K191" s="7"/>
      <c r="L191" s="7"/>
      <c r="M191" s="7"/>
      <c r="N191" s="7"/>
      <c r="O191" s="7"/>
      <c r="P191" s="7"/>
      <c r="Q191" s="265"/>
      <c r="R191" s="7"/>
      <c r="S191" s="7"/>
      <c r="T191" s="7"/>
      <c r="U191" s="266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</row>
    <row r="192" ht="18.0" customHeight="1">
      <c r="A192" s="7"/>
      <c r="B192" s="7"/>
      <c r="C192" s="7"/>
      <c r="D192" s="7"/>
      <c r="E192" s="7"/>
      <c r="F192" s="7"/>
      <c r="G192" s="7"/>
      <c r="H192" s="264"/>
      <c r="I192" s="7"/>
      <c r="J192" s="7"/>
      <c r="K192" s="7"/>
      <c r="L192" s="7"/>
      <c r="M192" s="7"/>
      <c r="N192" s="7"/>
      <c r="O192" s="7"/>
      <c r="P192" s="7"/>
      <c r="Q192" s="265"/>
      <c r="R192" s="7"/>
      <c r="S192" s="7"/>
      <c r="T192" s="7"/>
      <c r="U192" s="266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</row>
    <row r="193" ht="18.0" customHeight="1">
      <c r="A193" s="7"/>
      <c r="B193" s="7"/>
      <c r="C193" s="7"/>
      <c r="D193" s="7"/>
      <c r="E193" s="7"/>
      <c r="F193" s="7"/>
      <c r="G193" s="7"/>
      <c r="H193" s="264"/>
      <c r="I193" s="7"/>
      <c r="J193" s="7"/>
      <c r="K193" s="7"/>
      <c r="L193" s="7"/>
      <c r="M193" s="7"/>
      <c r="N193" s="7"/>
      <c r="O193" s="7"/>
      <c r="P193" s="7"/>
      <c r="Q193" s="265"/>
      <c r="R193" s="7"/>
      <c r="S193" s="7"/>
      <c r="T193" s="7"/>
      <c r="U193" s="266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</row>
    <row r="194" ht="18.0" customHeight="1">
      <c r="A194" s="7"/>
      <c r="B194" s="7"/>
      <c r="C194" s="7"/>
      <c r="D194" s="7"/>
      <c r="E194" s="7"/>
      <c r="F194" s="7"/>
      <c r="G194" s="7"/>
      <c r="H194" s="264"/>
      <c r="I194" s="7"/>
      <c r="J194" s="7"/>
      <c r="K194" s="7"/>
      <c r="L194" s="7"/>
      <c r="M194" s="7"/>
      <c r="N194" s="7"/>
      <c r="O194" s="7"/>
      <c r="P194" s="7"/>
      <c r="Q194" s="265"/>
      <c r="R194" s="7"/>
      <c r="S194" s="7"/>
      <c r="T194" s="7"/>
      <c r="U194" s="266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</row>
    <row r="195" ht="18.0" customHeight="1">
      <c r="A195" s="7"/>
      <c r="B195" s="7"/>
      <c r="C195" s="7"/>
      <c r="D195" s="7"/>
      <c r="E195" s="7"/>
      <c r="F195" s="7"/>
      <c r="G195" s="7"/>
      <c r="H195" s="264"/>
      <c r="I195" s="7"/>
      <c r="J195" s="7"/>
      <c r="K195" s="7"/>
      <c r="L195" s="7"/>
      <c r="M195" s="7"/>
      <c r="N195" s="7"/>
      <c r="O195" s="7"/>
      <c r="P195" s="7"/>
      <c r="Q195" s="265"/>
      <c r="R195" s="7"/>
      <c r="S195" s="7"/>
      <c r="T195" s="7"/>
      <c r="U195" s="266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</row>
    <row r="196" ht="18.0" customHeight="1">
      <c r="A196" s="7"/>
      <c r="B196" s="7"/>
      <c r="C196" s="7"/>
      <c r="D196" s="7"/>
      <c r="E196" s="7"/>
      <c r="F196" s="7"/>
      <c r="G196" s="7"/>
      <c r="H196" s="264"/>
      <c r="I196" s="7"/>
      <c r="J196" s="7"/>
      <c r="K196" s="7"/>
      <c r="L196" s="7"/>
      <c r="M196" s="7"/>
      <c r="N196" s="7"/>
      <c r="O196" s="7"/>
      <c r="P196" s="7"/>
      <c r="Q196" s="265"/>
      <c r="R196" s="7"/>
      <c r="S196" s="7"/>
      <c r="T196" s="7"/>
      <c r="U196" s="266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</row>
    <row r="197" ht="18.0" customHeight="1">
      <c r="A197" s="7"/>
      <c r="B197" s="7"/>
      <c r="C197" s="7"/>
      <c r="D197" s="7"/>
      <c r="E197" s="7"/>
      <c r="F197" s="7"/>
      <c r="G197" s="7"/>
      <c r="H197" s="264"/>
      <c r="I197" s="7"/>
      <c r="J197" s="7"/>
      <c r="K197" s="7"/>
      <c r="L197" s="7"/>
      <c r="M197" s="7"/>
      <c r="N197" s="7"/>
      <c r="O197" s="7"/>
      <c r="P197" s="7"/>
      <c r="Q197" s="265"/>
      <c r="R197" s="7"/>
      <c r="S197" s="7"/>
      <c r="T197" s="7"/>
      <c r="U197" s="266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</row>
    <row r="198" ht="18.0" customHeight="1">
      <c r="A198" s="7"/>
      <c r="B198" s="7"/>
      <c r="C198" s="7"/>
      <c r="D198" s="7"/>
      <c r="E198" s="7"/>
      <c r="F198" s="7"/>
      <c r="G198" s="7"/>
      <c r="H198" s="264"/>
      <c r="I198" s="7"/>
      <c r="J198" s="7"/>
      <c r="K198" s="7"/>
      <c r="L198" s="7"/>
      <c r="M198" s="7"/>
      <c r="N198" s="7"/>
      <c r="O198" s="7"/>
      <c r="P198" s="7"/>
      <c r="Q198" s="265"/>
      <c r="R198" s="7"/>
      <c r="S198" s="7"/>
      <c r="T198" s="7"/>
      <c r="U198" s="266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</row>
    <row r="199" ht="18.0" customHeight="1">
      <c r="A199" s="7"/>
      <c r="B199" s="7"/>
      <c r="C199" s="7"/>
      <c r="D199" s="7"/>
      <c r="E199" s="7"/>
      <c r="F199" s="7"/>
      <c r="G199" s="7"/>
      <c r="H199" s="264"/>
      <c r="I199" s="7"/>
      <c r="J199" s="7"/>
      <c r="K199" s="7"/>
      <c r="L199" s="7"/>
      <c r="M199" s="7"/>
      <c r="N199" s="7"/>
      <c r="O199" s="7"/>
      <c r="P199" s="7"/>
      <c r="Q199" s="265"/>
      <c r="R199" s="7"/>
      <c r="S199" s="7"/>
      <c r="T199" s="7"/>
      <c r="U199" s="266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</row>
    <row r="200" ht="18.0" customHeight="1">
      <c r="A200" s="7"/>
      <c r="B200" s="7"/>
      <c r="C200" s="7"/>
      <c r="D200" s="7"/>
      <c r="E200" s="7"/>
      <c r="F200" s="7"/>
      <c r="G200" s="7"/>
      <c r="H200" s="264"/>
      <c r="I200" s="7"/>
      <c r="J200" s="7"/>
      <c r="K200" s="7"/>
      <c r="L200" s="7"/>
      <c r="M200" s="7"/>
      <c r="N200" s="7"/>
      <c r="O200" s="7"/>
      <c r="P200" s="7"/>
      <c r="Q200" s="265"/>
      <c r="R200" s="7"/>
      <c r="S200" s="7"/>
      <c r="T200" s="7"/>
      <c r="U200" s="266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</row>
    <row r="201" ht="18.0" customHeight="1">
      <c r="A201" s="7"/>
      <c r="B201" s="7"/>
      <c r="C201" s="7"/>
      <c r="D201" s="7"/>
      <c r="E201" s="7"/>
      <c r="F201" s="7"/>
      <c r="G201" s="7"/>
      <c r="H201" s="264"/>
      <c r="I201" s="7"/>
      <c r="J201" s="7"/>
      <c r="K201" s="7"/>
      <c r="L201" s="7"/>
      <c r="M201" s="7"/>
      <c r="N201" s="7"/>
      <c r="O201" s="7"/>
      <c r="P201" s="7"/>
      <c r="Q201" s="265"/>
      <c r="R201" s="7"/>
      <c r="S201" s="7"/>
      <c r="T201" s="7"/>
      <c r="U201" s="266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</row>
    <row r="202" ht="18.0" customHeight="1">
      <c r="A202" s="7"/>
      <c r="B202" s="7"/>
      <c r="C202" s="7"/>
      <c r="D202" s="7"/>
      <c r="E202" s="7"/>
      <c r="F202" s="7"/>
      <c r="G202" s="7"/>
      <c r="H202" s="264"/>
      <c r="I202" s="7"/>
      <c r="J202" s="7"/>
      <c r="K202" s="7"/>
      <c r="L202" s="7"/>
      <c r="M202" s="7"/>
      <c r="N202" s="7"/>
      <c r="O202" s="7"/>
      <c r="P202" s="7"/>
      <c r="Q202" s="265"/>
      <c r="R202" s="7"/>
      <c r="S202" s="7"/>
      <c r="T202" s="7"/>
      <c r="U202" s="266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</row>
    <row r="203" ht="18.0" customHeight="1">
      <c r="A203" s="7"/>
      <c r="B203" s="7"/>
      <c r="C203" s="7"/>
      <c r="D203" s="7"/>
      <c r="E203" s="7"/>
      <c r="F203" s="7"/>
      <c r="G203" s="7"/>
      <c r="H203" s="264"/>
      <c r="I203" s="7"/>
      <c r="J203" s="7"/>
      <c r="K203" s="7"/>
      <c r="L203" s="7"/>
      <c r="M203" s="7"/>
      <c r="N203" s="7"/>
      <c r="O203" s="7"/>
      <c r="P203" s="7"/>
      <c r="Q203" s="265"/>
      <c r="R203" s="7"/>
      <c r="S203" s="7"/>
      <c r="T203" s="7"/>
      <c r="U203" s="266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</row>
    <row r="204" ht="18.0" customHeight="1">
      <c r="A204" s="7"/>
      <c r="B204" s="7"/>
      <c r="C204" s="7"/>
      <c r="D204" s="7"/>
      <c r="E204" s="7"/>
      <c r="F204" s="7"/>
      <c r="G204" s="7"/>
      <c r="H204" s="264"/>
      <c r="I204" s="7"/>
      <c r="J204" s="7"/>
      <c r="K204" s="7"/>
      <c r="L204" s="7"/>
      <c r="M204" s="7"/>
      <c r="N204" s="7"/>
      <c r="O204" s="7"/>
      <c r="P204" s="7"/>
      <c r="Q204" s="265"/>
      <c r="R204" s="7"/>
      <c r="S204" s="7"/>
      <c r="T204" s="7"/>
      <c r="U204" s="266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</row>
    <row r="205" ht="18.0" customHeight="1">
      <c r="A205" s="7"/>
      <c r="B205" s="7"/>
      <c r="C205" s="7"/>
      <c r="D205" s="7"/>
      <c r="E205" s="7"/>
      <c r="F205" s="7"/>
      <c r="G205" s="7"/>
      <c r="H205" s="264"/>
      <c r="I205" s="7"/>
      <c r="J205" s="7"/>
      <c r="K205" s="7"/>
      <c r="L205" s="7"/>
      <c r="M205" s="7"/>
      <c r="N205" s="7"/>
      <c r="O205" s="7"/>
      <c r="P205" s="7"/>
      <c r="Q205" s="265"/>
      <c r="R205" s="7"/>
      <c r="S205" s="7"/>
      <c r="T205" s="7"/>
      <c r="U205" s="266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</row>
    <row r="206" ht="18.0" customHeight="1">
      <c r="A206" s="7"/>
      <c r="B206" s="7"/>
      <c r="C206" s="7"/>
      <c r="D206" s="7"/>
      <c r="E206" s="7"/>
      <c r="F206" s="7"/>
      <c r="G206" s="7"/>
      <c r="H206" s="264"/>
      <c r="I206" s="7"/>
      <c r="J206" s="7"/>
      <c r="K206" s="7"/>
      <c r="L206" s="7"/>
      <c r="M206" s="7"/>
      <c r="N206" s="7"/>
      <c r="O206" s="7"/>
      <c r="P206" s="7"/>
      <c r="Q206" s="265"/>
      <c r="R206" s="7"/>
      <c r="S206" s="7"/>
      <c r="T206" s="7"/>
      <c r="U206" s="266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</row>
    <row r="207" ht="18.0" customHeight="1">
      <c r="A207" s="7"/>
      <c r="B207" s="7"/>
      <c r="C207" s="7"/>
      <c r="D207" s="7"/>
      <c r="E207" s="7"/>
      <c r="F207" s="7"/>
      <c r="G207" s="7"/>
      <c r="H207" s="264"/>
      <c r="I207" s="7"/>
      <c r="J207" s="7"/>
      <c r="K207" s="7"/>
      <c r="L207" s="7"/>
      <c r="M207" s="7"/>
      <c r="N207" s="7"/>
      <c r="O207" s="7"/>
      <c r="P207" s="7"/>
      <c r="Q207" s="265"/>
      <c r="R207" s="7"/>
      <c r="S207" s="7"/>
      <c r="T207" s="7"/>
      <c r="U207" s="266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</row>
    <row r="208" ht="18.0" customHeight="1">
      <c r="A208" s="7"/>
      <c r="B208" s="7"/>
      <c r="C208" s="7"/>
      <c r="D208" s="7"/>
      <c r="E208" s="7"/>
      <c r="F208" s="7"/>
      <c r="G208" s="7"/>
      <c r="H208" s="264"/>
      <c r="I208" s="7"/>
      <c r="J208" s="7"/>
      <c r="K208" s="7"/>
      <c r="L208" s="7"/>
      <c r="M208" s="7"/>
      <c r="N208" s="7"/>
      <c r="O208" s="7"/>
      <c r="P208" s="7"/>
      <c r="Q208" s="265"/>
      <c r="R208" s="7"/>
      <c r="S208" s="7"/>
      <c r="T208" s="7"/>
      <c r="U208" s="266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</row>
    <row r="209" ht="18.0" customHeight="1">
      <c r="A209" s="7"/>
      <c r="B209" s="7"/>
      <c r="C209" s="7"/>
      <c r="D209" s="7"/>
      <c r="E209" s="7"/>
      <c r="F209" s="7"/>
      <c r="G209" s="7"/>
      <c r="H209" s="264"/>
      <c r="I209" s="7"/>
      <c r="J209" s="7"/>
      <c r="K209" s="7"/>
      <c r="L209" s="7"/>
      <c r="M209" s="7"/>
      <c r="N209" s="7"/>
      <c r="O209" s="7"/>
      <c r="P209" s="7"/>
      <c r="Q209" s="265"/>
      <c r="R209" s="7"/>
      <c r="S209" s="7"/>
      <c r="T209" s="7"/>
      <c r="U209" s="266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</row>
    <row r="210" ht="18.0" customHeight="1">
      <c r="A210" s="7"/>
      <c r="B210" s="7"/>
      <c r="C210" s="7"/>
      <c r="D210" s="7"/>
      <c r="E210" s="7"/>
      <c r="F210" s="7"/>
      <c r="G210" s="7"/>
      <c r="H210" s="264"/>
      <c r="I210" s="7"/>
      <c r="J210" s="7"/>
      <c r="K210" s="7"/>
      <c r="L210" s="7"/>
      <c r="M210" s="7"/>
      <c r="N210" s="7"/>
      <c r="O210" s="7"/>
      <c r="P210" s="7"/>
      <c r="Q210" s="265"/>
      <c r="R210" s="7"/>
      <c r="S210" s="7"/>
      <c r="T210" s="7"/>
      <c r="U210" s="266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</row>
    <row r="211" ht="18.0" customHeight="1">
      <c r="A211" s="7"/>
      <c r="B211" s="7"/>
      <c r="C211" s="7"/>
      <c r="D211" s="7"/>
      <c r="E211" s="7"/>
      <c r="F211" s="7"/>
      <c r="G211" s="7"/>
      <c r="H211" s="264"/>
      <c r="I211" s="7"/>
      <c r="J211" s="7"/>
      <c r="K211" s="7"/>
      <c r="L211" s="7"/>
      <c r="M211" s="7"/>
      <c r="N211" s="7"/>
      <c r="O211" s="7"/>
      <c r="P211" s="7"/>
      <c r="Q211" s="265"/>
      <c r="R211" s="7"/>
      <c r="S211" s="7"/>
      <c r="T211" s="7"/>
      <c r="U211" s="266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</row>
    <row r="212" ht="18.0" customHeight="1">
      <c r="A212" s="7"/>
      <c r="B212" s="7"/>
      <c r="C212" s="7"/>
      <c r="D212" s="7"/>
      <c r="E212" s="7"/>
      <c r="F212" s="7"/>
      <c r="G212" s="7"/>
      <c r="H212" s="264"/>
      <c r="I212" s="7"/>
      <c r="J212" s="7"/>
      <c r="K212" s="7"/>
      <c r="L212" s="7"/>
      <c r="M212" s="7"/>
      <c r="N212" s="7"/>
      <c r="O212" s="7"/>
      <c r="P212" s="7"/>
      <c r="Q212" s="265"/>
      <c r="R212" s="7"/>
      <c r="S212" s="7"/>
      <c r="T212" s="7"/>
      <c r="U212" s="266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</row>
    <row r="213" ht="18.0" customHeight="1">
      <c r="A213" s="7"/>
      <c r="B213" s="7"/>
      <c r="C213" s="7"/>
      <c r="D213" s="7"/>
      <c r="E213" s="7"/>
      <c r="F213" s="7"/>
      <c r="G213" s="7"/>
      <c r="H213" s="264"/>
      <c r="I213" s="7"/>
      <c r="J213" s="7"/>
      <c r="K213" s="7"/>
      <c r="L213" s="7"/>
      <c r="M213" s="7"/>
      <c r="N213" s="7"/>
      <c r="O213" s="7"/>
      <c r="P213" s="7"/>
      <c r="Q213" s="265"/>
      <c r="R213" s="7"/>
      <c r="S213" s="7"/>
      <c r="T213" s="7"/>
      <c r="U213" s="266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</row>
    <row r="214" ht="18.0" customHeight="1">
      <c r="A214" s="7"/>
      <c r="B214" s="7"/>
      <c r="C214" s="7"/>
      <c r="D214" s="7"/>
      <c r="E214" s="7"/>
      <c r="F214" s="7"/>
      <c r="G214" s="7"/>
      <c r="H214" s="264"/>
      <c r="I214" s="7"/>
      <c r="J214" s="7"/>
      <c r="K214" s="7"/>
      <c r="L214" s="7"/>
      <c r="M214" s="7"/>
      <c r="N214" s="7"/>
      <c r="O214" s="7"/>
      <c r="P214" s="7"/>
      <c r="Q214" s="265"/>
      <c r="R214" s="7"/>
      <c r="S214" s="7"/>
      <c r="T214" s="7"/>
      <c r="U214" s="266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</row>
    <row r="215" ht="18.0" customHeight="1">
      <c r="A215" s="7"/>
      <c r="B215" s="7"/>
      <c r="C215" s="7"/>
      <c r="D215" s="7"/>
      <c r="E215" s="7"/>
      <c r="F215" s="7"/>
      <c r="G215" s="7"/>
      <c r="H215" s="264"/>
      <c r="I215" s="7"/>
      <c r="J215" s="7"/>
      <c r="K215" s="7"/>
      <c r="L215" s="7"/>
      <c r="M215" s="7"/>
      <c r="N215" s="7"/>
      <c r="O215" s="7"/>
      <c r="P215" s="7"/>
      <c r="Q215" s="265"/>
      <c r="R215" s="7"/>
      <c r="S215" s="7"/>
      <c r="T215" s="7"/>
      <c r="U215" s="266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</row>
    <row r="216" ht="18.0" customHeight="1">
      <c r="A216" s="7"/>
      <c r="B216" s="7"/>
      <c r="C216" s="7"/>
      <c r="D216" s="7"/>
      <c r="E216" s="7"/>
      <c r="F216" s="7"/>
      <c r="G216" s="7"/>
      <c r="H216" s="264"/>
      <c r="I216" s="7"/>
      <c r="J216" s="7"/>
      <c r="K216" s="7"/>
      <c r="L216" s="7"/>
      <c r="M216" s="7"/>
      <c r="N216" s="7"/>
      <c r="O216" s="7"/>
      <c r="P216" s="7"/>
      <c r="Q216" s="265"/>
      <c r="R216" s="7"/>
      <c r="S216" s="7"/>
      <c r="T216" s="7"/>
      <c r="U216" s="266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</row>
    <row r="217" ht="18.0" customHeight="1">
      <c r="A217" s="7"/>
      <c r="B217" s="7"/>
      <c r="C217" s="7"/>
      <c r="D217" s="7"/>
      <c r="E217" s="7"/>
      <c r="F217" s="7"/>
      <c r="G217" s="7"/>
      <c r="H217" s="264"/>
      <c r="I217" s="7"/>
      <c r="J217" s="7"/>
      <c r="K217" s="7"/>
      <c r="L217" s="7"/>
      <c r="M217" s="7"/>
      <c r="N217" s="7"/>
      <c r="O217" s="7"/>
      <c r="P217" s="7"/>
      <c r="Q217" s="265"/>
      <c r="R217" s="7"/>
      <c r="S217" s="7"/>
      <c r="T217" s="7"/>
      <c r="U217" s="266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</row>
    <row r="218" ht="18.0" customHeight="1">
      <c r="A218" s="7"/>
      <c r="B218" s="7"/>
      <c r="C218" s="7"/>
      <c r="D218" s="7"/>
      <c r="E218" s="7"/>
      <c r="F218" s="7"/>
      <c r="G218" s="7"/>
      <c r="H218" s="264"/>
      <c r="I218" s="7"/>
      <c r="J218" s="7"/>
      <c r="K218" s="7"/>
      <c r="L218" s="7"/>
      <c r="M218" s="7"/>
      <c r="N218" s="7"/>
      <c r="O218" s="7"/>
      <c r="P218" s="7"/>
      <c r="Q218" s="265"/>
      <c r="R218" s="7"/>
      <c r="S218" s="7"/>
      <c r="T218" s="7"/>
      <c r="U218" s="266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</row>
    <row r="219" ht="18.0" customHeight="1">
      <c r="A219" s="7"/>
      <c r="B219" s="7"/>
      <c r="C219" s="7"/>
      <c r="D219" s="7"/>
      <c r="E219" s="7"/>
      <c r="F219" s="7"/>
      <c r="G219" s="7"/>
      <c r="H219" s="264"/>
      <c r="I219" s="7"/>
      <c r="J219" s="7"/>
      <c r="K219" s="7"/>
      <c r="L219" s="7"/>
      <c r="M219" s="7"/>
      <c r="N219" s="7"/>
      <c r="O219" s="7"/>
      <c r="P219" s="7"/>
      <c r="Q219" s="265"/>
      <c r="R219" s="7"/>
      <c r="S219" s="7"/>
      <c r="T219" s="7"/>
      <c r="U219" s="266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</row>
    <row r="220" ht="18.0" customHeight="1">
      <c r="A220" s="7"/>
      <c r="B220" s="7"/>
      <c r="C220" s="7"/>
      <c r="D220" s="7"/>
      <c r="E220" s="7"/>
      <c r="F220" s="7"/>
      <c r="G220" s="7"/>
      <c r="H220" s="264"/>
      <c r="I220" s="7"/>
      <c r="J220" s="7"/>
      <c r="K220" s="7"/>
      <c r="L220" s="7"/>
      <c r="M220" s="7"/>
      <c r="N220" s="7"/>
      <c r="O220" s="7"/>
      <c r="P220" s="7"/>
      <c r="Q220" s="265"/>
      <c r="R220" s="7"/>
      <c r="S220" s="7"/>
      <c r="T220" s="7"/>
      <c r="U220" s="266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</row>
    <row r="221" ht="18.0" customHeight="1">
      <c r="A221" s="7"/>
      <c r="B221" s="7"/>
      <c r="C221" s="7"/>
      <c r="D221" s="7"/>
      <c r="E221" s="7"/>
      <c r="F221" s="7"/>
      <c r="G221" s="7"/>
      <c r="H221" s="264"/>
      <c r="I221" s="7"/>
      <c r="J221" s="7"/>
      <c r="K221" s="7"/>
      <c r="L221" s="7"/>
      <c r="M221" s="7"/>
      <c r="N221" s="7"/>
      <c r="O221" s="7"/>
      <c r="P221" s="7"/>
      <c r="Q221" s="265"/>
      <c r="R221" s="7"/>
      <c r="S221" s="7"/>
      <c r="T221" s="7"/>
      <c r="U221" s="266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</row>
    <row r="222" ht="18.0" customHeight="1">
      <c r="A222" s="7"/>
      <c r="B222" s="7"/>
      <c r="C222" s="7"/>
      <c r="D222" s="7"/>
      <c r="E222" s="7"/>
      <c r="F222" s="7"/>
      <c r="G222" s="7"/>
      <c r="H222" s="264"/>
      <c r="I222" s="7"/>
      <c r="J222" s="7"/>
      <c r="K222" s="7"/>
      <c r="L222" s="7"/>
      <c r="M222" s="7"/>
      <c r="N222" s="7"/>
      <c r="O222" s="7"/>
      <c r="P222" s="7"/>
      <c r="Q222" s="265"/>
      <c r="R222" s="7"/>
      <c r="S222" s="7"/>
      <c r="T222" s="7"/>
      <c r="U222" s="266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</row>
    <row r="223" ht="18.0" customHeight="1">
      <c r="A223" s="7"/>
      <c r="B223" s="7"/>
      <c r="C223" s="7"/>
      <c r="D223" s="7"/>
      <c r="E223" s="7"/>
      <c r="F223" s="7"/>
      <c r="G223" s="7"/>
      <c r="H223" s="264"/>
      <c r="I223" s="7"/>
      <c r="J223" s="7"/>
      <c r="K223" s="7"/>
      <c r="L223" s="7"/>
      <c r="M223" s="7"/>
      <c r="N223" s="7"/>
      <c r="O223" s="7"/>
      <c r="P223" s="7"/>
      <c r="Q223" s="265"/>
      <c r="R223" s="7"/>
      <c r="S223" s="7"/>
      <c r="T223" s="7"/>
      <c r="U223" s="266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</row>
    <row r="224" ht="18.0" customHeight="1">
      <c r="A224" s="7"/>
      <c r="B224" s="7"/>
      <c r="C224" s="7"/>
      <c r="D224" s="7"/>
      <c r="E224" s="7"/>
      <c r="F224" s="7"/>
      <c r="G224" s="7"/>
      <c r="H224" s="264"/>
      <c r="I224" s="7"/>
      <c r="J224" s="7"/>
      <c r="K224" s="7"/>
      <c r="L224" s="7"/>
      <c r="M224" s="7"/>
      <c r="N224" s="7"/>
      <c r="O224" s="7"/>
      <c r="P224" s="7"/>
      <c r="Q224" s="265"/>
      <c r="R224" s="7"/>
      <c r="S224" s="7"/>
      <c r="T224" s="7"/>
      <c r="U224" s="266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</row>
    <row r="225" ht="18.0" customHeight="1">
      <c r="A225" s="7"/>
      <c r="B225" s="7"/>
      <c r="C225" s="7"/>
      <c r="D225" s="7"/>
      <c r="E225" s="7"/>
      <c r="F225" s="7"/>
      <c r="G225" s="7"/>
      <c r="H225" s="264"/>
      <c r="I225" s="7"/>
      <c r="J225" s="7"/>
      <c r="K225" s="7"/>
      <c r="L225" s="7"/>
      <c r="M225" s="7"/>
      <c r="N225" s="7"/>
      <c r="O225" s="7"/>
      <c r="P225" s="7"/>
      <c r="Q225" s="265"/>
      <c r="R225" s="7"/>
      <c r="S225" s="7"/>
      <c r="T225" s="7"/>
      <c r="U225" s="266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</row>
    <row r="226" ht="18.0" customHeight="1">
      <c r="A226" s="7"/>
      <c r="B226" s="7"/>
      <c r="C226" s="7"/>
      <c r="D226" s="7"/>
      <c r="E226" s="7"/>
      <c r="F226" s="7"/>
      <c r="G226" s="7"/>
      <c r="H226" s="264"/>
      <c r="I226" s="7"/>
      <c r="J226" s="7"/>
      <c r="K226" s="7"/>
      <c r="L226" s="7"/>
      <c r="M226" s="7"/>
      <c r="N226" s="7"/>
      <c r="O226" s="7"/>
      <c r="P226" s="7"/>
      <c r="Q226" s="265"/>
      <c r="R226" s="7"/>
      <c r="S226" s="7"/>
      <c r="T226" s="7"/>
      <c r="U226" s="266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</row>
    <row r="227" ht="18.0" customHeight="1">
      <c r="A227" s="7"/>
      <c r="B227" s="7"/>
      <c r="C227" s="7"/>
      <c r="D227" s="7"/>
      <c r="E227" s="7"/>
      <c r="F227" s="7"/>
      <c r="G227" s="7"/>
      <c r="H227" s="264"/>
      <c r="I227" s="7"/>
      <c r="J227" s="7"/>
      <c r="K227" s="7"/>
      <c r="L227" s="7"/>
      <c r="M227" s="7"/>
      <c r="N227" s="7"/>
      <c r="O227" s="7"/>
      <c r="P227" s="7"/>
      <c r="Q227" s="265"/>
      <c r="R227" s="7"/>
      <c r="S227" s="7"/>
      <c r="T227" s="7"/>
      <c r="U227" s="266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</row>
    <row r="228" ht="18.0" customHeight="1">
      <c r="A228" s="7"/>
      <c r="B228" s="7"/>
      <c r="C228" s="7"/>
      <c r="D228" s="7"/>
      <c r="E228" s="7"/>
      <c r="F228" s="7"/>
      <c r="G228" s="7"/>
      <c r="H228" s="264"/>
      <c r="I228" s="7"/>
      <c r="J228" s="7"/>
      <c r="K228" s="7"/>
      <c r="L228" s="7"/>
      <c r="M228" s="7"/>
      <c r="N228" s="7"/>
      <c r="O228" s="7"/>
      <c r="P228" s="7"/>
      <c r="Q228" s="265"/>
      <c r="R228" s="7"/>
      <c r="S228" s="7"/>
      <c r="T228" s="7"/>
      <c r="U228" s="266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</row>
    <row r="229" ht="18.0" customHeight="1">
      <c r="A229" s="7"/>
      <c r="B229" s="7"/>
      <c r="C229" s="7"/>
      <c r="D229" s="7"/>
      <c r="E229" s="7"/>
      <c r="F229" s="7"/>
      <c r="G229" s="7"/>
      <c r="H229" s="264"/>
      <c r="I229" s="7"/>
      <c r="J229" s="7"/>
      <c r="K229" s="7"/>
      <c r="L229" s="7"/>
      <c r="M229" s="7"/>
      <c r="N229" s="7"/>
      <c r="O229" s="7"/>
      <c r="P229" s="7"/>
      <c r="Q229" s="265"/>
      <c r="R229" s="7"/>
      <c r="S229" s="7"/>
      <c r="T229" s="7"/>
      <c r="U229" s="266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</row>
    <row r="230" ht="18.0" customHeight="1">
      <c r="A230" s="7"/>
      <c r="B230" s="7"/>
      <c r="C230" s="7"/>
      <c r="D230" s="7"/>
      <c r="E230" s="7"/>
      <c r="F230" s="7"/>
      <c r="G230" s="7"/>
      <c r="H230" s="264"/>
      <c r="I230" s="7"/>
      <c r="J230" s="7"/>
      <c r="K230" s="7"/>
      <c r="L230" s="7"/>
      <c r="M230" s="7"/>
      <c r="N230" s="7"/>
      <c r="O230" s="7"/>
      <c r="P230" s="7"/>
      <c r="Q230" s="265"/>
      <c r="R230" s="7"/>
      <c r="S230" s="7"/>
      <c r="T230" s="7"/>
      <c r="U230" s="266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</row>
    <row r="231" ht="18.0" customHeight="1">
      <c r="A231" s="7"/>
      <c r="B231" s="7"/>
      <c r="C231" s="7"/>
      <c r="D231" s="7"/>
      <c r="E231" s="7"/>
      <c r="F231" s="7"/>
      <c r="G231" s="7"/>
      <c r="H231" s="264"/>
      <c r="I231" s="7"/>
      <c r="J231" s="7"/>
      <c r="K231" s="7"/>
      <c r="L231" s="7"/>
      <c r="M231" s="7"/>
      <c r="N231" s="7"/>
      <c r="O231" s="7"/>
      <c r="P231" s="7"/>
      <c r="Q231" s="265"/>
      <c r="R231" s="7"/>
      <c r="S231" s="7"/>
      <c r="T231" s="7"/>
      <c r="U231" s="266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</row>
    <row r="232" ht="18.0" customHeight="1">
      <c r="A232" s="7"/>
      <c r="B232" s="7"/>
      <c r="C232" s="7"/>
      <c r="D232" s="7"/>
      <c r="E232" s="7"/>
      <c r="F232" s="7"/>
      <c r="G232" s="7"/>
      <c r="H232" s="264"/>
      <c r="I232" s="7"/>
      <c r="J232" s="7"/>
      <c r="K232" s="7"/>
      <c r="L232" s="7"/>
      <c r="M232" s="7"/>
      <c r="N232" s="7"/>
      <c r="O232" s="7"/>
      <c r="P232" s="7"/>
      <c r="Q232" s="265"/>
      <c r="R232" s="7"/>
      <c r="S232" s="7"/>
      <c r="T232" s="7"/>
      <c r="U232" s="266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</row>
    <row r="233" ht="18.0" customHeight="1">
      <c r="A233" s="7"/>
      <c r="B233" s="7"/>
      <c r="C233" s="7"/>
      <c r="D233" s="7"/>
      <c r="E233" s="7"/>
      <c r="F233" s="7"/>
      <c r="G233" s="7"/>
      <c r="H233" s="264"/>
      <c r="I233" s="7"/>
      <c r="J233" s="7"/>
      <c r="K233" s="7"/>
      <c r="L233" s="7"/>
      <c r="M233" s="7"/>
      <c r="N233" s="7"/>
      <c r="O233" s="7"/>
      <c r="P233" s="7"/>
      <c r="Q233" s="265"/>
      <c r="R233" s="7"/>
      <c r="S233" s="7"/>
      <c r="T233" s="7"/>
      <c r="U233" s="266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</row>
    <row r="234" ht="18.0" customHeight="1">
      <c r="A234" s="7"/>
      <c r="B234" s="7"/>
      <c r="C234" s="7"/>
      <c r="D234" s="7"/>
      <c r="E234" s="7"/>
      <c r="F234" s="7"/>
      <c r="G234" s="7"/>
      <c r="H234" s="264"/>
      <c r="I234" s="7"/>
      <c r="J234" s="7"/>
      <c r="K234" s="7"/>
      <c r="L234" s="7"/>
      <c r="M234" s="7"/>
      <c r="N234" s="7"/>
      <c r="O234" s="7"/>
      <c r="P234" s="7"/>
      <c r="Q234" s="265"/>
      <c r="R234" s="7"/>
      <c r="S234" s="7"/>
      <c r="T234" s="7"/>
      <c r="U234" s="266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</row>
    <row r="235" ht="18.0" customHeight="1">
      <c r="A235" s="7"/>
      <c r="B235" s="7"/>
      <c r="C235" s="7"/>
      <c r="D235" s="7"/>
      <c r="E235" s="7"/>
      <c r="F235" s="7"/>
      <c r="G235" s="7"/>
      <c r="H235" s="264"/>
      <c r="I235" s="7"/>
      <c r="J235" s="7"/>
      <c r="K235" s="7"/>
      <c r="L235" s="7"/>
      <c r="M235" s="7"/>
      <c r="N235" s="7"/>
      <c r="O235" s="7"/>
      <c r="P235" s="7"/>
      <c r="Q235" s="265"/>
      <c r="R235" s="7"/>
      <c r="S235" s="7"/>
      <c r="T235" s="7"/>
      <c r="U235" s="266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</row>
    <row r="236" ht="18.0" customHeight="1">
      <c r="A236" s="7"/>
      <c r="B236" s="7"/>
      <c r="C236" s="7"/>
      <c r="D236" s="7"/>
      <c r="E236" s="7"/>
      <c r="F236" s="7"/>
      <c r="G236" s="7"/>
      <c r="H236" s="264"/>
      <c r="I236" s="7"/>
      <c r="J236" s="7"/>
      <c r="K236" s="7"/>
      <c r="L236" s="7"/>
      <c r="M236" s="7"/>
      <c r="N236" s="7"/>
      <c r="O236" s="7"/>
      <c r="P236" s="7"/>
      <c r="Q236" s="265"/>
      <c r="R236" s="7"/>
      <c r="S236" s="7"/>
      <c r="T236" s="7"/>
      <c r="U236" s="266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</row>
    <row r="237" ht="18.0" customHeight="1">
      <c r="A237" s="7"/>
      <c r="B237" s="7"/>
      <c r="C237" s="7"/>
      <c r="D237" s="7"/>
      <c r="E237" s="7"/>
      <c r="F237" s="7"/>
      <c r="G237" s="7"/>
      <c r="H237" s="264"/>
      <c r="I237" s="7"/>
      <c r="J237" s="7"/>
      <c r="K237" s="7"/>
      <c r="L237" s="7"/>
      <c r="M237" s="7"/>
      <c r="N237" s="7"/>
      <c r="O237" s="7"/>
      <c r="P237" s="7"/>
      <c r="Q237" s="265"/>
      <c r="R237" s="7"/>
      <c r="S237" s="7"/>
      <c r="T237" s="7"/>
      <c r="U237" s="266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</row>
    <row r="238" ht="18.0" customHeight="1">
      <c r="A238" s="7"/>
      <c r="B238" s="7"/>
      <c r="C238" s="7"/>
      <c r="D238" s="7"/>
      <c r="E238" s="7"/>
      <c r="F238" s="7"/>
      <c r="G238" s="7"/>
      <c r="H238" s="264"/>
      <c r="I238" s="7"/>
      <c r="J238" s="7"/>
      <c r="K238" s="7"/>
      <c r="L238" s="7"/>
      <c r="M238" s="7"/>
      <c r="N238" s="7"/>
      <c r="O238" s="7"/>
      <c r="P238" s="7"/>
      <c r="Q238" s="265"/>
      <c r="R238" s="7"/>
      <c r="S238" s="7"/>
      <c r="T238" s="7"/>
      <c r="U238" s="266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</row>
    <row r="239" ht="18.0" customHeight="1">
      <c r="A239" s="7"/>
      <c r="B239" s="7"/>
      <c r="C239" s="7"/>
      <c r="D239" s="7"/>
      <c r="E239" s="7"/>
      <c r="F239" s="7"/>
      <c r="G239" s="7"/>
      <c r="H239" s="264"/>
      <c r="I239" s="7"/>
      <c r="J239" s="7"/>
      <c r="K239" s="7"/>
      <c r="L239" s="7"/>
      <c r="M239" s="7"/>
      <c r="N239" s="7"/>
      <c r="O239" s="7"/>
      <c r="P239" s="7"/>
      <c r="Q239" s="265"/>
      <c r="R239" s="7"/>
      <c r="S239" s="7"/>
      <c r="T239" s="7"/>
      <c r="U239" s="266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</row>
    <row r="240" ht="18.0" customHeight="1">
      <c r="A240" s="7"/>
      <c r="B240" s="7"/>
      <c r="C240" s="7"/>
      <c r="D240" s="7"/>
      <c r="E240" s="7"/>
      <c r="F240" s="7"/>
      <c r="G240" s="7"/>
      <c r="H240" s="264"/>
      <c r="I240" s="7"/>
      <c r="J240" s="7"/>
      <c r="K240" s="7"/>
      <c r="L240" s="7"/>
      <c r="M240" s="7"/>
      <c r="N240" s="7"/>
      <c r="O240" s="7"/>
      <c r="P240" s="7"/>
      <c r="Q240" s="265"/>
      <c r="R240" s="7"/>
      <c r="S240" s="7"/>
      <c r="T240" s="7"/>
      <c r="U240" s="266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</row>
    <row r="241" ht="18.0" customHeight="1">
      <c r="A241" s="7"/>
      <c r="B241" s="7"/>
      <c r="C241" s="7"/>
      <c r="D241" s="7"/>
      <c r="E241" s="7"/>
      <c r="F241" s="7"/>
      <c r="G241" s="7"/>
      <c r="H241" s="264"/>
      <c r="I241" s="7"/>
      <c r="J241" s="7"/>
      <c r="K241" s="7"/>
      <c r="L241" s="7"/>
      <c r="M241" s="7"/>
      <c r="N241" s="7"/>
      <c r="O241" s="7"/>
      <c r="P241" s="7"/>
      <c r="Q241" s="265"/>
      <c r="R241" s="7"/>
      <c r="S241" s="7"/>
      <c r="T241" s="7"/>
      <c r="U241" s="266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</row>
    <row r="242" ht="18.0" customHeight="1">
      <c r="A242" s="7"/>
      <c r="B242" s="7"/>
      <c r="C242" s="7"/>
      <c r="D242" s="7"/>
      <c r="E242" s="7"/>
      <c r="F242" s="7"/>
      <c r="G242" s="7"/>
      <c r="H242" s="264"/>
      <c r="I242" s="7"/>
      <c r="J242" s="7"/>
      <c r="K242" s="7"/>
      <c r="L242" s="7"/>
      <c r="M242" s="7"/>
      <c r="N242" s="7"/>
      <c r="O242" s="7"/>
      <c r="P242" s="7"/>
      <c r="Q242" s="265"/>
      <c r="R242" s="7"/>
      <c r="S242" s="7"/>
      <c r="T242" s="7"/>
      <c r="U242" s="266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</row>
    <row r="243" ht="18.0" customHeight="1">
      <c r="A243" s="7"/>
      <c r="B243" s="7"/>
      <c r="C243" s="7"/>
      <c r="D243" s="7"/>
      <c r="E243" s="7"/>
      <c r="F243" s="7"/>
      <c r="G243" s="7"/>
      <c r="H243" s="264"/>
      <c r="I243" s="7"/>
      <c r="J243" s="7"/>
      <c r="K243" s="7"/>
      <c r="L243" s="7"/>
      <c r="M243" s="7"/>
      <c r="N243" s="7"/>
      <c r="O243" s="7"/>
      <c r="P243" s="7"/>
      <c r="Q243" s="265"/>
      <c r="R243" s="7"/>
      <c r="S243" s="7"/>
      <c r="T243" s="7"/>
      <c r="U243" s="266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</row>
    <row r="244" ht="18.0" customHeight="1">
      <c r="A244" s="7"/>
      <c r="B244" s="7"/>
      <c r="C244" s="7"/>
      <c r="D244" s="7"/>
      <c r="E244" s="7"/>
      <c r="F244" s="7"/>
      <c r="G244" s="7"/>
      <c r="H244" s="264"/>
      <c r="I244" s="7"/>
      <c r="J244" s="7"/>
      <c r="K244" s="7"/>
      <c r="L244" s="7"/>
      <c r="M244" s="7"/>
      <c r="N244" s="7"/>
      <c r="O244" s="7"/>
      <c r="P244" s="7"/>
      <c r="Q244" s="265"/>
      <c r="R244" s="7"/>
      <c r="S244" s="7"/>
      <c r="T244" s="7"/>
      <c r="U244" s="266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</row>
    <row r="245" ht="18.0" customHeight="1">
      <c r="A245" s="7"/>
      <c r="B245" s="7"/>
      <c r="C245" s="7"/>
      <c r="D245" s="7"/>
      <c r="E245" s="7"/>
      <c r="F245" s="7"/>
      <c r="G245" s="7"/>
      <c r="H245" s="264"/>
      <c r="I245" s="7"/>
      <c r="J245" s="7"/>
      <c r="K245" s="7"/>
      <c r="L245" s="7"/>
      <c r="M245" s="7"/>
      <c r="N245" s="7"/>
      <c r="O245" s="7"/>
      <c r="P245" s="7"/>
      <c r="Q245" s="265"/>
      <c r="R245" s="7"/>
      <c r="S245" s="7"/>
      <c r="T245" s="7"/>
      <c r="U245" s="266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</row>
    <row r="246" ht="18.0" customHeight="1">
      <c r="A246" s="7"/>
      <c r="B246" s="7"/>
      <c r="C246" s="7"/>
      <c r="D246" s="7"/>
      <c r="E246" s="7"/>
      <c r="F246" s="7"/>
      <c r="G246" s="7"/>
      <c r="H246" s="264"/>
      <c r="I246" s="7"/>
      <c r="J246" s="7"/>
      <c r="K246" s="7"/>
      <c r="L246" s="7"/>
      <c r="M246" s="7"/>
      <c r="N246" s="7"/>
      <c r="O246" s="7"/>
      <c r="P246" s="7"/>
      <c r="Q246" s="265"/>
      <c r="R246" s="7"/>
      <c r="S246" s="7"/>
      <c r="T246" s="7"/>
      <c r="U246" s="266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</row>
    <row r="247" ht="18.0" customHeight="1">
      <c r="A247" s="7"/>
      <c r="B247" s="7"/>
      <c r="C247" s="7"/>
      <c r="D247" s="7"/>
      <c r="E247" s="7"/>
      <c r="F247" s="7"/>
      <c r="G247" s="7"/>
      <c r="H247" s="264"/>
      <c r="I247" s="7"/>
      <c r="J247" s="7"/>
      <c r="K247" s="7"/>
      <c r="L247" s="7"/>
      <c r="M247" s="7"/>
      <c r="N247" s="7"/>
      <c r="O247" s="7"/>
      <c r="P247" s="7"/>
      <c r="Q247" s="265"/>
      <c r="R247" s="7"/>
      <c r="S247" s="7"/>
      <c r="T247" s="7"/>
      <c r="U247" s="266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</row>
    <row r="248" ht="18.0" customHeight="1">
      <c r="A248" s="7"/>
      <c r="B248" s="7"/>
      <c r="C248" s="7"/>
      <c r="D248" s="7"/>
      <c r="E248" s="7"/>
      <c r="F248" s="7"/>
      <c r="G248" s="7"/>
      <c r="H248" s="264"/>
      <c r="I248" s="7"/>
      <c r="J248" s="7"/>
      <c r="K248" s="7"/>
      <c r="L248" s="7"/>
      <c r="M248" s="7"/>
      <c r="N248" s="7"/>
      <c r="O248" s="7"/>
      <c r="P248" s="7"/>
      <c r="Q248" s="265"/>
      <c r="R248" s="7"/>
      <c r="S248" s="7"/>
      <c r="T248" s="7"/>
      <c r="U248" s="266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</row>
    <row r="249" ht="18.0" customHeight="1">
      <c r="A249" s="7"/>
      <c r="B249" s="7"/>
      <c r="C249" s="7"/>
      <c r="D249" s="7"/>
      <c r="E249" s="7"/>
      <c r="F249" s="7"/>
      <c r="G249" s="7"/>
      <c r="H249" s="264"/>
      <c r="I249" s="7"/>
      <c r="J249" s="7"/>
      <c r="K249" s="7"/>
      <c r="L249" s="7"/>
      <c r="M249" s="7"/>
      <c r="N249" s="7"/>
      <c r="O249" s="7"/>
      <c r="P249" s="7"/>
      <c r="Q249" s="265"/>
      <c r="R249" s="7"/>
      <c r="S249" s="7"/>
      <c r="T249" s="7"/>
      <c r="U249" s="266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</row>
    <row r="250" ht="18.0" customHeight="1">
      <c r="A250" s="7"/>
      <c r="B250" s="7"/>
      <c r="C250" s="7"/>
      <c r="D250" s="7"/>
      <c r="E250" s="7"/>
      <c r="F250" s="7"/>
      <c r="G250" s="7"/>
      <c r="H250" s="264"/>
      <c r="I250" s="7"/>
      <c r="J250" s="7"/>
      <c r="K250" s="7"/>
      <c r="L250" s="7"/>
      <c r="M250" s="7"/>
      <c r="N250" s="7"/>
      <c r="O250" s="7"/>
      <c r="P250" s="7"/>
      <c r="Q250" s="265"/>
      <c r="R250" s="7"/>
      <c r="S250" s="7"/>
      <c r="T250" s="7"/>
      <c r="U250" s="266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</row>
    <row r="251" ht="18.0" customHeight="1">
      <c r="A251" s="7"/>
      <c r="B251" s="7"/>
      <c r="C251" s="7"/>
      <c r="D251" s="7"/>
      <c r="E251" s="7"/>
      <c r="F251" s="7"/>
      <c r="G251" s="7"/>
      <c r="H251" s="264"/>
      <c r="I251" s="7"/>
      <c r="J251" s="7"/>
      <c r="K251" s="7"/>
      <c r="L251" s="7"/>
      <c r="M251" s="7"/>
      <c r="N251" s="7"/>
      <c r="O251" s="7"/>
      <c r="P251" s="7"/>
      <c r="Q251" s="265"/>
      <c r="R251" s="7"/>
      <c r="S251" s="7"/>
      <c r="T251" s="7"/>
      <c r="U251" s="266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</row>
    <row r="252" ht="18.0" customHeight="1">
      <c r="A252" s="7"/>
      <c r="B252" s="7"/>
      <c r="C252" s="7"/>
      <c r="D252" s="7"/>
      <c r="E252" s="7"/>
      <c r="F252" s="7"/>
      <c r="G252" s="7"/>
      <c r="H252" s="264"/>
      <c r="I252" s="7"/>
      <c r="J252" s="7"/>
      <c r="K252" s="7"/>
      <c r="L252" s="7"/>
      <c r="M252" s="7"/>
      <c r="N252" s="7"/>
      <c r="O252" s="7"/>
      <c r="P252" s="7"/>
      <c r="Q252" s="265"/>
      <c r="R252" s="7"/>
      <c r="S252" s="7"/>
      <c r="T252" s="7"/>
      <c r="U252" s="266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</row>
    <row r="253" ht="18.0" customHeight="1">
      <c r="A253" s="7"/>
      <c r="B253" s="7"/>
      <c r="C253" s="7"/>
      <c r="D253" s="7"/>
      <c r="E253" s="7"/>
      <c r="F253" s="7"/>
      <c r="G253" s="7"/>
      <c r="H253" s="264"/>
      <c r="I253" s="7"/>
      <c r="J253" s="7"/>
      <c r="K253" s="7"/>
      <c r="L253" s="7"/>
      <c r="M253" s="7"/>
      <c r="N253" s="7"/>
      <c r="O253" s="7"/>
      <c r="P253" s="7"/>
      <c r="Q253" s="265"/>
      <c r="R253" s="7"/>
      <c r="S253" s="7"/>
      <c r="T253" s="7"/>
      <c r="U253" s="266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</row>
    <row r="254" ht="18.0" customHeight="1">
      <c r="A254" s="7"/>
      <c r="B254" s="7"/>
      <c r="C254" s="7"/>
      <c r="D254" s="7"/>
      <c r="E254" s="7"/>
      <c r="F254" s="7"/>
      <c r="G254" s="7"/>
      <c r="H254" s="264"/>
      <c r="I254" s="7"/>
      <c r="J254" s="7"/>
      <c r="K254" s="7"/>
      <c r="L254" s="7"/>
      <c r="M254" s="7"/>
      <c r="N254" s="7"/>
      <c r="O254" s="7"/>
      <c r="P254" s="7"/>
      <c r="Q254" s="265"/>
      <c r="R254" s="7"/>
      <c r="S254" s="7"/>
      <c r="T254" s="7"/>
      <c r="U254" s="266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</row>
    <row r="255" ht="18.0" customHeight="1">
      <c r="A255" s="7"/>
      <c r="B255" s="7"/>
      <c r="C255" s="7"/>
      <c r="D255" s="7"/>
      <c r="E255" s="7"/>
      <c r="F255" s="7"/>
      <c r="G255" s="7"/>
      <c r="H255" s="264"/>
      <c r="I255" s="7"/>
      <c r="J255" s="7"/>
      <c r="K255" s="7"/>
      <c r="L255" s="7"/>
      <c r="M255" s="7"/>
      <c r="N255" s="7"/>
      <c r="O255" s="7"/>
      <c r="P255" s="7"/>
      <c r="Q255" s="265"/>
      <c r="R255" s="7"/>
      <c r="S255" s="7"/>
      <c r="T255" s="7"/>
      <c r="U255" s="266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</row>
    <row r="256" ht="18.0" customHeight="1">
      <c r="A256" s="7"/>
      <c r="B256" s="7"/>
      <c r="C256" s="7"/>
      <c r="D256" s="7"/>
      <c r="E256" s="7"/>
      <c r="F256" s="7"/>
      <c r="G256" s="7"/>
      <c r="H256" s="264"/>
      <c r="I256" s="7"/>
      <c r="J256" s="7"/>
      <c r="K256" s="7"/>
      <c r="L256" s="7"/>
      <c r="M256" s="7"/>
      <c r="N256" s="7"/>
      <c r="O256" s="7"/>
      <c r="P256" s="7"/>
      <c r="Q256" s="265"/>
      <c r="R256" s="7"/>
      <c r="S256" s="7"/>
      <c r="T256" s="7"/>
      <c r="U256" s="266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</row>
    <row r="257" ht="18.0" customHeight="1">
      <c r="A257" s="7"/>
      <c r="B257" s="7"/>
      <c r="C257" s="7"/>
      <c r="D257" s="7"/>
      <c r="E257" s="7"/>
      <c r="F257" s="7"/>
      <c r="G257" s="7"/>
      <c r="H257" s="264"/>
      <c r="I257" s="7"/>
      <c r="J257" s="7"/>
      <c r="K257" s="7"/>
      <c r="L257" s="7"/>
      <c r="M257" s="7"/>
      <c r="N257" s="7"/>
      <c r="O257" s="7"/>
      <c r="P257" s="7"/>
      <c r="Q257" s="265"/>
      <c r="R257" s="7"/>
      <c r="S257" s="7"/>
      <c r="T257" s="7"/>
      <c r="U257" s="266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</row>
    <row r="258" ht="18.0" customHeight="1">
      <c r="A258" s="7"/>
      <c r="B258" s="7"/>
      <c r="C258" s="7"/>
      <c r="D258" s="7"/>
      <c r="E258" s="7"/>
      <c r="F258" s="7"/>
      <c r="G258" s="7"/>
      <c r="H258" s="264"/>
      <c r="I258" s="7"/>
      <c r="J258" s="7"/>
      <c r="K258" s="7"/>
      <c r="L258" s="7"/>
      <c r="M258" s="7"/>
      <c r="N258" s="7"/>
      <c r="O258" s="7"/>
      <c r="P258" s="7"/>
      <c r="Q258" s="265"/>
      <c r="R258" s="7"/>
      <c r="S258" s="7"/>
      <c r="T258" s="7"/>
      <c r="U258" s="266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</row>
    <row r="259" ht="18.0" customHeight="1">
      <c r="A259" s="7"/>
      <c r="B259" s="7"/>
      <c r="C259" s="7"/>
      <c r="D259" s="7"/>
      <c r="E259" s="7"/>
      <c r="F259" s="7"/>
      <c r="G259" s="7"/>
      <c r="H259" s="264"/>
      <c r="I259" s="7"/>
      <c r="J259" s="7"/>
      <c r="K259" s="7"/>
      <c r="L259" s="7"/>
      <c r="M259" s="7"/>
      <c r="N259" s="7"/>
      <c r="O259" s="7"/>
      <c r="P259" s="7"/>
      <c r="Q259" s="265"/>
      <c r="R259" s="7"/>
      <c r="S259" s="7"/>
      <c r="T259" s="7"/>
      <c r="U259" s="266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</row>
    <row r="260" ht="18.0" customHeight="1">
      <c r="A260" s="7"/>
      <c r="B260" s="7"/>
      <c r="C260" s="7"/>
      <c r="D260" s="7"/>
      <c r="E260" s="7"/>
      <c r="F260" s="7"/>
      <c r="G260" s="7"/>
      <c r="H260" s="264"/>
      <c r="I260" s="7"/>
      <c r="J260" s="7"/>
      <c r="K260" s="7"/>
      <c r="L260" s="7"/>
      <c r="M260" s="7"/>
      <c r="N260" s="7"/>
      <c r="O260" s="7"/>
      <c r="P260" s="7"/>
      <c r="Q260" s="265"/>
      <c r="R260" s="7"/>
      <c r="S260" s="7"/>
      <c r="T260" s="7"/>
      <c r="U260" s="266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</row>
    <row r="261" ht="18.0" customHeight="1">
      <c r="A261" s="7"/>
      <c r="B261" s="7"/>
      <c r="C261" s="7"/>
      <c r="D261" s="7"/>
      <c r="E261" s="7"/>
      <c r="F261" s="7"/>
      <c r="G261" s="7"/>
      <c r="H261" s="264"/>
      <c r="I261" s="7"/>
      <c r="J261" s="7"/>
      <c r="K261" s="7"/>
      <c r="L261" s="7"/>
      <c r="M261" s="7"/>
      <c r="N261" s="7"/>
      <c r="O261" s="7"/>
      <c r="P261" s="7"/>
      <c r="Q261" s="265"/>
      <c r="R261" s="7"/>
      <c r="S261" s="7"/>
      <c r="T261" s="7"/>
      <c r="U261" s="266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</row>
    <row r="262" ht="18.0" customHeight="1">
      <c r="A262" s="7"/>
      <c r="B262" s="7"/>
      <c r="C262" s="7"/>
      <c r="D262" s="7"/>
      <c r="E262" s="7"/>
      <c r="F262" s="7"/>
      <c r="G262" s="7"/>
      <c r="H262" s="264"/>
      <c r="I262" s="7"/>
      <c r="J262" s="7"/>
      <c r="K262" s="7"/>
      <c r="L262" s="7"/>
      <c r="M262" s="7"/>
      <c r="N262" s="7"/>
      <c r="O262" s="7"/>
      <c r="P262" s="7"/>
      <c r="Q262" s="265"/>
      <c r="R262" s="7"/>
      <c r="S262" s="7"/>
      <c r="T262" s="7"/>
      <c r="U262" s="266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</row>
    <row r="263" ht="18.0" customHeight="1">
      <c r="A263" s="7"/>
      <c r="B263" s="7"/>
      <c r="C263" s="7"/>
      <c r="D263" s="7"/>
      <c r="E263" s="7"/>
      <c r="F263" s="7"/>
      <c r="G263" s="7"/>
      <c r="H263" s="264"/>
      <c r="I263" s="7"/>
      <c r="J263" s="7"/>
      <c r="K263" s="7"/>
      <c r="L263" s="7"/>
      <c r="M263" s="7"/>
      <c r="N263" s="7"/>
      <c r="O263" s="7"/>
      <c r="P263" s="7"/>
      <c r="Q263" s="265"/>
      <c r="R263" s="7"/>
      <c r="S263" s="7"/>
      <c r="T263" s="7"/>
      <c r="U263" s="266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</row>
    <row r="264" ht="18.0" customHeight="1">
      <c r="A264" s="7"/>
      <c r="B264" s="7"/>
      <c r="C264" s="7"/>
      <c r="D264" s="7"/>
      <c r="E264" s="7"/>
      <c r="F264" s="7"/>
      <c r="G264" s="7"/>
      <c r="H264" s="264"/>
      <c r="I264" s="7"/>
      <c r="J264" s="7"/>
      <c r="K264" s="7"/>
      <c r="L264" s="7"/>
      <c r="M264" s="7"/>
      <c r="N264" s="7"/>
      <c r="O264" s="7"/>
      <c r="P264" s="7"/>
      <c r="Q264" s="265"/>
      <c r="R264" s="7"/>
      <c r="S264" s="7"/>
      <c r="T264" s="7"/>
      <c r="U264" s="266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</row>
    <row r="265" ht="18.0" customHeight="1">
      <c r="A265" s="7"/>
      <c r="B265" s="7"/>
      <c r="C265" s="7"/>
      <c r="D265" s="7"/>
      <c r="E265" s="7"/>
      <c r="F265" s="7"/>
      <c r="G265" s="7"/>
      <c r="H265" s="264"/>
      <c r="I265" s="7"/>
      <c r="J265" s="7"/>
      <c r="K265" s="7"/>
      <c r="L265" s="7"/>
      <c r="M265" s="7"/>
      <c r="N265" s="7"/>
      <c r="O265" s="7"/>
      <c r="P265" s="7"/>
      <c r="Q265" s="265"/>
      <c r="R265" s="7"/>
      <c r="S265" s="7"/>
      <c r="T265" s="7"/>
      <c r="U265" s="266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</row>
    <row r="266" ht="18.0" customHeight="1">
      <c r="A266" s="7"/>
      <c r="B266" s="7"/>
      <c r="C266" s="7"/>
      <c r="D266" s="7"/>
      <c r="E266" s="7"/>
      <c r="F266" s="7"/>
      <c r="G266" s="7"/>
      <c r="H266" s="264"/>
      <c r="I266" s="7"/>
      <c r="J266" s="7"/>
      <c r="K266" s="7"/>
      <c r="L266" s="7"/>
      <c r="M266" s="7"/>
      <c r="N266" s="7"/>
      <c r="O266" s="7"/>
      <c r="P266" s="7"/>
      <c r="Q266" s="265"/>
      <c r="R266" s="7"/>
      <c r="S266" s="7"/>
      <c r="T266" s="7"/>
      <c r="U266" s="266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</row>
    <row r="267" ht="18.0" customHeight="1">
      <c r="A267" s="7"/>
      <c r="B267" s="7"/>
      <c r="C267" s="7"/>
      <c r="D267" s="7"/>
      <c r="E267" s="7"/>
      <c r="F267" s="7"/>
      <c r="G267" s="7"/>
      <c r="H267" s="264"/>
      <c r="I267" s="7"/>
      <c r="J267" s="7"/>
      <c r="K267" s="7"/>
      <c r="L267" s="7"/>
      <c r="M267" s="7"/>
      <c r="N267" s="7"/>
      <c r="O267" s="7"/>
      <c r="P267" s="7"/>
      <c r="Q267" s="265"/>
      <c r="R267" s="7"/>
      <c r="S267" s="7"/>
      <c r="T267" s="7"/>
      <c r="U267" s="266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</row>
    <row r="268" ht="18.0" customHeight="1">
      <c r="A268" s="7"/>
      <c r="B268" s="7"/>
      <c r="C268" s="7"/>
      <c r="D268" s="7"/>
      <c r="E268" s="7"/>
      <c r="F268" s="7"/>
      <c r="G268" s="7"/>
      <c r="H268" s="264"/>
      <c r="I268" s="7"/>
      <c r="J268" s="7"/>
      <c r="K268" s="7"/>
      <c r="L268" s="7"/>
      <c r="M268" s="7"/>
      <c r="N268" s="7"/>
      <c r="O268" s="7"/>
      <c r="P268" s="7"/>
      <c r="Q268" s="265"/>
      <c r="R268" s="7"/>
      <c r="S268" s="7"/>
      <c r="T268" s="7"/>
      <c r="U268" s="266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</row>
    <row r="269" ht="18.0" customHeight="1">
      <c r="A269" s="7"/>
      <c r="B269" s="7"/>
      <c r="C269" s="7"/>
      <c r="D269" s="7"/>
      <c r="E269" s="7"/>
      <c r="F269" s="7"/>
      <c r="G269" s="7"/>
      <c r="H269" s="264"/>
      <c r="I269" s="7"/>
      <c r="J269" s="7"/>
      <c r="K269" s="7"/>
      <c r="L269" s="7"/>
      <c r="M269" s="7"/>
      <c r="N269" s="7"/>
      <c r="O269" s="7"/>
      <c r="P269" s="7"/>
      <c r="Q269" s="265"/>
      <c r="R269" s="7"/>
      <c r="S269" s="7"/>
      <c r="T269" s="7"/>
      <c r="U269" s="266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</row>
    <row r="270" ht="18.0" customHeight="1">
      <c r="A270" s="7"/>
      <c r="B270" s="7"/>
      <c r="C270" s="7"/>
      <c r="D270" s="7"/>
      <c r="E270" s="7"/>
      <c r="F270" s="7"/>
      <c r="G270" s="7"/>
      <c r="H270" s="264"/>
      <c r="I270" s="7"/>
      <c r="J270" s="7"/>
      <c r="K270" s="7"/>
      <c r="L270" s="7"/>
      <c r="M270" s="7"/>
      <c r="N270" s="7"/>
      <c r="O270" s="7"/>
      <c r="P270" s="7"/>
      <c r="Q270" s="265"/>
      <c r="R270" s="7"/>
      <c r="S270" s="7"/>
      <c r="T270" s="7"/>
      <c r="U270" s="266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</row>
    <row r="271" ht="18.0" customHeight="1">
      <c r="A271" s="7"/>
      <c r="B271" s="7"/>
      <c r="C271" s="7"/>
      <c r="D271" s="7"/>
      <c r="E271" s="7"/>
      <c r="F271" s="7"/>
      <c r="G271" s="7"/>
      <c r="H271" s="264"/>
      <c r="I271" s="7"/>
      <c r="J271" s="7"/>
      <c r="K271" s="7"/>
      <c r="L271" s="7"/>
      <c r="M271" s="7"/>
      <c r="N271" s="7"/>
      <c r="O271" s="7"/>
      <c r="P271" s="7"/>
      <c r="Q271" s="265"/>
      <c r="R271" s="7"/>
      <c r="S271" s="7"/>
      <c r="T271" s="7"/>
      <c r="U271" s="266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</row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2:D12"/>
    <mergeCell ref="E13:H13"/>
    <mergeCell ref="C18:E18"/>
    <mergeCell ref="C45:E45"/>
    <mergeCell ref="C54:E54"/>
  </mergeCells>
  <printOptions/>
  <pageMargins bottom="0.78" footer="0.0" header="0.0" left="0.75" right="0.75" top="0.66"/>
  <pageSetup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71"/>
    <col customWidth="1" hidden="1" min="14" max="14" width="13.14"/>
    <col customWidth="1" hidden="1" min="15" max="16" width="8.71"/>
    <col customWidth="1" min="17" max="17" width="19.57"/>
    <col customWidth="1" min="18" max="18" width="17.43"/>
    <col customWidth="1" min="19" max="19" width="17.86"/>
    <col customWidth="1" min="20" max="20" width="17.0"/>
    <col customWidth="1" min="21" max="21" width="15.14"/>
    <col customWidth="1" min="22" max="22" width="13.86"/>
    <col customWidth="1" min="23" max="24" width="9.14"/>
    <col customWidth="1" min="25" max="25" width="16.0"/>
    <col customWidth="1" min="26" max="45" width="9.14"/>
  </cols>
  <sheetData>
    <row r="1" ht="18.0" customHeight="1">
      <c r="A1" s="140" t="s">
        <v>53</v>
      </c>
      <c r="B1" s="140"/>
      <c r="C1" s="140"/>
      <c r="D1" s="140"/>
      <c r="E1" s="140"/>
      <c r="F1" s="140"/>
      <c r="G1" s="140"/>
      <c r="H1" s="141"/>
      <c r="I1" s="140"/>
      <c r="J1" s="140"/>
      <c r="K1" s="140"/>
      <c r="L1" s="140"/>
      <c r="M1" s="140"/>
      <c r="N1" s="140"/>
      <c r="O1" s="140"/>
      <c r="P1" s="140"/>
      <c r="Q1" s="142"/>
      <c r="R1" s="140"/>
      <c r="S1" s="140"/>
      <c r="T1" s="140"/>
      <c r="U1" s="143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  <c r="AJ1" s="140"/>
      <c r="AK1" s="140"/>
      <c r="AL1" s="140"/>
      <c r="AM1" s="140"/>
      <c r="AN1" s="140"/>
      <c r="AO1" s="140"/>
      <c r="AP1" s="140"/>
      <c r="AQ1" s="140"/>
      <c r="AR1" s="140"/>
      <c r="AS1" s="140"/>
    </row>
    <row r="2" ht="18.0" customHeight="1">
      <c r="A2" s="140"/>
      <c r="B2" s="140"/>
      <c r="C2" s="140"/>
      <c r="D2" s="140"/>
      <c r="E2" s="140"/>
      <c r="F2" s="140"/>
      <c r="G2" s="140"/>
      <c r="H2" s="141"/>
      <c r="I2" s="140"/>
      <c r="J2" s="140"/>
      <c r="K2" s="140"/>
      <c r="L2" s="140"/>
      <c r="M2" s="140"/>
      <c r="N2" s="140"/>
      <c r="O2" s="140"/>
      <c r="P2" s="140"/>
      <c r="Q2" s="142"/>
      <c r="R2" s="140"/>
      <c r="S2" s="140"/>
      <c r="T2" s="140"/>
      <c r="U2" s="143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  <c r="AL2" s="140"/>
      <c r="AM2" s="140"/>
      <c r="AN2" s="140"/>
      <c r="AO2" s="140"/>
      <c r="AP2" s="140"/>
      <c r="AQ2" s="140"/>
      <c r="AR2" s="140"/>
      <c r="AS2" s="140"/>
    </row>
    <row r="3" ht="18.0" customHeight="1">
      <c r="A3" s="144" t="s">
        <v>1</v>
      </c>
      <c r="B3" s="144"/>
      <c r="C3" s="144"/>
      <c r="D3" s="140"/>
      <c r="E3" s="140"/>
      <c r="F3" s="140"/>
      <c r="G3" s="140"/>
      <c r="H3" s="141"/>
      <c r="I3" s="140"/>
      <c r="J3" s="140"/>
      <c r="K3" s="140"/>
      <c r="L3" s="140"/>
      <c r="M3" s="140"/>
      <c r="N3" s="140"/>
      <c r="O3" s="140"/>
      <c r="P3" s="140"/>
      <c r="Q3" s="142"/>
      <c r="R3" s="140"/>
      <c r="S3" s="140"/>
      <c r="T3" s="140"/>
      <c r="U3" s="143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/>
      <c r="AL3" s="140"/>
      <c r="AM3" s="140"/>
      <c r="AN3" s="140"/>
      <c r="AO3" s="140"/>
      <c r="AP3" s="140"/>
      <c r="AQ3" s="140"/>
      <c r="AR3" s="140"/>
      <c r="AS3" s="140"/>
    </row>
    <row r="4" ht="29.25" customHeight="1">
      <c r="A4" s="140"/>
      <c r="B4" s="140"/>
      <c r="C4" s="140"/>
      <c r="D4" s="140"/>
      <c r="E4" s="140"/>
      <c r="F4" s="140"/>
      <c r="G4" s="140"/>
      <c r="H4" s="141" t="s">
        <v>2</v>
      </c>
      <c r="I4" s="145">
        <v>44340.0</v>
      </c>
      <c r="J4" s="140" t="str">
        <f>+B8&amp;"/"&amp;B9&amp;"/"&amp;B10&amp;"/"&amp;B11&amp;"/"&amp;B12&amp;"/"&amp;B13&amp;"/"&amp;B14&amp;"/"&amp;B15</f>
        <v>D2450GT/D1850/D2050/D1650/HRD2940/HRD2940/D2220/HRD2940</v>
      </c>
      <c r="K4" s="140"/>
      <c r="L4" s="140"/>
      <c r="M4" s="140"/>
      <c r="N4" s="140"/>
      <c r="O4" s="140"/>
      <c r="P4" s="140"/>
      <c r="Q4" s="142"/>
      <c r="R4" s="140"/>
      <c r="S4" s="140"/>
      <c r="T4" s="140"/>
      <c r="U4" s="143"/>
      <c r="V4" s="140"/>
      <c r="W4" s="140"/>
      <c r="X4" s="140"/>
      <c r="Y4" s="140"/>
      <c r="Z4" s="140"/>
      <c r="AA4" s="140"/>
      <c r="AB4" s="140"/>
      <c r="AC4" s="140"/>
      <c r="AD4" s="140"/>
      <c r="AE4" s="140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</row>
    <row r="5" ht="18.0" customHeight="1">
      <c r="A5" s="140" t="s">
        <v>4</v>
      </c>
      <c r="B5" s="140"/>
      <c r="C5" s="140"/>
      <c r="D5" s="140"/>
      <c r="E5" s="140"/>
      <c r="F5" s="140"/>
      <c r="G5" s="140"/>
      <c r="H5" s="141"/>
      <c r="I5" s="140"/>
      <c r="J5" s="140"/>
      <c r="K5" s="140"/>
      <c r="L5" s="140"/>
      <c r="M5" s="140"/>
      <c r="N5" s="140"/>
      <c r="O5" s="140"/>
      <c r="P5" s="140"/>
      <c r="Q5" s="142"/>
      <c r="R5" s="140"/>
      <c r="S5" s="140"/>
      <c r="T5" s="140"/>
      <c r="U5" s="143"/>
      <c r="V5" s="140"/>
      <c r="W5" s="140"/>
      <c r="X5" s="140"/>
      <c r="Y5" s="140"/>
      <c r="Z5" s="140"/>
      <c r="AA5" s="140"/>
      <c r="AB5" s="140"/>
      <c r="AC5" s="140"/>
      <c r="AD5" s="140"/>
      <c r="AE5" s="140"/>
      <c r="AF5" s="140"/>
      <c r="AG5" s="140"/>
      <c r="AH5" s="140"/>
      <c r="AI5" s="140"/>
      <c r="AJ5" s="140"/>
      <c r="AK5" s="140"/>
      <c r="AL5" s="140"/>
      <c r="AM5" s="140"/>
      <c r="AN5" s="140"/>
      <c r="AO5" s="140"/>
      <c r="AP5" s="140"/>
      <c r="AQ5" s="140"/>
      <c r="AR5" s="140"/>
      <c r="AS5" s="140"/>
    </row>
    <row r="6" ht="18.0" customHeight="1">
      <c r="A6" s="146"/>
      <c r="B6" s="146"/>
      <c r="C6" s="146"/>
      <c r="D6" s="146"/>
      <c r="E6" s="146"/>
      <c r="F6" s="146"/>
      <c r="G6" s="146"/>
      <c r="H6" s="147"/>
      <c r="I6" s="146"/>
      <c r="J6" s="140"/>
      <c r="K6" s="140"/>
      <c r="L6" s="140"/>
      <c r="M6" s="140"/>
      <c r="N6" s="140"/>
      <c r="O6" s="140"/>
      <c r="P6" s="140"/>
      <c r="Q6" s="142"/>
      <c r="R6" s="140"/>
      <c r="S6" s="140"/>
      <c r="T6" s="140"/>
      <c r="U6" s="143"/>
      <c r="V6" s="140"/>
      <c r="W6" s="140"/>
      <c r="X6" s="140"/>
      <c r="Y6" s="140"/>
      <c r="Z6" s="140"/>
      <c r="AA6" s="140"/>
      <c r="AB6" s="140"/>
      <c r="AC6" s="140"/>
      <c r="AD6" s="140"/>
      <c r="AE6" s="140"/>
      <c r="AF6" s="140"/>
      <c r="AG6" s="140"/>
      <c r="AH6" s="140"/>
      <c r="AI6" s="140"/>
      <c r="AJ6" s="140"/>
      <c r="AK6" s="140"/>
      <c r="AL6" s="140"/>
      <c r="AM6" s="140"/>
      <c r="AN6" s="140"/>
      <c r="AO6" s="140"/>
      <c r="AP6" s="140"/>
      <c r="AQ6" s="140"/>
      <c r="AR6" s="140"/>
      <c r="AS6" s="140"/>
    </row>
    <row r="7" ht="36.0" customHeight="1">
      <c r="A7" s="148" t="s">
        <v>6</v>
      </c>
      <c r="B7" s="149"/>
      <c r="C7" s="150" t="s">
        <v>153</v>
      </c>
      <c r="D7" s="151" t="s">
        <v>8</v>
      </c>
      <c r="E7" s="152" t="s">
        <v>9</v>
      </c>
      <c r="F7" s="153"/>
      <c r="G7" s="153"/>
      <c r="H7" s="149"/>
      <c r="I7" s="154" t="s">
        <v>10</v>
      </c>
      <c r="J7" s="140"/>
      <c r="K7" s="140"/>
      <c r="L7" s="140"/>
      <c r="M7" s="140"/>
      <c r="N7" s="140"/>
      <c r="O7" s="140"/>
      <c r="P7" s="140"/>
      <c r="Q7" s="155">
        <f>+I200</f>
        <v>0.009278422412</v>
      </c>
      <c r="R7" s="140"/>
      <c r="S7" s="140"/>
      <c r="T7" s="140"/>
      <c r="U7" s="143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</row>
    <row r="8" ht="26.25" customHeight="1">
      <c r="A8" s="156">
        <v>1.0</v>
      </c>
      <c r="B8" s="157" t="s">
        <v>76</v>
      </c>
      <c r="C8" s="157">
        <v>24.5</v>
      </c>
      <c r="D8" s="158">
        <v>0.0575</v>
      </c>
      <c r="E8" s="159">
        <f>247.888*7</f>
        <v>1735.216</v>
      </c>
      <c r="F8" s="159"/>
      <c r="G8" s="159"/>
      <c r="H8" s="160">
        <v>7.0</v>
      </c>
      <c r="I8" s="161">
        <f t="shared" ref="I8:I15" si="1">+D8*E8</f>
        <v>99.77492</v>
      </c>
      <c r="J8" s="162">
        <f t="shared" ref="J8:J16" si="2">E8-I8</f>
        <v>1635.44108</v>
      </c>
      <c r="K8" s="140"/>
      <c r="L8" s="140"/>
      <c r="M8" s="140"/>
      <c r="N8" s="140"/>
      <c r="O8" s="140"/>
      <c r="P8" s="140"/>
      <c r="Q8" s="142"/>
      <c r="R8" s="140"/>
      <c r="S8" s="140"/>
      <c r="T8" s="140"/>
      <c r="U8" s="143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</row>
    <row r="9" ht="26.25" customHeight="1">
      <c r="A9" s="156">
        <v>2.0</v>
      </c>
      <c r="B9" s="164" t="s">
        <v>83</v>
      </c>
      <c r="C9" s="164">
        <v>18.5</v>
      </c>
      <c r="D9" s="165">
        <v>0.1175</v>
      </c>
      <c r="E9" s="166">
        <f>204.754*8</f>
        <v>1638.032</v>
      </c>
      <c r="F9" s="166"/>
      <c r="G9" s="166"/>
      <c r="H9" s="160">
        <v>8.0</v>
      </c>
      <c r="I9" s="161">
        <f t="shared" si="1"/>
        <v>192.46876</v>
      </c>
      <c r="J9" s="162">
        <f t="shared" si="2"/>
        <v>1445.56324</v>
      </c>
      <c r="K9" s="140"/>
      <c r="L9" s="140"/>
      <c r="M9" s="140"/>
      <c r="N9" s="140"/>
      <c r="O9" s="140"/>
      <c r="P9" s="140"/>
      <c r="Q9" s="142"/>
      <c r="R9" s="140"/>
      <c r="S9" s="140"/>
      <c r="T9" s="140"/>
      <c r="U9" s="143"/>
      <c r="V9" s="140"/>
      <c r="W9" s="140"/>
      <c r="X9" s="140"/>
      <c r="Y9" s="140"/>
      <c r="Z9" s="140"/>
      <c r="AA9" s="140"/>
      <c r="AB9" s="140"/>
      <c r="AC9" s="140"/>
      <c r="AD9" s="140"/>
      <c r="AE9" s="140"/>
      <c r="AF9" s="140"/>
      <c r="AG9" s="140"/>
      <c r="AH9" s="140"/>
      <c r="AI9" s="140"/>
      <c r="AJ9" s="140"/>
      <c r="AK9" s="140"/>
      <c r="AL9" s="140"/>
      <c r="AM9" s="140"/>
      <c r="AN9" s="140"/>
      <c r="AO9" s="140"/>
      <c r="AP9" s="140"/>
      <c r="AQ9" s="140"/>
      <c r="AR9" s="140"/>
      <c r="AS9" s="140"/>
    </row>
    <row r="10" ht="26.25" customHeight="1">
      <c r="A10" s="156">
        <v>3.0</v>
      </c>
      <c r="B10" s="164" t="s">
        <v>112</v>
      </c>
      <c r="C10" s="164">
        <v>20.5</v>
      </c>
      <c r="D10" s="165">
        <v>0.0899</v>
      </c>
      <c r="E10" s="166">
        <f>213.453*11.5</f>
        <v>2454.7095</v>
      </c>
      <c r="F10" s="166"/>
      <c r="G10" s="166"/>
      <c r="H10" s="160">
        <v>11.5</v>
      </c>
      <c r="I10" s="161">
        <f t="shared" si="1"/>
        <v>220.6783841</v>
      </c>
      <c r="J10" s="162">
        <f t="shared" si="2"/>
        <v>2234.031116</v>
      </c>
      <c r="K10" s="140"/>
      <c r="L10" s="140"/>
      <c r="M10" s="140"/>
      <c r="N10" s="140"/>
      <c r="O10" s="140"/>
      <c r="P10" s="140"/>
      <c r="Q10" s="142"/>
      <c r="R10" s="140"/>
      <c r="S10" s="140"/>
      <c r="T10" s="140"/>
      <c r="U10" s="143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</row>
    <row r="11" ht="26.25" customHeight="1">
      <c r="A11" s="156">
        <v>4.0</v>
      </c>
      <c r="B11" s="164" t="s">
        <v>82</v>
      </c>
      <c r="C11" s="164">
        <v>16.5</v>
      </c>
      <c r="D11" s="165">
        <v>0.1057</v>
      </c>
      <c r="E11" s="166">
        <f>205.562*13</f>
        <v>2672.306</v>
      </c>
      <c r="F11" s="166"/>
      <c r="G11" s="166"/>
      <c r="H11" s="160">
        <v>13.0</v>
      </c>
      <c r="I11" s="161">
        <f t="shared" si="1"/>
        <v>282.4627442</v>
      </c>
      <c r="J11" s="162">
        <f t="shared" si="2"/>
        <v>2389.843256</v>
      </c>
      <c r="K11" s="140"/>
      <c r="L11" s="140"/>
      <c r="M11" s="140"/>
      <c r="N11" s="140"/>
      <c r="O11" s="140"/>
      <c r="P11" s="140"/>
      <c r="Q11" s="142"/>
      <c r="R11" s="140"/>
      <c r="S11" s="140"/>
      <c r="T11" s="140"/>
      <c r="U11" s="143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</row>
    <row r="12" ht="26.25" customHeight="1">
      <c r="A12" s="156">
        <v>5.0</v>
      </c>
      <c r="B12" s="164" t="s">
        <v>56</v>
      </c>
      <c r="C12" s="164">
        <v>29.5</v>
      </c>
      <c r="D12" s="165">
        <v>0.0147</v>
      </c>
      <c r="E12" s="166">
        <f>253.32*27</f>
        <v>6839.64</v>
      </c>
      <c r="F12" s="166"/>
      <c r="G12" s="166"/>
      <c r="H12" s="160">
        <v>27.0</v>
      </c>
      <c r="I12" s="161">
        <f t="shared" si="1"/>
        <v>100.542708</v>
      </c>
      <c r="J12" s="162">
        <f t="shared" si="2"/>
        <v>6739.097292</v>
      </c>
      <c r="K12" s="140"/>
      <c r="L12" s="140"/>
      <c r="M12" s="140"/>
      <c r="N12" s="140"/>
      <c r="O12" s="140"/>
      <c r="P12" s="140"/>
      <c r="Q12" s="142"/>
      <c r="R12" s="140"/>
      <c r="S12" s="140"/>
      <c r="T12" s="140"/>
      <c r="U12" s="143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</row>
    <row r="13" ht="26.25" customHeight="1">
      <c r="A13" s="156">
        <v>6.0</v>
      </c>
      <c r="B13" s="164" t="s">
        <v>56</v>
      </c>
      <c r="C13" s="164">
        <v>29.5</v>
      </c>
      <c r="D13" s="165">
        <v>0.0147</v>
      </c>
      <c r="E13" s="166">
        <f>253.32*16</f>
        <v>4053.12</v>
      </c>
      <c r="F13" s="166"/>
      <c r="G13" s="166"/>
      <c r="H13" s="160">
        <v>16.0</v>
      </c>
      <c r="I13" s="161">
        <f t="shared" si="1"/>
        <v>59.580864</v>
      </c>
      <c r="J13" s="162">
        <f t="shared" si="2"/>
        <v>3993.539136</v>
      </c>
      <c r="K13" s="140"/>
      <c r="L13" s="140"/>
      <c r="M13" s="140"/>
      <c r="N13" s="140"/>
      <c r="O13" s="140"/>
      <c r="P13" s="140"/>
      <c r="Q13" s="142"/>
      <c r="R13" s="140"/>
      <c r="S13" s="140"/>
      <c r="T13" s="140"/>
      <c r="U13" s="143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</row>
    <row r="14" ht="26.25" customHeight="1">
      <c r="A14" s="156">
        <v>7.0</v>
      </c>
      <c r="B14" s="164" t="s">
        <v>84</v>
      </c>
      <c r="C14" s="164">
        <v>22.5</v>
      </c>
      <c r="D14" s="165">
        <v>0.1089</v>
      </c>
      <c r="E14" s="166">
        <f>215.828*22</f>
        <v>4748.216</v>
      </c>
      <c r="F14" s="166"/>
      <c r="G14" s="166"/>
      <c r="H14" s="160">
        <v>22.0</v>
      </c>
      <c r="I14" s="161">
        <f t="shared" si="1"/>
        <v>517.0807224</v>
      </c>
      <c r="J14" s="162">
        <f t="shared" si="2"/>
        <v>4231.135278</v>
      </c>
      <c r="K14" s="140"/>
      <c r="L14" s="140"/>
      <c r="M14" s="140"/>
      <c r="N14" s="140"/>
      <c r="O14" s="140"/>
      <c r="P14" s="140"/>
      <c r="Q14" s="142"/>
      <c r="R14" s="140"/>
      <c r="S14" s="140"/>
      <c r="T14" s="140"/>
      <c r="U14" s="143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</row>
    <row r="15" ht="26.25" customHeight="1">
      <c r="A15" s="156">
        <v>8.0</v>
      </c>
      <c r="B15" s="164" t="s">
        <v>56</v>
      </c>
      <c r="C15" s="164">
        <v>29.5</v>
      </c>
      <c r="D15" s="165">
        <v>0.0147</v>
      </c>
      <c r="E15" s="166">
        <f>253.32*22.5</f>
        <v>5699.7</v>
      </c>
      <c r="F15" s="166"/>
      <c r="G15" s="166"/>
      <c r="H15" s="160">
        <v>22.5</v>
      </c>
      <c r="I15" s="161">
        <f t="shared" si="1"/>
        <v>83.78559</v>
      </c>
      <c r="J15" s="162">
        <f t="shared" si="2"/>
        <v>5615.91441</v>
      </c>
      <c r="K15" s="140"/>
      <c r="L15" s="140"/>
      <c r="M15" s="140"/>
      <c r="N15" s="140"/>
      <c r="O15" s="140"/>
      <c r="P15" s="140"/>
      <c r="Q15" s="142"/>
      <c r="R15" s="140"/>
      <c r="S15" s="140"/>
      <c r="T15" s="140"/>
      <c r="U15" s="143"/>
      <c r="V15" s="140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</row>
    <row r="16" ht="26.25" customHeight="1">
      <c r="A16" s="156">
        <v>9.0</v>
      </c>
      <c r="B16" s="164"/>
      <c r="C16" s="164"/>
      <c r="D16" s="165"/>
      <c r="E16" s="166"/>
      <c r="F16" s="166"/>
      <c r="G16" s="166"/>
      <c r="H16" s="160"/>
      <c r="I16" s="161"/>
      <c r="J16" s="162">
        <f t="shared" si="2"/>
        <v>0</v>
      </c>
      <c r="K16" s="140"/>
      <c r="L16" s="140"/>
      <c r="M16" s="140"/>
      <c r="N16" s="140"/>
      <c r="O16" s="140"/>
      <c r="P16" s="140"/>
      <c r="Q16" s="142"/>
      <c r="R16" s="140"/>
      <c r="S16" s="140"/>
      <c r="T16" s="140"/>
      <c r="U16" s="143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</row>
    <row r="17" ht="18.0" customHeight="1">
      <c r="A17" s="167"/>
      <c r="B17" s="168"/>
      <c r="C17" s="169"/>
      <c r="D17" s="170"/>
      <c r="E17" s="171">
        <f>SUM(E8:E16)</f>
        <v>29840.9395</v>
      </c>
      <c r="F17" s="172"/>
      <c r="G17" s="172"/>
      <c r="H17" s="173"/>
      <c r="I17" s="174">
        <f t="shared" ref="I17:J17" si="3">SUM(I8:I16)</f>
        <v>1556.374693</v>
      </c>
      <c r="J17" s="175">
        <f t="shared" si="3"/>
        <v>28284.56481</v>
      </c>
      <c r="K17" s="140"/>
      <c r="L17" s="140"/>
      <c r="M17" s="140"/>
      <c r="N17" s="140"/>
      <c r="O17" s="140"/>
      <c r="P17" s="140"/>
      <c r="Q17" s="142"/>
      <c r="R17" s="140"/>
      <c r="S17" s="140"/>
      <c r="T17" s="140"/>
      <c r="U17" s="143"/>
      <c r="V17" s="140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  <c r="AL17" s="140"/>
      <c r="AM17" s="140"/>
      <c r="AN17" s="140"/>
      <c r="AO17" s="140"/>
      <c r="AP17" s="140"/>
      <c r="AQ17" s="140"/>
      <c r="AR17" s="140"/>
      <c r="AS17" s="140"/>
    </row>
    <row r="18" ht="18.0" customHeight="1">
      <c r="A18" s="176"/>
      <c r="B18" s="146"/>
      <c r="C18" s="146"/>
      <c r="D18" s="177"/>
      <c r="E18" s="178"/>
      <c r="F18" s="153"/>
      <c r="G18" s="153"/>
      <c r="H18" s="149"/>
      <c r="I18" s="179"/>
      <c r="J18" s="140"/>
      <c r="K18" s="140"/>
      <c r="L18" s="140"/>
      <c r="M18" s="140"/>
      <c r="N18" s="140"/>
      <c r="O18" s="140"/>
      <c r="P18" s="140"/>
      <c r="Q18" s="142"/>
      <c r="R18" s="140"/>
      <c r="S18" s="140"/>
      <c r="T18" s="140"/>
      <c r="U18" s="143"/>
      <c r="V18" s="140"/>
      <c r="W18" s="140"/>
      <c r="X18" s="140"/>
      <c r="Y18" s="140"/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  <c r="AL18" s="140"/>
      <c r="AM18" s="140"/>
      <c r="AN18" s="140"/>
      <c r="AO18" s="140"/>
      <c r="AP18" s="140"/>
      <c r="AQ18" s="140"/>
      <c r="AR18" s="140"/>
      <c r="AS18" s="140"/>
    </row>
    <row r="19" ht="18.0" customHeight="1">
      <c r="A19" s="140"/>
      <c r="B19" s="140"/>
      <c r="C19" s="140"/>
      <c r="D19" s="140"/>
      <c r="E19" s="140"/>
      <c r="F19" s="140"/>
      <c r="G19" s="140"/>
      <c r="H19" s="141"/>
      <c r="I19" s="140"/>
      <c r="J19" s="140"/>
      <c r="K19" s="140"/>
      <c r="L19" s="140"/>
      <c r="M19" s="140"/>
      <c r="N19" s="140"/>
      <c r="O19" s="140"/>
      <c r="P19" s="140"/>
      <c r="Q19" s="142"/>
      <c r="R19" s="140"/>
      <c r="S19" s="140"/>
      <c r="T19" s="140"/>
      <c r="U19" s="143"/>
      <c r="V19" s="140"/>
      <c r="W19" s="140"/>
      <c r="X19" s="140"/>
      <c r="Y19" s="140"/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  <c r="AJ19" s="140"/>
      <c r="AK19" s="140"/>
      <c r="AL19" s="140"/>
      <c r="AM19" s="140"/>
      <c r="AN19" s="140"/>
      <c r="AO19" s="140"/>
      <c r="AP19" s="140"/>
      <c r="AQ19" s="140"/>
      <c r="AR19" s="140"/>
      <c r="AS19" s="140"/>
    </row>
    <row r="20" ht="18.0" customHeight="1">
      <c r="A20" s="140"/>
      <c r="B20" s="140"/>
      <c r="C20" s="140"/>
      <c r="D20" s="140"/>
      <c r="E20" s="140"/>
      <c r="F20" s="140"/>
      <c r="G20" s="140"/>
      <c r="H20" s="141"/>
      <c r="I20" s="140"/>
      <c r="J20" s="140"/>
      <c r="K20" s="140"/>
      <c r="L20" s="140"/>
      <c r="M20" s="140"/>
      <c r="N20" s="140"/>
      <c r="O20" s="140"/>
      <c r="P20" s="140"/>
      <c r="Q20" s="142"/>
      <c r="R20" s="140"/>
      <c r="S20" s="140"/>
      <c r="T20" s="140"/>
      <c r="U20" s="143"/>
      <c r="V20" s="140"/>
      <c r="W20" s="140"/>
      <c r="X20" s="140"/>
      <c r="Y20" s="140"/>
      <c r="Z20" s="140"/>
      <c r="AA20" s="140"/>
      <c r="AB20" s="140"/>
      <c r="AC20" s="140"/>
      <c r="AD20" s="140"/>
      <c r="AE20" s="140"/>
      <c r="AF20" s="140"/>
      <c r="AG20" s="140"/>
      <c r="AH20" s="140"/>
      <c r="AI20" s="140"/>
      <c r="AJ20" s="140"/>
      <c r="AK20" s="140"/>
      <c r="AL20" s="140"/>
      <c r="AM20" s="140"/>
      <c r="AN20" s="140"/>
      <c r="AO20" s="140"/>
      <c r="AP20" s="140"/>
      <c r="AQ20" s="140"/>
      <c r="AR20" s="140"/>
      <c r="AS20" s="140"/>
    </row>
    <row r="21" ht="18.0" customHeight="1">
      <c r="A21" s="140" t="s">
        <v>11</v>
      </c>
      <c r="B21" s="140"/>
      <c r="C21" s="140"/>
      <c r="D21" s="140"/>
      <c r="E21" s="140"/>
      <c r="F21" s="140"/>
      <c r="G21" s="140"/>
      <c r="H21" s="141"/>
      <c r="I21" s="140"/>
      <c r="J21" s="140"/>
      <c r="K21" s="140"/>
      <c r="L21" s="140"/>
      <c r="M21" s="140"/>
      <c r="N21" s="140"/>
      <c r="O21" s="140"/>
      <c r="P21" s="140"/>
      <c r="Q21" s="142"/>
      <c r="R21" s="140"/>
      <c r="S21" s="140"/>
      <c r="T21" s="140"/>
      <c r="U21" s="143"/>
      <c r="V21" s="140"/>
      <c r="W21" s="140"/>
      <c r="X21" s="140"/>
      <c r="Y21" s="140"/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  <c r="AK21" s="140"/>
      <c r="AL21" s="140"/>
      <c r="AM21" s="140"/>
      <c r="AN21" s="140"/>
      <c r="AO21" s="140"/>
      <c r="AP21" s="140"/>
      <c r="AQ21" s="140"/>
      <c r="AR21" s="140"/>
      <c r="AS21" s="140"/>
    </row>
    <row r="22" ht="18.0" customHeight="1">
      <c r="A22" s="140"/>
      <c r="B22" s="140"/>
      <c r="C22" s="140"/>
      <c r="D22" s="140"/>
      <c r="E22" s="140"/>
      <c r="F22" s="140"/>
      <c r="G22" s="140"/>
      <c r="H22" s="141"/>
      <c r="I22" s="140"/>
      <c r="J22" s="140"/>
      <c r="K22" s="140"/>
      <c r="L22" s="140"/>
      <c r="M22" s="140"/>
      <c r="N22" s="140"/>
      <c r="O22" s="140"/>
      <c r="P22" s="140"/>
      <c r="Q22" s="142"/>
      <c r="R22" s="140"/>
      <c r="S22" s="140"/>
      <c r="T22" s="140"/>
      <c r="U22" s="143"/>
      <c r="V22" s="140"/>
      <c r="W22" s="140"/>
      <c r="X22" s="140"/>
      <c r="Y22" s="140"/>
      <c r="Z22" s="140"/>
      <c r="AA22" s="140"/>
      <c r="AB22" s="140"/>
      <c r="AC22" s="140"/>
      <c r="AD22" s="140"/>
      <c r="AE22" s="140"/>
      <c r="AF22" s="140"/>
      <c r="AG22" s="140"/>
      <c r="AH22" s="140"/>
      <c r="AI22" s="140"/>
      <c r="AJ22" s="140"/>
      <c r="AK22" s="140"/>
      <c r="AL22" s="140"/>
      <c r="AM22" s="140"/>
      <c r="AN22" s="140"/>
      <c r="AO22" s="140"/>
      <c r="AP22" s="140"/>
      <c r="AQ22" s="140"/>
      <c r="AR22" s="140"/>
      <c r="AS22" s="140"/>
    </row>
    <row r="23" ht="40.5" customHeight="1">
      <c r="A23" s="180"/>
      <c r="B23" s="164" t="s">
        <v>12</v>
      </c>
      <c r="C23" s="181" t="s">
        <v>58</v>
      </c>
      <c r="D23" s="52"/>
      <c r="E23" s="53"/>
      <c r="F23" s="182"/>
      <c r="G23" s="182"/>
      <c r="H23" s="183" t="s">
        <v>14</v>
      </c>
      <c r="I23" s="164" t="s">
        <v>15</v>
      </c>
      <c r="J23" s="164" t="s">
        <v>16</v>
      </c>
      <c r="K23" s="140"/>
      <c r="L23" s="164" t="s">
        <v>17</v>
      </c>
      <c r="M23" s="164" t="s">
        <v>15</v>
      </c>
      <c r="N23" s="180" t="s">
        <v>18</v>
      </c>
      <c r="O23" s="140"/>
      <c r="P23" s="140"/>
      <c r="Q23" s="184"/>
      <c r="R23" s="164" t="s">
        <v>17</v>
      </c>
      <c r="S23" s="164" t="s">
        <v>15</v>
      </c>
      <c r="T23" s="180" t="s">
        <v>18</v>
      </c>
      <c r="U23" s="143"/>
      <c r="V23" s="180" t="s">
        <v>19</v>
      </c>
      <c r="W23" s="180" t="s">
        <v>20</v>
      </c>
      <c r="X23" s="180" t="s">
        <v>21</v>
      </c>
      <c r="Y23" s="180" t="s">
        <v>154</v>
      </c>
      <c r="Z23" s="140"/>
      <c r="AA23" s="140"/>
      <c r="AB23" s="140"/>
      <c r="AC23" s="140"/>
      <c r="AD23" s="140"/>
      <c r="AE23" s="140"/>
      <c r="AF23" s="140"/>
      <c r="AG23" s="140"/>
      <c r="AH23" s="140"/>
      <c r="AI23" s="140"/>
      <c r="AJ23" s="140"/>
      <c r="AK23" s="140"/>
      <c r="AL23" s="140"/>
      <c r="AM23" s="140"/>
      <c r="AN23" s="140"/>
      <c r="AO23" s="140"/>
      <c r="AP23" s="140"/>
      <c r="AQ23" s="140"/>
      <c r="AR23" s="140"/>
      <c r="AS23" s="140"/>
    </row>
    <row r="24" ht="27.0" customHeight="1">
      <c r="A24" s="185">
        <v>1.0</v>
      </c>
      <c r="B24" s="186" t="s">
        <v>155</v>
      </c>
      <c r="C24" s="187">
        <v>80.0</v>
      </c>
      <c r="D24" s="187">
        <v>200.0</v>
      </c>
      <c r="E24" s="187">
        <v>231.0</v>
      </c>
      <c r="F24" s="187">
        <f t="shared" ref="F24:F153" si="5">VALUE(IF(RIGHT(B24, 1)="%", RIGHT(B24, 3), 0))</f>
        <v>0.8</v>
      </c>
      <c r="G24" s="187">
        <f t="shared" ref="G24:G153" si="6">+Q24*C24/100*D24/100*E24/100</f>
        <v>90.552</v>
      </c>
      <c r="H24" s="188">
        <f t="shared" ref="H24:H153" si="7">IF(F24=0, G24, F24*G24)</f>
        <v>72.4416</v>
      </c>
      <c r="I24" s="187">
        <v>1.0</v>
      </c>
      <c r="J24" s="189">
        <f t="shared" ref="J24:J153" si="8">+I24*H24</f>
        <v>72.4416</v>
      </c>
      <c r="K24" s="190"/>
      <c r="L24" s="191">
        <f>D24*25.4/1000</f>
        <v>5.08</v>
      </c>
      <c r="M24" s="185">
        <f>+I24</f>
        <v>1</v>
      </c>
      <c r="N24" s="185">
        <f>M24*L24</f>
        <v>5.08</v>
      </c>
      <c r="O24" s="190"/>
      <c r="P24" s="190"/>
      <c r="Q24" s="192">
        <v>24.5</v>
      </c>
      <c r="R24" s="191">
        <f t="shared" ref="R24:R154" si="9">E24/100</f>
        <v>2.31</v>
      </c>
      <c r="S24" s="185">
        <f t="shared" ref="S24:S154" si="10">I24</f>
        <v>1</v>
      </c>
      <c r="T24" s="185">
        <f t="shared" ref="T24:T154" si="11">S24*R24</f>
        <v>2.31</v>
      </c>
      <c r="U24" s="193">
        <f t="shared" ref="U24:U154" si="12">+Q24*C24/100*D24/100*E24/100</f>
        <v>90.552</v>
      </c>
      <c r="V24" s="191">
        <f t="shared" ref="V24:W24" si="4">C24/100</f>
        <v>0.8</v>
      </c>
      <c r="W24" s="191">
        <f t="shared" si="4"/>
        <v>2</v>
      </c>
      <c r="X24" s="191">
        <f t="shared" ref="X24:X154" si="14">T24</f>
        <v>2.31</v>
      </c>
      <c r="Y24" s="194">
        <f t="shared" ref="Y24:Y154" si="15">V24*W24*X24</f>
        <v>3.696</v>
      </c>
      <c r="Z24" s="190"/>
      <c r="AA24" s="190"/>
      <c r="AB24" s="190"/>
      <c r="AC24" s="190"/>
      <c r="AD24" s="190"/>
      <c r="AE24" s="190"/>
      <c r="AF24" s="190"/>
      <c r="AG24" s="190"/>
      <c r="AH24" s="190"/>
      <c r="AI24" s="190"/>
      <c r="AJ24" s="190"/>
      <c r="AK24" s="190"/>
      <c r="AL24" s="190"/>
      <c r="AM24" s="190"/>
      <c r="AN24" s="190"/>
      <c r="AO24" s="190"/>
      <c r="AP24" s="190"/>
      <c r="AQ24" s="190"/>
      <c r="AR24" s="190"/>
      <c r="AS24" s="190"/>
    </row>
    <row r="25" ht="27.0" customHeight="1">
      <c r="A25" s="185">
        <v>2.0</v>
      </c>
      <c r="B25" s="195" t="s">
        <v>76</v>
      </c>
      <c r="C25" s="195">
        <v>97.0</v>
      </c>
      <c r="D25" s="195">
        <v>200.0</v>
      </c>
      <c r="E25" s="195">
        <v>152.0</v>
      </c>
      <c r="F25" s="195">
        <f t="shared" si="5"/>
        <v>0</v>
      </c>
      <c r="G25" s="195">
        <f t="shared" si="6"/>
        <v>72.2456</v>
      </c>
      <c r="H25" s="196">
        <f t="shared" si="7"/>
        <v>72.2456</v>
      </c>
      <c r="I25" s="195">
        <v>1.0</v>
      </c>
      <c r="J25" s="189">
        <f t="shared" si="8"/>
        <v>72.2456</v>
      </c>
      <c r="K25" s="190"/>
      <c r="L25" s="191"/>
      <c r="M25" s="185"/>
      <c r="N25" s="185"/>
      <c r="O25" s="190"/>
      <c r="P25" s="190"/>
      <c r="Q25" s="192">
        <v>24.5</v>
      </c>
      <c r="R25" s="191">
        <f t="shared" si="9"/>
        <v>1.52</v>
      </c>
      <c r="S25" s="185">
        <f t="shared" si="10"/>
        <v>1</v>
      </c>
      <c r="T25" s="185">
        <f t="shared" si="11"/>
        <v>1.52</v>
      </c>
      <c r="U25" s="193">
        <f t="shared" si="12"/>
        <v>72.2456</v>
      </c>
      <c r="V25" s="191">
        <f t="shared" ref="V25:W25" si="13">C25/100</f>
        <v>0.97</v>
      </c>
      <c r="W25" s="191">
        <f t="shared" si="13"/>
        <v>2</v>
      </c>
      <c r="X25" s="191">
        <f t="shared" si="14"/>
        <v>1.52</v>
      </c>
      <c r="Y25" s="194">
        <f t="shared" si="15"/>
        <v>2.9488</v>
      </c>
      <c r="Z25" s="190"/>
      <c r="AA25" s="190"/>
      <c r="AB25" s="190"/>
      <c r="AC25" s="190"/>
      <c r="AD25" s="190"/>
      <c r="AE25" s="190"/>
      <c r="AF25" s="190"/>
      <c r="AG25" s="190"/>
      <c r="AH25" s="190"/>
      <c r="AI25" s="190"/>
      <c r="AJ25" s="190"/>
      <c r="AK25" s="190"/>
      <c r="AL25" s="190"/>
      <c r="AM25" s="190"/>
      <c r="AN25" s="190"/>
      <c r="AO25" s="190"/>
      <c r="AP25" s="190"/>
      <c r="AQ25" s="190"/>
      <c r="AR25" s="190"/>
      <c r="AS25" s="190"/>
    </row>
    <row r="26" ht="27.0" customHeight="1">
      <c r="A26" s="185">
        <v>3.0</v>
      </c>
      <c r="B26" s="195" t="s">
        <v>76</v>
      </c>
      <c r="C26" s="195">
        <v>95.0</v>
      </c>
      <c r="D26" s="195">
        <v>200.0</v>
      </c>
      <c r="E26" s="195">
        <v>151.0</v>
      </c>
      <c r="F26" s="195">
        <f t="shared" si="5"/>
        <v>0</v>
      </c>
      <c r="G26" s="195">
        <f t="shared" si="6"/>
        <v>70.2905</v>
      </c>
      <c r="H26" s="196">
        <f t="shared" si="7"/>
        <v>70.2905</v>
      </c>
      <c r="I26" s="195">
        <v>2.0</v>
      </c>
      <c r="J26" s="189">
        <f t="shared" si="8"/>
        <v>140.581</v>
      </c>
      <c r="K26" s="190"/>
      <c r="L26" s="191">
        <f t="shared" ref="L26:L31" si="17">D26*25.4/1000</f>
        <v>5.08</v>
      </c>
      <c r="M26" s="185">
        <f t="shared" ref="M26:M34" si="18">+I26</f>
        <v>2</v>
      </c>
      <c r="N26" s="185">
        <f t="shared" ref="N26:N31" si="19">M26*L26</f>
        <v>10.16</v>
      </c>
      <c r="O26" s="190"/>
      <c r="P26" s="190"/>
      <c r="Q26" s="192">
        <v>24.5</v>
      </c>
      <c r="R26" s="191">
        <f t="shared" si="9"/>
        <v>1.51</v>
      </c>
      <c r="S26" s="185">
        <f t="shared" si="10"/>
        <v>2</v>
      </c>
      <c r="T26" s="185">
        <f t="shared" si="11"/>
        <v>3.02</v>
      </c>
      <c r="U26" s="193">
        <f t="shared" si="12"/>
        <v>70.2905</v>
      </c>
      <c r="V26" s="191">
        <f t="shared" ref="V26:W26" si="16">C26/100</f>
        <v>0.95</v>
      </c>
      <c r="W26" s="191">
        <f t="shared" si="16"/>
        <v>2</v>
      </c>
      <c r="X26" s="191">
        <f t="shared" si="14"/>
        <v>3.02</v>
      </c>
      <c r="Y26" s="194">
        <f t="shared" si="15"/>
        <v>5.738</v>
      </c>
      <c r="Z26" s="190"/>
      <c r="AA26" s="190"/>
      <c r="AB26" s="190"/>
      <c r="AC26" s="190"/>
      <c r="AD26" s="190"/>
      <c r="AE26" s="190"/>
      <c r="AF26" s="190"/>
      <c r="AG26" s="190"/>
      <c r="AH26" s="190"/>
      <c r="AI26" s="190"/>
      <c r="AJ26" s="190"/>
      <c r="AK26" s="190"/>
      <c r="AL26" s="190"/>
      <c r="AM26" s="190"/>
      <c r="AN26" s="190"/>
      <c r="AO26" s="190"/>
      <c r="AP26" s="190"/>
      <c r="AQ26" s="190"/>
      <c r="AR26" s="190"/>
      <c r="AS26" s="190"/>
    </row>
    <row r="27" ht="27.0" customHeight="1">
      <c r="A27" s="185">
        <v>11.0</v>
      </c>
      <c r="B27" s="195" t="s">
        <v>76</v>
      </c>
      <c r="C27" s="195">
        <v>92.0</v>
      </c>
      <c r="D27" s="195">
        <v>200.0</v>
      </c>
      <c r="E27" s="195">
        <v>152.0</v>
      </c>
      <c r="F27" s="195">
        <f t="shared" si="5"/>
        <v>0</v>
      </c>
      <c r="G27" s="195">
        <f t="shared" si="6"/>
        <v>68.5216</v>
      </c>
      <c r="H27" s="196">
        <f t="shared" si="7"/>
        <v>68.5216</v>
      </c>
      <c r="I27" s="195">
        <v>1.0</v>
      </c>
      <c r="J27" s="189">
        <f t="shared" si="8"/>
        <v>68.5216</v>
      </c>
      <c r="K27" s="190"/>
      <c r="L27" s="191">
        <f t="shared" si="17"/>
        <v>5.08</v>
      </c>
      <c r="M27" s="185">
        <f t="shared" si="18"/>
        <v>1</v>
      </c>
      <c r="N27" s="185">
        <f t="shared" si="19"/>
        <v>5.08</v>
      </c>
      <c r="O27" s="190"/>
      <c r="P27" s="190"/>
      <c r="Q27" s="192">
        <v>24.5</v>
      </c>
      <c r="R27" s="191">
        <f t="shared" si="9"/>
        <v>1.52</v>
      </c>
      <c r="S27" s="185">
        <f t="shared" si="10"/>
        <v>1</v>
      </c>
      <c r="T27" s="185">
        <f t="shared" si="11"/>
        <v>1.52</v>
      </c>
      <c r="U27" s="193">
        <f t="shared" si="12"/>
        <v>68.5216</v>
      </c>
      <c r="V27" s="191">
        <f t="shared" ref="V27:W27" si="20">C27/100</f>
        <v>0.92</v>
      </c>
      <c r="W27" s="191">
        <f t="shared" si="20"/>
        <v>2</v>
      </c>
      <c r="X27" s="191">
        <f t="shared" si="14"/>
        <v>1.52</v>
      </c>
      <c r="Y27" s="194">
        <f t="shared" si="15"/>
        <v>2.7968</v>
      </c>
      <c r="Z27" s="190"/>
      <c r="AA27" s="190"/>
      <c r="AB27" s="190"/>
      <c r="AC27" s="190"/>
      <c r="AD27" s="190"/>
      <c r="AE27" s="190"/>
      <c r="AF27" s="190"/>
      <c r="AG27" s="190"/>
      <c r="AH27" s="190"/>
      <c r="AI27" s="190"/>
      <c r="AJ27" s="190"/>
      <c r="AK27" s="190"/>
      <c r="AL27" s="190"/>
      <c r="AM27" s="190"/>
      <c r="AN27" s="190"/>
      <c r="AO27" s="190"/>
      <c r="AP27" s="190"/>
      <c r="AQ27" s="190"/>
      <c r="AR27" s="190"/>
      <c r="AS27" s="190"/>
    </row>
    <row r="28" ht="27.0" customHeight="1">
      <c r="A28" s="185">
        <v>14.0</v>
      </c>
      <c r="B28" s="195" t="s">
        <v>76</v>
      </c>
      <c r="C28" s="195">
        <v>87.0</v>
      </c>
      <c r="D28" s="195">
        <v>200.0</v>
      </c>
      <c r="E28" s="195">
        <v>152.0</v>
      </c>
      <c r="F28" s="195">
        <f t="shared" si="5"/>
        <v>0</v>
      </c>
      <c r="G28" s="195">
        <f t="shared" si="6"/>
        <v>64.7976</v>
      </c>
      <c r="H28" s="196">
        <f t="shared" si="7"/>
        <v>64.7976</v>
      </c>
      <c r="I28" s="195">
        <v>1.0</v>
      </c>
      <c r="J28" s="189">
        <f t="shared" si="8"/>
        <v>64.7976</v>
      </c>
      <c r="K28" s="190"/>
      <c r="L28" s="191">
        <f t="shared" si="17"/>
        <v>5.08</v>
      </c>
      <c r="M28" s="185">
        <f t="shared" si="18"/>
        <v>1</v>
      </c>
      <c r="N28" s="185">
        <f t="shared" si="19"/>
        <v>5.08</v>
      </c>
      <c r="O28" s="190"/>
      <c r="P28" s="190"/>
      <c r="Q28" s="192">
        <v>24.5</v>
      </c>
      <c r="R28" s="191">
        <f t="shared" si="9"/>
        <v>1.52</v>
      </c>
      <c r="S28" s="185">
        <f t="shared" si="10"/>
        <v>1</v>
      </c>
      <c r="T28" s="185">
        <f t="shared" si="11"/>
        <v>1.52</v>
      </c>
      <c r="U28" s="193">
        <f t="shared" si="12"/>
        <v>64.7976</v>
      </c>
      <c r="V28" s="191">
        <f t="shared" ref="V28:W28" si="21">C28/100</f>
        <v>0.87</v>
      </c>
      <c r="W28" s="191">
        <f t="shared" si="21"/>
        <v>2</v>
      </c>
      <c r="X28" s="191">
        <f t="shared" si="14"/>
        <v>1.52</v>
      </c>
      <c r="Y28" s="194">
        <f t="shared" si="15"/>
        <v>2.6448</v>
      </c>
      <c r="Z28" s="190"/>
      <c r="AA28" s="190"/>
      <c r="AB28" s="190"/>
      <c r="AC28" s="190"/>
      <c r="AD28" s="190"/>
      <c r="AE28" s="190"/>
      <c r="AF28" s="190"/>
      <c r="AG28" s="190"/>
      <c r="AH28" s="190"/>
      <c r="AI28" s="190"/>
      <c r="AJ28" s="190"/>
      <c r="AK28" s="190"/>
      <c r="AL28" s="190"/>
      <c r="AM28" s="190"/>
      <c r="AN28" s="190"/>
      <c r="AO28" s="190"/>
      <c r="AP28" s="190"/>
      <c r="AQ28" s="190"/>
      <c r="AR28" s="190"/>
      <c r="AS28" s="190"/>
    </row>
    <row r="29" ht="27.0" customHeight="1">
      <c r="A29" s="185">
        <v>15.0</v>
      </c>
      <c r="B29" s="195" t="s">
        <v>76</v>
      </c>
      <c r="C29" s="195">
        <v>95.0</v>
      </c>
      <c r="D29" s="195">
        <v>200.0</v>
      </c>
      <c r="E29" s="195">
        <v>148.0</v>
      </c>
      <c r="F29" s="195">
        <f t="shared" si="5"/>
        <v>0</v>
      </c>
      <c r="G29" s="195">
        <f t="shared" si="6"/>
        <v>68.894</v>
      </c>
      <c r="H29" s="196">
        <f t="shared" si="7"/>
        <v>68.894</v>
      </c>
      <c r="I29" s="195">
        <v>1.0</v>
      </c>
      <c r="J29" s="189">
        <f t="shared" si="8"/>
        <v>68.894</v>
      </c>
      <c r="K29" s="190"/>
      <c r="L29" s="191">
        <f t="shared" si="17"/>
        <v>5.08</v>
      </c>
      <c r="M29" s="185">
        <f t="shared" si="18"/>
        <v>1</v>
      </c>
      <c r="N29" s="185">
        <f t="shared" si="19"/>
        <v>5.08</v>
      </c>
      <c r="O29" s="190"/>
      <c r="P29" s="190"/>
      <c r="Q29" s="192">
        <v>24.5</v>
      </c>
      <c r="R29" s="191">
        <f t="shared" si="9"/>
        <v>1.48</v>
      </c>
      <c r="S29" s="185">
        <f t="shared" si="10"/>
        <v>1</v>
      </c>
      <c r="T29" s="185">
        <f t="shared" si="11"/>
        <v>1.48</v>
      </c>
      <c r="U29" s="193">
        <f t="shared" si="12"/>
        <v>68.894</v>
      </c>
      <c r="V29" s="191">
        <f t="shared" ref="V29:W29" si="22">C29/100</f>
        <v>0.95</v>
      </c>
      <c r="W29" s="191">
        <f t="shared" si="22"/>
        <v>2</v>
      </c>
      <c r="X29" s="191">
        <f t="shared" si="14"/>
        <v>1.48</v>
      </c>
      <c r="Y29" s="194">
        <f t="shared" si="15"/>
        <v>2.812</v>
      </c>
      <c r="Z29" s="190"/>
      <c r="AA29" s="190"/>
      <c r="AB29" s="190"/>
      <c r="AC29" s="190"/>
      <c r="AD29" s="190"/>
      <c r="AE29" s="190"/>
      <c r="AF29" s="190"/>
      <c r="AG29" s="190"/>
      <c r="AH29" s="190"/>
      <c r="AI29" s="190"/>
      <c r="AJ29" s="190"/>
      <c r="AK29" s="190"/>
      <c r="AL29" s="190"/>
      <c r="AM29" s="190"/>
      <c r="AN29" s="190"/>
      <c r="AO29" s="190"/>
      <c r="AP29" s="190"/>
      <c r="AQ29" s="190"/>
      <c r="AR29" s="190"/>
      <c r="AS29" s="190"/>
    </row>
    <row r="30" ht="27.0" customHeight="1">
      <c r="A30" s="185">
        <v>16.0</v>
      </c>
      <c r="B30" s="195" t="s">
        <v>76</v>
      </c>
      <c r="C30" s="195">
        <v>95.0</v>
      </c>
      <c r="D30" s="195">
        <v>200.0</v>
      </c>
      <c r="E30" s="195">
        <v>153.0</v>
      </c>
      <c r="F30" s="195">
        <f t="shared" si="5"/>
        <v>0</v>
      </c>
      <c r="G30" s="195">
        <f t="shared" si="6"/>
        <v>71.2215</v>
      </c>
      <c r="H30" s="196">
        <f t="shared" si="7"/>
        <v>71.2215</v>
      </c>
      <c r="I30" s="195">
        <v>1.0</v>
      </c>
      <c r="J30" s="189">
        <f t="shared" si="8"/>
        <v>71.2215</v>
      </c>
      <c r="K30" s="190"/>
      <c r="L30" s="191">
        <f t="shared" si="17"/>
        <v>5.08</v>
      </c>
      <c r="M30" s="185">
        <f t="shared" si="18"/>
        <v>1</v>
      </c>
      <c r="N30" s="185">
        <f t="shared" si="19"/>
        <v>5.08</v>
      </c>
      <c r="O30" s="190"/>
      <c r="P30" s="190"/>
      <c r="Q30" s="192">
        <v>24.5</v>
      </c>
      <c r="R30" s="191">
        <f t="shared" si="9"/>
        <v>1.53</v>
      </c>
      <c r="S30" s="185">
        <f t="shared" si="10"/>
        <v>1</v>
      </c>
      <c r="T30" s="185">
        <f t="shared" si="11"/>
        <v>1.53</v>
      </c>
      <c r="U30" s="193">
        <f t="shared" si="12"/>
        <v>71.2215</v>
      </c>
      <c r="V30" s="191">
        <f t="shared" ref="V30:W30" si="23">C30/100</f>
        <v>0.95</v>
      </c>
      <c r="W30" s="191">
        <f t="shared" si="23"/>
        <v>2</v>
      </c>
      <c r="X30" s="191">
        <f t="shared" si="14"/>
        <v>1.53</v>
      </c>
      <c r="Y30" s="194">
        <f t="shared" si="15"/>
        <v>2.907</v>
      </c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</row>
    <row r="31" ht="27.0" customHeight="1">
      <c r="A31" s="185">
        <v>18.0</v>
      </c>
      <c r="B31" s="195" t="s">
        <v>76</v>
      </c>
      <c r="C31" s="195">
        <v>97.0</v>
      </c>
      <c r="D31" s="195">
        <v>200.0</v>
      </c>
      <c r="E31" s="195">
        <v>153.0</v>
      </c>
      <c r="F31" s="195">
        <f t="shared" si="5"/>
        <v>0</v>
      </c>
      <c r="G31" s="195">
        <f t="shared" si="6"/>
        <v>72.7209</v>
      </c>
      <c r="H31" s="196">
        <f t="shared" si="7"/>
        <v>72.7209</v>
      </c>
      <c r="I31" s="195">
        <v>2.0</v>
      </c>
      <c r="J31" s="189">
        <f t="shared" si="8"/>
        <v>145.4418</v>
      </c>
      <c r="K31" s="190"/>
      <c r="L31" s="168">
        <f t="shared" si="17"/>
        <v>5.08</v>
      </c>
      <c r="M31" s="197">
        <f t="shared" si="18"/>
        <v>2</v>
      </c>
      <c r="N31" s="197">
        <f t="shared" si="19"/>
        <v>10.16</v>
      </c>
      <c r="O31" s="190"/>
      <c r="P31" s="190"/>
      <c r="Q31" s="192">
        <v>24.5</v>
      </c>
      <c r="R31" s="191">
        <f t="shared" si="9"/>
        <v>1.53</v>
      </c>
      <c r="S31" s="185">
        <f t="shared" si="10"/>
        <v>2</v>
      </c>
      <c r="T31" s="185">
        <f t="shared" si="11"/>
        <v>3.06</v>
      </c>
      <c r="U31" s="193">
        <f t="shared" si="12"/>
        <v>72.7209</v>
      </c>
      <c r="V31" s="191">
        <f t="shared" ref="V31:W31" si="24">C31/100</f>
        <v>0.97</v>
      </c>
      <c r="W31" s="191">
        <f t="shared" si="24"/>
        <v>2</v>
      </c>
      <c r="X31" s="191">
        <f t="shared" si="14"/>
        <v>3.06</v>
      </c>
      <c r="Y31" s="194">
        <f t="shared" si="15"/>
        <v>5.9364</v>
      </c>
      <c r="Z31" s="190"/>
      <c r="AA31" s="190"/>
      <c r="AB31" s="190"/>
      <c r="AC31" s="190"/>
      <c r="AD31" s="190"/>
      <c r="AE31" s="190"/>
      <c r="AF31" s="190"/>
      <c r="AG31" s="190"/>
      <c r="AH31" s="190"/>
      <c r="AI31" s="190"/>
      <c r="AJ31" s="190"/>
      <c r="AK31" s="190"/>
      <c r="AL31" s="190"/>
      <c r="AM31" s="190"/>
      <c r="AN31" s="190"/>
      <c r="AO31" s="190"/>
      <c r="AP31" s="190"/>
      <c r="AQ31" s="190"/>
      <c r="AR31" s="190"/>
      <c r="AS31" s="190"/>
    </row>
    <row r="32" ht="27.0" customHeight="1">
      <c r="A32" s="185">
        <v>19.0</v>
      </c>
      <c r="B32" s="195" t="s">
        <v>76</v>
      </c>
      <c r="C32" s="195">
        <v>96.0</v>
      </c>
      <c r="D32" s="195">
        <v>200.0</v>
      </c>
      <c r="E32" s="195">
        <v>151.0</v>
      </c>
      <c r="F32" s="195">
        <f t="shared" si="5"/>
        <v>0</v>
      </c>
      <c r="G32" s="195">
        <f t="shared" si="6"/>
        <v>71.0304</v>
      </c>
      <c r="H32" s="196">
        <f t="shared" si="7"/>
        <v>71.0304</v>
      </c>
      <c r="I32" s="195">
        <v>2.0</v>
      </c>
      <c r="J32" s="189">
        <f t="shared" si="8"/>
        <v>142.0608</v>
      </c>
      <c r="K32" s="190"/>
      <c r="L32" s="168"/>
      <c r="M32" s="197">
        <f t="shared" si="18"/>
        <v>2</v>
      </c>
      <c r="N32" s="197"/>
      <c r="O32" s="190"/>
      <c r="P32" s="190"/>
      <c r="Q32" s="192">
        <v>24.5</v>
      </c>
      <c r="R32" s="191">
        <f t="shared" si="9"/>
        <v>1.51</v>
      </c>
      <c r="S32" s="185">
        <f t="shared" si="10"/>
        <v>2</v>
      </c>
      <c r="T32" s="185">
        <f t="shared" si="11"/>
        <v>3.02</v>
      </c>
      <c r="U32" s="193">
        <f t="shared" si="12"/>
        <v>71.0304</v>
      </c>
      <c r="V32" s="191">
        <f t="shared" ref="V32:W32" si="25">C32/100</f>
        <v>0.96</v>
      </c>
      <c r="W32" s="191">
        <f t="shared" si="25"/>
        <v>2</v>
      </c>
      <c r="X32" s="191">
        <f t="shared" si="14"/>
        <v>3.02</v>
      </c>
      <c r="Y32" s="194">
        <f t="shared" si="15"/>
        <v>5.7984</v>
      </c>
      <c r="Z32" s="190"/>
      <c r="AA32" s="190"/>
      <c r="AB32" s="190"/>
      <c r="AC32" s="190"/>
      <c r="AD32" s="190"/>
      <c r="AE32" s="190"/>
      <c r="AF32" s="190"/>
      <c r="AG32" s="190"/>
      <c r="AH32" s="190"/>
      <c r="AI32" s="190"/>
      <c r="AJ32" s="190"/>
      <c r="AK32" s="190"/>
      <c r="AL32" s="190"/>
      <c r="AM32" s="190"/>
      <c r="AN32" s="190"/>
      <c r="AO32" s="190"/>
      <c r="AP32" s="190"/>
      <c r="AQ32" s="190"/>
      <c r="AR32" s="190"/>
      <c r="AS32" s="190"/>
    </row>
    <row r="33" ht="27.0" customHeight="1">
      <c r="A33" s="185">
        <v>20.0</v>
      </c>
      <c r="B33" s="195" t="s">
        <v>76</v>
      </c>
      <c r="C33" s="195">
        <v>97.0</v>
      </c>
      <c r="D33" s="195">
        <v>200.0</v>
      </c>
      <c r="E33" s="195">
        <v>151.0</v>
      </c>
      <c r="F33" s="195">
        <f t="shared" si="5"/>
        <v>0</v>
      </c>
      <c r="G33" s="195">
        <f t="shared" si="6"/>
        <v>71.7703</v>
      </c>
      <c r="H33" s="196">
        <f t="shared" si="7"/>
        <v>71.7703</v>
      </c>
      <c r="I33" s="195">
        <v>2.0</v>
      </c>
      <c r="J33" s="189">
        <f t="shared" si="8"/>
        <v>143.5406</v>
      </c>
      <c r="K33" s="190"/>
      <c r="L33" s="168"/>
      <c r="M33" s="197">
        <f t="shared" si="18"/>
        <v>2</v>
      </c>
      <c r="N33" s="197"/>
      <c r="O33" s="190"/>
      <c r="P33" s="190"/>
      <c r="Q33" s="192">
        <v>24.5</v>
      </c>
      <c r="R33" s="191">
        <f t="shared" si="9"/>
        <v>1.51</v>
      </c>
      <c r="S33" s="185">
        <f t="shared" si="10"/>
        <v>2</v>
      </c>
      <c r="T33" s="185">
        <f t="shared" si="11"/>
        <v>3.02</v>
      </c>
      <c r="U33" s="193">
        <f t="shared" si="12"/>
        <v>71.7703</v>
      </c>
      <c r="V33" s="191">
        <f t="shared" ref="V33:W33" si="26">C33/100</f>
        <v>0.97</v>
      </c>
      <c r="W33" s="191">
        <f t="shared" si="26"/>
        <v>2</v>
      </c>
      <c r="X33" s="191">
        <f t="shared" si="14"/>
        <v>3.02</v>
      </c>
      <c r="Y33" s="194">
        <f t="shared" si="15"/>
        <v>5.8588</v>
      </c>
      <c r="Z33" s="190"/>
      <c r="AA33" s="190"/>
      <c r="AB33" s="190"/>
      <c r="AC33" s="190"/>
      <c r="AD33" s="190"/>
      <c r="AE33" s="190"/>
      <c r="AF33" s="190"/>
      <c r="AG33" s="190"/>
      <c r="AH33" s="190"/>
      <c r="AI33" s="190"/>
      <c r="AJ33" s="190"/>
      <c r="AK33" s="190"/>
      <c r="AL33" s="190"/>
      <c r="AM33" s="190"/>
      <c r="AN33" s="190"/>
      <c r="AO33" s="190"/>
      <c r="AP33" s="190"/>
      <c r="AQ33" s="190"/>
      <c r="AR33" s="190"/>
      <c r="AS33" s="190"/>
    </row>
    <row r="34" ht="27.0" customHeight="1">
      <c r="A34" s="185">
        <v>21.0</v>
      </c>
      <c r="B34" s="195" t="s">
        <v>76</v>
      </c>
      <c r="C34" s="195">
        <v>96.0</v>
      </c>
      <c r="D34" s="195">
        <v>200.0</v>
      </c>
      <c r="E34" s="195">
        <v>153.0</v>
      </c>
      <c r="F34" s="195">
        <f t="shared" si="5"/>
        <v>0</v>
      </c>
      <c r="G34" s="195">
        <f t="shared" si="6"/>
        <v>71.9712</v>
      </c>
      <c r="H34" s="196">
        <f t="shared" si="7"/>
        <v>71.9712</v>
      </c>
      <c r="I34" s="195">
        <v>2.0</v>
      </c>
      <c r="J34" s="189">
        <f t="shared" si="8"/>
        <v>143.9424</v>
      </c>
      <c r="K34" s="190"/>
      <c r="L34" s="168"/>
      <c r="M34" s="197">
        <f t="shared" si="18"/>
        <v>2</v>
      </c>
      <c r="N34" s="197"/>
      <c r="O34" s="190"/>
      <c r="P34" s="190"/>
      <c r="Q34" s="192">
        <v>24.5</v>
      </c>
      <c r="R34" s="191">
        <f t="shared" si="9"/>
        <v>1.53</v>
      </c>
      <c r="S34" s="185">
        <f t="shared" si="10"/>
        <v>2</v>
      </c>
      <c r="T34" s="185">
        <f t="shared" si="11"/>
        <v>3.06</v>
      </c>
      <c r="U34" s="193">
        <f t="shared" si="12"/>
        <v>71.9712</v>
      </c>
      <c r="V34" s="191">
        <f t="shared" ref="V34:W34" si="27">C34/100</f>
        <v>0.96</v>
      </c>
      <c r="W34" s="191">
        <f t="shared" si="27"/>
        <v>2</v>
      </c>
      <c r="X34" s="191">
        <f t="shared" si="14"/>
        <v>3.06</v>
      </c>
      <c r="Y34" s="194">
        <f t="shared" si="15"/>
        <v>5.8752</v>
      </c>
      <c r="Z34" s="190"/>
      <c r="AA34" s="190"/>
      <c r="AB34" s="190"/>
      <c r="AC34" s="190"/>
      <c r="AD34" s="190"/>
      <c r="AE34" s="190"/>
      <c r="AF34" s="190"/>
      <c r="AG34" s="190"/>
      <c r="AH34" s="190"/>
      <c r="AI34" s="190"/>
      <c r="AJ34" s="190"/>
      <c r="AK34" s="190"/>
      <c r="AL34" s="190"/>
      <c r="AM34" s="190"/>
      <c r="AN34" s="190"/>
      <c r="AO34" s="190"/>
      <c r="AP34" s="190"/>
      <c r="AQ34" s="190"/>
      <c r="AR34" s="190"/>
      <c r="AS34" s="190"/>
    </row>
    <row r="35" ht="27.0" customHeight="1">
      <c r="A35" s="185">
        <v>22.0</v>
      </c>
      <c r="B35" s="195" t="s">
        <v>76</v>
      </c>
      <c r="C35" s="195">
        <v>90.0</v>
      </c>
      <c r="D35" s="195">
        <v>200.0</v>
      </c>
      <c r="E35" s="195">
        <v>149.0</v>
      </c>
      <c r="F35" s="195">
        <f t="shared" si="5"/>
        <v>0</v>
      </c>
      <c r="G35" s="195">
        <f t="shared" si="6"/>
        <v>65.709</v>
      </c>
      <c r="H35" s="196">
        <f t="shared" si="7"/>
        <v>65.709</v>
      </c>
      <c r="I35" s="195">
        <v>1.0</v>
      </c>
      <c r="J35" s="189">
        <f t="shared" si="8"/>
        <v>65.709</v>
      </c>
      <c r="K35" s="190"/>
      <c r="L35" s="168"/>
      <c r="M35" s="197"/>
      <c r="N35" s="197"/>
      <c r="O35" s="190"/>
      <c r="P35" s="190"/>
      <c r="Q35" s="192">
        <v>24.5</v>
      </c>
      <c r="R35" s="191">
        <f t="shared" si="9"/>
        <v>1.49</v>
      </c>
      <c r="S35" s="185">
        <f t="shared" si="10"/>
        <v>1</v>
      </c>
      <c r="T35" s="185">
        <f t="shared" si="11"/>
        <v>1.49</v>
      </c>
      <c r="U35" s="193">
        <f t="shared" si="12"/>
        <v>65.709</v>
      </c>
      <c r="V35" s="191">
        <f t="shared" ref="V35:W35" si="28">C35/100</f>
        <v>0.9</v>
      </c>
      <c r="W35" s="191">
        <f t="shared" si="28"/>
        <v>2</v>
      </c>
      <c r="X35" s="191">
        <f t="shared" si="14"/>
        <v>1.49</v>
      </c>
      <c r="Y35" s="194">
        <f t="shared" si="15"/>
        <v>2.682</v>
      </c>
      <c r="Z35" s="190"/>
      <c r="AA35" s="190"/>
      <c r="AB35" s="190"/>
      <c r="AC35" s="190"/>
      <c r="AD35" s="190"/>
      <c r="AE35" s="190"/>
      <c r="AF35" s="190"/>
      <c r="AG35" s="190"/>
      <c r="AH35" s="190"/>
      <c r="AI35" s="190"/>
      <c r="AJ35" s="190"/>
      <c r="AK35" s="190"/>
      <c r="AL35" s="190"/>
      <c r="AM35" s="190"/>
      <c r="AN35" s="190"/>
      <c r="AO35" s="190"/>
      <c r="AP35" s="190"/>
      <c r="AQ35" s="190"/>
      <c r="AR35" s="190"/>
      <c r="AS35" s="190"/>
    </row>
    <row r="36" ht="27.0" customHeight="1">
      <c r="A36" s="185">
        <v>23.0</v>
      </c>
      <c r="B36" s="195" t="s">
        <v>76</v>
      </c>
      <c r="C36" s="195">
        <v>95.0</v>
      </c>
      <c r="D36" s="195">
        <v>200.0</v>
      </c>
      <c r="E36" s="195">
        <v>197.0</v>
      </c>
      <c r="F36" s="195">
        <f t="shared" si="5"/>
        <v>0</v>
      </c>
      <c r="G36" s="195">
        <f t="shared" si="6"/>
        <v>91.7035</v>
      </c>
      <c r="H36" s="196">
        <f t="shared" si="7"/>
        <v>91.7035</v>
      </c>
      <c r="I36" s="195">
        <v>1.0</v>
      </c>
      <c r="J36" s="189">
        <f t="shared" si="8"/>
        <v>91.7035</v>
      </c>
      <c r="K36" s="190"/>
      <c r="L36" s="168"/>
      <c r="M36" s="197"/>
      <c r="N36" s="197"/>
      <c r="O36" s="190"/>
      <c r="P36" s="190"/>
      <c r="Q36" s="192">
        <v>24.5</v>
      </c>
      <c r="R36" s="191">
        <f t="shared" si="9"/>
        <v>1.97</v>
      </c>
      <c r="S36" s="185">
        <f t="shared" si="10"/>
        <v>1</v>
      </c>
      <c r="T36" s="185">
        <f t="shared" si="11"/>
        <v>1.97</v>
      </c>
      <c r="U36" s="193">
        <f t="shared" si="12"/>
        <v>91.7035</v>
      </c>
      <c r="V36" s="191">
        <f t="shared" ref="V36:W36" si="29">C36/100</f>
        <v>0.95</v>
      </c>
      <c r="W36" s="191">
        <f t="shared" si="29"/>
        <v>2</v>
      </c>
      <c r="X36" s="191">
        <f t="shared" si="14"/>
        <v>1.97</v>
      </c>
      <c r="Y36" s="194">
        <f t="shared" si="15"/>
        <v>3.743</v>
      </c>
      <c r="Z36" s="190"/>
      <c r="AA36" s="190"/>
      <c r="AB36" s="190"/>
      <c r="AC36" s="190"/>
      <c r="AD36" s="190"/>
      <c r="AE36" s="190"/>
      <c r="AF36" s="190"/>
      <c r="AG36" s="190"/>
      <c r="AH36" s="190"/>
      <c r="AI36" s="190"/>
      <c r="AJ36" s="190"/>
      <c r="AK36" s="190"/>
      <c r="AL36" s="190"/>
      <c r="AM36" s="190"/>
      <c r="AN36" s="190"/>
      <c r="AO36" s="190"/>
      <c r="AP36" s="190"/>
      <c r="AQ36" s="190"/>
      <c r="AR36" s="190"/>
      <c r="AS36" s="190"/>
    </row>
    <row r="37" ht="27.0" customHeight="1">
      <c r="A37" s="185">
        <v>25.0</v>
      </c>
      <c r="B37" s="195" t="s">
        <v>76</v>
      </c>
      <c r="C37" s="195">
        <v>95.0</v>
      </c>
      <c r="D37" s="195">
        <v>200.0</v>
      </c>
      <c r="E37" s="195">
        <v>154.0</v>
      </c>
      <c r="F37" s="195">
        <f t="shared" si="5"/>
        <v>0</v>
      </c>
      <c r="G37" s="195">
        <f t="shared" si="6"/>
        <v>71.687</v>
      </c>
      <c r="H37" s="196">
        <f t="shared" si="7"/>
        <v>71.687</v>
      </c>
      <c r="I37" s="195">
        <v>2.0</v>
      </c>
      <c r="J37" s="189">
        <f t="shared" si="8"/>
        <v>143.374</v>
      </c>
      <c r="K37" s="190"/>
      <c r="L37" s="168"/>
      <c r="M37" s="197"/>
      <c r="N37" s="197"/>
      <c r="O37" s="190"/>
      <c r="P37" s="190"/>
      <c r="Q37" s="192">
        <v>24.5</v>
      </c>
      <c r="R37" s="191">
        <f t="shared" si="9"/>
        <v>1.54</v>
      </c>
      <c r="S37" s="185">
        <f t="shared" si="10"/>
        <v>2</v>
      </c>
      <c r="T37" s="185">
        <f t="shared" si="11"/>
        <v>3.08</v>
      </c>
      <c r="U37" s="193">
        <f t="shared" si="12"/>
        <v>71.687</v>
      </c>
      <c r="V37" s="191">
        <f t="shared" ref="V37:W37" si="30">C37/100</f>
        <v>0.95</v>
      </c>
      <c r="W37" s="191">
        <f t="shared" si="30"/>
        <v>2</v>
      </c>
      <c r="X37" s="191">
        <f t="shared" si="14"/>
        <v>3.08</v>
      </c>
      <c r="Y37" s="194">
        <f t="shared" si="15"/>
        <v>5.852</v>
      </c>
      <c r="Z37" s="140"/>
      <c r="AA37" s="140"/>
      <c r="AB37" s="140"/>
      <c r="AC37" s="140"/>
      <c r="AD37" s="140"/>
      <c r="AE37" s="140"/>
      <c r="AF37" s="140"/>
      <c r="AG37" s="140"/>
      <c r="AH37" s="140"/>
      <c r="AI37" s="140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</row>
    <row r="38" ht="27.0" customHeight="1">
      <c r="A38" s="185">
        <v>27.0</v>
      </c>
      <c r="B38" s="195" t="s">
        <v>76</v>
      </c>
      <c r="C38" s="195">
        <v>97.0</v>
      </c>
      <c r="D38" s="195">
        <v>200.0</v>
      </c>
      <c r="E38" s="195">
        <v>154.0</v>
      </c>
      <c r="F38" s="195">
        <f t="shared" si="5"/>
        <v>0</v>
      </c>
      <c r="G38" s="195">
        <f t="shared" si="6"/>
        <v>73.1962</v>
      </c>
      <c r="H38" s="196">
        <f t="shared" si="7"/>
        <v>73.1962</v>
      </c>
      <c r="I38" s="195">
        <v>1.0</v>
      </c>
      <c r="J38" s="189">
        <f t="shared" si="8"/>
        <v>73.1962</v>
      </c>
      <c r="K38" s="190"/>
      <c r="L38" s="168"/>
      <c r="M38" s="197"/>
      <c r="N38" s="197"/>
      <c r="O38" s="190"/>
      <c r="P38" s="190"/>
      <c r="Q38" s="192">
        <v>24.5</v>
      </c>
      <c r="R38" s="191">
        <f t="shared" si="9"/>
        <v>1.54</v>
      </c>
      <c r="S38" s="185">
        <f t="shared" si="10"/>
        <v>1</v>
      </c>
      <c r="T38" s="185">
        <f t="shared" si="11"/>
        <v>1.54</v>
      </c>
      <c r="U38" s="193">
        <f t="shared" si="12"/>
        <v>73.1962</v>
      </c>
      <c r="V38" s="191">
        <f t="shared" ref="V38:W38" si="31">C38/100</f>
        <v>0.97</v>
      </c>
      <c r="W38" s="191">
        <f t="shared" si="31"/>
        <v>2</v>
      </c>
      <c r="X38" s="191">
        <f t="shared" si="14"/>
        <v>1.54</v>
      </c>
      <c r="Y38" s="194">
        <f t="shared" si="15"/>
        <v>2.9876</v>
      </c>
      <c r="Z38" s="140"/>
      <c r="AA38" s="140"/>
      <c r="AB38" s="140"/>
      <c r="AC38" s="140"/>
      <c r="AD38" s="140"/>
      <c r="AE38" s="140"/>
      <c r="AF38" s="140"/>
      <c r="AG38" s="140"/>
      <c r="AH38" s="140"/>
      <c r="AI38" s="140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</row>
    <row r="39" ht="27.0" customHeight="1">
      <c r="A39" s="185">
        <v>30.0</v>
      </c>
      <c r="B39" s="186" t="s">
        <v>87</v>
      </c>
      <c r="C39" s="187">
        <v>83.0</v>
      </c>
      <c r="D39" s="187">
        <v>204.0</v>
      </c>
      <c r="E39" s="187">
        <v>210.0</v>
      </c>
      <c r="F39" s="187">
        <f t="shared" si="5"/>
        <v>0.8</v>
      </c>
      <c r="G39" s="187">
        <f t="shared" si="6"/>
        <v>67.55868</v>
      </c>
      <c r="H39" s="188">
        <f t="shared" si="7"/>
        <v>54.046944</v>
      </c>
      <c r="I39" s="187">
        <v>1.0</v>
      </c>
      <c r="J39" s="219">
        <f t="shared" si="8"/>
        <v>54.046944</v>
      </c>
      <c r="K39" s="140"/>
      <c r="L39" s="198"/>
      <c r="M39" s="199"/>
      <c r="N39" s="199"/>
      <c r="O39" s="140"/>
      <c r="P39" s="140"/>
      <c r="Q39" s="142">
        <v>19.0</v>
      </c>
      <c r="R39" s="191">
        <f t="shared" si="9"/>
        <v>2.1</v>
      </c>
      <c r="S39" s="185">
        <f t="shared" si="10"/>
        <v>1</v>
      </c>
      <c r="T39" s="185">
        <f t="shared" si="11"/>
        <v>2.1</v>
      </c>
      <c r="U39" s="193">
        <f t="shared" si="12"/>
        <v>67.55868</v>
      </c>
      <c r="V39" s="191">
        <f t="shared" ref="V39:W39" si="32">C39/100</f>
        <v>0.83</v>
      </c>
      <c r="W39" s="191">
        <f t="shared" si="32"/>
        <v>2.04</v>
      </c>
      <c r="X39" s="191">
        <f t="shared" si="14"/>
        <v>2.1</v>
      </c>
      <c r="Y39" s="194">
        <f t="shared" si="15"/>
        <v>3.55572</v>
      </c>
      <c r="Z39" s="140"/>
      <c r="AA39" s="140"/>
      <c r="AB39" s="140"/>
      <c r="AC39" s="140"/>
      <c r="AD39" s="140"/>
      <c r="AE39" s="140"/>
      <c r="AF39" s="140"/>
      <c r="AG39" s="140"/>
      <c r="AH39" s="140"/>
      <c r="AI39" s="140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</row>
    <row r="40" ht="27.0" customHeight="1">
      <c r="A40" s="185">
        <v>31.0</v>
      </c>
      <c r="B40" s="195" t="s">
        <v>83</v>
      </c>
      <c r="C40" s="195">
        <v>104.0</v>
      </c>
      <c r="D40" s="195">
        <v>204.0</v>
      </c>
      <c r="E40" s="195">
        <v>150.0</v>
      </c>
      <c r="F40" s="195">
        <f t="shared" si="5"/>
        <v>0</v>
      </c>
      <c r="G40" s="195">
        <f t="shared" si="6"/>
        <v>60.4656</v>
      </c>
      <c r="H40" s="196">
        <f t="shared" si="7"/>
        <v>60.4656</v>
      </c>
      <c r="I40" s="195">
        <v>1.0</v>
      </c>
      <c r="J40" s="219">
        <f t="shared" si="8"/>
        <v>60.4656</v>
      </c>
      <c r="K40" s="140"/>
      <c r="L40" s="198"/>
      <c r="M40" s="199"/>
      <c r="N40" s="199"/>
      <c r="O40" s="140"/>
      <c r="P40" s="140"/>
      <c r="Q40" s="142">
        <v>19.0</v>
      </c>
      <c r="R40" s="191">
        <f t="shared" si="9"/>
        <v>1.5</v>
      </c>
      <c r="S40" s="185">
        <f t="shared" si="10"/>
        <v>1</v>
      </c>
      <c r="T40" s="185">
        <f t="shared" si="11"/>
        <v>1.5</v>
      </c>
      <c r="U40" s="193">
        <f t="shared" si="12"/>
        <v>60.4656</v>
      </c>
      <c r="V40" s="191">
        <f t="shared" ref="V40:W40" si="33">C40/100</f>
        <v>1.04</v>
      </c>
      <c r="W40" s="191">
        <f t="shared" si="33"/>
        <v>2.04</v>
      </c>
      <c r="X40" s="191">
        <f t="shared" si="14"/>
        <v>1.5</v>
      </c>
      <c r="Y40" s="194">
        <f t="shared" si="15"/>
        <v>3.1824</v>
      </c>
      <c r="Z40" s="140"/>
      <c r="AA40" s="140"/>
      <c r="AB40" s="140"/>
      <c r="AC40" s="140"/>
      <c r="AD40" s="140"/>
      <c r="AE40" s="140"/>
      <c r="AF40" s="140"/>
      <c r="AG40" s="140"/>
      <c r="AH40" s="140"/>
      <c r="AI40" s="140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</row>
    <row r="41" ht="27.0" customHeight="1">
      <c r="A41" s="185">
        <v>32.0</v>
      </c>
      <c r="B41" s="195" t="s">
        <v>83</v>
      </c>
      <c r="C41" s="195">
        <v>105.0</v>
      </c>
      <c r="D41" s="195">
        <v>204.0</v>
      </c>
      <c r="E41" s="195">
        <v>154.0</v>
      </c>
      <c r="F41" s="195">
        <f t="shared" si="5"/>
        <v>0</v>
      </c>
      <c r="G41" s="195">
        <f t="shared" si="6"/>
        <v>62.67492</v>
      </c>
      <c r="H41" s="196">
        <f t="shared" si="7"/>
        <v>62.67492</v>
      </c>
      <c r="I41" s="195">
        <v>1.0</v>
      </c>
      <c r="J41" s="219">
        <f t="shared" si="8"/>
        <v>62.67492</v>
      </c>
      <c r="K41" s="140"/>
      <c r="L41" s="198"/>
      <c r="M41" s="199"/>
      <c r="N41" s="199"/>
      <c r="O41" s="140"/>
      <c r="P41" s="140"/>
      <c r="Q41" s="142">
        <v>19.0</v>
      </c>
      <c r="R41" s="191">
        <f t="shared" si="9"/>
        <v>1.54</v>
      </c>
      <c r="S41" s="185">
        <f t="shared" si="10"/>
        <v>1</v>
      </c>
      <c r="T41" s="185">
        <f t="shared" si="11"/>
        <v>1.54</v>
      </c>
      <c r="U41" s="193">
        <f t="shared" si="12"/>
        <v>62.67492</v>
      </c>
      <c r="V41" s="191">
        <f t="shared" ref="V41:W41" si="34">C41/100</f>
        <v>1.05</v>
      </c>
      <c r="W41" s="191">
        <f t="shared" si="34"/>
        <v>2.04</v>
      </c>
      <c r="X41" s="191">
        <f t="shared" si="14"/>
        <v>1.54</v>
      </c>
      <c r="Y41" s="194">
        <f t="shared" si="15"/>
        <v>3.29868</v>
      </c>
      <c r="Z41" s="140"/>
      <c r="AA41" s="140"/>
      <c r="AB41" s="140"/>
      <c r="AC41" s="140"/>
      <c r="AD41" s="140"/>
      <c r="AE41" s="140"/>
      <c r="AF41" s="140"/>
      <c r="AG41" s="140"/>
      <c r="AH41" s="140"/>
      <c r="AI41" s="140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</row>
    <row r="42" ht="27.0" customHeight="1">
      <c r="A42" s="185">
        <v>35.0</v>
      </c>
      <c r="B42" s="195" t="s">
        <v>83</v>
      </c>
      <c r="C42" s="195">
        <v>105.0</v>
      </c>
      <c r="D42" s="195">
        <v>204.0</v>
      </c>
      <c r="E42" s="195">
        <v>151.0</v>
      </c>
      <c r="F42" s="195">
        <f t="shared" si="5"/>
        <v>0</v>
      </c>
      <c r="G42" s="195">
        <f t="shared" si="6"/>
        <v>61.45398</v>
      </c>
      <c r="H42" s="196">
        <f t="shared" si="7"/>
        <v>61.45398</v>
      </c>
      <c r="I42" s="195">
        <v>1.0</v>
      </c>
      <c r="J42" s="219">
        <f t="shared" si="8"/>
        <v>61.45398</v>
      </c>
      <c r="K42" s="140"/>
      <c r="L42" s="198"/>
      <c r="M42" s="199"/>
      <c r="N42" s="199"/>
      <c r="O42" s="140"/>
      <c r="P42" s="140"/>
      <c r="Q42" s="142">
        <v>19.0</v>
      </c>
      <c r="R42" s="191">
        <f t="shared" si="9"/>
        <v>1.51</v>
      </c>
      <c r="S42" s="185">
        <f t="shared" si="10"/>
        <v>1</v>
      </c>
      <c r="T42" s="185">
        <f t="shared" si="11"/>
        <v>1.51</v>
      </c>
      <c r="U42" s="193">
        <f t="shared" si="12"/>
        <v>61.45398</v>
      </c>
      <c r="V42" s="191">
        <f t="shared" ref="V42:W42" si="35">C42/100</f>
        <v>1.05</v>
      </c>
      <c r="W42" s="191">
        <f t="shared" si="35"/>
        <v>2.04</v>
      </c>
      <c r="X42" s="191">
        <f t="shared" si="14"/>
        <v>1.51</v>
      </c>
      <c r="Y42" s="194">
        <f t="shared" si="15"/>
        <v>3.23442</v>
      </c>
      <c r="Z42" s="140"/>
      <c r="AA42" s="140"/>
      <c r="AB42" s="140"/>
      <c r="AC42" s="140"/>
      <c r="AD42" s="140"/>
      <c r="AE42" s="140"/>
      <c r="AF42" s="140"/>
      <c r="AG42" s="140"/>
      <c r="AH42" s="140"/>
      <c r="AI42" s="140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</row>
    <row r="43" ht="27.0" customHeight="1">
      <c r="A43" s="185">
        <v>36.0</v>
      </c>
      <c r="B43" s="195" t="s">
        <v>83</v>
      </c>
      <c r="C43" s="195">
        <v>105.0</v>
      </c>
      <c r="D43" s="195">
        <v>204.0</v>
      </c>
      <c r="E43" s="195">
        <v>178.0</v>
      </c>
      <c r="F43" s="195">
        <f t="shared" si="5"/>
        <v>0</v>
      </c>
      <c r="G43" s="195">
        <f t="shared" si="6"/>
        <v>72.44244</v>
      </c>
      <c r="H43" s="196">
        <f t="shared" si="7"/>
        <v>72.44244</v>
      </c>
      <c r="I43" s="195">
        <v>1.0</v>
      </c>
      <c r="J43" s="219">
        <f t="shared" si="8"/>
        <v>72.44244</v>
      </c>
      <c r="K43" s="140"/>
      <c r="L43" s="198"/>
      <c r="M43" s="199"/>
      <c r="N43" s="199"/>
      <c r="O43" s="140"/>
      <c r="P43" s="140"/>
      <c r="Q43" s="142">
        <v>19.0</v>
      </c>
      <c r="R43" s="191">
        <f t="shared" si="9"/>
        <v>1.78</v>
      </c>
      <c r="S43" s="185">
        <f t="shared" si="10"/>
        <v>1</v>
      </c>
      <c r="T43" s="185">
        <f t="shared" si="11"/>
        <v>1.78</v>
      </c>
      <c r="U43" s="193">
        <f t="shared" si="12"/>
        <v>72.44244</v>
      </c>
      <c r="V43" s="191">
        <f t="shared" ref="V43:W43" si="36">C43/100</f>
        <v>1.05</v>
      </c>
      <c r="W43" s="191">
        <f t="shared" si="36"/>
        <v>2.04</v>
      </c>
      <c r="X43" s="191">
        <f t="shared" si="14"/>
        <v>1.78</v>
      </c>
      <c r="Y43" s="194">
        <f t="shared" si="15"/>
        <v>3.81276</v>
      </c>
      <c r="Z43" s="140"/>
      <c r="AA43" s="140"/>
      <c r="AB43" s="140"/>
      <c r="AC43" s="140"/>
      <c r="AD43" s="140"/>
      <c r="AE43" s="140"/>
      <c r="AF43" s="140"/>
      <c r="AG43" s="140"/>
      <c r="AH43" s="140"/>
      <c r="AI43" s="140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</row>
    <row r="44" ht="27.0" customHeight="1">
      <c r="A44" s="185">
        <v>37.0</v>
      </c>
      <c r="B44" s="195" t="s">
        <v>83</v>
      </c>
      <c r="C44" s="195">
        <v>105.0</v>
      </c>
      <c r="D44" s="195">
        <v>204.0</v>
      </c>
      <c r="E44" s="195">
        <v>191.0</v>
      </c>
      <c r="F44" s="195">
        <f t="shared" si="5"/>
        <v>0</v>
      </c>
      <c r="G44" s="195">
        <f t="shared" si="6"/>
        <v>77.73318</v>
      </c>
      <c r="H44" s="196">
        <f t="shared" si="7"/>
        <v>77.73318</v>
      </c>
      <c r="I44" s="195">
        <v>1.0</v>
      </c>
      <c r="J44" s="219">
        <f t="shared" si="8"/>
        <v>77.73318</v>
      </c>
      <c r="K44" s="140"/>
      <c r="L44" s="198"/>
      <c r="M44" s="199"/>
      <c r="N44" s="199"/>
      <c r="O44" s="140"/>
      <c r="P44" s="140"/>
      <c r="Q44" s="142">
        <v>19.0</v>
      </c>
      <c r="R44" s="191">
        <f t="shared" si="9"/>
        <v>1.91</v>
      </c>
      <c r="S44" s="185">
        <f t="shared" si="10"/>
        <v>1</v>
      </c>
      <c r="T44" s="185">
        <f t="shared" si="11"/>
        <v>1.91</v>
      </c>
      <c r="U44" s="193">
        <f t="shared" si="12"/>
        <v>77.73318</v>
      </c>
      <c r="V44" s="191">
        <f t="shared" ref="V44:W44" si="37">C44/100</f>
        <v>1.05</v>
      </c>
      <c r="W44" s="191">
        <f t="shared" si="37"/>
        <v>2.04</v>
      </c>
      <c r="X44" s="191">
        <f t="shared" si="14"/>
        <v>1.91</v>
      </c>
      <c r="Y44" s="194">
        <f t="shared" si="15"/>
        <v>4.09122</v>
      </c>
      <c r="Z44" s="140"/>
      <c r="AA44" s="140"/>
      <c r="AB44" s="140"/>
      <c r="AC44" s="140"/>
      <c r="AD44" s="140"/>
      <c r="AE44" s="140"/>
      <c r="AF44" s="140"/>
      <c r="AG44" s="140"/>
      <c r="AH44" s="140"/>
      <c r="AI44" s="140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</row>
    <row r="45" ht="27.0" customHeight="1">
      <c r="A45" s="185">
        <v>38.0</v>
      </c>
      <c r="B45" s="195" t="s">
        <v>83</v>
      </c>
      <c r="C45" s="195">
        <v>103.0</v>
      </c>
      <c r="D45" s="195">
        <v>204.0</v>
      </c>
      <c r="E45" s="195">
        <v>152.0</v>
      </c>
      <c r="F45" s="195">
        <f t="shared" si="5"/>
        <v>0</v>
      </c>
      <c r="G45" s="195">
        <f t="shared" si="6"/>
        <v>60.682656</v>
      </c>
      <c r="H45" s="196">
        <f t="shared" si="7"/>
        <v>60.682656</v>
      </c>
      <c r="I45" s="195">
        <v>4.0</v>
      </c>
      <c r="J45" s="219">
        <f t="shared" si="8"/>
        <v>242.730624</v>
      </c>
      <c r="K45" s="140"/>
      <c r="L45" s="198"/>
      <c r="M45" s="199"/>
      <c r="N45" s="199"/>
      <c r="O45" s="140"/>
      <c r="P45" s="140"/>
      <c r="Q45" s="142">
        <v>19.0</v>
      </c>
      <c r="R45" s="191">
        <f t="shared" si="9"/>
        <v>1.52</v>
      </c>
      <c r="S45" s="185">
        <f t="shared" si="10"/>
        <v>4</v>
      </c>
      <c r="T45" s="185">
        <f t="shared" si="11"/>
        <v>6.08</v>
      </c>
      <c r="U45" s="193">
        <f t="shared" si="12"/>
        <v>60.682656</v>
      </c>
      <c r="V45" s="191">
        <f t="shared" ref="V45:W45" si="38">C45/100</f>
        <v>1.03</v>
      </c>
      <c r="W45" s="191">
        <f t="shared" si="38"/>
        <v>2.04</v>
      </c>
      <c r="X45" s="191">
        <f t="shared" si="14"/>
        <v>6.08</v>
      </c>
      <c r="Y45" s="194">
        <f t="shared" si="15"/>
        <v>12.775296</v>
      </c>
      <c r="Z45" s="140"/>
      <c r="AA45" s="140"/>
      <c r="AB45" s="140"/>
      <c r="AC45" s="140"/>
      <c r="AD45" s="140"/>
      <c r="AE45" s="140"/>
      <c r="AF45" s="140"/>
      <c r="AG45" s="140"/>
      <c r="AH45" s="140"/>
      <c r="AI45" s="140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</row>
    <row r="46" ht="27.0" customHeight="1">
      <c r="A46" s="185">
        <v>47.0</v>
      </c>
      <c r="B46" s="195" t="s">
        <v>83</v>
      </c>
      <c r="C46" s="195">
        <v>97.0</v>
      </c>
      <c r="D46" s="195">
        <v>204.0</v>
      </c>
      <c r="E46" s="195">
        <v>151.0</v>
      </c>
      <c r="F46" s="195">
        <f t="shared" si="5"/>
        <v>0</v>
      </c>
      <c r="G46" s="195">
        <f t="shared" si="6"/>
        <v>56.771772</v>
      </c>
      <c r="H46" s="196">
        <f t="shared" si="7"/>
        <v>56.771772</v>
      </c>
      <c r="I46" s="195">
        <v>1.0</v>
      </c>
      <c r="J46" s="219">
        <f t="shared" si="8"/>
        <v>56.771772</v>
      </c>
      <c r="K46" s="140"/>
      <c r="L46" s="198"/>
      <c r="M46" s="199"/>
      <c r="N46" s="199"/>
      <c r="O46" s="140"/>
      <c r="P46" s="140"/>
      <c r="Q46" s="142">
        <v>19.0</v>
      </c>
      <c r="R46" s="191">
        <f t="shared" si="9"/>
        <v>1.51</v>
      </c>
      <c r="S46" s="185">
        <f t="shared" si="10"/>
        <v>1</v>
      </c>
      <c r="T46" s="185">
        <f t="shared" si="11"/>
        <v>1.51</v>
      </c>
      <c r="U46" s="193">
        <f t="shared" si="12"/>
        <v>56.771772</v>
      </c>
      <c r="V46" s="191">
        <f t="shared" ref="V46:W46" si="39">C46/100</f>
        <v>0.97</v>
      </c>
      <c r="W46" s="191">
        <f t="shared" si="39"/>
        <v>2.04</v>
      </c>
      <c r="X46" s="191">
        <f t="shared" si="14"/>
        <v>1.51</v>
      </c>
      <c r="Y46" s="194">
        <f t="shared" si="15"/>
        <v>2.987988</v>
      </c>
      <c r="Z46" s="140"/>
      <c r="AA46" s="140"/>
      <c r="AB46" s="140"/>
      <c r="AC46" s="140"/>
      <c r="AD46" s="140"/>
      <c r="AE46" s="140"/>
      <c r="AF46" s="140"/>
      <c r="AG46" s="140"/>
      <c r="AH46" s="140"/>
      <c r="AI46" s="140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</row>
    <row r="47" ht="27.0" customHeight="1">
      <c r="A47" s="185">
        <v>55.0</v>
      </c>
      <c r="B47" s="195" t="s">
        <v>83</v>
      </c>
      <c r="C47" s="195">
        <v>105.0</v>
      </c>
      <c r="D47" s="195">
        <v>204.0</v>
      </c>
      <c r="E47" s="195">
        <v>344.0</v>
      </c>
      <c r="F47" s="195">
        <f t="shared" si="5"/>
        <v>0</v>
      </c>
      <c r="G47" s="195">
        <f t="shared" si="6"/>
        <v>140.00112</v>
      </c>
      <c r="H47" s="196">
        <f t="shared" si="7"/>
        <v>140.00112</v>
      </c>
      <c r="I47" s="195">
        <v>1.0</v>
      </c>
      <c r="J47" s="219">
        <f t="shared" si="8"/>
        <v>140.00112</v>
      </c>
      <c r="K47" s="140"/>
      <c r="L47" s="198"/>
      <c r="M47" s="199"/>
      <c r="N47" s="199"/>
      <c r="O47" s="140"/>
      <c r="P47" s="140"/>
      <c r="Q47" s="142">
        <v>19.0</v>
      </c>
      <c r="R47" s="191">
        <f t="shared" si="9"/>
        <v>3.44</v>
      </c>
      <c r="S47" s="185">
        <f t="shared" si="10"/>
        <v>1</v>
      </c>
      <c r="T47" s="185">
        <f t="shared" si="11"/>
        <v>3.44</v>
      </c>
      <c r="U47" s="193">
        <f t="shared" si="12"/>
        <v>140.00112</v>
      </c>
      <c r="V47" s="191">
        <f t="shared" ref="V47:W47" si="40">C47/100</f>
        <v>1.05</v>
      </c>
      <c r="W47" s="191">
        <f t="shared" si="40"/>
        <v>2.04</v>
      </c>
      <c r="X47" s="191">
        <f t="shared" si="14"/>
        <v>3.44</v>
      </c>
      <c r="Y47" s="194">
        <f t="shared" si="15"/>
        <v>7.36848</v>
      </c>
      <c r="Z47" s="140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</row>
    <row r="48" ht="27.0" customHeight="1">
      <c r="A48" s="185">
        <v>61.0</v>
      </c>
      <c r="B48" s="195" t="s">
        <v>83</v>
      </c>
      <c r="C48" s="195">
        <v>105.0</v>
      </c>
      <c r="D48" s="195">
        <v>204.0</v>
      </c>
      <c r="E48" s="195">
        <v>290.0</v>
      </c>
      <c r="F48" s="195">
        <f t="shared" si="5"/>
        <v>0</v>
      </c>
      <c r="G48" s="195">
        <f t="shared" si="6"/>
        <v>118.0242</v>
      </c>
      <c r="H48" s="196">
        <f t="shared" si="7"/>
        <v>118.0242</v>
      </c>
      <c r="I48" s="195">
        <v>1.0</v>
      </c>
      <c r="J48" s="219">
        <f t="shared" si="8"/>
        <v>118.0242</v>
      </c>
      <c r="K48" s="140"/>
      <c r="L48" s="198"/>
      <c r="M48" s="199"/>
      <c r="N48" s="199"/>
      <c r="O48" s="140"/>
      <c r="P48" s="140"/>
      <c r="Q48" s="142">
        <v>19.0</v>
      </c>
      <c r="R48" s="191">
        <f t="shared" si="9"/>
        <v>2.9</v>
      </c>
      <c r="S48" s="185">
        <f t="shared" si="10"/>
        <v>1</v>
      </c>
      <c r="T48" s="185">
        <f t="shared" si="11"/>
        <v>2.9</v>
      </c>
      <c r="U48" s="193">
        <f t="shared" si="12"/>
        <v>118.0242</v>
      </c>
      <c r="V48" s="191">
        <f t="shared" ref="V48:W48" si="41">C48/100</f>
        <v>1.05</v>
      </c>
      <c r="W48" s="191">
        <f t="shared" si="41"/>
        <v>2.04</v>
      </c>
      <c r="X48" s="191">
        <f t="shared" si="14"/>
        <v>2.9</v>
      </c>
      <c r="Y48" s="194">
        <f t="shared" si="15"/>
        <v>6.2118</v>
      </c>
      <c r="Z48" s="140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</row>
    <row r="49" ht="27.0" customHeight="1">
      <c r="A49" s="185">
        <v>67.0</v>
      </c>
      <c r="B49" s="195" t="s">
        <v>83</v>
      </c>
      <c r="C49" s="195">
        <v>105.0</v>
      </c>
      <c r="D49" s="195">
        <v>204.0</v>
      </c>
      <c r="E49" s="195">
        <v>297.0</v>
      </c>
      <c r="F49" s="195">
        <f t="shared" si="5"/>
        <v>0</v>
      </c>
      <c r="G49" s="195">
        <f t="shared" si="6"/>
        <v>120.87306</v>
      </c>
      <c r="H49" s="196">
        <f t="shared" si="7"/>
        <v>120.87306</v>
      </c>
      <c r="I49" s="195">
        <v>1.0</v>
      </c>
      <c r="J49" s="219">
        <f t="shared" si="8"/>
        <v>120.87306</v>
      </c>
      <c r="K49" s="140"/>
      <c r="L49" s="198"/>
      <c r="M49" s="199"/>
      <c r="N49" s="199"/>
      <c r="O49" s="140"/>
      <c r="P49" s="140"/>
      <c r="Q49" s="142">
        <v>19.0</v>
      </c>
      <c r="R49" s="191">
        <f t="shared" si="9"/>
        <v>2.97</v>
      </c>
      <c r="S49" s="185">
        <f t="shared" si="10"/>
        <v>1</v>
      </c>
      <c r="T49" s="185">
        <f t="shared" si="11"/>
        <v>2.97</v>
      </c>
      <c r="U49" s="193">
        <f t="shared" si="12"/>
        <v>120.87306</v>
      </c>
      <c r="V49" s="191">
        <f t="shared" ref="V49:W49" si="42">C49/100</f>
        <v>1.05</v>
      </c>
      <c r="W49" s="191">
        <f t="shared" si="42"/>
        <v>2.04</v>
      </c>
      <c r="X49" s="191">
        <f t="shared" si="14"/>
        <v>2.97</v>
      </c>
      <c r="Y49" s="194">
        <f t="shared" si="15"/>
        <v>6.36174</v>
      </c>
      <c r="Z49" s="140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</row>
    <row r="50" ht="27.0" customHeight="1">
      <c r="A50" s="185">
        <v>70.0</v>
      </c>
      <c r="B50" s="195" t="s">
        <v>83</v>
      </c>
      <c r="C50" s="195">
        <v>105.0</v>
      </c>
      <c r="D50" s="195">
        <v>204.0</v>
      </c>
      <c r="E50" s="195">
        <v>153.0</v>
      </c>
      <c r="F50" s="195">
        <f t="shared" si="5"/>
        <v>0</v>
      </c>
      <c r="G50" s="195">
        <f t="shared" si="6"/>
        <v>62.26794</v>
      </c>
      <c r="H50" s="196">
        <f t="shared" si="7"/>
        <v>62.26794</v>
      </c>
      <c r="I50" s="195">
        <v>2.0</v>
      </c>
      <c r="J50" s="219">
        <f t="shared" si="8"/>
        <v>124.53588</v>
      </c>
      <c r="K50" s="140"/>
      <c r="L50" s="198"/>
      <c r="M50" s="199"/>
      <c r="N50" s="199"/>
      <c r="O50" s="140"/>
      <c r="P50" s="140"/>
      <c r="Q50" s="142">
        <v>19.0</v>
      </c>
      <c r="R50" s="191">
        <f t="shared" si="9"/>
        <v>1.53</v>
      </c>
      <c r="S50" s="185">
        <f t="shared" si="10"/>
        <v>2</v>
      </c>
      <c r="T50" s="185">
        <f t="shared" si="11"/>
        <v>3.06</v>
      </c>
      <c r="U50" s="193">
        <f t="shared" si="12"/>
        <v>62.26794</v>
      </c>
      <c r="V50" s="191">
        <f t="shared" ref="V50:W50" si="43">C50/100</f>
        <v>1.05</v>
      </c>
      <c r="W50" s="191">
        <f t="shared" si="43"/>
        <v>2.04</v>
      </c>
      <c r="X50" s="191">
        <f t="shared" si="14"/>
        <v>3.06</v>
      </c>
      <c r="Y50" s="194">
        <f t="shared" si="15"/>
        <v>6.55452</v>
      </c>
      <c r="Z50" s="140"/>
      <c r="AA50" s="140"/>
      <c r="AB50" s="140"/>
      <c r="AC50" s="140"/>
      <c r="AD50" s="140"/>
      <c r="AE50" s="140"/>
      <c r="AF50" s="140"/>
      <c r="AG50" s="140"/>
      <c r="AH50" s="140"/>
      <c r="AI50" s="140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</row>
    <row r="51" ht="27.0" customHeight="1">
      <c r="A51" s="185">
        <v>73.0</v>
      </c>
      <c r="B51" s="195" t="s">
        <v>83</v>
      </c>
      <c r="C51" s="195">
        <v>104.0</v>
      </c>
      <c r="D51" s="195">
        <v>204.0</v>
      </c>
      <c r="E51" s="195">
        <v>154.0</v>
      </c>
      <c r="F51" s="195">
        <f t="shared" si="5"/>
        <v>0</v>
      </c>
      <c r="G51" s="195">
        <f t="shared" si="6"/>
        <v>62.078016</v>
      </c>
      <c r="H51" s="196">
        <f t="shared" si="7"/>
        <v>62.078016</v>
      </c>
      <c r="I51" s="195">
        <v>2.0</v>
      </c>
      <c r="J51" s="219">
        <f t="shared" si="8"/>
        <v>124.156032</v>
      </c>
      <c r="K51" s="140"/>
      <c r="L51" s="198"/>
      <c r="M51" s="199"/>
      <c r="N51" s="199"/>
      <c r="O51" s="140"/>
      <c r="P51" s="140"/>
      <c r="Q51" s="142">
        <v>19.0</v>
      </c>
      <c r="R51" s="191">
        <f t="shared" si="9"/>
        <v>1.54</v>
      </c>
      <c r="S51" s="185">
        <f t="shared" si="10"/>
        <v>2</v>
      </c>
      <c r="T51" s="185">
        <f t="shared" si="11"/>
        <v>3.08</v>
      </c>
      <c r="U51" s="193">
        <f t="shared" si="12"/>
        <v>62.078016</v>
      </c>
      <c r="V51" s="191">
        <f t="shared" ref="V51:W51" si="44">C51/100</f>
        <v>1.04</v>
      </c>
      <c r="W51" s="191">
        <f t="shared" si="44"/>
        <v>2.04</v>
      </c>
      <c r="X51" s="191">
        <f t="shared" si="14"/>
        <v>3.08</v>
      </c>
      <c r="Y51" s="194">
        <f t="shared" si="15"/>
        <v>6.534528</v>
      </c>
      <c r="Z51" s="140"/>
      <c r="AA51" s="140"/>
      <c r="AB51" s="140"/>
      <c r="AC51" s="140"/>
      <c r="AD51" s="140"/>
      <c r="AE51" s="140"/>
      <c r="AF51" s="140"/>
      <c r="AG51" s="140"/>
      <c r="AH51" s="140"/>
      <c r="AI51" s="140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</row>
    <row r="52" ht="27.0" customHeight="1">
      <c r="A52" s="185">
        <v>74.0</v>
      </c>
      <c r="B52" s="195" t="s">
        <v>83</v>
      </c>
      <c r="C52" s="195">
        <v>102.0</v>
      </c>
      <c r="D52" s="195">
        <v>204.0</v>
      </c>
      <c r="E52" s="195">
        <v>153.0</v>
      </c>
      <c r="F52" s="195">
        <f t="shared" si="5"/>
        <v>0</v>
      </c>
      <c r="G52" s="195">
        <f t="shared" si="6"/>
        <v>60.488856</v>
      </c>
      <c r="H52" s="196">
        <f t="shared" si="7"/>
        <v>60.488856</v>
      </c>
      <c r="I52" s="195">
        <v>1.0</v>
      </c>
      <c r="J52" s="219">
        <f t="shared" si="8"/>
        <v>60.488856</v>
      </c>
      <c r="K52" s="140"/>
      <c r="L52" s="198"/>
      <c r="M52" s="199"/>
      <c r="N52" s="199"/>
      <c r="O52" s="140"/>
      <c r="P52" s="140"/>
      <c r="Q52" s="142">
        <v>19.0</v>
      </c>
      <c r="R52" s="191">
        <f t="shared" si="9"/>
        <v>1.53</v>
      </c>
      <c r="S52" s="185">
        <f t="shared" si="10"/>
        <v>1</v>
      </c>
      <c r="T52" s="185">
        <f t="shared" si="11"/>
        <v>1.53</v>
      </c>
      <c r="U52" s="193">
        <f t="shared" si="12"/>
        <v>60.488856</v>
      </c>
      <c r="V52" s="191">
        <f t="shared" ref="V52:W52" si="45">C52/100</f>
        <v>1.02</v>
      </c>
      <c r="W52" s="191">
        <f t="shared" si="45"/>
        <v>2.04</v>
      </c>
      <c r="X52" s="191">
        <f t="shared" si="14"/>
        <v>1.53</v>
      </c>
      <c r="Y52" s="194">
        <f t="shared" si="15"/>
        <v>3.183624</v>
      </c>
      <c r="Z52" s="140"/>
      <c r="AA52" s="140"/>
      <c r="AB52" s="140"/>
      <c r="AC52" s="140"/>
      <c r="AD52" s="140"/>
      <c r="AE52" s="140"/>
      <c r="AF52" s="140"/>
      <c r="AG52" s="140"/>
      <c r="AH52" s="140"/>
      <c r="AI52" s="140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</row>
    <row r="53" ht="27.0" customHeight="1">
      <c r="A53" s="185">
        <v>75.0</v>
      </c>
      <c r="B53" s="195" t="s">
        <v>83</v>
      </c>
      <c r="C53" s="195">
        <v>104.0</v>
      </c>
      <c r="D53" s="195">
        <v>204.0</v>
      </c>
      <c r="E53" s="195">
        <v>153.0</v>
      </c>
      <c r="F53" s="195">
        <f t="shared" si="5"/>
        <v>0</v>
      </c>
      <c r="G53" s="195">
        <f t="shared" si="6"/>
        <v>61.674912</v>
      </c>
      <c r="H53" s="196">
        <f t="shared" si="7"/>
        <v>61.674912</v>
      </c>
      <c r="I53" s="195">
        <v>1.0</v>
      </c>
      <c r="J53" s="219">
        <f t="shared" si="8"/>
        <v>61.674912</v>
      </c>
      <c r="K53" s="140"/>
      <c r="L53" s="198"/>
      <c r="M53" s="199"/>
      <c r="N53" s="199"/>
      <c r="O53" s="140"/>
      <c r="P53" s="140"/>
      <c r="Q53" s="142">
        <v>19.0</v>
      </c>
      <c r="R53" s="191">
        <f t="shared" si="9"/>
        <v>1.53</v>
      </c>
      <c r="S53" s="185">
        <f t="shared" si="10"/>
        <v>1</v>
      </c>
      <c r="T53" s="185">
        <f t="shared" si="11"/>
        <v>1.53</v>
      </c>
      <c r="U53" s="193">
        <f t="shared" si="12"/>
        <v>61.674912</v>
      </c>
      <c r="V53" s="191">
        <f t="shared" ref="V53:W53" si="46">C53/100</f>
        <v>1.04</v>
      </c>
      <c r="W53" s="191">
        <f t="shared" si="46"/>
        <v>2.04</v>
      </c>
      <c r="X53" s="191">
        <f t="shared" si="14"/>
        <v>1.53</v>
      </c>
      <c r="Y53" s="194">
        <f t="shared" si="15"/>
        <v>3.246048</v>
      </c>
      <c r="Z53" s="140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</row>
    <row r="54" ht="27.0" customHeight="1">
      <c r="A54" s="185">
        <v>76.0</v>
      </c>
      <c r="B54" s="195" t="s">
        <v>83</v>
      </c>
      <c r="C54" s="195">
        <v>106.0</v>
      </c>
      <c r="D54" s="195">
        <v>204.0</v>
      </c>
      <c r="E54" s="195">
        <v>167.0</v>
      </c>
      <c r="F54" s="195">
        <f t="shared" si="5"/>
        <v>0</v>
      </c>
      <c r="G54" s="195">
        <f t="shared" si="6"/>
        <v>68.612952</v>
      </c>
      <c r="H54" s="196">
        <f t="shared" si="7"/>
        <v>68.612952</v>
      </c>
      <c r="I54" s="195">
        <v>1.0</v>
      </c>
      <c r="J54" s="219">
        <f t="shared" si="8"/>
        <v>68.612952</v>
      </c>
      <c r="K54" s="140"/>
      <c r="L54" s="198"/>
      <c r="M54" s="199"/>
      <c r="N54" s="199"/>
      <c r="O54" s="140"/>
      <c r="P54" s="140"/>
      <c r="Q54" s="142">
        <v>19.0</v>
      </c>
      <c r="R54" s="191">
        <f t="shared" si="9"/>
        <v>1.67</v>
      </c>
      <c r="S54" s="185">
        <f t="shared" si="10"/>
        <v>1</v>
      </c>
      <c r="T54" s="185">
        <f t="shared" si="11"/>
        <v>1.67</v>
      </c>
      <c r="U54" s="193">
        <f t="shared" si="12"/>
        <v>68.612952</v>
      </c>
      <c r="V54" s="191">
        <f t="shared" ref="V54:W54" si="47">C54/100</f>
        <v>1.06</v>
      </c>
      <c r="W54" s="191">
        <f t="shared" si="47"/>
        <v>2.04</v>
      </c>
      <c r="X54" s="191">
        <f t="shared" si="14"/>
        <v>1.67</v>
      </c>
      <c r="Y54" s="194">
        <f t="shared" si="15"/>
        <v>3.611208</v>
      </c>
      <c r="Z54" s="140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</row>
    <row r="55" ht="27.0" customHeight="1">
      <c r="A55" s="185">
        <v>77.0</v>
      </c>
      <c r="B55" s="195" t="s">
        <v>83</v>
      </c>
      <c r="C55" s="195">
        <v>100.0</v>
      </c>
      <c r="D55" s="195">
        <v>204.0</v>
      </c>
      <c r="E55" s="195">
        <v>162.0</v>
      </c>
      <c r="F55" s="195">
        <f t="shared" si="5"/>
        <v>0</v>
      </c>
      <c r="G55" s="195">
        <f t="shared" si="6"/>
        <v>62.7912</v>
      </c>
      <c r="H55" s="196">
        <f t="shared" si="7"/>
        <v>62.7912</v>
      </c>
      <c r="I55" s="195">
        <v>1.0</v>
      </c>
      <c r="J55" s="219">
        <f t="shared" si="8"/>
        <v>62.7912</v>
      </c>
      <c r="K55" s="140"/>
      <c r="L55" s="198"/>
      <c r="M55" s="199"/>
      <c r="N55" s="199"/>
      <c r="O55" s="140"/>
      <c r="P55" s="140"/>
      <c r="Q55" s="142">
        <v>19.0</v>
      </c>
      <c r="R55" s="191">
        <f t="shared" si="9"/>
        <v>1.62</v>
      </c>
      <c r="S55" s="185">
        <f t="shared" si="10"/>
        <v>1</v>
      </c>
      <c r="T55" s="185">
        <f t="shared" si="11"/>
        <v>1.62</v>
      </c>
      <c r="U55" s="193">
        <f t="shared" si="12"/>
        <v>62.7912</v>
      </c>
      <c r="V55" s="191">
        <f t="shared" ref="V55:W55" si="48">C55/100</f>
        <v>1</v>
      </c>
      <c r="W55" s="191">
        <f t="shared" si="48"/>
        <v>2.04</v>
      </c>
      <c r="X55" s="191">
        <f t="shared" si="14"/>
        <v>1.62</v>
      </c>
      <c r="Y55" s="194">
        <f t="shared" si="15"/>
        <v>3.3048</v>
      </c>
      <c r="Z55" s="140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</row>
    <row r="56" ht="27.0" customHeight="1">
      <c r="A56" s="185">
        <v>78.0</v>
      </c>
      <c r="B56" s="195" t="s">
        <v>83</v>
      </c>
      <c r="C56" s="195">
        <v>100.0</v>
      </c>
      <c r="D56" s="195">
        <v>204.0</v>
      </c>
      <c r="E56" s="195">
        <v>152.0</v>
      </c>
      <c r="F56" s="195">
        <f t="shared" si="5"/>
        <v>0</v>
      </c>
      <c r="G56" s="195">
        <f t="shared" si="6"/>
        <v>58.9152</v>
      </c>
      <c r="H56" s="196">
        <f t="shared" si="7"/>
        <v>58.9152</v>
      </c>
      <c r="I56" s="195">
        <v>1.0</v>
      </c>
      <c r="J56" s="219">
        <f t="shared" si="8"/>
        <v>58.9152</v>
      </c>
      <c r="K56" s="140"/>
      <c r="L56" s="198"/>
      <c r="M56" s="199"/>
      <c r="N56" s="199"/>
      <c r="O56" s="140"/>
      <c r="P56" s="140"/>
      <c r="Q56" s="142">
        <v>19.0</v>
      </c>
      <c r="R56" s="191">
        <f t="shared" si="9"/>
        <v>1.52</v>
      </c>
      <c r="S56" s="185">
        <f t="shared" si="10"/>
        <v>1</v>
      </c>
      <c r="T56" s="185">
        <f t="shared" si="11"/>
        <v>1.52</v>
      </c>
      <c r="U56" s="193">
        <f t="shared" si="12"/>
        <v>58.9152</v>
      </c>
      <c r="V56" s="191">
        <f t="shared" ref="V56:W56" si="49">C56/100</f>
        <v>1</v>
      </c>
      <c r="W56" s="191">
        <f t="shared" si="49"/>
        <v>2.04</v>
      </c>
      <c r="X56" s="191">
        <f t="shared" si="14"/>
        <v>1.52</v>
      </c>
      <c r="Y56" s="194">
        <f t="shared" si="15"/>
        <v>3.1008</v>
      </c>
      <c r="Z56" s="140"/>
      <c r="AA56" s="140"/>
      <c r="AB56" s="140"/>
      <c r="AC56" s="140"/>
      <c r="AD56" s="140"/>
      <c r="AE56" s="140"/>
      <c r="AF56" s="140"/>
      <c r="AG56" s="140"/>
      <c r="AH56" s="140"/>
      <c r="AI56" s="140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</row>
    <row r="57" ht="27.0" customHeight="1">
      <c r="A57" s="185">
        <v>79.0</v>
      </c>
      <c r="B57" s="195" t="s">
        <v>83</v>
      </c>
      <c r="C57" s="195">
        <v>103.0</v>
      </c>
      <c r="D57" s="195">
        <v>204.0</v>
      </c>
      <c r="E57" s="195">
        <v>150.0</v>
      </c>
      <c r="F57" s="195">
        <f t="shared" si="5"/>
        <v>0</v>
      </c>
      <c r="G57" s="195">
        <f t="shared" si="6"/>
        <v>59.8842</v>
      </c>
      <c r="H57" s="196">
        <f t="shared" si="7"/>
        <v>59.8842</v>
      </c>
      <c r="I57" s="195">
        <v>1.0</v>
      </c>
      <c r="J57" s="219">
        <f t="shared" si="8"/>
        <v>59.8842</v>
      </c>
      <c r="K57" s="140"/>
      <c r="L57" s="198"/>
      <c r="M57" s="199"/>
      <c r="N57" s="199"/>
      <c r="O57" s="140"/>
      <c r="P57" s="140"/>
      <c r="Q57" s="142">
        <v>19.0</v>
      </c>
      <c r="R57" s="191">
        <f t="shared" si="9"/>
        <v>1.5</v>
      </c>
      <c r="S57" s="185">
        <f t="shared" si="10"/>
        <v>1</v>
      </c>
      <c r="T57" s="185">
        <f t="shared" si="11"/>
        <v>1.5</v>
      </c>
      <c r="U57" s="193">
        <f t="shared" si="12"/>
        <v>59.8842</v>
      </c>
      <c r="V57" s="191">
        <f t="shared" ref="V57:W57" si="50">C57/100</f>
        <v>1.03</v>
      </c>
      <c r="W57" s="191">
        <f t="shared" si="50"/>
        <v>2.04</v>
      </c>
      <c r="X57" s="191">
        <f t="shared" si="14"/>
        <v>1.5</v>
      </c>
      <c r="Y57" s="194">
        <f t="shared" si="15"/>
        <v>3.1518</v>
      </c>
      <c r="Z57" s="140"/>
      <c r="AA57" s="140"/>
      <c r="AB57" s="140"/>
      <c r="AC57" s="140"/>
      <c r="AD57" s="140"/>
      <c r="AE57" s="140"/>
      <c r="AF57" s="140"/>
      <c r="AG57" s="140"/>
      <c r="AH57" s="140"/>
      <c r="AI57" s="140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</row>
    <row r="58" ht="27.0" customHeight="1">
      <c r="A58" s="185">
        <v>80.0</v>
      </c>
      <c r="B58" s="186" t="s">
        <v>114</v>
      </c>
      <c r="C58" s="187">
        <v>80.0</v>
      </c>
      <c r="D58" s="187">
        <v>205.0</v>
      </c>
      <c r="E58" s="187">
        <v>210.0</v>
      </c>
      <c r="F58" s="187">
        <f t="shared" si="5"/>
        <v>0.8</v>
      </c>
      <c r="G58" s="187">
        <f t="shared" si="6"/>
        <v>72.324</v>
      </c>
      <c r="H58" s="188">
        <f t="shared" si="7"/>
        <v>57.8592</v>
      </c>
      <c r="I58" s="187">
        <v>1.0</v>
      </c>
      <c r="J58" s="219">
        <f t="shared" si="8"/>
        <v>57.8592</v>
      </c>
      <c r="K58" s="140"/>
      <c r="L58" s="198"/>
      <c r="M58" s="199"/>
      <c r="N58" s="199"/>
      <c r="O58" s="140"/>
      <c r="P58" s="140"/>
      <c r="Q58" s="142">
        <v>21.0</v>
      </c>
      <c r="R58" s="191">
        <f t="shared" si="9"/>
        <v>2.1</v>
      </c>
      <c r="S58" s="185">
        <f t="shared" si="10"/>
        <v>1</v>
      </c>
      <c r="T58" s="185">
        <f t="shared" si="11"/>
        <v>2.1</v>
      </c>
      <c r="U58" s="193">
        <f t="shared" si="12"/>
        <v>72.324</v>
      </c>
      <c r="V58" s="191">
        <f t="shared" ref="V58:W58" si="51">C58/100</f>
        <v>0.8</v>
      </c>
      <c r="W58" s="191">
        <f t="shared" si="51"/>
        <v>2.05</v>
      </c>
      <c r="X58" s="191">
        <f t="shared" si="14"/>
        <v>2.1</v>
      </c>
      <c r="Y58" s="194">
        <f t="shared" si="15"/>
        <v>3.444</v>
      </c>
      <c r="Z58" s="140"/>
      <c r="AA58" s="140"/>
      <c r="AB58" s="140"/>
      <c r="AC58" s="140"/>
      <c r="AD58" s="140"/>
      <c r="AE58" s="140"/>
      <c r="AF58" s="140"/>
      <c r="AG58" s="140"/>
      <c r="AH58" s="140"/>
      <c r="AI58" s="140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</row>
    <row r="59" ht="27.0" customHeight="1">
      <c r="A59" s="185">
        <v>81.0</v>
      </c>
      <c r="B59" s="195" t="s">
        <v>112</v>
      </c>
      <c r="C59" s="195">
        <v>101.0</v>
      </c>
      <c r="D59" s="195">
        <v>205.0</v>
      </c>
      <c r="E59" s="195">
        <v>204.0</v>
      </c>
      <c r="F59" s="195">
        <f t="shared" si="5"/>
        <v>0</v>
      </c>
      <c r="G59" s="195">
        <f t="shared" si="6"/>
        <v>88.70022</v>
      </c>
      <c r="H59" s="196">
        <f t="shared" si="7"/>
        <v>88.70022</v>
      </c>
      <c r="I59" s="195">
        <v>1.0</v>
      </c>
      <c r="J59" s="219">
        <f t="shared" si="8"/>
        <v>88.70022</v>
      </c>
      <c r="K59" s="140"/>
      <c r="L59" s="198"/>
      <c r="M59" s="199"/>
      <c r="N59" s="199"/>
      <c r="O59" s="140"/>
      <c r="P59" s="140"/>
      <c r="Q59" s="142">
        <v>21.0</v>
      </c>
      <c r="R59" s="191">
        <f t="shared" si="9"/>
        <v>2.04</v>
      </c>
      <c r="S59" s="185">
        <f t="shared" si="10"/>
        <v>1</v>
      </c>
      <c r="T59" s="185">
        <f t="shared" si="11"/>
        <v>2.04</v>
      </c>
      <c r="U59" s="193">
        <f t="shared" si="12"/>
        <v>88.70022</v>
      </c>
      <c r="V59" s="191">
        <f t="shared" ref="V59:W59" si="52">C59/100</f>
        <v>1.01</v>
      </c>
      <c r="W59" s="191">
        <f t="shared" si="52"/>
        <v>2.05</v>
      </c>
      <c r="X59" s="191">
        <f t="shared" si="14"/>
        <v>2.04</v>
      </c>
      <c r="Y59" s="194">
        <f t="shared" si="15"/>
        <v>4.22382</v>
      </c>
      <c r="Z59" s="140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</row>
    <row r="60" ht="27.0" customHeight="1">
      <c r="A60" s="185">
        <v>85.0</v>
      </c>
      <c r="B60" s="195" t="s">
        <v>112</v>
      </c>
      <c r="C60" s="195">
        <v>94.0</v>
      </c>
      <c r="D60" s="195">
        <v>205.0</v>
      </c>
      <c r="E60" s="195">
        <v>206.0</v>
      </c>
      <c r="F60" s="195">
        <f t="shared" si="5"/>
        <v>0</v>
      </c>
      <c r="G60" s="195">
        <f t="shared" si="6"/>
        <v>83.36202</v>
      </c>
      <c r="H60" s="196">
        <f t="shared" si="7"/>
        <v>83.36202</v>
      </c>
      <c r="I60" s="195">
        <v>1.0</v>
      </c>
      <c r="J60" s="219">
        <f t="shared" si="8"/>
        <v>83.36202</v>
      </c>
      <c r="K60" s="140"/>
      <c r="L60" s="198"/>
      <c r="M60" s="199"/>
      <c r="N60" s="199"/>
      <c r="O60" s="140"/>
      <c r="P60" s="140"/>
      <c r="Q60" s="142">
        <v>21.0</v>
      </c>
      <c r="R60" s="191">
        <f t="shared" si="9"/>
        <v>2.06</v>
      </c>
      <c r="S60" s="185">
        <f t="shared" si="10"/>
        <v>1</v>
      </c>
      <c r="T60" s="185">
        <f t="shared" si="11"/>
        <v>2.06</v>
      </c>
      <c r="U60" s="193">
        <f t="shared" si="12"/>
        <v>83.36202</v>
      </c>
      <c r="V60" s="191">
        <f t="shared" ref="V60:W60" si="53">C60/100</f>
        <v>0.94</v>
      </c>
      <c r="W60" s="191">
        <f t="shared" si="53"/>
        <v>2.05</v>
      </c>
      <c r="X60" s="191">
        <f t="shared" si="14"/>
        <v>2.06</v>
      </c>
      <c r="Y60" s="194">
        <f t="shared" si="15"/>
        <v>3.96962</v>
      </c>
      <c r="Z60" s="140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</row>
    <row r="61" ht="27.0" customHeight="1">
      <c r="A61" s="185">
        <v>99.0</v>
      </c>
      <c r="B61" s="195" t="s">
        <v>112</v>
      </c>
      <c r="C61" s="195">
        <v>100.0</v>
      </c>
      <c r="D61" s="195">
        <v>205.0</v>
      </c>
      <c r="E61" s="195">
        <v>205.0</v>
      </c>
      <c r="F61" s="195">
        <f t="shared" si="5"/>
        <v>0</v>
      </c>
      <c r="G61" s="195">
        <f t="shared" si="6"/>
        <v>88.2525</v>
      </c>
      <c r="H61" s="196">
        <f t="shared" si="7"/>
        <v>88.2525</v>
      </c>
      <c r="I61" s="195">
        <v>3.0</v>
      </c>
      <c r="J61" s="219">
        <f t="shared" si="8"/>
        <v>264.7575</v>
      </c>
      <c r="K61" s="140"/>
      <c r="L61" s="198"/>
      <c r="M61" s="199"/>
      <c r="N61" s="199"/>
      <c r="O61" s="140"/>
      <c r="P61" s="140"/>
      <c r="Q61" s="142">
        <v>21.0</v>
      </c>
      <c r="R61" s="191">
        <f t="shared" si="9"/>
        <v>2.05</v>
      </c>
      <c r="S61" s="185">
        <f t="shared" si="10"/>
        <v>3</v>
      </c>
      <c r="T61" s="185">
        <f t="shared" si="11"/>
        <v>6.15</v>
      </c>
      <c r="U61" s="193">
        <f t="shared" si="12"/>
        <v>88.2525</v>
      </c>
      <c r="V61" s="191">
        <f t="shared" ref="V61:W61" si="54">C61/100</f>
        <v>1</v>
      </c>
      <c r="W61" s="191">
        <f t="shared" si="54"/>
        <v>2.05</v>
      </c>
      <c r="X61" s="191">
        <f t="shared" si="14"/>
        <v>6.15</v>
      </c>
      <c r="Y61" s="194">
        <f t="shared" si="15"/>
        <v>12.6075</v>
      </c>
      <c r="Z61" s="140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</row>
    <row r="62" ht="27.0" customHeight="1">
      <c r="A62" s="185">
        <v>100.0</v>
      </c>
      <c r="B62" s="195" t="s">
        <v>112</v>
      </c>
      <c r="C62" s="195">
        <v>103.0</v>
      </c>
      <c r="D62" s="195">
        <v>205.0</v>
      </c>
      <c r="E62" s="195">
        <v>210.0</v>
      </c>
      <c r="F62" s="195">
        <f t="shared" si="5"/>
        <v>0</v>
      </c>
      <c r="G62" s="195">
        <f t="shared" si="6"/>
        <v>93.11715</v>
      </c>
      <c r="H62" s="196">
        <f t="shared" si="7"/>
        <v>93.11715</v>
      </c>
      <c r="I62" s="195">
        <v>1.0</v>
      </c>
      <c r="J62" s="219">
        <f t="shared" si="8"/>
        <v>93.11715</v>
      </c>
      <c r="K62" s="140"/>
      <c r="L62" s="198"/>
      <c r="M62" s="199"/>
      <c r="N62" s="199"/>
      <c r="O62" s="140"/>
      <c r="P62" s="140"/>
      <c r="Q62" s="142">
        <v>21.0</v>
      </c>
      <c r="R62" s="191">
        <f t="shared" si="9"/>
        <v>2.1</v>
      </c>
      <c r="S62" s="185">
        <f t="shared" si="10"/>
        <v>1</v>
      </c>
      <c r="T62" s="185">
        <f t="shared" si="11"/>
        <v>2.1</v>
      </c>
      <c r="U62" s="193">
        <f t="shared" si="12"/>
        <v>93.11715</v>
      </c>
      <c r="V62" s="191">
        <f t="shared" ref="V62:W62" si="55">C62/100</f>
        <v>1.03</v>
      </c>
      <c r="W62" s="191">
        <f t="shared" si="55"/>
        <v>2.05</v>
      </c>
      <c r="X62" s="191">
        <f t="shared" si="14"/>
        <v>2.1</v>
      </c>
      <c r="Y62" s="194">
        <f t="shared" si="15"/>
        <v>4.43415</v>
      </c>
      <c r="Z62" s="140"/>
      <c r="AA62" s="140"/>
      <c r="AB62" s="140"/>
      <c r="AC62" s="140"/>
      <c r="AD62" s="140"/>
      <c r="AE62" s="140"/>
      <c r="AF62" s="140"/>
      <c r="AG62" s="140"/>
      <c r="AH62" s="140"/>
      <c r="AI62" s="140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</row>
    <row r="63" ht="27.0" customHeight="1">
      <c r="A63" s="185">
        <v>102.0</v>
      </c>
      <c r="B63" s="195" t="s">
        <v>112</v>
      </c>
      <c r="C63" s="195">
        <v>101.0</v>
      </c>
      <c r="D63" s="195">
        <v>205.0</v>
      </c>
      <c r="E63" s="195">
        <v>209.0</v>
      </c>
      <c r="F63" s="195">
        <f t="shared" si="5"/>
        <v>0</v>
      </c>
      <c r="G63" s="195">
        <f t="shared" si="6"/>
        <v>90.874245</v>
      </c>
      <c r="H63" s="196">
        <f t="shared" si="7"/>
        <v>90.874245</v>
      </c>
      <c r="I63" s="195">
        <v>2.0</v>
      </c>
      <c r="J63" s="219">
        <f t="shared" si="8"/>
        <v>181.74849</v>
      </c>
      <c r="K63" s="140"/>
      <c r="L63" s="198"/>
      <c r="M63" s="199"/>
      <c r="N63" s="199"/>
      <c r="O63" s="140"/>
      <c r="P63" s="140"/>
      <c r="Q63" s="142">
        <v>21.0</v>
      </c>
      <c r="R63" s="191">
        <f t="shared" si="9"/>
        <v>2.09</v>
      </c>
      <c r="S63" s="185">
        <f t="shared" si="10"/>
        <v>2</v>
      </c>
      <c r="T63" s="185">
        <f t="shared" si="11"/>
        <v>4.18</v>
      </c>
      <c r="U63" s="193">
        <f t="shared" si="12"/>
        <v>90.874245</v>
      </c>
      <c r="V63" s="191">
        <f t="shared" ref="V63:W63" si="56">C63/100</f>
        <v>1.01</v>
      </c>
      <c r="W63" s="191">
        <f t="shared" si="56"/>
        <v>2.05</v>
      </c>
      <c r="X63" s="191">
        <f t="shared" si="14"/>
        <v>4.18</v>
      </c>
      <c r="Y63" s="194">
        <f t="shared" si="15"/>
        <v>8.65469</v>
      </c>
      <c r="Z63" s="140"/>
      <c r="AA63" s="140"/>
      <c r="AB63" s="140"/>
      <c r="AC63" s="140"/>
      <c r="AD63" s="140"/>
      <c r="AE63" s="140"/>
      <c r="AF63" s="140"/>
      <c r="AG63" s="140"/>
      <c r="AH63" s="140"/>
      <c r="AI63" s="140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</row>
    <row r="64" ht="27.0" customHeight="1">
      <c r="A64" s="185">
        <v>103.0</v>
      </c>
      <c r="B64" s="195" t="s">
        <v>112</v>
      </c>
      <c r="C64" s="195">
        <v>103.0</v>
      </c>
      <c r="D64" s="195">
        <v>205.0</v>
      </c>
      <c r="E64" s="195">
        <v>205.0</v>
      </c>
      <c r="F64" s="195">
        <f t="shared" si="5"/>
        <v>0</v>
      </c>
      <c r="G64" s="195">
        <f t="shared" si="6"/>
        <v>90.900075</v>
      </c>
      <c r="H64" s="196">
        <f t="shared" si="7"/>
        <v>90.900075</v>
      </c>
      <c r="I64" s="195">
        <v>2.0</v>
      </c>
      <c r="J64" s="219">
        <f t="shared" si="8"/>
        <v>181.80015</v>
      </c>
      <c r="K64" s="140"/>
      <c r="L64" s="198"/>
      <c r="M64" s="199"/>
      <c r="N64" s="199"/>
      <c r="O64" s="140"/>
      <c r="P64" s="140"/>
      <c r="Q64" s="142">
        <v>21.0</v>
      </c>
      <c r="R64" s="191">
        <f t="shared" si="9"/>
        <v>2.05</v>
      </c>
      <c r="S64" s="185">
        <f t="shared" si="10"/>
        <v>2</v>
      </c>
      <c r="T64" s="185">
        <f t="shared" si="11"/>
        <v>4.1</v>
      </c>
      <c r="U64" s="193">
        <f t="shared" si="12"/>
        <v>90.900075</v>
      </c>
      <c r="V64" s="191">
        <f t="shared" ref="V64:W64" si="57">C64/100</f>
        <v>1.03</v>
      </c>
      <c r="W64" s="191">
        <f t="shared" si="57"/>
        <v>2.05</v>
      </c>
      <c r="X64" s="191">
        <f t="shared" si="14"/>
        <v>4.1</v>
      </c>
      <c r="Y64" s="194">
        <f t="shared" si="15"/>
        <v>8.65715</v>
      </c>
      <c r="Z64" s="140"/>
      <c r="AA64" s="140"/>
      <c r="AB64" s="140"/>
      <c r="AC64" s="140"/>
      <c r="AD64" s="140"/>
      <c r="AE64" s="140"/>
      <c r="AF64" s="140"/>
      <c r="AG64" s="140"/>
      <c r="AH64" s="140"/>
      <c r="AI64" s="140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</row>
    <row r="65" ht="27.0" customHeight="1">
      <c r="A65" s="185">
        <v>104.0</v>
      </c>
      <c r="B65" s="195" t="s">
        <v>112</v>
      </c>
      <c r="C65" s="195">
        <v>98.0</v>
      </c>
      <c r="D65" s="195">
        <v>205.0</v>
      </c>
      <c r="E65" s="195">
        <v>209.0</v>
      </c>
      <c r="F65" s="195">
        <f t="shared" si="5"/>
        <v>0</v>
      </c>
      <c r="G65" s="195">
        <f t="shared" si="6"/>
        <v>88.17501</v>
      </c>
      <c r="H65" s="196">
        <f t="shared" si="7"/>
        <v>88.17501</v>
      </c>
      <c r="I65" s="195">
        <v>1.0</v>
      </c>
      <c r="J65" s="219">
        <f t="shared" si="8"/>
        <v>88.17501</v>
      </c>
      <c r="K65" s="140"/>
      <c r="L65" s="198"/>
      <c r="M65" s="199"/>
      <c r="N65" s="199"/>
      <c r="O65" s="140"/>
      <c r="P65" s="140"/>
      <c r="Q65" s="142">
        <v>21.0</v>
      </c>
      <c r="R65" s="191">
        <f t="shared" si="9"/>
        <v>2.09</v>
      </c>
      <c r="S65" s="185">
        <f t="shared" si="10"/>
        <v>1</v>
      </c>
      <c r="T65" s="185">
        <f t="shared" si="11"/>
        <v>2.09</v>
      </c>
      <c r="U65" s="193">
        <f t="shared" si="12"/>
        <v>88.17501</v>
      </c>
      <c r="V65" s="191">
        <f t="shared" ref="V65:W65" si="58">C65/100</f>
        <v>0.98</v>
      </c>
      <c r="W65" s="191">
        <f t="shared" si="58"/>
        <v>2.05</v>
      </c>
      <c r="X65" s="191">
        <f t="shared" si="14"/>
        <v>2.09</v>
      </c>
      <c r="Y65" s="194">
        <f t="shared" si="15"/>
        <v>4.19881</v>
      </c>
      <c r="Z65" s="140"/>
      <c r="AA65" s="140"/>
      <c r="AB65" s="140"/>
      <c r="AC65" s="140"/>
      <c r="AD65" s="140"/>
      <c r="AE65" s="140"/>
      <c r="AF65" s="140"/>
      <c r="AG65" s="140"/>
      <c r="AH65" s="140"/>
      <c r="AI65" s="140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</row>
    <row r="66" ht="27.0" customHeight="1">
      <c r="A66" s="185">
        <v>105.0</v>
      </c>
      <c r="B66" s="195" t="s">
        <v>112</v>
      </c>
      <c r="C66" s="195">
        <v>105.0</v>
      </c>
      <c r="D66" s="195">
        <v>205.0</v>
      </c>
      <c r="E66" s="195">
        <v>209.0</v>
      </c>
      <c r="F66" s="195">
        <f t="shared" si="5"/>
        <v>0</v>
      </c>
      <c r="G66" s="195">
        <f t="shared" si="6"/>
        <v>94.473225</v>
      </c>
      <c r="H66" s="196">
        <f t="shared" si="7"/>
        <v>94.473225</v>
      </c>
      <c r="I66" s="195">
        <v>1.0</v>
      </c>
      <c r="J66" s="219">
        <f t="shared" si="8"/>
        <v>94.473225</v>
      </c>
      <c r="K66" s="140"/>
      <c r="L66" s="198"/>
      <c r="M66" s="199"/>
      <c r="N66" s="199"/>
      <c r="O66" s="140"/>
      <c r="P66" s="140"/>
      <c r="Q66" s="142">
        <v>21.0</v>
      </c>
      <c r="R66" s="191">
        <f t="shared" si="9"/>
        <v>2.09</v>
      </c>
      <c r="S66" s="185">
        <f t="shared" si="10"/>
        <v>1</v>
      </c>
      <c r="T66" s="185">
        <f t="shared" si="11"/>
        <v>2.09</v>
      </c>
      <c r="U66" s="193">
        <f t="shared" si="12"/>
        <v>94.473225</v>
      </c>
      <c r="V66" s="191">
        <f t="shared" ref="V66:W66" si="59">C66/100</f>
        <v>1.05</v>
      </c>
      <c r="W66" s="191">
        <f t="shared" si="59"/>
        <v>2.05</v>
      </c>
      <c r="X66" s="191">
        <f t="shared" si="14"/>
        <v>2.09</v>
      </c>
      <c r="Y66" s="194">
        <f t="shared" si="15"/>
        <v>4.498725</v>
      </c>
      <c r="Z66" s="140"/>
      <c r="AA66" s="140"/>
      <c r="AB66" s="140"/>
      <c r="AC66" s="140"/>
      <c r="AD66" s="140"/>
      <c r="AE66" s="140"/>
      <c r="AF66" s="140"/>
      <c r="AG66" s="140"/>
      <c r="AH66" s="140"/>
      <c r="AI66" s="140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</row>
    <row r="67" ht="27.0" customHeight="1">
      <c r="A67" s="185">
        <v>109.0</v>
      </c>
      <c r="B67" s="195" t="s">
        <v>112</v>
      </c>
      <c r="C67" s="195">
        <v>101.0</v>
      </c>
      <c r="D67" s="195">
        <v>205.0</v>
      </c>
      <c r="E67" s="195">
        <v>208.0</v>
      </c>
      <c r="F67" s="195">
        <f t="shared" si="5"/>
        <v>0</v>
      </c>
      <c r="G67" s="195">
        <f t="shared" si="6"/>
        <v>90.43944</v>
      </c>
      <c r="H67" s="196">
        <f t="shared" si="7"/>
        <v>90.43944</v>
      </c>
      <c r="I67" s="195">
        <v>1.0</v>
      </c>
      <c r="J67" s="219">
        <f t="shared" si="8"/>
        <v>90.43944</v>
      </c>
      <c r="K67" s="140"/>
      <c r="L67" s="198"/>
      <c r="M67" s="199"/>
      <c r="N67" s="199"/>
      <c r="O67" s="140"/>
      <c r="P67" s="140"/>
      <c r="Q67" s="142">
        <v>21.0</v>
      </c>
      <c r="R67" s="191">
        <f t="shared" si="9"/>
        <v>2.08</v>
      </c>
      <c r="S67" s="185">
        <f t="shared" si="10"/>
        <v>1</v>
      </c>
      <c r="T67" s="185">
        <f t="shared" si="11"/>
        <v>2.08</v>
      </c>
      <c r="U67" s="193">
        <f t="shared" si="12"/>
        <v>90.43944</v>
      </c>
      <c r="V67" s="191">
        <f t="shared" ref="V67:W67" si="60">C67/100</f>
        <v>1.01</v>
      </c>
      <c r="W67" s="191">
        <f t="shared" si="60"/>
        <v>2.05</v>
      </c>
      <c r="X67" s="191">
        <f t="shared" si="14"/>
        <v>2.08</v>
      </c>
      <c r="Y67" s="194">
        <f t="shared" si="15"/>
        <v>4.30664</v>
      </c>
      <c r="Z67" s="140"/>
      <c r="AA67" s="140"/>
      <c r="AB67" s="140"/>
      <c r="AC67" s="140"/>
      <c r="AD67" s="140"/>
      <c r="AE67" s="140"/>
      <c r="AF67" s="140"/>
      <c r="AG67" s="140"/>
      <c r="AH67" s="140"/>
      <c r="AI67" s="140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</row>
    <row r="68" ht="27.0" customHeight="1">
      <c r="A68" s="185">
        <v>111.0</v>
      </c>
      <c r="B68" s="195" t="s">
        <v>112</v>
      </c>
      <c r="C68" s="195">
        <v>102.0</v>
      </c>
      <c r="D68" s="195">
        <v>205.0</v>
      </c>
      <c r="E68" s="195">
        <v>205.0</v>
      </c>
      <c r="F68" s="195">
        <f t="shared" si="5"/>
        <v>0</v>
      </c>
      <c r="G68" s="195">
        <f t="shared" si="6"/>
        <v>90.01755</v>
      </c>
      <c r="H68" s="196">
        <f t="shared" si="7"/>
        <v>90.01755</v>
      </c>
      <c r="I68" s="195">
        <v>3.0</v>
      </c>
      <c r="J68" s="219">
        <f t="shared" si="8"/>
        <v>270.05265</v>
      </c>
      <c r="K68" s="140"/>
      <c r="L68" s="198"/>
      <c r="M68" s="199"/>
      <c r="N68" s="199"/>
      <c r="O68" s="140"/>
      <c r="P68" s="140"/>
      <c r="Q68" s="142">
        <v>21.0</v>
      </c>
      <c r="R68" s="191">
        <f t="shared" si="9"/>
        <v>2.05</v>
      </c>
      <c r="S68" s="185">
        <f t="shared" si="10"/>
        <v>3</v>
      </c>
      <c r="T68" s="185">
        <f t="shared" si="11"/>
        <v>6.15</v>
      </c>
      <c r="U68" s="193">
        <f t="shared" si="12"/>
        <v>90.01755</v>
      </c>
      <c r="V68" s="191">
        <f t="shared" ref="V68:W68" si="61">C68/100</f>
        <v>1.02</v>
      </c>
      <c r="W68" s="191">
        <f t="shared" si="61"/>
        <v>2.05</v>
      </c>
      <c r="X68" s="191">
        <f t="shared" si="14"/>
        <v>6.15</v>
      </c>
      <c r="Y68" s="194">
        <f t="shared" si="15"/>
        <v>12.85965</v>
      </c>
      <c r="Z68" s="140"/>
      <c r="AA68" s="140"/>
      <c r="AB68" s="140"/>
      <c r="AC68" s="140"/>
      <c r="AD68" s="140"/>
      <c r="AE68" s="140"/>
      <c r="AF68" s="140"/>
      <c r="AG68" s="140"/>
      <c r="AH68" s="140"/>
      <c r="AI68" s="140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</row>
    <row r="69" ht="27.0" customHeight="1">
      <c r="A69" s="185">
        <v>112.0</v>
      </c>
      <c r="B69" s="195" t="s">
        <v>112</v>
      </c>
      <c r="C69" s="195">
        <v>101.0</v>
      </c>
      <c r="D69" s="195">
        <v>205.0</v>
      </c>
      <c r="E69" s="195">
        <v>204.0</v>
      </c>
      <c r="F69" s="195">
        <f t="shared" si="5"/>
        <v>0</v>
      </c>
      <c r="G69" s="195">
        <f t="shared" si="6"/>
        <v>88.70022</v>
      </c>
      <c r="H69" s="196">
        <f t="shared" si="7"/>
        <v>88.70022</v>
      </c>
      <c r="I69" s="195">
        <v>1.0</v>
      </c>
      <c r="J69" s="219">
        <f t="shared" si="8"/>
        <v>88.70022</v>
      </c>
      <c r="K69" s="140"/>
      <c r="L69" s="198"/>
      <c r="M69" s="199"/>
      <c r="N69" s="199"/>
      <c r="O69" s="140"/>
      <c r="P69" s="140"/>
      <c r="Q69" s="142">
        <v>21.0</v>
      </c>
      <c r="R69" s="191">
        <f t="shared" si="9"/>
        <v>2.04</v>
      </c>
      <c r="S69" s="185">
        <f t="shared" si="10"/>
        <v>1</v>
      </c>
      <c r="T69" s="185">
        <f t="shared" si="11"/>
        <v>2.04</v>
      </c>
      <c r="U69" s="193">
        <f t="shared" si="12"/>
        <v>88.70022</v>
      </c>
      <c r="V69" s="191">
        <f t="shared" ref="V69:W69" si="62">C69/100</f>
        <v>1.01</v>
      </c>
      <c r="W69" s="191">
        <f t="shared" si="62"/>
        <v>2.05</v>
      </c>
      <c r="X69" s="191">
        <f t="shared" si="14"/>
        <v>2.04</v>
      </c>
      <c r="Y69" s="194">
        <f t="shared" si="15"/>
        <v>4.22382</v>
      </c>
      <c r="Z69" s="140"/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</row>
    <row r="70" ht="27.0" customHeight="1">
      <c r="A70" s="185">
        <v>115.0</v>
      </c>
      <c r="B70" s="195" t="s">
        <v>112</v>
      </c>
      <c r="C70" s="195">
        <v>78.0</v>
      </c>
      <c r="D70" s="195">
        <v>205.0</v>
      </c>
      <c r="E70" s="195">
        <v>240.0</v>
      </c>
      <c r="F70" s="195">
        <f t="shared" si="5"/>
        <v>0</v>
      </c>
      <c r="G70" s="195">
        <f t="shared" si="6"/>
        <v>80.5896</v>
      </c>
      <c r="H70" s="196">
        <f t="shared" si="7"/>
        <v>80.5896</v>
      </c>
      <c r="I70" s="195">
        <v>1.0</v>
      </c>
      <c r="J70" s="219">
        <f t="shared" si="8"/>
        <v>80.5896</v>
      </c>
      <c r="K70" s="140"/>
      <c r="L70" s="198"/>
      <c r="M70" s="199"/>
      <c r="N70" s="199"/>
      <c r="O70" s="140"/>
      <c r="P70" s="140"/>
      <c r="Q70" s="142">
        <v>21.0</v>
      </c>
      <c r="R70" s="191">
        <f t="shared" si="9"/>
        <v>2.4</v>
      </c>
      <c r="S70" s="185">
        <f t="shared" si="10"/>
        <v>1</v>
      </c>
      <c r="T70" s="185">
        <f t="shared" si="11"/>
        <v>2.4</v>
      </c>
      <c r="U70" s="193">
        <f t="shared" si="12"/>
        <v>80.5896</v>
      </c>
      <c r="V70" s="191">
        <f t="shared" ref="V70:W70" si="63">C70/100</f>
        <v>0.78</v>
      </c>
      <c r="W70" s="191">
        <f t="shared" si="63"/>
        <v>2.05</v>
      </c>
      <c r="X70" s="191">
        <f t="shared" si="14"/>
        <v>2.4</v>
      </c>
      <c r="Y70" s="194">
        <f t="shared" si="15"/>
        <v>3.8376</v>
      </c>
      <c r="Z70" s="140"/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</row>
    <row r="71" ht="27.0" customHeight="1">
      <c r="A71" s="185">
        <v>117.0</v>
      </c>
      <c r="B71" s="195" t="s">
        <v>112</v>
      </c>
      <c r="C71" s="195">
        <v>101.0</v>
      </c>
      <c r="D71" s="195">
        <v>205.0</v>
      </c>
      <c r="E71" s="195">
        <v>205.0</v>
      </c>
      <c r="F71" s="195">
        <f t="shared" si="5"/>
        <v>0</v>
      </c>
      <c r="G71" s="195">
        <f t="shared" si="6"/>
        <v>89.135025</v>
      </c>
      <c r="H71" s="196">
        <f t="shared" si="7"/>
        <v>89.135025</v>
      </c>
      <c r="I71" s="195">
        <v>5.0</v>
      </c>
      <c r="J71" s="219">
        <f t="shared" si="8"/>
        <v>445.675125</v>
      </c>
      <c r="K71" s="140"/>
      <c r="L71" s="198"/>
      <c r="M71" s="199"/>
      <c r="N71" s="199"/>
      <c r="O71" s="140"/>
      <c r="P71" s="140"/>
      <c r="Q71" s="142">
        <v>21.0</v>
      </c>
      <c r="R71" s="191">
        <f t="shared" si="9"/>
        <v>2.05</v>
      </c>
      <c r="S71" s="185">
        <f t="shared" si="10"/>
        <v>5</v>
      </c>
      <c r="T71" s="185">
        <f t="shared" si="11"/>
        <v>10.25</v>
      </c>
      <c r="U71" s="193">
        <f t="shared" si="12"/>
        <v>89.135025</v>
      </c>
      <c r="V71" s="191">
        <f t="shared" ref="V71:W71" si="64">C71/100</f>
        <v>1.01</v>
      </c>
      <c r="W71" s="191">
        <f t="shared" si="64"/>
        <v>2.05</v>
      </c>
      <c r="X71" s="191">
        <f t="shared" si="14"/>
        <v>10.25</v>
      </c>
      <c r="Y71" s="194">
        <f t="shared" si="15"/>
        <v>21.222625</v>
      </c>
      <c r="Z71" s="140"/>
      <c r="AA71" s="140"/>
      <c r="AB71" s="140"/>
      <c r="AC71" s="140"/>
      <c r="AD71" s="140"/>
      <c r="AE71" s="140"/>
      <c r="AF71" s="140"/>
      <c r="AG71" s="140"/>
      <c r="AH71" s="140"/>
      <c r="AI71" s="140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</row>
    <row r="72" ht="27.0" customHeight="1">
      <c r="A72" s="185">
        <v>119.0</v>
      </c>
      <c r="B72" s="195" t="s">
        <v>112</v>
      </c>
      <c r="C72" s="195">
        <v>102.0</v>
      </c>
      <c r="D72" s="195">
        <v>205.0</v>
      </c>
      <c r="E72" s="195">
        <v>209.0</v>
      </c>
      <c r="F72" s="195">
        <f t="shared" si="5"/>
        <v>0</v>
      </c>
      <c r="G72" s="195">
        <f t="shared" si="6"/>
        <v>91.77399</v>
      </c>
      <c r="H72" s="196">
        <f t="shared" si="7"/>
        <v>91.77399</v>
      </c>
      <c r="I72" s="195">
        <v>1.0</v>
      </c>
      <c r="J72" s="219">
        <f t="shared" si="8"/>
        <v>91.77399</v>
      </c>
      <c r="K72" s="140"/>
      <c r="L72" s="198"/>
      <c r="M72" s="199"/>
      <c r="N72" s="199"/>
      <c r="O72" s="140"/>
      <c r="P72" s="140"/>
      <c r="Q72" s="142">
        <v>21.0</v>
      </c>
      <c r="R72" s="191">
        <f t="shared" si="9"/>
        <v>2.09</v>
      </c>
      <c r="S72" s="185">
        <f t="shared" si="10"/>
        <v>1</v>
      </c>
      <c r="T72" s="185">
        <f t="shared" si="11"/>
        <v>2.09</v>
      </c>
      <c r="U72" s="193">
        <f t="shared" si="12"/>
        <v>91.77399</v>
      </c>
      <c r="V72" s="191">
        <f t="shared" ref="V72:W72" si="65">C72/100</f>
        <v>1.02</v>
      </c>
      <c r="W72" s="191">
        <f t="shared" si="65"/>
        <v>2.05</v>
      </c>
      <c r="X72" s="191">
        <f t="shared" si="14"/>
        <v>2.09</v>
      </c>
      <c r="Y72" s="194">
        <f t="shared" si="15"/>
        <v>4.37019</v>
      </c>
      <c r="Z72" s="140"/>
      <c r="AA72" s="140"/>
      <c r="AB72" s="140"/>
      <c r="AC72" s="140"/>
      <c r="AD72" s="140"/>
      <c r="AE72" s="140"/>
      <c r="AF72" s="140"/>
      <c r="AG72" s="140"/>
      <c r="AH72" s="140"/>
      <c r="AI72" s="140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</row>
    <row r="73" ht="27.0" customHeight="1">
      <c r="A73" s="185">
        <v>121.0</v>
      </c>
      <c r="B73" s="195" t="s">
        <v>112</v>
      </c>
      <c r="C73" s="195">
        <v>98.0</v>
      </c>
      <c r="D73" s="195">
        <v>205.0</v>
      </c>
      <c r="E73" s="195">
        <v>204.0</v>
      </c>
      <c r="F73" s="195">
        <f t="shared" si="5"/>
        <v>0</v>
      </c>
      <c r="G73" s="195">
        <f t="shared" si="6"/>
        <v>86.06556</v>
      </c>
      <c r="H73" s="196">
        <f t="shared" si="7"/>
        <v>86.06556</v>
      </c>
      <c r="I73" s="195">
        <v>1.0</v>
      </c>
      <c r="J73" s="219">
        <f t="shared" si="8"/>
        <v>86.06556</v>
      </c>
      <c r="K73" s="140"/>
      <c r="L73" s="198"/>
      <c r="M73" s="199"/>
      <c r="N73" s="199"/>
      <c r="O73" s="140"/>
      <c r="P73" s="140"/>
      <c r="Q73" s="142">
        <v>21.0</v>
      </c>
      <c r="R73" s="191">
        <f t="shared" si="9"/>
        <v>2.04</v>
      </c>
      <c r="S73" s="185">
        <f t="shared" si="10"/>
        <v>1</v>
      </c>
      <c r="T73" s="185">
        <f t="shared" si="11"/>
        <v>2.04</v>
      </c>
      <c r="U73" s="193">
        <f t="shared" si="12"/>
        <v>86.06556</v>
      </c>
      <c r="V73" s="191">
        <f t="shared" ref="V73:W73" si="66">C73/100</f>
        <v>0.98</v>
      </c>
      <c r="W73" s="191">
        <f t="shared" si="66"/>
        <v>2.05</v>
      </c>
      <c r="X73" s="191">
        <f t="shared" si="14"/>
        <v>2.04</v>
      </c>
      <c r="Y73" s="194">
        <f t="shared" si="15"/>
        <v>4.09836</v>
      </c>
      <c r="Z73" s="140"/>
      <c r="AA73" s="140"/>
      <c r="AB73" s="140"/>
      <c r="AC73" s="140"/>
      <c r="AD73" s="140"/>
      <c r="AE73" s="140"/>
      <c r="AF73" s="140"/>
      <c r="AG73" s="140"/>
      <c r="AH73" s="140"/>
      <c r="AI73" s="140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</row>
    <row r="74" ht="27.0" customHeight="1">
      <c r="A74" s="185">
        <v>124.0</v>
      </c>
      <c r="B74" s="186" t="s">
        <v>86</v>
      </c>
      <c r="C74" s="187">
        <v>73.0</v>
      </c>
      <c r="D74" s="187">
        <v>205.0</v>
      </c>
      <c r="E74" s="187">
        <v>224.0</v>
      </c>
      <c r="F74" s="187">
        <f t="shared" si="5"/>
        <v>0.8</v>
      </c>
      <c r="G74" s="187">
        <f t="shared" si="6"/>
        <v>56.98672</v>
      </c>
      <c r="H74" s="188">
        <f t="shared" si="7"/>
        <v>45.589376</v>
      </c>
      <c r="I74" s="187">
        <v>1.0</v>
      </c>
      <c r="J74" s="219">
        <f t="shared" si="8"/>
        <v>45.589376</v>
      </c>
      <c r="K74" s="140"/>
      <c r="L74" s="198"/>
      <c r="M74" s="199"/>
      <c r="N74" s="199"/>
      <c r="O74" s="140"/>
      <c r="P74" s="140"/>
      <c r="Q74" s="142">
        <v>17.0</v>
      </c>
      <c r="R74" s="191">
        <f t="shared" si="9"/>
        <v>2.24</v>
      </c>
      <c r="S74" s="185">
        <f t="shared" si="10"/>
        <v>1</v>
      </c>
      <c r="T74" s="185">
        <f t="shared" si="11"/>
        <v>2.24</v>
      </c>
      <c r="U74" s="193">
        <f t="shared" si="12"/>
        <v>56.98672</v>
      </c>
      <c r="V74" s="191">
        <f t="shared" ref="V74:W74" si="67">C74/100</f>
        <v>0.73</v>
      </c>
      <c r="W74" s="191">
        <f t="shared" si="67"/>
        <v>2.05</v>
      </c>
      <c r="X74" s="191">
        <f t="shared" si="14"/>
        <v>2.24</v>
      </c>
      <c r="Y74" s="194">
        <f t="shared" si="15"/>
        <v>3.35216</v>
      </c>
      <c r="Z74" s="140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</row>
    <row r="75" ht="27.0" customHeight="1">
      <c r="A75" s="185">
        <v>144.0</v>
      </c>
      <c r="B75" s="195" t="s">
        <v>82</v>
      </c>
      <c r="C75" s="195">
        <v>100.0</v>
      </c>
      <c r="D75" s="195">
        <v>205.0</v>
      </c>
      <c r="E75" s="195">
        <v>224.0</v>
      </c>
      <c r="F75" s="195">
        <f t="shared" si="5"/>
        <v>0</v>
      </c>
      <c r="G75" s="195">
        <f t="shared" si="6"/>
        <v>78.064</v>
      </c>
      <c r="H75" s="196">
        <f t="shared" si="7"/>
        <v>78.064</v>
      </c>
      <c r="I75" s="195">
        <v>2.0</v>
      </c>
      <c r="J75" s="219">
        <f t="shared" si="8"/>
        <v>156.128</v>
      </c>
      <c r="K75" s="140"/>
      <c r="L75" s="198"/>
      <c r="M75" s="199"/>
      <c r="N75" s="199"/>
      <c r="O75" s="140"/>
      <c r="P75" s="140"/>
      <c r="Q75" s="142">
        <v>17.0</v>
      </c>
      <c r="R75" s="191">
        <f t="shared" si="9"/>
        <v>2.24</v>
      </c>
      <c r="S75" s="185">
        <f t="shared" si="10"/>
        <v>2</v>
      </c>
      <c r="T75" s="185">
        <f t="shared" si="11"/>
        <v>4.48</v>
      </c>
      <c r="U75" s="193">
        <f t="shared" si="12"/>
        <v>78.064</v>
      </c>
      <c r="V75" s="191">
        <f t="shared" ref="V75:W75" si="68">C75/100</f>
        <v>1</v>
      </c>
      <c r="W75" s="191">
        <f t="shared" si="68"/>
        <v>2.05</v>
      </c>
      <c r="X75" s="191">
        <f t="shared" si="14"/>
        <v>4.48</v>
      </c>
      <c r="Y75" s="194">
        <f t="shared" si="15"/>
        <v>9.184</v>
      </c>
      <c r="Z75" s="140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</row>
    <row r="76" ht="27.0" customHeight="1">
      <c r="A76" s="185">
        <v>150.0</v>
      </c>
      <c r="B76" s="195" t="s">
        <v>82</v>
      </c>
      <c r="C76" s="195">
        <v>101.0</v>
      </c>
      <c r="D76" s="195">
        <v>205.0</v>
      </c>
      <c r="E76" s="195">
        <v>227.0</v>
      </c>
      <c r="F76" s="195">
        <f t="shared" si="5"/>
        <v>0</v>
      </c>
      <c r="G76" s="195">
        <f t="shared" si="6"/>
        <v>79.900595</v>
      </c>
      <c r="H76" s="196">
        <f t="shared" si="7"/>
        <v>79.900595</v>
      </c>
      <c r="I76" s="195">
        <v>1.0</v>
      </c>
      <c r="J76" s="219">
        <f t="shared" si="8"/>
        <v>79.900595</v>
      </c>
      <c r="K76" s="140"/>
      <c r="L76" s="198"/>
      <c r="M76" s="199"/>
      <c r="N76" s="199"/>
      <c r="O76" s="140"/>
      <c r="P76" s="140"/>
      <c r="Q76" s="142">
        <v>17.0</v>
      </c>
      <c r="R76" s="191">
        <f t="shared" si="9"/>
        <v>2.27</v>
      </c>
      <c r="S76" s="185">
        <f t="shared" si="10"/>
        <v>1</v>
      </c>
      <c r="T76" s="185">
        <f t="shared" si="11"/>
        <v>2.27</v>
      </c>
      <c r="U76" s="193">
        <f t="shared" si="12"/>
        <v>79.900595</v>
      </c>
      <c r="V76" s="191">
        <f t="shared" ref="V76:W76" si="69">C76/100</f>
        <v>1.01</v>
      </c>
      <c r="W76" s="191">
        <f t="shared" si="69"/>
        <v>2.05</v>
      </c>
      <c r="X76" s="191">
        <f t="shared" si="14"/>
        <v>2.27</v>
      </c>
      <c r="Y76" s="194">
        <f t="shared" si="15"/>
        <v>4.700035</v>
      </c>
      <c r="Z76" s="140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</row>
    <row r="77" ht="27.0" customHeight="1">
      <c r="A77" s="185">
        <v>151.0</v>
      </c>
      <c r="B77" s="195" t="s">
        <v>82</v>
      </c>
      <c r="C77" s="195">
        <v>97.0</v>
      </c>
      <c r="D77" s="195">
        <v>205.0</v>
      </c>
      <c r="E77" s="195">
        <v>226.0</v>
      </c>
      <c r="F77" s="195">
        <f t="shared" si="5"/>
        <v>0</v>
      </c>
      <c r="G77" s="195">
        <f t="shared" si="6"/>
        <v>76.39817</v>
      </c>
      <c r="H77" s="196">
        <f t="shared" si="7"/>
        <v>76.39817</v>
      </c>
      <c r="I77" s="195">
        <v>1.0</v>
      </c>
      <c r="J77" s="219">
        <f t="shared" si="8"/>
        <v>76.39817</v>
      </c>
      <c r="K77" s="140"/>
      <c r="L77" s="198"/>
      <c r="M77" s="199"/>
      <c r="N77" s="199"/>
      <c r="O77" s="140"/>
      <c r="P77" s="140"/>
      <c r="Q77" s="142">
        <v>17.0</v>
      </c>
      <c r="R77" s="191">
        <f t="shared" si="9"/>
        <v>2.26</v>
      </c>
      <c r="S77" s="185">
        <f t="shared" si="10"/>
        <v>1</v>
      </c>
      <c r="T77" s="185">
        <f t="shared" si="11"/>
        <v>2.26</v>
      </c>
      <c r="U77" s="193">
        <f t="shared" si="12"/>
        <v>76.39817</v>
      </c>
      <c r="V77" s="191">
        <f t="shared" ref="V77:W77" si="70">C77/100</f>
        <v>0.97</v>
      </c>
      <c r="W77" s="191">
        <f t="shared" si="70"/>
        <v>2.05</v>
      </c>
      <c r="X77" s="191">
        <f t="shared" si="14"/>
        <v>2.26</v>
      </c>
      <c r="Y77" s="194">
        <f t="shared" si="15"/>
        <v>4.49401</v>
      </c>
      <c r="Z77" s="140"/>
      <c r="AA77" s="140"/>
      <c r="AB77" s="140"/>
      <c r="AC77" s="140"/>
      <c r="AD77" s="140"/>
      <c r="AE77" s="140"/>
      <c r="AF77" s="140"/>
      <c r="AG77" s="140"/>
      <c r="AH77" s="140"/>
      <c r="AI77" s="140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</row>
    <row r="78" ht="27.0" customHeight="1">
      <c r="A78" s="185">
        <v>153.0</v>
      </c>
      <c r="B78" s="195" t="s">
        <v>82</v>
      </c>
      <c r="C78" s="195">
        <v>104.0</v>
      </c>
      <c r="D78" s="195">
        <v>205.0</v>
      </c>
      <c r="E78" s="195">
        <v>229.0</v>
      </c>
      <c r="F78" s="195">
        <f t="shared" si="5"/>
        <v>0</v>
      </c>
      <c r="G78" s="195">
        <f t="shared" si="6"/>
        <v>82.99876</v>
      </c>
      <c r="H78" s="196">
        <f t="shared" si="7"/>
        <v>82.99876</v>
      </c>
      <c r="I78" s="195">
        <v>1.0</v>
      </c>
      <c r="J78" s="219">
        <f t="shared" si="8"/>
        <v>82.99876</v>
      </c>
      <c r="K78" s="140"/>
      <c r="L78" s="198"/>
      <c r="M78" s="199"/>
      <c r="N78" s="199"/>
      <c r="O78" s="140"/>
      <c r="P78" s="140"/>
      <c r="Q78" s="142">
        <v>17.0</v>
      </c>
      <c r="R78" s="191">
        <f t="shared" si="9"/>
        <v>2.29</v>
      </c>
      <c r="S78" s="185">
        <f t="shared" si="10"/>
        <v>1</v>
      </c>
      <c r="T78" s="185">
        <f t="shared" si="11"/>
        <v>2.29</v>
      </c>
      <c r="U78" s="193">
        <f t="shared" si="12"/>
        <v>82.99876</v>
      </c>
      <c r="V78" s="191">
        <f t="shared" ref="V78:W78" si="71">C78/100</f>
        <v>1.04</v>
      </c>
      <c r="W78" s="191">
        <f t="shared" si="71"/>
        <v>2.05</v>
      </c>
      <c r="X78" s="191">
        <f t="shared" si="14"/>
        <v>2.29</v>
      </c>
      <c r="Y78" s="194">
        <f t="shared" si="15"/>
        <v>4.88228</v>
      </c>
      <c r="Z78" s="140"/>
      <c r="AA78" s="140"/>
      <c r="AB78" s="140"/>
      <c r="AC78" s="140"/>
      <c r="AD78" s="140"/>
      <c r="AE78" s="140"/>
      <c r="AF78" s="140"/>
      <c r="AG78" s="140"/>
      <c r="AH78" s="140"/>
      <c r="AI78" s="140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</row>
    <row r="79" ht="27.0" customHeight="1">
      <c r="A79" s="185">
        <v>154.0</v>
      </c>
      <c r="B79" s="195" t="s">
        <v>82</v>
      </c>
      <c r="C79" s="195">
        <v>102.0</v>
      </c>
      <c r="D79" s="195">
        <v>205.0</v>
      </c>
      <c r="E79" s="195">
        <v>226.0</v>
      </c>
      <c r="F79" s="195">
        <f t="shared" si="5"/>
        <v>0</v>
      </c>
      <c r="G79" s="195">
        <f t="shared" si="6"/>
        <v>80.33622</v>
      </c>
      <c r="H79" s="196">
        <f t="shared" si="7"/>
        <v>80.33622</v>
      </c>
      <c r="I79" s="195">
        <v>3.0</v>
      </c>
      <c r="J79" s="219">
        <f t="shared" si="8"/>
        <v>241.00866</v>
      </c>
      <c r="K79" s="140"/>
      <c r="L79" s="198"/>
      <c r="M79" s="199"/>
      <c r="N79" s="199"/>
      <c r="O79" s="140"/>
      <c r="P79" s="140"/>
      <c r="Q79" s="142">
        <v>17.0</v>
      </c>
      <c r="R79" s="191">
        <f t="shared" si="9"/>
        <v>2.26</v>
      </c>
      <c r="S79" s="185">
        <f t="shared" si="10"/>
        <v>3</v>
      </c>
      <c r="T79" s="185">
        <f t="shared" si="11"/>
        <v>6.78</v>
      </c>
      <c r="U79" s="193">
        <f t="shared" si="12"/>
        <v>80.33622</v>
      </c>
      <c r="V79" s="191">
        <f t="shared" ref="V79:W79" si="72">C79/100</f>
        <v>1.02</v>
      </c>
      <c r="W79" s="191">
        <f t="shared" si="72"/>
        <v>2.05</v>
      </c>
      <c r="X79" s="191">
        <f t="shared" si="14"/>
        <v>6.78</v>
      </c>
      <c r="Y79" s="194">
        <f t="shared" si="15"/>
        <v>14.17698</v>
      </c>
      <c r="Z79" s="140"/>
      <c r="AA79" s="140"/>
      <c r="AB79" s="140"/>
      <c r="AC79" s="140"/>
      <c r="AD79" s="140"/>
      <c r="AE79" s="140"/>
      <c r="AF79" s="140"/>
      <c r="AG79" s="140"/>
      <c r="AH79" s="140"/>
      <c r="AI79" s="140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</row>
    <row r="80" ht="27.0" customHeight="1">
      <c r="A80" s="185">
        <v>159.0</v>
      </c>
      <c r="B80" s="195" t="s">
        <v>82</v>
      </c>
      <c r="C80" s="195">
        <v>102.0</v>
      </c>
      <c r="D80" s="195">
        <v>205.0</v>
      </c>
      <c r="E80" s="195">
        <v>224.0</v>
      </c>
      <c r="F80" s="195">
        <f t="shared" si="5"/>
        <v>0</v>
      </c>
      <c r="G80" s="195">
        <f t="shared" si="6"/>
        <v>79.62528</v>
      </c>
      <c r="H80" s="196">
        <f t="shared" si="7"/>
        <v>79.62528</v>
      </c>
      <c r="I80" s="195">
        <v>8.0</v>
      </c>
      <c r="J80" s="219">
        <f t="shared" si="8"/>
        <v>637.00224</v>
      </c>
      <c r="K80" s="140"/>
      <c r="L80" s="198"/>
      <c r="M80" s="199"/>
      <c r="N80" s="199"/>
      <c r="O80" s="140"/>
      <c r="P80" s="140"/>
      <c r="Q80" s="142">
        <v>17.0</v>
      </c>
      <c r="R80" s="191">
        <f t="shared" si="9"/>
        <v>2.24</v>
      </c>
      <c r="S80" s="185">
        <f t="shared" si="10"/>
        <v>8</v>
      </c>
      <c r="T80" s="185">
        <f t="shared" si="11"/>
        <v>17.92</v>
      </c>
      <c r="U80" s="193">
        <f t="shared" si="12"/>
        <v>79.62528</v>
      </c>
      <c r="V80" s="191">
        <f t="shared" ref="V80:W80" si="73">C80/100</f>
        <v>1.02</v>
      </c>
      <c r="W80" s="191">
        <f t="shared" si="73"/>
        <v>2.05</v>
      </c>
      <c r="X80" s="191">
        <f t="shared" si="14"/>
        <v>17.92</v>
      </c>
      <c r="Y80" s="194">
        <f t="shared" si="15"/>
        <v>37.47072</v>
      </c>
      <c r="Z80" s="140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</row>
    <row r="81" ht="27.0" customHeight="1">
      <c r="A81" s="185">
        <v>160.0</v>
      </c>
      <c r="B81" s="195" t="s">
        <v>82</v>
      </c>
      <c r="C81" s="195">
        <v>102.0</v>
      </c>
      <c r="D81" s="195">
        <v>205.0</v>
      </c>
      <c r="E81" s="195">
        <v>225.0</v>
      </c>
      <c r="F81" s="195">
        <f t="shared" si="5"/>
        <v>0</v>
      </c>
      <c r="G81" s="195">
        <f t="shared" si="6"/>
        <v>79.98075</v>
      </c>
      <c r="H81" s="196">
        <f t="shared" si="7"/>
        <v>79.98075</v>
      </c>
      <c r="I81" s="195">
        <v>5.0</v>
      </c>
      <c r="J81" s="219">
        <f t="shared" si="8"/>
        <v>399.90375</v>
      </c>
      <c r="K81" s="140"/>
      <c r="L81" s="198"/>
      <c r="M81" s="199"/>
      <c r="N81" s="199"/>
      <c r="O81" s="140"/>
      <c r="P81" s="140"/>
      <c r="Q81" s="142">
        <v>17.0</v>
      </c>
      <c r="R81" s="191">
        <f t="shared" si="9"/>
        <v>2.25</v>
      </c>
      <c r="S81" s="185">
        <f t="shared" si="10"/>
        <v>5</v>
      </c>
      <c r="T81" s="185">
        <f t="shared" si="11"/>
        <v>11.25</v>
      </c>
      <c r="U81" s="193">
        <f t="shared" si="12"/>
        <v>79.98075</v>
      </c>
      <c r="V81" s="191">
        <f t="shared" ref="V81:W81" si="74">C81/100</f>
        <v>1.02</v>
      </c>
      <c r="W81" s="191">
        <f t="shared" si="74"/>
        <v>2.05</v>
      </c>
      <c r="X81" s="191">
        <f t="shared" si="14"/>
        <v>11.25</v>
      </c>
      <c r="Y81" s="194">
        <f t="shared" si="15"/>
        <v>23.52375</v>
      </c>
      <c r="Z81" s="140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</row>
    <row r="82" ht="27.0" customHeight="1">
      <c r="A82" s="185">
        <v>161.0</v>
      </c>
      <c r="B82" s="195" t="s">
        <v>82</v>
      </c>
      <c r="C82" s="195">
        <v>101.0</v>
      </c>
      <c r="D82" s="195">
        <v>205.0</v>
      </c>
      <c r="E82" s="195">
        <v>225.0</v>
      </c>
      <c r="F82" s="195">
        <f t="shared" si="5"/>
        <v>0</v>
      </c>
      <c r="G82" s="195">
        <f t="shared" si="6"/>
        <v>79.196625</v>
      </c>
      <c r="H82" s="196">
        <f t="shared" si="7"/>
        <v>79.196625</v>
      </c>
      <c r="I82" s="195">
        <v>1.0</v>
      </c>
      <c r="J82" s="219">
        <f t="shared" si="8"/>
        <v>79.196625</v>
      </c>
      <c r="K82" s="140"/>
      <c r="L82" s="198"/>
      <c r="M82" s="199"/>
      <c r="N82" s="199"/>
      <c r="O82" s="140"/>
      <c r="P82" s="140"/>
      <c r="Q82" s="142">
        <v>17.0</v>
      </c>
      <c r="R82" s="191">
        <f t="shared" si="9"/>
        <v>2.25</v>
      </c>
      <c r="S82" s="185">
        <f t="shared" si="10"/>
        <v>1</v>
      </c>
      <c r="T82" s="185">
        <f t="shared" si="11"/>
        <v>2.25</v>
      </c>
      <c r="U82" s="193">
        <f t="shared" si="12"/>
        <v>79.196625</v>
      </c>
      <c r="V82" s="191">
        <f t="shared" ref="V82:W82" si="75">C82/100</f>
        <v>1.01</v>
      </c>
      <c r="W82" s="191">
        <f t="shared" si="75"/>
        <v>2.05</v>
      </c>
      <c r="X82" s="191">
        <f t="shared" si="14"/>
        <v>2.25</v>
      </c>
      <c r="Y82" s="194">
        <f t="shared" si="15"/>
        <v>4.658625</v>
      </c>
      <c r="Z82" s="140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</row>
    <row r="83" ht="27.0" customHeight="1">
      <c r="A83" s="185">
        <v>162.0</v>
      </c>
      <c r="B83" s="195" t="s">
        <v>82</v>
      </c>
      <c r="C83" s="195">
        <v>102.0</v>
      </c>
      <c r="D83" s="195">
        <v>205.0</v>
      </c>
      <c r="E83" s="195">
        <v>272.0</v>
      </c>
      <c r="F83" s="195">
        <f t="shared" si="5"/>
        <v>0</v>
      </c>
      <c r="G83" s="195">
        <f t="shared" si="6"/>
        <v>96.68784</v>
      </c>
      <c r="H83" s="196">
        <f t="shared" si="7"/>
        <v>96.68784</v>
      </c>
      <c r="I83" s="195">
        <v>1.0</v>
      </c>
      <c r="J83" s="219">
        <f t="shared" si="8"/>
        <v>96.68784</v>
      </c>
      <c r="K83" s="140"/>
      <c r="L83" s="198"/>
      <c r="M83" s="199"/>
      <c r="N83" s="199"/>
      <c r="O83" s="140"/>
      <c r="P83" s="140"/>
      <c r="Q83" s="142">
        <v>17.0</v>
      </c>
      <c r="R83" s="191">
        <f t="shared" si="9"/>
        <v>2.72</v>
      </c>
      <c r="S83" s="185">
        <f t="shared" si="10"/>
        <v>1</v>
      </c>
      <c r="T83" s="185">
        <f t="shared" si="11"/>
        <v>2.72</v>
      </c>
      <c r="U83" s="193">
        <f t="shared" si="12"/>
        <v>96.68784</v>
      </c>
      <c r="V83" s="191">
        <f t="shared" ref="V83:W83" si="76">C83/100</f>
        <v>1.02</v>
      </c>
      <c r="W83" s="191">
        <f t="shared" si="76"/>
        <v>2.05</v>
      </c>
      <c r="X83" s="191">
        <f t="shared" si="14"/>
        <v>2.72</v>
      </c>
      <c r="Y83" s="194">
        <f t="shared" si="15"/>
        <v>5.68752</v>
      </c>
      <c r="Z83" s="140"/>
      <c r="AA83" s="140"/>
      <c r="AB83" s="140"/>
      <c r="AC83" s="140"/>
      <c r="AD83" s="140"/>
      <c r="AE83" s="140"/>
      <c r="AF83" s="140"/>
      <c r="AG83" s="140"/>
      <c r="AH83" s="140"/>
      <c r="AI83" s="140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</row>
    <row r="84" ht="27.0" customHeight="1">
      <c r="A84" s="185">
        <v>164.0</v>
      </c>
      <c r="B84" s="195" t="s">
        <v>82</v>
      </c>
      <c r="C84" s="195">
        <v>105.0</v>
      </c>
      <c r="D84" s="195">
        <v>205.0</v>
      </c>
      <c r="E84" s="195">
        <v>229.0</v>
      </c>
      <c r="F84" s="195">
        <f t="shared" si="5"/>
        <v>0</v>
      </c>
      <c r="G84" s="195">
        <f t="shared" si="6"/>
        <v>83.796825</v>
      </c>
      <c r="H84" s="196">
        <f t="shared" si="7"/>
        <v>83.796825</v>
      </c>
      <c r="I84" s="195">
        <v>1.0</v>
      </c>
      <c r="J84" s="219">
        <f t="shared" si="8"/>
        <v>83.796825</v>
      </c>
      <c r="K84" s="140"/>
      <c r="L84" s="198"/>
      <c r="M84" s="199"/>
      <c r="N84" s="199"/>
      <c r="O84" s="140"/>
      <c r="P84" s="140"/>
      <c r="Q84" s="142">
        <v>17.0</v>
      </c>
      <c r="R84" s="191">
        <f t="shared" si="9"/>
        <v>2.29</v>
      </c>
      <c r="S84" s="185">
        <f t="shared" si="10"/>
        <v>1</v>
      </c>
      <c r="T84" s="185">
        <f t="shared" si="11"/>
        <v>2.29</v>
      </c>
      <c r="U84" s="193">
        <f t="shared" si="12"/>
        <v>83.796825</v>
      </c>
      <c r="V84" s="191">
        <f t="shared" ref="V84:W84" si="77">C84/100</f>
        <v>1.05</v>
      </c>
      <c r="W84" s="191">
        <f t="shared" si="77"/>
        <v>2.05</v>
      </c>
      <c r="X84" s="191">
        <f t="shared" si="14"/>
        <v>2.29</v>
      </c>
      <c r="Y84" s="194">
        <f t="shared" si="15"/>
        <v>4.929225</v>
      </c>
      <c r="Z84" s="140"/>
      <c r="AA84" s="140"/>
      <c r="AB84" s="140"/>
      <c r="AC84" s="140"/>
      <c r="AD84" s="140"/>
      <c r="AE84" s="140"/>
      <c r="AF84" s="140"/>
      <c r="AG84" s="140"/>
      <c r="AH84" s="140"/>
      <c r="AI84" s="140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</row>
    <row r="85" ht="27.0" customHeight="1">
      <c r="A85" s="185">
        <v>165.0</v>
      </c>
      <c r="B85" s="195" t="s">
        <v>82</v>
      </c>
      <c r="C85" s="195">
        <v>105.0</v>
      </c>
      <c r="D85" s="195">
        <v>205.0</v>
      </c>
      <c r="E85" s="195">
        <v>226.0</v>
      </c>
      <c r="F85" s="195">
        <f t="shared" si="5"/>
        <v>0</v>
      </c>
      <c r="G85" s="195">
        <f t="shared" si="6"/>
        <v>82.69905</v>
      </c>
      <c r="H85" s="196">
        <f t="shared" si="7"/>
        <v>82.69905</v>
      </c>
      <c r="I85" s="195">
        <v>2.0</v>
      </c>
      <c r="J85" s="219">
        <f t="shared" si="8"/>
        <v>165.3981</v>
      </c>
      <c r="K85" s="140"/>
      <c r="L85" s="198"/>
      <c r="M85" s="199"/>
      <c r="N85" s="199"/>
      <c r="O85" s="140"/>
      <c r="P85" s="140"/>
      <c r="Q85" s="142">
        <v>17.0</v>
      </c>
      <c r="R85" s="191">
        <f t="shared" si="9"/>
        <v>2.26</v>
      </c>
      <c r="S85" s="185">
        <f t="shared" si="10"/>
        <v>2</v>
      </c>
      <c r="T85" s="185">
        <f t="shared" si="11"/>
        <v>4.52</v>
      </c>
      <c r="U85" s="193">
        <f t="shared" si="12"/>
        <v>82.69905</v>
      </c>
      <c r="V85" s="191">
        <f t="shared" ref="V85:W85" si="78">C85/100</f>
        <v>1.05</v>
      </c>
      <c r="W85" s="191">
        <f t="shared" si="78"/>
        <v>2.05</v>
      </c>
      <c r="X85" s="191">
        <f t="shared" si="14"/>
        <v>4.52</v>
      </c>
      <c r="Y85" s="194">
        <f t="shared" si="15"/>
        <v>9.7293</v>
      </c>
      <c r="Z85" s="140"/>
      <c r="AA85" s="140"/>
      <c r="AB85" s="140"/>
      <c r="AC85" s="140"/>
      <c r="AD85" s="140"/>
      <c r="AE85" s="140"/>
      <c r="AF85" s="140"/>
      <c r="AG85" s="140"/>
      <c r="AH85" s="140"/>
      <c r="AI85" s="140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</row>
    <row r="86" ht="27.0" customHeight="1">
      <c r="A86" s="185">
        <v>167.0</v>
      </c>
      <c r="B86" s="195" t="s">
        <v>82</v>
      </c>
      <c r="C86" s="195">
        <v>100.0</v>
      </c>
      <c r="D86" s="195">
        <v>205.0</v>
      </c>
      <c r="E86" s="195">
        <v>224.0</v>
      </c>
      <c r="F86" s="195">
        <f t="shared" si="5"/>
        <v>0</v>
      </c>
      <c r="G86" s="195">
        <f t="shared" si="6"/>
        <v>78.064</v>
      </c>
      <c r="H86" s="196">
        <f t="shared" si="7"/>
        <v>78.064</v>
      </c>
      <c r="I86" s="195">
        <v>1.0</v>
      </c>
      <c r="J86" s="219">
        <f t="shared" si="8"/>
        <v>78.064</v>
      </c>
      <c r="K86" s="140"/>
      <c r="L86" s="198"/>
      <c r="M86" s="199"/>
      <c r="N86" s="199"/>
      <c r="O86" s="140"/>
      <c r="P86" s="140"/>
      <c r="Q86" s="142">
        <v>17.0</v>
      </c>
      <c r="R86" s="191">
        <f t="shared" si="9"/>
        <v>2.24</v>
      </c>
      <c r="S86" s="185">
        <f t="shared" si="10"/>
        <v>1</v>
      </c>
      <c r="T86" s="185">
        <f t="shared" si="11"/>
        <v>2.24</v>
      </c>
      <c r="U86" s="193">
        <f t="shared" si="12"/>
        <v>78.064</v>
      </c>
      <c r="V86" s="191">
        <f t="shared" ref="V86:W86" si="79">C86/100</f>
        <v>1</v>
      </c>
      <c r="W86" s="191">
        <f t="shared" si="79"/>
        <v>2.05</v>
      </c>
      <c r="X86" s="191">
        <f t="shared" si="14"/>
        <v>2.24</v>
      </c>
      <c r="Y86" s="194">
        <f t="shared" si="15"/>
        <v>4.592</v>
      </c>
      <c r="Z86" s="140"/>
      <c r="AA86" s="140"/>
      <c r="AB86" s="140"/>
      <c r="AC86" s="140"/>
      <c r="AD86" s="140"/>
      <c r="AE86" s="140"/>
      <c r="AF86" s="140"/>
      <c r="AG86" s="140"/>
      <c r="AH86" s="140"/>
      <c r="AI86" s="140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</row>
    <row r="87" ht="27.0" customHeight="1">
      <c r="A87" s="185">
        <v>168.0</v>
      </c>
      <c r="B87" s="195" t="s">
        <v>82</v>
      </c>
      <c r="C87" s="195">
        <v>105.0</v>
      </c>
      <c r="D87" s="195">
        <v>205.0</v>
      </c>
      <c r="E87" s="195">
        <v>223.0</v>
      </c>
      <c r="F87" s="195">
        <f t="shared" si="5"/>
        <v>0</v>
      </c>
      <c r="G87" s="195">
        <f t="shared" si="6"/>
        <v>81.601275</v>
      </c>
      <c r="H87" s="196">
        <f t="shared" si="7"/>
        <v>81.601275</v>
      </c>
      <c r="I87" s="195">
        <v>1.0</v>
      </c>
      <c r="J87" s="219">
        <f t="shared" si="8"/>
        <v>81.601275</v>
      </c>
      <c r="K87" s="140"/>
      <c r="L87" s="198"/>
      <c r="M87" s="199"/>
      <c r="N87" s="199"/>
      <c r="O87" s="140"/>
      <c r="P87" s="140"/>
      <c r="Q87" s="142">
        <v>17.0</v>
      </c>
      <c r="R87" s="191">
        <f t="shared" si="9"/>
        <v>2.23</v>
      </c>
      <c r="S87" s="185">
        <f t="shared" si="10"/>
        <v>1</v>
      </c>
      <c r="T87" s="185">
        <f t="shared" si="11"/>
        <v>2.23</v>
      </c>
      <c r="U87" s="193">
        <f t="shared" si="12"/>
        <v>81.601275</v>
      </c>
      <c r="V87" s="191">
        <f t="shared" ref="V87:W87" si="80">C87/100</f>
        <v>1.05</v>
      </c>
      <c r="W87" s="191">
        <f t="shared" si="80"/>
        <v>2.05</v>
      </c>
      <c r="X87" s="191">
        <f t="shared" si="14"/>
        <v>2.23</v>
      </c>
      <c r="Y87" s="194">
        <f t="shared" si="15"/>
        <v>4.800075</v>
      </c>
      <c r="Z87" s="140"/>
      <c r="AA87" s="140"/>
      <c r="AB87" s="140"/>
      <c r="AC87" s="140"/>
      <c r="AD87" s="140"/>
      <c r="AE87" s="140"/>
      <c r="AF87" s="140"/>
      <c r="AG87" s="140"/>
      <c r="AH87" s="140"/>
      <c r="AI87" s="140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</row>
    <row r="88" ht="27.0" customHeight="1">
      <c r="A88" s="185">
        <v>170.0</v>
      </c>
      <c r="B88" s="195" t="s">
        <v>82</v>
      </c>
      <c r="C88" s="195">
        <v>100.0</v>
      </c>
      <c r="D88" s="195">
        <v>205.0</v>
      </c>
      <c r="E88" s="195">
        <v>201.0</v>
      </c>
      <c r="F88" s="195">
        <f t="shared" si="5"/>
        <v>0</v>
      </c>
      <c r="G88" s="195">
        <f t="shared" si="6"/>
        <v>70.0485</v>
      </c>
      <c r="H88" s="196">
        <f t="shared" si="7"/>
        <v>70.0485</v>
      </c>
      <c r="I88" s="195">
        <v>1.0</v>
      </c>
      <c r="J88" s="219">
        <f t="shared" si="8"/>
        <v>70.0485</v>
      </c>
      <c r="K88" s="140"/>
      <c r="L88" s="198"/>
      <c r="M88" s="199"/>
      <c r="N88" s="199"/>
      <c r="O88" s="140"/>
      <c r="P88" s="140"/>
      <c r="Q88" s="142">
        <v>17.0</v>
      </c>
      <c r="R88" s="191">
        <f t="shared" si="9"/>
        <v>2.01</v>
      </c>
      <c r="S88" s="185">
        <f t="shared" si="10"/>
        <v>1</v>
      </c>
      <c r="T88" s="185">
        <f t="shared" si="11"/>
        <v>2.01</v>
      </c>
      <c r="U88" s="193">
        <f t="shared" si="12"/>
        <v>70.0485</v>
      </c>
      <c r="V88" s="191">
        <f t="shared" ref="V88:W88" si="81">C88/100</f>
        <v>1</v>
      </c>
      <c r="W88" s="191">
        <f t="shared" si="81"/>
        <v>2.05</v>
      </c>
      <c r="X88" s="191">
        <f t="shared" si="14"/>
        <v>2.01</v>
      </c>
      <c r="Y88" s="194">
        <f t="shared" si="15"/>
        <v>4.1205</v>
      </c>
      <c r="Z88" s="140"/>
      <c r="AA88" s="140"/>
      <c r="AB88" s="140"/>
      <c r="AC88" s="140"/>
      <c r="AD88" s="140"/>
      <c r="AE88" s="140"/>
      <c r="AF88" s="140"/>
      <c r="AG88" s="140"/>
      <c r="AH88" s="140"/>
      <c r="AI88" s="140"/>
      <c r="AJ88" s="140"/>
      <c r="AK88" s="140"/>
      <c r="AL88" s="140"/>
      <c r="AM88" s="140"/>
      <c r="AN88" s="140"/>
      <c r="AO88" s="140"/>
      <c r="AP88" s="140"/>
      <c r="AQ88" s="140"/>
      <c r="AR88" s="140"/>
      <c r="AS88" s="140"/>
    </row>
    <row r="89" ht="27.0" customHeight="1">
      <c r="A89" s="185">
        <v>171.0</v>
      </c>
      <c r="B89" s="186" t="s">
        <v>62</v>
      </c>
      <c r="C89" s="187">
        <v>83.0</v>
      </c>
      <c r="D89" s="187">
        <v>206.0</v>
      </c>
      <c r="E89" s="187">
        <v>209.0</v>
      </c>
      <c r="F89" s="187">
        <f t="shared" si="5"/>
        <v>0.8</v>
      </c>
      <c r="G89" s="187">
        <f t="shared" si="6"/>
        <v>107.20446</v>
      </c>
      <c r="H89" s="188">
        <f t="shared" si="7"/>
        <v>85.763568</v>
      </c>
      <c r="I89" s="187">
        <v>1.0</v>
      </c>
      <c r="J89" s="219">
        <f t="shared" si="8"/>
        <v>85.763568</v>
      </c>
      <c r="K89" s="140"/>
      <c r="L89" s="198"/>
      <c r="M89" s="199"/>
      <c r="N89" s="199"/>
      <c r="O89" s="140"/>
      <c r="P89" s="140"/>
      <c r="Q89" s="142">
        <v>30.0</v>
      </c>
      <c r="R89" s="191">
        <f t="shared" si="9"/>
        <v>2.09</v>
      </c>
      <c r="S89" s="185">
        <f t="shared" si="10"/>
        <v>1</v>
      </c>
      <c r="T89" s="185">
        <f t="shared" si="11"/>
        <v>2.09</v>
      </c>
      <c r="U89" s="193">
        <f t="shared" si="12"/>
        <v>107.20446</v>
      </c>
      <c r="V89" s="191">
        <f t="shared" ref="V89:W89" si="82">C89/100</f>
        <v>0.83</v>
      </c>
      <c r="W89" s="191">
        <f t="shared" si="82"/>
        <v>2.06</v>
      </c>
      <c r="X89" s="191">
        <f t="shared" si="14"/>
        <v>2.09</v>
      </c>
      <c r="Y89" s="194">
        <f t="shared" si="15"/>
        <v>3.573482</v>
      </c>
      <c r="Z89" s="140"/>
      <c r="AA89" s="140"/>
      <c r="AB89" s="140"/>
      <c r="AC89" s="140"/>
      <c r="AD89" s="140"/>
      <c r="AE89" s="140"/>
      <c r="AF89" s="140"/>
      <c r="AG89" s="140"/>
      <c r="AH89" s="140"/>
      <c r="AI89" s="140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</row>
    <row r="90" ht="27.0" customHeight="1">
      <c r="A90" s="185">
        <v>172.0</v>
      </c>
      <c r="B90" s="195" t="s">
        <v>56</v>
      </c>
      <c r="C90" s="195">
        <v>96.0</v>
      </c>
      <c r="D90" s="195">
        <v>206.0</v>
      </c>
      <c r="E90" s="195">
        <v>211.0</v>
      </c>
      <c r="F90" s="195">
        <f t="shared" si="5"/>
        <v>0</v>
      </c>
      <c r="G90" s="195">
        <f t="shared" si="6"/>
        <v>125.18208</v>
      </c>
      <c r="H90" s="196">
        <f t="shared" si="7"/>
        <v>125.18208</v>
      </c>
      <c r="I90" s="195">
        <v>2.0</v>
      </c>
      <c r="J90" s="219">
        <f t="shared" si="8"/>
        <v>250.36416</v>
      </c>
      <c r="K90" s="140"/>
      <c r="L90" s="198"/>
      <c r="M90" s="199"/>
      <c r="N90" s="199"/>
      <c r="O90" s="140"/>
      <c r="P90" s="140"/>
      <c r="Q90" s="142">
        <v>30.0</v>
      </c>
      <c r="R90" s="191">
        <f t="shared" si="9"/>
        <v>2.11</v>
      </c>
      <c r="S90" s="185">
        <f t="shared" si="10"/>
        <v>2</v>
      </c>
      <c r="T90" s="185">
        <f t="shared" si="11"/>
        <v>4.22</v>
      </c>
      <c r="U90" s="193">
        <f t="shared" si="12"/>
        <v>125.18208</v>
      </c>
      <c r="V90" s="191">
        <f t="shared" ref="V90:W90" si="83">C90/100</f>
        <v>0.96</v>
      </c>
      <c r="W90" s="191">
        <f t="shared" si="83"/>
        <v>2.06</v>
      </c>
      <c r="X90" s="191">
        <f t="shared" si="14"/>
        <v>4.22</v>
      </c>
      <c r="Y90" s="194">
        <f t="shared" si="15"/>
        <v>8.345472</v>
      </c>
      <c r="Z90" s="140"/>
      <c r="AA90" s="140"/>
      <c r="AB90" s="140"/>
      <c r="AC90" s="140"/>
      <c r="AD90" s="140"/>
      <c r="AE90" s="140"/>
      <c r="AF90" s="140"/>
      <c r="AG90" s="140"/>
      <c r="AH90" s="140"/>
      <c r="AI90" s="140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</row>
    <row r="91" ht="27.0" customHeight="1">
      <c r="A91" s="185">
        <v>173.0</v>
      </c>
      <c r="B91" s="195" t="s">
        <v>56</v>
      </c>
      <c r="C91" s="195">
        <v>96.0</v>
      </c>
      <c r="D91" s="195">
        <v>206.0</v>
      </c>
      <c r="E91" s="195">
        <v>208.0</v>
      </c>
      <c r="F91" s="195">
        <f t="shared" si="5"/>
        <v>0</v>
      </c>
      <c r="G91" s="195">
        <f t="shared" si="6"/>
        <v>123.40224</v>
      </c>
      <c r="H91" s="196">
        <f t="shared" si="7"/>
        <v>123.40224</v>
      </c>
      <c r="I91" s="195">
        <v>1.0</v>
      </c>
      <c r="J91" s="219">
        <f t="shared" si="8"/>
        <v>123.40224</v>
      </c>
      <c r="K91" s="140"/>
      <c r="L91" s="198"/>
      <c r="M91" s="199"/>
      <c r="N91" s="199"/>
      <c r="O91" s="140"/>
      <c r="P91" s="140"/>
      <c r="Q91" s="142">
        <v>30.0</v>
      </c>
      <c r="R91" s="191">
        <f t="shared" si="9"/>
        <v>2.08</v>
      </c>
      <c r="S91" s="185">
        <f t="shared" si="10"/>
        <v>1</v>
      </c>
      <c r="T91" s="185">
        <f t="shared" si="11"/>
        <v>2.08</v>
      </c>
      <c r="U91" s="193">
        <f t="shared" si="12"/>
        <v>123.40224</v>
      </c>
      <c r="V91" s="191">
        <f t="shared" ref="V91:W91" si="84">C91/100</f>
        <v>0.96</v>
      </c>
      <c r="W91" s="191">
        <f t="shared" si="84"/>
        <v>2.06</v>
      </c>
      <c r="X91" s="191">
        <f t="shared" si="14"/>
        <v>2.08</v>
      </c>
      <c r="Y91" s="194">
        <f t="shared" si="15"/>
        <v>4.113408</v>
      </c>
      <c r="Z91" s="140"/>
      <c r="AA91" s="140"/>
      <c r="AB91" s="140"/>
      <c r="AC91" s="140"/>
      <c r="AD91" s="140"/>
      <c r="AE91" s="140"/>
      <c r="AF91" s="140"/>
      <c r="AG91" s="140"/>
      <c r="AH91" s="140"/>
      <c r="AI91" s="140"/>
      <c r="AJ91" s="140"/>
      <c r="AK91" s="140"/>
      <c r="AL91" s="140"/>
      <c r="AM91" s="140"/>
      <c r="AN91" s="140"/>
      <c r="AO91" s="140"/>
      <c r="AP91" s="140"/>
      <c r="AQ91" s="140"/>
      <c r="AR91" s="140"/>
      <c r="AS91" s="140"/>
    </row>
    <row r="92" ht="27.0" customHeight="1">
      <c r="A92" s="185">
        <v>174.0</v>
      </c>
      <c r="B92" s="195" t="s">
        <v>56</v>
      </c>
      <c r="C92" s="195">
        <v>91.0</v>
      </c>
      <c r="D92" s="195">
        <v>206.0</v>
      </c>
      <c r="E92" s="195">
        <v>188.0</v>
      </c>
      <c r="F92" s="195">
        <f t="shared" si="5"/>
        <v>0</v>
      </c>
      <c r="G92" s="195">
        <f t="shared" si="6"/>
        <v>105.72744</v>
      </c>
      <c r="H92" s="196">
        <f t="shared" si="7"/>
        <v>105.72744</v>
      </c>
      <c r="I92" s="195">
        <v>1.0</v>
      </c>
      <c r="J92" s="219">
        <f t="shared" si="8"/>
        <v>105.72744</v>
      </c>
      <c r="K92" s="140"/>
      <c r="L92" s="198"/>
      <c r="M92" s="199"/>
      <c r="N92" s="199"/>
      <c r="O92" s="140"/>
      <c r="P92" s="140"/>
      <c r="Q92" s="142">
        <v>30.0</v>
      </c>
      <c r="R92" s="191">
        <f t="shared" si="9"/>
        <v>1.88</v>
      </c>
      <c r="S92" s="185">
        <f t="shared" si="10"/>
        <v>1</v>
      </c>
      <c r="T92" s="185">
        <f t="shared" si="11"/>
        <v>1.88</v>
      </c>
      <c r="U92" s="193">
        <f t="shared" si="12"/>
        <v>105.72744</v>
      </c>
      <c r="V92" s="191">
        <f t="shared" ref="V92:W92" si="85">C92/100</f>
        <v>0.91</v>
      </c>
      <c r="W92" s="191">
        <f t="shared" si="85"/>
        <v>2.06</v>
      </c>
      <c r="X92" s="191">
        <f t="shared" si="14"/>
        <v>1.88</v>
      </c>
      <c r="Y92" s="194">
        <f t="shared" si="15"/>
        <v>3.524248</v>
      </c>
      <c r="Z92" s="140"/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140"/>
      <c r="AL92" s="140"/>
      <c r="AM92" s="140"/>
      <c r="AN92" s="140"/>
      <c r="AO92" s="140"/>
      <c r="AP92" s="140"/>
      <c r="AQ92" s="140"/>
      <c r="AR92" s="140"/>
      <c r="AS92" s="140"/>
    </row>
    <row r="93" ht="27.0" customHeight="1">
      <c r="A93" s="185">
        <v>175.0</v>
      </c>
      <c r="B93" s="195" t="s">
        <v>56</v>
      </c>
      <c r="C93" s="195">
        <v>96.0</v>
      </c>
      <c r="D93" s="195">
        <v>206.0</v>
      </c>
      <c r="E93" s="195">
        <v>207.0</v>
      </c>
      <c r="F93" s="195">
        <f t="shared" si="5"/>
        <v>0</v>
      </c>
      <c r="G93" s="195">
        <f t="shared" si="6"/>
        <v>122.80896</v>
      </c>
      <c r="H93" s="196">
        <f t="shared" si="7"/>
        <v>122.80896</v>
      </c>
      <c r="I93" s="195">
        <v>5.0</v>
      </c>
      <c r="J93" s="219">
        <f t="shared" si="8"/>
        <v>614.0448</v>
      </c>
      <c r="K93" s="140"/>
      <c r="L93" s="198"/>
      <c r="M93" s="199"/>
      <c r="N93" s="199"/>
      <c r="O93" s="140"/>
      <c r="P93" s="140"/>
      <c r="Q93" s="142">
        <v>30.0</v>
      </c>
      <c r="R93" s="191">
        <f t="shared" si="9"/>
        <v>2.07</v>
      </c>
      <c r="S93" s="185">
        <f t="shared" si="10"/>
        <v>5</v>
      </c>
      <c r="T93" s="185">
        <f t="shared" si="11"/>
        <v>10.35</v>
      </c>
      <c r="U93" s="193">
        <f t="shared" si="12"/>
        <v>122.80896</v>
      </c>
      <c r="V93" s="191">
        <f t="shared" ref="V93:W93" si="86">C93/100</f>
        <v>0.96</v>
      </c>
      <c r="W93" s="191">
        <f t="shared" si="86"/>
        <v>2.06</v>
      </c>
      <c r="X93" s="191">
        <f t="shared" si="14"/>
        <v>10.35</v>
      </c>
      <c r="Y93" s="194">
        <f t="shared" si="15"/>
        <v>20.46816</v>
      </c>
      <c r="Z93" s="140"/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140"/>
      <c r="AL93" s="140"/>
      <c r="AM93" s="140"/>
      <c r="AN93" s="140"/>
      <c r="AO93" s="140"/>
      <c r="AP93" s="140"/>
      <c r="AQ93" s="140"/>
      <c r="AR93" s="140"/>
      <c r="AS93" s="140"/>
    </row>
    <row r="94" ht="27.0" customHeight="1">
      <c r="A94" s="185">
        <v>180.0</v>
      </c>
      <c r="B94" s="195" t="s">
        <v>56</v>
      </c>
      <c r="C94" s="195">
        <v>96.0</v>
      </c>
      <c r="D94" s="195">
        <v>206.0</v>
      </c>
      <c r="E94" s="195">
        <v>210.0</v>
      </c>
      <c r="F94" s="195">
        <f t="shared" si="5"/>
        <v>0</v>
      </c>
      <c r="G94" s="195">
        <f t="shared" si="6"/>
        <v>124.5888</v>
      </c>
      <c r="H94" s="196">
        <f t="shared" si="7"/>
        <v>124.5888</v>
      </c>
      <c r="I94" s="195">
        <v>2.0</v>
      </c>
      <c r="J94" s="219">
        <f t="shared" si="8"/>
        <v>249.1776</v>
      </c>
      <c r="K94" s="140"/>
      <c r="L94" s="198"/>
      <c r="M94" s="199"/>
      <c r="N94" s="199"/>
      <c r="O94" s="140"/>
      <c r="P94" s="140"/>
      <c r="Q94" s="142">
        <v>30.0</v>
      </c>
      <c r="R94" s="191">
        <f t="shared" si="9"/>
        <v>2.1</v>
      </c>
      <c r="S94" s="185">
        <f t="shared" si="10"/>
        <v>2</v>
      </c>
      <c r="T94" s="185">
        <f t="shared" si="11"/>
        <v>4.2</v>
      </c>
      <c r="U94" s="193">
        <f t="shared" si="12"/>
        <v>124.5888</v>
      </c>
      <c r="V94" s="191">
        <f t="shared" ref="V94:W94" si="87">C94/100</f>
        <v>0.96</v>
      </c>
      <c r="W94" s="191">
        <f t="shared" si="87"/>
        <v>2.06</v>
      </c>
      <c r="X94" s="191">
        <f t="shared" si="14"/>
        <v>4.2</v>
      </c>
      <c r="Y94" s="194">
        <f t="shared" si="15"/>
        <v>8.30592</v>
      </c>
      <c r="Z94" s="140"/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140"/>
      <c r="AL94" s="140"/>
      <c r="AM94" s="140"/>
      <c r="AN94" s="140"/>
      <c r="AO94" s="140"/>
      <c r="AP94" s="140"/>
      <c r="AQ94" s="140"/>
      <c r="AR94" s="140"/>
      <c r="AS94" s="140"/>
    </row>
    <row r="95" ht="27.0" customHeight="1">
      <c r="A95" s="185">
        <v>181.0</v>
      </c>
      <c r="B95" s="195" t="s">
        <v>56</v>
      </c>
      <c r="C95" s="195">
        <v>96.0</v>
      </c>
      <c r="D95" s="195">
        <v>206.0</v>
      </c>
      <c r="E95" s="195">
        <v>192.0</v>
      </c>
      <c r="F95" s="195">
        <f t="shared" si="5"/>
        <v>0</v>
      </c>
      <c r="G95" s="195">
        <f t="shared" si="6"/>
        <v>113.90976</v>
      </c>
      <c r="H95" s="196">
        <f t="shared" si="7"/>
        <v>113.90976</v>
      </c>
      <c r="I95" s="195">
        <v>1.0</v>
      </c>
      <c r="J95" s="219">
        <f t="shared" si="8"/>
        <v>113.90976</v>
      </c>
      <c r="K95" s="140"/>
      <c r="L95" s="198"/>
      <c r="M95" s="199"/>
      <c r="N95" s="199"/>
      <c r="O95" s="140"/>
      <c r="P95" s="140"/>
      <c r="Q95" s="142">
        <v>30.0</v>
      </c>
      <c r="R95" s="191">
        <f t="shared" si="9"/>
        <v>1.92</v>
      </c>
      <c r="S95" s="185">
        <f t="shared" si="10"/>
        <v>1</v>
      </c>
      <c r="T95" s="185">
        <f t="shared" si="11"/>
        <v>1.92</v>
      </c>
      <c r="U95" s="193">
        <f t="shared" si="12"/>
        <v>113.90976</v>
      </c>
      <c r="V95" s="191">
        <f t="shared" ref="V95:W95" si="88">C95/100</f>
        <v>0.96</v>
      </c>
      <c r="W95" s="191">
        <f t="shared" si="88"/>
        <v>2.06</v>
      </c>
      <c r="X95" s="191">
        <f t="shared" si="14"/>
        <v>1.92</v>
      </c>
      <c r="Y95" s="194">
        <f t="shared" si="15"/>
        <v>3.796992</v>
      </c>
      <c r="Z95" s="140"/>
      <c r="AA95" s="140"/>
      <c r="AB95" s="140"/>
      <c r="AC95" s="140"/>
      <c r="AD95" s="140"/>
      <c r="AE95" s="140"/>
      <c r="AF95" s="140"/>
      <c r="AG95" s="140"/>
      <c r="AH95" s="140"/>
      <c r="AI95" s="140"/>
      <c r="AJ95" s="140"/>
      <c r="AK95" s="140"/>
      <c r="AL95" s="140"/>
      <c r="AM95" s="140"/>
      <c r="AN95" s="140"/>
      <c r="AO95" s="140"/>
      <c r="AP95" s="140"/>
      <c r="AQ95" s="140"/>
      <c r="AR95" s="140"/>
      <c r="AS95" s="140"/>
    </row>
    <row r="96" ht="27.0" customHeight="1">
      <c r="A96" s="185">
        <v>182.0</v>
      </c>
      <c r="B96" s="195" t="s">
        <v>56</v>
      </c>
      <c r="C96" s="195">
        <v>96.0</v>
      </c>
      <c r="D96" s="195">
        <v>206.0</v>
      </c>
      <c r="E96" s="195">
        <v>198.0</v>
      </c>
      <c r="F96" s="195">
        <f t="shared" si="5"/>
        <v>0</v>
      </c>
      <c r="G96" s="195">
        <f t="shared" si="6"/>
        <v>117.46944</v>
      </c>
      <c r="H96" s="196">
        <f t="shared" si="7"/>
        <v>117.46944</v>
      </c>
      <c r="I96" s="195">
        <v>1.0</v>
      </c>
      <c r="J96" s="219">
        <f t="shared" si="8"/>
        <v>117.46944</v>
      </c>
      <c r="K96" s="140"/>
      <c r="L96" s="198"/>
      <c r="M96" s="199"/>
      <c r="N96" s="199"/>
      <c r="O96" s="140"/>
      <c r="P96" s="140"/>
      <c r="Q96" s="142">
        <v>30.0</v>
      </c>
      <c r="R96" s="191">
        <f t="shared" si="9"/>
        <v>1.98</v>
      </c>
      <c r="S96" s="185">
        <f t="shared" si="10"/>
        <v>1</v>
      </c>
      <c r="T96" s="185">
        <f t="shared" si="11"/>
        <v>1.98</v>
      </c>
      <c r="U96" s="193">
        <f t="shared" si="12"/>
        <v>117.46944</v>
      </c>
      <c r="V96" s="191">
        <f t="shared" ref="V96:W96" si="89">C96/100</f>
        <v>0.96</v>
      </c>
      <c r="W96" s="191">
        <f t="shared" si="89"/>
        <v>2.06</v>
      </c>
      <c r="X96" s="191">
        <f t="shared" si="14"/>
        <v>1.98</v>
      </c>
      <c r="Y96" s="194">
        <f t="shared" si="15"/>
        <v>3.915648</v>
      </c>
      <c r="Z96" s="140"/>
      <c r="AA96" s="140"/>
      <c r="AB96" s="140"/>
      <c r="AC96" s="140"/>
      <c r="AD96" s="140"/>
      <c r="AE96" s="140"/>
      <c r="AF96" s="140"/>
      <c r="AG96" s="140"/>
      <c r="AH96" s="140"/>
      <c r="AI96" s="140"/>
      <c r="AJ96" s="140"/>
      <c r="AK96" s="140"/>
      <c r="AL96" s="140"/>
      <c r="AM96" s="140"/>
      <c r="AN96" s="140"/>
      <c r="AO96" s="140"/>
      <c r="AP96" s="140"/>
      <c r="AQ96" s="140"/>
      <c r="AR96" s="140"/>
      <c r="AS96" s="140"/>
    </row>
    <row r="97" ht="27.0" customHeight="1">
      <c r="A97" s="185">
        <v>183.0</v>
      </c>
      <c r="B97" s="195" t="s">
        <v>56</v>
      </c>
      <c r="C97" s="195">
        <v>96.0</v>
      </c>
      <c r="D97" s="195">
        <v>206.0</v>
      </c>
      <c r="E97" s="195">
        <v>197.0</v>
      </c>
      <c r="F97" s="195">
        <f t="shared" si="5"/>
        <v>0</v>
      </c>
      <c r="G97" s="195">
        <f t="shared" si="6"/>
        <v>116.87616</v>
      </c>
      <c r="H97" s="196">
        <f t="shared" si="7"/>
        <v>116.87616</v>
      </c>
      <c r="I97" s="195">
        <v>1.0</v>
      </c>
      <c r="J97" s="219">
        <f t="shared" si="8"/>
        <v>116.87616</v>
      </c>
      <c r="K97" s="140"/>
      <c r="L97" s="198"/>
      <c r="M97" s="199"/>
      <c r="N97" s="199"/>
      <c r="O97" s="140"/>
      <c r="P97" s="140"/>
      <c r="Q97" s="142">
        <v>30.0</v>
      </c>
      <c r="R97" s="191">
        <f t="shared" si="9"/>
        <v>1.97</v>
      </c>
      <c r="S97" s="185">
        <f t="shared" si="10"/>
        <v>1</v>
      </c>
      <c r="T97" s="185">
        <f t="shared" si="11"/>
        <v>1.97</v>
      </c>
      <c r="U97" s="193">
        <f t="shared" si="12"/>
        <v>116.87616</v>
      </c>
      <c r="V97" s="191">
        <f t="shared" ref="V97:W97" si="90">C97/100</f>
        <v>0.96</v>
      </c>
      <c r="W97" s="191">
        <f t="shared" si="90"/>
        <v>2.06</v>
      </c>
      <c r="X97" s="191">
        <f t="shared" si="14"/>
        <v>1.97</v>
      </c>
      <c r="Y97" s="194">
        <f t="shared" si="15"/>
        <v>3.895872</v>
      </c>
      <c r="Z97" s="140"/>
      <c r="AA97" s="140"/>
      <c r="AB97" s="140"/>
      <c r="AC97" s="140"/>
      <c r="AD97" s="140"/>
      <c r="AE97" s="140"/>
      <c r="AF97" s="140"/>
      <c r="AG97" s="140"/>
      <c r="AH97" s="140"/>
      <c r="AI97" s="140"/>
      <c r="AJ97" s="140"/>
      <c r="AK97" s="140"/>
      <c r="AL97" s="140"/>
      <c r="AM97" s="140"/>
      <c r="AN97" s="140"/>
      <c r="AO97" s="140"/>
      <c r="AP97" s="140"/>
      <c r="AQ97" s="140"/>
      <c r="AR97" s="140"/>
      <c r="AS97" s="140"/>
    </row>
    <row r="98" ht="27.0" customHeight="1">
      <c r="A98" s="185">
        <v>184.0</v>
      </c>
      <c r="B98" s="195" t="s">
        <v>56</v>
      </c>
      <c r="C98" s="195">
        <v>97.0</v>
      </c>
      <c r="D98" s="195">
        <v>206.0</v>
      </c>
      <c r="E98" s="195">
        <v>220.0</v>
      </c>
      <c r="F98" s="195">
        <f t="shared" si="5"/>
        <v>0</v>
      </c>
      <c r="G98" s="195">
        <f t="shared" si="6"/>
        <v>131.8812</v>
      </c>
      <c r="H98" s="196">
        <f t="shared" si="7"/>
        <v>131.8812</v>
      </c>
      <c r="I98" s="195">
        <v>1.0</v>
      </c>
      <c r="J98" s="219">
        <f t="shared" si="8"/>
        <v>131.8812</v>
      </c>
      <c r="K98" s="140"/>
      <c r="L98" s="198"/>
      <c r="M98" s="199"/>
      <c r="N98" s="199"/>
      <c r="O98" s="140"/>
      <c r="P98" s="140"/>
      <c r="Q98" s="142">
        <v>30.0</v>
      </c>
      <c r="R98" s="191">
        <f t="shared" si="9"/>
        <v>2.2</v>
      </c>
      <c r="S98" s="185">
        <f t="shared" si="10"/>
        <v>1</v>
      </c>
      <c r="T98" s="185">
        <f t="shared" si="11"/>
        <v>2.2</v>
      </c>
      <c r="U98" s="193">
        <f t="shared" si="12"/>
        <v>131.8812</v>
      </c>
      <c r="V98" s="191">
        <f t="shared" ref="V98:W98" si="91">C98/100</f>
        <v>0.97</v>
      </c>
      <c r="W98" s="191">
        <f t="shared" si="91"/>
        <v>2.06</v>
      </c>
      <c r="X98" s="191">
        <f t="shared" si="14"/>
        <v>2.2</v>
      </c>
      <c r="Y98" s="194">
        <f t="shared" si="15"/>
        <v>4.39604</v>
      </c>
      <c r="Z98" s="140"/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140"/>
      <c r="AL98" s="140"/>
      <c r="AM98" s="140"/>
      <c r="AN98" s="140"/>
      <c r="AO98" s="140"/>
      <c r="AP98" s="140"/>
      <c r="AQ98" s="140"/>
      <c r="AR98" s="140"/>
      <c r="AS98" s="140"/>
    </row>
    <row r="99" ht="27.0" customHeight="1">
      <c r="A99" s="185">
        <v>185.0</v>
      </c>
      <c r="B99" s="195" t="s">
        <v>56</v>
      </c>
      <c r="C99" s="195">
        <v>96.0</v>
      </c>
      <c r="D99" s="195">
        <v>206.0</v>
      </c>
      <c r="E99" s="195">
        <v>223.0</v>
      </c>
      <c r="F99" s="195">
        <f t="shared" si="5"/>
        <v>0</v>
      </c>
      <c r="G99" s="195">
        <f t="shared" si="6"/>
        <v>132.30144</v>
      </c>
      <c r="H99" s="196">
        <f t="shared" si="7"/>
        <v>132.30144</v>
      </c>
      <c r="I99" s="195">
        <v>1.0</v>
      </c>
      <c r="J99" s="219">
        <f t="shared" si="8"/>
        <v>132.30144</v>
      </c>
      <c r="K99" s="140"/>
      <c r="L99" s="198"/>
      <c r="M99" s="199"/>
      <c r="N99" s="199"/>
      <c r="O99" s="140"/>
      <c r="P99" s="140"/>
      <c r="Q99" s="142">
        <v>30.0</v>
      </c>
      <c r="R99" s="191">
        <f t="shared" si="9"/>
        <v>2.23</v>
      </c>
      <c r="S99" s="185">
        <f t="shared" si="10"/>
        <v>1</v>
      </c>
      <c r="T99" s="185">
        <f t="shared" si="11"/>
        <v>2.23</v>
      </c>
      <c r="U99" s="193">
        <f t="shared" si="12"/>
        <v>132.30144</v>
      </c>
      <c r="V99" s="191">
        <f t="shared" ref="V99:W99" si="92">C99/100</f>
        <v>0.96</v>
      </c>
      <c r="W99" s="191">
        <f t="shared" si="92"/>
        <v>2.06</v>
      </c>
      <c r="X99" s="191">
        <f t="shared" si="14"/>
        <v>2.23</v>
      </c>
      <c r="Y99" s="194">
        <f t="shared" si="15"/>
        <v>4.410048</v>
      </c>
      <c r="Z99" s="140"/>
      <c r="AA99" s="140"/>
      <c r="AB99" s="140"/>
      <c r="AC99" s="140"/>
      <c r="AD99" s="140"/>
      <c r="AE99" s="140"/>
      <c r="AF99" s="140"/>
      <c r="AG99" s="140"/>
      <c r="AH99" s="140"/>
      <c r="AI99" s="140"/>
      <c r="AJ99" s="140"/>
      <c r="AK99" s="140"/>
      <c r="AL99" s="140"/>
      <c r="AM99" s="140"/>
      <c r="AN99" s="140"/>
      <c r="AO99" s="140"/>
      <c r="AP99" s="140"/>
      <c r="AQ99" s="140"/>
      <c r="AR99" s="140"/>
      <c r="AS99" s="140"/>
    </row>
    <row r="100" ht="27.0" customHeight="1">
      <c r="A100" s="185">
        <v>186.0</v>
      </c>
      <c r="B100" s="195" t="s">
        <v>56</v>
      </c>
      <c r="C100" s="195">
        <v>97.0</v>
      </c>
      <c r="D100" s="195">
        <v>206.0</v>
      </c>
      <c r="E100" s="195">
        <v>240.0</v>
      </c>
      <c r="F100" s="195">
        <f t="shared" si="5"/>
        <v>0</v>
      </c>
      <c r="G100" s="195">
        <f t="shared" si="6"/>
        <v>143.8704</v>
      </c>
      <c r="H100" s="196">
        <f t="shared" si="7"/>
        <v>143.8704</v>
      </c>
      <c r="I100" s="195">
        <v>1.0</v>
      </c>
      <c r="J100" s="219">
        <f t="shared" si="8"/>
        <v>143.8704</v>
      </c>
      <c r="K100" s="140"/>
      <c r="L100" s="198"/>
      <c r="M100" s="199"/>
      <c r="N100" s="199"/>
      <c r="O100" s="140"/>
      <c r="P100" s="140"/>
      <c r="Q100" s="142">
        <v>30.0</v>
      </c>
      <c r="R100" s="191">
        <f t="shared" si="9"/>
        <v>2.4</v>
      </c>
      <c r="S100" s="185">
        <f t="shared" si="10"/>
        <v>1</v>
      </c>
      <c r="T100" s="185">
        <f t="shared" si="11"/>
        <v>2.4</v>
      </c>
      <c r="U100" s="193">
        <f t="shared" si="12"/>
        <v>143.8704</v>
      </c>
      <c r="V100" s="191">
        <f t="shared" ref="V100:W100" si="93">C100/100</f>
        <v>0.97</v>
      </c>
      <c r="W100" s="191">
        <f t="shared" si="93"/>
        <v>2.06</v>
      </c>
      <c r="X100" s="191">
        <f t="shared" si="14"/>
        <v>2.4</v>
      </c>
      <c r="Y100" s="194">
        <f t="shared" si="15"/>
        <v>4.79568</v>
      </c>
      <c r="Z100" s="140"/>
      <c r="AA100" s="140"/>
      <c r="AB100" s="140"/>
      <c r="AC100" s="140"/>
      <c r="AD100" s="140"/>
      <c r="AE100" s="140"/>
      <c r="AF100" s="140"/>
      <c r="AG100" s="140"/>
      <c r="AH100" s="140"/>
      <c r="AI100" s="140"/>
      <c r="AJ100" s="140"/>
      <c r="AK100" s="140"/>
      <c r="AL100" s="140"/>
      <c r="AM100" s="140"/>
      <c r="AN100" s="140"/>
      <c r="AO100" s="140"/>
      <c r="AP100" s="140"/>
      <c r="AQ100" s="140"/>
      <c r="AR100" s="140"/>
      <c r="AS100" s="140"/>
    </row>
    <row r="101" ht="27.0" customHeight="1">
      <c r="A101" s="185">
        <v>187.0</v>
      </c>
      <c r="B101" s="195" t="s">
        <v>56</v>
      </c>
      <c r="C101" s="195">
        <v>97.0</v>
      </c>
      <c r="D101" s="195">
        <v>206.0</v>
      </c>
      <c r="E101" s="195">
        <v>243.0</v>
      </c>
      <c r="F101" s="195">
        <f t="shared" si="5"/>
        <v>0</v>
      </c>
      <c r="G101" s="195">
        <f t="shared" si="6"/>
        <v>145.66878</v>
      </c>
      <c r="H101" s="196">
        <f t="shared" si="7"/>
        <v>145.66878</v>
      </c>
      <c r="I101" s="195">
        <v>1.0</v>
      </c>
      <c r="J101" s="219">
        <f t="shared" si="8"/>
        <v>145.66878</v>
      </c>
      <c r="K101" s="140"/>
      <c r="L101" s="198"/>
      <c r="M101" s="199"/>
      <c r="N101" s="199"/>
      <c r="O101" s="140"/>
      <c r="P101" s="140"/>
      <c r="Q101" s="142">
        <v>30.0</v>
      </c>
      <c r="R101" s="191">
        <f t="shared" si="9"/>
        <v>2.43</v>
      </c>
      <c r="S101" s="185">
        <f t="shared" si="10"/>
        <v>1</v>
      </c>
      <c r="T101" s="185">
        <f t="shared" si="11"/>
        <v>2.43</v>
      </c>
      <c r="U101" s="193">
        <f t="shared" si="12"/>
        <v>145.66878</v>
      </c>
      <c r="V101" s="191">
        <f t="shared" ref="V101:W101" si="94">C101/100</f>
        <v>0.97</v>
      </c>
      <c r="W101" s="191">
        <f t="shared" si="94"/>
        <v>2.06</v>
      </c>
      <c r="X101" s="191">
        <f t="shared" si="14"/>
        <v>2.43</v>
      </c>
      <c r="Y101" s="194">
        <f t="shared" si="15"/>
        <v>4.855626</v>
      </c>
      <c r="Z101" s="140"/>
      <c r="AA101" s="140"/>
      <c r="AB101" s="140"/>
      <c r="AC101" s="140"/>
      <c r="AD101" s="140"/>
      <c r="AE101" s="140"/>
      <c r="AF101" s="140"/>
      <c r="AG101" s="140"/>
      <c r="AH101" s="140"/>
      <c r="AI101" s="140"/>
      <c r="AJ101" s="140"/>
      <c r="AK101" s="140"/>
      <c r="AL101" s="140"/>
      <c r="AM101" s="140"/>
      <c r="AN101" s="140"/>
      <c r="AO101" s="140"/>
      <c r="AP101" s="140"/>
      <c r="AQ101" s="140"/>
      <c r="AR101" s="140"/>
      <c r="AS101" s="140"/>
    </row>
    <row r="102" ht="27.0" customHeight="1">
      <c r="A102" s="185">
        <v>188.0</v>
      </c>
      <c r="B102" s="195" t="s">
        <v>56</v>
      </c>
      <c r="C102" s="195">
        <v>96.0</v>
      </c>
      <c r="D102" s="195">
        <v>206.0</v>
      </c>
      <c r="E102" s="195">
        <v>202.0</v>
      </c>
      <c r="F102" s="195">
        <f t="shared" si="5"/>
        <v>0</v>
      </c>
      <c r="G102" s="195">
        <f t="shared" si="6"/>
        <v>119.84256</v>
      </c>
      <c r="H102" s="196">
        <f t="shared" si="7"/>
        <v>119.84256</v>
      </c>
      <c r="I102" s="195">
        <v>1.0</v>
      </c>
      <c r="J102" s="219">
        <f t="shared" si="8"/>
        <v>119.84256</v>
      </c>
      <c r="K102" s="140"/>
      <c r="L102" s="198"/>
      <c r="M102" s="199"/>
      <c r="N102" s="199"/>
      <c r="O102" s="140"/>
      <c r="P102" s="140"/>
      <c r="Q102" s="142">
        <v>30.0</v>
      </c>
      <c r="R102" s="191">
        <f t="shared" si="9"/>
        <v>2.02</v>
      </c>
      <c r="S102" s="185">
        <f t="shared" si="10"/>
        <v>1</v>
      </c>
      <c r="T102" s="185">
        <f t="shared" si="11"/>
        <v>2.02</v>
      </c>
      <c r="U102" s="193">
        <f t="shared" si="12"/>
        <v>119.84256</v>
      </c>
      <c r="V102" s="191">
        <f t="shared" ref="V102:W102" si="95">C102/100</f>
        <v>0.96</v>
      </c>
      <c r="W102" s="191">
        <f t="shared" si="95"/>
        <v>2.06</v>
      </c>
      <c r="X102" s="191">
        <f t="shared" si="14"/>
        <v>2.02</v>
      </c>
      <c r="Y102" s="194">
        <f t="shared" si="15"/>
        <v>3.994752</v>
      </c>
      <c r="Z102" s="140"/>
      <c r="AA102" s="140"/>
      <c r="AB102" s="140"/>
      <c r="AC102" s="140"/>
      <c r="AD102" s="140"/>
      <c r="AE102" s="140"/>
      <c r="AF102" s="140"/>
      <c r="AG102" s="140"/>
      <c r="AH102" s="140"/>
      <c r="AI102" s="140"/>
      <c r="AJ102" s="140"/>
      <c r="AK102" s="140"/>
      <c r="AL102" s="140"/>
      <c r="AM102" s="140"/>
      <c r="AN102" s="140"/>
      <c r="AO102" s="140"/>
      <c r="AP102" s="140"/>
      <c r="AQ102" s="140"/>
      <c r="AR102" s="140"/>
      <c r="AS102" s="140"/>
    </row>
    <row r="103" ht="27.0" customHeight="1">
      <c r="A103" s="185">
        <v>189.0</v>
      </c>
      <c r="B103" s="195" t="s">
        <v>56</v>
      </c>
      <c r="C103" s="195">
        <v>96.0</v>
      </c>
      <c r="D103" s="195">
        <v>206.0</v>
      </c>
      <c r="E103" s="195">
        <v>200.0</v>
      </c>
      <c r="F103" s="195">
        <f t="shared" si="5"/>
        <v>0</v>
      </c>
      <c r="G103" s="195">
        <f t="shared" si="6"/>
        <v>118.656</v>
      </c>
      <c r="H103" s="196">
        <f t="shared" si="7"/>
        <v>118.656</v>
      </c>
      <c r="I103" s="195">
        <v>2.0</v>
      </c>
      <c r="J103" s="219">
        <f t="shared" si="8"/>
        <v>237.312</v>
      </c>
      <c r="K103" s="140"/>
      <c r="L103" s="198"/>
      <c r="M103" s="199"/>
      <c r="N103" s="199"/>
      <c r="O103" s="140"/>
      <c r="P103" s="140"/>
      <c r="Q103" s="142">
        <v>30.0</v>
      </c>
      <c r="R103" s="191">
        <f t="shared" si="9"/>
        <v>2</v>
      </c>
      <c r="S103" s="185">
        <f t="shared" si="10"/>
        <v>2</v>
      </c>
      <c r="T103" s="185">
        <f t="shared" si="11"/>
        <v>4</v>
      </c>
      <c r="U103" s="193">
        <f t="shared" si="12"/>
        <v>118.656</v>
      </c>
      <c r="V103" s="191">
        <f t="shared" ref="V103:W103" si="96">C103/100</f>
        <v>0.96</v>
      </c>
      <c r="W103" s="191">
        <f t="shared" si="96"/>
        <v>2.06</v>
      </c>
      <c r="X103" s="191">
        <f t="shared" si="14"/>
        <v>4</v>
      </c>
      <c r="Y103" s="194">
        <f t="shared" si="15"/>
        <v>7.9104</v>
      </c>
      <c r="Z103" s="140"/>
      <c r="AA103" s="140"/>
      <c r="AB103" s="140"/>
      <c r="AC103" s="140"/>
      <c r="AD103" s="140"/>
      <c r="AE103" s="140"/>
      <c r="AF103" s="140"/>
      <c r="AG103" s="140"/>
      <c r="AH103" s="140"/>
      <c r="AI103" s="140"/>
      <c r="AJ103" s="140"/>
      <c r="AK103" s="140"/>
      <c r="AL103" s="140"/>
      <c r="AM103" s="140"/>
      <c r="AN103" s="140"/>
      <c r="AO103" s="140"/>
      <c r="AP103" s="140"/>
      <c r="AQ103" s="140"/>
      <c r="AR103" s="140"/>
      <c r="AS103" s="140"/>
    </row>
    <row r="104" ht="27.0" customHeight="1">
      <c r="A104" s="185">
        <v>190.0</v>
      </c>
      <c r="B104" s="195" t="s">
        <v>56</v>
      </c>
      <c r="C104" s="195">
        <v>95.0</v>
      </c>
      <c r="D104" s="195">
        <v>206.0</v>
      </c>
      <c r="E104" s="195">
        <v>196.0</v>
      </c>
      <c r="F104" s="195">
        <f t="shared" si="5"/>
        <v>0</v>
      </c>
      <c r="G104" s="195">
        <f t="shared" si="6"/>
        <v>115.0716</v>
      </c>
      <c r="H104" s="196">
        <f t="shared" si="7"/>
        <v>115.0716</v>
      </c>
      <c r="I104" s="195">
        <v>1.0</v>
      </c>
      <c r="J104" s="219">
        <f t="shared" si="8"/>
        <v>115.0716</v>
      </c>
      <c r="K104" s="140"/>
      <c r="L104" s="198"/>
      <c r="M104" s="199"/>
      <c r="N104" s="199"/>
      <c r="O104" s="140"/>
      <c r="P104" s="140"/>
      <c r="Q104" s="142">
        <v>30.0</v>
      </c>
      <c r="R104" s="191">
        <f t="shared" si="9"/>
        <v>1.96</v>
      </c>
      <c r="S104" s="185">
        <f t="shared" si="10"/>
        <v>1</v>
      </c>
      <c r="T104" s="185">
        <f t="shared" si="11"/>
        <v>1.96</v>
      </c>
      <c r="U104" s="193">
        <f t="shared" si="12"/>
        <v>115.0716</v>
      </c>
      <c r="V104" s="191">
        <f t="shared" ref="V104:W104" si="97">C104/100</f>
        <v>0.95</v>
      </c>
      <c r="W104" s="191">
        <f t="shared" si="97"/>
        <v>2.06</v>
      </c>
      <c r="X104" s="191">
        <f t="shared" si="14"/>
        <v>1.96</v>
      </c>
      <c r="Y104" s="194">
        <f t="shared" si="15"/>
        <v>3.83572</v>
      </c>
      <c r="Z104" s="140"/>
      <c r="AA104" s="140"/>
      <c r="AB104" s="140"/>
      <c r="AC104" s="140"/>
      <c r="AD104" s="140"/>
      <c r="AE104" s="140"/>
      <c r="AF104" s="140"/>
      <c r="AG104" s="140"/>
      <c r="AH104" s="140"/>
      <c r="AI104" s="140"/>
      <c r="AJ104" s="140"/>
      <c r="AK104" s="140"/>
      <c r="AL104" s="140"/>
      <c r="AM104" s="140"/>
      <c r="AN104" s="140"/>
      <c r="AO104" s="140"/>
      <c r="AP104" s="140"/>
      <c r="AQ104" s="140"/>
      <c r="AR104" s="140"/>
      <c r="AS104" s="140"/>
    </row>
    <row r="105" ht="27.0" customHeight="1">
      <c r="A105" s="185">
        <v>191.0</v>
      </c>
      <c r="B105" s="195" t="s">
        <v>56</v>
      </c>
      <c r="C105" s="195">
        <v>95.0</v>
      </c>
      <c r="D105" s="195">
        <v>206.0</v>
      </c>
      <c r="E105" s="195">
        <v>195.0</v>
      </c>
      <c r="F105" s="195">
        <f t="shared" si="5"/>
        <v>0</v>
      </c>
      <c r="G105" s="195">
        <f t="shared" si="6"/>
        <v>114.4845</v>
      </c>
      <c r="H105" s="196">
        <f t="shared" si="7"/>
        <v>114.4845</v>
      </c>
      <c r="I105" s="195">
        <v>3.0</v>
      </c>
      <c r="J105" s="219">
        <f t="shared" si="8"/>
        <v>343.4535</v>
      </c>
      <c r="K105" s="140"/>
      <c r="L105" s="198"/>
      <c r="M105" s="199"/>
      <c r="N105" s="199"/>
      <c r="O105" s="140"/>
      <c r="P105" s="140"/>
      <c r="Q105" s="142">
        <v>30.0</v>
      </c>
      <c r="R105" s="191">
        <f t="shared" si="9"/>
        <v>1.95</v>
      </c>
      <c r="S105" s="185">
        <f t="shared" si="10"/>
        <v>3</v>
      </c>
      <c r="T105" s="185">
        <f t="shared" si="11"/>
        <v>5.85</v>
      </c>
      <c r="U105" s="193">
        <f t="shared" si="12"/>
        <v>114.4845</v>
      </c>
      <c r="V105" s="191">
        <f t="shared" ref="V105:W105" si="98">C105/100</f>
        <v>0.95</v>
      </c>
      <c r="W105" s="191">
        <f t="shared" si="98"/>
        <v>2.06</v>
      </c>
      <c r="X105" s="191">
        <f t="shared" si="14"/>
        <v>5.85</v>
      </c>
      <c r="Y105" s="194">
        <f t="shared" si="15"/>
        <v>11.44845</v>
      </c>
      <c r="Z105" s="140"/>
      <c r="AA105" s="140"/>
      <c r="AB105" s="140"/>
      <c r="AC105" s="140"/>
      <c r="AD105" s="140"/>
      <c r="AE105" s="140"/>
      <c r="AF105" s="140"/>
      <c r="AG105" s="140"/>
      <c r="AH105" s="140"/>
      <c r="AI105" s="140"/>
      <c r="AJ105" s="140"/>
      <c r="AK105" s="140"/>
      <c r="AL105" s="140"/>
      <c r="AM105" s="140"/>
      <c r="AN105" s="140"/>
      <c r="AO105" s="140"/>
      <c r="AP105" s="140"/>
      <c r="AQ105" s="140"/>
      <c r="AR105" s="140"/>
      <c r="AS105" s="140"/>
    </row>
    <row r="106" ht="27.0" customHeight="1">
      <c r="A106" s="185">
        <v>192.0</v>
      </c>
      <c r="B106" s="195" t="s">
        <v>56</v>
      </c>
      <c r="C106" s="195">
        <v>92.0</v>
      </c>
      <c r="D106" s="195">
        <v>206.0</v>
      </c>
      <c r="E106" s="195">
        <v>196.0</v>
      </c>
      <c r="F106" s="195">
        <f t="shared" si="5"/>
        <v>0</v>
      </c>
      <c r="G106" s="195">
        <f t="shared" si="6"/>
        <v>111.43776</v>
      </c>
      <c r="H106" s="196">
        <f t="shared" si="7"/>
        <v>111.43776</v>
      </c>
      <c r="I106" s="195">
        <v>1.0</v>
      </c>
      <c r="J106" s="219">
        <f t="shared" si="8"/>
        <v>111.43776</v>
      </c>
      <c r="K106" s="140"/>
      <c r="L106" s="198"/>
      <c r="M106" s="199"/>
      <c r="N106" s="199"/>
      <c r="O106" s="140"/>
      <c r="P106" s="140"/>
      <c r="Q106" s="142">
        <v>30.0</v>
      </c>
      <c r="R106" s="191">
        <f t="shared" si="9"/>
        <v>1.96</v>
      </c>
      <c r="S106" s="185">
        <f t="shared" si="10"/>
        <v>1</v>
      </c>
      <c r="T106" s="185">
        <f t="shared" si="11"/>
        <v>1.96</v>
      </c>
      <c r="U106" s="193">
        <f t="shared" si="12"/>
        <v>111.43776</v>
      </c>
      <c r="V106" s="191">
        <f t="shared" ref="V106:W106" si="99">C106/100</f>
        <v>0.92</v>
      </c>
      <c r="W106" s="191">
        <f t="shared" si="99"/>
        <v>2.06</v>
      </c>
      <c r="X106" s="191">
        <f t="shared" si="14"/>
        <v>1.96</v>
      </c>
      <c r="Y106" s="194">
        <f t="shared" si="15"/>
        <v>3.714592</v>
      </c>
      <c r="Z106" s="140"/>
      <c r="AA106" s="140"/>
      <c r="AB106" s="140"/>
      <c r="AC106" s="140"/>
      <c r="AD106" s="140"/>
      <c r="AE106" s="140"/>
      <c r="AF106" s="140"/>
      <c r="AG106" s="140"/>
      <c r="AH106" s="140"/>
      <c r="AI106" s="140"/>
      <c r="AJ106" s="140"/>
      <c r="AK106" s="140"/>
      <c r="AL106" s="140"/>
      <c r="AM106" s="140"/>
      <c r="AN106" s="140"/>
      <c r="AO106" s="140"/>
      <c r="AP106" s="140"/>
      <c r="AQ106" s="140"/>
      <c r="AR106" s="140"/>
      <c r="AS106" s="140"/>
    </row>
    <row r="107" ht="27.0" customHeight="1">
      <c r="A107" s="185">
        <v>193.0</v>
      </c>
      <c r="B107" s="195" t="s">
        <v>56</v>
      </c>
      <c r="C107" s="195">
        <v>96.0</v>
      </c>
      <c r="D107" s="195">
        <v>206.0</v>
      </c>
      <c r="E107" s="195">
        <v>192.0</v>
      </c>
      <c r="F107" s="195">
        <f t="shared" si="5"/>
        <v>0</v>
      </c>
      <c r="G107" s="195">
        <f t="shared" si="6"/>
        <v>113.90976</v>
      </c>
      <c r="H107" s="196">
        <f t="shared" si="7"/>
        <v>113.90976</v>
      </c>
      <c r="I107" s="195">
        <v>1.0</v>
      </c>
      <c r="J107" s="219">
        <f t="shared" si="8"/>
        <v>113.90976</v>
      </c>
      <c r="K107" s="140"/>
      <c r="L107" s="198"/>
      <c r="M107" s="199"/>
      <c r="N107" s="199"/>
      <c r="O107" s="140"/>
      <c r="P107" s="140"/>
      <c r="Q107" s="142">
        <v>30.0</v>
      </c>
      <c r="R107" s="191">
        <f t="shared" si="9"/>
        <v>1.92</v>
      </c>
      <c r="S107" s="185">
        <f t="shared" si="10"/>
        <v>1</v>
      </c>
      <c r="T107" s="185">
        <f t="shared" si="11"/>
        <v>1.92</v>
      </c>
      <c r="U107" s="193">
        <f t="shared" si="12"/>
        <v>113.90976</v>
      </c>
      <c r="V107" s="191">
        <f t="shared" ref="V107:W107" si="100">C107/100</f>
        <v>0.96</v>
      </c>
      <c r="W107" s="191">
        <f t="shared" si="100"/>
        <v>2.06</v>
      </c>
      <c r="X107" s="191">
        <f t="shared" si="14"/>
        <v>1.92</v>
      </c>
      <c r="Y107" s="194">
        <f t="shared" si="15"/>
        <v>3.796992</v>
      </c>
      <c r="Z107" s="140"/>
      <c r="AA107" s="140"/>
      <c r="AB107" s="140"/>
      <c r="AC107" s="140"/>
      <c r="AD107" s="140"/>
      <c r="AE107" s="140"/>
      <c r="AF107" s="140"/>
      <c r="AG107" s="140"/>
      <c r="AH107" s="140"/>
      <c r="AI107" s="140"/>
      <c r="AJ107" s="140"/>
      <c r="AK107" s="140"/>
      <c r="AL107" s="140"/>
      <c r="AM107" s="140"/>
      <c r="AN107" s="140"/>
      <c r="AO107" s="140"/>
      <c r="AP107" s="140"/>
      <c r="AQ107" s="140"/>
      <c r="AR107" s="140"/>
      <c r="AS107" s="140"/>
    </row>
    <row r="108" ht="27.0" customHeight="1">
      <c r="A108" s="185">
        <v>194.0</v>
      </c>
      <c r="B108" s="195" t="s">
        <v>56</v>
      </c>
      <c r="C108" s="195">
        <v>96.0</v>
      </c>
      <c r="D108" s="195">
        <v>206.0</v>
      </c>
      <c r="E108" s="195">
        <v>209.0</v>
      </c>
      <c r="F108" s="195">
        <f t="shared" si="5"/>
        <v>0</v>
      </c>
      <c r="G108" s="195">
        <f t="shared" si="6"/>
        <v>123.99552</v>
      </c>
      <c r="H108" s="196">
        <f t="shared" si="7"/>
        <v>123.99552</v>
      </c>
      <c r="I108" s="195">
        <v>2.0</v>
      </c>
      <c r="J108" s="219">
        <f t="shared" si="8"/>
        <v>247.99104</v>
      </c>
      <c r="K108" s="140"/>
      <c r="L108" s="198"/>
      <c r="M108" s="199"/>
      <c r="N108" s="199"/>
      <c r="O108" s="140"/>
      <c r="P108" s="140"/>
      <c r="Q108" s="142">
        <v>30.0</v>
      </c>
      <c r="R108" s="191">
        <f t="shared" si="9"/>
        <v>2.09</v>
      </c>
      <c r="S108" s="185">
        <f t="shared" si="10"/>
        <v>2</v>
      </c>
      <c r="T108" s="185">
        <f t="shared" si="11"/>
        <v>4.18</v>
      </c>
      <c r="U108" s="193">
        <f t="shared" si="12"/>
        <v>123.99552</v>
      </c>
      <c r="V108" s="191">
        <f t="shared" ref="V108:W108" si="101">C108/100</f>
        <v>0.96</v>
      </c>
      <c r="W108" s="191">
        <f t="shared" si="101"/>
        <v>2.06</v>
      </c>
      <c r="X108" s="191">
        <f t="shared" si="14"/>
        <v>4.18</v>
      </c>
      <c r="Y108" s="194">
        <f t="shared" si="15"/>
        <v>8.266368</v>
      </c>
      <c r="Z108" s="140"/>
      <c r="AA108" s="140"/>
      <c r="AB108" s="140"/>
      <c r="AC108" s="140"/>
      <c r="AD108" s="140"/>
      <c r="AE108" s="140"/>
      <c r="AF108" s="140"/>
      <c r="AG108" s="140"/>
      <c r="AH108" s="140"/>
      <c r="AI108" s="140"/>
      <c r="AJ108" s="140"/>
      <c r="AK108" s="140"/>
      <c r="AL108" s="140"/>
      <c r="AM108" s="140"/>
      <c r="AN108" s="140"/>
      <c r="AO108" s="140"/>
      <c r="AP108" s="140"/>
      <c r="AQ108" s="140"/>
      <c r="AR108" s="140"/>
      <c r="AS108" s="140"/>
    </row>
    <row r="109" ht="27.0" customHeight="1">
      <c r="A109" s="185">
        <v>195.0</v>
      </c>
      <c r="B109" s="186" t="s">
        <v>62</v>
      </c>
      <c r="C109" s="187">
        <v>86.0</v>
      </c>
      <c r="D109" s="187">
        <v>206.0</v>
      </c>
      <c r="E109" s="187">
        <v>207.0</v>
      </c>
      <c r="F109" s="187">
        <f t="shared" si="5"/>
        <v>0.8</v>
      </c>
      <c r="G109" s="187">
        <f t="shared" si="6"/>
        <v>110.01636</v>
      </c>
      <c r="H109" s="188">
        <f t="shared" si="7"/>
        <v>88.013088</v>
      </c>
      <c r="I109" s="187">
        <v>1.0</v>
      </c>
      <c r="J109" s="219">
        <f t="shared" si="8"/>
        <v>88.013088</v>
      </c>
      <c r="K109" s="140"/>
      <c r="L109" s="198"/>
      <c r="M109" s="199"/>
      <c r="N109" s="199"/>
      <c r="O109" s="140"/>
      <c r="P109" s="140"/>
      <c r="Q109" s="142">
        <v>30.0</v>
      </c>
      <c r="R109" s="191">
        <f t="shared" si="9"/>
        <v>2.07</v>
      </c>
      <c r="S109" s="185">
        <f t="shared" si="10"/>
        <v>1</v>
      </c>
      <c r="T109" s="185">
        <f t="shared" si="11"/>
        <v>2.07</v>
      </c>
      <c r="U109" s="193">
        <f t="shared" si="12"/>
        <v>110.01636</v>
      </c>
      <c r="V109" s="191">
        <f t="shared" ref="V109:W109" si="102">C109/100</f>
        <v>0.86</v>
      </c>
      <c r="W109" s="191">
        <f t="shared" si="102"/>
        <v>2.06</v>
      </c>
      <c r="X109" s="191">
        <f t="shared" si="14"/>
        <v>2.07</v>
      </c>
      <c r="Y109" s="194">
        <f t="shared" si="15"/>
        <v>3.667212</v>
      </c>
      <c r="Z109" s="140"/>
      <c r="AA109" s="140"/>
      <c r="AB109" s="140"/>
      <c r="AC109" s="140"/>
      <c r="AD109" s="140"/>
      <c r="AE109" s="140"/>
      <c r="AF109" s="140"/>
      <c r="AG109" s="140"/>
      <c r="AH109" s="140"/>
      <c r="AI109" s="140"/>
      <c r="AJ109" s="140"/>
      <c r="AK109" s="140"/>
      <c r="AL109" s="140"/>
      <c r="AM109" s="140"/>
      <c r="AN109" s="140"/>
      <c r="AO109" s="140"/>
      <c r="AP109" s="140"/>
      <c r="AQ109" s="140"/>
      <c r="AR109" s="140"/>
      <c r="AS109" s="140"/>
    </row>
    <row r="110" ht="27.0" customHeight="1">
      <c r="A110" s="185">
        <v>196.0</v>
      </c>
      <c r="B110" s="195" t="s">
        <v>56</v>
      </c>
      <c r="C110" s="195">
        <v>95.0</v>
      </c>
      <c r="D110" s="195">
        <v>206.0</v>
      </c>
      <c r="E110" s="195">
        <v>207.0</v>
      </c>
      <c r="F110" s="195">
        <f t="shared" si="5"/>
        <v>0</v>
      </c>
      <c r="G110" s="195">
        <f t="shared" si="6"/>
        <v>121.5297</v>
      </c>
      <c r="H110" s="196">
        <f t="shared" si="7"/>
        <v>121.5297</v>
      </c>
      <c r="I110" s="195">
        <v>7.0</v>
      </c>
      <c r="J110" s="219">
        <f t="shared" si="8"/>
        <v>850.7079</v>
      </c>
      <c r="K110" s="140"/>
      <c r="L110" s="198"/>
      <c r="M110" s="199"/>
      <c r="N110" s="199"/>
      <c r="O110" s="140"/>
      <c r="P110" s="140"/>
      <c r="Q110" s="142">
        <v>30.0</v>
      </c>
      <c r="R110" s="191">
        <f t="shared" si="9"/>
        <v>2.07</v>
      </c>
      <c r="S110" s="185">
        <f t="shared" si="10"/>
        <v>7</v>
      </c>
      <c r="T110" s="185">
        <f t="shared" si="11"/>
        <v>14.49</v>
      </c>
      <c r="U110" s="193">
        <f t="shared" si="12"/>
        <v>121.5297</v>
      </c>
      <c r="V110" s="191">
        <f t="shared" ref="V110:W110" si="103">C110/100</f>
        <v>0.95</v>
      </c>
      <c r="W110" s="191">
        <f t="shared" si="103"/>
        <v>2.06</v>
      </c>
      <c r="X110" s="191">
        <f t="shared" si="14"/>
        <v>14.49</v>
      </c>
      <c r="Y110" s="194">
        <f t="shared" si="15"/>
        <v>28.35693</v>
      </c>
      <c r="Z110" s="140"/>
      <c r="AA110" s="140"/>
      <c r="AB110" s="140"/>
      <c r="AC110" s="140"/>
      <c r="AD110" s="140"/>
      <c r="AE110" s="140"/>
      <c r="AF110" s="140"/>
      <c r="AG110" s="140"/>
      <c r="AH110" s="140"/>
      <c r="AI110" s="140"/>
      <c r="AJ110" s="140"/>
      <c r="AK110" s="140"/>
      <c r="AL110" s="140"/>
      <c r="AM110" s="140"/>
      <c r="AN110" s="140"/>
      <c r="AO110" s="140"/>
      <c r="AP110" s="140"/>
      <c r="AQ110" s="140"/>
      <c r="AR110" s="140"/>
      <c r="AS110" s="140"/>
    </row>
    <row r="111" ht="27.0" customHeight="1">
      <c r="A111" s="185">
        <v>197.0</v>
      </c>
      <c r="B111" s="195" t="s">
        <v>56</v>
      </c>
      <c r="C111" s="195">
        <v>95.0</v>
      </c>
      <c r="D111" s="195">
        <v>206.0</v>
      </c>
      <c r="E111" s="195">
        <v>208.0</v>
      </c>
      <c r="F111" s="195">
        <f t="shared" si="5"/>
        <v>0</v>
      </c>
      <c r="G111" s="195">
        <f t="shared" si="6"/>
        <v>122.1168</v>
      </c>
      <c r="H111" s="196">
        <f t="shared" si="7"/>
        <v>122.1168</v>
      </c>
      <c r="I111" s="195">
        <v>1.0</v>
      </c>
      <c r="J111" s="219">
        <f t="shared" si="8"/>
        <v>122.1168</v>
      </c>
      <c r="K111" s="140"/>
      <c r="L111" s="198"/>
      <c r="M111" s="199"/>
      <c r="N111" s="199"/>
      <c r="O111" s="140"/>
      <c r="P111" s="140"/>
      <c r="Q111" s="142">
        <v>30.0</v>
      </c>
      <c r="R111" s="191">
        <f t="shared" si="9"/>
        <v>2.08</v>
      </c>
      <c r="S111" s="185">
        <f t="shared" si="10"/>
        <v>1</v>
      </c>
      <c r="T111" s="185">
        <f t="shared" si="11"/>
        <v>2.08</v>
      </c>
      <c r="U111" s="193">
        <f t="shared" si="12"/>
        <v>122.1168</v>
      </c>
      <c r="V111" s="191">
        <f t="shared" ref="V111:W111" si="104">C111/100</f>
        <v>0.95</v>
      </c>
      <c r="W111" s="191">
        <f t="shared" si="104"/>
        <v>2.06</v>
      </c>
      <c r="X111" s="191">
        <f t="shared" si="14"/>
        <v>2.08</v>
      </c>
      <c r="Y111" s="194">
        <f t="shared" si="15"/>
        <v>4.07056</v>
      </c>
      <c r="Z111" s="140"/>
      <c r="AA111" s="140"/>
      <c r="AB111" s="140"/>
      <c r="AC111" s="140"/>
      <c r="AD111" s="140"/>
      <c r="AE111" s="140"/>
      <c r="AF111" s="140"/>
      <c r="AG111" s="140"/>
      <c r="AH111" s="140"/>
      <c r="AI111" s="140"/>
      <c r="AJ111" s="140"/>
      <c r="AK111" s="140"/>
      <c r="AL111" s="140"/>
      <c r="AM111" s="140"/>
      <c r="AN111" s="140"/>
      <c r="AO111" s="140"/>
      <c r="AP111" s="140"/>
      <c r="AQ111" s="140"/>
      <c r="AR111" s="140"/>
      <c r="AS111" s="140"/>
    </row>
    <row r="112" ht="27.0" customHeight="1">
      <c r="A112" s="185">
        <v>198.0</v>
      </c>
      <c r="B112" s="195" t="s">
        <v>56</v>
      </c>
      <c r="C112" s="195">
        <v>95.0</v>
      </c>
      <c r="D112" s="195">
        <v>206.0</v>
      </c>
      <c r="E112" s="195">
        <v>206.0</v>
      </c>
      <c r="F112" s="195">
        <f t="shared" si="5"/>
        <v>0</v>
      </c>
      <c r="G112" s="195">
        <f t="shared" si="6"/>
        <v>120.9426</v>
      </c>
      <c r="H112" s="196">
        <f t="shared" si="7"/>
        <v>120.9426</v>
      </c>
      <c r="I112" s="195">
        <v>2.0</v>
      </c>
      <c r="J112" s="219">
        <f t="shared" si="8"/>
        <v>241.8852</v>
      </c>
      <c r="K112" s="140"/>
      <c r="L112" s="198"/>
      <c r="M112" s="199"/>
      <c r="N112" s="199"/>
      <c r="O112" s="140"/>
      <c r="P112" s="140"/>
      <c r="Q112" s="142">
        <v>30.0</v>
      </c>
      <c r="R112" s="191">
        <f t="shared" si="9"/>
        <v>2.06</v>
      </c>
      <c r="S112" s="185">
        <f t="shared" si="10"/>
        <v>2</v>
      </c>
      <c r="T112" s="185">
        <f t="shared" si="11"/>
        <v>4.12</v>
      </c>
      <c r="U112" s="193">
        <f t="shared" si="12"/>
        <v>120.9426</v>
      </c>
      <c r="V112" s="191">
        <f t="shared" ref="V112:W112" si="105">C112/100</f>
        <v>0.95</v>
      </c>
      <c r="W112" s="191">
        <f t="shared" si="105"/>
        <v>2.06</v>
      </c>
      <c r="X112" s="191">
        <f t="shared" si="14"/>
        <v>4.12</v>
      </c>
      <c r="Y112" s="194">
        <f t="shared" si="15"/>
        <v>8.06284</v>
      </c>
      <c r="Z112" s="140"/>
      <c r="AA112" s="140"/>
      <c r="AB112" s="140"/>
      <c r="AC112" s="140"/>
      <c r="AD112" s="140"/>
      <c r="AE112" s="140"/>
      <c r="AF112" s="140"/>
      <c r="AG112" s="140"/>
      <c r="AH112" s="140"/>
      <c r="AI112" s="140"/>
      <c r="AJ112" s="140"/>
      <c r="AK112" s="140"/>
      <c r="AL112" s="140"/>
      <c r="AM112" s="140"/>
      <c r="AN112" s="140"/>
      <c r="AO112" s="140"/>
      <c r="AP112" s="140"/>
      <c r="AQ112" s="140"/>
      <c r="AR112" s="140"/>
      <c r="AS112" s="140"/>
    </row>
    <row r="113" ht="27.0" customHeight="1">
      <c r="A113" s="185">
        <v>199.0</v>
      </c>
      <c r="B113" s="195" t="s">
        <v>56</v>
      </c>
      <c r="C113" s="195">
        <v>97.0</v>
      </c>
      <c r="D113" s="195">
        <v>206.0</v>
      </c>
      <c r="E113" s="195">
        <v>207.0</v>
      </c>
      <c r="F113" s="195">
        <f t="shared" si="5"/>
        <v>0</v>
      </c>
      <c r="G113" s="195">
        <f t="shared" si="6"/>
        <v>124.08822</v>
      </c>
      <c r="H113" s="196">
        <f t="shared" si="7"/>
        <v>124.08822</v>
      </c>
      <c r="I113" s="195">
        <v>1.0</v>
      </c>
      <c r="J113" s="219">
        <f t="shared" si="8"/>
        <v>124.08822</v>
      </c>
      <c r="K113" s="140"/>
      <c r="L113" s="198"/>
      <c r="M113" s="199"/>
      <c r="N113" s="199"/>
      <c r="O113" s="140"/>
      <c r="P113" s="140"/>
      <c r="Q113" s="142">
        <v>30.0</v>
      </c>
      <c r="R113" s="191">
        <f t="shared" si="9"/>
        <v>2.07</v>
      </c>
      <c r="S113" s="185">
        <f t="shared" si="10"/>
        <v>1</v>
      </c>
      <c r="T113" s="185">
        <f t="shared" si="11"/>
        <v>2.07</v>
      </c>
      <c r="U113" s="193">
        <f t="shared" si="12"/>
        <v>124.08822</v>
      </c>
      <c r="V113" s="191">
        <f t="shared" ref="V113:W113" si="106">C113/100</f>
        <v>0.97</v>
      </c>
      <c r="W113" s="191">
        <f t="shared" si="106"/>
        <v>2.06</v>
      </c>
      <c r="X113" s="191">
        <f t="shared" si="14"/>
        <v>2.07</v>
      </c>
      <c r="Y113" s="194">
        <f t="shared" si="15"/>
        <v>4.136274</v>
      </c>
      <c r="Z113" s="140"/>
      <c r="AA113" s="140"/>
      <c r="AB113" s="140"/>
      <c r="AC113" s="140"/>
      <c r="AD113" s="140"/>
      <c r="AE113" s="140"/>
      <c r="AF113" s="140"/>
      <c r="AG113" s="140"/>
      <c r="AH113" s="140"/>
      <c r="AI113" s="140"/>
      <c r="AJ113" s="140"/>
      <c r="AK113" s="140"/>
      <c r="AL113" s="140"/>
      <c r="AM113" s="140"/>
      <c r="AN113" s="140"/>
      <c r="AO113" s="140"/>
      <c r="AP113" s="140"/>
      <c r="AQ113" s="140"/>
      <c r="AR113" s="140"/>
      <c r="AS113" s="140"/>
    </row>
    <row r="114" ht="27.0" customHeight="1">
      <c r="A114" s="185">
        <v>200.0</v>
      </c>
      <c r="B114" s="195" t="s">
        <v>56</v>
      </c>
      <c r="C114" s="195">
        <v>93.0</v>
      </c>
      <c r="D114" s="195">
        <v>206.0</v>
      </c>
      <c r="E114" s="195">
        <v>208.0</v>
      </c>
      <c r="F114" s="195">
        <f t="shared" si="5"/>
        <v>0</v>
      </c>
      <c r="G114" s="195">
        <f t="shared" si="6"/>
        <v>119.54592</v>
      </c>
      <c r="H114" s="196">
        <f t="shared" si="7"/>
        <v>119.54592</v>
      </c>
      <c r="I114" s="195">
        <v>1.0</v>
      </c>
      <c r="J114" s="219">
        <f t="shared" si="8"/>
        <v>119.54592</v>
      </c>
      <c r="K114" s="140"/>
      <c r="L114" s="198"/>
      <c r="M114" s="199"/>
      <c r="N114" s="199"/>
      <c r="O114" s="140"/>
      <c r="P114" s="140"/>
      <c r="Q114" s="142">
        <v>30.0</v>
      </c>
      <c r="R114" s="191">
        <f t="shared" si="9"/>
        <v>2.08</v>
      </c>
      <c r="S114" s="185">
        <f t="shared" si="10"/>
        <v>1</v>
      </c>
      <c r="T114" s="185">
        <f t="shared" si="11"/>
        <v>2.08</v>
      </c>
      <c r="U114" s="193">
        <f t="shared" si="12"/>
        <v>119.54592</v>
      </c>
      <c r="V114" s="191">
        <f t="shared" ref="V114:W114" si="107">C114/100</f>
        <v>0.93</v>
      </c>
      <c r="W114" s="191">
        <f t="shared" si="107"/>
        <v>2.06</v>
      </c>
      <c r="X114" s="191">
        <f t="shared" si="14"/>
        <v>2.08</v>
      </c>
      <c r="Y114" s="194">
        <f t="shared" si="15"/>
        <v>3.984864</v>
      </c>
      <c r="Z114" s="140"/>
      <c r="AA114" s="140"/>
      <c r="AB114" s="140"/>
      <c r="AC114" s="140"/>
      <c r="AD114" s="140"/>
      <c r="AE114" s="140"/>
      <c r="AF114" s="140"/>
      <c r="AG114" s="140"/>
      <c r="AH114" s="140"/>
      <c r="AI114" s="140"/>
      <c r="AJ114" s="140"/>
      <c r="AK114" s="140"/>
      <c r="AL114" s="140"/>
      <c r="AM114" s="140"/>
      <c r="AN114" s="140"/>
      <c r="AO114" s="140"/>
      <c r="AP114" s="140"/>
      <c r="AQ114" s="140"/>
      <c r="AR114" s="140"/>
      <c r="AS114" s="140"/>
    </row>
    <row r="115" ht="27.0" customHeight="1">
      <c r="A115" s="185">
        <v>201.0</v>
      </c>
      <c r="B115" s="195" t="s">
        <v>56</v>
      </c>
      <c r="C115" s="195">
        <v>96.0</v>
      </c>
      <c r="D115" s="195">
        <v>206.0</v>
      </c>
      <c r="E115" s="195">
        <v>208.0</v>
      </c>
      <c r="F115" s="195">
        <f t="shared" si="5"/>
        <v>0</v>
      </c>
      <c r="G115" s="195">
        <f t="shared" si="6"/>
        <v>123.40224</v>
      </c>
      <c r="H115" s="196">
        <f t="shared" si="7"/>
        <v>123.40224</v>
      </c>
      <c r="I115" s="195">
        <v>4.0</v>
      </c>
      <c r="J115" s="219">
        <f t="shared" si="8"/>
        <v>493.60896</v>
      </c>
      <c r="K115" s="140"/>
      <c r="L115" s="198"/>
      <c r="M115" s="199"/>
      <c r="N115" s="199"/>
      <c r="O115" s="140"/>
      <c r="P115" s="140"/>
      <c r="Q115" s="142">
        <v>30.0</v>
      </c>
      <c r="R115" s="191">
        <f t="shared" si="9"/>
        <v>2.08</v>
      </c>
      <c r="S115" s="185">
        <f t="shared" si="10"/>
        <v>4</v>
      </c>
      <c r="T115" s="185">
        <f t="shared" si="11"/>
        <v>8.32</v>
      </c>
      <c r="U115" s="193">
        <f t="shared" si="12"/>
        <v>123.40224</v>
      </c>
      <c r="V115" s="191">
        <f t="shared" ref="V115:W115" si="108">C115/100</f>
        <v>0.96</v>
      </c>
      <c r="W115" s="191">
        <f t="shared" si="108"/>
        <v>2.06</v>
      </c>
      <c r="X115" s="191">
        <f t="shared" si="14"/>
        <v>8.32</v>
      </c>
      <c r="Y115" s="194">
        <f t="shared" si="15"/>
        <v>16.453632</v>
      </c>
      <c r="Z115" s="140"/>
      <c r="AA115" s="140"/>
      <c r="AB115" s="140"/>
      <c r="AC115" s="140"/>
      <c r="AD115" s="140"/>
      <c r="AE115" s="140"/>
      <c r="AF115" s="140"/>
      <c r="AG115" s="140"/>
      <c r="AH115" s="140"/>
      <c r="AI115" s="140"/>
      <c r="AJ115" s="140"/>
      <c r="AK115" s="140"/>
      <c r="AL115" s="140"/>
      <c r="AM115" s="140"/>
      <c r="AN115" s="140"/>
      <c r="AO115" s="140"/>
      <c r="AP115" s="140"/>
      <c r="AQ115" s="140"/>
      <c r="AR115" s="140"/>
      <c r="AS115" s="140"/>
    </row>
    <row r="116" ht="27.0" customHeight="1">
      <c r="A116" s="185">
        <v>202.0</v>
      </c>
      <c r="B116" s="195" t="s">
        <v>56</v>
      </c>
      <c r="C116" s="195">
        <v>96.0</v>
      </c>
      <c r="D116" s="195">
        <v>206.0</v>
      </c>
      <c r="E116" s="195">
        <v>207.0</v>
      </c>
      <c r="F116" s="195">
        <f t="shared" si="5"/>
        <v>0</v>
      </c>
      <c r="G116" s="195">
        <f t="shared" si="6"/>
        <v>122.80896</v>
      </c>
      <c r="H116" s="196">
        <f t="shared" si="7"/>
        <v>122.80896</v>
      </c>
      <c r="I116" s="195">
        <v>5.0</v>
      </c>
      <c r="J116" s="219">
        <f t="shared" si="8"/>
        <v>614.0448</v>
      </c>
      <c r="K116" s="140"/>
      <c r="L116" s="198"/>
      <c r="M116" s="199"/>
      <c r="N116" s="199"/>
      <c r="O116" s="140"/>
      <c r="P116" s="140"/>
      <c r="Q116" s="142">
        <v>30.0</v>
      </c>
      <c r="R116" s="191">
        <f t="shared" si="9"/>
        <v>2.07</v>
      </c>
      <c r="S116" s="185">
        <f t="shared" si="10"/>
        <v>5</v>
      </c>
      <c r="T116" s="185">
        <f t="shared" si="11"/>
        <v>10.35</v>
      </c>
      <c r="U116" s="193">
        <f t="shared" si="12"/>
        <v>122.80896</v>
      </c>
      <c r="V116" s="191">
        <f t="shared" ref="V116:W116" si="109">C116/100</f>
        <v>0.96</v>
      </c>
      <c r="W116" s="191">
        <f t="shared" si="109"/>
        <v>2.06</v>
      </c>
      <c r="X116" s="191">
        <f t="shared" si="14"/>
        <v>10.35</v>
      </c>
      <c r="Y116" s="194">
        <f t="shared" si="15"/>
        <v>20.46816</v>
      </c>
      <c r="Z116" s="140"/>
      <c r="AA116" s="140"/>
      <c r="AB116" s="140"/>
      <c r="AC116" s="140"/>
      <c r="AD116" s="140"/>
      <c r="AE116" s="140"/>
      <c r="AF116" s="140"/>
      <c r="AG116" s="140"/>
      <c r="AH116" s="140"/>
      <c r="AI116" s="140"/>
      <c r="AJ116" s="140"/>
      <c r="AK116" s="140"/>
      <c r="AL116" s="140"/>
      <c r="AM116" s="140"/>
      <c r="AN116" s="140"/>
      <c r="AO116" s="140"/>
      <c r="AP116" s="140"/>
      <c r="AQ116" s="140"/>
      <c r="AR116" s="140"/>
      <c r="AS116" s="140"/>
    </row>
    <row r="117" ht="27.0" customHeight="1">
      <c r="A117" s="185">
        <v>203.0</v>
      </c>
      <c r="B117" s="195" t="s">
        <v>56</v>
      </c>
      <c r="C117" s="195">
        <v>94.0</v>
      </c>
      <c r="D117" s="195">
        <v>206.0</v>
      </c>
      <c r="E117" s="195">
        <v>207.0</v>
      </c>
      <c r="F117" s="195">
        <f t="shared" si="5"/>
        <v>0</v>
      </c>
      <c r="G117" s="195">
        <f t="shared" si="6"/>
        <v>120.25044</v>
      </c>
      <c r="H117" s="196">
        <f t="shared" si="7"/>
        <v>120.25044</v>
      </c>
      <c r="I117" s="195">
        <v>2.0</v>
      </c>
      <c r="J117" s="219">
        <f t="shared" si="8"/>
        <v>240.50088</v>
      </c>
      <c r="K117" s="140"/>
      <c r="L117" s="198"/>
      <c r="M117" s="199"/>
      <c r="N117" s="199"/>
      <c r="O117" s="140"/>
      <c r="P117" s="140"/>
      <c r="Q117" s="142">
        <v>30.0</v>
      </c>
      <c r="R117" s="191">
        <f t="shared" si="9"/>
        <v>2.07</v>
      </c>
      <c r="S117" s="185">
        <f t="shared" si="10"/>
        <v>2</v>
      </c>
      <c r="T117" s="185">
        <f t="shared" si="11"/>
        <v>4.14</v>
      </c>
      <c r="U117" s="193">
        <f t="shared" si="12"/>
        <v>120.25044</v>
      </c>
      <c r="V117" s="191">
        <f t="shared" ref="V117:W117" si="110">C117/100</f>
        <v>0.94</v>
      </c>
      <c r="W117" s="191">
        <f t="shared" si="110"/>
        <v>2.06</v>
      </c>
      <c r="X117" s="191">
        <f t="shared" si="14"/>
        <v>4.14</v>
      </c>
      <c r="Y117" s="194">
        <f t="shared" si="15"/>
        <v>8.016696</v>
      </c>
      <c r="Z117" s="140"/>
      <c r="AA117" s="140"/>
      <c r="AB117" s="140"/>
      <c r="AC117" s="140"/>
      <c r="AD117" s="140"/>
      <c r="AE117" s="140"/>
      <c r="AF117" s="140"/>
      <c r="AG117" s="140"/>
      <c r="AH117" s="140"/>
      <c r="AI117" s="140"/>
      <c r="AJ117" s="140"/>
      <c r="AK117" s="140"/>
      <c r="AL117" s="140"/>
      <c r="AM117" s="140"/>
      <c r="AN117" s="140"/>
      <c r="AO117" s="140"/>
      <c r="AP117" s="140"/>
      <c r="AQ117" s="140"/>
      <c r="AR117" s="140"/>
      <c r="AS117" s="140"/>
    </row>
    <row r="118" ht="27.0" customHeight="1">
      <c r="A118" s="185">
        <v>204.0</v>
      </c>
      <c r="B118" s="195" t="s">
        <v>56</v>
      </c>
      <c r="C118" s="195">
        <v>98.0</v>
      </c>
      <c r="D118" s="195">
        <v>210.0</v>
      </c>
      <c r="E118" s="195">
        <v>210.0</v>
      </c>
      <c r="F118" s="195">
        <f t="shared" si="5"/>
        <v>0</v>
      </c>
      <c r="G118" s="195">
        <f t="shared" si="6"/>
        <v>129.654</v>
      </c>
      <c r="H118" s="196">
        <f t="shared" si="7"/>
        <v>129.654</v>
      </c>
      <c r="I118" s="195">
        <v>11.0</v>
      </c>
      <c r="J118" s="219">
        <f t="shared" si="8"/>
        <v>1426.194</v>
      </c>
      <c r="K118" s="140"/>
      <c r="L118" s="198"/>
      <c r="M118" s="199"/>
      <c r="N118" s="199"/>
      <c r="O118" s="140"/>
      <c r="P118" s="140"/>
      <c r="Q118" s="142">
        <v>30.0</v>
      </c>
      <c r="R118" s="191">
        <f t="shared" si="9"/>
        <v>2.1</v>
      </c>
      <c r="S118" s="185">
        <f t="shared" si="10"/>
        <v>11</v>
      </c>
      <c r="T118" s="185">
        <f t="shared" si="11"/>
        <v>23.1</v>
      </c>
      <c r="U118" s="193">
        <f t="shared" si="12"/>
        <v>129.654</v>
      </c>
      <c r="V118" s="191">
        <f t="shared" ref="V118:W118" si="111">C118/100</f>
        <v>0.98</v>
      </c>
      <c r="W118" s="191">
        <f t="shared" si="111"/>
        <v>2.1</v>
      </c>
      <c r="X118" s="191">
        <f t="shared" si="14"/>
        <v>23.1</v>
      </c>
      <c r="Y118" s="194">
        <f t="shared" si="15"/>
        <v>47.5398</v>
      </c>
      <c r="Z118" s="140"/>
      <c r="AA118" s="140"/>
      <c r="AB118" s="140"/>
      <c r="AC118" s="140"/>
      <c r="AD118" s="140"/>
      <c r="AE118" s="140"/>
      <c r="AF118" s="140"/>
      <c r="AG118" s="140"/>
      <c r="AH118" s="140"/>
      <c r="AI118" s="140"/>
      <c r="AJ118" s="140"/>
      <c r="AK118" s="140"/>
      <c r="AL118" s="140"/>
      <c r="AM118" s="140"/>
      <c r="AN118" s="140"/>
      <c r="AO118" s="140"/>
      <c r="AP118" s="140"/>
      <c r="AQ118" s="140"/>
      <c r="AR118" s="140"/>
      <c r="AS118" s="140"/>
    </row>
    <row r="119" ht="27.0" customHeight="1">
      <c r="A119" s="185">
        <v>205.0</v>
      </c>
      <c r="B119" s="195" t="s">
        <v>56</v>
      </c>
      <c r="C119" s="195">
        <v>99.0</v>
      </c>
      <c r="D119" s="195">
        <v>210.0</v>
      </c>
      <c r="E119" s="195">
        <v>210.0</v>
      </c>
      <c r="F119" s="195">
        <f t="shared" si="5"/>
        <v>0</v>
      </c>
      <c r="G119" s="195">
        <f t="shared" si="6"/>
        <v>130.977</v>
      </c>
      <c r="H119" s="196">
        <f t="shared" si="7"/>
        <v>130.977</v>
      </c>
      <c r="I119" s="195">
        <v>9.0</v>
      </c>
      <c r="J119" s="219">
        <f t="shared" si="8"/>
        <v>1178.793</v>
      </c>
      <c r="K119" s="140"/>
      <c r="L119" s="198"/>
      <c r="M119" s="199"/>
      <c r="N119" s="199"/>
      <c r="O119" s="140"/>
      <c r="P119" s="140"/>
      <c r="Q119" s="142">
        <v>30.0</v>
      </c>
      <c r="R119" s="191">
        <f t="shared" si="9"/>
        <v>2.1</v>
      </c>
      <c r="S119" s="185">
        <f t="shared" si="10"/>
        <v>9</v>
      </c>
      <c r="T119" s="185">
        <f t="shared" si="11"/>
        <v>18.9</v>
      </c>
      <c r="U119" s="193">
        <f t="shared" si="12"/>
        <v>130.977</v>
      </c>
      <c r="V119" s="191">
        <f t="shared" ref="V119:W119" si="112">C119/100</f>
        <v>0.99</v>
      </c>
      <c r="W119" s="191">
        <f t="shared" si="112"/>
        <v>2.1</v>
      </c>
      <c r="X119" s="191">
        <f t="shared" si="14"/>
        <v>18.9</v>
      </c>
      <c r="Y119" s="194">
        <f t="shared" si="15"/>
        <v>39.2931</v>
      </c>
      <c r="Z119" s="140"/>
      <c r="AA119" s="140"/>
      <c r="AB119" s="140"/>
      <c r="AC119" s="140"/>
      <c r="AD119" s="140"/>
      <c r="AE119" s="140"/>
      <c r="AF119" s="140"/>
      <c r="AG119" s="140"/>
      <c r="AH119" s="140"/>
      <c r="AI119" s="140"/>
      <c r="AJ119" s="140"/>
      <c r="AK119" s="140"/>
      <c r="AL119" s="140"/>
      <c r="AM119" s="140"/>
      <c r="AN119" s="140"/>
      <c r="AO119" s="140"/>
      <c r="AP119" s="140"/>
      <c r="AQ119" s="140"/>
      <c r="AR119" s="140"/>
      <c r="AS119" s="140"/>
    </row>
    <row r="120" ht="27.0" customHeight="1">
      <c r="A120" s="185">
        <v>206.0</v>
      </c>
      <c r="B120" s="195" t="s">
        <v>56</v>
      </c>
      <c r="C120" s="195">
        <v>95.0</v>
      </c>
      <c r="D120" s="195">
        <v>210.0</v>
      </c>
      <c r="E120" s="195">
        <v>224.0</v>
      </c>
      <c r="F120" s="195">
        <f t="shared" si="5"/>
        <v>0</v>
      </c>
      <c r="G120" s="195">
        <f t="shared" si="6"/>
        <v>134.064</v>
      </c>
      <c r="H120" s="196">
        <f t="shared" si="7"/>
        <v>134.064</v>
      </c>
      <c r="I120" s="195">
        <v>1.0</v>
      </c>
      <c r="J120" s="219">
        <f t="shared" si="8"/>
        <v>134.064</v>
      </c>
      <c r="K120" s="140"/>
      <c r="L120" s="198"/>
      <c r="M120" s="199"/>
      <c r="N120" s="199"/>
      <c r="O120" s="140"/>
      <c r="P120" s="140"/>
      <c r="Q120" s="142">
        <v>30.0</v>
      </c>
      <c r="R120" s="191">
        <f t="shared" si="9"/>
        <v>2.24</v>
      </c>
      <c r="S120" s="185">
        <f t="shared" si="10"/>
        <v>1</v>
      </c>
      <c r="T120" s="185">
        <f t="shared" si="11"/>
        <v>2.24</v>
      </c>
      <c r="U120" s="193">
        <f t="shared" si="12"/>
        <v>134.064</v>
      </c>
      <c r="V120" s="191">
        <f t="shared" ref="V120:W120" si="113">C120/100</f>
        <v>0.95</v>
      </c>
      <c r="W120" s="191">
        <f t="shared" si="113"/>
        <v>2.1</v>
      </c>
      <c r="X120" s="191">
        <f t="shared" si="14"/>
        <v>2.24</v>
      </c>
      <c r="Y120" s="194">
        <f t="shared" si="15"/>
        <v>4.4688</v>
      </c>
      <c r="Z120" s="140"/>
      <c r="AA120" s="140"/>
      <c r="AB120" s="140"/>
      <c r="AC120" s="140"/>
      <c r="AD120" s="140"/>
      <c r="AE120" s="140"/>
      <c r="AF120" s="140"/>
      <c r="AG120" s="140"/>
      <c r="AH120" s="140"/>
      <c r="AI120" s="140"/>
      <c r="AJ120" s="140"/>
      <c r="AK120" s="140"/>
      <c r="AL120" s="140"/>
      <c r="AM120" s="140"/>
      <c r="AN120" s="140"/>
      <c r="AO120" s="140"/>
      <c r="AP120" s="140"/>
      <c r="AQ120" s="140"/>
      <c r="AR120" s="140"/>
      <c r="AS120" s="140"/>
    </row>
    <row r="121" ht="27.0" customHeight="1">
      <c r="A121" s="185">
        <v>207.0</v>
      </c>
      <c r="B121" s="195" t="s">
        <v>56</v>
      </c>
      <c r="C121" s="195">
        <v>100.0</v>
      </c>
      <c r="D121" s="195">
        <v>210.0</v>
      </c>
      <c r="E121" s="195">
        <v>210.0</v>
      </c>
      <c r="F121" s="195">
        <f t="shared" si="5"/>
        <v>0</v>
      </c>
      <c r="G121" s="195">
        <f t="shared" si="6"/>
        <v>132.3</v>
      </c>
      <c r="H121" s="196">
        <f t="shared" si="7"/>
        <v>132.3</v>
      </c>
      <c r="I121" s="195">
        <v>9.0</v>
      </c>
      <c r="J121" s="219">
        <f t="shared" si="8"/>
        <v>1190.7</v>
      </c>
      <c r="K121" s="140"/>
      <c r="L121" s="198"/>
      <c r="M121" s="199"/>
      <c r="N121" s="199"/>
      <c r="O121" s="140"/>
      <c r="P121" s="140"/>
      <c r="Q121" s="142">
        <v>30.0</v>
      </c>
      <c r="R121" s="191">
        <f t="shared" si="9"/>
        <v>2.1</v>
      </c>
      <c r="S121" s="185">
        <f t="shared" si="10"/>
        <v>9</v>
      </c>
      <c r="T121" s="185">
        <f t="shared" si="11"/>
        <v>18.9</v>
      </c>
      <c r="U121" s="193">
        <f t="shared" si="12"/>
        <v>132.3</v>
      </c>
      <c r="V121" s="191">
        <f t="shared" ref="V121:W121" si="114">C121/100</f>
        <v>1</v>
      </c>
      <c r="W121" s="191">
        <f t="shared" si="114"/>
        <v>2.1</v>
      </c>
      <c r="X121" s="191">
        <f t="shared" si="14"/>
        <v>18.9</v>
      </c>
      <c r="Y121" s="194">
        <f t="shared" si="15"/>
        <v>39.69</v>
      </c>
      <c r="Z121" s="140"/>
      <c r="AA121" s="140"/>
      <c r="AB121" s="140"/>
      <c r="AC121" s="140"/>
      <c r="AD121" s="140"/>
      <c r="AE121" s="140"/>
      <c r="AF121" s="140"/>
      <c r="AG121" s="140"/>
      <c r="AH121" s="140"/>
      <c r="AI121" s="140"/>
      <c r="AJ121" s="140"/>
      <c r="AK121" s="140"/>
      <c r="AL121" s="140"/>
      <c r="AM121" s="140"/>
      <c r="AN121" s="140"/>
      <c r="AO121" s="140"/>
      <c r="AP121" s="140"/>
      <c r="AQ121" s="140"/>
      <c r="AR121" s="140"/>
      <c r="AS121" s="140"/>
    </row>
    <row r="122" ht="27.0" customHeight="1">
      <c r="A122" s="185">
        <v>208.0</v>
      </c>
      <c r="B122" s="186" t="s">
        <v>156</v>
      </c>
      <c r="C122" s="187">
        <v>79.0</v>
      </c>
      <c r="D122" s="187">
        <v>209.0</v>
      </c>
      <c r="E122" s="187">
        <v>223.0</v>
      </c>
      <c r="F122" s="187">
        <f t="shared" si="5"/>
        <v>0</v>
      </c>
      <c r="G122" s="187">
        <f t="shared" si="6"/>
        <v>82.8439425</v>
      </c>
      <c r="H122" s="188">
        <f t="shared" si="7"/>
        <v>82.8439425</v>
      </c>
      <c r="I122" s="187">
        <v>1.0</v>
      </c>
      <c r="J122" s="219">
        <f t="shared" si="8"/>
        <v>82.8439425</v>
      </c>
      <c r="K122" s="140"/>
      <c r="L122" s="198"/>
      <c r="M122" s="199"/>
      <c r="N122" s="199"/>
      <c r="O122" s="140"/>
      <c r="P122" s="140"/>
      <c r="Q122" s="142">
        <v>22.5</v>
      </c>
      <c r="R122" s="191">
        <f t="shared" si="9"/>
        <v>2.23</v>
      </c>
      <c r="S122" s="185">
        <f t="shared" si="10"/>
        <v>1</v>
      </c>
      <c r="T122" s="185">
        <f t="shared" si="11"/>
        <v>2.23</v>
      </c>
      <c r="U122" s="193">
        <f t="shared" si="12"/>
        <v>82.8439425</v>
      </c>
      <c r="V122" s="191">
        <f t="shared" ref="V122:W122" si="115">C122/100</f>
        <v>0.79</v>
      </c>
      <c r="W122" s="191">
        <f t="shared" si="115"/>
        <v>2.09</v>
      </c>
      <c r="X122" s="191">
        <f t="shared" si="14"/>
        <v>2.23</v>
      </c>
      <c r="Y122" s="194">
        <f t="shared" si="15"/>
        <v>3.681953</v>
      </c>
      <c r="Z122" s="140"/>
      <c r="AA122" s="140"/>
      <c r="AB122" s="140"/>
      <c r="AC122" s="140"/>
      <c r="AD122" s="140"/>
      <c r="AE122" s="140"/>
      <c r="AF122" s="140"/>
      <c r="AG122" s="140"/>
      <c r="AH122" s="140"/>
      <c r="AI122" s="140"/>
      <c r="AJ122" s="140"/>
      <c r="AK122" s="140"/>
      <c r="AL122" s="140"/>
      <c r="AM122" s="140"/>
      <c r="AN122" s="140"/>
      <c r="AO122" s="140"/>
      <c r="AP122" s="140"/>
      <c r="AQ122" s="140"/>
      <c r="AR122" s="140"/>
      <c r="AS122" s="140"/>
    </row>
    <row r="123" ht="27.0" customHeight="1">
      <c r="A123" s="185">
        <v>209.0</v>
      </c>
      <c r="B123" s="195" t="s">
        <v>84</v>
      </c>
      <c r="C123" s="195">
        <v>85.0</v>
      </c>
      <c r="D123" s="195">
        <v>209.0</v>
      </c>
      <c r="E123" s="195">
        <v>163.0</v>
      </c>
      <c r="F123" s="195">
        <f t="shared" si="5"/>
        <v>0</v>
      </c>
      <c r="G123" s="195">
        <f t="shared" si="6"/>
        <v>65.1531375</v>
      </c>
      <c r="H123" s="196">
        <f t="shared" si="7"/>
        <v>65.1531375</v>
      </c>
      <c r="I123" s="195">
        <v>1.0</v>
      </c>
      <c r="J123" s="219">
        <f t="shared" si="8"/>
        <v>65.1531375</v>
      </c>
      <c r="K123" s="140"/>
      <c r="L123" s="198"/>
      <c r="M123" s="199"/>
      <c r="N123" s="199"/>
      <c r="O123" s="140"/>
      <c r="P123" s="140"/>
      <c r="Q123" s="142">
        <v>22.5</v>
      </c>
      <c r="R123" s="191">
        <f t="shared" si="9"/>
        <v>1.63</v>
      </c>
      <c r="S123" s="185">
        <f t="shared" si="10"/>
        <v>1</v>
      </c>
      <c r="T123" s="185">
        <f t="shared" si="11"/>
        <v>1.63</v>
      </c>
      <c r="U123" s="193">
        <f t="shared" si="12"/>
        <v>65.1531375</v>
      </c>
      <c r="V123" s="191">
        <f t="shared" ref="V123:W123" si="116">C123/100</f>
        <v>0.85</v>
      </c>
      <c r="W123" s="191">
        <f t="shared" si="116"/>
        <v>2.09</v>
      </c>
      <c r="X123" s="191">
        <f t="shared" si="14"/>
        <v>1.63</v>
      </c>
      <c r="Y123" s="194">
        <f t="shared" si="15"/>
        <v>2.895695</v>
      </c>
      <c r="Z123" s="140"/>
      <c r="AA123" s="140"/>
      <c r="AB123" s="140"/>
      <c r="AC123" s="140"/>
      <c r="AD123" s="140"/>
      <c r="AE123" s="140"/>
      <c r="AF123" s="140"/>
      <c r="AG123" s="140"/>
      <c r="AH123" s="140"/>
      <c r="AI123" s="140"/>
      <c r="AJ123" s="140"/>
      <c r="AK123" s="140"/>
      <c r="AL123" s="140"/>
      <c r="AM123" s="140"/>
      <c r="AN123" s="140"/>
      <c r="AO123" s="140"/>
      <c r="AP123" s="140"/>
      <c r="AQ123" s="140"/>
      <c r="AR123" s="140"/>
      <c r="AS123" s="140"/>
    </row>
    <row r="124" ht="27.0" customHeight="1">
      <c r="A124" s="185">
        <v>210.0</v>
      </c>
      <c r="B124" s="195" t="s">
        <v>84</v>
      </c>
      <c r="C124" s="195">
        <v>85.0</v>
      </c>
      <c r="D124" s="195">
        <v>209.0</v>
      </c>
      <c r="E124" s="195">
        <v>163.0</v>
      </c>
      <c r="F124" s="195">
        <f t="shared" si="5"/>
        <v>0</v>
      </c>
      <c r="G124" s="195">
        <f t="shared" si="6"/>
        <v>65.1531375</v>
      </c>
      <c r="H124" s="196">
        <f t="shared" si="7"/>
        <v>65.1531375</v>
      </c>
      <c r="I124" s="195">
        <v>18.0</v>
      </c>
      <c r="J124" s="219">
        <f t="shared" si="8"/>
        <v>1172.756475</v>
      </c>
      <c r="K124" s="140"/>
      <c r="L124" s="198"/>
      <c r="M124" s="199"/>
      <c r="N124" s="199"/>
      <c r="O124" s="140"/>
      <c r="P124" s="140"/>
      <c r="Q124" s="142">
        <v>22.5</v>
      </c>
      <c r="R124" s="191">
        <f t="shared" si="9"/>
        <v>1.63</v>
      </c>
      <c r="S124" s="185">
        <f t="shared" si="10"/>
        <v>18</v>
      </c>
      <c r="T124" s="185">
        <f t="shared" si="11"/>
        <v>29.34</v>
      </c>
      <c r="U124" s="193">
        <f t="shared" si="12"/>
        <v>65.1531375</v>
      </c>
      <c r="V124" s="191">
        <f t="shared" ref="V124:W124" si="117">C124/100</f>
        <v>0.85</v>
      </c>
      <c r="W124" s="191">
        <f t="shared" si="117"/>
        <v>2.09</v>
      </c>
      <c r="X124" s="191">
        <f t="shared" si="14"/>
        <v>29.34</v>
      </c>
      <c r="Y124" s="194">
        <f t="shared" si="15"/>
        <v>52.12251</v>
      </c>
      <c r="Z124" s="140"/>
      <c r="AA124" s="140"/>
      <c r="AB124" s="140"/>
      <c r="AC124" s="140"/>
      <c r="AD124" s="140"/>
      <c r="AE124" s="140"/>
      <c r="AF124" s="140"/>
      <c r="AG124" s="140"/>
      <c r="AH124" s="140"/>
      <c r="AI124" s="140"/>
      <c r="AJ124" s="140"/>
      <c r="AK124" s="140"/>
      <c r="AL124" s="140"/>
      <c r="AM124" s="140"/>
      <c r="AN124" s="140"/>
      <c r="AO124" s="140"/>
      <c r="AP124" s="140"/>
      <c r="AQ124" s="140"/>
      <c r="AR124" s="140"/>
      <c r="AS124" s="140"/>
    </row>
    <row r="125" ht="27.0" customHeight="1">
      <c r="A125" s="185">
        <v>211.0</v>
      </c>
      <c r="B125" s="195" t="s">
        <v>84</v>
      </c>
      <c r="C125" s="195">
        <v>85.0</v>
      </c>
      <c r="D125" s="195">
        <v>209.0</v>
      </c>
      <c r="E125" s="195">
        <v>163.0</v>
      </c>
      <c r="F125" s="195">
        <f t="shared" si="5"/>
        <v>0</v>
      </c>
      <c r="G125" s="195">
        <f t="shared" si="6"/>
        <v>65.1531375</v>
      </c>
      <c r="H125" s="196">
        <f t="shared" si="7"/>
        <v>65.1531375</v>
      </c>
      <c r="I125" s="195">
        <v>1.0</v>
      </c>
      <c r="J125" s="219">
        <f t="shared" si="8"/>
        <v>65.1531375</v>
      </c>
      <c r="K125" s="140"/>
      <c r="L125" s="198"/>
      <c r="M125" s="199"/>
      <c r="N125" s="199"/>
      <c r="O125" s="140"/>
      <c r="P125" s="140"/>
      <c r="Q125" s="142">
        <v>22.5</v>
      </c>
      <c r="R125" s="191">
        <f t="shared" si="9"/>
        <v>1.63</v>
      </c>
      <c r="S125" s="185">
        <f t="shared" si="10"/>
        <v>1</v>
      </c>
      <c r="T125" s="185">
        <f t="shared" si="11"/>
        <v>1.63</v>
      </c>
      <c r="U125" s="193">
        <f t="shared" si="12"/>
        <v>65.1531375</v>
      </c>
      <c r="V125" s="191">
        <f t="shared" ref="V125:W125" si="118">C125/100</f>
        <v>0.85</v>
      </c>
      <c r="W125" s="191">
        <f t="shared" si="118"/>
        <v>2.09</v>
      </c>
      <c r="X125" s="191">
        <f t="shared" si="14"/>
        <v>1.63</v>
      </c>
      <c r="Y125" s="194">
        <f t="shared" si="15"/>
        <v>2.895695</v>
      </c>
      <c r="Z125" s="140"/>
      <c r="AA125" s="140"/>
      <c r="AB125" s="140"/>
      <c r="AC125" s="140"/>
      <c r="AD125" s="140"/>
      <c r="AE125" s="140"/>
      <c r="AF125" s="140"/>
      <c r="AG125" s="140"/>
      <c r="AH125" s="140"/>
      <c r="AI125" s="140"/>
      <c r="AJ125" s="140"/>
      <c r="AK125" s="140"/>
      <c r="AL125" s="140"/>
      <c r="AM125" s="140"/>
      <c r="AN125" s="140"/>
      <c r="AO125" s="140"/>
      <c r="AP125" s="140"/>
      <c r="AQ125" s="140"/>
      <c r="AR125" s="140"/>
      <c r="AS125" s="140"/>
    </row>
    <row r="126" ht="27.0" customHeight="1">
      <c r="A126" s="185">
        <v>212.0</v>
      </c>
      <c r="B126" s="195" t="s">
        <v>84</v>
      </c>
      <c r="C126" s="195">
        <v>85.0</v>
      </c>
      <c r="D126" s="195">
        <v>209.0</v>
      </c>
      <c r="E126" s="195">
        <v>163.0</v>
      </c>
      <c r="F126" s="195">
        <f t="shared" si="5"/>
        <v>0</v>
      </c>
      <c r="G126" s="195">
        <f t="shared" si="6"/>
        <v>65.1531375</v>
      </c>
      <c r="H126" s="196">
        <f t="shared" si="7"/>
        <v>65.1531375</v>
      </c>
      <c r="I126" s="195">
        <v>7.0</v>
      </c>
      <c r="J126" s="219">
        <f t="shared" si="8"/>
        <v>456.0719625</v>
      </c>
      <c r="K126" s="140"/>
      <c r="L126" s="198"/>
      <c r="M126" s="199"/>
      <c r="N126" s="199"/>
      <c r="O126" s="140"/>
      <c r="P126" s="140"/>
      <c r="Q126" s="142">
        <v>22.5</v>
      </c>
      <c r="R126" s="191">
        <f t="shared" si="9"/>
        <v>1.63</v>
      </c>
      <c r="S126" s="185">
        <f t="shared" si="10"/>
        <v>7</v>
      </c>
      <c r="T126" s="185">
        <f t="shared" si="11"/>
        <v>11.41</v>
      </c>
      <c r="U126" s="193">
        <f t="shared" si="12"/>
        <v>65.1531375</v>
      </c>
      <c r="V126" s="191">
        <f t="shared" ref="V126:W126" si="119">C126/100</f>
        <v>0.85</v>
      </c>
      <c r="W126" s="191">
        <f t="shared" si="119"/>
        <v>2.09</v>
      </c>
      <c r="X126" s="191">
        <f t="shared" si="14"/>
        <v>11.41</v>
      </c>
      <c r="Y126" s="194">
        <f t="shared" si="15"/>
        <v>20.269865</v>
      </c>
      <c r="Z126" s="140"/>
      <c r="AA126" s="140"/>
      <c r="AB126" s="140"/>
      <c r="AC126" s="140"/>
      <c r="AD126" s="140"/>
      <c r="AE126" s="140"/>
      <c r="AF126" s="140"/>
      <c r="AG126" s="140"/>
      <c r="AH126" s="140"/>
      <c r="AI126" s="140"/>
      <c r="AJ126" s="140"/>
      <c r="AK126" s="140"/>
      <c r="AL126" s="140"/>
      <c r="AM126" s="140"/>
      <c r="AN126" s="140"/>
      <c r="AO126" s="140"/>
      <c r="AP126" s="140"/>
      <c r="AQ126" s="140"/>
      <c r="AR126" s="140"/>
      <c r="AS126" s="140"/>
    </row>
    <row r="127" ht="27.0" customHeight="1">
      <c r="A127" s="185">
        <v>213.0</v>
      </c>
      <c r="B127" s="195" t="s">
        <v>84</v>
      </c>
      <c r="C127" s="195">
        <v>85.0</v>
      </c>
      <c r="D127" s="195">
        <v>209.0</v>
      </c>
      <c r="E127" s="195">
        <v>163.0</v>
      </c>
      <c r="F127" s="195">
        <f t="shared" si="5"/>
        <v>0</v>
      </c>
      <c r="G127" s="195">
        <f t="shared" si="6"/>
        <v>65.1531375</v>
      </c>
      <c r="H127" s="196">
        <f t="shared" si="7"/>
        <v>65.1531375</v>
      </c>
      <c r="I127" s="195">
        <v>7.0</v>
      </c>
      <c r="J127" s="219">
        <f t="shared" si="8"/>
        <v>456.0719625</v>
      </c>
      <c r="K127" s="140"/>
      <c r="L127" s="198"/>
      <c r="M127" s="199"/>
      <c r="N127" s="199"/>
      <c r="O127" s="140"/>
      <c r="P127" s="140"/>
      <c r="Q127" s="142">
        <v>22.5</v>
      </c>
      <c r="R127" s="191">
        <f t="shared" si="9"/>
        <v>1.63</v>
      </c>
      <c r="S127" s="185">
        <f t="shared" si="10"/>
        <v>7</v>
      </c>
      <c r="T127" s="185">
        <f t="shared" si="11"/>
        <v>11.41</v>
      </c>
      <c r="U127" s="193">
        <f t="shared" si="12"/>
        <v>65.1531375</v>
      </c>
      <c r="V127" s="191">
        <f t="shared" ref="V127:W127" si="120">C127/100</f>
        <v>0.85</v>
      </c>
      <c r="W127" s="191">
        <f t="shared" si="120"/>
        <v>2.09</v>
      </c>
      <c r="X127" s="191">
        <f t="shared" si="14"/>
        <v>11.41</v>
      </c>
      <c r="Y127" s="194">
        <f t="shared" si="15"/>
        <v>20.269865</v>
      </c>
      <c r="Z127" s="140"/>
      <c r="AA127" s="140"/>
      <c r="AB127" s="140"/>
      <c r="AC127" s="140"/>
      <c r="AD127" s="140"/>
      <c r="AE127" s="140"/>
      <c r="AF127" s="140"/>
      <c r="AG127" s="140"/>
      <c r="AH127" s="140"/>
      <c r="AI127" s="140"/>
      <c r="AJ127" s="140"/>
      <c r="AK127" s="140"/>
      <c r="AL127" s="140"/>
      <c r="AM127" s="140"/>
      <c r="AN127" s="140"/>
      <c r="AO127" s="140"/>
      <c r="AP127" s="140"/>
      <c r="AQ127" s="140"/>
      <c r="AR127" s="140"/>
      <c r="AS127" s="140"/>
    </row>
    <row r="128" ht="27.0" customHeight="1">
      <c r="A128" s="185">
        <v>214.0</v>
      </c>
      <c r="B128" s="195" t="s">
        <v>84</v>
      </c>
      <c r="C128" s="195">
        <v>85.0</v>
      </c>
      <c r="D128" s="195">
        <v>209.0</v>
      </c>
      <c r="E128" s="195">
        <v>163.0</v>
      </c>
      <c r="F128" s="195">
        <f t="shared" si="5"/>
        <v>0</v>
      </c>
      <c r="G128" s="195">
        <f t="shared" si="6"/>
        <v>65.1531375</v>
      </c>
      <c r="H128" s="196">
        <f t="shared" si="7"/>
        <v>65.1531375</v>
      </c>
      <c r="I128" s="195">
        <v>4.0</v>
      </c>
      <c r="J128" s="219">
        <f t="shared" si="8"/>
        <v>260.61255</v>
      </c>
      <c r="K128" s="140"/>
      <c r="L128" s="198"/>
      <c r="M128" s="199"/>
      <c r="N128" s="199"/>
      <c r="O128" s="140"/>
      <c r="P128" s="140"/>
      <c r="Q128" s="142">
        <v>22.5</v>
      </c>
      <c r="R128" s="191">
        <f t="shared" si="9"/>
        <v>1.63</v>
      </c>
      <c r="S128" s="185">
        <f t="shared" si="10"/>
        <v>4</v>
      </c>
      <c r="T128" s="185">
        <f t="shared" si="11"/>
        <v>6.52</v>
      </c>
      <c r="U128" s="193">
        <f t="shared" si="12"/>
        <v>65.1531375</v>
      </c>
      <c r="V128" s="191">
        <f t="shared" ref="V128:W128" si="121">C128/100</f>
        <v>0.85</v>
      </c>
      <c r="W128" s="191">
        <f t="shared" si="121"/>
        <v>2.09</v>
      </c>
      <c r="X128" s="191">
        <f t="shared" si="14"/>
        <v>6.52</v>
      </c>
      <c r="Y128" s="194">
        <f t="shared" si="15"/>
        <v>11.58278</v>
      </c>
      <c r="Z128" s="140"/>
      <c r="AA128" s="140"/>
      <c r="AB128" s="140"/>
      <c r="AC128" s="140"/>
      <c r="AD128" s="140"/>
      <c r="AE128" s="140"/>
      <c r="AF128" s="140"/>
      <c r="AG128" s="140"/>
      <c r="AH128" s="140"/>
      <c r="AI128" s="140"/>
      <c r="AJ128" s="140"/>
      <c r="AK128" s="140"/>
      <c r="AL128" s="140"/>
      <c r="AM128" s="140"/>
      <c r="AN128" s="140"/>
      <c r="AO128" s="140"/>
      <c r="AP128" s="140"/>
      <c r="AQ128" s="140"/>
      <c r="AR128" s="140"/>
      <c r="AS128" s="140"/>
    </row>
    <row r="129" ht="27.0" customHeight="1">
      <c r="A129" s="185">
        <v>215.0</v>
      </c>
      <c r="B129" s="195" t="s">
        <v>84</v>
      </c>
      <c r="C129" s="195">
        <v>85.0</v>
      </c>
      <c r="D129" s="195">
        <v>209.0</v>
      </c>
      <c r="E129" s="195">
        <v>163.0</v>
      </c>
      <c r="F129" s="195">
        <f t="shared" si="5"/>
        <v>0</v>
      </c>
      <c r="G129" s="195">
        <f t="shared" si="6"/>
        <v>65.1531375</v>
      </c>
      <c r="H129" s="196">
        <f t="shared" si="7"/>
        <v>65.1531375</v>
      </c>
      <c r="I129" s="195">
        <v>1.0</v>
      </c>
      <c r="J129" s="219">
        <f t="shared" si="8"/>
        <v>65.1531375</v>
      </c>
      <c r="K129" s="140"/>
      <c r="L129" s="198"/>
      <c r="M129" s="199"/>
      <c r="N129" s="199"/>
      <c r="O129" s="140"/>
      <c r="P129" s="140"/>
      <c r="Q129" s="142">
        <v>22.5</v>
      </c>
      <c r="R129" s="191">
        <f t="shared" si="9"/>
        <v>1.63</v>
      </c>
      <c r="S129" s="185">
        <f t="shared" si="10"/>
        <v>1</v>
      </c>
      <c r="T129" s="185">
        <f t="shared" si="11"/>
        <v>1.63</v>
      </c>
      <c r="U129" s="193">
        <f t="shared" si="12"/>
        <v>65.1531375</v>
      </c>
      <c r="V129" s="191">
        <f t="shared" ref="V129:W129" si="122">C129/100</f>
        <v>0.85</v>
      </c>
      <c r="W129" s="191">
        <f t="shared" si="122"/>
        <v>2.09</v>
      </c>
      <c r="X129" s="191">
        <f t="shared" si="14"/>
        <v>1.63</v>
      </c>
      <c r="Y129" s="194">
        <f t="shared" si="15"/>
        <v>2.895695</v>
      </c>
      <c r="Z129" s="140"/>
      <c r="AA129" s="140"/>
      <c r="AB129" s="140"/>
      <c r="AC129" s="140"/>
      <c r="AD129" s="140"/>
      <c r="AE129" s="140"/>
      <c r="AF129" s="140"/>
      <c r="AG129" s="140"/>
      <c r="AH129" s="140"/>
      <c r="AI129" s="140"/>
      <c r="AJ129" s="140"/>
      <c r="AK129" s="140"/>
      <c r="AL129" s="140"/>
      <c r="AM129" s="140"/>
      <c r="AN129" s="140"/>
      <c r="AO129" s="140"/>
      <c r="AP129" s="140"/>
      <c r="AQ129" s="140"/>
      <c r="AR129" s="140"/>
      <c r="AS129" s="140"/>
    </row>
    <row r="130" ht="27.0" customHeight="1">
      <c r="A130" s="185">
        <v>216.0</v>
      </c>
      <c r="B130" s="195" t="s">
        <v>84</v>
      </c>
      <c r="C130" s="195">
        <v>85.0</v>
      </c>
      <c r="D130" s="195">
        <v>209.0</v>
      </c>
      <c r="E130" s="195">
        <v>163.0</v>
      </c>
      <c r="F130" s="195">
        <f t="shared" si="5"/>
        <v>0</v>
      </c>
      <c r="G130" s="195">
        <f t="shared" si="6"/>
        <v>65.1531375</v>
      </c>
      <c r="H130" s="196">
        <f t="shared" si="7"/>
        <v>65.1531375</v>
      </c>
      <c r="I130" s="195">
        <v>3.0</v>
      </c>
      <c r="J130" s="219">
        <f t="shared" si="8"/>
        <v>195.4594125</v>
      </c>
      <c r="K130" s="140"/>
      <c r="L130" s="198"/>
      <c r="M130" s="199"/>
      <c r="N130" s="199"/>
      <c r="O130" s="140"/>
      <c r="P130" s="140"/>
      <c r="Q130" s="142">
        <v>22.5</v>
      </c>
      <c r="R130" s="191">
        <f t="shared" si="9"/>
        <v>1.63</v>
      </c>
      <c r="S130" s="185">
        <f t="shared" si="10"/>
        <v>3</v>
      </c>
      <c r="T130" s="185">
        <f t="shared" si="11"/>
        <v>4.89</v>
      </c>
      <c r="U130" s="193">
        <f t="shared" si="12"/>
        <v>65.1531375</v>
      </c>
      <c r="V130" s="191">
        <f t="shared" ref="V130:W130" si="123">C130/100</f>
        <v>0.85</v>
      </c>
      <c r="W130" s="191">
        <f t="shared" si="123"/>
        <v>2.09</v>
      </c>
      <c r="X130" s="191">
        <f t="shared" si="14"/>
        <v>4.89</v>
      </c>
      <c r="Y130" s="194">
        <f t="shared" si="15"/>
        <v>8.687085</v>
      </c>
      <c r="Z130" s="140"/>
      <c r="AA130" s="140"/>
      <c r="AB130" s="140"/>
      <c r="AC130" s="140"/>
      <c r="AD130" s="140"/>
      <c r="AE130" s="140"/>
      <c r="AF130" s="140"/>
      <c r="AG130" s="140"/>
      <c r="AH130" s="140"/>
      <c r="AI130" s="140"/>
      <c r="AJ130" s="140"/>
      <c r="AK130" s="140"/>
      <c r="AL130" s="140"/>
      <c r="AM130" s="140"/>
      <c r="AN130" s="140"/>
      <c r="AO130" s="140"/>
      <c r="AP130" s="140"/>
      <c r="AQ130" s="140"/>
      <c r="AR130" s="140"/>
      <c r="AS130" s="140"/>
    </row>
    <row r="131" ht="27.0" customHeight="1">
      <c r="A131" s="185">
        <v>217.0</v>
      </c>
      <c r="B131" s="195" t="s">
        <v>84</v>
      </c>
      <c r="C131" s="195">
        <v>85.0</v>
      </c>
      <c r="D131" s="195">
        <v>209.0</v>
      </c>
      <c r="E131" s="195">
        <v>163.0</v>
      </c>
      <c r="F131" s="195">
        <f t="shared" si="5"/>
        <v>0</v>
      </c>
      <c r="G131" s="195">
        <f t="shared" si="6"/>
        <v>65.1531375</v>
      </c>
      <c r="H131" s="196">
        <f t="shared" si="7"/>
        <v>65.1531375</v>
      </c>
      <c r="I131" s="195">
        <v>2.0</v>
      </c>
      <c r="J131" s="219">
        <f t="shared" si="8"/>
        <v>130.306275</v>
      </c>
      <c r="K131" s="140"/>
      <c r="L131" s="198"/>
      <c r="M131" s="199"/>
      <c r="N131" s="199"/>
      <c r="O131" s="140"/>
      <c r="P131" s="140"/>
      <c r="Q131" s="142">
        <v>22.5</v>
      </c>
      <c r="R131" s="191">
        <f t="shared" si="9"/>
        <v>1.63</v>
      </c>
      <c r="S131" s="185">
        <f t="shared" si="10"/>
        <v>2</v>
      </c>
      <c r="T131" s="185">
        <f t="shared" si="11"/>
        <v>3.26</v>
      </c>
      <c r="U131" s="193">
        <f t="shared" si="12"/>
        <v>65.1531375</v>
      </c>
      <c r="V131" s="191">
        <f t="shared" ref="V131:W131" si="124">C131/100</f>
        <v>0.85</v>
      </c>
      <c r="W131" s="191">
        <f t="shared" si="124"/>
        <v>2.09</v>
      </c>
      <c r="X131" s="191">
        <f t="shared" si="14"/>
        <v>3.26</v>
      </c>
      <c r="Y131" s="194">
        <f t="shared" si="15"/>
        <v>5.79139</v>
      </c>
      <c r="Z131" s="140"/>
      <c r="AA131" s="140"/>
      <c r="AB131" s="140"/>
      <c r="AC131" s="140"/>
      <c r="AD131" s="140"/>
      <c r="AE131" s="140"/>
      <c r="AF131" s="140"/>
      <c r="AG131" s="140"/>
      <c r="AH131" s="140"/>
      <c r="AI131" s="140"/>
      <c r="AJ131" s="140"/>
      <c r="AK131" s="140"/>
      <c r="AL131" s="140"/>
      <c r="AM131" s="140"/>
      <c r="AN131" s="140"/>
      <c r="AO131" s="140"/>
      <c r="AP131" s="140"/>
      <c r="AQ131" s="140"/>
      <c r="AR131" s="140"/>
      <c r="AS131" s="140"/>
    </row>
    <row r="132" ht="27.0" customHeight="1">
      <c r="A132" s="185">
        <v>218.0</v>
      </c>
      <c r="B132" s="195" t="s">
        <v>84</v>
      </c>
      <c r="C132" s="195">
        <v>85.0</v>
      </c>
      <c r="D132" s="195">
        <v>157.0</v>
      </c>
      <c r="E132" s="195">
        <v>163.0</v>
      </c>
      <c r="F132" s="195">
        <f t="shared" si="5"/>
        <v>0</v>
      </c>
      <c r="G132" s="195">
        <f t="shared" si="6"/>
        <v>48.9427875</v>
      </c>
      <c r="H132" s="196">
        <f t="shared" si="7"/>
        <v>48.9427875</v>
      </c>
      <c r="I132" s="195">
        <v>9.0</v>
      </c>
      <c r="J132" s="219">
        <f t="shared" si="8"/>
        <v>440.4850875</v>
      </c>
      <c r="K132" s="140"/>
      <c r="L132" s="198"/>
      <c r="M132" s="199"/>
      <c r="N132" s="199"/>
      <c r="O132" s="140"/>
      <c r="P132" s="140"/>
      <c r="Q132" s="142">
        <v>22.5</v>
      </c>
      <c r="R132" s="191">
        <f t="shared" si="9"/>
        <v>1.63</v>
      </c>
      <c r="S132" s="185">
        <f t="shared" si="10"/>
        <v>9</v>
      </c>
      <c r="T132" s="185">
        <f t="shared" si="11"/>
        <v>14.67</v>
      </c>
      <c r="U132" s="193">
        <f t="shared" si="12"/>
        <v>48.9427875</v>
      </c>
      <c r="V132" s="191">
        <f t="shared" ref="V132:W132" si="125">C132/100</f>
        <v>0.85</v>
      </c>
      <c r="W132" s="191">
        <f t="shared" si="125"/>
        <v>1.57</v>
      </c>
      <c r="X132" s="191">
        <f t="shared" si="14"/>
        <v>14.67</v>
      </c>
      <c r="Y132" s="194">
        <f t="shared" si="15"/>
        <v>19.577115</v>
      </c>
      <c r="Z132" s="140"/>
      <c r="AA132" s="140"/>
      <c r="AB132" s="140"/>
      <c r="AC132" s="140"/>
      <c r="AD132" s="140"/>
      <c r="AE132" s="140"/>
      <c r="AF132" s="140"/>
      <c r="AG132" s="140"/>
      <c r="AH132" s="140"/>
      <c r="AI132" s="140"/>
      <c r="AJ132" s="140"/>
      <c r="AK132" s="140"/>
      <c r="AL132" s="140"/>
      <c r="AM132" s="140"/>
      <c r="AN132" s="140"/>
      <c r="AO132" s="140"/>
      <c r="AP132" s="140"/>
      <c r="AQ132" s="140"/>
      <c r="AR132" s="140"/>
      <c r="AS132" s="140"/>
    </row>
    <row r="133" ht="27.0" customHeight="1">
      <c r="A133" s="185">
        <v>219.0</v>
      </c>
      <c r="B133" s="195" t="s">
        <v>84</v>
      </c>
      <c r="C133" s="195">
        <v>85.0</v>
      </c>
      <c r="D133" s="195">
        <v>155.0</v>
      </c>
      <c r="E133" s="195">
        <v>163.0</v>
      </c>
      <c r="F133" s="195">
        <f t="shared" si="5"/>
        <v>0</v>
      </c>
      <c r="G133" s="195">
        <f t="shared" si="6"/>
        <v>48.3193125</v>
      </c>
      <c r="H133" s="196">
        <f t="shared" si="7"/>
        <v>48.3193125</v>
      </c>
      <c r="I133" s="195">
        <v>1.0</v>
      </c>
      <c r="J133" s="219">
        <f t="shared" si="8"/>
        <v>48.3193125</v>
      </c>
      <c r="K133" s="140"/>
      <c r="L133" s="198"/>
      <c r="M133" s="199"/>
      <c r="N133" s="199"/>
      <c r="O133" s="140"/>
      <c r="P133" s="140"/>
      <c r="Q133" s="142">
        <v>22.5</v>
      </c>
      <c r="R133" s="191">
        <f t="shared" si="9"/>
        <v>1.63</v>
      </c>
      <c r="S133" s="185">
        <f t="shared" si="10"/>
        <v>1</v>
      </c>
      <c r="T133" s="185">
        <f t="shared" si="11"/>
        <v>1.63</v>
      </c>
      <c r="U133" s="193">
        <f t="shared" si="12"/>
        <v>48.3193125</v>
      </c>
      <c r="V133" s="191">
        <f t="shared" ref="V133:W133" si="126">C133/100</f>
        <v>0.85</v>
      </c>
      <c r="W133" s="191">
        <f t="shared" si="126"/>
        <v>1.55</v>
      </c>
      <c r="X133" s="191">
        <f t="shared" si="14"/>
        <v>1.63</v>
      </c>
      <c r="Y133" s="194">
        <f t="shared" si="15"/>
        <v>2.147525</v>
      </c>
      <c r="Z133" s="140"/>
      <c r="AA133" s="140"/>
      <c r="AB133" s="140"/>
      <c r="AC133" s="140"/>
      <c r="AD133" s="140"/>
      <c r="AE133" s="140"/>
      <c r="AF133" s="140"/>
      <c r="AG133" s="140"/>
      <c r="AH133" s="140"/>
      <c r="AI133" s="140"/>
      <c r="AJ133" s="140"/>
      <c r="AK133" s="140"/>
      <c r="AL133" s="140"/>
      <c r="AM133" s="140"/>
      <c r="AN133" s="140"/>
      <c r="AO133" s="140"/>
      <c r="AP133" s="140"/>
      <c r="AQ133" s="140"/>
      <c r="AR133" s="140"/>
      <c r="AS133" s="140"/>
    </row>
    <row r="134" ht="27.0" customHeight="1">
      <c r="A134" s="185">
        <v>220.0</v>
      </c>
      <c r="B134" s="195" t="s">
        <v>84</v>
      </c>
      <c r="C134" s="195">
        <v>85.0</v>
      </c>
      <c r="D134" s="195">
        <v>160.0</v>
      </c>
      <c r="E134" s="195">
        <v>163.0</v>
      </c>
      <c r="F134" s="195">
        <f t="shared" si="5"/>
        <v>0</v>
      </c>
      <c r="G134" s="195">
        <f t="shared" si="6"/>
        <v>49.878</v>
      </c>
      <c r="H134" s="196">
        <f t="shared" si="7"/>
        <v>49.878</v>
      </c>
      <c r="I134" s="195">
        <v>1.0</v>
      </c>
      <c r="J134" s="219">
        <f t="shared" si="8"/>
        <v>49.878</v>
      </c>
      <c r="K134" s="140"/>
      <c r="L134" s="198"/>
      <c r="M134" s="199"/>
      <c r="N134" s="199"/>
      <c r="O134" s="140"/>
      <c r="P134" s="140"/>
      <c r="Q134" s="142">
        <v>22.5</v>
      </c>
      <c r="R134" s="191">
        <f t="shared" si="9"/>
        <v>1.63</v>
      </c>
      <c r="S134" s="185">
        <f t="shared" si="10"/>
        <v>1</v>
      </c>
      <c r="T134" s="185">
        <f t="shared" si="11"/>
        <v>1.63</v>
      </c>
      <c r="U134" s="193">
        <f t="shared" si="12"/>
        <v>49.878</v>
      </c>
      <c r="V134" s="191">
        <f t="shared" ref="V134:W134" si="127">C134/100</f>
        <v>0.85</v>
      </c>
      <c r="W134" s="191">
        <f t="shared" si="127"/>
        <v>1.6</v>
      </c>
      <c r="X134" s="191">
        <f t="shared" si="14"/>
        <v>1.63</v>
      </c>
      <c r="Y134" s="194">
        <f t="shared" si="15"/>
        <v>2.2168</v>
      </c>
      <c r="Z134" s="140"/>
      <c r="AA134" s="140"/>
      <c r="AB134" s="140"/>
      <c r="AC134" s="140"/>
      <c r="AD134" s="140"/>
      <c r="AE134" s="140"/>
      <c r="AF134" s="140"/>
      <c r="AG134" s="140"/>
      <c r="AH134" s="140"/>
      <c r="AI134" s="140"/>
      <c r="AJ134" s="140"/>
      <c r="AK134" s="140"/>
      <c r="AL134" s="140"/>
      <c r="AM134" s="140"/>
      <c r="AN134" s="140"/>
      <c r="AO134" s="140"/>
      <c r="AP134" s="140"/>
      <c r="AQ134" s="140"/>
      <c r="AR134" s="140"/>
      <c r="AS134" s="140"/>
    </row>
    <row r="135" ht="27.0" customHeight="1">
      <c r="A135" s="185">
        <v>220.0</v>
      </c>
      <c r="B135" s="195" t="s">
        <v>84</v>
      </c>
      <c r="C135" s="195">
        <v>85.0</v>
      </c>
      <c r="D135" s="195">
        <v>155.0</v>
      </c>
      <c r="E135" s="195">
        <v>163.0</v>
      </c>
      <c r="F135" s="195">
        <f t="shared" si="5"/>
        <v>0</v>
      </c>
      <c r="G135" s="195">
        <f t="shared" si="6"/>
        <v>48.3193125</v>
      </c>
      <c r="H135" s="196">
        <f t="shared" si="7"/>
        <v>48.3193125</v>
      </c>
      <c r="I135" s="195">
        <v>1.0</v>
      </c>
      <c r="J135" s="219">
        <f t="shared" si="8"/>
        <v>48.3193125</v>
      </c>
      <c r="K135" s="140"/>
      <c r="L135" s="198"/>
      <c r="M135" s="199"/>
      <c r="N135" s="199"/>
      <c r="O135" s="140"/>
      <c r="P135" s="140"/>
      <c r="Q135" s="142">
        <v>22.5</v>
      </c>
      <c r="R135" s="191">
        <f t="shared" si="9"/>
        <v>1.63</v>
      </c>
      <c r="S135" s="185">
        <f t="shared" si="10"/>
        <v>1</v>
      </c>
      <c r="T135" s="185">
        <f t="shared" si="11"/>
        <v>1.63</v>
      </c>
      <c r="U135" s="193">
        <f t="shared" si="12"/>
        <v>48.3193125</v>
      </c>
      <c r="V135" s="191">
        <f t="shared" ref="V135:W135" si="128">C135/100</f>
        <v>0.85</v>
      </c>
      <c r="W135" s="191">
        <f t="shared" si="128"/>
        <v>1.55</v>
      </c>
      <c r="X135" s="191">
        <f t="shared" si="14"/>
        <v>1.63</v>
      </c>
      <c r="Y135" s="194">
        <f t="shared" si="15"/>
        <v>2.147525</v>
      </c>
      <c r="Z135" s="140"/>
      <c r="AA135" s="140"/>
      <c r="AB135" s="140"/>
      <c r="AC135" s="140"/>
      <c r="AD135" s="140"/>
      <c r="AE135" s="140"/>
      <c r="AF135" s="140"/>
      <c r="AG135" s="140"/>
      <c r="AH135" s="140"/>
      <c r="AI135" s="140"/>
      <c r="AJ135" s="140"/>
      <c r="AK135" s="140"/>
      <c r="AL135" s="140"/>
      <c r="AM135" s="140"/>
      <c r="AN135" s="140"/>
      <c r="AO135" s="140"/>
      <c r="AP135" s="140"/>
      <c r="AQ135" s="140"/>
      <c r="AR135" s="140"/>
      <c r="AS135" s="140"/>
    </row>
    <row r="136" ht="27.0" customHeight="1">
      <c r="A136" s="185">
        <v>221.0</v>
      </c>
      <c r="B136" s="186" t="s">
        <v>62</v>
      </c>
      <c r="C136" s="187">
        <v>85.0</v>
      </c>
      <c r="D136" s="187">
        <v>184.0</v>
      </c>
      <c r="E136" s="187">
        <v>245.0</v>
      </c>
      <c r="F136" s="187">
        <f t="shared" si="5"/>
        <v>0.8</v>
      </c>
      <c r="G136" s="187">
        <f t="shared" si="6"/>
        <v>114.954</v>
      </c>
      <c r="H136" s="188">
        <f t="shared" si="7"/>
        <v>91.9632</v>
      </c>
      <c r="I136" s="187">
        <v>1.0</v>
      </c>
      <c r="J136" s="219">
        <f t="shared" si="8"/>
        <v>91.9632</v>
      </c>
      <c r="K136" s="140"/>
      <c r="L136" s="198"/>
      <c r="M136" s="199"/>
      <c r="N136" s="199"/>
      <c r="O136" s="140"/>
      <c r="P136" s="140"/>
      <c r="Q136" s="142">
        <v>30.0</v>
      </c>
      <c r="R136" s="191">
        <f t="shared" si="9"/>
        <v>2.45</v>
      </c>
      <c r="S136" s="185">
        <f t="shared" si="10"/>
        <v>1</v>
      </c>
      <c r="T136" s="185">
        <f t="shared" si="11"/>
        <v>2.45</v>
      </c>
      <c r="U136" s="193">
        <f t="shared" si="12"/>
        <v>114.954</v>
      </c>
      <c r="V136" s="191">
        <f t="shared" ref="V136:W136" si="129">C136/100</f>
        <v>0.85</v>
      </c>
      <c r="W136" s="191">
        <f t="shared" si="129"/>
        <v>1.84</v>
      </c>
      <c r="X136" s="191">
        <f t="shared" si="14"/>
        <v>2.45</v>
      </c>
      <c r="Y136" s="194">
        <f t="shared" si="15"/>
        <v>3.8318</v>
      </c>
      <c r="Z136" s="140"/>
      <c r="AA136" s="140"/>
      <c r="AB136" s="140"/>
      <c r="AC136" s="140"/>
      <c r="AD136" s="140"/>
      <c r="AE136" s="140"/>
      <c r="AF136" s="140"/>
      <c r="AG136" s="140"/>
      <c r="AH136" s="140"/>
      <c r="AI136" s="140"/>
      <c r="AJ136" s="140"/>
      <c r="AK136" s="140"/>
      <c r="AL136" s="140"/>
      <c r="AM136" s="140"/>
      <c r="AN136" s="140"/>
      <c r="AO136" s="140"/>
      <c r="AP136" s="140"/>
      <c r="AQ136" s="140"/>
      <c r="AR136" s="140"/>
      <c r="AS136" s="140"/>
    </row>
    <row r="137" ht="27.0" customHeight="1">
      <c r="A137" s="185">
        <v>222.0</v>
      </c>
      <c r="B137" s="195" t="s">
        <v>56</v>
      </c>
      <c r="C137" s="195">
        <v>102.0</v>
      </c>
      <c r="D137" s="195">
        <v>184.0</v>
      </c>
      <c r="E137" s="195">
        <v>244.0</v>
      </c>
      <c r="F137" s="195">
        <f t="shared" si="5"/>
        <v>0</v>
      </c>
      <c r="G137" s="195">
        <f t="shared" si="6"/>
        <v>137.38176</v>
      </c>
      <c r="H137" s="196">
        <f t="shared" si="7"/>
        <v>137.38176</v>
      </c>
      <c r="I137" s="195">
        <v>1.0</v>
      </c>
      <c r="J137" s="219">
        <f t="shared" si="8"/>
        <v>137.38176</v>
      </c>
      <c r="K137" s="140"/>
      <c r="L137" s="198"/>
      <c r="M137" s="199"/>
      <c r="N137" s="199"/>
      <c r="O137" s="140"/>
      <c r="P137" s="140"/>
      <c r="Q137" s="142">
        <v>30.0</v>
      </c>
      <c r="R137" s="191">
        <f t="shared" si="9"/>
        <v>2.44</v>
      </c>
      <c r="S137" s="185">
        <f t="shared" si="10"/>
        <v>1</v>
      </c>
      <c r="T137" s="185">
        <f t="shared" si="11"/>
        <v>2.44</v>
      </c>
      <c r="U137" s="193">
        <f t="shared" si="12"/>
        <v>137.38176</v>
      </c>
      <c r="V137" s="191">
        <f t="shared" ref="V137:W137" si="130">C137/100</f>
        <v>1.02</v>
      </c>
      <c r="W137" s="191">
        <f t="shared" si="130"/>
        <v>1.84</v>
      </c>
      <c r="X137" s="191">
        <f t="shared" si="14"/>
        <v>2.44</v>
      </c>
      <c r="Y137" s="194">
        <f t="shared" si="15"/>
        <v>4.579392</v>
      </c>
      <c r="Z137" s="140"/>
      <c r="AA137" s="140"/>
      <c r="AB137" s="140"/>
      <c r="AC137" s="140"/>
      <c r="AD137" s="140"/>
      <c r="AE137" s="140"/>
      <c r="AF137" s="140"/>
      <c r="AG137" s="140"/>
      <c r="AH137" s="140"/>
      <c r="AI137" s="140"/>
      <c r="AJ137" s="140"/>
      <c r="AK137" s="140"/>
      <c r="AL137" s="140"/>
      <c r="AM137" s="140"/>
      <c r="AN137" s="140"/>
      <c r="AO137" s="140"/>
      <c r="AP137" s="140"/>
      <c r="AQ137" s="140"/>
      <c r="AR137" s="140"/>
      <c r="AS137" s="140"/>
    </row>
    <row r="138" ht="27.0" customHeight="1">
      <c r="A138" s="185">
        <v>223.0</v>
      </c>
      <c r="B138" s="195" t="s">
        <v>56</v>
      </c>
      <c r="C138" s="195">
        <v>101.0</v>
      </c>
      <c r="D138" s="195">
        <v>184.0</v>
      </c>
      <c r="E138" s="195">
        <v>245.0</v>
      </c>
      <c r="F138" s="195">
        <f t="shared" si="5"/>
        <v>0</v>
      </c>
      <c r="G138" s="195">
        <f t="shared" si="6"/>
        <v>136.5924</v>
      </c>
      <c r="H138" s="196">
        <f t="shared" si="7"/>
        <v>136.5924</v>
      </c>
      <c r="I138" s="195">
        <v>4.0</v>
      </c>
      <c r="J138" s="219">
        <f t="shared" si="8"/>
        <v>546.3696</v>
      </c>
      <c r="K138" s="140"/>
      <c r="L138" s="198"/>
      <c r="M138" s="199"/>
      <c r="N138" s="199"/>
      <c r="O138" s="140"/>
      <c r="P138" s="140"/>
      <c r="Q138" s="142">
        <v>30.0</v>
      </c>
      <c r="R138" s="191">
        <f t="shared" si="9"/>
        <v>2.45</v>
      </c>
      <c r="S138" s="185">
        <f t="shared" si="10"/>
        <v>4</v>
      </c>
      <c r="T138" s="185">
        <f t="shared" si="11"/>
        <v>9.8</v>
      </c>
      <c r="U138" s="193">
        <f t="shared" si="12"/>
        <v>136.5924</v>
      </c>
      <c r="V138" s="191">
        <f t="shared" ref="V138:W138" si="131">C138/100</f>
        <v>1.01</v>
      </c>
      <c r="W138" s="191">
        <f t="shared" si="131"/>
        <v>1.84</v>
      </c>
      <c r="X138" s="191">
        <f t="shared" si="14"/>
        <v>9.8</v>
      </c>
      <c r="Y138" s="194">
        <f t="shared" si="15"/>
        <v>18.21232</v>
      </c>
      <c r="Z138" s="140"/>
      <c r="AA138" s="140"/>
      <c r="AB138" s="140"/>
      <c r="AC138" s="140"/>
      <c r="AD138" s="140"/>
      <c r="AE138" s="140"/>
      <c r="AF138" s="140"/>
      <c r="AG138" s="140"/>
      <c r="AH138" s="140"/>
      <c r="AI138" s="140"/>
      <c r="AJ138" s="140"/>
      <c r="AK138" s="140"/>
      <c r="AL138" s="140"/>
      <c r="AM138" s="140"/>
      <c r="AN138" s="140"/>
      <c r="AO138" s="140"/>
      <c r="AP138" s="140"/>
      <c r="AQ138" s="140"/>
      <c r="AR138" s="140"/>
      <c r="AS138" s="140"/>
    </row>
    <row r="139" ht="27.0" customHeight="1">
      <c r="A139" s="185">
        <v>224.0</v>
      </c>
      <c r="B139" s="195" t="s">
        <v>56</v>
      </c>
      <c r="C139" s="195">
        <v>102.0</v>
      </c>
      <c r="D139" s="195">
        <v>184.0</v>
      </c>
      <c r="E139" s="195">
        <v>245.0</v>
      </c>
      <c r="F139" s="195">
        <f t="shared" si="5"/>
        <v>0</v>
      </c>
      <c r="G139" s="195">
        <f t="shared" si="6"/>
        <v>137.9448</v>
      </c>
      <c r="H139" s="196">
        <f t="shared" si="7"/>
        <v>137.9448</v>
      </c>
      <c r="I139" s="195">
        <v>4.0</v>
      </c>
      <c r="J139" s="219">
        <f t="shared" si="8"/>
        <v>551.7792</v>
      </c>
      <c r="K139" s="140"/>
      <c r="L139" s="198"/>
      <c r="M139" s="199"/>
      <c r="N139" s="199"/>
      <c r="O139" s="140"/>
      <c r="P139" s="140"/>
      <c r="Q139" s="142">
        <v>30.0</v>
      </c>
      <c r="R139" s="191">
        <f t="shared" si="9"/>
        <v>2.45</v>
      </c>
      <c r="S139" s="185">
        <f t="shared" si="10"/>
        <v>4</v>
      </c>
      <c r="T139" s="185">
        <f t="shared" si="11"/>
        <v>9.8</v>
      </c>
      <c r="U139" s="193">
        <f t="shared" si="12"/>
        <v>137.9448</v>
      </c>
      <c r="V139" s="191">
        <f t="shared" ref="V139:W139" si="132">C139/100</f>
        <v>1.02</v>
      </c>
      <c r="W139" s="191">
        <f t="shared" si="132"/>
        <v>1.84</v>
      </c>
      <c r="X139" s="191">
        <f t="shared" si="14"/>
        <v>9.8</v>
      </c>
      <c r="Y139" s="194">
        <f t="shared" si="15"/>
        <v>18.39264</v>
      </c>
      <c r="Z139" s="140"/>
      <c r="AA139" s="140"/>
      <c r="AB139" s="140"/>
      <c r="AC139" s="140"/>
      <c r="AD139" s="140"/>
      <c r="AE139" s="140"/>
      <c r="AF139" s="140"/>
      <c r="AG139" s="140"/>
      <c r="AH139" s="140"/>
      <c r="AI139" s="140"/>
      <c r="AJ139" s="140"/>
      <c r="AK139" s="140"/>
      <c r="AL139" s="140"/>
      <c r="AM139" s="140"/>
      <c r="AN139" s="140"/>
      <c r="AO139" s="140"/>
      <c r="AP139" s="140"/>
      <c r="AQ139" s="140"/>
      <c r="AR139" s="140"/>
      <c r="AS139" s="140"/>
    </row>
    <row r="140" ht="27.0" customHeight="1">
      <c r="A140" s="185">
        <v>225.0</v>
      </c>
      <c r="B140" s="195" t="s">
        <v>56</v>
      </c>
      <c r="C140" s="195">
        <v>98.0</v>
      </c>
      <c r="D140" s="195">
        <v>184.0</v>
      </c>
      <c r="E140" s="195">
        <v>245.0</v>
      </c>
      <c r="F140" s="195">
        <f t="shared" si="5"/>
        <v>0</v>
      </c>
      <c r="G140" s="195">
        <f t="shared" si="6"/>
        <v>132.5352</v>
      </c>
      <c r="H140" s="196">
        <f t="shared" si="7"/>
        <v>132.5352</v>
      </c>
      <c r="I140" s="195">
        <v>2.0</v>
      </c>
      <c r="J140" s="219">
        <f t="shared" si="8"/>
        <v>265.0704</v>
      </c>
      <c r="K140" s="140"/>
      <c r="L140" s="198"/>
      <c r="M140" s="199"/>
      <c r="N140" s="199"/>
      <c r="O140" s="140"/>
      <c r="P140" s="140"/>
      <c r="Q140" s="142">
        <v>30.0</v>
      </c>
      <c r="R140" s="191">
        <f t="shared" si="9"/>
        <v>2.45</v>
      </c>
      <c r="S140" s="185">
        <f t="shared" si="10"/>
        <v>2</v>
      </c>
      <c r="T140" s="185">
        <f t="shared" si="11"/>
        <v>4.9</v>
      </c>
      <c r="U140" s="193">
        <f t="shared" si="12"/>
        <v>132.5352</v>
      </c>
      <c r="V140" s="191">
        <f t="shared" ref="V140:W140" si="133">C140/100</f>
        <v>0.98</v>
      </c>
      <c r="W140" s="191">
        <f t="shared" si="133"/>
        <v>1.84</v>
      </c>
      <c r="X140" s="191">
        <f t="shared" si="14"/>
        <v>4.9</v>
      </c>
      <c r="Y140" s="194">
        <f t="shared" si="15"/>
        <v>8.83568</v>
      </c>
      <c r="Z140" s="140"/>
      <c r="AA140" s="140"/>
      <c r="AB140" s="140"/>
      <c r="AC140" s="140"/>
      <c r="AD140" s="140"/>
      <c r="AE140" s="140"/>
      <c r="AF140" s="140"/>
      <c r="AG140" s="140"/>
      <c r="AH140" s="140"/>
      <c r="AI140" s="140"/>
      <c r="AJ140" s="140"/>
      <c r="AK140" s="140"/>
      <c r="AL140" s="140"/>
      <c r="AM140" s="140"/>
      <c r="AN140" s="140"/>
      <c r="AO140" s="140"/>
      <c r="AP140" s="140"/>
      <c r="AQ140" s="140"/>
      <c r="AR140" s="140"/>
      <c r="AS140" s="140"/>
    </row>
    <row r="141" ht="27.0" customHeight="1">
      <c r="A141" s="185">
        <v>226.0</v>
      </c>
      <c r="B141" s="195" t="s">
        <v>56</v>
      </c>
      <c r="C141" s="195">
        <v>100.0</v>
      </c>
      <c r="D141" s="195">
        <v>184.0</v>
      </c>
      <c r="E141" s="195">
        <v>245.0</v>
      </c>
      <c r="F141" s="195">
        <f t="shared" si="5"/>
        <v>0</v>
      </c>
      <c r="G141" s="195">
        <f t="shared" si="6"/>
        <v>135.24</v>
      </c>
      <c r="H141" s="196">
        <f t="shared" si="7"/>
        <v>135.24</v>
      </c>
      <c r="I141" s="195">
        <v>11.0</v>
      </c>
      <c r="J141" s="219">
        <f t="shared" si="8"/>
        <v>1487.64</v>
      </c>
      <c r="K141" s="140"/>
      <c r="L141" s="198"/>
      <c r="M141" s="199"/>
      <c r="N141" s="199"/>
      <c r="O141" s="140"/>
      <c r="P141" s="140"/>
      <c r="Q141" s="142">
        <v>30.0</v>
      </c>
      <c r="R141" s="191">
        <f t="shared" si="9"/>
        <v>2.45</v>
      </c>
      <c r="S141" s="185">
        <f t="shared" si="10"/>
        <v>11</v>
      </c>
      <c r="T141" s="185">
        <f t="shared" si="11"/>
        <v>26.95</v>
      </c>
      <c r="U141" s="193">
        <f t="shared" si="12"/>
        <v>135.24</v>
      </c>
      <c r="V141" s="191">
        <f t="shared" ref="V141:W141" si="134">C141/100</f>
        <v>1</v>
      </c>
      <c r="W141" s="191">
        <f t="shared" si="134"/>
        <v>1.84</v>
      </c>
      <c r="X141" s="191">
        <f t="shared" si="14"/>
        <v>26.95</v>
      </c>
      <c r="Y141" s="194">
        <f t="shared" si="15"/>
        <v>49.588</v>
      </c>
      <c r="Z141" s="140"/>
      <c r="AA141" s="140"/>
      <c r="AB141" s="140"/>
      <c r="AC141" s="140"/>
      <c r="AD141" s="140"/>
      <c r="AE141" s="140"/>
      <c r="AF141" s="140"/>
      <c r="AG141" s="140"/>
      <c r="AH141" s="140"/>
      <c r="AI141" s="140"/>
      <c r="AJ141" s="140"/>
      <c r="AK141" s="140"/>
      <c r="AL141" s="140"/>
      <c r="AM141" s="140"/>
      <c r="AN141" s="140"/>
      <c r="AO141" s="140"/>
      <c r="AP141" s="140"/>
      <c r="AQ141" s="140"/>
      <c r="AR141" s="140"/>
      <c r="AS141" s="140"/>
    </row>
    <row r="142" ht="27.0" customHeight="1">
      <c r="A142" s="185">
        <v>227.0</v>
      </c>
      <c r="B142" s="195" t="s">
        <v>56</v>
      </c>
      <c r="C142" s="195">
        <v>98.0</v>
      </c>
      <c r="D142" s="195">
        <v>184.0</v>
      </c>
      <c r="E142" s="195">
        <v>246.0</v>
      </c>
      <c r="F142" s="195">
        <f t="shared" si="5"/>
        <v>0</v>
      </c>
      <c r="G142" s="195">
        <f t="shared" si="6"/>
        <v>133.07616</v>
      </c>
      <c r="H142" s="196">
        <f t="shared" si="7"/>
        <v>133.07616</v>
      </c>
      <c r="I142" s="195">
        <v>2.0</v>
      </c>
      <c r="J142" s="219">
        <f t="shared" si="8"/>
        <v>266.15232</v>
      </c>
      <c r="K142" s="140"/>
      <c r="L142" s="198"/>
      <c r="M142" s="199"/>
      <c r="N142" s="199"/>
      <c r="O142" s="140"/>
      <c r="P142" s="140"/>
      <c r="Q142" s="142">
        <v>30.0</v>
      </c>
      <c r="R142" s="191">
        <f t="shared" si="9"/>
        <v>2.46</v>
      </c>
      <c r="S142" s="185">
        <f t="shared" si="10"/>
        <v>2</v>
      </c>
      <c r="T142" s="185">
        <f t="shared" si="11"/>
        <v>4.92</v>
      </c>
      <c r="U142" s="193">
        <f t="shared" si="12"/>
        <v>133.07616</v>
      </c>
      <c r="V142" s="191">
        <f t="shared" ref="V142:W142" si="135">C142/100</f>
        <v>0.98</v>
      </c>
      <c r="W142" s="191">
        <f t="shared" si="135"/>
        <v>1.84</v>
      </c>
      <c r="X142" s="191">
        <f t="shared" si="14"/>
        <v>4.92</v>
      </c>
      <c r="Y142" s="194">
        <f t="shared" si="15"/>
        <v>8.871744</v>
      </c>
      <c r="Z142" s="140"/>
      <c r="AA142" s="140"/>
      <c r="AB142" s="140"/>
      <c r="AC142" s="140"/>
      <c r="AD142" s="140"/>
      <c r="AE142" s="140"/>
      <c r="AF142" s="140"/>
      <c r="AG142" s="140"/>
      <c r="AH142" s="140"/>
      <c r="AI142" s="140"/>
      <c r="AJ142" s="140"/>
      <c r="AK142" s="140"/>
      <c r="AL142" s="140"/>
      <c r="AM142" s="140"/>
      <c r="AN142" s="140"/>
      <c r="AO142" s="140"/>
      <c r="AP142" s="140"/>
      <c r="AQ142" s="140"/>
      <c r="AR142" s="140"/>
      <c r="AS142" s="140"/>
    </row>
    <row r="143" ht="27.0" customHeight="1">
      <c r="A143" s="185">
        <v>228.0</v>
      </c>
      <c r="B143" s="195" t="s">
        <v>56</v>
      </c>
      <c r="C143" s="195">
        <v>97.0</v>
      </c>
      <c r="D143" s="195">
        <v>184.0</v>
      </c>
      <c r="E143" s="195">
        <v>245.0</v>
      </c>
      <c r="F143" s="195">
        <f t="shared" si="5"/>
        <v>0</v>
      </c>
      <c r="G143" s="195">
        <f t="shared" si="6"/>
        <v>131.1828</v>
      </c>
      <c r="H143" s="196">
        <f t="shared" si="7"/>
        <v>131.1828</v>
      </c>
      <c r="I143" s="195">
        <v>1.0</v>
      </c>
      <c r="J143" s="219">
        <f t="shared" si="8"/>
        <v>131.1828</v>
      </c>
      <c r="K143" s="140"/>
      <c r="L143" s="198"/>
      <c r="M143" s="199"/>
      <c r="N143" s="199"/>
      <c r="O143" s="140"/>
      <c r="P143" s="140"/>
      <c r="Q143" s="142">
        <v>30.0</v>
      </c>
      <c r="R143" s="191">
        <f t="shared" si="9"/>
        <v>2.45</v>
      </c>
      <c r="S143" s="185">
        <f t="shared" si="10"/>
        <v>1</v>
      </c>
      <c r="T143" s="185">
        <f t="shared" si="11"/>
        <v>2.45</v>
      </c>
      <c r="U143" s="193">
        <f t="shared" si="12"/>
        <v>131.1828</v>
      </c>
      <c r="V143" s="191">
        <f t="shared" ref="V143:W143" si="136">C143/100</f>
        <v>0.97</v>
      </c>
      <c r="W143" s="191">
        <f t="shared" si="136"/>
        <v>1.84</v>
      </c>
      <c r="X143" s="191">
        <f t="shared" si="14"/>
        <v>2.45</v>
      </c>
      <c r="Y143" s="194">
        <f t="shared" si="15"/>
        <v>4.37276</v>
      </c>
      <c r="Z143" s="140"/>
      <c r="AA143" s="140"/>
      <c r="AB143" s="140"/>
      <c r="AC143" s="140"/>
      <c r="AD143" s="140"/>
      <c r="AE143" s="140"/>
      <c r="AF143" s="140"/>
      <c r="AG143" s="140"/>
      <c r="AH143" s="140"/>
      <c r="AI143" s="140"/>
      <c r="AJ143" s="140"/>
      <c r="AK143" s="140"/>
      <c r="AL143" s="140"/>
      <c r="AM143" s="140"/>
      <c r="AN143" s="140"/>
      <c r="AO143" s="140"/>
      <c r="AP143" s="140"/>
      <c r="AQ143" s="140"/>
      <c r="AR143" s="140"/>
      <c r="AS143" s="140"/>
    </row>
    <row r="144" ht="27.0" customHeight="1">
      <c r="A144" s="185">
        <v>229.0</v>
      </c>
      <c r="B144" s="195" t="s">
        <v>56</v>
      </c>
      <c r="C144" s="195">
        <v>98.0</v>
      </c>
      <c r="D144" s="195">
        <v>184.0</v>
      </c>
      <c r="E144" s="195">
        <v>242.0</v>
      </c>
      <c r="F144" s="195">
        <f t="shared" si="5"/>
        <v>0</v>
      </c>
      <c r="G144" s="195">
        <f t="shared" si="6"/>
        <v>130.91232</v>
      </c>
      <c r="H144" s="196">
        <f t="shared" si="7"/>
        <v>130.91232</v>
      </c>
      <c r="I144" s="195">
        <v>1.0</v>
      </c>
      <c r="J144" s="219">
        <f t="shared" si="8"/>
        <v>130.91232</v>
      </c>
      <c r="K144" s="140"/>
      <c r="L144" s="198"/>
      <c r="M144" s="199"/>
      <c r="N144" s="199"/>
      <c r="O144" s="140"/>
      <c r="P144" s="140"/>
      <c r="Q144" s="142">
        <v>30.0</v>
      </c>
      <c r="R144" s="191">
        <f t="shared" si="9"/>
        <v>2.42</v>
      </c>
      <c r="S144" s="185">
        <f t="shared" si="10"/>
        <v>1</v>
      </c>
      <c r="T144" s="185">
        <f t="shared" si="11"/>
        <v>2.42</v>
      </c>
      <c r="U144" s="193">
        <f t="shared" si="12"/>
        <v>130.91232</v>
      </c>
      <c r="V144" s="191">
        <f t="shared" ref="V144:W144" si="137">C144/100</f>
        <v>0.98</v>
      </c>
      <c r="W144" s="191">
        <f t="shared" si="137"/>
        <v>1.84</v>
      </c>
      <c r="X144" s="191">
        <f t="shared" si="14"/>
        <v>2.42</v>
      </c>
      <c r="Y144" s="194">
        <f t="shared" si="15"/>
        <v>4.363744</v>
      </c>
      <c r="Z144" s="140"/>
      <c r="AA144" s="140"/>
      <c r="AB144" s="140"/>
      <c r="AC144" s="140"/>
      <c r="AD144" s="140"/>
      <c r="AE144" s="140"/>
      <c r="AF144" s="140"/>
      <c r="AG144" s="140"/>
      <c r="AH144" s="140"/>
      <c r="AI144" s="140"/>
      <c r="AJ144" s="140"/>
      <c r="AK144" s="140"/>
      <c r="AL144" s="140"/>
      <c r="AM144" s="140"/>
      <c r="AN144" s="140"/>
      <c r="AO144" s="140"/>
      <c r="AP144" s="140"/>
      <c r="AQ144" s="140"/>
      <c r="AR144" s="140"/>
      <c r="AS144" s="140"/>
    </row>
    <row r="145" ht="27.0" customHeight="1">
      <c r="A145" s="185">
        <v>230.0</v>
      </c>
      <c r="B145" s="195" t="s">
        <v>56</v>
      </c>
      <c r="C145" s="195">
        <v>97.0</v>
      </c>
      <c r="D145" s="195">
        <v>184.0</v>
      </c>
      <c r="E145" s="195">
        <v>245.0</v>
      </c>
      <c r="F145" s="195">
        <f t="shared" si="5"/>
        <v>0</v>
      </c>
      <c r="G145" s="195">
        <f t="shared" si="6"/>
        <v>131.1828</v>
      </c>
      <c r="H145" s="196">
        <f t="shared" si="7"/>
        <v>131.1828</v>
      </c>
      <c r="I145" s="195">
        <v>2.0</v>
      </c>
      <c r="J145" s="219">
        <f t="shared" si="8"/>
        <v>262.3656</v>
      </c>
      <c r="K145" s="140"/>
      <c r="L145" s="198"/>
      <c r="M145" s="199"/>
      <c r="N145" s="199"/>
      <c r="O145" s="140"/>
      <c r="P145" s="140"/>
      <c r="Q145" s="142">
        <v>30.0</v>
      </c>
      <c r="R145" s="191">
        <f t="shared" si="9"/>
        <v>2.45</v>
      </c>
      <c r="S145" s="185">
        <f t="shared" si="10"/>
        <v>2</v>
      </c>
      <c r="T145" s="185">
        <f t="shared" si="11"/>
        <v>4.9</v>
      </c>
      <c r="U145" s="193">
        <f t="shared" si="12"/>
        <v>131.1828</v>
      </c>
      <c r="V145" s="191">
        <f t="shared" ref="V145:W145" si="138">C145/100</f>
        <v>0.97</v>
      </c>
      <c r="W145" s="191">
        <f t="shared" si="138"/>
        <v>1.84</v>
      </c>
      <c r="X145" s="191">
        <f t="shared" si="14"/>
        <v>4.9</v>
      </c>
      <c r="Y145" s="194">
        <f t="shared" si="15"/>
        <v>8.74552</v>
      </c>
      <c r="Z145" s="140"/>
      <c r="AA145" s="140"/>
      <c r="AB145" s="140"/>
      <c r="AC145" s="140"/>
      <c r="AD145" s="140"/>
      <c r="AE145" s="140"/>
      <c r="AF145" s="140"/>
      <c r="AG145" s="140"/>
      <c r="AH145" s="140"/>
      <c r="AI145" s="140"/>
      <c r="AJ145" s="140"/>
      <c r="AK145" s="140"/>
      <c r="AL145" s="140"/>
      <c r="AM145" s="140"/>
      <c r="AN145" s="140"/>
      <c r="AO145" s="140"/>
      <c r="AP145" s="140"/>
      <c r="AQ145" s="140"/>
      <c r="AR145" s="140"/>
      <c r="AS145" s="140"/>
    </row>
    <row r="146" ht="27.0" customHeight="1">
      <c r="A146" s="185">
        <v>231.0</v>
      </c>
      <c r="B146" s="195" t="s">
        <v>56</v>
      </c>
      <c r="C146" s="195">
        <v>91.0</v>
      </c>
      <c r="D146" s="195">
        <v>184.0</v>
      </c>
      <c r="E146" s="195">
        <v>244.0</v>
      </c>
      <c r="F146" s="195">
        <f t="shared" si="5"/>
        <v>0</v>
      </c>
      <c r="G146" s="195">
        <f t="shared" si="6"/>
        <v>122.56608</v>
      </c>
      <c r="H146" s="196">
        <f t="shared" si="7"/>
        <v>122.56608</v>
      </c>
      <c r="I146" s="195">
        <v>1.0</v>
      </c>
      <c r="J146" s="219">
        <f t="shared" si="8"/>
        <v>122.56608</v>
      </c>
      <c r="K146" s="140"/>
      <c r="L146" s="198"/>
      <c r="M146" s="199"/>
      <c r="N146" s="199"/>
      <c r="O146" s="140"/>
      <c r="P146" s="140"/>
      <c r="Q146" s="142">
        <v>30.0</v>
      </c>
      <c r="R146" s="191">
        <f t="shared" si="9"/>
        <v>2.44</v>
      </c>
      <c r="S146" s="185">
        <f t="shared" si="10"/>
        <v>1</v>
      </c>
      <c r="T146" s="185">
        <f t="shared" si="11"/>
        <v>2.44</v>
      </c>
      <c r="U146" s="193">
        <f t="shared" si="12"/>
        <v>122.56608</v>
      </c>
      <c r="V146" s="191">
        <f t="shared" ref="V146:W146" si="139">C146/100</f>
        <v>0.91</v>
      </c>
      <c r="W146" s="191">
        <f t="shared" si="139"/>
        <v>1.84</v>
      </c>
      <c r="X146" s="191">
        <f t="shared" si="14"/>
        <v>2.44</v>
      </c>
      <c r="Y146" s="194">
        <f t="shared" si="15"/>
        <v>4.085536</v>
      </c>
      <c r="Z146" s="140"/>
      <c r="AA146" s="140"/>
      <c r="AB146" s="140"/>
      <c r="AC146" s="140"/>
      <c r="AD146" s="140"/>
      <c r="AE146" s="140"/>
      <c r="AF146" s="140"/>
      <c r="AG146" s="140"/>
      <c r="AH146" s="140"/>
      <c r="AI146" s="140"/>
      <c r="AJ146" s="140"/>
      <c r="AK146" s="140"/>
      <c r="AL146" s="140"/>
      <c r="AM146" s="140"/>
      <c r="AN146" s="140"/>
      <c r="AO146" s="140"/>
      <c r="AP146" s="140"/>
      <c r="AQ146" s="140"/>
      <c r="AR146" s="140"/>
      <c r="AS146" s="140"/>
    </row>
    <row r="147" ht="27.0" customHeight="1">
      <c r="A147" s="185">
        <v>232.0</v>
      </c>
      <c r="B147" s="195" t="s">
        <v>56</v>
      </c>
      <c r="C147" s="195">
        <v>97.0</v>
      </c>
      <c r="D147" s="195">
        <v>184.0</v>
      </c>
      <c r="E147" s="195">
        <v>250.0</v>
      </c>
      <c r="F147" s="195">
        <f t="shared" si="5"/>
        <v>0</v>
      </c>
      <c r="G147" s="195">
        <f t="shared" si="6"/>
        <v>133.86</v>
      </c>
      <c r="H147" s="196">
        <f t="shared" si="7"/>
        <v>133.86</v>
      </c>
      <c r="I147" s="195">
        <v>1.0</v>
      </c>
      <c r="J147" s="219">
        <f t="shared" si="8"/>
        <v>133.86</v>
      </c>
      <c r="K147" s="140"/>
      <c r="L147" s="198"/>
      <c r="M147" s="199"/>
      <c r="N147" s="199"/>
      <c r="O147" s="140"/>
      <c r="P147" s="140"/>
      <c r="Q147" s="142">
        <v>30.0</v>
      </c>
      <c r="R147" s="191">
        <f t="shared" si="9"/>
        <v>2.5</v>
      </c>
      <c r="S147" s="185">
        <f t="shared" si="10"/>
        <v>1</v>
      </c>
      <c r="T147" s="185">
        <f t="shared" si="11"/>
        <v>2.5</v>
      </c>
      <c r="U147" s="193">
        <f t="shared" si="12"/>
        <v>133.86</v>
      </c>
      <c r="V147" s="191">
        <f t="shared" ref="V147:W147" si="140">C147/100</f>
        <v>0.97</v>
      </c>
      <c r="W147" s="191">
        <f t="shared" si="140"/>
        <v>1.84</v>
      </c>
      <c r="X147" s="191">
        <f t="shared" si="14"/>
        <v>2.5</v>
      </c>
      <c r="Y147" s="194">
        <f t="shared" si="15"/>
        <v>4.462</v>
      </c>
      <c r="Z147" s="140"/>
      <c r="AA147" s="140"/>
      <c r="AB147" s="140"/>
      <c r="AC147" s="140"/>
      <c r="AD147" s="140"/>
      <c r="AE147" s="140"/>
      <c r="AF147" s="140"/>
      <c r="AG147" s="140"/>
      <c r="AH147" s="140"/>
      <c r="AI147" s="140"/>
      <c r="AJ147" s="140"/>
      <c r="AK147" s="140"/>
      <c r="AL147" s="140"/>
      <c r="AM147" s="140"/>
      <c r="AN147" s="140"/>
      <c r="AO147" s="140"/>
      <c r="AP147" s="140"/>
      <c r="AQ147" s="140"/>
      <c r="AR147" s="140"/>
      <c r="AS147" s="140"/>
    </row>
    <row r="148" ht="27.0" customHeight="1">
      <c r="A148" s="185">
        <v>233.0</v>
      </c>
      <c r="B148" s="195" t="s">
        <v>56</v>
      </c>
      <c r="C148" s="195">
        <v>98.0</v>
      </c>
      <c r="D148" s="195">
        <v>184.0</v>
      </c>
      <c r="E148" s="195">
        <v>254.0</v>
      </c>
      <c r="F148" s="195">
        <f t="shared" si="5"/>
        <v>0</v>
      </c>
      <c r="G148" s="195">
        <f t="shared" si="6"/>
        <v>137.40384</v>
      </c>
      <c r="H148" s="196">
        <f t="shared" si="7"/>
        <v>137.40384</v>
      </c>
      <c r="I148" s="195">
        <v>1.0</v>
      </c>
      <c r="J148" s="219">
        <f t="shared" si="8"/>
        <v>137.40384</v>
      </c>
      <c r="K148" s="140"/>
      <c r="L148" s="198"/>
      <c r="M148" s="199"/>
      <c r="N148" s="199"/>
      <c r="O148" s="140"/>
      <c r="P148" s="140"/>
      <c r="Q148" s="142">
        <v>30.0</v>
      </c>
      <c r="R148" s="191">
        <f t="shared" si="9"/>
        <v>2.54</v>
      </c>
      <c r="S148" s="185">
        <f t="shared" si="10"/>
        <v>1</v>
      </c>
      <c r="T148" s="185">
        <f t="shared" si="11"/>
        <v>2.54</v>
      </c>
      <c r="U148" s="193">
        <f t="shared" si="12"/>
        <v>137.40384</v>
      </c>
      <c r="V148" s="191">
        <f t="shared" ref="V148:W148" si="141">C148/100</f>
        <v>0.98</v>
      </c>
      <c r="W148" s="191">
        <f t="shared" si="141"/>
        <v>1.84</v>
      </c>
      <c r="X148" s="191">
        <f t="shared" si="14"/>
        <v>2.54</v>
      </c>
      <c r="Y148" s="194">
        <f t="shared" si="15"/>
        <v>4.580128</v>
      </c>
      <c r="Z148" s="140"/>
      <c r="AA148" s="140"/>
      <c r="AB148" s="140"/>
      <c r="AC148" s="140"/>
      <c r="AD148" s="140"/>
      <c r="AE148" s="140"/>
      <c r="AF148" s="140"/>
      <c r="AG148" s="140"/>
      <c r="AH148" s="140"/>
      <c r="AI148" s="140"/>
      <c r="AJ148" s="140"/>
      <c r="AK148" s="140"/>
      <c r="AL148" s="140"/>
      <c r="AM148" s="140"/>
      <c r="AN148" s="140"/>
      <c r="AO148" s="140"/>
      <c r="AP148" s="140"/>
      <c r="AQ148" s="140"/>
      <c r="AR148" s="140"/>
      <c r="AS148" s="140"/>
    </row>
    <row r="149" ht="27.0" customHeight="1">
      <c r="A149" s="185">
        <v>234.0</v>
      </c>
      <c r="B149" s="195" t="s">
        <v>56</v>
      </c>
      <c r="C149" s="195">
        <v>96.0</v>
      </c>
      <c r="D149" s="195">
        <v>184.0</v>
      </c>
      <c r="E149" s="195">
        <v>247.0</v>
      </c>
      <c r="F149" s="195">
        <f t="shared" si="5"/>
        <v>0</v>
      </c>
      <c r="G149" s="195">
        <f t="shared" si="6"/>
        <v>130.89024</v>
      </c>
      <c r="H149" s="196">
        <f t="shared" si="7"/>
        <v>130.89024</v>
      </c>
      <c r="I149" s="195">
        <v>1.0</v>
      </c>
      <c r="J149" s="219">
        <f t="shared" si="8"/>
        <v>130.89024</v>
      </c>
      <c r="K149" s="140"/>
      <c r="L149" s="198"/>
      <c r="M149" s="199"/>
      <c r="N149" s="199"/>
      <c r="O149" s="140"/>
      <c r="P149" s="140"/>
      <c r="Q149" s="142">
        <v>30.0</v>
      </c>
      <c r="R149" s="191">
        <f t="shared" si="9"/>
        <v>2.47</v>
      </c>
      <c r="S149" s="185">
        <f t="shared" si="10"/>
        <v>1</v>
      </c>
      <c r="T149" s="185">
        <f t="shared" si="11"/>
        <v>2.47</v>
      </c>
      <c r="U149" s="193">
        <f t="shared" si="12"/>
        <v>130.89024</v>
      </c>
      <c r="V149" s="191">
        <f t="shared" ref="V149:W149" si="142">C149/100</f>
        <v>0.96</v>
      </c>
      <c r="W149" s="191">
        <f t="shared" si="142"/>
        <v>1.84</v>
      </c>
      <c r="X149" s="191">
        <f t="shared" si="14"/>
        <v>2.47</v>
      </c>
      <c r="Y149" s="194">
        <f t="shared" si="15"/>
        <v>4.363008</v>
      </c>
      <c r="Z149" s="140"/>
      <c r="AA149" s="140"/>
      <c r="AB149" s="140"/>
      <c r="AC149" s="140"/>
      <c r="AD149" s="140"/>
      <c r="AE149" s="140"/>
      <c r="AF149" s="140"/>
      <c r="AG149" s="140"/>
      <c r="AH149" s="140"/>
      <c r="AI149" s="140"/>
      <c r="AJ149" s="140"/>
      <c r="AK149" s="140"/>
      <c r="AL149" s="140"/>
      <c r="AM149" s="140"/>
      <c r="AN149" s="140"/>
      <c r="AO149" s="140"/>
      <c r="AP149" s="140"/>
      <c r="AQ149" s="140"/>
      <c r="AR149" s="140"/>
      <c r="AS149" s="140"/>
    </row>
    <row r="150" ht="27.0" customHeight="1">
      <c r="A150" s="185">
        <v>235.0</v>
      </c>
      <c r="B150" s="195" t="s">
        <v>56</v>
      </c>
      <c r="C150" s="195">
        <v>97.0</v>
      </c>
      <c r="D150" s="195">
        <v>184.0</v>
      </c>
      <c r="E150" s="195">
        <v>246.0</v>
      </c>
      <c r="F150" s="195">
        <f t="shared" si="5"/>
        <v>0</v>
      </c>
      <c r="G150" s="195">
        <f t="shared" si="6"/>
        <v>131.71824</v>
      </c>
      <c r="H150" s="196">
        <f t="shared" si="7"/>
        <v>131.71824</v>
      </c>
      <c r="I150" s="195">
        <v>2.0</v>
      </c>
      <c r="J150" s="219">
        <f t="shared" si="8"/>
        <v>263.43648</v>
      </c>
      <c r="K150" s="140"/>
      <c r="L150" s="198"/>
      <c r="M150" s="199"/>
      <c r="N150" s="199"/>
      <c r="O150" s="140"/>
      <c r="P150" s="140"/>
      <c r="Q150" s="142">
        <v>30.0</v>
      </c>
      <c r="R150" s="191">
        <f t="shared" si="9"/>
        <v>2.46</v>
      </c>
      <c r="S150" s="185">
        <f t="shared" si="10"/>
        <v>2</v>
      </c>
      <c r="T150" s="185">
        <f t="shared" si="11"/>
        <v>4.92</v>
      </c>
      <c r="U150" s="193">
        <f t="shared" si="12"/>
        <v>131.71824</v>
      </c>
      <c r="V150" s="191">
        <f t="shared" ref="V150:W150" si="143">C150/100</f>
        <v>0.97</v>
      </c>
      <c r="W150" s="191">
        <f t="shared" si="143"/>
        <v>1.84</v>
      </c>
      <c r="X150" s="191">
        <f t="shared" si="14"/>
        <v>4.92</v>
      </c>
      <c r="Y150" s="194">
        <f t="shared" si="15"/>
        <v>8.781216</v>
      </c>
      <c r="Z150" s="140"/>
      <c r="AA150" s="140"/>
      <c r="AB150" s="140"/>
      <c r="AC150" s="140"/>
      <c r="AD150" s="140"/>
      <c r="AE150" s="140"/>
      <c r="AF150" s="140"/>
      <c r="AG150" s="140"/>
      <c r="AH150" s="140"/>
      <c r="AI150" s="140"/>
      <c r="AJ150" s="140"/>
      <c r="AK150" s="140"/>
      <c r="AL150" s="140"/>
      <c r="AM150" s="140"/>
      <c r="AN150" s="140"/>
      <c r="AO150" s="140"/>
      <c r="AP150" s="140"/>
      <c r="AQ150" s="140"/>
      <c r="AR150" s="140"/>
      <c r="AS150" s="140"/>
    </row>
    <row r="151" ht="27.0" customHeight="1">
      <c r="A151" s="185">
        <v>236.0</v>
      </c>
      <c r="B151" s="195" t="s">
        <v>56</v>
      </c>
      <c r="C151" s="195">
        <v>100.0</v>
      </c>
      <c r="D151" s="195">
        <v>184.0</v>
      </c>
      <c r="E151" s="195">
        <v>244.0</v>
      </c>
      <c r="F151" s="195">
        <f t="shared" si="5"/>
        <v>0</v>
      </c>
      <c r="G151" s="195">
        <f t="shared" si="6"/>
        <v>134.688</v>
      </c>
      <c r="H151" s="196">
        <f t="shared" si="7"/>
        <v>134.688</v>
      </c>
      <c r="I151" s="195">
        <v>5.0</v>
      </c>
      <c r="J151" s="219">
        <f t="shared" si="8"/>
        <v>673.44</v>
      </c>
      <c r="K151" s="140"/>
      <c r="L151" s="198"/>
      <c r="M151" s="199"/>
      <c r="N151" s="199"/>
      <c r="O151" s="140"/>
      <c r="P151" s="140"/>
      <c r="Q151" s="142">
        <v>30.0</v>
      </c>
      <c r="R151" s="191">
        <f t="shared" si="9"/>
        <v>2.44</v>
      </c>
      <c r="S151" s="185">
        <f t="shared" si="10"/>
        <v>5</v>
      </c>
      <c r="T151" s="185">
        <f t="shared" si="11"/>
        <v>12.2</v>
      </c>
      <c r="U151" s="193">
        <f t="shared" si="12"/>
        <v>134.688</v>
      </c>
      <c r="V151" s="191">
        <f t="shared" ref="V151:W151" si="144">C151/100</f>
        <v>1</v>
      </c>
      <c r="W151" s="191">
        <f t="shared" si="144"/>
        <v>1.84</v>
      </c>
      <c r="X151" s="191">
        <f t="shared" si="14"/>
        <v>12.2</v>
      </c>
      <c r="Y151" s="194">
        <f t="shared" si="15"/>
        <v>22.448</v>
      </c>
      <c r="Z151" s="140"/>
      <c r="AA151" s="140"/>
      <c r="AB151" s="140"/>
      <c r="AC151" s="140"/>
      <c r="AD151" s="140"/>
      <c r="AE151" s="140"/>
      <c r="AF151" s="140"/>
      <c r="AG151" s="140"/>
      <c r="AH151" s="140"/>
      <c r="AI151" s="140"/>
      <c r="AJ151" s="140"/>
      <c r="AK151" s="140"/>
      <c r="AL151" s="140"/>
      <c r="AM151" s="140"/>
      <c r="AN151" s="140"/>
      <c r="AO151" s="140"/>
      <c r="AP151" s="140"/>
      <c r="AQ151" s="140"/>
      <c r="AR151" s="140"/>
      <c r="AS151" s="140"/>
    </row>
    <row r="152" ht="27.0" customHeight="1">
      <c r="A152" s="185">
        <v>237.0</v>
      </c>
      <c r="B152" s="195" t="s">
        <v>56</v>
      </c>
      <c r="C152" s="195">
        <v>99.0</v>
      </c>
      <c r="D152" s="195">
        <v>184.0</v>
      </c>
      <c r="E152" s="195">
        <v>244.0</v>
      </c>
      <c r="F152" s="195">
        <f t="shared" si="5"/>
        <v>0</v>
      </c>
      <c r="G152" s="195">
        <f t="shared" si="6"/>
        <v>133.34112</v>
      </c>
      <c r="H152" s="196">
        <f t="shared" si="7"/>
        <v>133.34112</v>
      </c>
      <c r="I152" s="195">
        <v>1.0</v>
      </c>
      <c r="J152" s="219">
        <f t="shared" si="8"/>
        <v>133.34112</v>
      </c>
      <c r="K152" s="140"/>
      <c r="L152" s="198"/>
      <c r="M152" s="199"/>
      <c r="N152" s="199"/>
      <c r="O152" s="140"/>
      <c r="P152" s="140"/>
      <c r="Q152" s="142">
        <v>30.0</v>
      </c>
      <c r="R152" s="191">
        <f t="shared" si="9"/>
        <v>2.44</v>
      </c>
      <c r="S152" s="185">
        <f t="shared" si="10"/>
        <v>1</v>
      </c>
      <c r="T152" s="185">
        <f t="shared" si="11"/>
        <v>2.44</v>
      </c>
      <c r="U152" s="193">
        <f t="shared" si="12"/>
        <v>133.34112</v>
      </c>
      <c r="V152" s="191">
        <f t="shared" ref="V152:W152" si="145">C152/100</f>
        <v>0.99</v>
      </c>
      <c r="W152" s="191">
        <f t="shared" si="145"/>
        <v>1.84</v>
      </c>
      <c r="X152" s="191">
        <f t="shared" si="14"/>
        <v>2.44</v>
      </c>
      <c r="Y152" s="194">
        <f t="shared" si="15"/>
        <v>4.444704</v>
      </c>
      <c r="Z152" s="140"/>
      <c r="AA152" s="140"/>
      <c r="AB152" s="140"/>
      <c r="AC152" s="140"/>
      <c r="AD152" s="140"/>
      <c r="AE152" s="140"/>
      <c r="AF152" s="140"/>
      <c r="AG152" s="140"/>
      <c r="AH152" s="140"/>
      <c r="AI152" s="140"/>
      <c r="AJ152" s="140"/>
      <c r="AK152" s="140"/>
      <c r="AL152" s="140"/>
      <c r="AM152" s="140"/>
      <c r="AN152" s="140"/>
      <c r="AO152" s="140"/>
      <c r="AP152" s="140"/>
      <c r="AQ152" s="140"/>
      <c r="AR152" s="140"/>
      <c r="AS152" s="140"/>
    </row>
    <row r="153" ht="27.0" customHeight="1">
      <c r="A153" s="185">
        <v>238.0</v>
      </c>
      <c r="B153" s="195" t="s">
        <v>56</v>
      </c>
      <c r="C153" s="195">
        <v>99.0</v>
      </c>
      <c r="D153" s="195">
        <v>184.0</v>
      </c>
      <c r="E153" s="195">
        <v>245.0</v>
      </c>
      <c r="F153" s="195">
        <f t="shared" si="5"/>
        <v>0</v>
      </c>
      <c r="G153" s="195">
        <f t="shared" si="6"/>
        <v>133.8876</v>
      </c>
      <c r="H153" s="196">
        <f t="shared" si="7"/>
        <v>133.8876</v>
      </c>
      <c r="I153" s="195">
        <v>1.0</v>
      </c>
      <c r="J153" s="219">
        <f t="shared" si="8"/>
        <v>133.8876</v>
      </c>
      <c r="K153" s="140"/>
      <c r="L153" s="198"/>
      <c r="M153" s="199"/>
      <c r="N153" s="199"/>
      <c r="O153" s="140"/>
      <c r="P153" s="140"/>
      <c r="Q153" s="142">
        <v>30.0</v>
      </c>
      <c r="R153" s="191">
        <f t="shared" si="9"/>
        <v>2.45</v>
      </c>
      <c r="S153" s="185">
        <f t="shared" si="10"/>
        <v>1</v>
      </c>
      <c r="T153" s="185">
        <f t="shared" si="11"/>
        <v>2.45</v>
      </c>
      <c r="U153" s="193">
        <f t="shared" si="12"/>
        <v>133.8876</v>
      </c>
      <c r="V153" s="191">
        <f t="shared" ref="V153:W153" si="146">C153/100</f>
        <v>0.99</v>
      </c>
      <c r="W153" s="191">
        <f t="shared" si="146"/>
        <v>1.84</v>
      </c>
      <c r="X153" s="191">
        <f t="shared" si="14"/>
        <v>2.45</v>
      </c>
      <c r="Y153" s="194">
        <f t="shared" si="15"/>
        <v>4.46292</v>
      </c>
      <c r="Z153" s="140"/>
      <c r="AA153" s="140"/>
      <c r="AB153" s="140"/>
      <c r="AC153" s="140"/>
      <c r="AD153" s="140"/>
      <c r="AE153" s="140"/>
      <c r="AF153" s="140"/>
      <c r="AG153" s="140"/>
      <c r="AH153" s="140"/>
      <c r="AI153" s="140"/>
      <c r="AJ153" s="140"/>
      <c r="AK153" s="140"/>
      <c r="AL153" s="140"/>
      <c r="AM153" s="140"/>
      <c r="AN153" s="140"/>
      <c r="AO153" s="140"/>
      <c r="AP153" s="140"/>
      <c r="AQ153" s="140"/>
      <c r="AR153" s="140"/>
      <c r="AS153" s="140"/>
    </row>
    <row r="154" ht="27.0" customHeight="1">
      <c r="A154" s="185">
        <v>240.0</v>
      </c>
      <c r="B154" s="180"/>
      <c r="C154" s="180"/>
      <c r="D154" s="180"/>
      <c r="E154" s="180"/>
      <c r="F154" s="180"/>
      <c r="G154" s="180"/>
      <c r="H154" s="183"/>
      <c r="I154" s="164"/>
      <c r="J154" s="202">
        <f>+Q194</f>
        <v>145.6</v>
      </c>
      <c r="K154" s="140"/>
      <c r="L154" s="198"/>
      <c r="M154" s="199"/>
      <c r="N154" s="199"/>
      <c r="O154" s="140"/>
      <c r="P154" s="140"/>
      <c r="Q154" s="142"/>
      <c r="R154" s="191">
        <f t="shared" si="9"/>
        <v>0</v>
      </c>
      <c r="S154" s="185" t="str">
        <f t="shared" si="10"/>
        <v/>
      </c>
      <c r="T154" s="185">
        <f t="shared" si="11"/>
        <v>0</v>
      </c>
      <c r="U154" s="193">
        <f t="shared" si="12"/>
        <v>0</v>
      </c>
      <c r="V154" s="191">
        <f t="shared" ref="V154:W154" si="147">C154/100</f>
        <v>0</v>
      </c>
      <c r="W154" s="191">
        <f t="shared" si="147"/>
        <v>0</v>
      </c>
      <c r="X154" s="191">
        <f t="shared" si="14"/>
        <v>0</v>
      </c>
      <c r="Y154" s="194">
        <f t="shared" si="15"/>
        <v>0</v>
      </c>
      <c r="Z154" s="140"/>
      <c r="AA154" s="140"/>
      <c r="AB154" s="140"/>
      <c r="AC154" s="140"/>
      <c r="AD154" s="140"/>
      <c r="AE154" s="140"/>
      <c r="AF154" s="140"/>
      <c r="AG154" s="140"/>
      <c r="AH154" s="140"/>
      <c r="AI154" s="140"/>
      <c r="AJ154" s="140"/>
      <c r="AK154" s="140"/>
      <c r="AL154" s="140"/>
      <c r="AM154" s="140"/>
      <c r="AN154" s="140"/>
      <c r="AO154" s="140"/>
      <c r="AP154" s="140"/>
      <c r="AQ154" s="140"/>
      <c r="AR154" s="140"/>
      <c r="AS154" s="140"/>
    </row>
    <row r="155" ht="27.0" customHeight="1">
      <c r="A155" s="185">
        <v>241.0</v>
      </c>
      <c r="B155" s="204"/>
      <c r="C155" s="204"/>
      <c r="D155" s="204"/>
      <c r="E155" s="204"/>
      <c r="F155" s="204"/>
      <c r="G155" s="204"/>
      <c r="H155" s="205"/>
      <c r="I155" s="206">
        <f>SUM(I24:I153)</f>
        <v>284</v>
      </c>
      <c r="J155" s="207">
        <f>SUM(J24:J154)</f>
        <v>27582.52478</v>
      </c>
      <c r="K155" s="208"/>
      <c r="L155" s="208"/>
      <c r="M155" s="208"/>
      <c r="N155" s="208"/>
      <c r="O155" s="208"/>
      <c r="P155" s="208"/>
      <c r="Q155" s="142"/>
      <c r="R155" s="208">
        <f>SUMIFS($S$24:$S$153,$R$24:$R$153,"&gt;=3")</f>
        <v>1</v>
      </c>
      <c r="S155" s="208">
        <f t="shared" ref="S155:T155" si="148">SUM(S24:S153)</f>
        <v>284</v>
      </c>
      <c r="T155" s="208">
        <f t="shared" si="148"/>
        <v>568.8</v>
      </c>
      <c r="U155" s="209"/>
      <c r="V155" s="208"/>
      <c r="W155" s="208"/>
      <c r="X155" s="208"/>
      <c r="Y155" s="210">
        <f>SUM(Y24:Y154)</f>
        <v>1095.92851</v>
      </c>
      <c r="Z155" s="208"/>
      <c r="AA155" s="208"/>
      <c r="AB155" s="208"/>
      <c r="AC155" s="208"/>
      <c r="AD155" s="208"/>
      <c r="AE155" s="208"/>
      <c r="AF155" s="208"/>
      <c r="AG155" s="208"/>
      <c r="AH155" s="208"/>
      <c r="AI155" s="208"/>
      <c r="AJ155" s="208"/>
      <c r="AK155" s="208"/>
      <c r="AL155" s="208"/>
      <c r="AM155" s="208"/>
      <c r="AN155" s="208"/>
      <c r="AO155" s="208"/>
      <c r="AP155" s="208"/>
      <c r="AQ155" s="208"/>
      <c r="AR155" s="208"/>
      <c r="AS155" s="208"/>
    </row>
    <row r="156" ht="29.25" customHeight="1">
      <c r="A156" s="140"/>
      <c r="B156" s="140"/>
      <c r="C156" s="140"/>
      <c r="D156" s="140"/>
      <c r="E156" s="140"/>
      <c r="F156" s="140"/>
      <c r="G156" s="140"/>
      <c r="H156" s="141"/>
      <c r="I156" s="140"/>
      <c r="J156" s="140"/>
      <c r="K156" s="140"/>
      <c r="L156" s="140"/>
      <c r="M156" s="140"/>
      <c r="N156" s="140"/>
      <c r="O156" s="140"/>
      <c r="P156" s="140"/>
      <c r="Q156" s="142"/>
      <c r="R156" s="190"/>
      <c r="S156" s="140"/>
      <c r="T156" s="140"/>
      <c r="U156" s="143"/>
      <c r="V156" s="140"/>
      <c r="W156" s="140"/>
      <c r="X156" s="140"/>
      <c r="Y156" s="140"/>
      <c r="Z156" s="140"/>
      <c r="AA156" s="140"/>
      <c r="AB156" s="140"/>
      <c r="AC156" s="140"/>
      <c r="AD156" s="140"/>
      <c r="AE156" s="140"/>
      <c r="AF156" s="140"/>
      <c r="AG156" s="140"/>
      <c r="AH156" s="140"/>
      <c r="AI156" s="140"/>
      <c r="AJ156" s="140"/>
      <c r="AK156" s="140"/>
      <c r="AL156" s="140"/>
      <c r="AM156" s="140"/>
      <c r="AN156" s="140"/>
      <c r="AO156" s="140"/>
      <c r="AP156" s="140"/>
      <c r="AQ156" s="140"/>
      <c r="AR156" s="140"/>
      <c r="AS156" s="140"/>
    </row>
    <row r="157" ht="29.25" customHeight="1">
      <c r="A157" s="140"/>
      <c r="B157" s="140"/>
      <c r="C157" s="140"/>
      <c r="D157" s="140"/>
      <c r="E157" s="140"/>
      <c r="F157" s="140"/>
      <c r="G157" s="140"/>
      <c r="H157" s="141"/>
      <c r="I157" s="140"/>
      <c r="J157" s="140"/>
      <c r="K157" s="140"/>
      <c r="L157" s="140"/>
      <c r="M157" s="140"/>
      <c r="N157" s="140"/>
      <c r="O157" s="140"/>
      <c r="P157" s="140"/>
      <c r="Q157" s="203"/>
      <c r="R157" s="140"/>
      <c r="S157" s="140" t="s">
        <v>48</v>
      </c>
      <c r="T157" s="140" t="s">
        <v>64</v>
      </c>
      <c r="U157" s="143"/>
      <c r="V157" s="140"/>
      <c r="W157" s="140"/>
      <c r="X157" s="140"/>
      <c r="Y157" s="140"/>
      <c r="Z157" s="140"/>
      <c r="AA157" s="140"/>
      <c r="AB157" s="140"/>
      <c r="AC157" s="140"/>
      <c r="AD157" s="140"/>
      <c r="AE157" s="140"/>
      <c r="AF157" s="140"/>
      <c r="AG157" s="140"/>
      <c r="AH157" s="140"/>
      <c r="AI157" s="140"/>
      <c r="AJ157" s="140"/>
      <c r="AK157" s="140"/>
      <c r="AL157" s="140"/>
      <c r="AM157" s="140"/>
      <c r="AN157" s="140"/>
      <c r="AO157" s="140"/>
      <c r="AP157" s="140"/>
      <c r="AQ157" s="140"/>
      <c r="AR157" s="140"/>
      <c r="AS157" s="140"/>
    </row>
    <row r="158" ht="29.25" customHeight="1">
      <c r="A158" s="140"/>
      <c r="B158" s="140"/>
      <c r="C158" s="140"/>
      <c r="D158" s="140"/>
      <c r="E158" s="140"/>
      <c r="F158" s="140"/>
      <c r="G158" s="140"/>
      <c r="H158" s="141"/>
      <c r="I158" s="140"/>
      <c r="J158" s="140"/>
      <c r="K158" s="140"/>
      <c r="L158" s="140"/>
      <c r="M158" s="140"/>
      <c r="N158" s="140"/>
      <c r="O158" s="140"/>
      <c r="P158" s="140"/>
      <c r="Q158" s="142"/>
      <c r="R158" s="140" t="s">
        <v>31</v>
      </c>
      <c r="S158" s="211">
        <f>SUMIFS($J$19:$J$37,$R$19:$R$37,"&gt;=3")</f>
        <v>0</v>
      </c>
      <c r="T158" s="212"/>
      <c r="U158" s="143"/>
      <c r="V158" s="140"/>
      <c r="W158" s="140"/>
      <c r="X158" s="140"/>
      <c r="Y158" s="140"/>
      <c r="Z158" s="140"/>
      <c r="AA158" s="140"/>
      <c r="AB158" s="140"/>
      <c r="AC158" s="140"/>
      <c r="AD158" s="140"/>
      <c r="AE158" s="140"/>
      <c r="AF158" s="140"/>
      <c r="AG158" s="140"/>
      <c r="AH158" s="140"/>
      <c r="AI158" s="140"/>
      <c r="AJ158" s="140"/>
      <c r="AK158" s="140"/>
      <c r="AL158" s="140"/>
      <c r="AM158" s="140"/>
      <c r="AN158" s="140"/>
      <c r="AO158" s="140"/>
      <c r="AP158" s="140"/>
      <c r="AQ158" s="140"/>
      <c r="AR158" s="140"/>
      <c r="AS158" s="140"/>
    </row>
    <row r="159" ht="29.25" customHeight="1">
      <c r="A159" s="140" t="s">
        <v>32</v>
      </c>
      <c r="B159" s="140"/>
      <c r="C159" s="140"/>
      <c r="D159" s="140" t="s">
        <v>33</v>
      </c>
      <c r="E159" s="140"/>
      <c r="F159" s="140"/>
      <c r="G159" s="140"/>
      <c r="H159" s="141"/>
      <c r="I159" s="140"/>
      <c r="J159" s="140"/>
      <c r="K159" s="140"/>
      <c r="L159" s="140"/>
      <c r="M159" s="140"/>
      <c r="N159" s="140"/>
      <c r="O159" s="140"/>
      <c r="P159" s="140"/>
      <c r="Q159" s="142"/>
      <c r="R159" s="140" t="s">
        <v>34</v>
      </c>
      <c r="S159" s="213">
        <f>J155-S158</f>
        <v>27582.52478</v>
      </c>
      <c r="T159" s="212">
        <f>+SUMIFS($T$24:$T$153,$R$24:$R$153,"&gt;=3")</f>
        <v>3.44</v>
      </c>
      <c r="U159" s="143"/>
      <c r="V159" s="140"/>
      <c r="W159" s="140"/>
      <c r="X159" s="140"/>
      <c r="Y159" s="140"/>
      <c r="Z159" s="140"/>
      <c r="AA159" s="140"/>
      <c r="AB159" s="140"/>
      <c r="AC159" s="140"/>
      <c r="AD159" s="140"/>
      <c r="AE159" s="140"/>
      <c r="AF159" s="140"/>
      <c r="AG159" s="140"/>
      <c r="AH159" s="140"/>
      <c r="AI159" s="140"/>
      <c r="AJ159" s="140"/>
      <c r="AK159" s="140"/>
      <c r="AL159" s="140"/>
      <c r="AM159" s="140"/>
      <c r="AN159" s="140"/>
      <c r="AO159" s="140"/>
      <c r="AP159" s="140"/>
      <c r="AQ159" s="140"/>
      <c r="AR159" s="140"/>
      <c r="AS159" s="140"/>
    </row>
    <row r="160" ht="29.25" customHeight="1">
      <c r="A160" s="140"/>
      <c r="B160" s="140"/>
      <c r="C160" s="140"/>
      <c r="D160" s="140"/>
      <c r="E160" s="140"/>
      <c r="F160" s="140"/>
      <c r="G160" s="140"/>
      <c r="H160" s="141"/>
      <c r="I160" s="140"/>
      <c r="J160" s="140"/>
      <c r="K160" s="140"/>
      <c r="L160" s="140"/>
      <c r="M160" s="140"/>
      <c r="N160" s="140"/>
      <c r="O160" s="140"/>
      <c r="P160" s="140"/>
      <c r="Q160" s="203"/>
      <c r="R160" s="140"/>
      <c r="S160" s="214">
        <f>+I155</f>
        <v>284</v>
      </c>
      <c r="T160" s="140"/>
      <c r="U160" s="143"/>
      <c r="V160" s="140"/>
      <c r="W160" s="140"/>
      <c r="X160" s="140"/>
      <c r="Y160" s="140"/>
      <c r="Z160" s="140"/>
      <c r="AA160" s="140"/>
      <c r="AB160" s="140"/>
      <c r="AC160" s="140"/>
      <c r="AD160" s="140"/>
      <c r="AE160" s="140"/>
      <c r="AF160" s="140"/>
      <c r="AG160" s="140"/>
      <c r="AH160" s="140"/>
      <c r="AI160" s="140"/>
      <c r="AJ160" s="140"/>
      <c r="AK160" s="140"/>
      <c r="AL160" s="140"/>
      <c r="AM160" s="140"/>
      <c r="AN160" s="140"/>
      <c r="AO160" s="140"/>
      <c r="AP160" s="140"/>
      <c r="AQ160" s="140"/>
      <c r="AR160" s="140"/>
      <c r="AS160" s="140"/>
    </row>
    <row r="161" ht="39.0" customHeight="1">
      <c r="A161" s="180"/>
      <c r="B161" s="164" t="s">
        <v>12</v>
      </c>
      <c r="C161" s="181" t="s">
        <v>65</v>
      </c>
      <c r="D161" s="52"/>
      <c r="E161" s="53"/>
      <c r="F161" s="182"/>
      <c r="G161" s="182"/>
      <c r="H161" s="183" t="s">
        <v>14</v>
      </c>
      <c r="I161" s="164" t="s">
        <v>15</v>
      </c>
      <c r="J161" s="164" t="s">
        <v>16</v>
      </c>
      <c r="K161" s="140"/>
      <c r="L161" s="140"/>
      <c r="M161" s="140"/>
      <c r="N161" s="140"/>
      <c r="O161" s="140"/>
      <c r="P161" s="140"/>
      <c r="Q161" s="142"/>
      <c r="R161" s="140"/>
      <c r="S161" s="140"/>
      <c r="T161" s="140"/>
      <c r="U161" s="143"/>
      <c r="V161" s="140"/>
      <c r="W161" s="140"/>
      <c r="X161" s="140"/>
      <c r="Y161" s="140"/>
      <c r="Z161" s="140"/>
      <c r="AA161" s="140"/>
      <c r="AB161" s="140"/>
      <c r="AC161" s="140"/>
      <c r="AD161" s="140"/>
      <c r="AE161" s="140"/>
      <c r="AF161" s="140"/>
      <c r="AG161" s="140"/>
      <c r="AH161" s="140"/>
      <c r="AI161" s="140"/>
      <c r="AJ161" s="140"/>
      <c r="AK161" s="140"/>
      <c r="AL161" s="140"/>
      <c r="AM161" s="140"/>
      <c r="AN161" s="140"/>
      <c r="AO161" s="140"/>
      <c r="AP161" s="140"/>
      <c r="AQ161" s="140"/>
      <c r="AR161" s="140"/>
      <c r="AS161" s="140"/>
    </row>
    <row r="162" ht="27.0" customHeight="1">
      <c r="A162" s="157">
        <v>1.0</v>
      </c>
      <c r="B162" s="215" t="s">
        <v>155</v>
      </c>
      <c r="C162" s="215">
        <v>80.0</v>
      </c>
      <c r="D162" s="215">
        <v>200.0</v>
      </c>
      <c r="E162" s="215">
        <v>231.0</v>
      </c>
      <c r="F162" s="215">
        <f t="shared" ref="F162:F169" si="149">1-VALUE(IF(RIGHT(B162, 1)="%", RIGHT(B162, 3), 0))</f>
        <v>0.2</v>
      </c>
      <c r="G162" s="215">
        <f t="shared" ref="G162:G169" si="150">+Q162*C162/100*D162/100*E162/100</f>
        <v>90.552</v>
      </c>
      <c r="H162" s="216">
        <f t="shared" ref="H162:H169" si="151">IF(F162=0, G162, F162*G162)</f>
        <v>18.1104</v>
      </c>
      <c r="I162" s="215">
        <v>1.0</v>
      </c>
      <c r="J162" s="217">
        <f t="shared" ref="J162:J169" si="152">+I162*H162</f>
        <v>18.1104</v>
      </c>
      <c r="K162" s="140"/>
      <c r="L162" s="180">
        <f t="shared" ref="L162:L169" si="153">D162*25.4/1000</f>
        <v>5.08</v>
      </c>
      <c r="M162" s="164">
        <f t="shared" ref="M162:M165" si="154">+I162</f>
        <v>1</v>
      </c>
      <c r="N162" s="164">
        <f t="shared" ref="N162:N165" si="155">M162*L162</f>
        <v>5.08</v>
      </c>
      <c r="O162" s="140"/>
      <c r="P162" s="140"/>
      <c r="Q162" s="142">
        <v>24.5</v>
      </c>
      <c r="R162" s="140"/>
      <c r="S162" s="140"/>
      <c r="T162" s="140"/>
      <c r="U162" s="143"/>
      <c r="V162" s="140"/>
      <c r="W162" s="140"/>
      <c r="X162" s="140"/>
      <c r="Y162" s="140"/>
      <c r="Z162" s="140"/>
      <c r="AA162" s="140"/>
      <c r="AB162" s="140"/>
      <c r="AC162" s="140"/>
      <c r="AD162" s="140"/>
      <c r="AE162" s="140"/>
      <c r="AF162" s="140"/>
      <c r="AG162" s="140"/>
      <c r="AH162" s="140"/>
      <c r="AI162" s="140"/>
      <c r="AJ162" s="140"/>
      <c r="AK162" s="140"/>
      <c r="AL162" s="140"/>
      <c r="AM162" s="140"/>
      <c r="AN162" s="140"/>
      <c r="AO162" s="140"/>
      <c r="AP162" s="140"/>
      <c r="AQ162" s="140"/>
      <c r="AR162" s="140"/>
      <c r="AS162" s="140"/>
    </row>
    <row r="163" ht="27.0" customHeight="1">
      <c r="A163" s="164">
        <v>2.0</v>
      </c>
      <c r="B163" s="201" t="s">
        <v>87</v>
      </c>
      <c r="C163" s="201">
        <v>83.0</v>
      </c>
      <c r="D163" s="201">
        <v>204.0</v>
      </c>
      <c r="E163" s="201">
        <v>210.0</v>
      </c>
      <c r="F163" s="201">
        <f t="shared" si="149"/>
        <v>0.2</v>
      </c>
      <c r="G163" s="201">
        <f t="shared" si="150"/>
        <v>67.55868</v>
      </c>
      <c r="H163" s="218">
        <f t="shared" si="151"/>
        <v>13.511736</v>
      </c>
      <c r="I163" s="201">
        <v>1.0</v>
      </c>
      <c r="J163" s="219">
        <f t="shared" si="152"/>
        <v>13.511736</v>
      </c>
      <c r="K163" s="140"/>
      <c r="L163" s="180">
        <f t="shared" si="153"/>
        <v>5.1816</v>
      </c>
      <c r="M163" s="164">
        <f t="shared" si="154"/>
        <v>1</v>
      </c>
      <c r="N163" s="164">
        <f t="shared" si="155"/>
        <v>5.1816</v>
      </c>
      <c r="O163" s="140"/>
      <c r="P163" s="140"/>
      <c r="Q163" s="142">
        <v>19.0</v>
      </c>
      <c r="R163" s="140"/>
      <c r="S163" s="140"/>
      <c r="T163" s="140"/>
      <c r="U163" s="143"/>
      <c r="V163" s="140"/>
      <c r="W163" s="140"/>
      <c r="X163" s="140"/>
      <c r="Y163" s="140"/>
      <c r="Z163" s="140"/>
      <c r="AA163" s="140"/>
      <c r="AB163" s="140"/>
      <c r="AC163" s="140"/>
      <c r="AD163" s="140"/>
      <c r="AE163" s="140"/>
      <c r="AF163" s="140"/>
      <c r="AG163" s="140"/>
      <c r="AH163" s="140"/>
      <c r="AI163" s="140"/>
      <c r="AJ163" s="140"/>
      <c r="AK163" s="140"/>
      <c r="AL163" s="140"/>
      <c r="AM163" s="140"/>
      <c r="AN163" s="140"/>
      <c r="AO163" s="140"/>
      <c r="AP163" s="140"/>
      <c r="AQ163" s="140"/>
      <c r="AR163" s="140"/>
      <c r="AS163" s="140"/>
    </row>
    <row r="164" ht="27.0" customHeight="1">
      <c r="A164" s="164">
        <v>3.0</v>
      </c>
      <c r="B164" s="201" t="s">
        <v>114</v>
      </c>
      <c r="C164" s="201">
        <v>80.0</v>
      </c>
      <c r="D164" s="201">
        <v>205.0</v>
      </c>
      <c r="E164" s="201">
        <v>210.0</v>
      </c>
      <c r="F164" s="201">
        <f t="shared" si="149"/>
        <v>0.2</v>
      </c>
      <c r="G164" s="201">
        <f t="shared" si="150"/>
        <v>72.324</v>
      </c>
      <c r="H164" s="218">
        <f t="shared" si="151"/>
        <v>14.4648</v>
      </c>
      <c r="I164" s="201">
        <v>1.0</v>
      </c>
      <c r="J164" s="219">
        <f t="shared" si="152"/>
        <v>14.4648</v>
      </c>
      <c r="K164" s="140"/>
      <c r="L164" s="180">
        <f t="shared" si="153"/>
        <v>5.207</v>
      </c>
      <c r="M164" s="164">
        <f t="shared" si="154"/>
        <v>1</v>
      </c>
      <c r="N164" s="164">
        <f t="shared" si="155"/>
        <v>5.207</v>
      </c>
      <c r="O164" s="140"/>
      <c r="P164" s="140"/>
      <c r="Q164" s="142">
        <v>21.0</v>
      </c>
      <c r="R164" s="140"/>
      <c r="S164" s="140"/>
      <c r="T164" s="140"/>
      <c r="U164" s="143"/>
      <c r="V164" s="140"/>
      <c r="W164" s="140"/>
      <c r="X164" s="140"/>
      <c r="Y164" s="140"/>
      <c r="Z164" s="140"/>
      <c r="AA164" s="140"/>
      <c r="AB164" s="140"/>
      <c r="AC164" s="140"/>
      <c r="AD164" s="140"/>
      <c r="AE164" s="140"/>
      <c r="AF164" s="140"/>
      <c r="AG164" s="140"/>
      <c r="AH164" s="140"/>
      <c r="AI164" s="140"/>
      <c r="AJ164" s="140"/>
      <c r="AK164" s="140"/>
      <c r="AL164" s="140"/>
      <c r="AM164" s="140"/>
      <c r="AN164" s="140"/>
      <c r="AO164" s="140"/>
      <c r="AP164" s="140"/>
      <c r="AQ164" s="140"/>
      <c r="AR164" s="140"/>
      <c r="AS164" s="140"/>
    </row>
    <row r="165" ht="27.0" customHeight="1">
      <c r="A165" s="164">
        <v>4.0</v>
      </c>
      <c r="B165" s="201" t="s">
        <v>86</v>
      </c>
      <c r="C165" s="201">
        <v>73.0</v>
      </c>
      <c r="D165" s="201">
        <v>205.0</v>
      </c>
      <c r="E165" s="201">
        <v>224.0</v>
      </c>
      <c r="F165" s="201">
        <f t="shared" si="149"/>
        <v>0.2</v>
      </c>
      <c r="G165" s="201">
        <f t="shared" si="150"/>
        <v>56.98672</v>
      </c>
      <c r="H165" s="218">
        <f t="shared" si="151"/>
        <v>11.397344</v>
      </c>
      <c r="I165" s="201">
        <v>1.0</v>
      </c>
      <c r="J165" s="219">
        <f t="shared" si="152"/>
        <v>11.397344</v>
      </c>
      <c r="K165" s="140"/>
      <c r="L165" s="180">
        <f t="shared" si="153"/>
        <v>5.207</v>
      </c>
      <c r="M165" s="164">
        <f t="shared" si="154"/>
        <v>1</v>
      </c>
      <c r="N165" s="164">
        <f t="shared" si="155"/>
        <v>5.207</v>
      </c>
      <c r="O165" s="140"/>
      <c r="P165" s="140"/>
      <c r="Q165" s="142">
        <v>17.0</v>
      </c>
      <c r="R165" s="140"/>
      <c r="S165" s="140"/>
      <c r="T165" s="140"/>
      <c r="U165" s="143"/>
      <c r="V165" s="140"/>
      <c r="W165" s="140"/>
      <c r="X165" s="140"/>
      <c r="Y165" s="140"/>
      <c r="Z165" s="140"/>
      <c r="AA165" s="140"/>
      <c r="AB165" s="140"/>
      <c r="AC165" s="140"/>
      <c r="AD165" s="140"/>
      <c r="AE165" s="140"/>
      <c r="AF165" s="140"/>
      <c r="AG165" s="140"/>
      <c r="AH165" s="140"/>
      <c r="AI165" s="140"/>
      <c r="AJ165" s="140"/>
      <c r="AK165" s="140"/>
      <c r="AL165" s="140"/>
      <c r="AM165" s="140"/>
      <c r="AN165" s="140"/>
      <c r="AO165" s="140"/>
      <c r="AP165" s="140"/>
      <c r="AQ165" s="140"/>
      <c r="AR165" s="140"/>
      <c r="AS165" s="140"/>
    </row>
    <row r="166" ht="27.0" customHeight="1">
      <c r="A166" s="164">
        <v>5.0</v>
      </c>
      <c r="B166" s="201" t="s">
        <v>62</v>
      </c>
      <c r="C166" s="201">
        <v>83.0</v>
      </c>
      <c r="D166" s="201">
        <v>206.0</v>
      </c>
      <c r="E166" s="201">
        <v>209.0</v>
      </c>
      <c r="F166" s="201">
        <f t="shared" si="149"/>
        <v>0.2</v>
      </c>
      <c r="G166" s="201">
        <f t="shared" si="150"/>
        <v>107.20446</v>
      </c>
      <c r="H166" s="218">
        <f t="shared" si="151"/>
        <v>21.440892</v>
      </c>
      <c r="I166" s="201">
        <v>1.0</v>
      </c>
      <c r="J166" s="219">
        <f t="shared" si="152"/>
        <v>21.440892</v>
      </c>
      <c r="K166" s="140"/>
      <c r="L166" s="140">
        <f t="shared" si="153"/>
        <v>5.2324</v>
      </c>
      <c r="M166" s="221"/>
      <c r="N166" s="221"/>
      <c r="O166" s="140"/>
      <c r="P166" s="140"/>
      <c r="Q166" s="142">
        <v>30.0</v>
      </c>
      <c r="R166" s="140"/>
      <c r="S166" s="140"/>
      <c r="T166" s="140"/>
      <c r="U166" s="143"/>
      <c r="V166" s="140"/>
      <c r="W166" s="140"/>
      <c r="X166" s="140"/>
      <c r="Y166" s="140"/>
      <c r="Z166" s="140"/>
      <c r="AA166" s="140"/>
      <c r="AB166" s="140"/>
      <c r="AC166" s="140"/>
      <c r="AD166" s="140"/>
      <c r="AE166" s="140"/>
      <c r="AF166" s="140"/>
      <c r="AG166" s="140"/>
      <c r="AH166" s="140"/>
      <c r="AI166" s="140"/>
      <c r="AJ166" s="140"/>
      <c r="AK166" s="140"/>
      <c r="AL166" s="140"/>
      <c r="AM166" s="140"/>
      <c r="AN166" s="140"/>
      <c r="AO166" s="140"/>
      <c r="AP166" s="140"/>
      <c r="AQ166" s="140"/>
      <c r="AR166" s="140"/>
      <c r="AS166" s="140"/>
    </row>
    <row r="167" ht="27.0" customHeight="1">
      <c r="A167" s="164">
        <v>6.0</v>
      </c>
      <c r="B167" s="201" t="s">
        <v>62</v>
      </c>
      <c r="C167" s="201">
        <v>86.0</v>
      </c>
      <c r="D167" s="201">
        <v>206.0</v>
      </c>
      <c r="E167" s="201">
        <v>207.0</v>
      </c>
      <c r="F167" s="201">
        <f t="shared" si="149"/>
        <v>0.2</v>
      </c>
      <c r="G167" s="201">
        <f t="shared" si="150"/>
        <v>110.01636</v>
      </c>
      <c r="H167" s="218">
        <f t="shared" si="151"/>
        <v>22.003272</v>
      </c>
      <c r="I167" s="201">
        <v>1.0</v>
      </c>
      <c r="J167" s="219">
        <f t="shared" si="152"/>
        <v>22.003272</v>
      </c>
      <c r="K167" s="140"/>
      <c r="L167" s="140">
        <f t="shared" si="153"/>
        <v>5.2324</v>
      </c>
      <c r="M167" s="221"/>
      <c r="N167" s="221"/>
      <c r="O167" s="140"/>
      <c r="P167" s="140"/>
      <c r="Q167" s="142">
        <v>30.0</v>
      </c>
      <c r="R167" s="140"/>
      <c r="S167" s="140"/>
      <c r="T167" s="140"/>
      <c r="U167" s="143"/>
      <c r="V167" s="140"/>
      <c r="W167" s="140"/>
      <c r="X167" s="140"/>
      <c r="Y167" s="140"/>
      <c r="Z167" s="140"/>
      <c r="AA167" s="140"/>
      <c r="AB167" s="140"/>
      <c r="AC167" s="140"/>
      <c r="AD167" s="140"/>
      <c r="AE167" s="140"/>
      <c r="AF167" s="140"/>
      <c r="AG167" s="140"/>
      <c r="AH167" s="140"/>
      <c r="AI167" s="140"/>
      <c r="AJ167" s="140"/>
      <c r="AK167" s="140"/>
      <c r="AL167" s="140"/>
      <c r="AM167" s="140"/>
      <c r="AN167" s="140"/>
      <c r="AO167" s="140"/>
      <c r="AP167" s="140"/>
      <c r="AQ167" s="140"/>
      <c r="AR167" s="140"/>
      <c r="AS167" s="140"/>
    </row>
    <row r="168" ht="27.0" customHeight="1">
      <c r="A168" s="164">
        <v>7.0</v>
      </c>
      <c r="B168" s="201" t="s">
        <v>156</v>
      </c>
      <c r="C168" s="201">
        <v>79.0</v>
      </c>
      <c r="D168" s="201">
        <v>209.0</v>
      </c>
      <c r="E168" s="201">
        <v>223.0</v>
      </c>
      <c r="F168" s="201">
        <f t="shared" si="149"/>
        <v>1</v>
      </c>
      <c r="G168" s="201">
        <f t="shared" si="150"/>
        <v>82.8439425</v>
      </c>
      <c r="H168" s="218">
        <f t="shared" si="151"/>
        <v>82.8439425</v>
      </c>
      <c r="I168" s="201">
        <v>1.0</v>
      </c>
      <c r="J168" s="219">
        <f t="shared" si="152"/>
        <v>82.8439425</v>
      </c>
      <c r="K168" s="140"/>
      <c r="L168" s="140">
        <f t="shared" si="153"/>
        <v>5.3086</v>
      </c>
      <c r="M168" s="221"/>
      <c r="N168" s="221"/>
      <c r="O168" s="140"/>
      <c r="P168" s="140"/>
      <c r="Q168" s="142">
        <v>22.5</v>
      </c>
      <c r="R168" s="140"/>
      <c r="S168" s="140"/>
      <c r="T168" s="140"/>
      <c r="U168" s="143"/>
      <c r="V168" s="140"/>
      <c r="W168" s="140"/>
      <c r="X168" s="140"/>
      <c r="Y168" s="140"/>
      <c r="Z168" s="140"/>
      <c r="AA168" s="140"/>
      <c r="AB168" s="140"/>
      <c r="AC168" s="140"/>
      <c r="AD168" s="140"/>
      <c r="AE168" s="140"/>
      <c r="AF168" s="140"/>
      <c r="AG168" s="140"/>
      <c r="AH168" s="140"/>
      <c r="AI168" s="140"/>
      <c r="AJ168" s="140"/>
      <c r="AK168" s="140"/>
      <c r="AL168" s="140"/>
      <c r="AM168" s="140"/>
      <c r="AN168" s="140"/>
      <c r="AO168" s="140"/>
      <c r="AP168" s="140"/>
      <c r="AQ168" s="140"/>
      <c r="AR168" s="140"/>
      <c r="AS168" s="140"/>
    </row>
    <row r="169" ht="27.0" customHeight="1">
      <c r="A169" s="164">
        <v>8.0</v>
      </c>
      <c r="B169" s="201" t="s">
        <v>62</v>
      </c>
      <c r="C169" s="201">
        <v>85.0</v>
      </c>
      <c r="D169" s="201">
        <v>184.0</v>
      </c>
      <c r="E169" s="201">
        <v>245.0</v>
      </c>
      <c r="F169" s="201">
        <f t="shared" si="149"/>
        <v>0.2</v>
      </c>
      <c r="G169" s="201">
        <f t="shared" si="150"/>
        <v>114.954</v>
      </c>
      <c r="H169" s="218">
        <f t="shared" si="151"/>
        <v>22.9908</v>
      </c>
      <c r="I169" s="201">
        <v>1.0</v>
      </c>
      <c r="J169" s="219">
        <f t="shared" si="152"/>
        <v>22.9908</v>
      </c>
      <c r="K169" s="140"/>
      <c r="L169" s="140">
        <f t="shared" si="153"/>
        <v>4.6736</v>
      </c>
      <c r="M169" s="221"/>
      <c r="N169" s="221"/>
      <c r="O169" s="140"/>
      <c r="P169" s="140"/>
      <c r="Q169" s="142">
        <v>30.0</v>
      </c>
      <c r="R169" s="140"/>
      <c r="S169" s="140"/>
      <c r="T169" s="140"/>
      <c r="U169" s="143"/>
      <c r="V169" s="140"/>
      <c r="W169" s="140"/>
      <c r="X169" s="140"/>
      <c r="Y169" s="140"/>
      <c r="Z169" s="140"/>
      <c r="AA169" s="140"/>
      <c r="AB169" s="140"/>
      <c r="AC169" s="140"/>
      <c r="AD169" s="140"/>
      <c r="AE169" s="140"/>
      <c r="AF169" s="140"/>
      <c r="AG169" s="140"/>
      <c r="AH169" s="140"/>
      <c r="AI169" s="140"/>
      <c r="AJ169" s="140"/>
      <c r="AK169" s="140"/>
      <c r="AL169" s="140"/>
      <c r="AM169" s="140"/>
      <c r="AN169" s="140"/>
      <c r="AO169" s="140"/>
      <c r="AP169" s="140"/>
      <c r="AQ169" s="140"/>
      <c r="AR169" s="140"/>
      <c r="AS169" s="140"/>
    </row>
    <row r="170" ht="24.75" customHeight="1">
      <c r="A170" s="164"/>
      <c r="B170" s="198"/>
      <c r="C170" s="198"/>
      <c r="D170" s="198"/>
      <c r="E170" s="198"/>
      <c r="F170" s="198"/>
      <c r="G170" s="198"/>
      <c r="H170" s="222" t="s">
        <v>38</v>
      </c>
      <c r="I170" s="198"/>
      <c r="J170" s="223">
        <f>SUM(J162:J169)</f>
        <v>206.7631865</v>
      </c>
      <c r="K170" s="140"/>
      <c r="L170" s="140"/>
      <c r="M170" s="140"/>
      <c r="N170" s="140"/>
      <c r="O170" s="140"/>
      <c r="P170" s="140"/>
      <c r="Q170" s="142"/>
      <c r="R170" s="224"/>
      <c r="S170" s="140"/>
      <c r="T170" s="140"/>
      <c r="U170" s="143"/>
      <c r="V170" s="140"/>
      <c r="W170" s="140"/>
      <c r="X170" s="140"/>
      <c r="Y170" s="140"/>
      <c r="Z170" s="140"/>
      <c r="AA170" s="140"/>
      <c r="AB170" s="140"/>
      <c r="AC170" s="140"/>
      <c r="AD170" s="140"/>
      <c r="AE170" s="140"/>
      <c r="AF170" s="140"/>
      <c r="AG170" s="140"/>
      <c r="AH170" s="140"/>
      <c r="AI170" s="140"/>
      <c r="AJ170" s="140"/>
      <c r="AK170" s="140"/>
      <c r="AL170" s="140"/>
      <c r="AM170" s="140"/>
      <c r="AN170" s="140"/>
      <c r="AO170" s="140"/>
      <c r="AP170" s="140"/>
      <c r="AQ170" s="140"/>
      <c r="AR170" s="140"/>
      <c r="AS170" s="140"/>
    </row>
    <row r="171" ht="18.0" customHeight="1">
      <c r="A171" s="178"/>
      <c r="B171" s="146"/>
      <c r="C171" s="146"/>
      <c r="D171" s="146"/>
      <c r="E171" s="146"/>
      <c r="F171" s="146"/>
      <c r="G171" s="146"/>
      <c r="H171" s="147"/>
      <c r="I171" s="146"/>
      <c r="J171" s="179"/>
      <c r="K171" s="140"/>
      <c r="L171" s="140"/>
      <c r="M171" s="140"/>
      <c r="N171" s="140"/>
      <c r="O171" s="140"/>
      <c r="P171" s="140"/>
      <c r="Q171" s="142"/>
      <c r="R171" s="224"/>
      <c r="S171" s="140"/>
      <c r="T171" s="140"/>
      <c r="U171" s="143"/>
      <c r="V171" s="140"/>
      <c r="W171" s="140"/>
      <c r="X171" s="140"/>
      <c r="Y171" s="140"/>
      <c r="Z171" s="140"/>
      <c r="AA171" s="140"/>
      <c r="AB171" s="140"/>
      <c r="AC171" s="140"/>
      <c r="AD171" s="140"/>
      <c r="AE171" s="140"/>
      <c r="AF171" s="140"/>
      <c r="AG171" s="140"/>
      <c r="AH171" s="140"/>
      <c r="AI171" s="140"/>
      <c r="AJ171" s="140"/>
      <c r="AK171" s="140"/>
      <c r="AL171" s="140"/>
      <c r="AM171" s="140"/>
      <c r="AN171" s="140"/>
      <c r="AO171" s="140"/>
      <c r="AP171" s="140"/>
      <c r="AQ171" s="140"/>
      <c r="AR171" s="140"/>
      <c r="AS171" s="140"/>
    </row>
    <row r="172" ht="18.0" customHeight="1">
      <c r="A172" s="140"/>
      <c r="B172" s="140"/>
      <c r="C172" s="140"/>
      <c r="D172" s="140"/>
      <c r="E172" s="140"/>
      <c r="F172" s="140"/>
      <c r="G172" s="140"/>
      <c r="H172" s="141"/>
      <c r="I172" s="140"/>
      <c r="J172" s="140"/>
      <c r="K172" s="140"/>
      <c r="L172" s="140"/>
      <c r="M172" s="140"/>
      <c r="N172" s="140"/>
      <c r="O172" s="140"/>
      <c r="P172" s="140"/>
      <c r="Q172" s="142"/>
      <c r="R172" s="224"/>
      <c r="S172" s="140"/>
      <c r="T172" s="140"/>
      <c r="U172" s="143"/>
      <c r="V172" s="140"/>
      <c r="W172" s="140"/>
      <c r="X172" s="140"/>
      <c r="Y172" s="140"/>
      <c r="Z172" s="140"/>
      <c r="AA172" s="140"/>
      <c r="AB172" s="140"/>
      <c r="AC172" s="140"/>
      <c r="AD172" s="140"/>
      <c r="AE172" s="140"/>
      <c r="AF172" s="140"/>
      <c r="AG172" s="140"/>
      <c r="AH172" s="140"/>
      <c r="AI172" s="140"/>
      <c r="AJ172" s="140"/>
      <c r="AK172" s="140"/>
      <c r="AL172" s="140"/>
      <c r="AM172" s="140"/>
      <c r="AN172" s="140"/>
      <c r="AO172" s="140"/>
      <c r="AP172" s="140"/>
      <c r="AQ172" s="140"/>
      <c r="AR172" s="140"/>
      <c r="AS172" s="140"/>
    </row>
    <row r="173" ht="18.0" customHeight="1">
      <c r="A173" s="140"/>
      <c r="B173" s="140"/>
      <c r="C173" s="140"/>
      <c r="D173" s="140"/>
      <c r="E173" s="140"/>
      <c r="F173" s="140"/>
      <c r="G173" s="140"/>
      <c r="H173" s="141"/>
      <c r="I173" s="140"/>
      <c r="J173" s="140"/>
      <c r="K173" s="140"/>
      <c r="L173" s="140"/>
      <c r="M173" s="140"/>
      <c r="N173" s="140"/>
      <c r="O173" s="140"/>
      <c r="P173" s="140"/>
      <c r="Q173" s="142"/>
      <c r="R173" s="224"/>
      <c r="S173" s="140"/>
      <c r="T173" s="140"/>
      <c r="U173" s="143"/>
      <c r="V173" s="140"/>
      <c r="W173" s="140"/>
      <c r="X173" s="140"/>
      <c r="Y173" s="140"/>
      <c r="Z173" s="140"/>
      <c r="AA173" s="140"/>
      <c r="AB173" s="140"/>
      <c r="AC173" s="140"/>
      <c r="AD173" s="140"/>
      <c r="AE173" s="140"/>
      <c r="AF173" s="140"/>
      <c r="AG173" s="140"/>
      <c r="AH173" s="140"/>
      <c r="AI173" s="140"/>
      <c r="AJ173" s="140"/>
      <c r="AK173" s="140"/>
      <c r="AL173" s="140"/>
      <c r="AM173" s="140"/>
      <c r="AN173" s="140"/>
      <c r="AO173" s="140"/>
      <c r="AP173" s="140"/>
      <c r="AQ173" s="140"/>
      <c r="AR173" s="140"/>
      <c r="AS173" s="140"/>
    </row>
    <row r="174" ht="18.0" customHeight="1">
      <c r="A174" s="140" t="s">
        <v>39</v>
      </c>
      <c r="B174" s="140"/>
      <c r="C174" s="140"/>
      <c r="D174" s="140"/>
      <c r="E174" s="140"/>
      <c r="F174" s="140"/>
      <c r="G174" s="140"/>
      <c r="H174" s="141"/>
      <c r="I174" s="140"/>
      <c r="J174" s="140"/>
      <c r="K174" s="140"/>
      <c r="L174" s="140"/>
      <c r="M174" s="140"/>
      <c r="N174" s="140"/>
      <c r="O174" s="140"/>
      <c r="P174" s="140"/>
      <c r="Q174" s="142"/>
      <c r="R174" s="224"/>
      <c r="S174" s="140"/>
      <c r="T174" s="140"/>
      <c r="U174" s="143"/>
      <c r="V174" s="140"/>
      <c r="W174" s="140"/>
      <c r="X174" s="140"/>
      <c r="Y174" s="140"/>
      <c r="Z174" s="140"/>
      <c r="AA174" s="140"/>
      <c r="AB174" s="140"/>
      <c r="AC174" s="140"/>
      <c r="AD174" s="140"/>
      <c r="AE174" s="140"/>
      <c r="AF174" s="140"/>
      <c r="AG174" s="140"/>
      <c r="AH174" s="140"/>
      <c r="AI174" s="140"/>
      <c r="AJ174" s="140"/>
      <c r="AK174" s="140"/>
      <c r="AL174" s="140"/>
      <c r="AM174" s="140"/>
      <c r="AN174" s="140"/>
      <c r="AO174" s="140"/>
      <c r="AP174" s="140"/>
      <c r="AQ174" s="140"/>
      <c r="AR174" s="140"/>
      <c r="AS174" s="140"/>
    </row>
    <row r="175" ht="18.0" customHeight="1">
      <c r="A175" s="140"/>
      <c r="B175" s="140"/>
      <c r="C175" s="140"/>
      <c r="D175" s="140"/>
      <c r="E175" s="140"/>
      <c r="F175" s="140"/>
      <c r="G175" s="140"/>
      <c r="H175" s="141"/>
      <c r="I175" s="140"/>
      <c r="J175" s="140"/>
      <c r="K175" s="140"/>
      <c r="L175" s="140"/>
      <c r="M175" s="140"/>
      <c r="N175" s="140"/>
      <c r="O175" s="140"/>
      <c r="P175" s="140"/>
      <c r="Q175" s="142"/>
      <c r="R175" s="224"/>
      <c r="S175" s="140"/>
      <c r="T175" s="140"/>
      <c r="U175" s="143"/>
      <c r="V175" s="140"/>
      <c r="W175" s="140"/>
      <c r="X175" s="140"/>
      <c r="Y175" s="140"/>
      <c r="Z175" s="140"/>
      <c r="AA175" s="140"/>
      <c r="AB175" s="140"/>
      <c r="AC175" s="140"/>
      <c r="AD175" s="140"/>
      <c r="AE175" s="140"/>
      <c r="AF175" s="140"/>
      <c r="AG175" s="140"/>
      <c r="AH175" s="140"/>
      <c r="AI175" s="140"/>
      <c r="AJ175" s="140"/>
      <c r="AK175" s="140"/>
      <c r="AL175" s="140"/>
      <c r="AM175" s="140"/>
      <c r="AN175" s="140"/>
      <c r="AO175" s="140"/>
      <c r="AP175" s="140"/>
      <c r="AQ175" s="140"/>
      <c r="AR175" s="140"/>
      <c r="AS175" s="140"/>
    </row>
    <row r="176" ht="42.0" customHeight="1">
      <c r="A176" s="180"/>
      <c r="B176" s="164" t="s">
        <v>12</v>
      </c>
      <c r="C176" s="181" t="s">
        <v>66</v>
      </c>
      <c r="D176" s="52"/>
      <c r="E176" s="53"/>
      <c r="F176" s="225"/>
      <c r="G176" s="225"/>
      <c r="H176" s="183" t="s">
        <v>14</v>
      </c>
      <c r="I176" s="226" t="s">
        <v>15</v>
      </c>
      <c r="J176" s="164" t="s">
        <v>16</v>
      </c>
      <c r="K176" s="140"/>
      <c r="L176" s="140"/>
      <c r="M176" s="140"/>
      <c r="N176" s="140"/>
      <c r="O176" s="140"/>
      <c r="P176" s="140"/>
      <c r="Q176" s="142"/>
      <c r="R176" s="224"/>
      <c r="S176" s="140"/>
      <c r="T176" s="140"/>
      <c r="U176" s="143"/>
      <c r="V176" s="140"/>
      <c r="W176" s="140"/>
      <c r="X176" s="140"/>
      <c r="Y176" s="140"/>
      <c r="Z176" s="140"/>
      <c r="AA176" s="140"/>
      <c r="AB176" s="140"/>
      <c r="AC176" s="140"/>
      <c r="AD176" s="140"/>
      <c r="AE176" s="140"/>
      <c r="AF176" s="140"/>
      <c r="AG176" s="140"/>
      <c r="AH176" s="140"/>
      <c r="AI176" s="140"/>
      <c r="AJ176" s="140"/>
      <c r="AK176" s="140"/>
      <c r="AL176" s="140"/>
      <c r="AM176" s="140"/>
      <c r="AN176" s="140"/>
      <c r="AO176" s="140"/>
      <c r="AP176" s="140"/>
      <c r="AQ176" s="140"/>
      <c r="AR176" s="140"/>
      <c r="AS176" s="140"/>
    </row>
    <row r="177" ht="24.75" customHeight="1">
      <c r="A177" s="164">
        <v>1.0</v>
      </c>
      <c r="B177" s="296" t="s">
        <v>76</v>
      </c>
      <c r="C177" s="164"/>
      <c r="D177" s="164"/>
      <c r="E177" s="164"/>
      <c r="F177" s="164"/>
      <c r="G177" s="164"/>
      <c r="H177" s="227">
        <v>25.0</v>
      </c>
      <c r="I177" s="185">
        <v>1.0</v>
      </c>
      <c r="J177" s="219">
        <f t="shared" ref="J177:J192" si="156">+I177*H177</f>
        <v>25</v>
      </c>
      <c r="K177" s="180"/>
      <c r="L177" s="180"/>
      <c r="M177" s="180"/>
      <c r="N177" s="180"/>
      <c r="O177" s="180"/>
      <c r="P177" s="180"/>
      <c r="Q177" s="228"/>
      <c r="R177" s="224"/>
      <c r="S177" s="140"/>
      <c r="T177" s="140"/>
      <c r="U177" s="143"/>
      <c r="V177" s="140"/>
      <c r="W177" s="140"/>
      <c r="X177" s="140"/>
      <c r="Y177" s="140"/>
      <c r="Z177" s="140"/>
      <c r="AA177" s="140"/>
      <c r="AB177" s="140"/>
      <c r="AC177" s="140"/>
      <c r="AD177" s="140"/>
      <c r="AE177" s="140"/>
      <c r="AF177" s="140"/>
      <c r="AG177" s="140"/>
      <c r="AH177" s="140"/>
      <c r="AI177" s="140"/>
      <c r="AJ177" s="140"/>
      <c r="AK177" s="140"/>
      <c r="AL177" s="140"/>
      <c r="AM177" s="140"/>
      <c r="AN177" s="140"/>
      <c r="AO177" s="140"/>
      <c r="AP177" s="140"/>
      <c r="AQ177" s="140"/>
      <c r="AR177" s="140"/>
      <c r="AS177" s="140"/>
    </row>
    <row r="178" ht="24.75" customHeight="1">
      <c r="A178" s="164">
        <v>2.0</v>
      </c>
      <c r="B178" s="215" t="s">
        <v>76</v>
      </c>
      <c r="C178" s="164"/>
      <c r="D178" s="164"/>
      <c r="E178" s="164"/>
      <c r="F178" s="164"/>
      <c r="G178" s="164"/>
      <c r="H178" s="227">
        <v>11.0</v>
      </c>
      <c r="I178" s="185">
        <v>1.0</v>
      </c>
      <c r="J178" s="219">
        <f t="shared" si="156"/>
        <v>11</v>
      </c>
      <c r="K178" s="180"/>
      <c r="L178" s="180"/>
      <c r="M178" s="180"/>
      <c r="N178" s="180"/>
      <c r="O178" s="180"/>
      <c r="P178" s="180"/>
      <c r="Q178" s="228"/>
      <c r="R178" s="224"/>
      <c r="S178" s="140"/>
      <c r="T178" s="140"/>
      <c r="U178" s="143"/>
      <c r="V178" s="140"/>
      <c r="W178" s="140"/>
      <c r="X178" s="140"/>
      <c r="Y178" s="140"/>
      <c r="Z178" s="140"/>
      <c r="AA178" s="140"/>
      <c r="AB178" s="140"/>
      <c r="AC178" s="140"/>
      <c r="AD178" s="140"/>
      <c r="AE178" s="140"/>
      <c r="AF178" s="140"/>
      <c r="AG178" s="140"/>
      <c r="AH178" s="140"/>
      <c r="AI178" s="140"/>
      <c r="AJ178" s="140"/>
      <c r="AK178" s="140"/>
      <c r="AL178" s="140"/>
      <c r="AM178" s="140"/>
      <c r="AN178" s="140"/>
      <c r="AO178" s="140"/>
      <c r="AP178" s="140"/>
      <c r="AQ178" s="140"/>
      <c r="AR178" s="140"/>
      <c r="AS178" s="140"/>
    </row>
    <row r="179" ht="24.75" customHeight="1">
      <c r="A179" s="164">
        <v>3.0</v>
      </c>
      <c r="B179" s="186" t="s">
        <v>83</v>
      </c>
      <c r="C179" s="164"/>
      <c r="D179" s="164"/>
      <c r="E179" s="164"/>
      <c r="F179" s="164"/>
      <c r="G179" s="164"/>
      <c r="H179" s="227">
        <v>22.0</v>
      </c>
      <c r="I179" s="185">
        <v>1.0</v>
      </c>
      <c r="J179" s="219">
        <f t="shared" si="156"/>
        <v>22</v>
      </c>
      <c r="K179" s="180"/>
      <c r="L179" s="180"/>
      <c r="M179" s="180"/>
      <c r="N179" s="180"/>
      <c r="O179" s="180"/>
      <c r="P179" s="180"/>
      <c r="Q179" s="228"/>
      <c r="R179" s="224"/>
      <c r="S179" s="140"/>
      <c r="T179" s="140"/>
      <c r="U179" s="143"/>
      <c r="V179" s="140"/>
      <c r="W179" s="140"/>
      <c r="X179" s="140"/>
      <c r="Y179" s="140"/>
      <c r="Z179" s="140"/>
      <c r="AA179" s="140"/>
      <c r="AB179" s="140"/>
      <c r="AC179" s="140"/>
      <c r="AD179" s="140"/>
      <c r="AE179" s="140"/>
      <c r="AF179" s="140"/>
      <c r="AG179" s="140"/>
      <c r="AH179" s="140"/>
      <c r="AI179" s="140"/>
      <c r="AJ179" s="140"/>
      <c r="AK179" s="140"/>
      <c r="AL179" s="140"/>
      <c r="AM179" s="140"/>
      <c r="AN179" s="140"/>
      <c r="AO179" s="140"/>
      <c r="AP179" s="140"/>
      <c r="AQ179" s="140"/>
      <c r="AR179" s="140"/>
      <c r="AS179" s="140"/>
    </row>
    <row r="180" ht="24.75" customHeight="1">
      <c r="A180" s="164">
        <v>4.0</v>
      </c>
      <c r="B180" s="201" t="s">
        <v>83</v>
      </c>
      <c r="C180" s="164"/>
      <c r="D180" s="164"/>
      <c r="E180" s="164"/>
      <c r="F180" s="164"/>
      <c r="G180" s="164"/>
      <c r="H180" s="227">
        <v>9.0</v>
      </c>
      <c r="I180" s="185">
        <v>1.0</v>
      </c>
      <c r="J180" s="219">
        <f t="shared" si="156"/>
        <v>9</v>
      </c>
      <c r="K180" s="180"/>
      <c r="L180" s="180"/>
      <c r="M180" s="180"/>
      <c r="N180" s="180"/>
      <c r="O180" s="180"/>
      <c r="P180" s="180"/>
      <c r="Q180" s="228"/>
      <c r="R180" s="224"/>
      <c r="S180" s="140"/>
      <c r="T180" s="140"/>
      <c r="U180" s="143"/>
      <c r="V180" s="140"/>
      <c r="W180" s="140"/>
      <c r="X180" s="140"/>
      <c r="Y180" s="140"/>
      <c r="Z180" s="140"/>
      <c r="AA180" s="140"/>
      <c r="AB180" s="140"/>
      <c r="AC180" s="140"/>
      <c r="AD180" s="140"/>
      <c r="AE180" s="140"/>
      <c r="AF180" s="140"/>
      <c r="AG180" s="140"/>
      <c r="AH180" s="140"/>
      <c r="AI180" s="140"/>
      <c r="AJ180" s="140"/>
      <c r="AK180" s="140"/>
      <c r="AL180" s="140"/>
      <c r="AM180" s="140"/>
      <c r="AN180" s="140"/>
      <c r="AO180" s="140"/>
      <c r="AP180" s="140"/>
      <c r="AQ180" s="140"/>
      <c r="AR180" s="140"/>
      <c r="AS180" s="140"/>
    </row>
    <row r="181" ht="24.75" customHeight="1">
      <c r="A181" s="164">
        <v>5.0</v>
      </c>
      <c r="B181" s="186" t="s">
        <v>112</v>
      </c>
      <c r="C181" s="164"/>
      <c r="D181" s="164"/>
      <c r="E181" s="164"/>
      <c r="F181" s="164"/>
      <c r="G181" s="164"/>
      <c r="H181" s="227">
        <v>32.0</v>
      </c>
      <c r="I181" s="185">
        <v>1.0</v>
      </c>
      <c r="J181" s="219">
        <f t="shared" si="156"/>
        <v>32</v>
      </c>
      <c r="K181" s="180"/>
      <c r="L181" s="180"/>
      <c r="M181" s="180"/>
      <c r="N181" s="180"/>
      <c r="O181" s="180"/>
      <c r="P181" s="180"/>
      <c r="Q181" s="228"/>
      <c r="R181" s="224"/>
      <c r="S181" s="140"/>
      <c r="T181" s="140"/>
      <c r="U181" s="143"/>
      <c r="V181" s="140"/>
      <c r="W181" s="140"/>
      <c r="X181" s="140"/>
      <c r="Y181" s="140"/>
      <c r="Z181" s="140"/>
      <c r="AA181" s="140"/>
      <c r="AB181" s="140"/>
      <c r="AC181" s="140"/>
      <c r="AD181" s="140"/>
      <c r="AE181" s="140"/>
      <c r="AF181" s="140"/>
      <c r="AG181" s="140"/>
      <c r="AH181" s="140"/>
      <c r="AI181" s="140"/>
      <c r="AJ181" s="140"/>
      <c r="AK181" s="140"/>
      <c r="AL181" s="140"/>
      <c r="AM181" s="140"/>
      <c r="AN181" s="140"/>
      <c r="AO181" s="140"/>
      <c r="AP181" s="140"/>
      <c r="AQ181" s="140"/>
      <c r="AR181" s="140"/>
      <c r="AS181" s="140"/>
    </row>
    <row r="182" ht="24.75" customHeight="1">
      <c r="A182" s="164">
        <v>6.0</v>
      </c>
      <c r="B182" s="201" t="s">
        <v>112</v>
      </c>
      <c r="C182" s="164"/>
      <c r="D182" s="164"/>
      <c r="E182" s="164"/>
      <c r="F182" s="164"/>
      <c r="G182" s="164"/>
      <c r="H182" s="227">
        <v>12.0</v>
      </c>
      <c r="I182" s="185">
        <v>1.0</v>
      </c>
      <c r="J182" s="219">
        <f t="shared" si="156"/>
        <v>12</v>
      </c>
      <c r="K182" s="180"/>
      <c r="L182" s="180"/>
      <c r="M182" s="180"/>
      <c r="N182" s="180"/>
      <c r="O182" s="180"/>
      <c r="P182" s="180"/>
      <c r="Q182" s="228"/>
      <c r="R182" s="224"/>
      <c r="S182" s="140"/>
      <c r="T182" s="140"/>
      <c r="U182" s="143"/>
      <c r="V182" s="140"/>
      <c r="W182" s="140"/>
      <c r="X182" s="140"/>
      <c r="Y182" s="140"/>
      <c r="Z182" s="140"/>
      <c r="AA182" s="140"/>
      <c r="AB182" s="140"/>
      <c r="AC182" s="140"/>
      <c r="AD182" s="140"/>
      <c r="AE182" s="140"/>
      <c r="AF182" s="140"/>
      <c r="AG182" s="140"/>
      <c r="AH182" s="140"/>
      <c r="AI182" s="140"/>
      <c r="AJ182" s="140"/>
      <c r="AK182" s="140"/>
      <c r="AL182" s="140"/>
      <c r="AM182" s="140"/>
      <c r="AN182" s="140"/>
      <c r="AO182" s="140"/>
      <c r="AP182" s="140"/>
      <c r="AQ182" s="140"/>
      <c r="AR182" s="140"/>
      <c r="AS182" s="140"/>
    </row>
    <row r="183" ht="24.75" customHeight="1">
      <c r="A183" s="164">
        <v>7.0</v>
      </c>
      <c r="B183" s="186" t="s">
        <v>82</v>
      </c>
      <c r="C183" s="164"/>
      <c r="D183" s="164"/>
      <c r="E183" s="164"/>
      <c r="F183" s="164"/>
      <c r="G183" s="164"/>
      <c r="H183" s="227">
        <v>24.0</v>
      </c>
      <c r="I183" s="185">
        <v>1.0</v>
      </c>
      <c r="J183" s="219">
        <f t="shared" si="156"/>
        <v>24</v>
      </c>
      <c r="K183" s="180"/>
      <c r="L183" s="180"/>
      <c r="M183" s="180"/>
      <c r="N183" s="180"/>
      <c r="O183" s="180"/>
      <c r="P183" s="180"/>
      <c r="Q183" s="228"/>
      <c r="R183" s="224"/>
      <c r="S183" s="140"/>
      <c r="T183" s="140"/>
      <c r="U183" s="143"/>
      <c r="V183" s="140"/>
      <c r="W183" s="140"/>
      <c r="X183" s="140"/>
      <c r="Y183" s="140"/>
      <c r="Z183" s="140"/>
      <c r="AA183" s="140"/>
      <c r="AB183" s="140"/>
      <c r="AC183" s="140"/>
      <c r="AD183" s="140"/>
      <c r="AE183" s="140"/>
      <c r="AF183" s="140"/>
      <c r="AG183" s="140"/>
      <c r="AH183" s="140"/>
      <c r="AI183" s="140"/>
      <c r="AJ183" s="140"/>
      <c r="AK183" s="140"/>
      <c r="AL183" s="140"/>
      <c r="AM183" s="140"/>
      <c r="AN183" s="140"/>
      <c r="AO183" s="140"/>
      <c r="AP183" s="140"/>
      <c r="AQ183" s="140"/>
      <c r="AR183" s="140"/>
      <c r="AS183" s="140"/>
    </row>
    <row r="184" ht="24.75" customHeight="1">
      <c r="A184" s="164">
        <v>8.0</v>
      </c>
      <c r="B184" s="201" t="s">
        <v>82</v>
      </c>
      <c r="C184" s="164"/>
      <c r="D184" s="164"/>
      <c r="E184" s="164"/>
      <c r="F184" s="164"/>
      <c r="G184" s="164"/>
      <c r="H184" s="227">
        <v>10.0</v>
      </c>
      <c r="I184" s="185">
        <v>1.0</v>
      </c>
      <c r="J184" s="219">
        <f t="shared" si="156"/>
        <v>10</v>
      </c>
      <c r="K184" s="180"/>
      <c r="L184" s="180"/>
      <c r="M184" s="180"/>
      <c r="N184" s="180"/>
      <c r="O184" s="180"/>
      <c r="P184" s="180"/>
      <c r="Q184" s="228"/>
      <c r="R184" s="224"/>
      <c r="S184" s="140"/>
      <c r="T184" s="140"/>
      <c r="U184" s="143"/>
      <c r="V184" s="140"/>
      <c r="W184" s="140"/>
      <c r="X184" s="140"/>
      <c r="Y184" s="140"/>
      <c r="Z184" s="140"/>
      <c r="AA184" s="140"/>
      <c r="AB184" s="140"/>
      <c r="AC184" s="140"/>
      <c r="AD184" s="140"/>
      <c r="AE184" s="140"/>
      <c r="AF184" s="140"/>
      <c r="AG184" s="140"/>
      <c r="AH184" s="140"/>
      <c r="AI184" s="140"/>
      <c r="AJ184" s="140"/>
      <c r="AK184" s="140"/>
      <c r="AL184" s="140"/>
      <c r="AM184" s="140"/>
      <c r="AN184" s="140"/>
      <c r="AO184" s="140"/>
      <c r="AP184" s="140"/>
      <c r="AQ184" s="140"/>
      <c r="AR184" s="140"/>
      <c r="AS184" s="140"/>
    </row>
    <row r="185" ht="24.75" customHeight="1">
      <c r="A185" s="164">
        <v>9.0</v>
      </c>
      <c r="B185" s="186" t="s">
        <v>56</v>
      </c>
      <c r="C185" s="164"/>
      <c r="D185" s="164"/>
      <c r="E185" s="164"/>
      <c r="F185" s="164"/>
      <c r="G185" s="164"/>
      <c r="H185" s="227">
        <v>37.0</v>
      </c>
      <c r="I185" s="185">
        <v>1.0</v>
      </c>
      <c r="J185" s="219">
        <f t="shared" si="156"/>
        <v>37</v>
      </c>
      <c r="K185" s="180"/>
      <c r="L185" s="180"/>
      <c r="M185" s="180"/>
      <c r="N185" s="180"/>
      <c r="O185" s="180"/>
      <c r="P185" s="180"/>
      <c r="Q185" s="228"/>
      <c r="R185" s="224"/>
      <c r="S185" s="140"/>
      <c r="T185" s="140"/>
      <c r="U185" s="143"/>
      <c r="V185" s="140"/>
      <c r="W185" s="140"/>
      <c r="X185" s="140"/>
      <c r="Y185" s="140"/>
      <c r="Z185" s="140"/>
      <c r="AA185" s="140"/>
      <c r="AB185" s="140"/>
      <c r="AC185" s="140"/>
      <c r="AD185" s="140"/>
      <c r="AE185" s="140"/>
      <c r="AF185" s="140"/>
      <c r="AG185" s="140"/>
      <c r="AH185" s="140"/>
      <c r="AI185" s="140"/>
      <c r="AJ185" s="140"/>
      <c r="AK185" s="140"/>
      <c r="AL185" s="140"/>
      <c r="AM185" s="140"/>
      <c r="AN185" s="140"/>
      <c r="AO185" s="140"/>
      <c r="AP185" s="140"/>
      <c r="AQ185" s="140"/>
      <c r="AR185" s="140"/>
      <c r="AS185" s="140"/>
    </row>
    <row r="186" ht="24.75" customHeight="1">
      <c r="A186" s="164">
        <v>10.0</v>
      </c>
      <c r="B186" s="201" t="s">
        <v>56</v>
      </c>
      <c r="C186" s="164"/>
      <c r="D186" s="164"/>
      <c r="E186" s="164"/>
      <c r="F186" s="164"/>
      <c r="G186" s="164"/>
      <c r="H186" s="227">
        <v>8.0</v>
      </c>
      <c r="I186" s="185">
        <v>1.0</v>
      </c>
      <c r="J186" s="219">
        <f t="shared" si="156"/>
        <v>8</v>
      </c>
      <c r="K186" s="180"/>
      <c r="L186" s="180"/>
      <c r="M186" s="180"/>
      <c r="N186" s="180"/>
      <c r="O186" s="180"/>
      <c r="P186" s="180"/>
      <c r="Q186" s="228"/>
      <c r="R186" s="224"/>
      <c r="S186" s="140"/>
      <c r="T186" s="140"/>
      <c r="U186" s="143"/>
      <c r="V186" s="140"/>
      <c r="W186" s="140"/>
      <c r="X186" s="140"/>
      <c r="Y186" s="140"/>
      <c r="Z186" s="140"/>
      <c r="AA186" s="140"/>
      <c r="AB186" s="140"/>
      <c r="AC186" s="140"/>
      <c r="AD186" s="140"/>
      <c r="AE186" s="140"/>
      <c r="AF186" s="140"/>
      <c r="AG186" s="140"/>
      <c r="AH186" s="140"/>
      <c r="AI186" s="140"/>
      <c r="AJ186" s="140"/>
      <c r="AK186" s="140"/>
      <c r="AL186" s="140"/>
      <c r="AM186" s="140"/>
      <c r="AN186" s="140"/>
      <c r="AO186" s="140"/>
      <c r="AP186" s="140"/>
      <c r="AQ186" s="140"/>
      <c r="AR186" s="140"/>
      <c r="AS186" s="140"/>
    </row>
    <row r="187" ht="24.75" customHeight="1">
      <c r="A187" s="164">
        <v>11.0</v>
      </c>
      <c r="B187" s="186" t="s">
        <v>56</v>
      </c>
      <c r="C187" s="164"/>
      <c r="D187" s="164"/>
      <c r="E187" s="164"/>
      <c r="F187" s="164"/>
      <c r="G187" s="164"/>
      <c r="H187" s="227">
        <v>33.0</v>
      </c>
      <c r="I187" s="185">
        <v>1.0</v>
      </c>
      <c r="J187" s="219">
        <f t="shared" si="156"/>
        <v>33</v>
      </c>
      <c r="K187" s="180"/>
      <c r="L187" s="180"/>
      <c r="M187" s="180"/>
      <c r="N187" s="180"/>
      <c r="O187" s="180"/>
      <c r="P187" s="180"/>
      <c r="Q187" s="228"/>
      <c r="R187" s="224"/>
      <c r="S187" s="140"/>
      <c r="T187" s="140"/>
      <c r="U187" s="143"/>
      <c r="V187" s="140"/>
      <c r="W187" s="140"/>
      <c r="X187" s="140"/>
      <c r="Y187" s="140"/>
      <c r="Z187" s="140"/>
      <c r="AA187" s="140"/>
      <c r="AB187" s="140"/>
      <c r="AC187" s="140"/>
      <c r="AD187" s="140"/>
      <c r="AE187" s="140"/>
      <c r="AF187" s="140"/>
      <c r="AG187" s="140"/>
      <c r="AH187" s="140"/>
      <c r="AI187" s="140"/>
      <c r="AJ187" s="140"/>
      <c r="AK187" s="140"/>
      <c r="AL187" s="140"/>
      <c r="AM187" s="140"/>
      <c r="AN187" s="140"/>
      <c r="AO187" s="140"/>
      <c r="AP187" s="140"/>
      <c r="AQ187" s="140"/>
      <c r="AR187" s="140"/>
      <c r="AS187" s="140"/>
    </row>
    <row r="188" ht="24.75" customHeight="1">
      <c r="A188" s="164">
        <v>12.0</v>
      </c>
      <c r="B188" s="201" t="s">
        <v>56</v>
      </c>
      <c r="C188" s="164"/>
      <c r="D188" s="164"/>
      <c r="E188" s="164"/>
      <c r="F188" s="164"/>
      <c r="G188" s="164"/>
      <c r="H188" s="227">
        <v>14.0</v>
      </c>
      <c r="I188" s="185">
        <v>1.0</v>
      </c>
      <c r="J188" s="219">
        <f t="shared" si="156"/>
        <v>14</v>
      </c>
      <c r="K188" s="180"/>
      <c r="L188" s="180"/>
      <c r="M188" s="180"/>
      <c r="N188" s="180"/>
      <c r="O188" s="180"/>
      <c r="P188" s="180"/>
      <c r="Q188" s="228"/>
      <c r="R188" s="224"/>
      <c r="S188" s="140"/>
      <c r="T188" s="140"/>
      <c r="U188" s="143"/>
      <c r="V188" s="140"/>
      <c r="W188" s="140"/>
      <c r="X188" s="140"/>
      <c r="Y188" s="140"/>
      <c r="Z188" s="140"/>
      <c r="AA188" s="140"/>
      <c r="AB188" s="140"/>
      <c r="AC188" s="140"/>
      <c r="AD188" s="140"/>
      <c r="AE188" s="140"/>
      <c r="AF188" s="140"/>
      <c r="AG188" s="140"/>
      <c r="AH188" s="140"/>
      <c r="AI188" s="140"/>
      <c r="AJ188" s="140"/>
      <c r="AK188" s="140"/>
      <c r="AL188" s="140"/>
      <c r="AM188" s="140"/>
      <c r="AN188" s="140"/>
      <c r="AO188" s="140"/>
      <c r="AP188" s="140"/>
      <c r="AQ188" s="140"/>
      <c r="AR188" s="140"/>
      <c r="AS188" s="140"/>
    </row>
    <row r="189" ht="24.75" customHeight="1">
      <c r="A189" s="164">
        <v>13.0</v>
      </c>
      <c r="B189" s="186" t="s">
        <v>84</v>
      </c>
      <c r="C189" s="185"/>
      <c r="D189" s="185"/>
      <c r="E189" s="185"/>
      <c r="F189" s="185"/>
      <c r="G189" s="185"/>
      <c r="H189" s="230">
        <v>28.0</v>
      </c>
      <c r="I189" s="185">
        <v>1.0</v>
      </c>
      <c r="J189" s="219">
        <f t="shared" si="156"/>
        <v>28</v>
      </c>
      <c r="K189" s="180"/>
      <c r="L189" s="180"/>
      <c r="M189" s="180"/>
      <c r="N189" s="180"/>
      <c r="O189" s="180"/>
      <c r="P189" s="180"/>
      <c r="Q189" s="228"/>
      <c r="R189" s="224"/>
      <c r="S189" s="140"/>
      <c r="T189" s="140"/>
      <c r="U189" s="143"/>
      <c r="V189" s="140"/>
      <c r="W189" s="140"/>
      <c r="X189" s="140"/>
      <c r="Y189" s="140"/>
      <c r="Z189" s="140"/>
      <c r="AA189" s="140"/>
      <c r="AB189" s="140"/>
      <c r="AC189" s="140"/>
      <c r="AD189" s="140"/>
      <c r="AE189" s="140"/>
      <c r="AF189" s="140"/>
      <c r="AG189" s="140"/>
      <c r="AH189" s="140"/>
      <c r="AI189" s="140"/>
      <c r="AJ189" s="140"/>
      <c r="AK189" s="140"/>
      <c r="AL189" s="140"/>
      <c r="AM189" s="140"/>
      <c r="AN189" s="140"/>
      <c r="AO189" s="140"/>
      <c r="AP189" s="140"/>
      <c r="AQ189" s="140"/>
      <c r="AR189" s="140"/>
      <c r="AS189" s="140"/>
    </row>
    <row r="190" ht="24.75" customHeight="1">
      <c r="A190" s="164">
        <v>14.0</v>
      </c>
      <c r="B190" s="201" t="s">
        <v>84</v>
      </c>
      <c r="C190" s="185"/>
      <c r="D190" s="185"/>
      <c r="E190" s="185"/>
      <c r="F190" s="185"/>
      <c r="G190" s="185"/>
      <c r="H190" s="230">
        <v>15.0</v>
      </c>
      <c r="I190" s="185">
        <v>1.0</v>
      </c>
      <c r="J190" s="219">
        <f t="shared" si="156"/>
        <v>15</v>
      </c>
      <c r="K190" s="180"/>
      <c r="L190" s="180"/>
      <c r="M190" s="180"/>
      <c r="N190" s="180"/>
      <c r="O190" s="180"/>
      <c r="P190" s="180"/>
      <c r="Q190" s="228"/>
      <c r="R190" s="224"/>
      <c r="S190" s="140"/>
      <c r="T190" s="140"/>
      <c r="U190" s="143"/>
      <c r="V190" s="140"/>
      <c r="W190" s="140"/>
      <c r="X190" s="140"/>
      <c r="Y190" s="140"/>
      <c r="Z190" s="140"/>
      <c r="AA190" s="140"/>
      <c r="AB190" s="140"/>
      <c r="AC190" s="140"/>
      <c r="AD190" s="140"/>
      <c r="AE190" s="140"/>
      <c r="AF190" s="140"/>
      <c r="AG190" s="140"/>
      <c r="AH190" s="140"/>
      <c r="AI190" s="140"/>
      <c r="AJ190" s="140"/>
      <c r="AK190" s="140"/>
      <c r="AL190" s="140"/>
      <c r="AM190" s="140"/>
      <c r="AN190" s="140"/>
      <c r="AO190" s="140"/>
      <c r="AP190" s="140"/>
      <c r="AQ190" s="140"/>
      <c r="AR190" s="140"/>
      <c r="AS190" s="140"/>
    </row>
    <row r="191" ht="24.75" customHeight="1">
      <c r="A191" s="164">
        <v>15.0</v>
      </c>
      <c r="B191" s="186" t="s">
        <v>56</v>
      </c>
      <c r="C191" s="185"/>
      <c r="D191" s="185"/>
      <c r="E191" s="185"/>
      <c r="F191" s="185"/>
      <c r="G191" s="185"/>
      <c r="H191" s="230">
        <v>58.0</v>
      </c>
      <c r="I191" s="185">
        <v>1.0</v>
      </c>
      <c r="J191" s="219">
        <f t="shared" si="156"/>
        <v>58</v>
      </c>
      <c r="K191" s="180"/>
      <c r="L191" s="180"/>
      <c r="M191" s="180"/>
      <c r="N191" s="180"/>
      <c r="O191" s="180"/>
      <c r="P191" s="180"/>
      <c r="Q191" s="228"/>
      <c r="R191" s="224"/>
      <c r="S191" s="140"/>
      <c r="T191" s="140"/>
      <c r="U191" s="143"/>
      <c r="V191" s="140"/>
      <c r="W191" s="140"/>
      <c r="X191" s="140"/>
      <c r="Y191" s="140"/>
      <c r="Z191" s="140"/>
      <c r="AA191" s="140"/>
      <c r="AB191" s="140"/>
      <c r="AC191" s="140"/>
      <c r="AD191" s="140"/>
      <c r="AE191" s="140"/>
      <c r="AF191" s="140"/>
      <c r="AG191" s="140"/>
      <c r="AH191" s="140"/>
      <c r="AI191" s="140"/>
      <c r="AJ191" s="140"/>
      <c r="AK191" s="140"/>
      <c r="AL191" s="140"/>
      <c r="AM191" s="140"/>
      <c r="AN191" s="140"/>
      <c r="AO191" s="140"/>
      <c r="AP191" s="140"/>
      <c r="AQ191" s="140"/>
      <c r="AR191" s="140"/>
      <c r="AS191" s="140"/>
    </row>
    <row r="192" ht="24.75" customHeight="1">
      <c r="A192" s="164">
        <v>16.0</v>
      </c>
      <c r="B192" s="201" t="s">
        <v>56</v>
      </c>
      <c r="C192" s="185"/>
      <c r="D192" s="185"/>
      <c r="E192" s="185"/>
      <c r="F192" s="185"/>
      <c r="G192" s="185"/>
      <c r="H192" s="230">
        <v>26.0</v>
      </c>
      <c r="I192" s="185">
        <v>1.0</v>
      </c>
      <c r="J192" s="219">
        <f t="shared" si="156"/>
        <v>26</v>
      </c>
      <c r="K192" s="180"/>
      <c r="L192" s="180"/>
      <c r="M192" s="180"/>
      <c r="N192" s="180"/>
      <c r="O192" s="180"/>
      <c r="P192" s="180"/>
      <c r="Q192" s="228"/>
      <c r="R192" s="224"/>
      <c r="S192" s="140"/>
      <c r="T192" s="140"/>
      <c r="U192" s="143"/>
      <c r="V192" s="140"/>
      <c r="W192" s="140"/>
      <c r="X192" s="140"/>
      <c r="Y192" s="140"/>
      <c r="Z192" s="140"/>
      <c r="AA192" s="140"/>
      <c r="AB192" s="140"/>
      <c r="AC192" s="140"/>
      <c r="AD192" s="140"/>
      <c r="AE192" s="140"/>
      <c r="AF192" s="140"/>
      <c r="AG192" s="140"/>
      <c r="AH192" s="140"/>
      <c r="AI192" s="140"/>
      <c r="AJ192" s="140"/>
      <c r="AK192" s="140"/>
      <c r="AL192" s="140"/>
      <c r="AM192" s="140"/>
      <c r="AN192" s="140"/>
      <c r="AO192" s="140"/>
      <c r="AP192" s="140"/>
      <c r="AQ192" s="140"/>
      <c r="AR192" s="140"/>
      <c r="AS192" s="140"/>
    </row>
    <row r="193" ht="18.0" customHeight="1">
      <c r="A193" s="140"/>
      <c r="B193" s="140"/>
      <c r="C193" s="140"/>
      <c r="D193" s="140"/>
      <c r="E193" s="140"/>
      <c r="F193" s="140"/>
      <c r="G193" s="140"/>
      <c r="H193" s="141" t="s">
        <v>38</v>
      </c>
      <c r="I193" s="140"/>
      <c r="J193" s="232">
        <f>SUM(J177:J192)</f>
        <v>364</v>
      </c>
      <c r="K193" s="233"/>
      <c r="L193" s="233"/>
      <c r="M193" s="233"/>
      <c r="N193" s="233"/>
      <c r="O193" s="233"/>
      <c r="P193" s="233"/>
      <c r="Q193" s="234"/>
      <c r="R193" s="224"/>
      <c r="S193" s="140"/>
      <c r="T193" s="140"/>
      <c r="U193" s="143"/>
      <c r="V193" s="140"/>
      <c r="W193" s="140"/>
      <c r="X193" s="140"/>
      <c r="Y193" s="140"/>
      <c r="Z193" s="140"/>
      <c r="AA193" s="140"/>
      <c r="AB193" s="140"/>
      <c r="AC193" s="140"/>
      <c r="AD193" s="140"/>
      <c r="AE193" s="140"/>
      <c r="AF193" s="140"/>
      <c r="AG193" s="140"/>
      <c r="AH193" s="140"/>
      <c r="AI193" s="140"/>
      <c r="AJ193" s="140"/>
      <c r="AK193" s="140"/>
      <c r="AL193" s="140"/>
      <c r="AM193" s="140"/>
      <c r="AN193" s="140"/>
      <c r="AO193" s="140"/>
      <c r="AP193" s="140"/>
      <c r="AQ193" s="140"/>
      <c r="AR193" s="140"/>
      <c r="AS193" s="140"/>
    </row>
    <row r="194" ht="18.0" customHeight="1">
      <c r="A194" s="146"/>
      <c r="B194" s="146"/>
      <c r="C194" s="146"/>
      <c r="D194" s="146"/>
      <c r="E194" s="146"/>
      <c r="F194" s="146"/>
      <c r="G194" s="146"/>
      <c r="H194" s="147"/>
      <c r="I194" s="177"/>
      <c r="J194" s="204">
        <f>+J193*60%</f>
        <v>218.4</v>
      </c>
      <c r="K194" s="204"/>
      <c r="L194" s="204"/>
      <c r="M194" s="204"/>
      <c r="N194" s="204"/>
      <c r="O194" s="204"/>
      <c r="P194" s="204"/>
      <c r="Q194" s="206">
        <f>+J193*40%</f>
        <v>145.6</v>
      </c>
      <c r="R194" s="224"/>
      <c r="S194" s="140"/>
      <c r="T194" s="140"/>
      <c r="U194" s="143"/>
      <c r="V194" s="140"/>
      <c r="W194" s="140"/>
      <c r="X194" s="140"/>
      <c r="Y194" s="140"/>
      <c r="Z194" s="140"/>
      <c r="AA194" s="140"/>
      <c r="AB194" s="140"/>
      <c r="AC194" s="140"/>
      <c r="AD194" s="140"/>
      <c r="AE194" s="140"/>
      <c r="AF194" s="140"/>
      <c r="AG194" s="140"/>
      <c r="AH194" s="140"/>
      <c r="AI194" s="140"/>
      <c r="AJ194" s="140"/>
      <c r="AK194" s="140"/>
      <c r="AL194" s="140"/>
      <c r="AM194" s="140"/>
      <c r="AN194" s="140"/>
      <c r="AO194" s="140"/>
      <c r="AP194" s="140"/>
      <c r="AQ194" s="140"/>
      <c r="AR194" s="140"/>
      <c r="AS194" s="140"/>
    </row>
    <row r="195" ht="18.0" customHeight="1">
      <c r="A195" s="140"/>
      <c r="B195" s="140"/>
      <c r="C195" s="140"/>
      <c r="D195" s="140"/>
      <c r="E195" s="140"/>
      <c r="F195" s="140"/>
      <c r="G195" s="140"/>
      <c r="H195" s="141"/>
      <c r="I195" s="140"/>
      <c r="J195" s="140"/>
      <c r="K195" s="140"/>
      <c r="L195" s="140"/>
      <c r="M195" s="140"/>
      <c r="N195" s="140"/>
      <c r="O195" s="140"/>
      <c r="P195" s="140"/>
      <c r="Q195" s="142"/>
      <c r="R195" s="224"/>
      <c r="S195" s="140"/>
      <c r="T195" s="140"/>
      <c r="U195" s="143"/>
      <c r="V195" s="140"/>
      <c r="W195" s="140"/>
      <c r="X195" s="140"/>
      <c r="Y195" s="140"/>
      <c r="Z195" s="140"/>
      <c r="AA195" s="140"/>
      <c r="AB195" s="140"/>
      <c r="AC195" s="140"/>
      <c r="AD195" s="140"/>
      <c r="AE195" s="140"/>
      <c r="AF195" s="140"/>
      <c r="AG195" s="140"/>
      <c r="AH195" s="140"/>
      <c r="AI195" s="140"/>
      <c r="AJ195" s="140"/>
      <c r="AK195" s="140"/>
      <c r="AL195" s="140"/>
      <c r="AM195" s="140"/>
      <c r="AN195" s="140"/>
      <c r="AO195" s="140"/>
      <c r="AP195" s="140"/>
      <c r="AQ195" s="140"/>
      <c r="AR195" s="140"/>
      <c r="AS195" s="140"/>
    </row>
    <row r="196" ht="18.0" customHeight="1">
      <c r="A196" s="140"/>
      <c r="B196" s="140"/>
      <c r="C196" s="140"/>
      <c r="D196" s="140"/>
      <c r="E196" s="140"/>
      <c r="F196" s="140"/>
      <c r="G196" s="140"/>
      <c r="H196" s="141"/>
      <c r="I196" s="140"/>
      <c r="J196" s="140"/>
      <c r="K196" s="140"/>
      <c r="L196" s="140"/>
      <c r="M196" s="140"/>
      <c r="N196" s="140"/>
      <c r="O196" s="140"/>
      <c r="P196" s="140"/>
      <c r="Q196" s="142"/>
      <c r="R196" s="224"/>
      <c r="S196" s="140"/>
      <c r="T196" s="140"/>
      <c r="U196" s="143"/>
      <c r="V196" s="140"/>
      <c r="W196" s="140"/>
      <c r="X196" s="140"/>
      <c r="Y196" s="140"/>
      <c r="Z196" s="140"/>
      <c r="AA196" s="140"/>
      <c r="AB196" s="140"/>
      <c r="AC196" s="140"/>
      <c r="AD196" s="140"/>
      <c r="AE196" s="140"/>
      <c r="AF196" s="140"/>
      <c r="AG196" s="140"/>
      <c r="AH196" s="140"/>
      <c r="AI196" s="140"/>
      <c r="AJ196" s="140"/>
      <c r="AK196" s="140"/>
      <c r="AL196" s="140"/>
      <c r="AM196" s="140"/>
      <c r="AN196" s="140"/>
      <c r="AO196" s="140"/>
      <c r="AP196" s="140"/>
      <c r="AQ196" s="140"/>
      <c r="AR196" s="140"/>
      <c r="AS196" s="140"/>
    </row>
    <row r="197" ht="18.0" customHeight="1">
      <c r="A197" s="235" t="s">
        <v>41</v>
      </c>
      <c r="B197" s="140"/>
      <c r="C197" s="140"/>
      <c r="D197" s="140"/>
      <c r="E197" s="140"/>
      <c r="F197" s="140"/>
      <c r="G197" s="140"/>
      <c r="H197" s="141"/>
      <c r="I197" s="140"/>
      <c r="J197" s="140"/>
      <c r="K197" s="140"/>
      <c r="L197" s="140"/>
      <c r="M197" s="140"/>
      <c r="N197" s="140"/>
      <c r="O197" s="140"/>
      <c r="P197" s="140"/>
      <c r="Q197" s="142"/>
      <c r="R197" s="224"/>
      <c r="S197" s="140"/>
      <c r="T197" s="140"/>
      <c r="U197" s="143"/>
      <c r="V197" s="140"/>
      <c r="W197" s="140"/>
      <c r="X197" s="140"/>
      <c r="Y197" s="140"/>
      <c r="Z197" s="140"/>
      <c r="AA197" s="140"/>
      <c r="AB197" s="140"/>
      <c r="AC197" s="140"/>
      <c r="AD197" s="140"/>
      <c r="AE197" s="140"/>
      <c r="AF197" s="140"/>
      <c r="AG197" s="140"/>
      <c r="AH197" s="140"/>
      <c r="AI197" s="140"/>
      <c r="AJ197" s="140"/>
      <c r="AK197" s="140"/>
      <c r="AL197" s="140"/>
      <c r="AM197" s="140"/>
      <c r="AN197" s="140"/>
      <c r="AO197" s="140"/>
      <c r="AP197" s="140"/>
      <c r="AQ197" s="140"/>
      <c r="AR197" s="140"/>
      <c r="AS197" s="140"/>
    </row>
    <row r="198" ht="18.0" customHeight="1">
      <c r="A198" s="236"/>
      <c r="B198" s="237" t="s">
        <v>42</v>
      </c>
      <c r="C198" s="237" t="s">
        <v>43</v>
      </c>
      <c r="D198" s="237" t="s">
        <v>44</v>
      </c>
      <c r="E198" s="237" t="s">
        <v>45</v>
      </c>
      <c r="F198" s="237"/>
      <c r="G198" s="237"/>
      <c r="H198" s="238" t="s">
        <v>46</v>
      </c>
      <c r="I198" s="239" t="s">
        <v>47</v>
      </c>
      <c r="J198" s="140"/>
      <c r="K198" s="140"/>
      <c r="L198" s="140"/>
      <c r="M198" s="140"/>
      <c r="N198" s="140"/>
      <c r="O198" s="140"/>
      <c r="P198" s="140"/>
      <c r="Q198" s="142"/>
      <c r="R198" s="224"/>
      <c r="S198" s="140"/>
      <c r="T198" s="140"/>
      <c r="U198" s="143"/>
      <c r="V198" s="140"/>
      <c r="W198" s="140"/>
      <c r="X198" s="140"/>
      <c r="Y198" s="140"/>
      <c r="Z198" s="140"/>
      <c r="AA198" s="140"/>
      <c r="AB198" s="140"/>
      <c r="AC198" s="140"/>
      <c r="AD198" s="140"/>
      <c r="AE198" s="140"/>
      <c r="AF198" s="140"/>
      <c r="AG198" s="140"/>
      <c r="AH198" s="140"/>
      <c r="AI198" s="140"/>
      <c r="AJ198" s="140"/>
      <c r="AK198" s="140"/>
      <c r="AL198" s="140"/>
      <c r="AM198" s="140"/>
      <c r="AN198" s="140"/>
      <c r="AO198" s="140"/>
      <c r="AP198" s="140"/>
      <c r="AQ198" s="140"/>
      <c r="AR198" s="140"/>
      <c r="AS198" s="140"/>
    </row>
    <row r="199" ht="18.0" customHeight="1">
      <c r="A199" s="240" t="s">
        <v>48</v>
      </c>
      <c r="B199" s="241">
        <f>+E17</f>
        <v>29840.9395</v>
      </c>
      <c r="C199" s="242">
        <f>+J155</f>
        <v>27582.52478</v>
      </c>
      <c r="D199" s="242">
        <f>+J170</f>
        <v>206.7631865</v>
      </c>
      <c r="E199" s="243">
        <f>J194</f>
        <v>218.4</v>
      </c>
      <c r="F199" s="243"/>
      <c r="G199" s="243"/>
      <c r="H199" s="244">
        <f>+I17</f>
        <v>1556.374693</v>
      </c>
      <c r="I199" s="245">
        <f>+B199-C199-D199-E199-H199</f>
        <v>276.8768419</v>
      </c>
      <c r="J199" s="140"/>
      <c r="K199" s="140"/>
      <c r="L199" s="140"/>
      <c r="M199" s="140"/>
      <c r="N199" s="140"/>
      <c r="O199" s="140"/>
      <c r="P199" s="140"/>
      <c r="Q199" s="142"/>
      <c r="R199" s="224"/>
      <c r="S199" s="140"/>
      <c r="T199" s="140"/>
      <c r="U199" s="143"/>
      <c r="V199" s="140"/>
      <c r="W199" s="140"/>
      <c r="X199" s="140"/>
      <c r="Y199" s="140"/>
      <c r="Z199" s="140"/>
      <c r="AA199" s="140"/>
      <c r="AB199" s="140"/>
      <c r="AC199" s="140"/>
      <c r="AD199" s="140"/>
      <c r="AE199" s="140"/>
      <c r="AF199" s="140"/>
      <c r="AG199" s="140"/>
      <c r="AH199" s="140"/>
      <c r="AI199" s="140"/>
      <c r="AJ199" s="140"/>
      <c r="AK199" s="140"/>
      <c r="AL199" s="140"/>
      <c r="AM199" s="140"/>
      <c r="AN199" s="140"/>
      <c r="AO199" s="140"/>
      <c r="AP199" s="140"/>
      <c r="AQ199" s="140"/>
      <c r="AR199" s="140"/>
      <c r="AS199" s="140"/>
    </row>
    <row r="200" ht="18.0" customHeight="1">
      <c r="A200" s="246" t="s">
        <v>49</v>
      </c>
      <c r="B200" s="247"/>
      <c r="C200" s="248">
        <f>+C199/B199</f>
        <v>0.9243182434</v>
      </c>
      <c r="D200" s="248">
        <f>+D199/B199</f>
        <v>0.006928843058</v>
      </c>
      <c r="E200" s="248">
        <f>+E199/B199</f>
        <v>0.007318804423</v>
      </c>
      <c r="F200" s="248"/>
      <c r="G200" s="248"/>
      <c r="H200" s="249">
        <f>+H199/B199</f>
        <v>0.05215568674</v>
      </c>
      <c r="I200" s="250">
        <f>+I199/B199</f>
        <v>0.009278422412</v>
      </c>
      <c r="J200" s="140"/>
      <c r="K200" s="140"/>
      <c r="L200" s="140"/>
      <c r="M200" s="140"/>
      <c r="N200" s="140"/>
      <c r="O200" s="140"/>
      <c r="P200" s="140"/>
      <c r="Q200" s="142"/>
      <c r="R200" s="224"/>
      <c r="S200" s="140"/>
      <c r="T200" s="140"/>
      <c r="U200" s="143"/>
      <c r="V200" s="140"/>
      <c r="W200" s="140"/>
      <c r="X200" s="140"/>
      <c r="Y200" s="140"/>
      <c r="Z200" s="140"/>
      <c r="AA200" s="140"/>
      <c r="AB200" s="140"/>
      <c r="AC200" s="140"/>
      <c r="AD200" s="140"/>
      <c r="AE200" s="140"/>
      <c r="AF200" s="140"/>
      <c r="AG200" s="140"/>
      <c r="AH200" s="140"/>
      <c r="AI200" s="140"/>
      <c r="AJ200" s="140"/>
      <c r="AK200" s="140"/>
      <c r="AL200" s="140"/>
      <c r="AM200" s="140"/>
      <c r="AN200" s="140"/>
      <c r="AO200" s="140"/>
      <c r="AP200" s="140"/>
      <c r="AQ200" s="140"/>
      <c r="AR200" s="140"/>
      <c r="AS200" s="140"/>
    </row>
    <row r="201" ht="18.0" customHeight="1">
      <c r="A201" s="167"/>
      <c r="B201" s="221"/>
      <c r="C201" s="251"/>
      <c r="D201" s="251"/>
      <c r="E201" s="251"/>
      <c r="F201" s="251"/>
      <c r="G201" s="251"/>
      <c r="H201" s="252"/>
      <c r="I201" s="253"/>
      <c r="J201" s="140"/>
      <c r="K201" s="140"/>
      <c r="L201" s="140"/>
      <c r="M201" s="140"/>
      <c r="N201" s="140"/>
      <c r="O201" s="140"/>
      <c r="P201" s="140"/>
      <c r="Q201" s="142"/>
      <c r="R201" s="224"/>
      <c r="S201" s="140"/>
      <c r="T201" s="140"/>
      <c r="U201" s="143"/>
      <c r="V201" s="140"/>
      <c r="W201" s="140"/>
      <c r="X201" s="140"/>
      <c r="Y201" s="140"/>
      <c r="Z201" s="140"/>
      <c r="AA201" s="140"/>
      <c r="AB201" s="140"/>
      <c r="AC201" s="140"/>
      <c r="AD201" s="140"/>
      <c r="AE201" s="140"/>
      <c r="AF201" s="140"/>
      <c r="AG201" s="140"/>
      <c r="AH201" s="140"/>
      <c r="AI201" s="140"/>
      <c r="AJ201" s="140"/>
      <c r="AK201" s="140"/>
      <c r="AL201" s="140"/>
      <c r="AM201" s="140"/>
      <c r="AN201" s="140"/>
      <c r="AO201" s="140"/>
      <c r="AP201" s="140"/>
      <c r="AQ201" s="140"/>
      <c r="AR201" s="140"/>
      <c r="AS201" s="140"/>
    </row>
    <row r="202" ht="18.0" customHeight="1">
      <c r="A202" s="254"/>
      <c r="B202" s="255"/>
      <c r="C202" s="255"/>
      <c r="D202" s="255" t="s">
        <v>50</v>
      </c>
      <c r="E202" s="255" t="s">
        <v>48</v>
      </c>
      <c r="F202" s="255"/>
      <c r="G202" s="255"/>
      <c r="H202" s="256">
        <f>+D199+E199+H199+I199</f>
        <v>2258.414721</v>
      </c>
      <c r="I202" s="257"/>
      <c r="J202" s="140"/>
      <c r="K202" s="140"/>
      <c r="L202" s="140"/>
      <c r="M202" s="140"/>
      <c r="N202" s="140"/>
      <c r="O202" s="140"/>
      <c r="P202" s="140"/>
      <c r="Q202" s="142"/>
      <c r="R202" s="141"/>
      <c r="S202" s="140"/>
      <c r="T202" s="140"/>
      <c r="U202" s="143"/>
      <c r="V202" s="140"/>
      <c r="W202" s="140"/>
      <c r="X202" s="140"/>
      <c r="Y202" s="140"/>
      <c r="Z202" s="140"/>
      <c r="AA202" s="140"/>
      <c r="AB202" s="140"/>
      <c r="AC202" s="140"/>
      <c r="AD202" s="140"/>
      <c r="AE202" s="140"/>
      <c r="AF202" s="140"/>
      <c r="AG202" s="140"/>
      <c r="AH202" s="140"/>
      <c r="AI202" s="140"/>
      <c r="AJ202" s="140"/>
      <c r="AK202" s="140"/>
      <c r="AL202" s="140"/>
      <c r="AM202" s="140"/>
      <c r="AN202" s="140"/>
      <c r="AO202" s="140"/>
      <c r="AP202" s="140"/>
      <c r="AQ202" s="140"/>
      <c r="AR202" s="140"/>
      <c r="AS202" s="140"/>
    </row>
    <row r="203" ht="18.0" customHeight="1">
      <c r="A203" s="258"/>
      <c r="B203" s="140"/>
      <c r="C203" s="140"/>
      <c r="D203" s="140"/>
      <c r="E203" s="140" t="s">
        <v>49</v>
      </c>
      <c r="F203" s="140"/>
      <c r="G203" s="140"/>
      <c r="H203" s="252">
        <f>+H202/B199</f>
        <v>0.07568175664</v>
      </c>
      <c r="I203" s="259"/>
      <c r="J203" s="140"/>
      <c r="K203" s="140"/>
      <c r="L203" s="140"/>
      <c r="M203" s="140"/>
      <c r="N203" s="140"/>
      <c r="O203" s="140"/>
      <c r="P203" s="140"/>
      <c r="Q203" s="142"/>
      <c r="R203" s="141"/>
      <c r="S203" s="140"/>
      <c r="T203" s="140"/>
      <c r="U203" s="143"/>
      <c r="V203" s="140"/>
      <c r="W203" s="140"/>
      <c r="X203" s="140"/>
      <c r="Y203" s="140"/>
      <c r="Z203" s="140"/>
      <c r="AA203" s="140"/>
      <c r="AB203" s="140"/>
      <c r="AC203" s="140"/>
      <c r="AD203" s="140"/>
      <c r="AE203" s="140"/>
      <c r="AF203" s="140"/>
      <c r="AG203" s="140"/>
      <c r="AH203" s="140"/>
      <c r="AI203" s="140"/>
      <c r="AJ203" s="140"/>
      <c r="AK203" s="140"/>
      <c r="AL203" s="140"/>
      <c r="AM203" s="140"/>
      <c r="AN203" s="140"/>
      <c r="AO203" s="140"/>
      <c r="AP203" s="140"/>
      <c r="AQ203" s="140"/>
      <c r="AR203" s="140"/>
      <c r="AS203" s="140"/>
    </row>
    <row r="204" ht="18.0" customHeight="1">
      <c r="A204" s="258"/>
      <c r="B204" s="140"/>
      <c r="C204" s="140" t="s">
        <v>51</v>
      </c>
      <c r="D204" s="140"/>
      <c r="E204" s="140"/>
      <c r="F204" s="140"/>
      <c r="G204" s="140"/>
      <c r="H204" s="141"/>
      <c r="I204" s="259"/>
      <c r="J204" s="140"/>
      <c r="K204" s="140"/>
      <c r="L204" s="140"/>
      <c r="M204" s="140"/>
      <c r="N204" s="140"/>
      <c r="O204" s="140"/>
      <c r="P204" s="140"/>
      <c r="Q204" s="142"/>
      <c r="R204" s="141"/>
      <c r="S204" s="140"/>
      <c r="T204" s="140"/>
      <c r="U204" s="143"/>
      <c r="V204" s="140"/>
      <c r="W204" s="140"/>
      <c r="X204" s="140"/>
      <c r="Y204" s="140"/>
      <c r="Z204" s="140"/>
      <c r="AA204" s="140"/>
      <c r="AB204" s="140"/>
      <c r="AC204" s="140"/>
      <c r="AD204" s="140"/>
      <c r="AE204" s="140"/>
      <c r="AF204" s="140"/>
      <c r="AG204" s="140"/>
      <c r="AH204" s="140"/>
      <c r="AI204" s="140"/>
      <c r="AJ204" s="140"/>
      <c r="AK204" s="140"/>
      <c r="AL204" s="140"/>
      <c r="AM204" s="140"/>
      <c r="AN204" s="140"/>
      <c r="AO204" s="140"/>
      <c r="AP204" s="140"/>
      <c r="AQ204" s="140"/>
      <c r="AR204" s="140"/>
      <c r="AS204" s="140"/>
    </row>
    <row r="205" ht="18.0" customHeight="1">
      <c r="A205" s="258"/>
      <c r="B205" s="140"/>
      <c r="C205" s="140"/>
      <c r="D205" s="140" t="s">
        <v>52</v>
      </c>
      <c r="E205" s="140"/>
      <c r="F205" s="140"/>
      <c r="G205" s="140"/>
      <c r="H205" s="141">
        <f>+H204*(H202-H199)</f>
        <v>0</v>
      </c>
      <c r="I205" s="259"/>
      <c r="J205" s="140"/>
      <c r="K205" s="140"/>
      <c r="L205" s="140"/>
      <c r="M205" s="140"/>
      <c r="N205" s="140"/>
      <c r="O205" s="140"/>
      <c r="P205" s="140"/>
      <c r="Q205" s="142"/>
      <c r="R205" s="140"/>
      <c r="S205" s="140"/>
      <c r="T205" s="140"/>
      <c r="U205" s="143"/>
      <c r="V205" s="140"/>
      <c r="W205" s="140"/>
      <c r="X205" s="140"/>
      <c r="Y205" s="140"/>
      <c r="Z205" s="140"/>
      <c r="AA205" s="140"/>
      <c r="AB205" s="140"/>
      <c r="AC205" s="140"/>
      <c r="AD205" s="140"/>
      <c r="AE205" s="140"/>
      <c r="AF205" s="140"/>
      <c r="AG205" s="140"/>
      <c r="AH205" s="140"/>
      <c r="AI205" s="140"/>
      <c r="AJ205" s="140"/>
      <c r="AK205" s="140"/>
      <c r="AL205" s="140"/>
      <c r="AM205" s="140"/>
      <c r="AN205" s="140"/>
      <c r="AO205" s="140"/>
      <c r="AP205" s="140"/>
      <c r="AQ205" s="140"/>
      <c r="AR205" s="140"/>
      <c r="AS205" s="140"/>
    </row>
    <row r="206" ht="18.0" customHeight="1">
      <c r="A206" s="260"/>
      <c r="B206" s="261"/>
      <c r="C206" s="261"/>
      <c r="D206" s="261"/>
      <c r="E206" s="261"/>
      <c r="F206" s="261"/>
      <c r="G206" s="261"/>
      <c r="H206" s="262"/>
      <c r="I206" s="263"/>
      <c r="J206" s="140"/>
      <c r="K206" s="140"/>
      <c r="L206" s="140"/>
      <c r="M206" s="140"/>
      <c r="N206" s="140"/>
      <c r="O206" s="140"/>
      <c r="P206" s="140"/>
      <c r="Q206" s="142"/>
      <c r="R206" s="140"/>
      <c r="S206" s="140"/>
      <c r="T206" s="140"/>
      <c r="U206" s="143"/>
      <c r="V206" s="140"/>
      <c r="W206" s="140"/>
      <c r="X206" s="140"/>
      <c r="Y206" s="140"/>
      <c r="Z206" s="140"/>
      <c r="AA206" s="140"/>
      <c r="AB206" s="140"/>
      <c r="AC206" s="140"/>
      <c r="AD206" s="140"/>
      <c r="AE206" s="140"/>
      <c r="AF206" s="140"/>
      <c r="AG206" s="140"/>
      <c r="AH206" s="140"/>
      <c r="AI206" s="140"/>
      <c r="AJ206" s="140"/>
      <c r="AK206" s="140"/>
      <c r="AL206" s="140"/>
      <c r="AM206" s="140"/>
      <c r="AN206" s="140"/>
      <c r="AO206" s="140"/>
      <c r="AP206" s="140"/>
      <c r="AQ206" s="140"/>
      <c r="AR206" s="140"/>
      <c r="AS206" s="140"/>
    </row>
    <row r="207" ht="18.0" customHeight="1">
      <c r="A207" s="140"/>
      <c r="B207" s="140"/>
      <c r="C207" s="140"/>
      <c r="D207" s="140"/>
      <c r="E207" s="140"/>
      <c r="F207" s="140"/>
      <c r="G207" s="140"/>
      <c r="H207" s="141"/>
      <c r="I207" s="140"/>
      <c r="J207" s="140"/>
      <c r="K207" s="140"/>
      <c r="L207" s="140"/>
      <c r="M207" s="140"/>
      <c r="N207" s="140"/>
      <c r="O207" s="140"/>
      <c r="P207" s="140"/>
      <c r="Q207" s="142"/>
      <c r="R207" s="140"/>
      <c r="S207" s="140"/>
      <c r="T207" s="140"/>
      <c r="U207" s="143"/>
      <c r="V207" s="140"/>
      <c r="W207" s="140"/>
      <c r="X207" s="140"/>
      <c r="Y207" s="140"/>
      <c r="Z207" s="140"/>
      <c r="AA207" s="140"/>
      <c r="AB207" s="140"/>
      <c r="AC207" s="140"/>
      <c r="AD207" s="140"/>
      <c r="AE207" s="140"/>
      <c r="AF207" s="140"/>
      <c r="AG207" s="140"/>
      <c r="AH207" s="140"/>
      <c r="AI207" s="140"/>
      <c r="AJ207" s="140"/>
      <c r="AK207" s="140"/>
      <c r="AL207" s="140"/>
      <c r="AM207" s="140"/>
      <c r="AN207" s="140"/>
      <c r="AO207" s="140"/>
      <c r="AP207" s="140"/>
      <c r="AQ207" s="140"/>
      <c r="AR207" s="140"/>
      <c r="AS207" s="140"/>
    </row>
    <row r="208" ht="18.0" customHeight="1">
      <c r="A208" s="140"/>
      <c r="B208" s="140"/>
      <c r="C208" s="140"/>
      <c r="D208" s="140"/>
      <c r="E208" s="140"/>
      <c r="F208" s="140"/>
      <c r="G208" s="140"/>
      <c r="H208" s="141"/>
      <c r="I208" s="140"/>
      <c r="J208" s="140"/>
      <c r="K208" s="140"/>
      <c r="L208" s="140"/>
      <c r="M208" s="140"/>
      <c r="N208" s="140"/>
      <c r="O208" s="140"/>
      <c r="P208" s="140"/>
      <c r="Q208" s="142"/>
      <c r="R208" s="140"/>
      <c r="S208" s="140"/>
      <c r="T208" s="140"/>
      <c r="U208" s="143"/>
      <c r="V208" s="140"/>
      <c r="W208" s="140"/>
      <c r="X208" s="140"/>
      <c r="Y208" s="140"/>
      <c r="Z208" s="140"/>
      <c r="AA208" s="140"/>
      <c r="AB208" s="140"/>
      <c r="AC208" s="140"/>
      <c r="AD208" s="140"/>
      <c r="AE208" s="140"/>
      <c r="AF208" s="140"/>
      <c r="AG208" s="140"/>
      <c r="AH208" s="140"/>
      <c r="AI208" s="140"/>
      <c r="AJ208" s="140"/>
      <c r="AK208" s="140"/>
      <c r="AL208" s="140"/>
      <c r="AM208" s="140"/>
      <c r="AN208" s="140"/>
      <c r="AO208" s="140"/>
      <c r="AP208" s="140"/>
      <c r="AQ208" s="140"/>
      <c r="AR208" s="140"/>
      <c r="AS208" s="140"/>
    </row>
    <row r="209" ht="18.0" customHeight="1">
      <c r="A209" s="140"/>
      <c r="B209" s="140"/>
      <c r="C209" s="140"/>
      <c r="D209" s="140"/>
      <c r="E209" s="140"/>
      <c r="F209" s="140"/>
      <c r="G209" s="140"/>
      <c r="H209" s="141"/>
      <c r="I209" s="140"/>
      <c r="J209" s="140"/>
      <c r="K209" s="140"/>
      <c r="L209" s="140"/>
      <c r="M209" s="140"/>
      <c r="N209" s="140"/>
      <c r="O209" s="140"/>
      <c r="P209" s="140"/>
      <c r="Q209" s="142"/>
      <c r="R209" s="140"/>
      <c r="S209" s="140"/>
      <c r="T209" s="140"/>
      <c r="U209" s="143"/>
      <c r="V209" s="140"/>
      <c r="W209" s="140"/>
      <c r="X209" s="140"/>
      <c r="Y209" s="140"/>
      <c r="Z209" s="140"/>
      <c r="AA209" s="140"/>
      <c r="AB209" s="140"/>
      <c r="AC209" s="140"/>
      <c r="AD209" s="140"/>
      <c r="AE209" s="140"/>
      <c r="AF209" s="140"/>
      <c r="AG209" s="140"/>
      <c r="AH209" s="140"/>
      <c r="AI209" s="140"/>
      <c r="AJ209" s="140"/>
      <c r="AK209" s="140"/>
      <c r="AL209" s="140"/>
      <c r="AM209" s="140"/>
      <c r="AN209" s="140"/>
      <c r="AO209" s="140"/>
      <c r="AP209" s="140"/>
      <c r="AQ209" s="140"/>
      <c r="AR209" s="140"/>
      <c r="AS209" s="140"/>
    </row>
    <row r="210" ht="18.0" customHeight="1">
      <c r="A210" s="7"/>
      <c r="B210" s="7"/>
      <c r="C210" s="7"/>
      <c r="D210" s="7"/>
      <c r="E210" s="7"/>
      <c r="F210" s="7"/>
      <c r="G210" s="7"/>
      <c r="H210" s="264"/>
      <c r="I210" s="7"/>
      <c r="J210" s="7"/>
      <c r="K210" s="7"/>
      <c r="L210" s="7"/>
      <c r="M210" s="7"/>
      <c r="N210" s="7"/>
      <c r="O210" s="7"/>
      <c r="P210" s="7"/>
      <c r="Q210" s="265"/>
      <c r="R210" s="7"/>
      <c r="S210" s="7"/>
      <c r="T210" s="7"/>
      <c r="U210" s="266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</row>
    <row r="211" ht="18.0" customHeight="1">
      <c r="A211" s="7"/>
      <c r="B211" s="7"/>
      <c r="C211" s="7"/>
      <c r="D211" s="7"/>
      <c r="E211" s="7"/>
      <c r="F211" s="7"/>
      <c r="G211" s="7"/>
      <c r="H211" s="264"/>
      <c r="I211" s="7"/>
      <c r="J211" s="7"/>
      <c r="K211" s="7"/>
      <c r="L211" s="7"/>
      <c r="M211" s="7"/>
      <c r="N211" s="7"/>
      <c r="O211" s="7"/>
      <c r="P211" s="7"/>
      <c r="Q211" s="265"/>
      <c r="R211" s="7"/>
      <c r="S211" s="7"/>
      <c r="T211" s="7"/>
      <c r="U211" s="266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</row>
    <row r="212" ht="18.0" customHeight="1">
      <c r="A212" s="7"/>
      <c r="B212" s="7"/>
      <c r="C212" s="7"/>
      <c r="D212" s="7"/>
      <c r="E212" s="7"/>
      <c r="F212" s="7"/>
      <c r="G212" s="7"/>
      <c r="H212" s="264"/>
      <c r="I212" s="7"/>
      <c r="J212" s="7"/>
      <c r="K212" s="7"/>
      <c r="L212" s="7"/>
      <c r="M212" s="7"/>
      <c r="N212" s="7"/>
      <c r="O212" s="7"/>
      <c r="P212" s="7"/>
      <c r="Q212" s="265"/>
      <c r="R212" s="7"/>
      <c r="S212" s="7"/>
      <c r="T212" s="7"/>
      <c r="U212" s="266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</row>
    <row r="213" ht="18.0" customHeight="1">
      <c r="A213" s="7"/>
      <c r="B213" s="7"/>
      <c r="C213" s="7"/>
      <c r="D213" s="7"/>
      <c r="E213" s="7"/>
      <c r="F213" s="7"/>
      <c r="G213" s="7"/>
      <c r="H213" s="264"/>
      <c r="I213" s="7"/>
      <c r="J213" s="7"/>
      <c r="K213" s="7"/>
      <c r="L213" s="7"/>
      <c r="M213" s="7"/>
      <c r="N213" s="7"/>
      <c r="O213" s="7"/>
      <c r="P213" s="7"/>
      <c r="Q213" s="265"/>
      <c r="R213" s="7"/>
      <c r="S213" s="7"/>
      <c r="T213" s="7"/>
      <c r="U213" s="266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</row>
    <row r="214" ht="18.0" customHeight="1">
      <c r="A214" s="7"/>
      <c r="B214" s="7"/>
      <c r="C214" s="7"/>
      <c r="D214" s="7"/>
      <c r="E214" s="7"/>
      <c r="F214" s="7"/>
      <c r="G214" s="7"/>
      <c r="H214" s="264"/>
      <c r="I214" s="7"/>
      <c r="J214" s="7"/>
      <c r="K214" s="7"/>
      <c r="L214" s="7"/>
      <c r="M214" s="7"/>
      <c r="N214" s="7"/>
      <c r="O214" s="7"/>
      <c r="P214" s="7"/>
      <c r="Q214" s="265"/>
      <c r="R214" s="7"/>
      <c r="S214" s="7"/>
      <c r="T214" s="7"/>
      <c r="U214" s="266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</row>
    <row r="215" ht="18.0" customHeight="1">
      <c r="A215" s="7"/>
      <c r="B215" s="7"/>
      <c r="C215" s="7"/>
      <c r="D215" s="7"/>
      <c r="E215" s="7"/>
      <c r="F215" s="7"/>
      <c r="G215" s="7"/>
      <c r="H215" s="264"/>
      <c r="I215" s="7"/>
      <c r="J215" s="7"/>
      <c r="K215" s="7"/>
      <c r="L215" s="7"/>
      <c r="M215" s="7"/>
      <c r="N215" s="7"/>
      <c r="O215" s="7"/>
      <c r="P215" s="7"/>
      <c r="Q215" s="265"/>
      <c r="R215" s="7"/>
      <c r="S215" s="7"/>
      <c r="T215" s="7"/>
      <c r="U215" s="266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</row>
    <row r="216" ht="18.0" customHeight="1">
      <c r="A216" s="7"/>
      <c r="B216" s="7"/>
      <c r="C216" s="7"/>
      <c r="D216" s="7"/>
      <c r="E216" s="7"/>
      <c r="F216" s="7"/>
      <c r="G216" s="7"/>
      <c r="H216" s="264"/>
      <c r="I216" s="7"/>
      <c r="J216" s="7"/>
      <c r="K216" s="7"/>
      <c r="L216" s="7"/>
      <c r="M216" s="7"/>
      <c r="N216" s="7"/>
      <c r="O216" s="7"/>
      <c r="P216" s="7"/>
      <c r="Q216" s="265"/>
      <c r="R216" s="7"/>
      <c r="S216" s="7"/>
      <c r="T216" s="7"/>
      <c r="U216" s="266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</row>
    <row r="217" ht="18.0" customHeight="1">
      <c r="A217" s="7"/>
      <c r="B217" s="7"/>
      <c r="C217" s="7"/>
      <c r="D217" s="7"/>
      <c r="E217" s="7"/>
      <c r="F217" s="7"/>
      <c r="G217" s="7"/>
      <c r="H217" s="264"/>
      <c r="I217" s="7"/>
      <c r="J217" s="7"/>
      <c r="K217" s="7"/>
      <c r="L217" s="7"/>
      <c r="M217" s="7"/>
      <c r="N217" s="7"/>
      <c r="O217" s="7"/>
      <c r="P217" s="7"/>
      <c r="Q217" s="265"/>
      <c r="R217" s="7"/>
      <c r="S217" s="7"/>
      <c r="T217" s="7"/>
      <c r="U217" s="266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</row>
    <row r="218" ht="18.0" customHeight="1">
      <c r="A218" s="7"/>
      <c r="B218" s="7"/>
      <c r="C218" s="7"/>
      <c r="D218" s="7"/>
      <c r="E218" s="7"/>
      <c r="F218" s="7"/>
      <c r="G218" s="7"/>
      <c r="H218" s="264"/>
      <c r="I218" s="7"/>
      <c r="J218" s="7"/>
      <c r="K218" s="7"/>
      <c r="L218" s="7"/>
      <c r="M218" s="7"/>
      <c r="N218" s="7"/>
      <c r="O218" s="7"/>
      <c r="P218" s="7"/>
      <c r="Q218" s="265"/>
      <c r="R218" s="7"/>
      <c r="S218" s="7"/>
      <c r="T218" s="7"/>
      <c r="U218" s="266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</row>
    <row r="219" ht="18.0" customHeight="1">
      <c r="A219" s="7"/>
      <c r="B219" s="7"/>
      <c r="C219" s="7"/>
      <c r="D219" s="7"/>
      <c r="E219" s="7"/>
      <c r="F219" s="7"/>
      <c r="G219" s="7"/>
      <c r="H219" s="264"/>
      <c r="I219" s="7"/>
      <c r="J219" s="7"/>
      <c r="K219" s="7"/>
      <c r="L219" s="7"/>
      <c r="M219" s="7"/>
      <c r="N219" s="7"/>
      <c r="O219" s="7"/>
      <c r="P219" s="7"/>
      <c r="Q219" s="265"/>
      <c r="R219" s="7"/>
      <c r="S219" s="7"/>
      <c r="T219" s="7"/>
      <c r="U219" s="266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</row>
    <row r="220" ht="18.0" customHeight="1">
      <c r="A220" s="7"/>
      <c r="B220" s="7"/>
      <c r="C220" s="7"/>
      <c r="D220" s="7"/>
      <c r="E220" s="7"/>
      <c r="F220" s="7"/>
      <c r="G220" s="7"/>
      <c r="H220" s="264"/>
      <c r="I220" s="7"/>
      <c r="J220" s="7"/>
      <c r="K220" s="7"/>
      <c r="L220" s="7"/>
      <c r="M220" s="7"/>
      <c r="N220" s="7"/>
      <c r="O220" s="7"/>
      <c r="P220" s="7"/>
      <c r="Q220" s="265"/>
      <c r="R220" s="7"/>
      <c r="S220" s="7"/>
      <c r="T220" s="7"/>
      <c r="U220" s="266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</row>
    <row r="221" ht="18.0" customHeight="1">
      <c r="A221" s="7"/>
      <c r="B221" s="7"/>
      <c r="C221" s="7"/>
      <c r="D221" s="7"/>
      <c r="E221" s="7"/>
      <c r="F221" s="7"/>
      <c r="G221" s="7"/>
      <c r="H221" s="264"/>
      <c r="I221" s="7"/>
      <c r="J221" s="7"/>
      <c r="K221" s="7"/>
      <c r="L221" s="7"/>
      <c r="M221" s="7"/>
      <c r="N221" s="7"/>
      <c r="O221" s="7"/>
      <c r="P221" s="7"/>
      <c r="Q221" s="265"/>
      <c r="R221" s="7"/>
      <c r="S221" s="7"/>
      <c r="T221" s="7"/>
      <c r="U221" s="266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</row>
    <row r="222" ht="18.0" customHeight="1">
      <c r="A222" s="7"/>
      <c r="B222" s="7"/>
      <c r="C222" s="7"/>
      <c r="D222" s="7"/>
      <c r="E222" s="7"/>
      <c r="F222" s="7"/>
      <c r="G222" s="7"/>
      <c r="H222" s="264"/>
      <c r="I222" s="7"/>
      <c r="J222" s="7"/>
      <c r="K222" s="7"/>
      <c r="L222" s="7"/>
      <c r="M222" s="7"/>
      <c r="N222" s="7"/>
      <c r="O222" s="7"/>
      <c r="P222" s="7"/>
      <c r="Q222" s="265"/>
      <c r="R222" s="7"/>
      <c r="S222" s="7"/>
      <c r="T222" s="7"/>
      <c r="U222" s="266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</row>
    <row r="223" ht="18.0" customHeight="1">
      <c r="A223" s="7"/>
      <c r="B223" s="7"/>
      <c r="C223" s="7"/>
      <c r="D223" s="7"/>
      <c r="E223" s="7"/>
      <c r="F223" s="7"/>
      <c r="G223" s="7"/>
      <c r="H223" s="264"/>
      <c r="I223" s="7"/>
      <c r="J223" s="7"/>
      <c r="K223" s="7"/>
      <c r="L223" s="7"/>
      <c r="M223" s="7"/>
      <c r="N223" s="7"/>
      <c r="O223" s="7"/>
      <c r="P223" s="7"/>
      <c r="Q223" s="265"/>
      <c r="R223" s="7"/>
      <c r="S223" s="7"/>
      <c r="T223" s="7"/>
      <c r="U223" s="266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</row>
    <row r="224" ht="18.0" customHeight="1">
      <c r="A224" s="7"/>
      <c r="B224" s="7"/>
      <c r="C224" s="7"/>
      <c r="D224" s="7"/>
      <c r="E224" s="7"/>
      <c r="F224" s="7"/>
      <c r="G224" s="7"/>
      <c r="H224" s="264"/>
      <c r="I224" s="7"/>
      <c r="J224" s="7"/>
      <c r="K224" s="7"/>
      <c r="L224" s="7"/>
      <c r="M224" s="7"/>
      <c r="N224" s="7"/>
      <c r="O224" s="7"/>
      <c r="P224" s="7"/>
      <c r="Q224" s="265"/>
      <c r="R224" s="7"/>
      <c r="S224" s="7"/>
      <c r="T224" s="7"/>
      <c r="U224" s="266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</row>
    <row r="225" ht="18.0" customHeight="1">
      <c r="A225" s="7"/>
      <c r="B225" s="7"/>
      <c r="C225" s="7"/>
      <c r="D225" s="7"/>
      <c r="E225" s="7"/>
      <c r="F225" s="7"/>
      <c r="G225" s="7"/>
      <c r="H225" s="264"/>
      <c r="I225" s="7"/>
      <c r="J225" s="7"/>
      <c r="K225" s="7"/>
      <c r="L225" s="7"/>
      <c r="M225" s="7"/>
      <c r="N225" s="7"/>
      <c r="O225" s="7"/>
      <c r="P225" s="7"/>
      <c r="Q225" s="265"/>
      <c r="R225" s="7"/>
      <c r="S225" s="7"/>
      <c r="T225" s="7"/>
      <c r="U225" s="266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</row>
    <row r="226" ht="18.0" customHeight="1">
      <c r="A226" s="7"/>
      <c r="B226" s="7"/>
      <c r="C226" s="7"/>
      <c r="D226" s="7"/>
      <c r="E226" s="7"/>
      <c r="F226" s="7"/>
      <c r="G226" s="7"/>
      <c r="H226" s="264"/>
      <c r="I226" s="7"/>
      <c r="J226" s="7"/>
      <c r="K226" s="7"/>
      <c r="L226" s="7"/>
      <c r="M226" s="7"/>
      <c r="N226" s="7"/>
      <c r="O226" s="7"/>
      <c r="P226" s="7"/>
      <c r="Q226" s="265"/>
      <c r="R226" s="7"/>
      <c r="S226" s="7"/>
      <c r="T226" s="7"/>
      <c r="U226" s="266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</row>
    <row r="227" ht="18.0" customHeight="1">
      <c r="A227" s="7"/>
      <c r="B227" s="7"/>
      <c r="C227" s="7"/>
      <c r="D227" s="7"/>
      <c r="E227" s="7"/>
      <c r="F227" s="7"/>
      <c r="G227" s="7"/>
      <c r="H227" s="264"/>
      <c r="I227" s="7"/>
      <c r="J227" s="7"/>
      <c r="K227" s="7"/>
      <c r="L227" s="7"/>
      <c r="M227" s="7"/>
      <c r="N227" s="7"/>
      <c r="O227" s="7"/>
      <c r="P227" s="7"/>
      <c r="Q227" s="265"/>
      <c r="R227" s="7"/>
      <c r="S227" s="7"/>
      <c r="T227" s="7"/>
      <c r="U227" s="266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</row>
    <row r="228" ht="18.0" customHeight="1">
      <c r="A228" s="7"/>
      <c r="B228" s="7"/>
      <c r="C228" s="7"/>
      <c r="D228" s="7"/>
      <c r="E228" s="7"/>
      <c r="F228" s="7"/>
      <c r="G228" s="7"/>
      <c r="H228" s="264"/>
      <c r="I228" s="7"/>
      <c r="J228" s="7"/>
      <c r="K228" s="7"/>
      <c r="L228" s="7"/>
      <c r="M228" s="7"/>
      <c r="N228" s="7"/>
      <c r="O228" s="7"/>
      <c r="P228" s="7"/>
      <c r="Q228" s="265"/>
      <c r="R228" s="7"/>
      <c r="S228" s="7"/>
      <c r="T228" s="7"/>
      <c r="U228" s="266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</row>
    <row r="229" ht="18.0" customHeight="1">
      <c r="A229" s="7"/>
      <c r="B229" s="7"/>
      <c r="C229" s="7"/>
      <c r="D229" s="7"/>
      <c r="E229" s="7"/>
      <c r="F229" s="7"/>
      <c r="G229" s="7"/>
      <c r="H229" s="264"/>
      <c r="I229" s="7"/>
      <c r="J229" s="7"/>
      <c r="K229" s="7"/>
      <c r="L229" s="7"/>
      <c r="M229" s="7"/>
      <c r="N229" s="7"/>
      <c r="O229" s="7"/>
      <c r="P229" s="7"/>
      <c r="Q229" s="265"/>
      <c r="R229" s="7"/>
      <c r="S229" s="7"/>
      <c r="T229" s="7"/>
      <c r="U229" s="266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</row>
    <row r="230" ht="18.0" customHeight="1">
      <c r="A230" s="7"/>
      <c r="B230" s="7"/>
      <c r="C230" s="7"/>
      <c r="D230" s="7"/>
      <c r="E230" s="7"/>
      <c r="F230" s="7"/>
      <c r="G230" s="7"/>
      <c r="H230" s="264"/>
      <c r="I230" s="7"/>
      <c r="J230" s="7"/>
      <c r="K230" s="7"/>
      <c r="L230" s="7"/>
      <c r="M230" s="7"/>
      <c r="N230" s="7"/>
      <c r="O230" s="7"/>
      <c r="P230" s="7"/>
      <c r="Q230" s="265"/>
      <c r="R230" s="7"/>
      <c r="S230" s="7"/>
      <c r="T230" s="7"/>
      <c r="U230" s="266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</row>
    <row r="231" ht="18.0" customHeight="1">
      <c r="A231" s="7"/>
      <c r="B231" s="7"/>
      <c r="C231" s="7"/>
      <c r="D231" s="7"/>
      <c r="E231" s="7"/>
      <c r="F231" s="7"/>
      <c r="G231" s="7"/>
      <c r="H231" s="264"/>
      <c r="I231" s="7"/>
      <c r="J231" s="7"/>
      <c r="K231" s="7"/>
      <c r="L231" s="7"/>
      <c r="M231" s="7"/>
      <c r="N231" s="7"/>
      <c r="O231" s="7"/>
      <c r="P231" s="7"/>
      <c r="Q231" s="265"/>
      <c r="R231" s="7"/>
      <c r="S231" s="7"/>
      <c r="T231" s="7"/>
      <c r="U231" s="266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</row>
    <row r="232" ht="18.0" customHeight="1">
      <c r="A232" s="7"/>
      <c r="B232" s="7"/>
      <c r="C232" s="7"/>
      <c r="D232" s="7"/>
      <c r="E232" s="7"/>
      <c r="F232" s="7"/>
      <c r="G232" s="7"/>
      <c r="H232" s="264"/>
      <c r="I232" s="7"/>
      <c r="J232" s="7"/>
      <c r="K232" s="7"/>
      <c r="L232" s="7"/>
      <c r="M232" s="7"/>
      <c r="N232" s="7"/>
      <c r="O232" s="7"/>
      <c r="P232" s="7"/>
      <c r="Q232" s="265"/>
      <c r="R232" s="7"/>
      <c r="S232" s="7"/>
      <c r="T232" s="7"/>
      <c r="U232" s="266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</row>
    <row r="233" ht="18.0" customHeight="1">
      <c r="A233" s="7"/>
      <c r="B233" s="7"/>
      <c r="C233" s="7"/>
      <c r="D233" s="7"/>
      <c r="E233" s="7"/>
      <c r="F233" s="7"/>
      <c r="G233" s="7"/>
      <c r="H233" s="264"/>
      <c r="I233" s="7"/>
      <c r="J233" s="7"/>
      <c r="K233" s="7"/>
      <c r="L233" s="7"/>
      <c r="M233" s="7"/>
      <c r="N233" s="7"/>
      <c r="O233" s="7"/>
      <c r="P233" s="7"/>
      <c r="Q233" s="265"/>
      <c r="R233" s="7"/>
      <c r="S233" s="7"/>
      <c r="T233" s="7"/>
      <c r="U233" s="266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</row>
    <row r="234" ht="18.0" customHeight="1">
      <c r="A234" s="7"/>
      <c r="B234" s="7"/>
      <c r="C234" s="7"/>
      <c r="D234" s="7"/>
      <c r="E234" s="7"/>
      <c r="F234" s="7"/>
      <c r="G234" s="7"/>
      <c r="H234" s="264"/>
      <c r="I234" s="7"/>
      <c r="J234" s="7"/>
      <c r="K234" s="7"/>
      <c r="L234" s="7"/>
      <c r="M234" s="7"/>
      <c r="N234" s="7"/>
      <c r="O234" s="7"/>
      <c r="P234" s="7"/>
      <c r="Q234" s="265"/>
      <c r="R234" s="7"/>
      <c r="S234" s="7"/>
      <c r="T234" s="7"/>
      <c r="U234" s="266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</row>
    <row r="235" ht="18.0" customHeight="1">
      <c r="A235" s="7"/>
      <c r="B235" s="7"/>
      <c r="C235" s="7"/>
      <c r="D235" s="7"/>
      <c r="E235" s="7"/>
      <c r="F235" s="7"/>
      <c r="G235" s="7"/>
      <c r="H235" s="264"/>
      <c r="I235" s="7"/>
      <c r="J235" s="7"/>
      <c r="K235" s="7"/>
      <c r="L235" s="7"/>
      <c r="M235" s="7"/>
      <c r="N235" s="7"/>
      <c r="O235" s="7"/>
      <c r="P235" s="7"/>
      <c r="Q235" s="265"/>
      <c r="R235" s="7"/>
      <c r="S235" s="7"/>
      <c r="T235" s="7"/>
      <c r="U235" s="266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</row>
    <row r="236" ht="18.0" customHeight="1">
      <c r="A236" s="7"/>
      <c r="B236" s="7"/>
      <c r="C236" s="7"/>
      <c r="D236" s="7"/>
      <c r="E236" s="7"/>
      <c r="F236" s="7"/>
      <c r="G236" s="7"/>
      <c r="H236" s="264"/>
      <c r="I236" s="7"/>
      <c r="J236" s="7"/>
      <c r="K236" s="7"/>
      <c r="L236" s="7"/>
      <c r="M236" s="7"/>
      <c r="N236" s="7"/>
      <c r="O236" s="7"/>
      <c r="P236" s="7"/>
      <c r="Q236" s="265"/>
      <c r="R236" s="7"/>
      <c r="S236" s="7"/>
      <c r="T236" s="7"/>
      <c r="U236" s="266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</row>
    <row r="237" ht="18.0" customHeight="1">
      <c r="A237" s="7"/>
      <c r="B237" s="7"/>
      <c r="C237" s="7"/>
      <c r="D237" s="7"/>
      <c r="E237" s="7"/>
      <c r="F237" s="7"/>
      <c r="G237" s="7"/>
      <c r="H237" s="264"/>
      <c r="I237" s="7"/>
      <c r="J237" s="7"/>
      <c r="K237" s="7"/>
      <c r="L237" s="7"/>
      <c r="M237" s="7"/>
      <c r="N237" s="7"/>
      <c r="O237" s="7"/>
      <c r="P237" s="7"/>
      <c r="Q237" s="265"/>
      <c r="R237" s="7"/>
      <c r="S237" s="7"/>
      <c r="T237" s="7"/>
      <c r="U237" s="266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</row>
    <row r="238" ht="18.0" customHeight="1">
      <c r="A238" s="7"/>
      <c r="B238" s="7"/>
      <c r="C238" s="7"/>
      <c r="D238" s="7"/>
      <c r="E238" s="7"/>
      <c r="F238" s="7"/>
      <c r="G238" s="7"/>
      <c r="H238" s="264"/>
      <c r="I238" s="7"/>
      <c r="J238" s="7"/>
      <c r="K238" s="7"/>
      <c r="L238" s="7"/>
      <c r="M238" s="7"/>
      <c r="N238" s="7"/>
      <c r="O238" s="7"/>
      <c r="P238" s="7"/>
      <c r="Q238" s="265"/>
      <c r="R238" s="7"/>
      <c r="S238" s="7"/>
      <c r="T238" s="7"/>
      <c r="U238" s="266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</row>
    <row r="239" ht="18.0" customHeight="1">
      <c r="A239" s="7"/>
      <c r="B239" s="7"/>
      <c r="C239" s="7"/>
      <c r="D239" s="7"/>
      <c r="E239" s="7"/>
      <c r="F239" s="7"/>
      <c r="G239" s="7"/>
      <c r="H239" s="264"/>
      <c r="I239" s="7"/>
      <c r="J239" s="7"/>
      <c r="K239" s="7"/>
      <c r="L239" s="7"/>
      <c r="M239" s="7"/>
      <c r="N239" s="7"/>
      <c r="O239" s="7"/>
      <c r="P239" s="7"/>
      <c r="Q239" s="265"/>
      <c r="R239" s="7"/>
      <c r="S239" s="7"/>
      <c r="T239" s="7"/>
      <c r="U239" s="266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</row>
    <row r="240" ht="18.0" customHeight="1">
      <c r="A240" s="7"/>
      <c r="B240" s="7"/>
      <c r="C240" s="7"/>
      <c r="D240" s="7"/>
      <c r="E240" s="7"/>
      <c r="F240" s="7"/>
      <c r="G240" s="7"/>
      <c r="H240" s="264"/>
      <c r="I240" s="7"/>
      <c r="J240" s="7"/>
      <c r="K240" s="7"/>
      <c r="L240" s="7"/>
      <c r="M240" s="7"/>
      <c r="N240" s="7"/>
      <c r="O240" s="7"/>
      <c r="P240" s="7"/>
      <c r="Q240" s="265"/>
      <c r="R240" s="7"/>
      <c r="S240" s="7"/>
      <c r="T240" s="7"/>
      <c r="U240" s="266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</row>
    <row r="241" ht="18.0" customHeight="1">
      <c r="A241" s="7"/>
      <c r="B241" s="7"/>
      <c r="C241" s="7"/>
      <c r="D241" s="7"/>
      <c r="E241" s="7"/>
      <c r="F241" s="7"/>
      <c r="G241" s="7"/>
      <c r="H241" s="264"/>
      <c r="I241" s="7"/>
      <c r="J241" s="7"/>
      <c r="K241" s="7"/>
      <c r="L241" s="7"/>
      <c r="M241" s="7"/>
      <c r="N241" s="7"/>
      <c r="O241" s="7"/>
      <c r="P241" s="7"/>
      <c r="Q241" s="265"/>
      <c r="R241" s="7"/>
      <c r="S241" s="7"/>
      <c r="T241" s="7"/>
      <c r="U241" s="266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</row>
    <row r="242" ht="18.0" customHeight="1">
      <c r="A242" s="7"/>
      <c r="B242" s="7"/>
      <c r="C242" s="7"/>
      <c r="D242" s="7"/>
      <c r="E242" s="7"/>
      <c r="F242" s="7"/>
      <c r="G242" s="7"/>
      <c r="H242" s="264"/>
      <c r="I242" s="7"/>
      <c r="J242" s="7"/>
      <c r="K242" s="7"/>
      <c r="L242" s="7"/>
      <c r="M242" s="7"/>
      <c r="N242" s="7"/>
      <c r="O242" s="7"/>
      <c r="P242" s="7"/>
      <c r="Q242" s="265"/>
      <c r="R242" s="7"/>
      <c r="S242" s="7"/>
      <c r="T242" s="7"/>
      <c r="U242" s="266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</row>
    <row r="243" ht="18.0" customHeight="1">
      <c r="A243" s="7"/>
      <c r="B243" s="7"/>
      <c r="C243" s="7"/>
      <c r="D243" s="7"/>
      <c r="E243" s="7"/>
      <c r="F243" s="7"/>
      <c r="G243" s="7"/>
      <c r="H243" s="264"/>
      <c r="I243" s="7"/>
      <c r="J243" s="7"/>
      <c r="K243" s="7"/>
      <c r="L243" s="7"/>
      <c r="M243" s="7"/>
      <c r="N243" s="7"/>
      <c r="O243" s="7"/>
      <c r="P243" s="7"/>
      <c r="Q243" s="265"/>
      <c r="R243" s="7"/>
      <c r="S243" s="7"/>
      <c r="T243" s="7"/>
      <c r="U243" s="266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</row>
    <row r="244" ht="18.0" customHeight="1">
      <c r="A244" s="7"/>
      <c r="B244" s="7"/>
      <c r="C244" s="7"/>
      <c r="D244" s="7"/>
      <c r="E244" s="7"/>
      <c r="F244" s="7"/>
      <c r="G244" s="7"/>
      <c r="H244" s="264"/>
      <c r="I244" s="7"/>
      <c r="J244" s="7"/>
      <c r="K244" s="7"/>
      <c r="L244" s="7"/>
      <c r="M244" s="7"/>
      <c r="N244" s="7"/>
      <c r="O244" s="7"/>
      <c r="P244" s="7"/>
      <c r="Q244" s="265"/>
      <c r="R244" s="7"/>
      <c r="S244" s="7"/>
      <c r="T244" s="7"/>
      <c r="U244" s="266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</row>
    <row r="245" ht="18.0" customHeight="1">
      <c r="A245" s="7"/>
      <c r="B245" s="7"/>
      <c r="C245" s="7"/>
      <c r="D245" s="7"/>
      <c r="E245" s="7"/>
      <c r="F245" s="7"/>
      <c r="G245" s="7"/>
      <c r="H245" s="264"/>
      <c r="I245" s="7"/>
      <c r="J245" s="7"/>
      <c r="K245" s="7"/>
      <c r="L245" s="7"/>
      <c r="M245" s="7"/>
      <c r="N245" s="7"/>
      <c r="O245" s="7"/>
      <c r="P245" s="7"/>
      <c r="Q245" s="265"/>
      <c r="R245" s="7"/>
      <c r="S245" s="7"/>
      <c r="T245" s="7"/>
      <c r="U245" s="266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</row>
    <row r="246" ht="18.0" customHeight="1">
      <c r="A246" s="7"/>
      <c r="B246" s="7"/>
      <c r="C246" s="7"/>
      <c r="D246" s="7"/>
      <c r="E246" s="7"/>
      <c r="F246" s="7"/>
      <c r="G246" s="7"/>
      <c r="H246" s="264"/>
      <c r="I246" s="7"/>
      <c r="J246" s="7"/>
      <c r="K246" s="7"/>
      <c r="L246" s="7"/>
      <c r="M246" s="7"/>
      <c r="N246" s="7"/>
      <c r="O246" s="7"/>
      <c r="P246" s="7"/>
      <c r="Q246" s="265"/>
      <c r="R246" s="7"/>
      <c r="S246" s="7"/>
      <c r="T246" s="7"/>
      <c r="U246" s="266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</row>
    <row r="247" ht="18.0" customHeight="1">
      <c r="A247" s="7"/>
      <c r="B247" s="7"/>
      <c r="C247" s="7"/>
      <c r="D247" s="7"/>
      <c r="E247" s="7"/>
      <c r="F247" s="7"/>
      <c r="G247" s="7"/>
      <c r="H247" s="264"/>
      <c r="I247" s="7"/>
      <c r="J247" s="7"/>
      <c r="K247" s="7"/>
      <c r="L247" s="7"/>
      <c r="M247" s="7"/>
      <c r="N247" s="7"/>
      <c r="O247" s="7"/>
      <c r="P247" s="7"/>
      <c r="Q247" s="265"/>
      <c r="R247" s="7"/>
      <c r="S247" s="7"/>
      <c r="T247" s="7"/>
      <c r="U247" s="266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</row>
    <row r="248" ht="18.0" customHeight="1">
      <c r="A248" s="7"/>
      <c r="B248" s="7"/>
      <c r="C248" s="7"/>
      <c r="D248" s="7"/>
      <c r="E248" s="7"/>
      <c r="F248" s="7"/>
      <c r="G248" s="7"/>
      <c r="H248" s="264"/>
      <c r="I248" s="7"/>
      <c r="J248" s="7"/>
      <c r="K248" s="7"/>
      <c r="L248" s="7"/>
      <c r="M248" s="7"/>
      <c r="N248" s="7"/>
      <c r="O248" s="7"/>
      <c r="P248" s="7"/>
      <c r="Q248" s="265"/>
      <c r="R248" s="7"/>
      <c r="S248" s="7"/>
      <c r="T248" s="7"/>
      <c r="U248" s="266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</row>
    <row r="249" ht="18.0" customHeight="1">
      <c r="A249" s="7"/>
      <c r="B249" s="7"/>
      <c r="C249" s="7"/>
      <c r="D249" s="7"/>
      <c r="E249" s="7"/>
      <c r="F249" s="7"/>
      <c r="G249" s="7"/>
      <c r="H249" s="264"/>
      <c r="I249" s="7"/>
      <c r="J249" s="7"/>
      <c r="K249" s="7"/>
      <c r="L249" s="7"/>
      <c r="M249" s="7"/>
      <c r="N249" s="7"/>
      <c r="O249" s="7"/>
      <c r="P249" s="7"/>
      <c r="Q249" s="265"/>
      <c r="R249" s="7"/>
      <c r="S249" s="7"/>
      <c r="T249" s="7"/>
      <c r="U249" s="266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</row>
    <row r="250" ht="18.0" customHeight="1">
      <c r="A250" s="7"/>
      <c r="B250" s="7"/>
      <c r="C250" s="7"/>
      <c r="D250" s="7"/>
      <c r="E250" s="7"/>
      <c r="F250" s="7"/>
      <c r="G250" s="7"/>
      <c r="H250" s="264"/>
      <c r="I250" s="7"/>
      <c r="J250" s="7"/>
      <c r="K250" s="7"/>
      <c r="L250" s="7"/>
      <c r="M250" s="7"/>
      <c r="N250" s="7"/>
      <c r="O250" s="7"/>
      <c r="P250" s="7"/>
      <c r="Q250" s="265"/>
      <c r="R250" s="7"/>
      <c r="S250" s="7"/>
      <c r="T250" s="7"/>
      <c r="U250" s="266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</row>
    <row r="251" ht="18.0" customHeight="1">
      <c r="A251" s="7"/>
      <c r="B251" s="7"/>
      <c r="C251" s="7"/>
      <c r="D251" s="7"/>
      <c r="E251" s="7"/>
      <c r="F251" s="7"/>
      <c r="G251" s="7"/>
      <c r="H251" s="264"/>
      <c r="I251" s="7"/>
      <c r="J251" s="7"/>
      <c r="K251" s="7"/>
      <c r="L251" s="7"/>
      <c r="M251" s="7"/>
      <c r="N251" s="7"/>
      <c r="O251" s="7"/>
      <c r="P251" s="7"/>
      <c r="Q251" s="265"/>
      <c r="R251" s="7"/>
      <c r="S251" s="7"/>
      <c r="T251" s="7"/>
      <c r="U251" s="266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</row>
    <row r="252" ht="18.0" customHeight="1">
      <c r="A252" s="7"/>
      <c r="B252" s="7"/>
      <c r="C252" s="7"/>
      <c r="D252" s="7"/>
      <c r="E252" s="7"/>
      <c r="F252" s="7"/>
      <c r="G252" s="7"/>
      <c r="H252" s="264"/>
      <c r="I252" s="7"/>
      <c r="J252" s="7"/>
      <c r="K252" s="7"/>
      <c r="L252" s="7"/>
      <c r="M252" s="7"/>
      <c r="N252" s="7"/>
      <c r="O252" s="7"/>
      <c r="P252" s="7"/>
      <c r="Q252" s="265"/>
      <c r="R252" s="7"/>
      <c r="S252" s="7"/>
      <c r="T252" s="7"/>
      <c r="U252" s="266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</row>
    <row r="253" ht="18.0" customHeight="1">
      <c r="A253" s="7"/>
      <c r="B253" s="7"/>
      <c r="C253" s="7"/>
      <c r="D253" s="7"/>
      <c r="E253" s="7"/>
      <c r="F253" s="7"/>
      <c r="G253" s="7"/>
      <c r="H253" s="264"/>
      <c r="I253" s="7"/>
      <c r="J253" s="7"/>
      <c r="K253" s="7"/>
      <c r="L253" s="7"/>
      <c r="M253" s="7"/>
      <c r="N253" s="7"/>
      <c r="O253" s="7"/>
      <c r="P253" s="7"/>
      <c r="Q253" s="265"/>
      <c r="R253" s="7"/>
      <c r="S253" s="7"/>
      <c r="T253" s="7"/>
      <c r="U253" s="266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</row>
    <row r="254" ht="18.0" customHeight="1">
      <c r="A254" s="7"/>
      <c r="B254" s="7"/>
      <c r="C254" s="7"/>
      <c r="D254" s="7"/>
      <c r="E254" s="7"/>
      <c r="F254" s="7"/>
      <c r="G254" s="7"/>
      <c r="H254" s="264"/>
      <c r="I254" s="7"/>
      <c r="J254" s="7"/>
      <c r="K254" s="7"/>
      <c r="L254" s="7"/>
      <c r="M254" s="7"/>
      <c r="N254" s="7"/>
      <c r="O254" s="7"/>
      <c r="P254" s="7"/>
      <c r="Q254" s="265"/>
      <c r="R254" s="7"/>
      <c r="S254" s="7"/>
      <c r="T254" s="7"/>
      <c r="U254" s="266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</row>
    <row r="255" ht="18.0" customHeight="1">
      <c r="A255" s="7"/>
      <c r="B255" s="7"/>
      <c r="C255" s="7"/>
      <c r="D255" s="7"/>
      <c r="E255" s="7"/>
      <c r="F255" s="7"/>
      <c r="G255" s="7"/>
      <c r="H255" s="264"/>
      <c r="I255" s="7"/>
      <c r="J255" s="7"/>
      <c r="K255" s="7"/>
      <c r="L255" s="7"/>
      <c r="M255" s="7"/>
      <c r="N255" s="7"/>
      <c r="O255" s="7"/>
      <c r="P255" s="7"/>
      <c r="Q255" s="265"/>
      <c r="R255" s="7"/>
      <c r="S255" s="7"/>
      <c r="T255" s="7"/>
      <c r="U255" s="266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</row>
    <row r="256" ht="18.0" customHeight="1">
      <c r="A256" s="7"/>
      <c r="B256" s="7"/>
      <c r="C256" s="7"/>
      <c r="D256" s="7"/>
      <c r="E256" s="7"/>
      <c r="F256" s="7"/>
      <c r="G256" s="7"/>
      <c r="H256" s="264"/>
      <c r="I256" s="7"/>
      <c r="J256" s="7"/>
      <c r="K256" s="7"/>
      <c r="L256" s="7"/>
      <c r="M256" s="7"/>
      <c r="N256" s="7"/>
      <c r="O256" s="7"/>
      <c r="P256" s="7"/>
      <c r="Q256" s="265"/>
      <c r="R256" s="7"/>
      <c r="S256" s="7"/>
      <c r="T256" s="7"/>
      <c r="U256" s="266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</row>
    <row r="257" ht="18.0" customHeight="1">
      <c r="A257" s="7"/>
      <c r="B257" s="7"/>
      <c r="C257" s="7"/>
      <c r="D257" s="7"/>
      <c r="E257" s="7"/>
      <c r="F257" s="7"/>
      <c r="G257" s="7"/>
      <c r="H257" s="264"/>
      <c r="I257" s="7"/>
      <c r="J257" s="7"/>
      <c r="K257" s="7"/>
      <c r="L257" s="7"/>
      <c r="M257" s="7"/>
      <c r="N257" s="7"/>
      <c r="O257" s="7"/>
      <c r="P257" s="7"/>
      <c r="Q257" s="265"/>
      <c r="R257" s="7"/>
      <c r="S257" s="7"/>
      <c r="T257" s="7"/>
      <c r="U257" s="266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</row>
    <row r="258" ht="18.0" customHeight="1">
      <c r="A258" s="7"/>
      <c r="B258" s="7"/>
      <c r="C258" s="7"/>
      <c r="D258" s="7"/>
      <c r="E258" s="7"/>
      <c r="F258" s="7"/>
      <c r="G258" s="7"/>
      <c r="H258" s="264"/>
      <c r="I258" s="7"/>
      <c r="J258" s="7"/>
      <c r="K258" s="7"/>
      <c r="L258" s="7"/>
      <c r="M258" s="7"/>
      <c r="N258" s="7"/>
      <c r="O258" s="7"/>
      <c r="P258" s="7"/>
      <c r="Q258" s="265"/>
      <c r="R258" s="7"/>
      <c r="S258" s="7"/>
      <c r="T258" s="7"/>
      <c r="U258" s="266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</row>
    <row r="259" ht="18.0" customHeight="1">
      <c r="A259" s="7"/>
      <c r="B259" s="7"/>
      <c r="C259" s="7"/>
      <c r="D259" s="7"/>
      <c r="E259" s="7"/>
      <c r="F259" s="7"/>
      <c r="G259" s="7"/>
      <c r="H259" s="264"/>
      <c r="I259" s="7"/>
      <c r="J259" s="7"/>
      <c r="K259" s="7"/>
      <c r="L259" s="7"/>
      <c r="M259" s="7"/>
      <c r="N259" s="7"/>
      <c r="O259" s="7"/>
      <c r="P259" s="7"/>
      <c r="Q259" s="265"/>
      <c r="R259" s="7"/>
      <c r="S259" s="7"/>
      <c r="T259" s="7"/>
      <c r="U259" s="266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</row>
    <row r="260" ht="18.0" customHeight="1">
      <c r="A260" s="7"/>
      <c r="B260" s="7"/>
      <c r="C260" s="7"/>
      <c r="D260" s="7"/>
      <c r="E260" s="7"/>
      <c r="F260" s="7"/>
      <c r="G260" s="7"/>
      <c r="H260" s="264"/>
      <c r="I260" s="7"/>
      <c r="J260" s="7"/>
      <c r="K260" s="7"/>
      <c r="L260" s="7"/>
      <c r="M260" s="7"/>
      <c r="N260" s="7"/>
      <c r="O260" s="7"/>
      <c r="P260" s="7"/>
      <c r="Q260" s="265"/>
      <c r="R260" s="7"/>
      <c r="S260" s="7"/>
      <c r="T260" s="7"/>
      <c r="U260" s="266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</row>
    <row r="261" ht="18.0" customHeight="1">
      <c r="A261" s="7"/>
      <c r="B261" s="7"/>
      <c r="C261" s="7"/>
      <c r="D261" s="7"/>
      <c r="E261" s="7"/>
      <c r="F261" s="7"/>
      <c r="G261" s="7"/>
      <c r="H261" s="264"/>
      <c r="I261" s="7"/>
      <c r="J261" s="7"/>
      <c r="K261" s="7"/>
      <c r="L261" s="7"/>
      <c r="M261" s="7"/>
      <c r="N261" s="7"/>
      <c r="O261" s="7"/>
      <c r="P261" s="7"/>
      <c r="Q261" s="265"/>
      <c r="R261" s="7"/>
      <c r="S261" s="7"/>
      <c r="T261" s="7"/>
      <c r="U261" s="266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</row>
    <row r="262" ht="18.0" customHeight="1">
      <c r="A262" s="7"/>
      <c r="B262" s="7"/>
      <c r="C262" s="7"/>
      <c r="D262" s="7"/>
      <c r="E262" s="7"/>
      <c r="F262" s="7"/>
      <c r="G262" s="7"/>
      <c r="H262" s="264"/>
      <c r="I262" s="7"/>
      <c r="J262" s="7"/>
      <c r="K262" s="7"/>
      <c r="L262" s="7"/>
      <c r="M262" s="7"/>
      <c r="N262" s="7"/>
      <c r="O262" s="7"/>
      <c r="P262" s="7"/>
      <c r="Q262" s="265"/>
      <c r="R262" s="7"/>
      <c r="S262" s="7"/>
      <c r="T262" s="7"/>
      <c r="U262" s="266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</row>
    <row r="263" ht="18.0" customHeight="1">
      <c r="A263" s="7"/>
      <c r="B263" s="7"/>
      <c r="C263" s="7"/>
      <c r="D263" s="7"/>
      <c r="E263" s="7"/>
      <c r="F263" s="7"/>
      <c r="G263" s="7"/>
      <c r="H263" s="264"/>
      <c r="I263" s="7"/>
      <c r="J263" s="7"/>
      <c r="K263" s="7"/>
      <c r="L263" s="7"/>
      <c r="M263" s="7"/>
      <c r="N263" s="7"/>
      <c r="O263" s="7"/>
      <c r="P263" s="7"/>
      <c r="Q263" s="265"/>
      <c r="R263" s="7"/>
      <c r="S263" s="7"/>
      <c r="T263" s="7"/>
      <c r="U263" s="266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</row>
    <row r="264" ht="18.0" customHeight="1">
      <c r="A264" s="7"/>
      <c r="B264" s="7"/>
      <c r="C264" s="7"/>
      <c r="D264" s="7"/>
      <c r="E264" s="7"/>
      <c r="F264" s="7"/>
      <c r="G264" s="7"/>
      <c r="H264" s="264"/>
      <c r="I264" s="7"/>
      <c r="J264" s="7"/>
      <c r="K264" s="7"/>
      <c r="L264" s="7"/>
      <c r="M264" s="7"/>
      <c r="N264" s="7"/>
      <c r="O264" s="7"/>
      <c r="P264" s="7"/>
      <c r="Q264" s="265"/>
      <c r="R264" s="7"/>
      <c r="S264" s="7"/>
      <c r="T264" s="7"/>
      <c r="U264" s="266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</row>
    <row r="265" ht="18.0" customHeight="1">
      <c r="A265" s="7"/>
      <c r="B265" s="7"/>
      <c r="C265" s="7"/>
      <c r="D265" s="7"/>
      <c r="E265" s="7"/>
      <c r="F265" s="7"/>
      <c r="G265" s="7"/>
      <c r="H265" s="264"/>
      <c r="I265" s="7"/>
      <c r="J265" s="7"/>
      <c r="K265" s="7"/>
      <c r="L265" s="7"/>
      <c r="M265" s="7"/>
      <c r="N265" s="7"/>
      <c r="O265" s="7"/>
      <c r="P265" s="7"/>
      <c r="Q265" s="265"/>
      <c r="R265" s="7"/>
      <c r="S265" s="7"/>
      <c r="T265" s="7"/>
      <c r="U265" s="266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</row>
    <row r="266" ht="18.0" customHeight="1">
      <c r="A266" s="7"/>
      <c r="B266" s="7"/>
      <c r="C266" s="7"/>
      <c r="D266" s="7"/>
      <c r="E266" s="7"/>
      <c r="F266" s="7"/>
      <c r="G266" s="7"/>
      <c r="H266" s="264"/>
      <c r="I266" s="7"/>
      <c r="J266" s="7"/>
      <c r="K266" s="7"/>
      <c r="L266" s="7"/>
      <c r="M266" s="7"/>
      <c r="N266" s="7"/>
      <c r="O266" s="7"/>
      <c r="P266" s="7"/>
      <c r="Q266" s="265"/>
      <c r="R266" s="7"/>
      <c r="S266" s="7"/>
      <c r="T266" s="7"/>
      <c r="U266" s="266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</row>
    <row r="267" ht="18.0" customHeight="1">
      <c r="A267" s="7"/>
      <c r="B267" s="7"/>
      <c r="C267" s="7"/>
      <c r="D267" s="7"/>
      <c r="E267" s="7"/>
      <c r="F267" s="7"/>
      <c r="G267" s="7"/>
      <c r="H267" s="264"/>
      <c r="I267" s="7"/>
      <c r="J267" s="7"/>
      <c r="K267" s="7"/>
      <c r="L267" s="7"/>
      <c r="M267" s="7"/>
      <c r="N267" s="7"/>
      <c r="O267" s="7"/>
      <c r="P267" s="7"/>
      <c r="Q267" s="265"/>
      <c r="R267" s="7"/>
      <c r="S267" s="7"/>
      <c r="T267" s="7"/>
      <c r="U267" s="266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</row>
    <row r="268" ht="18.0" customHeight="1">
      <c r="A268" s="7"/>
      <c r="B268" s="7"/>
      <c r="C268" s="7"/>
      <c r="D268" s="7"/>
      <c r="E268" s="7"/>
      <c r="F268" s="7"/>
      <c r="G268" s="7"/>
      <c r="H268" s="264"/>
      <c r="I268" s="7"/>
      <c r="J268" s="7"/>
      <c r="K268" s="7"/>
      <c r="L268" s="7"/>
      <c r="M268" s="7"/>
      <c r="N268" s="7"/>
      <c r="O268" s="7"/>
      <c r="P268" s="7"/>
      <c r="Q268" s="265"/>
      <c r="R268" s="7"/>
      <c r="S268" s="7"/>
      <c r="T268" s="7"/>
      <c r="U268" s="266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</row>
    <row r="269" ht="18.0" customHeight="1">
      <c r="A269" s="7"/>
      <c r="B269" s="7"/>
      <c r="C269" s="7"/>
      <c r="D269" s="7"/>
      <c r="E269" s="7"/>
      <c r="F269" s="7"/>
      <c r="G269" s="7"/>
      <c r="H269" s="264"/>
      <c r="I269" s="7"/>
      <c r="J269" s="7"/>
      <c r="K269" s="7"/>
      <c r="L269" s="7"/>
      <c r="M269" s="7"/>
      <c r="N269" s="7"/>
      <c r="O269" s="7"/>
      <c r="P269" s="7"/>
      <c r="Q269" s="265"/>
      <c r="R269" s="7"/>
      <c r="S269" s="7"/>
      <c r="T269" s="7"/>
      <c r="U269" s="266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</row>
    <row r="270" ht="18.0" customHeight="1">
      <c r="A270" s="7"/>
      <c r="B270" s="7"/>
      <c r="C270" s="7"/>
      <c r="D270" s="7"/>
      <c r="E270" s="7"/>
      <c r="F270" s="7"/>
      <c r="G270" s="7"/>
      <c r="H270" s="264"/>
      <c r="I270" s="7"/>
      <c r="J270" s="7"/>
      <c r="K270" s="7"/>
      <c r="L270" s="7"/>
      <c r="M270" s="7"/>
      <c r="N270" s="7"/>
      <c r="O270" s="7"/>
      <c r="P270" s="7"/>
      <c r="Q270" s="265"/>
      <c r="R270" s="7"/>
      <c r="S270" s="7"/>
      <c r="T270" s="7"/>
      <c r="U270" s="266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</row>
    <row r="271" ht="18.0" customHeight="1">
      <c r="A271" s="7"/>
      <c r="B271" s="7"/>
      <c r="C271" s="7"/>
      <c r="D271" s="7"/>
      <c r="E271" s="7"/>
      <c r="F271" s="7"/>
      <c r="G271" s="7"/>
      <c r="H271" s="264"/>
      <c r="I271" s="7"/>
      <c r="J271" s="7"/>
      <c r="K271" s="7"/>
      <c r="L271" s="7"/>
      <c r="M271" s="7"/>
      <c r="N271" s="7"/>
      <c r="O271" s="7"/>
      <c r="P271" s="7"/>
      <c r="Q271" s="265"/>
      <c r="R271" s="7"/>
      <c r="S271" s="7"/>
      <c r="T271" s="7"/>
      <c r="U271" s="266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</row>
    <row r="272" ht="18.0" customHeight="1">
      <c r="A272" s="7"/>
      <c r="B272" s="7"/>
      <c r="C272" s="7"/>
      <c r="D272" s="7"/>
      <c r="E272" s="7"/>
      <c r="F272" s="7"/>
      <c r="G272" s="7"/>
      <c r="H272" s="264"/>
      <c r="I272" s="7"/>
      <c r="J272" s="7"/>
      <c r="K272" s="7"/>
      <c r="L272" s="7"/>
      <c r="M272" s="7"/>
      <c r="N272" s="7"/>
      <c r="O272" s="7"/>
      <c r="P272" s="7"/>
      <c r="Q272" s="265"/>
      <c r="R272" s="7"/>
      <c r="S272" s="7"/>
      <c r="T272" s="7"/>
      <c r="U272" s="266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</row>
    <row r="273" ht="18.0" customHeight="1">
      <c r="A273" s="7"/>
      <c r="B273" s="7"/>
      <c r="C273" s="7"/>
      <c r="D273" s="7"/>
      <c r="E273" s="7"/>
      <c r="F273" s="7"/>
      <c r="G273" s="7"/>
      <c r="H273" s="264"/>
      <c r="I273" s="7"/>
      <c r="J273" s="7"/>
      <c r="K273" s="7"/>
      <c r="L273" s="7"/>
      <c r="M273" s="7"/>
      <c r="N273" s="7"/>
      <c r="O273" s="7"/>
      <c r="P273" s="7"/>
      <c r="Q273" s="265"/>
      <c r="R273" s="7"/>
      <c r="S273" s="7"/>
      <c r="T273" s="7"/>
      <c r="U273" s="266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</row>
    <row r="274" ht="18.0" customHeight="1">
      <c r="A274" s="7"/>
      <c r="B274" s="7"/>
      <c r="C274" s="7"/>
      <c r="D274" s="7"/>
      <c r="E274" s="7"/>
      <c r="F274" s="7"/>
      <c r="G274" s="7"/>
      <c r="H274" s="264"/>
      <c r="I274" s="7"/>
      <c r="J274" s="7"/>
      <c r="K274" s="7"/>
      <c r="L274" s="7"/>
      <c r="M274" s="7"/>
      <c r="N274" s="7"/>
      <c r="O274" s="7"/>
      <c r="P274" s="7"/>
      <c r="Q274" s="265"/>
      <c r="R274" s="7"/>
      <c r="S274" s="7"/>
      <c r="T274" s="7"/>
      <c r="U274" s="266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</row>
    <row r="275" ht="18.0" customHeight="1">
      <c r="A275" s="7"/>
      <c r="B275" s="7"/>
      <c r="C275" s="7"/>
      <c r="D275" s="7"/>
      <c r="E275" s="7"/>
      <c r="F275" s="7"/>
      <c r="G275" s="7"/>
      <c r="H275" s="264"/>
      <c r="I275" s="7"/>
      <c r="J275" s="7"/>
      <c r="K275" s="7"/>
      <c r="L275" s="7"/>
      <c r="M275" s="7"/>
      <c r="N275" s="7"/>
      <c r="O275" s="7"/>
      <c r="P275" s="7"/>
      <c r="Q275" s="265"/>
      <c r="R275" s="7"/>
      <c r="S275" s="7"/>
      <c r="T275" s="7"/>
      <c r="U275" s="266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</row>
    <row r="276" ht="18.0" customHeight="1">
      <c r="A276" s="7"/>
      <c r="B276" s="7"/>
      <c r="C276" s="7"/>
      <c r="D276" s="7"/>
      <c r="E276" s="7"/>
      <c r="F276" s="7"/>
      <c r="G276" s="7"/>
      <c r="H276" s="264"/>
      <c r="I276" s="7"/>
      <c r="J276" s="7"/>
      <c r="K276" s="7"/>
      <c r="L276" s="7"/>
      <c r="M276" s="7"/>
      <c r="N276" s="7"/>
      <c r="O276" s="7"/>
      <c r="P276" s="7"/>
      <c r="Q276" s="265"/>
      <c r="R276" s="7"/>
      <c r="S276" s="7"/>
      <c r="T276" s="7"/>
      <c r="U276" s="266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</row>
    <row r="277" ht="18.0" customHeight="1">
      <c r="A277" s="7"/>
      <c r="B277" s="7"/>
      <c r="C277" s="7"/>
      <c r="D277" s="7"/>
      <c r="E277" s="7"/>
      <c r="F277" s="7"/>
      <c r="G277" s="7"/>
      <c r="H277" s="264"/>
      <c r="I277" s="7"/>
      <c r="J277" s="7"/>
      <c r="K277" s="7"/>
      <c r="L277" s="7"/>
      <c r="M277" s="7"/>
      <c r="N277" s="7"/>
      <c r="O277" s="7"/>
      <c r="P277" s="7"/>
      <c r="Q277" s="265"/>
      <c r="R277" s="7"/>
      <c r="S277" s="7"/>
      <c r="T277" s="7"/>
      <c r="U277" s="266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</row>
    <row r="278" ht="18.0" customHeight="1">
      <c r="A278" s="7"/>
      <c r="B278" s="7"/>
      <c r="C278" s="7"/>
      <c r="D278" s="7"/>
      <c r="E278" s="7"/>
      <c r="F278" s="7"/>
      <c r="G278" s="7"/>
      <c r="H278" s="264"/>
      <c r="I278" s="7"/>
      <c r="J278" s="7"/>
      <c r="K278" s="7"/>
      <c r="L278" s="7"/>
      <c r="M278" s="7"/>
      <c r="N278" s="7"/>
      <c r="O278" s="7"/>
      <c r="P278" s="7"/>
      <c r="Q278" s="265"/>
      <c r="R278" s="7"/>
      <c r="S278" s="7"/>
      <c r="T278" s="7"/>
      <c r="U278" s="266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</row>
    <row r="279" ht="18.0" customHeight="1">
      <c r="A279" s="7"/>
      <c r="B279" s="7"/>
      <c r="C279" s="7"/>
      <c r="D279" s="7"/>
      <c r="E279" s="7"/>
      <c r="F279" s="7"/>
      <c r="G279" s="7"/>
      <c r="H279" s="264"/>
      <c r="I279" s="7"/>
      <c r="J279" s="7"/>
      <c r="K279" s="7"/>
      <c r="L279" s="7"/>
      <c r="M279" s="7"/>
      <c r="N279" s="7"/>
      <c r="O279" s="7"/>
      <c r="P279" s="7"/>
      <c r="Q279" s="265"/>
      <c r="R279" s="7"/>
      <c r="S279" s="7"/>
      <c r="T279" s="7"/>
      <c r="U279" s="266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</row>
    <row r="280" ht="18.0" customHeight="1">
      <c r="A280" s="7"/>
      <c r="B280" s="7"/>
      <c r="C280" s="7"/>
      <c r="D280" s="7"/>
      <c r="E280" s="7"/>
      <c r="F280" s="7"/>
      <c r="G280" s="7"/>
      <c r="H280" s="264"/>
      <c r="I280" s="7"/>
      <c r="J280" s="7"/>
      <c r="K280" s="7"/>
      <c r="L280" s="7"/>
      <c r="M280" s="7"/>
      <c r="N280" s="7"/>
      <c r="O280" s="7"/>
      <c r="P280" s="7"/>
      <c r="Q280" s="265"/>
      <c r="R280" s="7"/>
      <c r="S280" s="7"/>
      <c r="T280" s="7"/>
      <c r="U280" s="266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</row>
    <row r="281" ht="18.0" customHeight="1">
      <c r="A281" s="7"/>
      <c r="B281" s="7"/>
      <c r="C281" s="7"/>
      <c r="D281" s="7"/>
      <c r="E281" s="7"/>
      <c r="F281" s="7"/>
      <c r="G281" s="7"/>
      <c r="H281" s="264"/>
      <c r="I281" s="7"/>
      <c r="J281" s="7"/>
      <c r="K281" s="7"/>
      <c r="L281" s="7"/>
      <c r="M281" s="7"/>
      <c r="N281" s="7"/>
      <c r="O281" s="7"/>
      <c r="P281" s="7"/>
      <c r="Q281" s="265"/>
      <c r="R281" s="7"/>
      <c r="S281" s="7"/>
      <c r="T281" s="7"/>
      <c r="U281" s="266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</row>
    <row r="282" ht="18.0" customHeight="1">
      <c r="A282" s="7"/>
      <c r="B282" s="7"/>
      <c r="C282" s="7"/>
      <c r="D282" s="7"/>
      <c r="E282" s="7"/>
      <c r="F282" s="7"/>
      <c r="G282" s="7"/>
      <c r="H282" s="264"/>
      <c r="I282" s="7"/>
      <c r="J282" s="7"/>
      <c r="K282" s="7"/>
      <c r="L282" s="7"/>
      <c r="M282" s="7"/>
      <c r="N282" s="7"/>
      <c r="O282" s="7"/>
      <c r="P282" s="7"/>
      <c r="Q282" s="265"/>
      <c r="R282" s="7"/>
      <c r="S282" s="7"/>
      <c r="T282" s="7"/>
      <c r="U282" s="266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</row>
    <row r="283" ht="18.0" customHeight="1">
      <c r="A283" s="7"/>
      <c r="B283" s="7"/>
      <c r="C283" s="7"/>
      <c r="D283" s="7"/>
      <c r="E283" s="7"/>
      <c r="F283" s="7"/>
      <c r="G283" s="7"/>
      <c r="H283" s="264"/>
      <c r="I283" s="7"/>
      <c r="J283" s="7"/>
      <c r="K283" s="7"/>
      <c r="L283" s="7"/>
      <c r="M283" s="7"/>
      <c r="N283" s="7"/>
      <c r="O283" s="7"/>
      <c r="P283" s="7"/>
      <c r="Q283" s="265"/>
      <c r="R283" s="7"/>
      <c r="S283" s="7"/>
      <c r="T283" s="7"/>
      <c r="U283" s="266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</row>
    <row r="284" ht="18.0" customHeight="1">
      <c r="A284" s="7"/>
      <c r="B284" s="7"/>
      <c r="C284" s="7"/>
      <c r="D284" s="7"/>
      <c r="E284" s="7"/>
      <c r="F284" s="7"/>
      <c r="G284" s="7"/>
      <c r="H284" s="264"/>
      <c r="I284" s="7"/>
      <c r="J284" s="7"/>
      <c r="K284" s="7"/>
      <c r="L284" s="7"/>
      <c r="M284" s="7"/>
      <c r="N284" s="7"/>
      <c r="O284" s="7"/>
      <c r="P284" s="7"/>
      <c r="Q284" s="265"/>
      <c r="R284" s="7"/>
      <c r="S284" s="7"/>
      <c r="T284" s="7"/>
      <c r="U284" s="266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</row>
    <row r="285" ht="18.0" customHeight="1">
      <c r="A285" s="7"/>
      <c r="B285" s="7"/>
      <c r="C285" s="7"/>
      <c r="D285" s="7"/>
      <c r="E285" s="7"/>
      <c r="F285" s="7"/>
      <c r="G285" s="7"/>
      <c r="H285" s="264"/>
      <c r="I285" s="7"/>
      <c r="J285" s="7"/>
      <c r="K285" s="7"/>
      <c r="L285" s="7"/>
      <c r="M285" s="7"/>
      <c r="N285" s="7"/>
      <c r="O285" s="7"/>
      <c r="P285" s="7"/>
      <c r="Q285" s="265"/>
      <c r="R285" s="7"/>
      <c r="S285" s="7"/>
      <c r="T285" s="7"/>
      <c r="U285" s="266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</row>
    <row r="286" ht="18.0" customHeight="1">
      <c r="A286" s="7"/>
      <c r="B286" s="7"/>
      <c r="C286" s="7"/>
      <c r="D286" s="7"/>
      <c r="E286" s="7"/>
      <c r="F286" s="7"/>
      <c r="G286" s="7"/>
      <c r="H286" s="264"/>
      <c r="I286" s="7"/>
      <c r="J286" s="7"/>
      <c r="K286" s="7"/>
      <c r="L286" s="7"/>
      <c r="M286" s="7"/>
      <c r="N286" s="7"/>
      <c r="O286" s="7"/>
      <c r="P286" s="7"/>
      <c r="Q286" s="265"/>
      <c r="R286" s="7"/>
      <c r="S286" s="7"/>
      <c r="T286" s="7"/>
      <c r="U286" s="266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</row>
    <row r="287" ht="18.0" customHeight="1">
      <c r="A287" s="7"/>
      <c r="B287" s="7"/>
      <c r="C287" s="7"/>
      <c r="D287" s="7"/>
      <c r="E287" s="7"/>
      <c r="F287" s="7"/>
      <c r="G287" s="7"/>
      <c r="H287" s="264"/>
      <c r="I287" s="7"/>
      <c r="J287" s="7"/>
      <c r="K287" s="7"/>
      <c r="L287" s="7"/>
      <c r="M287" s="7"/>
      <c r="N287" s="7"/>
      <c r="O287" s="7"/>
      <c r="P287" s="7"/>
      <c r="Q287" s="265"/>
      <c r="R287" s="7"/>
      <c r="S287" s="7"/>
      <c r="T287" s="7"/>
      <c r="U287" s="266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</row>
    <row r="288" ht="18.0" customHeight="1">
      <c r="A288" s="7"/>
      <c r="B288" s="7"/>
      <c r="C288" s="7"/>
      <c r="D288" s="7"/>
      <c r="E288" s="7"/>
      <c r="F288" s="7"/>
      <c r="G288" s="7"/>
      <c r="H288" s="264"/>
      <c r="I288" s="7"/>
      <c r="J288" s="7"/>
      <c r="K288" s="7"/>
      <c r="L288" s="7"/>
      <c r="M288" s="7"/>
      <c r="N288" s="7"/>
      <c r="O288" s="7"/>
      <c r="P288" s="7"/>
      <c r="Q288" s="265"/>
      <c r="R288" s="7"/>
      <c r="S288" s="7"/>
      <c r="T288" s="7"/>
      <c r="U288" s="266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</row>
    <row r="289" ht="18.0" customHeight="1">
      <c r="A289" s="7"/>
      <c r="B289" s="7"/>
      <c r="C289" s="7"/>
      <c r="D289" s="7"/>
      <c r="E289" s="7"/>
      <c r="F289" s="7"/>
      <c r="G289" s="7"/>
      <c r="H289" s="264"/>
      <c r="I289" s="7"/>
      <c r="J289" s="7"/>
      <c r="K289" s="7"/>
      <c r="L289" s="7"/>
      <c r="M289" s="7"/>
      <c r="N289" s="7"/>
      <c r="O289" s="7"/>
      <c r="P289" s="7"/>
      <c r="Q289" s="265"/>
      <c r="R289" s="7"/>
      <c r="S289" s="7"/>
      <c r="T289" s="7"/>
      <c r="U289" s="266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</row>
    <row r="290" ht="18.0" customHeight="1">
      <c r="A290" s="7"/>
      <c r="B290" s="7"/>
      <c r="C290" s="7"/>
      <c r="D290" s="7"/>
      <c r="E290" s="7"/>
      <c r="F290" s="7"/>
      <c r="G290" s="7"/>
      <c r="H290" s="264"/>
      <c r="I290" s="7"/>
      <c r="J290" s="7"/>
      <c r="K290" s="7"/>
      <c r="L290" s="7"/>
      <c r="M290" s="7"/>
      <c r="N290" s="7"/>
      <c r="O290" s="7"/>
      <c r="P290" s="7"/>
      <c r="Q290" s="265"/>
      <c r="R290" s="7"/>
      <c r="S290" s="7"/>
      <c r="T290" s="7"/>
      <c r="U290" s="266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</row>
    <row r="291" ht="18.0" customHeight="1">
      <c r="A291" s="7"/>
      <c r="B291" s="7"/>
      <c r="C291" s="7"/>
      <c r="D291" s="7"/>
      <c r="E291" s="7"/>
      <c r="F291" s="7"/>
      <c r="G291" s="7"/>
      <c r="H291" s="264"/>
      <c r="I291" s="7"/>
      <c r="J291" s="7"/>
      <c r="K291" s="7"/>
      <c r="L291" s="7"/>
      <c r="M291" s="7"/>
      <c r="N291" s="7"/>
      <c r="O291" s="7"/>
      <c r="P291" s="7"/>
      <c r="Q291" s="265"/>
      <c r="R291" s="7"/>
      <c r="S291" s="7"/>
      <c r="T291" s="7"/>
      <c r="U291" s="266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</row>
    <row r="292" ht="18.0" customHeight="1">
      <c r="A292" s="7"/>
      <c r="B292" s="7"/>
      <c r="C292" s="7"/>
      <c r="D292" s="7"/>
      <c r="E292" s="7"/>
      <c r="F292" s="7"/>
      <c r="G292" s="7"/>
      <c r="H292" s="264"/>
      <c r="I292" s="7"/>
      <c r="J292" s="7"/>
      <c r="K292" s="7"/>
      <c r="L292" s="7"/>
      <c r="M292" s="7"/>
      <c r="N292" s="7"/>
      <c r="O292" s="7"/>
      <c r="P292" s="7"/>
      <c r="Q292" s="265"/>
      <c r="R292" s="7"/>
      <c r="S292" s="7"/>
      <c r="T292" s="7"/>
      <c r="U292" s="266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</row>
    <row r="293" ht="18.0" customHeight="1">
      <c r="A293" s="7"/>
      <c r="B293" s="7"/>
      <c r="C293" s="7"/>
      <c r="D293" s="7"/>
      <c r="E293" s="7"/>
      <c r="F293" s="7"/>
      <c r="G293" s="7"/>
      <c r="H293" s="264"/>
      <c r="I293" s="7"/>
      <c r="J293" s="7"/>
      <c r="K293" s="7"/>
      <c r="L293" s="7"/>
      <c r="M293" s="7"/>
      <c r="N293" s="7"/>
      <c r="O293" s="7"/>
      <c r="P293" s="7"/>
      <c r="Q293" s="265"/>
      <c r="R293" s="7"/>
      <c r="S293" s="7"/>
      <c r="T293" s="7"/>
      <c r="U293" s="266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</row>
    <row r="294" ht="18.0" customHeight="1">
      <c r="A294" s="7"/>
      <c r="B294" s="7"/>
      <c r="C294" s="7"/>
      <c r="D294" s="7"/>
      <c r="E294" s="7"/>
      <c r="F294" s="7"/>
      <c r="G294" s="7"/>
      <c r="H294" s="264"/>
      <c r="I294" s="7"/>
      <c r="J294" s="7"/>
      <c r="K294" s="7"/>
      <c r="L294" s="7"/>
      <c r="M294" s="7"/>
      <c r="N294" s="7"/>
      <c r="O294" s="7"/>
      <c r="P294" s="7"/>
      <c r="Q294" s="265"/>
      <c r="R294" s="7"/>
      <c r="S294" s="7"/>
      <c r="T294" s="7"/>
      <c r="U294" s="266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</row>
    <row r="295" ht="18.0" customHeight="1">
      <c r="A295" s="7"/>
      <c r="B295" s="7"/>
      <c r="C295" s="7"/>
      <c r="D295" s="7"/>
      <c r="E295" s="7"/>
      <c r="F295" s="7"/>
      <c r="G295" s="7"/>
      <c r="H295" s="264"/>
      <c r="I295" s="7"/>
      <c r="J295" s="7"/>
      <c r="K295" s="7"/>
      <c r="L295" s="7"/>
      <c r="M295" s="7"/>
      <c r="N295" s="7"/>
      <c r="O295" s="7"/>
      <c r="P295" s="7"/>
      <c r="Q295" s="265"/>
      <c r="R295" s="7"/>
      <c r="S295" s="7"/>
      <c r="T295" s="7"/>
      <c r="U295" s="266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</row>
    <row r="296" ht="18.0" customHeight="1">
      <c r="A296" s="7"/>
      <c r="B296" s="7"/>
      <c r="C296" s="7"/>
      <c r="D296" s="7"/>
      <c r="E296" s="7"/>
      <c r="F296" s="7"/>
      <c r="G296" s="7"/>
      <c r="H296" s="264"/>
      <c r="I296" s="7"/>
      <c r="J296" s="7"/>
      <c r="K296" s="7"/>
      <c r="L296" s="7"/>
      <c r="M296" s="7"/>
      <c r="N296" s="7"/>
      <c r="O296" s="7"/>
      <c r="P296" s="7"/>
      <c r="Q296" s="265"/>
      <c r="R296" s="7"/>
      <c r="S296" s="7"/>
      <c r="T296" s="7"/>
      <c r="U296" s="266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</row>
    <row r="297" ht="18.0" customHeight="1">
      <c r="A297" s="7"/>
      <c r="B297" s="7"/>
      <c r="C297" s="7"/>
      <c r="D297" s="7"/>
      <c r="E297" s="7"/>
      <c r="F297" s="7"/>
      <c r="G297" s="7"/>
      <c r="H297" s="264"/>
      <c r="I297" s="7"/>
      <c r="J297" s="7"/>
      <c r="K297" s="7"/>
      <c r="L297" s="7"/>
      <c r="M297" s="7"/>
      <c r="N297" s="7"/>
      <c r="O297" s="7"/>
      <c r="P297" s="7"/>
      <c r="Q297" s="265"/>
      <c r="R297" s="7"/>
      <c r="S297" s="7"/>
      <c r="T297" s="7"/>
      <c r="U297" s="266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</row>
    <row r="298" ht="18.0" customHeight="1">
      <c r="A298" s="7"/>
      <c r="B298" s="7"/>
      <c r="C298" s="7"/>
      <c r="D298" s="7"/>
      <c r="E298" s="7"/>
      <c r="F298" s="7"/>
      <c r="G298" s="7"/>
      <c r="H298" s="264"/>
      <c r="I298" s="7"/>
      <c r="J298" s="7"/>
      <c r="K298" s="7"/>
      <c r="L298" s="7"/>
      <c r="M298" s="7"/>
      <c r="N298" s="7"/>
      <c r="O298" s="7"/>
      <c r="P298" s="7"/>
      <c r="Q298" s="265"/>
      <c r="R298" s="7"/>
      <c r="S298" s="7"/>
      <c r="T298" s="7"/>
      <c r="U298" s="266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</row>
    <row r="299" ht="18.0" customHeight="1">
      <c r="A299" s="7"/>
      <c r="B299" s="7"/>
      <c r="C299" s="7"/>
      <c r="D299" s="7"/>
      <c r="E299" s="7"/>
      <c r="F299" s="7"/>
      <c r="G299" s="7"/>
      <c r="H299" s="264"/>
      <c r="I299" s="7"/>
      <c r="J299" s="7"/>
      <c r="K299" s="7"/>
      <c r="L299" s="7"/>
      <c r="M299" s="7"/>
      <c r="N299" s="7"/>
      <c r="O299" s="7"/>
      <c r="P299" s="7"/>
      <c r="Q299" s="265"/>
      <c r="R299" s="7"/>
      <c r="S299" s="7"/>
      <c r="T299" s="7"/>
      <c r="U299" s="266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</row>
    <row r="300" ht="18.0" customHeight="1">
      <c r="A300" s="7"/>
      <c r="B300" s="7"/>
      <c r="C300" s="7"/>
      <c r="D300" s="7"/>
      <c r="E300" s="7"/>
      <c r="F300" s="7"/>
      <c r="G300" s="7"/>
      <c r="H300" s="264"/>
      <c r="I300" s="7"/>
      <c r="J300" s="7"/>
      <c r="K300" s="7"/>
      <c r="L300" s="7"/>
      <c r="M300" s="7"/>
      <c r="N300" s="7"/>
      <c r="O300" s="7"/>
      <c r="P300" s="7"/>
      <c r="Q300" s="265"/>
      <c r="R300" s="7"/>
      <c r="S300" s="7"/>
      <c r="T300" s="7"/>
      <c r="U300" s="266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</row>
    <row r="301" ht="18.0" customHeight="1">
      <c r="A301" s="7"/>
      <c r="B301" s="7"/>
      <c r="C301" s="7"/>
      <c r="D301" s="7"/>
      <c r="E301" s="7"/>
      <c r="F301" s="7"/>
      <c r="G301" s="7"/>
      <c r="H301" s="264"/>
      <c r="I301" s="7"/>
      <c r="J301" s="7"/>
      <c r="K301" s="7"/>
      <c r="L301" s="7"/>
      <c r="M301" s="7"/>
      <c r="N301" s="7"/>
      <c r="O301" s="7"/>
      <c r="P301" s="7"/>
      <c r="Q301" s="265"/>
      <c r="R301" s="7"/>
      <c r="S301" s="7"/>
      <c r="T301" s="7"/>
      <c r="U301" s="266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</row>
    <row r="302" ht="18.0" customHeight="1">
      <c r="A302" s="7"/>
      <c r="B302" s="7"/>
      <c r="C302" s="7"/>
      <c r="D302" s="7"/>
      <c r="E302" s="7"/>
      <c r="F302" s="7"/>
      <c r="G302" s="7"/>
      <c r="H302" s="264"/>
      <c r="I302" s="7"/>
      <c r="J302" s="7"/>
      <c r="K302" s="7"/>
      <c r="L302" s="7"/>
      <c r="M302" s="7"/>
      <c r="N302" s="7"/>
      <c r="O302" s="7"/>
      <c r="P302" s="7"/>
      <c r="Q302" s="265"/>
      <c r="R302" s="7"/>
      <c r="S302" s="7"/>
      <c r="T302" s="7"/>
      <c r="U302" s="266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</row>
    <row r="303" ht="18.0" customHeight="1">
      <c r="A303" s="7"/>
      <c r="B303" s="7"/>
      <c r="C303" s="7"/>
      <c r="D303" s="7"/>
      <c r="E303" s="7"/>
      <c r="F303" s="7"/>
      <c r="G303" s="7"/>
      <c r="H303" s="264"/>
      <c r="I303" s="7"/>
      <c r="J303" s="7"/>
      <c r="K303" s="7"/>
      <c r="L303" s="7"/>
      <c r="M303" s="7"/>
      <c r="N303" s="7"/>
      <c r="O303" s="7"/>
      <c r="P303" s="7"/>
      <c r="Q303" s="265"/>
      <c r="R303" s="7"/>
      <c r="S303" s="7"/>
      <c r="T303" s="7"/>
      <c r="U303" s="266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</row>
    <row r="304" ht="18.0" customHeight="1">
      <c r="A304" s="7"/>
      <c r="B304" s="7"/>
      <c r="C304" s="7"/>
      <c r="D304" s="7"/>
      <c r="E304" s="7"/>
      <c r="F304" s="7"/>
      <c r="G304" s="7"/>
      <c r="H304" s="264"/>
      <c r="I304" s="7"/>
      <c r="J304" s="7"/>
      <c r="K304" s="7"/>
      <c r="L304" s="7"/>
      <c r="M304" s="7"/>
      <c r="N304" s="7"/>
      <c r="O304" s="7"/>
      <c r="P304" s="7"/>
      <c r="Q304" s="265"/>
      <c r="R304" s="7"/>
      <c r="S304" s="7"/>
      <c r="T304" s="7"/>
      <c r="U304" s="266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</row>
    <row r="305" ht="18.0" customHeight="1">
      <c r="A305" s="7"/>
      <c r="B305" s="7"/>
      <c r="C305" s="7"/>
      <c r="D305" s="7"/>
      <c r="E305" s="7"/>
      <c r="F305" s="7"/>
      <c r="G305" s="7"/>
      <c r="H305" s="264"/>
      <c r="I305" s="7"/>
      <c r="J305" s="7"/>
      <c r="K305" s="7"/>
      <c r="L305" s="7"/>
      <c r="M305" s="7"/>
      <c r="N305" s="7"/>
      <c r="O305" s="7"/>
      <c r="P305" s="7"/>
      <c r="Q305" s="265"/>
      <c r="R305" s="7"/>
      <c r="S305" s="7"/>
      <c r="T305" s="7"/>
      <c r="U305" s="266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</row>
    <row r="306" ht="18.0" customHeight="1">
      <c r="A306" s="7"/>
      <c r="B306" s="7"/>
      <c r="C306" s="7"/>
      <c r="D306" s="7"/>
      <c r="E306" s="7"/>
      <c r="F306" s="7"/>
      <c r="G306" s="7"/>
      <c r="H306" s="264"/>
      <c r="I306" s="7"/>
      <c r="J306" s="7"/>
      <c r="K306" s="7"/>
      <c r="L306" s="7"/>
      <c r="M306" s="7"/>
      <c r="N306" s="7"/>
      <c r="O306" s="7"/>
      <c r="P306" s="7"/>
      <c r="Q306" s="265"/>
      <c r="R306" s="7"/>
      <c r="S306" s="7"/>
      <c r="T306" s="7"/>
      <c r="U306" s="266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</row>
    <row r="307" ht="18.0" customHeight="1">
      <c r="A307" s="7"/>
      <c r="B307" s="7"/>
      <c r="C307" s="7"/>
      <c r="D307" s="7"/>
      <c r="E307" s="7"/>
      <c r="F307" s="7"/>
      <c r="G307" s="7"/>
      <c r="H307" s="264"/>
      <c r="I307" s="7"/>
      <c r="J307" s="7"/>
      <c r="K307" s="7"/>
      <c r="L307" s="7"/>
      <c r="M307" s="7"/>
      <c r="N307" s="7"/>
      <c r="O307" s="7"/>
      <c r="P307" s="7"/>
      <c r="Q307" s="265"/>
      <c r="R307" s="7"/>
      <c r="S307" s="7"/>
      <c r="T307" s="7"/>
      <c r="U307" s="266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</row>
    <row r="308" ht="18.0" customHeight="1">
      <c r="A308" s="7"/>
      <c r="B308" s="7"/>
      <c r="C308" s="7"/>
      <c r="D308" s="7"/>
      <c r="E308" s="7"/>
      <c r="F308" s="7"/>
      <c r="G308" s="7"/>
      <c r="H308" s="264"/>
      <c r="I308" s="7"/>
      <c r="J308" s="7"/>
      <c r="K308" s="7"/>
      <c r="L308" s="7"/>
      <c r="M308" s="7"/>
      <c r="N308" s="7"/>
      <c r="O308" s="7"/>
      <c r="P308" s="7"/>
      <c r="Q308" s="265"/>
      <c r="R308" s="7"/>
      <c r="S308" s="7"/>
      <c r="T308" s="7"/>
      <c r="U308" s="266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</row>
    <row r="309" ht="18.0" customHeight="1">
      <c r="A309" s="7"/>
      <c r="B309" s="7"/>
      <c r="C309" s="7"/>
      <c r="D309" s="7"/>
      <c r="E309" s="7"/>
      <c r="F309" s="7"/>
      <c r="G309" s="7"/>
      <c r="H309" s="264"/>
      <c r="I309" s="7"/>
      <c r="J309" s="7"/>
      <c r="K309" s="7"/>
      <c r="L309" s="7"/>
      <c r="M309" s="7"/>
      <c r="N309" s="7"/>
      <c r="O309" s="7"/>
      <c r="P309" s="7"/>
      <c r="Q309" s="265"/>
      <c r="R309" s="7"/>
      <c r="S309" s="7"/>
      <c r="T309" s="7"/>
      <c r="U309" s="266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</row>
    <row r="310" ht="18.0" customHeight="1">
      <c r="A310" s="7"/>
      <c r="B310" s="7"/>
      <c r="C310" s="7"/>
      <c r="D310" s="7"/>
      <c r="E310" s="7"/>
      <c r="F310" s="7"/>
      <c r="G310" s="7"/>
      <c r="H310" s="264"/>
      <c r="I310" s="7"/>
      <c r="J310" s="7"/>
      <c r="K310" s="7"/>
      <c r="L310" s="7"/>
      <c r="M310" s="7"/>
      <c r="N310" s="7"/>
      <c r="O310" s="7"/>
      <c r="P310" s="7"/>
      <c r="Q310" s="265"/>
      <c r="R310" s="7"/>
      <c r="S310" s="7"/>
      <c r="T310" s="7"/>
      <c r="U310" s="266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</row>
    <row r="311" ht="18.0" customHeight="1">
      <c r="A311" s="7"/>
      <c r="B311" s="7"/>
      <c r="C311" s="7"/>
      <c r="D311" s="7"/>
      <c r="E311" s="7"/>
      <c r="F311" s="7"/>
      <c r="G311" s="7"/>
      <c r="H311" s="264"/>
      <c r="I311" s="7"/>
      <c r="J311" s="7"/>
      <c r="K311" s="7"/>
      <c r="L311" s="7"/>
      <c r="M311" s="7"/>
      <c r="N311" s="7"/>
      <c r="O311" s="7"/>
      <c r="P311" s="7"/>
      <c r="Q311" s="265"/>
      <c r="R311" s="7"/>
      <c r="S311" s="7"/>
      <c r="T311" s="7"/>
      <c r="U311" s="266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</row>
    <row r="312" ht="18.0" customHeight="1">
      <c r="A312" s="7"/>
      <c r="B312" s="7"/>
      <c r="C312" s="7"/>
      <c r="D312" s="7"/>
      <c r="E312" s="7"/>
      <c r="F312" s="7"/>
      <c r="G312" s="7"/>
      <c r="H312" s="264"/>
      <c r="I312" s="7"/>
      <c r="J312" s="7"/>
      <c r="K312" s="7"/>
      <c r="L312" s="7"/>
      <c r="M312" s="7"/>
      <c r="N312" s="7"/>
      <c r="O312" s="7"/>
      <c r="P312" s="7"/>
      <c r="Q312" s="265"/>
      <c r="R312" s="7"/>
      <c r="S312" s="7"/>
      <c r="T312" s="7"/>
      <c r="U312" s="266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</row>
    <row r="313" ht="18.0" customHeight="1">
      <c r="A313" s="7"/>
      <c r="B313" s="7"/>
      <c r="C313" s="7"/>
      <c r="D313" s="7"/>
      <c r="E313" s="7"/>
      <c r="F313" s="7"/>
      <c r="G313" s="7"/>
      <c r="H313" s="264"/>
      <c r="I313" s="7"/>
      <c r="J313" s="7"/>
      <c r="K313" s="7"/>
      <c r="L313" s="7"/>
      <c r="M313" s="7"/>
      <c r="N313" s="7"/>
      <c r="O313" s="7"/>
      <c r="P313" s="7"/>
      <c r="Q313" s="265"/>
      <c r="R313" s="7"/>
      <c r="S313" s="7"/>
      <c r="T313" s="7"/>
      <c r="U313" s="266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</row>
    <row r="314" ht="18.0" customHeight="1">
      <c r="A314" s="7"/>
      <c r="B314" s="7"/>
      <c r="C314" s="7"/>
      <c r="D314" s="7"/>
      <c r="E314" s="7"/>
      <c r="F314" s="7"/>
      <c r="G314" s="7"/>
      <c r="H314" s="264"/>
      <c r="I314" s="7"/>
      <c r="J314" s="7"/>
      <c r="K314" s="7"/>
      <c r="L314" s="7"/>
      <c r="M314" s="7"/>
      <c r="N314" s="7"/>
      <c r="O314" s="7"/>
      <c r="P314" s="7"/>
      <c r="Q314" s="265"/>
      <c r="R314" s="7"/>
      <c r="S314" s="7"/>
      <c r="T314" s="7"/>
      <c r="U314" s="266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</row>
    <row r="315" ht="18.0" customHeight="1">
      <c r="A315" s="7"/>
      <c r="B315" s="7"/>
      <c r="C315" s="7"/>
      <c r="D315" s="7"/>
      <c r="E315" s="7"/>
      <c r="F315" s="7"/>
      <c r="G315" s="7"/>
      <c r="H315" s="264"/>
      <c r="I315" s="7"/>
      <c r="J315" s="7"/>
      <c r="K315" s="7"/>
      <c r="L315" s="7"/>
      <c r="M315" s="7"/>
      <c r="N315" s="7"/>
      <c r="O315" s="7"/>
      <c r="P315" s="7"/>
      <c r="Q315" s="265"/>
      <c r="R315" s="7"/>
      <c r="S315" s="7"/>
      <c r="T315" s="7"/>
      <c r="U315" s="266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</row>
    <row r="316" ht="18.0" customHeight="1">
      <c r="A316" s="7"/>
      <c r="B316" s="7"/>
      <c r="C316" s="7"/>
      <c r="D316" s="7"/>
      <c r="E316" s="7"/>
      <c r="F316" s="7"/>
      <c r="G316" s="7"/>
      <c r="H316" s="264"/>
      <c r="I316" s="7"/>
      <c r="J316" s="7"/>
      <c r="K316" s="7"/>
      <c r="L316" s="7"/>
      <c r="M316" s="7"/>
      <c r="N316" s="7"/>
      <c r="O316" s="7"/>
      <c r="P316" s="7"/>
      <c r="Q316" s="265"/>
      <c r="R316" s="7"/>
      <c r="S316" s="7"/>
      <c r="T316" s="7"/>
      <c r="U316" s="266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</row>
    <row r="317" ht="18.0" customHeight="1">
      <c r="A317" s="7"/>
      <c r="B317" s="7"/>
      <c r="C317" s="7"/>
      <c r="D317" s="7"/>
      <c r="E317" s="7"/>
      <c r="F317" s="7"/>
      <c r="G317" s="7"/>
      <c r="H317" s="264"/>
      <c r="I317" s="7"/>
      <c r="J317" s="7"/>
      <c r="K317" s="7"/>
      <c r="L317" s="7"/>
      <c r="M317" s="7"/>
      <c r="N317" s="7"/>
      <c r="O317" s="7"/>
      <c r="P317" s="7"/>
      <c r="Q317" s="265"/>
      <c r="R317" s="7"/>
      <c r="S317" s="7"/>
      <c r="T317" s="7"/>
      <c r="U317" s="266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</row>
    <row r="318" ht="18.0" customHeight="1">
      <c r="A318" s="7"/>
      <c r="B318" s="7"/>
      <c r="C318" s="7"/>
      <c r="D318" s="7"/>
      <c r="E318" s="7"/>
      <c r="F318" s="7"/>
      <c r="G318" s="7"/>
      <c r="H318" s="264"/>
      <c r="I318" s="7"/>
      <c r="J318" s="7"/>
      <c r="K318" s="7"/>
      <c r="L318" s="7"/>
      <c r="M318" s="7"/>
      <c r="N318" s="7"/>
      <c r="O318" s="7"/>
      <c r="P318" s="7"/>
      <c r="Q318" s="265"/>
      <c r="R318" s="7"/>
      <c r="S318" s="7"/>
      <c r="T318" s="7"/>
      <c r="U318" s="266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</row>
    <row r="319" ht="18.0" customHeight="1">
      <c r="A319" s="7"/>
      <c r="B319" s="7"/>
      <c r="C319" s="7"/>
      <c r="D319" s="7"/>
      <c r="E319" s="7"/>
      <c r="F319" s="7"/>
      <c r="G319" s="7"/>
      <c r="H319" s="264"/>
      <c r="I319" s="7"/>
      <c r="J319" s="7"/>
      <c r="K319" s="7"/>
      <c r="L319" s="7"/>
      <c r="M319" s="7"/>
      <c r="N319" s="7"/>
      <c r="O319" s="7"/>
      <c r="P319" s="7"/>
      <c r="Q319" s="265"/>
      <c r="R319" s="7"/>
      <c r="S319" s="7"/>
      <c r="T319" s="7"/>
      <c r="U319" s="266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</row>
    <row r="320" ht="18.0" customHeight="1">
      <c r="A320" s="7"/>
      <c r="B320" s="7"/>
      <c r="C320" s="7"/>
      <c r="D320" s="7"/>
      <c r="E320" s="7"/>
      <c r="F320" s="7"/>
      <c r="G320" s="7"/>
      <c r="H320" s="264"/>
      <c r="I320" s="7"/>
      <c r="J320" s="7"/>
      <c r="K320" s="7"/>
      <c r="L320" s="7"/>
      <c r="M320" s="7"/>
      <c r="N320" s="7"/>
      <c r="O320" s="7"/>
      <c r="P320" s="7"/>
      <c r="Q320" s="265"/>
      <c r="R320" s="7"/>
      <c r="S320" s="7"/>
      <c r="T320" s="7"/>
      <c r="U320" s="266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</row>
    <row r="321" ht="18.0" customHeight="1">
      <c r="A321" s="7"/>
      <c r="B321" s="7"/>
      <c r="C321" s="7"/>
      <c r="D321" s="7"/>
      <c r="E321" s="7"/>
      <c r="F321" s="7"/>
      <c r="G321" s="7"/>
      <c r="H321" s="264"/>
      <c r="I321" s="7"/>
      <c r="J321" s="7"/>
      <c r="K321" s="7"/>
      <c r="L321" s="7"/>
      <c r="M321" s="7"/>
      <c r="N321" s="7"/>
      <c r="O321" s="7"/>
      <c r="P321" s="7"/>
      <c r="Q321" s="265"/>
      <c r="R321" s="7"/>
      <c r="S321" s="7"/>
      <c r="T321" s="7"/>
      <c r="U321" s="266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</row>
    <row r="322" ht="18.0" customHeight="1">
      <c r="A322" s="7"/>
      <c r="B322" s="7"/>
      <c r="C322" s="7"/>
      <c r="D322" s="7"/>
      <c r="E322" s="7"/>
      <c r="F322" s="7"/>
      <c r="G322" s="7"/>
      <c r="H322" s="264"/>
      <c r="I322" s="7"/>
      <c r="J322" s="7"/>
      <c r="K322" s="7"/>
      <c r="L322" s="7"/>
      <c r="M322" s="7"/>
      <c r="N322" s="7"/>
      <c r="O322" s="7"/>
      <c r="P322" s="7"/>
      <c r="Q322" s="265"/>
      <c r="R322" s="7"/>
      <c r="S322" s="7"/>
      <c r="T322" s="7"/>
      <c r="U322" s="266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</row>
    <row r="323" ht="18.0" customHeight="1">
      <c r="A323" s="7"/>
      <c r="B323" s="7"/>
      <c r="C323" s="7"/>
      <c r="D323" s="7"/>
      <c r="E323" s="7"/>
      <c r="F323" s="7"/>
      <c r="G323" s="7"/>
      <c r="H323" s="264"/>
      <c r="I323" s="7"/>
      <c r="J323" s="7"/>
      <c r="K323" s="7"/>
      <c r="L323" s="7"/>
      <c r="M323" s="7"/>
      <c r="N323" s="7"/>
      <c r="O323" s="7"/>
      <c r="P323" s="7"/>
      <c r="Q323" s="265"/>
      <c r="R323" s="7"/>
      <c r="S323" s="7"/>
      <c r="T323" s="7"/>
      <c r="U323" s="266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</row>
    <row r="324" ht="18.0" customHeight="1">
      <c r="A324" s="7"/>
      <c r="B324" s="7"/>
      <c r="C324" s="7"/>
      <c r="D324" s="7"/>
      <c r="E324" s="7"/>
      <c r="F324" s="7"/>
      <c r="G324" s="7"/>
      <c r="H324" s="264"/>
      <c r="I324" s="7"/>
      <c r="J324" s="7"/>
      <c r="K324" s="7"/>
      <c r="L324" s="7"/>
      <c r="M324" s="7"/>
      <c r="N324" s="7"/>
      <c r="O324" s="7"/>
      <c r="P324" s="7"/>
      <c r="Q324" s="265"/>
      <c r="R324" s="7"/>
      <c r="S324" s="7"/>
      <c r="T324" s="7"/>
      <c r="U324" s="266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</row>
    <row r="325" ht="18.0" customHeight="1">
      <c r="A325" s="7"/>
      <c r="B325" s="7"/>
      <c r="C325" s="7"/>
      <c r="D325" s="7"/>
      <c r="E325" s="7"/>
      <c r="F325" s="7"/>
      <c r="G325" s="7"/>
      <c r="H325" s="264"/>
      <c r="I325" s="7"/>
      <c r="J325" s="7"/>
      <c r="K325" s="7"/>
      <c r="L325" s="7"/>
      <c r="M325" s="7"/>
      <c r="N325" s="7"/>
      <c r="O325" s="7"/>
      <c r="P325" s="7"/>
      <c r="Q325" s="265"/>
      <c r="R325" s="7"/>
      <c r="S325" s="7"/>
      <c r="T325" s="7"/>
      <c r="U325" s="266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</row>
    <row r="326" ht="18.0" customHeight="1">
      <c r="A326" s="7"/>
      <c r="B326" s="7"/>
      <c r="C326" s="7"/>
      <c r="D326" s="7"/>
      <c r="E326" s="7"/>
      <c r="F326" s="7"/>
      <c r="G326" s="7"/>
      <c r="H326" s="264"/>
      <c r="I326" s="7"/>
      <c r="J326" s="7"/>
      <c r="K326" s="7"/>
      <c r="L326" s="7"/>
      <c r="M326" s="7"/>
      <c r="N326" s="7"/>
      <c r="O326" s="7"/>
      <c r="P326" s="7"/>
      <c r="Q326" s="265"/>
      <c r="R326" s="7"/>
      <c r="S326" s="7"/>
      <c r="T326" s="7"/>
      <c r="U326" s="266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</row>
    <row r="327" ht="18.0" customHeight="1">
      <c r="A327" s="7"/>
      <c r="B327" s="7"/>
      <c r="C327" s="7"/>
      <c r="D327" s="7"/>
      <c r="E327" s="7"/>
      <c r="F327" s="7"/>
      <c r="G327" s="7"/>
      <c r="H327" s="264"/>
      <c r="I327" s="7"/>
      <c r="J327" s="7"/>
      <c r="K327" s="7"/>
      <c r="L327" s="7"/>
      <c r="M327" s="7"/>
      <c r="N327" s="7"/>
      <c r="O327" s="7"/>
      <c r="P327" s="7"/>
      <c r="Q327" s="265"/>
      <c r="R327" s="7"/>
      <c r="S327" s="7"/>
      <c r="T327" s="7"/>
      <c r="U327" s="266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</row>
    <row r="328" ht="18.0" customHeight="1">
      <c r="A328" s="7"/>
      <c r="B328" s="7"/>
      <c r="C328" s="7"/>
      <c r="D328" s="7"/>
      <c r="E328" s="7"/>
      <c r="F328" s="7"/>
      <c r="G328" s="7"/>
      <c r="H328" s="264"/>
      <c r="I328" s="7"/>
      <c r="J328" s="7"/>
      <c r="K328" s="7"/>
      <c r="L328" s="7"/>
      <c r="M328" s="7"/>
      <c r="N328" s="7"/>
      <c r="O328" s="7"/>
      <c r="P328" s="7"/>
      <c r="Q328" s="265"/>
      <c r="R328" s="7"/>
      <c r="S328" s="7"/>
      <c r="T328" s="7"/>
      <c r="U328" s="266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</row>
    <row r="329" ht="18.0" customHeight="1">
      <c r="A329" s="7"/>
      <c r="B329" s="7"/>
      <c r="C329" s="7"/>
      <c r="D329" s="7"/>
      <c r="E329" s="7"/>
      <c r="F329" s="7"/>
      <c r="G329" s="7"/>
      <c r="H329" s="264"/>
      <c r="I329" s="7"/>
      <c r="J329" s="7"/>
      <c r="K329" s="7"/>
      <c r="L329" s="7"/>
      <c r="M329" s="7"/>
      <c r="N329" s="7"/>
      <c r="O329" s="7"/>
      <c r="P329" s="7"/>
      <c r="Q329" s="265"/>
      <c r="R329" s="7"/>
      <c r="S329" s="7"/>
      <c r="T329" s="7"/>
      <c r="U329" s="266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</row>
    <row r="330" ht="18.0" customHeight="1">
      <c r="A330" s="7"/>
      <c r="B330" s="7"/>
      <c r="C330" s="7"/>
      <c r="D330" s="7"/>
      <c r="E330" s="7"/>
      <c r="F330" s="7"/>
      <c r="G330" s="7"/>
      <c r="H330" s="264"/>
      <c r="I330" s="7"/>
      <c r="J330" s="7"/>
      <c r="K330" s="7"/>
      <c r="L330" s="7"/>
      <c r="M330" s="7"/>
      <c r="N330" s="7"/>
      <c r="O330" s="7"/>
      <c r="P330" s="7"/>
      <c r="Q330" s="265"/>
      <c r="R330" s="7"/>
      <c r="S330" s="7"/>
      <c r="T330" s="7"/>
      <c r="U330" s="266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</row>
    <row r="331" ht="18.0" customHeight="1">
      <c r="A331" s="7"/>
      <c r="B331" s="7"/>
      <c r="C331" s="7"/>
      <c r="D331" s="7"/>
      <c r="E331" s="7"/>
      <c r="F331" s="7"/>
      <c r="G331" s="7"/>
      <c r="H331" s="264"/>
      <c r="I331" s="7"/>
      <c r="J331" s="7"/>
      <c r="K331" s="7"/>
      <c r="L331" s="7"/>
      <c r="M331" s="7"/>
      <c r="N331" s="7"/>
      <c r="O331" s="7"/>
      <c r="P331" s="7"/>
      <c r="Q331" s="265"/>
      <c r="R331" s="7"/>
      <c r="S331" s="7"/>
      <c r="T331" s="7"/>
      <c r="U331" s="266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</row>
    <row r="332" ht="18.0" customHeight="1">
      <c r="A332" s="7"/>
      <c r="B332" s="7"/>
      <c r="C332" s="7"/>
      <c r="D332" s="7"/>
      <c r="E332" s="7"/>
      <c r="F332" s="7"/>
      <c r="G332" s="7"/>
      <c r="H332" s="264"/>
      <c r="I332" s="7"/>
      <c r="J332" s="7"/>
      <c r="K332" s="7"/>
      <c r="L332" s="7"/>
      <c r="M332" s="7"/>
      <c r="N332" s="7"/>
      <c r="O332" s="7"/>
      <c r="P332" s="7"/>
      <c r="Q332" s="265"/>
      <c r="R332" s="7"/>
      <c r="S332" s="7"/>
      <c r="T332" s="7"/>
      <c r="U332" s="266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</row>
    <row r="333" ht="18.0" customHeight="1">
      <c r="A333" s="7"/>
      <c r="B333" s="7"/>
      <c r="C333" s="7"/>
      <c r="D333" s="7"/>
      <c r="E333" s="7"/>
      <c r="F333" s="7"/>
      <c r="G333" s="7"/>
      <c r="H333" s="264"/>
      <c r="I333" s="7"/>
      <c r="J333" s="7"/>
      <c r="K333" s="7"/>
      <c r="L333" s="7"/>
      <c r="M333" s="7"/>
      <c r="N333" s="7"/>
      <c r="O333" s="7"/>
      <c r="P333" s="7"/>
      <c r="Q333" s="265"/>
      <c r="R333" s="7"/>
      <c r="S333" s="7"/>
      <c r="T333" s="7"/>
      <c r="U333" s="266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</row>
    <row r="334" ht="18.0" customHeight="1">
      <c r="A334" s="7"/>
      <c r="B334" s="7"/>
      <c r="C334" s="7"/>
      <c r="D334" s="7"/>
      <c r="E334" s="7"/>
      <c r="F334" s="7"/>
      <c r="G334" s="7"/>
      <c r="H334" s="264"/>
      <c r="I334" s="7"/>
      <c r="J334" s="7"/>
      <c r="K334" s="7"/>
      <c r="L334" s="7"/>
      <c r="M334" s="7"/>
      <c r="N334" s="7"/>
      <c r="O334" s="7"/>
      <c r="P334" s="7"/>
      <c r="Q334" s="265"/>
      <c r="R334" s="7"/>
      <c r="S334" s="7"/>
      <c r="T334" s="7"/>
      <c r="U334" s="266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</row>
    <row r="335" ht="18.0" customHeight="1">
      <c r="A335" s="7"/>
      <c r="B335" s="7"/>
      <c r="C335" s="7"/>
      <c r="D335" s="7"/>
      <c r="E335" s="7"/>
      <c r="F335" s="7"/>
      <c r="G335" s="7"/>
      <c r="H335" s="264"/>
      <c r="I335" s="7"/>
      <c r="J335" s="7"/>
      <c r="K335" s="7"/>
      <c r="L335" s="7"/>
      <c r="M335" s="7"/>
      <c r="N335" s="7"/>
      <c r="O335" s="7"/>
      <c r="P335" s="7"/>
      <c r="Q335" s="265"/>
      <c r="R335" s="7"/>
      <c r="S335" s="7"/>
      <c r="T335" s="7"/>
      <c r="U335" s="266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</row>
    <row r="336" ht="18.0" customHeight="1">
      <c r="A336" s="7"/>
      <c r="B336" s="7"/>
      <c r="C336" s="7"/>
      <c r="D336" s="7"/>
      <c r="E336" s="7"/>
      <c r="F336" s="7"/>
      <c r="G336" s="7"/>
      <c r="H336" s="264"/>
      <c r="I336" s="7"/>
      <c r="J336" s="7"/>
      <c r="K336" s="7"/>
      <c r="L336" s="7"/>
      <c r="M336" s="7"/>
      <c r="N336" s="7"/>
      <c r="O336" s="7"/>
      <c r="P336" s="7"/>
      <c r="Q336" s="265"/>
      <c r="R336" s="7"/>
      <c r="S336" s="7"/>
      <c r="T336" s="7"/>
      <c r="U336" s="266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</row>
    <row r="337" ht="18.0" customHeight="1">
      <c r="A337" s="7"/>
      <c r="B337" s="7"/>
      <c r="C337" s="7"/>
      <c r="D337" s="7"/>
      <c r="E337" s="7"/>
      <c r="F337" s="7"/>
      <c r="G337" s="7"/>
      <c r="H337" s="264"/>
      <c r="I337" s="7"/>
      <c r="J337" s="7"/>
      <c r="K337" s="7"/>
      <c r="L337" s="7"/>
      <c r="M337" s="7"/>
      <c r="N337" s="7"/>
      <c r="O337" s="7"/>
      <c r="P337" s="7"/>
      <c r="Q337" s="265"/>
      <c r="R337" s="7"/>
      <c r="S337" s="7"/>
      <c r="T337" s="7"/>
      <c r="U337" s="266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</row>
    <row r="338" ht="18.0" customHeight="1">
      <c r="A338" s="7"/>
      <c r="B338" s="7"/>
      <c r="C338" s="7"/>
      <c r="D338" s="7"/>
      <c r="E338" s="7"/>
      <c r="F338" s="7"/>
      <c r="G338" s="7"/>
      <c r="H338" s="264"/>
      <c r="I338" s="7"/>
      <c r="J338" s="7"/>
      <c r="K338" s="7"/>
      <c r="L338" s="7"/>
      <c r="M338" s="7"/>
      <c r="N338" s="7"/>
      <c r="O338" s="7"/>
      <c r="P338" s="7"/>
      <c r="Q338" s="265"/>
      <c r="R338" s="7"/>
      <c r="S338" s="7"/>
      <c r="T338" s="7"/>
      <c r="U338" s="266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</row>
    <row r="339" ht="18.0" customHeight="1">
      <c r="A339" s="7"/>
      <c r="B339" s="7"/>
      <c r="C339" s="7"/>
      <c r="D339" s="7"/>
      <c r="E339" s="7"/>
      <c r="F339" s="7"/>
      <c r="G339" s="7"/>
      <c r="H339" s="264"/>
      <c r="I339" s="7"/>
      <c r="J339" s="7"/>
      <c r="K339" s="7"/>
      <c r="L339" s="7"/>
      <c r="M339" s="7"/>
      <c r="N339" s="7"/>
      <c r="O339" s="7"/>
      <c r="P339" s="7"/>
      <c r="Q339" s="265"/>
      <c r="R339" s="7"/>
      <c r="S339" s="7"/>
      <c r="T339" s="7"/>
      <c r="U339" s="266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</row>
    <row r="340" ht="18.0" customHeight="1">
      <c r="A340" s="7"/>
      <c r="B340" s="7"/>
      <c r="C340" s="7"/>
      <c r="D340" s="7"/>
      <c r="E340" s="7"/>
      <c r="F340" s="7"/>
      <c r="G340" s="7"/>
      <c r="H340" s="264"/>
      <c r="I340" s="7"/>
      <c r="J340" s="7"/>
      <c r="K340" s="7"/>
      <c r="L340" s="7"/>
      <c r="M340" s="7"/>
      <c r="N340" s="7"/>
      <c r="O340" s="7"/>
      <c r="P340" s="7"/>
      <c r="Q340" s="265"/>
      <c r="R340" s="7"/>
      <c r="S340" s="7"/>
      <c r="T340" s="7"/>
      <c r="U340" s="266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</row>
    <row r="341" ht="18.0" customHeight="1">
      <c r="A341" s="7"/>
      <c r="B341" s="7"/>
      <c r="C341" s="7"/>
      <c r="D341" s="7"/>
      <c r="E341" s="7"/>
      <c r="F341" s="7"/>
      <c r="G341" s="7"/>
      <c r="H341" s="264"/>
      <c r="I341" s="7"/>
      <c r="J341" s="7"/>
      <c r="K341" s="7"/>
      <c r="L341" s="7"/>
      <c r="M341" s="7"/>
      <c r="N341" s="7"/>
      <c r="O341" s="7"/>
      <c r="P341" s="7"/>
      <c r="Q341" s="265"/>
      <c r="R341" s="7"/>
      <c r="S341" s="7"/>
      <c r="T341" s="7"/>
      <c r="U341" s="266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</row>
    <row r="342" ht="18.0" customHeight="1">
      <c r="A342" s="7"/>
      <c r="B342" s="7"/>
      <c r="C342" s="7"/>
      <c r="D342" s="7"/>
      <c r="E342" s="7"/>
      <c r="F342" s="7"/>
      <c r="G342" s="7"/>
      <c r="H342" s="264"/>
      <c r="I342" s="7"/>
      <c r="J342" s="7"/>
      <c r="K342" s="7"/>
      <c r="L342" s="7"/>
      <c r="M342" s="7"/>
      <c r="N342" s="7"/>
      <c r="O342" s="7"/>
      <c r="P342" s="7"/>
      <c r="Q342" s="265"/>
      <c r="R342" s="7"/>
      <c r="S342" s="7"/>
      <c r="T342" s="7"/>
      <c r="U342" s="266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</row>
    <row r="343" ht="18.0" customHeight="1">
      <c r="A343" s="7"/>
      <c r="B343" s="7"/>
      <c r="C343" s="7"/>
      <c r="D343" s="7"/>
      <c r="E343" s="7"/>
      <c r="F343" s="7"/>
      <c r="G343" s="7"/>
      <c r="H343" s="264"/>
      <c r="I343" s="7"/>
      <c r="J343" s="7"/>
      <c r="K343" s="7"/>
      <c r="L343" s="7"/>
      <c r="M343" s="7"/>
      <c r="N343" s="7"/>
      <c r="O343" s="7"/>
      <c r="P343" s="7"/>
      <c r="Q343" s="265"/>
      <c r="R343" s="7"/>
      <c r="S343" s="7"/>
      <c r="T343" s="7"/>
      <c r="U343" s="266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</row>
    <row r="344" ht="18.0" customHeight="1">
      <c r="A344" s="7"/>
      <c r="B344" s="7"/>
      <c r="C344" s="7"/>
      <c r="D344" s="7"/>
      <c r="E344" s="7"/>
      <c r="F344" s="7"/>
      <c r="G344" s="7"/>
      <c r="H344" s="264"/>
      <c r="I344" s="7"/>
      <c r="J344" s="7"/>
      <c r="K344" s="7"/>
      <c r="L344" s="7"/>
      <c r="M344" s="7"/>
      <c r="N344" s="7"/>
      <c r="O344" s="7"/>
      <c r="P344" s="7"/>
      <c r="Q344" s="265"/>
      <c r="R344" s="7"/>
      <c r="S344" s="7"/>
      <c r="T344" s="7"/>
      <c r="U344" s="266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</row>
    <row r="345" ht="18.0" customHeight="1">
      <c r="A345" s="7"/>
      <c r="B345" s="7"/>
      <c r="C345" s="7"/>
      <c r="D345" s="7"/>
      <c r="E345" s="7"/>
      <c r="F345" s="7"/>
      <c r="G345" s="7"/>
      <c r="H345" s="264"/>
      <c r="I345" s="7"/>
      <c r="J345" s="7"/>
      <c r="K345" s="7"/>
      <c r="L345" s="7"/>
      <c r="M345" s="7"/>
      <c r="N345" s="7"/>
      <c r="O345" s="7"/>
      <c r="P345" s="7"/>
      <c r="Q345" s="265"/>
      <c r="R345" s="7"/>
      <c r="S345" s="7"/>
      <c r="T345" s="7"/>
      <c r="U345" s="266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</row>
    <row r="346" ht="18.0" customHeight="1">
      <c r="A346" s="7"/>
      <c r="B346" s="7"/>
      <c r="C346" s="7"/>
      <c r="D346" s="7"/>
      <c r="E346" s="7"/>
      <c r="F346" s="7"/>
      <c r="G346" s="7"/>
      <c r="H346" s="264"/>
      <c r="I346" s="7"/>
      <c r="J346" s="7"/>
      <c r="K346" s="7"/>
      <c r="L346" s="7"/>
      <c r="M346" s="7"/>
      <c r="N346" s="7"/>
      <c r="O346" s="7"/>
      <c r="P346" s="7"/>
      <c r="Q346" s="265"/>
      <c r="R346" s="7"/>
      <c r="S346" s="7"/>
      <c r="T346" s="7"/>
      <c r="U346" s="266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</row>
    <row r="347" ht="18.0" customHeight="1">
      <c r="A347" s="7"/>
      <c r="B347" s="7"/>
      <c r="C347" s="7"/>
      <c r="D347" s="7"/>
      <c r="E347" s="7"/>
      <c r="F347" s="7"/>
      <c r="G347" s="7"/>
      <c r="H347" s="264"/>
      <c r="I347" s="7"/>
      <c r="J347" s="7"/>
      <c r="K347" s="7"/>
      <c r="L347" s="7"/>
      <c r="M347" s="7"/>
      <c r="N347" s="7"/>
      <c r="O347" s="7"/>
      <c r="P347" s="7"/>
      <c r="Q347" s="265"/>
      <c r="R347" s="7"/>
      <c r="S347" s="7"/>
      <c r="T347" s="7"/>
      <c r="U347" s="266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</row>
    <row r="348" ht="18.0" customHeight="1">
      <c r="A348" s="7"/>
      <c r="B348" s="7"/>
      <c r="C348" s="7"/>
      <c r="D348" s="7"/>
      <c r="E348" s="7"/>
      <c r="F348" s="7"/>
      <c r="G348" s="7"/>
      <c r="H348" s="264"/>
      <c r="I348" s="7"/>
      <c r="J348" s="7"/>
      <c r="K348" s="7"/>
      <c r="L348" s="7"/>
      <c r="M348" s="7"/>
      <c r="N348" s="7"/>
      <c r="O348" s="7"/>
      <c r="P348" s="7"/>
      <c r="Q348" s="265"/>
      <c r="R348" s="7"/>
      <c r="S348" s="7"/>
      <c r="T348" s="7"/>
      <c r="U348" s="266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</row>
    <row r="349" ht="18.0" customHeight="1">
      <c r="A349" s="7"/>
      <c r="B349" s="7"/>
      <c r="C349" s="7"/>
      <c r="D349" s="7"/>
      <c r="E349" s="7"/>
      <c r="F349" s="7"/>
      <c r="G349" s="7"/>
      <c r="H349" s="264"/>
      <c r="I349" s="7"/>
      <c r="J349" s="7"/>
      <c r="K349" s="7"/>
      <c r="L349" s="7"/>
      <c r="M349" s="7"/>
      <c r="N349" s="7"/>
      <c r="O349" s="7"/>
      <c r="P349" s="7"/>
      <c r="Q349" s="265"/>
      <c r="R349" s="7"/>
      <c r="S349" s="7"/>
      <c r="T349" s="7"/>
      <c r="U349" s="266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</row>
    <row r="350" ht="18.0" customHeight="1">
      <c r="A350" s="7"/>
      <c r="B350" s="7"/>
      <c r="C350" s="7"/>
      <c r="D350" s="7"/>
      <c r="E350" s="7"/>
      <c r="F350" s="7"/>
      <c r="G350" s="7"/>
      <c r="H350" s="264"/>
      <c r="I350" s="7"/>
      <c r="J350" s="7"/>
      <c r="K350" s="7"/>
      <c r="L350" s="7"/>
      <c r="M350" s="7"/>
      <c r="N350" s="7"/>
      <c r="O350" s="7"/>
      <c r="P350" s="7"/>
      <c r="Q350" s="265"/>
      <c r="R350" s="7"/>
      <c r="S350" s="7"/>
      <c r="T350" s="7"/>
      <c r="U350" s="266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</row>
    <row r="351" ht="18.0" customHeight="1">
      <c r="A351" s="7"/>
      <c r="B351" s="7"/>
      <c r="C351" s="7"/>
      <c r="D351" s="7"/>
      <c r="E351" s="7"/>
      <c r="F351" s="7"/>
      <c r="G351" s="7"/>
      <c r="H351" s="264"/>
      <c r="I351" s="7"/>
      <c r="J351" s="7"/>
      <c r="K351" s="7"/>
      <c r="L351" s="7"/>
      <c r="M351" s="7"/>
      <c r="N351" s="7"/>
      <c r="O351" s="7"/>
      <c r="P351" s="7"/>
      <c r="Q351" s="265"/>
      <c r="R351" s="7"/>
      <c r="S351" s="7"/>
      <c r="T351" s="7"/>
      <c r="U351" s="266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</row>
    <row r="352" ht="18.0" customHeight="1">
      <c r="A352" s="7"/>
      <c r="B352" s="7"/>
      <c r="C352" s="7"/>
      <c r="D352" s="7"/>
      <c r="E352" s="7"/>
      <c r="F352" s="7"/>
      <c r="G352" s="7"/>
      <c r="H352" s="264"/>
      <c r="I352" s="7"/>
      <c r="J352" s="7"/>
      <c r="K352" s="7"/>
      <c r="L352" s="7"/>
      <c r="M352" s="7"/>
      <c r="N352" s="7"/>
      <c r="O352" s="7"/>
      <c r="P352" s="7"/>
      <c r="Q352" s="265"/>
      <c r="R352" s="7"/>
      <c r="S352" s="7"/>
      <c r="T352" s="7"/>
      <c r="U352" s="266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</row>
    <row r="353" ht="18.0" customHeight="1">
      <c r="A353" s="7"/>
      <c r="B353" s="7"/>
      <c r="C353" s="7"/>
      <c r="D353" s="7"/>
      <c r="E353" s="7"/>
      <c r="F353" s="7"/>
      <c r="G353" s="7"/>
      <c r="H353" s="264"/>
      <c r="I353" s="7"/>
      <c r="J353" s="7"/>
      <c r="K353" s="7"/>
      <c r="L353" s="7"/>
      <c r="M353" s="7"/>
      <c r="N353" s="7"/>
      <c r="O353" s="7"/>
      <c r="P353" s="7"/>
      <c r="Q353" s="265"/>
      <c r="R353" s="7"/>
      <c r="S353" s="7"/>
      <c r="T353" s="7"/>
      <c r="U353" s="266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</row>
    <row r="354" ht="18.0" customHeight="1">
      <c r="A354" s="7"/>
      <c r="B354" s="7"/>
      <c r="C354" s="7"/>
      <c r="D354" s="7"/>
      <c r="E354" s="7"/>
      <c r="F354" s="7"/>
      <c r="G354" s="7"/>
      <c r="H354" s="264"/>
      <c r="I354" s="7"/>
      <c r="J354" s="7"/>
      <c r="K354" s="7"/>
      <c r="L354" s="7"/>
      <c r="M354" s="7"/>
      <c r="N354" s="7"/>
      <c r="O354" s="7"/>
      <c r="P354" s="7"/>
      <c r="Q354" s="265"/>
      <c r="R354" s="7"/>
      <c r="S354" s="7"/>
      <c r="T354" s="7"/>
      <c r="U354" s="266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</row>
    <row r="355" ht="18.0" customHeight="1">
      <c r="A355" s="7"/>
      <c r="B355" s="7"/>
      <c r="C355" s="7"/>
      <c r="D355" s="7"/>
      <c r="E355" s="7"/>
      <c r="F355" s="7"/>
      <c r="G355" s="7"/>
      <c r="H355" s="264"/>
      <c r="I355" s="7"/>
      <c r="J355" s="7"/>
      <c r="K355" s="7"/>
      <c r="L355" s="7"/>
      <c r="M355" s="7"/>
      <c r="N355" s="7"/>
      <c r="O355" s="7"/>
      <c r="P355" s="7"/>
      <c r="Q355" s="265"/>
      <c r="R355" s="7"/>
      <c r="S355" s="7"/>
      <c r="T355" s="7"/>
      <c r="U355" s="266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</row>
    <row r="356" ht="18.0" customHeight="1">
      <c r="A356" s="7"/>
      <c r="B356" s="7"/>
      <c r="C356" s="7"/>
      <c r="D356" s="7"/>
      <c r="E356" s="7"/>
      <c r="F356" s="7"/>
      <c r="G356" s="7"/>
      <c r="H356" s="264"/>
      <c r="I356" s="7"/>
      <c r="J356" s="7"/>
      <c r="K356" s="7"/>
      <c r="L356" s="7"/>
      <c r="M356" s="7"/>
      <c r="N356" s="7"/>
      <c r="O356" s="7"/>
      <c r="P356" s="7"/>
      <c r="Q356" s="265"/>
      <c r="R356" s="7"/>
      <c r="S356" s="7"/>
      <c r="T356" s="7"/>
      <c r="U356" s="266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</row>
    <row r="357" ht="18.0" customHeight="1">
      <c r="A357" s="7"/>
      <c r="B357" s="7"/>
      <c r="C357" s="7"/>
      <c r="D357" s="7"/>
      <c r="E357" s="7"/>
      <c r="F357" s="7"/>
      <c r="G357" s="7"/>
      <c r="H357" s="264"/>
      <c r="I357" s="7"/>
      <c r="J357" s="7"/>
      <c r="K357" s="7"/>
      <c r="L357" s="7"/>
      <c r="M357" s="7"/>
      <c r="N357" s="7"/>
      <c r="O357" s="7"/>
      <c r="P357" s="7"/>
      <c r="Q357" s="265"/>
      <c r="R357" s="7"/>
      <c r="S357" s="7"/>
      <c r="T357" s="7"/>
      <c r="U357" s="266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</row>
    <row r="358" ht="18.0" customHeight="1">
      <c r="A358" s="7"/>
      <c r="B358" s="7"/>
      <c r="C358" s="7"/>
      <c r="D358" s="7"/>
      <c r="E358" s="7"/>
      <c r="F358" s="7"/>
      <c r="G358" s="7"/>
      <c r="H358" s="264"/>
      <c r="I358" s="7"/>
      <c r="J358" s="7"/>
      <c r="K358" s="7"/>
      <c r="L358" s="7"/>
      <c r="M358" s="7"/>
      <c r="N358" s="7"/>
      <c r="O358" s="7"/>
      <c r="P358" s="7"/>
      <c r="Q358" s="265"/>
      <c r="R358" s="7"/>
      <c r="S358" s="7"/>
      <c r="T358" s="7"/>
      <c r="U358" s="266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</row>
    <row r="359" ht="18.0" customHeight="1">
      <c r="A359" s="7"/>
      <c r="B359" s="7"/>
      <c r="C359" s="7"/>
      <c r="D359" s="7"/>
      <c r="E359" s="7"/>
      <c r="F359" s="7"/>
      <c r="G359" s="7"/>
      <c r="H359" s="264"/>
      <c r="I359" s="7"/>
      <c r="J359" s="7"/>
      <c r="K359" s="7"/>
      <c r="L359" s="7"/>
      <c r="M359" s="7"/>
      <c r="N359" s="7"/>
      <c r="O359" s="7"/>
      <c r="P359" s="7"/>
      <c r="Q359" s="265"/>
      <c r="R359" s="7"/>
      <c r="S359" s="7"/>
      <c r="T359" s="7"/>
      <c r="U359" s="266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</row>
    <row r="360" ht="18.0" customHeight="1">
      <c r="A360" s="7"/>
      <c r="B360" s="7"/>
      <c r="C360" s="7"/>
      <c r="D360" s="7"/>
      <c r="E360" s="7"/>
      <c r="F360" s="7"/>
      <c r="G360" s="7"/>
      <c r="H360" s="264"/>
      <c r="I360" s="7"/>
      <c r="J360" s="7"/>
      <c r="K360" s="7"/>
      <c r="L360" s="7"/>
      <c r="M360" s="7"/>
      <c r="N360" s="7"/>
      <c r="O360" s="7"/>
      <c r="P360" s="7"/>
      <c r="Q360" s="265"/>
      <c r="R360" s="7"/>
      <c r="S360" s="7"/>
      <c r="T360" s="7"/>
      <c r="U360" s="266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</row>
    <row r="361" ht="18.0" customHeight="1">
      <c r="A361" s="7"/>
      <c r="B361" s="7"/>
      <c r="C361" s="7"/>
      <c r="D361" s="7"/>
      <c r="E361" s="7"/>
      <c r="F361" s="7"/>
      <c r="G361" s="7"/>
      <c r="H361" s="264"/>
      <c r="I361" s="7"/>
      <c r="J361" s="7"/>
      <c r="K361" s="7"/>
      <c r="L361" s="7"/>
      <c r="M361" s="7"/>
      <c r="N361" s="7"/>
      <c r="O361" s="7"/>
      <c r="P361" s="7"/>
      <c r="Q361" s="265"/>
      <c r="R361" s="7"/>
      <c r="S361" s="7"/>
      <c r="T361" s="7"/>
      <c r="U361" s="266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</row>
    <row r="362" ht="18.0" customHeight="1">
      <c r="A362" s="7"/>
      <c r="B362" s="7"/>
      <c r="C362" s="7"/>
      <c r="D362" s="7"/>
      <c r="E362" s="7"/>
      <c r="F362" s="7"/>
      <c r="G362" s="7"/>
      <c r="H362" s="264"/>
      <c r="I362" s="7"/>
      <c r="J362" s="7"/>
      <c r="K362" s="7"/>
      <c r="L362" s="7"/>
      <c r="M362" s="7"/>
      <c r="N362" s="7"/>
      <c r="O362" s="7"/>
      <c r="P362" s="7"/>
      <c r="Q362" s="265"/>
      <c r="R362" s="7"/>
      <c r="S362" s="7"/>
      <c r="T362" s="7"/>
      <c r="U362" s="266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</row>
    <row r="363" ht="18.0" customHeight="1">
      <c r="A363" s="7"/>
      <c r="B363" s="7"/>
      <c r="C363" s="7"/>
      <c r="D363" s="7"/>
      <c r="E363" s="7"/>
      <c r="F363" s="7"/>
      <c r="G363" s="7"/>
      <c r="H363" s="264"/>
      <c r="I363" s="7"/>
      <c r="J363" s="7"/>
      <c r="K363" s="7"/>
      <c r="L363" s="7"/>
      <c r="M363" s="7"/>
      <c r="N363" s="7"/>
      <c r="O363" s="7"/>
      <c r="P363" s="7"/>
      <c r="Q363" s="265"/>
      <c r="R363" s="7"/>
      <c r="S363" s="7"/>
      <c r="T363" s="7"/>
      <c r="U363" s="266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</row>
    <row r="364" ht="18.0" customHeight="1">
      <c r="A364" s="7"/>
      <c r="B364" s="7"/>
      <c r="C364" s="7"/>
      <c r="D364" s="7"/>
      <c r="E364" s="7"/>
      <c r="F364" s="7"/>
      <c r="G364" s="7"/>
      <c r="H364" s="264"/>
      <c r="I364" s="7"/>
      <c r="J364" s="7"/>
      <c r="K364" s="7"/>
      <c r="L364" s="7"/>
      <c r="M364" s="7"/>
      <c r="N364" s="7"/>
      <c r="O364" s="7"/>
      <c r="P364" s="7"/>
      <c r="Q364" s="265"/>
      <c r="R364" s="7"/>
      <c r="S364" s="7"/>
      <c r="T364" s="7"/>
      <c r="U364" s="266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</row>
    <row r="365" ht="18.0" customHeight="1">
      <c r="A365" s="7"/>
      <c r="B365" s="7"/>
      <c r="C365" s="7"/>
      <c r="D365" s="7"/>
      <c r="E365" s="7"/>
      <c r="F365" s="7"/>
      <c r="G365" s="7"/>
      <c r="H365" s="264"/>
      <c r="I365" s="7"/>
      <c r="J365" s="7"/>
      <c r="K365" s="7"/>
      <c r="L365" s="7"/>
      <c r="M365" s="7"/>
      <c r="N365" s="7"/>
      <c r="O365" s="7"/>
      <c r="P365" s="7"/>
      <c r="Q365" s="265"/>
      <c r="R365" s="7"/>
      <c r="S365" s="7"/>
      <c r="T365" s="7"/>
      <c r="U365" s="266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</row>
    <row r="366" ht="18.0" customHeight="1">
      <c r="A366" s="7"/>
      <c r="B366" s="7"/>
      <c r="C366" s="7"/>
      <c r="D366" s="7"/>
      <c r="E366" s="7"/>
      <c r="F366" s="7"/>
      <c r="G366" s="7"/>
      <c r="H366" s="264"/>
      <c r="I366" s="7"/>
      <c r="J366" s="7"/>
      <c r="K366" s="7"/>
      <c r="L366" s="7"/>
      <c r="M366" s="7"/>
      <c r="N366" s="7"/>
      <c r="O366" s="7"/>
      <c r="P366" s="7"/>
      <c r="Q366" s="265"/>
      <c r="R366" s="7"/>
      <c r="S366" s="7"/>
      <c r="T366" s="7"/>
      <c r="U366" s="266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</row>
    <row r="367" ht="18.0" customHeight="1">
      <c r="A367" s="7"/>
      <c r="B367" s="7"/>
      <c r="C367" s="7"/>
      <c r="D367" s="7"/>
      <c r="E367" s="7"/>
      <c r="F367" s="7"/>
      <c r="G367" s="7"/>
      <c r="H367" s="264"/>
      <c r="I367" s="7"/>
      <c r="J367" s="7"/>
      <c r="K367" s="7"/>
      <c r="L367" s="7"/>
      <c r="M367" s="7"/>
      <c r="N367" s="7"/>
      <c r="O367" s="7"/>
      <c r="P367" s="7"/>
      <c r="Q367" s="265"/>
      <c r="R367" s="7"/>
      <c r="S367" s="7"/>
      <c r="T367" s="7"/>
      <c r="U367" s="266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</row>
    <row r="368" ht="18.0" customHeight="1">
      <c r="A368" s="7"/>
      <c r="B368" s="7"/>
      <c r="C368" s="7"/>
      <c r="D368" s="7"/>
      <c r="E368" s="7"/>
      <c r="F368" s="7"/>
      <c r="G368" s="7"/>
      <c r="H368" s="264"/>
      <c r="I368" s="7"/>
      <c r="J368" s="7"/>
      <c r="K368" s="7"/>
      <c r="L368" s="7"/>
      <c r="M368" s="7"/>
      <c r="N368" s="7"/>
      <c r="O368" s="7"/>
      <c r="P368" s="7"/>
      <c r="Q368" s="265"/>
      <c r="R368" s="7"/>
      <c r="S368" s="7"/>
      <c r="T368" s="7"/>
      <c r="U368" s="266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</row>
    <row r="369" ht="18.0" customHeight="1">
      <c r="A369" s="7"/>
      <c r="B369" s="7"/>
      <c r="C369" s="7"/>
      <c r="D369" s="7"/>
      <c r="E369" s="7"/>
      <c r="F369" s="7"/>
      <c r="G369" s="7"/>
      <c r="H369" s="264"/>
      <c r="I369" s="7"/>
      <c r="J369" s="7"/>
      <c r="K369" s="7"/>
      <c r="L369" s="7"/>
      <c r="M369" s="7"/>
      <c r="N369" s="7"/>
      <c r="O369" s="7"/>
      <c r="P369" s="7"/>
      <c r="Q369" s="265"/>
      <c r="R369" s="7"/>
      <c r="S369" s="7"/>
      <c r="T369" s="7"/>
      <c r="U369" s="266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</row>
    <row r="370" ht="18.0" customHeight="1">
      <c r="A370" s="7"/>
      <c r="B370" s="7"/>
      <c r="C370" s="7"/>
      <c r="D370" s="7"/>
      <c r="E370" s="7"/>
      <c r="F370" s="7"/>
      <c r="G370" s="7"/>
      <c r="H370" s="264"/>
      <c r="I370" s="7"/>
      <c r="J370" s="7"/>
      <c r="K370" s="7"/>
      <c r="L370" s="7"/>
      <c r="M370" s="7"/>
      <c r="N370" s="7"/>
      <c r="O370" s="7"/>
      <c r="P370" s="7"/>
      <c r="Q370" s="265"/>
      <c r="R370" s="7"/>
      <c r="S370" s="7"/>
      <c r="T370" s="7"/>
      <c r="U370" s="266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</row>
    <row r="371" ht="18.0" customHeight="1">
      <c r="A371" s="7"/>
      <c r="B371" s="7"/>
      <c r="C371" s="7"/>
      <c r="D371" s="7"/>
      <c r="E371" s="7"/>
      <c r="F371" s="7"/>
      <c r="G371" s="7"/>
      <c r="H371" s="264"/>
      <c r="I371" s="7"/>
      <c r="J371" s="7"/>
      <c r="K371" s="7"/>
      <c r="L371" s="7"/>
      <c r="M371" s="7"/>
      <c r="N371" s="7"/>
      <c r="O371" s="7"/>
      <c r="P371" s="7"/>
      <c r="Q371" s="265"/>
      <c r="R371" s="7"/>
      <c r="S371" s="7"/>
      <c r="T371" s="7"/>
      <c r="U371" s="266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</row>
    <row r="372" ht="18.0" customHeight="1">
      <c r="A372" s="7"/>
      <c r="B372" s="7"/>
      <c r="C372" s="7"/>
      <c r="D372" s="7"/>
      <c r="E372" s="7"/>
      <c r="F372" s="7"/>
      <c r="G372" s="7"/>
      <c r="H372" s="264"/>
      <c r="I372" s="7"/>
      <c r="J372" s="7"/>
      <c r="K372" s="7"/>
      <c r="L372" s="7"/>
      <c r="M372" s="7"/>
      <c r="N372" s="7"/>
      <c r="O372" s="7"/>
      <c r="P372" s="7"/>
      <c r="Q372" s="265"/>
      <c r="R372" s="7"/>
      <c r="S372" s="7"/>
      <c r="T372" s="7"/>
      <c r="U372" s="266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</row>
    <row r="373" ht="18.0" customHeight="1">
      <c r="A373" s="7"/>
      <c r="B373" s="7"/>
      <c r="C373" s="7"/>
      <c r="D373" s="7"/>
      <c r="E373" s="7"/>
      <c r="F373" s="7"/>
      <c r="G373" s="7"/>
      <c r="H373" s="264"/>
      <c r="I373" s="7"/>
      <c r="J373" s="7"/>
      <c r="K373" s="7"/>
      <c r="L373" s="7"/>
      <c r="M373" s="7"/>
      <c r="N373" s="7"/>
      <c r="O373" s="7"/>
      <c r="P373" s="7"/>
      <c r="Q373" s="265"/>
      <c r="R373" s="7"/>
      <c r="S373" s="7"/>
      <c r="T373" s="7"/>
      <c r="U373" s="266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</row>
    <row r="374" ht="18.0" customHeight="1">
      <c r="A374" s="7"/>
      <c r="B374" s="7"/>
      <c r="C374" s="7"/>
      <c r="D374" s="7"/>
      <c r="E374" s="7"/>
      <c r="F374" s="7"/>
      <c r="G374" s="7"/>
      <c r="H374" s="264"/>
      <c r="I374" s="7"/>
      <c r="J374" s="7"/>
      <c r="K374" s="7"/>
      <c r="L374" s="7"/>
      <c r="M374" s="7"/>
      <c r="N374" s="7"/>
      <c r="O374" s="7"/>
      <c r="P374" s="7"/>
      <c r="Q374" s="265"/>
      <c r="R374" s="7"/>
      <c r="S374" s="7"/>
      <c r="T374" s="7"/>
      <c r="U374" s="266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</row>
    <row r="375" ht="18.0" customHeight="1">
      <c r="A375" s="7"/>
      <c r="B375" s="7"/>
      <c r="C375" s="7"/>
      <c r="D375" s="7"/>
      <c r="E375" s="7"/>
      <c r="F375" s="7"/>
      <c r="G375" s="7"/>
      <c r="H375" s="264"/>
      <c r="I375" s="7"/>
      <c r="J375" s="7"/>
      <c r="K375" s="7"/>
      <c r="L375" s="7"/>
      <c r="M375" s="7"/>
      <c r="N375" s="7"/>
      <c r="O375" s="7"/>
      <c r="P375" s="7"/>
      <c r="Q375" s="265"/>
      <c r="R375" s="7"/>
      <c r="S375" s="7"/>
      <c r="T375" s="7"/>
      <c r="U375" s="266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</row>
    <row r="376" ht="18.0" customHeight="1">
      <c r="A376" s="7"/>
      <c r="B376" s="7"/>
      <c r="C376" s="7"/>
      <c r="D376" s="7"/>
      <c r="E376" s="7"/>
      <c r="F376" s="7"/>
      <c r="G376" s="7"/>
      <c r="H376" s="264"/>
      <c r="I376" s="7"/>
      <c r="J376" s="7"/>
      <c r="K376" s="7"/>
      <c r="L376" s="7"/>
      <c r="M376" s="7"/>
      <c r="N376" s="7"/>
      <c r="O376" s="7"/>
      <c r="P376" s="7"/>
      <c r="Q376" s="265"/>
      <c r="R376" s="7"/>
      <c r="S376" s="7"/>
      <c r="T376" s="7"/>
      <c r="U376" s="266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</row>
    <row r="377" ht="18.0" customHeight="1">
      <c r="A377" s="7"/>
      <c r="B377" s="7"/>
      <c r="C377" s="7"/>
      <c r="D377" s="7"/>
      <c r="E377" s="7"/>
      <c r="F377" s="7"/>
      <c r="G377" s="7"/>
      <c r="H377" s="264"/>
      <c r="I377" s="7"/>
      <c r="J377" s="7"/>
      <c r="K377" s="7"/>
      <c r="L377" s="7"/>
      <c r="M377" s="7"/>
      <c r="N377" s="7"/>
      <c r="O377" s="7"/>
      <c r="P377" s="7"/>
      <c r="Q377" s="265"/>
      <c r="R377" s="7"/>
      <c r="S377" s="7"/>
      <c r="T377" s="7"/>
      <c r="U377" s="266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</row>
    <row r="378" ht="18.0" customHeight="1">
      <c r="A378" s="7"/>
      <c r="B378" s="7"/>
      <c r="C378" s="7"/>
      <c r="D378" s="7"/>
      <c r="E378" s="7"/>
      <c r="F378" s="7"/>
      <c r="G378" s="7"/>
      <c r="H378" s="264"/>
      <c r="I378" s="7"/>
      <c r="J378" s="7"/>
      <c r="K378" s="7"/>
      <c r="L378" s="7"/>
      <c r="M378" s="7"/>
      <c r="N378" s="7"/>
      <c r="O378" s="7"/>
      <c r="P378" s="7"/>
      <c r="Q378" s="265"/>
      <c r="R378" s="7"/>
      <c r="S378" s="7"/>
      <c r="T378" s="7"/>
      <c r="U378" s="266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</row>
    <row r="379" ht="18.0" customHeight="1">
      <c r="A379" s="7"/>
      <c r="B379" s="7"/>
      <c r="C379" s="7"/>
      <c r="D379" s="7"/>
      <c r="E379" s="7"/>
      <c r="F379" s="7"/>
      <c r="G379" s="7"/>
      <c r="H379" s="264"/>
      <c r="I379" s="7"/>
      <c r="J379" s="7"/>
      <c r="K379" s="7"/>
      <c r="L379" s="7"/>
      <c r="M379" s="7"/>
      <c r="N379" s="7"/>
      <c r="O379" s="7"/>
      <c r="P379" s="7"/>
      <c r="Q379" s="265"/>
      <c r="R379" s="7"/>
      <c r="S379" s="7"/>
      <c r="T379" s="7"/>
      <c r="U379" s="266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</row>
    <row r="380" ht="18.0" customHeight="1">
      <c r="A380" s="7"/>
      <c r="B380" s="7"/>
      <c r="C380" s="7"/>
      <c r="D380" s="7"/>
      <c r="E380" s="7"/>
      <c r="F380" s="7"/>
      <c r="G380" s="7"/>
      <c r="H380" s="264"/>
      <c r="I380" s="7"/>
      <c r="J380" s="7"/>
      <c r="K380" s="7"/>
      <c r="L380" s="7"/>
      <c r="M380" s="7"/>
      <c r="N380" s="7"/>
      <c r="O380" s="7"/>
      <c r="P380" s="7"/>
      <c r="Q380" s="265"/>
      <c r="R380" s="7"/>
      <c r="S380" s="7"/>
      <c r="T380" s="7"/>
      <c r="U380" s="266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</row>
    <row r="381" ht="18.0" customHeight="1">
      <c r="A381" s="7"/>
      <c r="B381" s="7"/>
      <c r="C381" s="7"/>
      <c r="D381" s="7"/>
      <c r="E381" s="7"/>
      <c r="F381" s="7"/>
      <c r="G381" s="7"/>
      <c r="H381" s="264"/>
      <c r="I381" s="7"/>
      <c r="J381" s="7"/>
      <c r="K381" s="7"/>
      <c r="L381" s="7"/>
      <c r="M381" s="7"/>
      <c r="N381" s="7"/>
      <c r="O381" s="7"/>
      <c r="P381" s="7"/>
      <c r="Q381" s="265"/>
      <c r="R381" s="7"/>
      <c r="S381" s="7"/>
      <c r="T381" s="7"/>
      <c r="U381" s="266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</row>
    <row r="382" ht="18.0" customHeight="1">
      <c r="A382" s="7"/>
      <c r="B382" s="7"/>
      <c r="C382" s="7"/>
      <c r="D382" s="7"/>
      <c r="E382" s="7"/>
      <c r="F382" s="7"/>
      <c r="G382" s="7"/>
      <c r="H382" s="264"/>
      <c r="I382" s="7"/>
      <c r="J382" s="7"/>
      <c r="K382" s="7"/>
      <c r="L382" s="7"/>
      <c r="M382" s="7"/>
      <c r="N382" s="7"/>
      <c r="O382" s="7"/>
      <c r="P382" s="7"/>
      <c r="Q382" s="265"/>
      <c r="R382" s="7"/>
      <c r="S382" s="7"/>
      <c r="T382" s="7"/>
      <c r="U382" s="266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</row>
    <row r="383" ht="18.0" customHeight="1">
      <c r="A383" s="7"/>
      <c r="B383" s="7"/>
      <c r="C383" s="7"/>
      <c r="D383" s="7"/>
      <c r="E383" s="7"/>
      <c r="F383" s="7"/>
      <c r="G383" s="7"/>
      <c r="H383" s="264"/>
      <c r="I383" s="7"/>
      <c r="J383" s="7"/>
      <c r="K383" s="7"/>
      <c r="L383" s="7"/>
      <c r="M383" s="7"/>
      <c r="N383" s="7"/>
      <c r="O383" s="7"/>
      <c r="P383" s="7"/>
      <c r="Q383" s="265"/>
      <c r="R383" s="7"/>
      <c r="S383" s="7"/>
      <c r="T383" s="7"/>
      <c r="U383" s="266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</row>
    <row r="384" ht="18.0" customHeight="1">
      <c r="A384" s="7"/>
      <c r="B384" s="7"/>
      <c r="C384" s="7"/>
      <c r="D384" s="7"/>
      <c r="E384" s="7"/>
      <c r="F384" s="7"/>
      <c r="G384" s="7"/>
      <c r="H384" s="264"/>
      <c r="I384" s="7"/>
      <c r="J384" s="7"/>
      <c r="K384" s="7"/>
      <c r="L384" s="7"/>
      <c r="M384" s="7"/>
      <c r="N384" s="7"/>
      <c r="O384" s="7"/>
      <c r="P384" s="7"/>
      <c r="Q384" s="265"/>
      <c r="R384" s="7"/>
      <c r="S384" s="7"/>
      <c r="T384" s="7"/>
      <c r="U384" s="266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</row>
    <row r="385" ht="18.0" customHeight="1">
      <c r="A385" s="7"/>
      <c r="B385" s="7"/>
      <c r="C385" s="7"/>
      <c r="D385" s="7"/>
      <c r="E385" s="7"/>
      <c r="F385" s="7"/>
      <c r="G385" s="7"/>
      <c r="H385" s="264"/>
      <c r="I385" s="7"/>
      <c r="J385" s="7"/>
      <c r="K385" s="7"/>
      <c r="L385" s="7"/>
      <c r="M385" s="7"/>
      <c r="N385" s="7"/>
      <c r="O385" s="7"/>
      <c r="P385" s="7"/>
      <c r="Q385" s="265"/>
      <c r="R385" s="7"/>
      <c r="S385" s="7"/>
      <c r="T385" s="7"/>
      <c r="U385" s="266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</row>
    <row r="386" ht="18.0" customHeight="1">
      <c r="A386" s="7"/>
      <c r="B386" s="7"/>
      <c r="C386" s="7"/>
      <c r="D386" s="7"/>
      <c r="E386" s="7"/>
      <c r="F386" s="7"/>
      <c r="G386" s="7"/>
      <c r="H386" s="264"/>
      <c r="I386" s="7"/>
      <c r="J386" s="7"/>
      <c r="K386" s="7"/>
      <c r="L386" s="7"/>
      <c r="M386" s="7"/>
      <c r="N386" s="7"/>
      <c r="O386" s="7"/>
      <c r="P386" s="7"/>
      <c r="Q386" s="265"/>
      <c r="R386" s="7"/>
      <c r="S386" s="7"/>
      <c r="T386" s="7"/>
      <c r="U386" s="266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</row>
    <row r="387" ht="18.0" customHeight="1">
      <c r="A387" s="7"/>
      <c r="B387" s="7"/>
      <c r="C387" s="7"/>
      <c r="D387" s="7"/>
      <c r="E387" s="7"/>
      <c r="F387" s="7"/>
      <c r="G387" s="7"/>
      <c r="H387" s="264"/>
      <c r="I387" s="7"/>
      <c r="J387" s="7"/>
      <c r="K387" s="7"/>
      <c r="L387" s="7"/>
      <c r="M387" s="7"/>
      <c r="N387" s="7"/>
      <c r="O387" s="7"/>
      <c r="P387" s="7"/>
      <c r="Q387" s="265"/>
      <c r="R387" s="7"/>
      <c r="S387" s="7"/>
      <c r="T387" s="7"/>
      <c r="U387" s="266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</row>
    <row r="388" ht="18.0" customHeight="1">
      <c r="A388" s="7"/>
      <c r="B388" s="7"/>
      <c r="C388" s="7"/>
      <c r="D388" s="7"/>
      <c r="E388" s="7"/>
      <c r="F388" s="7"/>
      <c r="G388" s="7"/>
      <c r="H388" s="264"/>
      <c r="I388" s="7"/>
      <c r="J388" s="7"/>
      <c r="K388" s="7"/>
      <c r="L388" s="7"/>
      <c r="M388" s="7"/>
      <c r="N388" s="7"/>
      <c r="O388" s="7"/>
      <c r="P388" s="7"/>
      <c r="Q388" s="265"/>
      <c r="R388" s="7"/>
      <c r="S388" s="7"/>
      <c r="T388" s="7"/>
      <c r="U388" s="266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</row>
    <row r="389" ht="18.0" customHeight="1">
      <c r="A389" s="7"/>
      <c r="B389" s="7"/>
      <c r="C389" s="7"/>
      <c r="D389" s="7"/>
      <c r="E389" s="7"/>
      <c r="F389" s="7"/>
      <c r="G389" s="7"/>
      <c r="H389" s="264"/>
      <c r="I389" s="7"/>
      <c r="J389" s="7"/>
      <c r="K389" s="7"/>
      <c r="L389" s="7"/>
      <c r="M389" s="7"/>
      <c r="N389" s="7"/>
      <c r="O389" s="7"/>
      <c r="P389" s="7"/>
      <c r="Q389" s="265"/>
      <c r="R389" s="7"/>
      <c r="S389" s="7"/>
      <c r="T389" s="7"/>
      <c r="U389" s="266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</row>
    <row r="390" ht="18.0" customHeight="1">
      <c r="A390" s="7"/>
      <c r="B390" s="7"/>
      <c r="C390" s="7"/>
      <c r="D390" s="7"/>
      <c r="E390" s="7"/>
      <c r="F390" s="7"/>
      <c r="G390" s="7"/>
      <c r="H390" s="264"/>
      <c r="I390" s="7"/>
      <c r="J390" s="7"/>
      <c r="K390" s="7"/>
      <c r="L390" s="7"/>
      <c r="M390" s="7"/>
      <c r="N390" s="7"/>
      <c r="O390" s="7"/>
      <c r="P390" s="7"/>
      <c r="Q390" s="265"/>
      <c r="R390" s="7"/>
      <c r="S390" s="7"/>
      <c r="T390" s="7"/>
      <c r="U390" s="266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</row>
    <row r="391" ht="18.0" customHeight="1">
      <c r="A391" s="7"/>
      <c r="B391" s="7"/>
      <c r="C391" s="7"/>
      <c r="D391" s="7"/>
      <c r="E391" s="7"/>
      <c r="F391" s="7"/>
      <c r="G391" s="7"/>
      <c r="H391" s="264"/>
      <c r="I391" s="7"/>
      <c r="J391" s="7"/>
      <c r="K391" s="7"/>
      <c r="L391" s="7"/>
      <c r="M391" s="7"/>
      <c r="N391" s="7"/>
      <c r="O391" s="7"/>
      <c r="P391" s="7"/>
      <c r="Q391" s="265"/>
      <c r="R391" s="7"/>
      <c r="S391" s="7"/>
      <c r="T391" s="7"/>
      <c r="U391" s="266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</row>
    <row r="392" ht="18.0" customHeight="1">
      <c r="A392" s="7"/>
      <c r="B392" s="7"/>
      <c r="C392" s="7"/>
      <c r="D392" s="7"/>
      <c r="E392" s="7"/>
      <c r="F392" s="7"/>
      <c r="G392" s="7"/>
      <c r="H392" s="264"/>
      <c r="I392" s="7"/>
      <c r="J392" s="7"/>
      <c r="K392" s="7"/>
      <c r="L392" s="7"/>
      <c r="M392" s="7"/>
      <c r="N392" s="7"/>
      <c r="O392" s="7"/>
      <c r="P392" s="7"/>
      <c r="Q392" s="265"/>
      <c r="R392" s="7"/>
      <c r="S392" s="7"/>
      <c r="T392" s="7"/>
      <c r="U392" s="266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</row>
    <row r="393" ht="18.0" customHeight="1">
      <c r="A393" s="7"/>
      <c r="B393" s="7"/>
      <c r="C393" s="7"/>
      <c r="D393" s="7"/>
      <c r="E393" s="7"/>
      <c r="F393" s="7"/>
      <c r="G393" s="7"/>
      <c r="H393" s="264"/>
      <c r="I393" s="7"/>
      <c r="J393" s="7"/>
      <c r="K393" s="7"/>
      <c r="L393" s="7"/>
      <c r="M393" s="7"/>
      <c r="N393" s="7"/>
      <c r="O393" s="7"/>
      <c r="P393" s="7"/>
      <c r="Q393" s="265"/>
      <c r="R393" s="7"/>
      <c r="S393" s="7"/>
      <c r="T393" s="7"/>
      <c r="U393" s="266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</row>
    <row r="394" ht="18.0" customHeight="1">
      <c r="A394" s="7"/>
      <c r="B394" s="7"/>
      <c r="C394" s="7"/>
      <c r="D394" s="7"/>
      <c r="E394" s="7"/>
      <c r="F394" s="7"/>
      <c r="G394" s="7"/>
      <c r="H394" s="264"/>
      <c r="I394" s="7"/>
      <c r="J394" s="7"/>
      <c r="K394" s="7"/>
      <c r="L394" s="7"/>
      <c r="M394" s="7"/>
      <c r="N394" s="7"/>
      <c r="O394" s="7"/>
      <c r="P394" s="7"/>
      <c r="Q394" s="265"/>
      <c r="R394" s="7"/>
      <c r="S394" s="7"/>
      <c r="T394" s="7"/>
      <c r="U394" s="266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</row>
    <row r="395" ht="18.0" customHeight="1">
      <c r="A395" s="7"/>
      <c r="B395" s="7"/>
      <c r="C395" s="7"/>
      <c r="D395" s="7"/>
      <c r="E395" s="7"/>
      <c r="F395" s="7"/>
      <c r="G395" s="7"/>
      <c r="H395" s="264"/>
      <c r="I395" s="7"/>
      <c r="J395" s="7"/>
      <c r="K395" s="7"/>
      <c r="L395" s="7"/>
      <c r="M395" s="7"/>
      <c r="N395" s="7"/>
      <c r="O395" s="7"/>
      <c r="P395" s="7"/>
      <c r="Q395" s="265"/>
      <c r="R395" s="7"/>
      <c r="S395" s="7"/>
      <c r="T395" s="7"/>
      <c r="U395" s="266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</row>
    <row r="396" ht="18.0" customHeight="1">
      <c r="A396" s="7"/>
      <c r="B396" s="7"/>
      <c r="C396" s="7"/>
      <c r="D396" s="7"/>
      <c r="E396" s="7"/>
      <c r="F396" s="7"/>
      <c r="G396" s="7"/>
      <c r="H396" s="264"/>
      <c r="I396" s="7"/>
      <c r="J396" s="7"/>
      <c r="K396" s="7"/>
      <c r="L396" s="7"/>
      <c r="M396" s="7"/>
      <c r="N396" s="7"/>
      <c r="O396" s="7"/>
      <c r="P396" s="7"/>
      <c r="Q396" s="265"/>
      <c r="R396" s="7"/>
      <c r="S396" s="7"/>
      <c r="T396" s="7"/>
      <c r="U396" s="266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</row>
    <row r="397" ht="18.0" customHeight="1">
      <c r="A397" s="7"/>
      <c r="B397" s="7"/>
      <c r="C397" s="7"/>
      <c r="D397" s="7"/>
      <c r="E397" s="7"/>
      <c r="F397" s="7"/>
      <c r="G397" s="7"/>
      <c r="H397" s="264"/>
      <c r="I397" s="7"/>
      <c r="J397" s="7"/>
      <c r="K397" s="7"/>
      <c r="L397" s="7"/>
      <c r="M397" s="7"/>
      <c r="N397" s="7"/>
      <c r="O397" s="7"/>
      <c r="P397" s="7"/>
      <c r="Q397" s="265"/>
      <c r="R397" s="7"/>
      <c r="S397" s="7"/>
      <c r="T397" s="7"/>
      <c r="U397" s="266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</row>
    <row r="398" ht="18.0" customHeight="1">
      <c r="A398" s="7"/>
      <c r="B398" s="7"/>
      <c r="C398" s="7"/>
      <c r="D398" s="7"/>
      <c r="E398" s="7"/>
      <c r="F398" s="7"/>
      <c r="G398" s="7"/>
      <c r="H398" s="264"/>
      <c r="I398" s="7"/>
      <c r="J398" s="7"/>
      <c r="K398" s="7"/>
      <c r="L398" s="7"/>
      <c r="M398" s="7"/>
      <c r="N398" s="7"/>
      <c r="O398" s="7"/>
      <c r="P398" s="7"/>
      <c r="Q398" s="265"/>
      <c r="R398" s="7"/>
      <c r="S398" s="7"/>
      <c r="T398" s="7"/>
      <c r="U398" s="266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</row>
    <row r="399" ht="18.0" customHeight="1">
      <c r="A399" s="7"/>
      <c r="B399" s="7"/>
      <c r="C399" s="7"/>
      <c r="D399" s="7"/>
      <c r="E399" s="7"/>
      <c r="F399" s="7"/>
      <c r="G399" s="7"/>
      <c r="H399" s="264"/>
      <c r="I399" s="7"/>
      <c r="J399" s="7"/>
      <c r="K399" s="7"/>
      <c r="L399" s="7"/>
      <c r="M399" s="7"/>
      <c r="N399" s="7"/>
      <c r="O399" s="7"/>
      <c r="P399" s="7"/>
      <c r="Q399" s="265"/>
      <c r="R399" s="7"/>
      <c r="S399" s="7"/>
      <c r="T399" s="7"/>
      <c r="U399" s="266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</row>
    <row r="400" ht="18.0" customHeight="1">
      <c r="A400" s="7"/>
      <c r="B400" s="7"/>
      <c r="C400" s="7"/>
      <c r="D400" s="7"/>
      <c r="E400" s="7"/>
      <c r="F400" s="7"/>
      <c r="G400" s="7"/>
      <c r="H400" s="264"/>
      <c r="I400" s="7"/>
      <c r="J400" s="7"/>
      <c r="K400" s="7"/>
      <c r="L400" s="7"/>
      <c r="M400" s="7"/>
      <c r="N400" s="7"/>
      <c r="O400" s="7"/>
      <c r="P400" s="7"/>
      <c r="Q400" s="265"/>
      <c r="R400" s="7"/>
      <c r="S400" s="7"/>
      <c r="T400" s="7"/>
      <c r="U400" s="266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</row>
    <row r="401" ht="18.0" customHeight="1">
      <c r="A401" s="7"/>
      <c r="B401" s="7"/>
      <c r="C401" s="7"/>
      <c r="D401" s="7"/>
      <c r="E401" s="7"/>
      <c r="F401" s="7"/>
      <c r="G401" s="7"/>
      <c r="H401" s="264"/>
      <c r="I401" s="7"/>
      <c r="J401" s="7"/>
      <c r="K401" s="7"/>
      <c r="L401" s="7"/>
      <c r="M401" s="7"/>
      <c r="N401" s="7"/>
      <c r="O401" s="7"/>
      <c r="P401" s="7"/>
      <c r="Q401" s="265"/>
      <c r="R401" s="7"/>
      <c r="S401" s="7"/>
      <c r="T401" s="7"/>
      <c r="U401" s="266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</row>
    <row r="402" ht="18.0" customHeight="1">
      <c r="A402" s="7"/>
      <c r="B402" s="7"/>
      <c r="C402" s="7"/>
      <c r="D402" s="7"/>
      <c r="E402" s="7"/>
      <c r="F402" s="7"/>
      <c r="G402" s="7"/>
      <c r="H402" s="264"/>
      <c r="I402" s="7"/>
      <c r="J402" s="7"/>
      <c r="K402" s="7"/>
      <c r="L402" s="7"/>
      <c r="M402" s="7"/>
      <c r="N402" s="7"/>
      <c r="O402" s="7"/>
      <c r="P402" s="7"/>
      <c r="Q402" s="265"/>
      <c r="R402" s="7"/>
      <c r="S402" s="7"/>
      <c r="T402" s="7"/>
      <c r="U402" s="266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</row>
    <row r="403" ht="18.0" customHeight="1">
      <c r="A403" s="7"/>
      <c r="B403" s="7"/>
      <c r="C403" s="7"/>
      <c r="D403" s="7"/>
      <c r="E403" s="7"/>
      <c r="F403" s="7"/>
      <c r="G403" s="7"/>
      <c r="H403" s="264"/>
      <c r="I403" s="7"/>
      <c r="J403" s="7"/>
      <c r="K403" s="7"/>
      <c r="L403" s="7"/>
      <c r="M403" s="7"/>
      <c r="N403" s="7"/>
      <c r="O403" s="7"/>
      <c r="P403" s="7"/>
      <c r="Q403" s="265"/>
      <c r="R403" s="7"/>
      <c r="S403" s="7"/>
      <c r="T403" s="7"/>
      <c r="U403" s="266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</row>
    <row r="404" ht="18.0" customHeight="1">
      <c r="A404" s="7"/>
      <c r="B404" s="7"/>
      <c r="C404" s="7"/>
      <c r="D404" s="7"/>
      <c r="E404" s="7"/>
      <c r="F404" s="7"/>
      <c r="G404" s="7"/>
      <c r="H404" s="264"/>
      <c r="I404" s="7"/>
      <c r="J404" s="7"/>
      <c r="K404" s="7"/>
      <c r="L404" s="7"/>
      <c r="M404" s="7"/>
      <c r="N404" s="7"/>
      <c r="O404" s="7"/>
      <c r="P404" s="7"/>
      <c r="Q404" s="265"/>
      <c r="R404" s="7"/>
      <c r="S404" s="7"/>
      <c r="T404" s="7"/>
      <c r="U404" s="266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</row>
    <row r="405" ht="18.0" customHeight="1">
      <c r="A405" s="7"/>
      <c r="B405" s="7"/>
      <c r="C405" s="7"/>
      <c r="D405" s="7"/>
      <c r="E405" s="7"/>
      <c r="F405" s="7"/>
      <c r="G405" s="7"/>
      <c r="H405" s="264"/>
      <c r="I405" s="7"/>
      <c r="J405" s="7"/>
      <c r="K405" s="7"/>
      <c r="L405" s="7"/>
      <c r="M405" s="7"/>
      <c r="N405" s="7"/>
      <c r="O405" s="7"/>
      <c r="P405" s="7"/>
      <c r="Q405" s="265"/>
      <c r="R405" s="7"/>
      <c r="S405" s="7"/>
      <c r="T405" s="7"/>
      <c r="U405" s="266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</row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7:D17"/>
    <mergeCell ref="E18:H18"/>
    <mergeCell ref="C23:E23"/>
    <mergeCell ref="C161:E161"/>
    <mergeCell ref="C176:E176"/>
  </mergeCells>
  <printOptions/>
  <pageMargins bottom="0.78" footer="0.0" header="0.0" left="0.75" right="0.75" top="0.66"/>
  <pageSetup orientation="portrait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71"/>
    <col customWidth="1" hidden="1" min="14" max="14" width="13.14"/>
    <col customWidth="1" hidden="1" min="15" max="16" width="8.71"/>
    <col customWidth="1" min="17" max="17" width="19.57"/>
    <col customWidth="1" min="18" max="18" width="17.43"/>
    <col customWidth="1" min="19" max="19" width="17.86"/>
    <col customWidth="1" min="20" max="20" width="17.0"/>
    <col customWidth="1" min="21" max="21" width="15.14"/>
    <col customWidth="1" min="22" max="22" width="13.86"/>
    <col customWidth="1" min="23" max="24" width="9.14"/>
    <col customWidth="1" min="25" max="25" width="16.0"/>
    <col customWidth="1" min="26" max="36" width="9.14"/>
  </cols>
  <sheetData>
    <row r="1" ht="18.0" customHeight="1">
      <c r="A1" s="140" t="s">
        <v>53</v>
      </c>
      <c r="B1" s="140"/>
      <c r="C1" s="140"/>
      <c r="D1" s="140"/>
      <c r="E1" s="140"/>
      <c r="F1" s="140"/>
      <c r="G1" s="140"/>
      <c r="H1" s="141"/>
      <c r="I1" s="140"/>
      <c r="J1" s="140"/>
      <c r="K1" s="140"/>
      <c r="L1" s="140"/>
      <c r="M1" s="140"/>
      <c r="N1" s="140"/>
      <c r="O1" s="140"/>
      <c r="P1" s="140"/>
      <c r="Q1" s="142"/>
      <c r="R1" s="140"/>
      <c r="S1" s="140"/>
      <c r="T1" s="140"/>
      <c r="U1" s="143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  <c r="AJ1" s="140"/>
    </row>
    <row r="2" ht="18.0" customHeight="1">
      <c r="A2" s="140"/>
      <c r="B2" s="140"/>
      <c r="C2" s="140"/>
      <c r="D2" s="140"/>
      <c r="E2" s="140"/>
      <c r="F2" s="140"/>
      <c r="G2" s="140"/>
      <c r="H2" s="141"/>
      <c r="I2" s="140"/>
      <c r="J2" s="140"/>
      <c r="K2" s="140"/>
      <c r="L2" s="140"/>
      <c r="M2" s="140"/>
      <c r="N2" s="140"/>
      <c r="O2" s="140"/>
      <c r="P2" s="140"/>
      <c r="Q2" s="142"/>
      <c r="R2" s="140"/>
      <c r="S2" s="140"/>
      <c r="T2" s="140"/>
      <c r="U2" s="143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</row>
    <row r="3" ht="18.0" customHeight="1">
      <c r="A3" s="144" t="s">
        <v>1</v>
      </c>
      <c r="B3" s="144"/>
      <c r="C3" s="144"/>
      <c r="D3" s="140"/>
      <c r="E3" s="140"/>
      <c r="F3" s="140"/>
      <c r="G3" s="140"/>
      <c r="H3" s="141"/>
      <c r="I3" s="140"/>
      <c r="J3" s="140"/>
      <c r="K3" s="140"/>
      <c r="L3" s="140"/>
      <c r="M3" s="140"/>
      <c r="N3" s="140"/>
      <c r="O3" s="140"/>
      <c r="P3" s="140"/>
      <c r="Q3" s="142"/>
      <c r="R3" s="140"/>
      <c r="S3" s="140"/>
      <c r="T3" s="140"/>
      <c r="U3" s="143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</row>
    <row r="4" ht="29.25" customHeight="1">
      <c r="A4" s="140"/>
      <c r="B4" s="140"/>
      <c r="C4" s="140"/>
      <c r="D4" s="140"/>
      <c r="E4" s="140"/>
      <c r="F4" s="140"/>
      <c r="G4" s="140"/>
      <c r="H4" s="141" t="s">
        <v>2</v>
      </c>
      <c r="I4" s="145">
        <v>44341.0</v>
      </c>
      <c r="J4" s="140" t="str">
        <f>+B8&amp;"/"&amp;B9&amp;"/"&amp;B10&amp;"/"&amp;B11&amp;"/"&amp;B12&amp;"/"&amp;B13&amp;"/"&amp;B14&amp;"/"&amp;B15</f>
        <v>HRD2940/HRD2940/HRD2930/HRD2930/HRD2940///</v>
      </c>
      <c r="K4" s="140"/>
      <c r="L4" s="140"/>
      <c r="M4" s="140"/>
      <c r="N4" s="140"/>
      <c r="O4" s="140"/>
      <c r="P4" s="140"/>
      <c r="Q4" s="142"/>
      <c r="R4" s="140"/>
      <c r="S4" s="140"/>
      <c r="T4" s="140"/>
      <c r="U4" s="143"/>
      <c r="V4" s="140"/>
      <c r="W4" s="140"/>
      <c r="X4" s="140"/>
      <c r="Y4" s="140"/>
      <c r="Z4" s="140"/>
      <c r="AA4" s="140"/>
      <c r="AB4" s="140"/>
      <c r="AC4" s="140"/>
      <c r="AD4" s="140"/>
      <c r="AE4" s="140"/>
      <c r="AF4" s="140"/>
      <c r="AG4" s="140"/>
      <c r="AH4" s="140"/>
      <c r="AI4" s="140"/>
      <c r="AJ4" s="140"/>
    </row>
    <row r="5" ht="18.0" customHeight="1">
      <c r="A5" s="140" t="s">
        <v>4</v>
      </c>
      <c r="B5" s="140"/>
      <c r="C5" s="140"/>
      <c r="D5" s="140"/>
      <c r="E5" s="140"/>
      <c r="F5" s="140"/>
      <c r="G5" s="140"/>
      <c r="H5" s="141"/>
      <c r="I5" s="140"/>
      <c r="J5" s="140"/>
      <c r="K5" s="140"/>
      <c r="L5" s="140"/>
      <c r="M5" s="140"/>
      <c r="N5" s="140"/>
      <c r="O5" s="140"/>
      <c r="P5" s="140"/>
      <c r="Q5" s="142"/>
      <c r="R5" s="140"/>
      <c r="S5" s="140"/>
      <c r="T5" s="140"/>
      <c r="U5" s="143"/>
      <c r="V5" s="140"/>
      <c r="W5" s="140"/>
      <c r="X5" s="140"/>
      <c r="Y5" s="140"/>
      <c r="Z5" s="140"/>
      <c r="AA5" s="140"/>
      <c r="AB5" s="140"/>
      <c r="AC5" s="140"/>
      <c r="AD5" s="140"/>
      <c r="AE5" s="140"/>
      <c r="AF5" s="140"/>
      <c r="AG5" s="140"/>
      <c r="AH5" s="140"/>
      <c r="AI5" s="140"/>
      <c r="AJ5" s="140"/>
    </row>
    <row r="6" ht="18.0" customHeight="1">
      <c r="A6" s="146"/>
      <c r="B6" s="146"/>
      <c r="C6" s="146"/>
      <c r="D6" s="146"/>
      <c r="E6" s="146"/>
      <c r="F6" s="146"/>
      <c r="G6" s="146"/>
      <c r="H6" s="147"/>
      <c r="I6" s="146"/>
      <c r="J6" s="140"/>
      <c r="K6" s="140"/>
      <c r="L6" s="140"/>
      <c r="M6" s="140"/>
      <c r="N6" s="140"/>
      <c r="O6" s="140"/>
      <c r="P6" s="140"/>
      <c r="Q6" s="142"/>
      <c r="R6" s="140"/>
      <c r="S6" s="140"/>
      <c r="T6" s="140"/>
      <c r="U6" s="143"/>
      <c r="V6" s="140"/>
      <c r="W6" s="140"/>
      <c r="X6" s="140"/>
      <c r="Y6" s="140"/>
      <c r="Z6" s="140"/>
      <c r="AA6" s="140"/>
      <c r="AB6" s="140"/>
      <c r="AC6" s="140"/>
      <c r="AD6" s="140"/>
      <c r="AE6" s="140"/>
      <c r="AF6" s="140"/>
      <c r="AG6" s="140"/>
      <c r="AH6" s="140"/>
      <c r="AI6" s="140"/>
      <c r="AJ6" s="140"/>
    </row>
    <row r="7" ht="36.0" customHeight="1">
      <c r="A7" s="148" t="s">
        <v>6</v>
      </c>
      <c r="B7" s="149"/>
      <c r="C7" s="150" t="s">
        <v>157</v>
      </c>
      <c r="D7" s="151" t="s">
        <v>8</v>
      </c>
      <c r="E7" s="152" t="s">
        <v>9</v>
      </c>
      <c r="F7" s="153"/>
      <c r="G7" s="153"/>
      <c r="H7" s="149"/>
      <c r="I7" s="154" t="s">
        <v>10</v>
      </c>
      <c r="J7" s="140"/>
      <c r="K7" s="140"/>
      <c r="L7" s="140"/>
      <c r="M7" s="140"/>
      <c r="N7" s="140"/>
      <c r="O7" s="140"/>
      <c r="P7" s="140"/>
      <c r="Q7" s="155">
        <f>+I134</f>
        <v>0.009342816402</v>
      </c>
      <c r="R7" s="140"/>
      <c r="S7" s="140"/>
      <c r="T7" s="140"/>
      <c r="U7" s="143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</row>
    <row r="8" ht="26.25" customHeight="1">
      <c r="A8" s="156">
        <v>1.0</v>
      </c>
      <c r="B8" s="157" t="s">
        <v>56</v>
      </c>
      <c r="C8" s="157">
        <v>29.5</v>
      </c>
      <c r="D8" s="158">
        <v>0.0147</v>
      </c>
      <c r="E8" s="159">
        <f>253.32*29.5</f>
        <v>7472.94</v>
      </c>
      <c r="F8" s="159"/>
      <c r="G8" s="159"/>
      <c r="H8" s="160">
        <v>29.5</v>
      </c>
      <c r="I8" s="161">
        <f t="shared" ref="I8:I12" si="1">+D8*E8</f>
        <v>109.852218</v>
      </c>
      <c r="J8" s="162">
        <f t="shared" ref="J8:J14" si="2">E8-I8</f>
        <v>7363.087782</v>
      </c>
      <c r="K8" s="140"/>
      <c r="L8" s="140"/>
      <c r="M8" s="140"/>
      <c r="N8" s="140"/>
      <c r="O8" s="140"/>
      <c r="P8" s="140"/>
      <c r="Q8" s="142"/>
      <c r="R8" s="140"/>
      <c r="S8" s="140"/>
      <c r="T8" s="140"/>
      <c r="U8" s="143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</row>
    <row r="9" ht="26.25" customHeight="1">
      <c r="A9" s="156">
        <v>2.0</v>
      </c>
      <c r="B9" s="164" t="s">
        <v>56</v>
      </c>
      <c r="C9" s="164">
        <v>29.5</v>
      </c>
      <c r="D9" s="165">
        <v>0.0147</v>
      </c>
      <c r="E9" s="166">
        <f>253.32*9</f>
        <v>2279.88</v>
      </c>
      <c r="F9" s="166"/>
      <c r="G9" s="166"/>
      <c r="H9" s="160">
        <v>9.0</v>
      </c>
      <c r="I9" s="161">
        <f t="shared" si="1"/>
        <v>33.514236</v>
      </c>
      <c r="J9" s="162">
        <f t="shared" si="2"/>
        <v>2246.365764</v>
      </c>
      <c r="K9" s="140"/>
      <c r="L9" s="140"/>
      <c r="M9" s="140"/>
      <c r="N9" s="140"/>
      <c r="O9" s="140"/>
      <c r="P9" s="140"/>
      <c r="Q9" s="142"/>
      <c r="R9" s="140"/>
      <c r="S9" s="140"/>
      <c r="T9" s="140"/>
      <c r="U9" s="143"/>
      <c r="V9" s="140"/>
      <c r="W9" s="140"/>
      <c r="X9" s="140"/>
      <c r="Y9" s="140"/>
      <c r="Z9" s="140"/>
      <c r="AA9" s="140"/>
      <c r="AB9" s="140"/>
      <c r="AC9" s="140"/>
      <c r="AD9" s="140"/>
      <c r="AE9" s="140"/>
      <c r="AF9" s="140"/>
      <c r="AG9" s="140"/>
      <c r="AH9" s="140"/>
      <c r="AI9" s="140"/>
      <c r="AJ9" s="140"/>
    </row>
    <row r="10" ht="26.25" customHeight="1">
      <c r="A10" s="156">
        <v>3.0</v>
      </c>
      <c r="B10" s="164" t="s">
        <v>57</v>
      </c>
      <c r="C10" s="164">
        <v>29.5</v>
      </c>
      <c r="D10" s="165">
        <v>0.0156</v>
      </c>
      <c r="E10" s="166">
        <f>253.225*37.5</f>
        <v>9495.9375</v>
      </c>
      <c r="F10" s="166"/>
      <c r="G10" s="166"/>
      <c r="H10" s="160">
        <v>37.5</v>
      </c>
      <c r="I10" s="161">
        <f t="shared" si="1"/>
        <v>148.136625</v>
      </c>
      <c r="J10" s="162">
        <f t="shared" si="2"/>
        <v>9347.800875</v>
      </c>
      <c r="K10" s="140"/>
      <c r="L10" s="140"/>
      <c r="M10" s="140"/>
      <c r="N10" s="140"/>
      <c r="O10" s="140"/>
      <c r="P10" s="140"/>
      <c r="Q10" s="142"/>
      <c r="R10" s="140"/>
      <c r="S10" s="140"/>
      <c r="T10" s="140"/>
      <c r="U10" s="143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</row>
    <row r="11" ht="26.25" customHeight="1">
      <c r="A11" s="156">
        <v>4.0</v>
      </c>
      <c r="B11" s="164" t="s">
        <v>57</v>
      </c>
      <c r="C11" s="164">
        <v>29.5</v>
      </c>
      <c r="D11" s="165">
        <v>0.0156</v>
      </c>
      <c r="E11" s="166">
        <f>222.819*24</f>
        <v>5347.656</v>
      </c>
      <c r="F11" s="166"/>
      <c r="G11" s="166"/>
      <c r="H11" s="160">
        <v>24.0</v>
      </c>
      <c r="I11" s="161">
        <f t="shared" si="1"/>
        <v>83.4234336</v>
      </c>
      <c r="J11" s="162">
        <f t="shared" si="2"/>
        <v>5264.232566</v>
      </c>
      <c r="K11" s="140"/>
      <c r="L11" s="140"/>
      <c r="M11" s="140"/>
      <c r="N11" s="140"/>
      <c r="O11" s="140"/>
      <c r="P11" s="140"/>
      <c r="Q11" s="142"/>
      <c r="R11" s="140"/>
      <c r="S11" s="140"/>
      <c r="T11" s="140"/>
      <c r="U11" s="143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</row>
    <row r="12" ht="26.25" customHeight="1">
      <c r="A12" s="156">
        <v>5.0</v>
      </c>
      <c r="B12" s="164" t="s">
        <v>56</v>
      </c>
      <c r="C12" s="164">
        <v>29.5</v>
      </c>
      <c r="D12" s="165">
        <v>0.0147</v>
      </c>
      <c r="E12" s="166">
        <f>253.32*35.5</f>
        <v>8992.86</v>
      </c>
      <c r="F12" s="166"/>
      <c r="G12" s="166"/>
      <c r="H12" s="160">
        <v>35.5</v>
      </c>
      <c r="I12" s="161">
        <f t="shared" si="1"/>
        <v>132.195042</v>
      </c>
      <c r="J12" s="162">
        <f t="shared" si="2"/>
        <v>8860.664958</v>
      </c>
      <c r="K12" s="140"/>
      <c r="L12" s="140"/>
      <c r="M12" s="140"/>
      <c r="N12" s="140"/>
      <c r="O12" s="140"/>
      <c r="P12" s="140"/>
      <c r="Q12" s="142"/>
      <c r="R12" s="140"/>
      <c r="S12" s="140"/>
      <c r="T12" s="140"/>
      <c r="U12" s="143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</row>
    <row r="13" ht="26.25" customHeight="1">
      <c r="A13" s="156">
        <v>6.0</v>
      </c>
      <c r="B13" s="164"/>
      <c r="C13" s="164"/>
      <c r="D13" s="165"/>
      <c r="E13" s="166"/>
      <c r="F13" s="166"/>
      <c r="G13" s="166"/>
      <c r="H13" s="160"/>
      <c r="I13" s="161"/>
      <c r="J13" s="162">
        <f t="shared" si="2"/>
        <v>0</v>
      </c>
      <c r="K13" s="140"/>
      <c r="L13" s="140"/>
      <c r="M13" s="140"/>
      <c r="N13" s="140"/>
      <c r="O13" s="140"/>
      <c r="P13" s="140"/>
      <c r="Q13" s="142"/>
      <c r="R13" s="140"/>
      <c r="S13" s="140"/>
      <c r="T13" s="140"/>
      <c r="U13" s="143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</row>
    <row r="14" ht="26.25" customHeight="1">
      <c r="A14" s="156">
        <v>7.0</v>
      </c>
      <c r="B14" s="164"/>
      <c r="C14" s="164"/>
      <c r="D14" s="165"/>
      <c r="E14" s="166"/>
      <c r="F14" s="166"/>
      <c r="G14" s="166"/>
      <c r="H14" s="160"/>
      <c r="I14" s="161"/>
      <c r="J14" s="162">
        <f t="shared" si="2"/>
        <v>0</v>
      </c>
      <c r="K14" s="140"/>
      <c r="L14" s="140"/>
      <c r="M14" s="140"/>
      <c r="N14" s="140"/>
      <c r="O14" s="140"/>
      <c r="P14" s="140"/>
      <c r="Q14" s="142"/>
      <c r="R14" s="140"/>
      <c r="S14" s="140"/>
      <c r="T14" s="140"/>
      <c r="U14" s="143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</row>
    <row r="15" ht="18.0" customHeight="1">
      <c r="A15" s="167"/>
      <c r="B15" s="168"/>
      <c r="C15" s="169"/>
      <c r="D15" s="170"/>
      <c r="E15" s="171">
        <f>SUM(E8:E14)</f>
        <v>33589.2735</v>
      </c>
      <c r="F15" s="172"/>
      <c r="G15" s="172"/>
      <c r="H15" s="173"/>
      <c r="I15" s="174">
        <f t="shared" ref="I15:J15" si="3">SUM(I8:I14)</f>
        <v>507.1215546</v>
      </c>
      <c r="J15" s="175">
        <f t="shared" si="3"/>
        <v>33082.15195</v>
      </c>
      <c r="K15" s="140"/>
      <c r="L15" s="140"/>
      <c r="M15" s="140"/>
      <c r="N15" s="140"/>
      <c r="O15" s="140"/>
      <c r="P15" s="140"/>
      <c r="Q15" s="142"/>
      <c r="R15" s="140"/>
      <c r="S15" s="140"/>
      <c r="T15" s="140"/>
      <c r="U15" s="143"/>
      <c r="V15" s="140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</row>
    <row r="16" ht="18.0" customHeight="1">
      <c r="A16" s="176"/>
      <c r="B16" s="146"/>
      <c r="C16" s="146"/>
      <c r="D16" s="177"/>
      <c r="E16" s="178"/>
      <c r="F16" s="153"/>
      <c r="G16" s="153"/>
      <c r="H16" s="149"/>
      <c r="I16" s="179"/>
      <c r="J16" s="140"/>
      <c r="K16" s="140"/>
      <c r="L16" s="140"/>
      <c r="M16" s="140"/>
      <c r="N16" s="140"/>
      <c r="O16" s="140"/>
      <c r="P16" s="140"/>
      <c r="Q16" s="142"/>
      <c r="R16" s="140"/>
      <c r="S16" s="140"/>
      <c r="T16" s="140"/>
      <c r="U16" s="143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</row>
    <row r="17" ht="18.0" customHeight="1">
      <c r="A17" s="140"/>
      <c r="B17" s="140"/>
      <c r="C17" s="140"/>
      <c r="D17" s="140"/>
      <c r="E17" s="140"/>
      <c r="F17" s="140"/>
      <c r="G17" s="140"/>
      <c r="H17" s="141"/>
      <c r="I17" s="140"/>
      <c r="J17" s="140"/>
      <c r="K17" s="140"/>
      <c r="L17" s="140"/>
      <c r="M17" s="140"/>
      <c r="N17" s="140"/>
      <c r="O17" s="140"/>
      <c r="P17" s="140"/>
      <c r="Q17" s="142"/>
      <c r="R17" s="140"/>
      <c r="S17" s="140"/>
      <c r="T17" s="140"/>
      <c r="U17" s="143"/>
      <c r="V17" s="140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</row>
    <row r="18" ht="18.0" customHeight="1">
      <c r="A18" s="140"/>
      <c r="B18" s="140"/>
      <c r="C18" s="140"/>
      <c r="D18" s="140"/>
      <c r="E18" s="140"/>
      <c r="F18" s="140"/>
      <c r="G18" s="140"/>
      <c r="H18" s="141"/>
      <c r="I18" s="140"/>
      <c r="J18" s="140"/>
      <c r="K18" s="140"/>
      <c r="L18" s="140"/>
      <c r="M18" s="140"/>
      <c r="N18" s="140"/>
      <c r="O18" s="140"/>
      <c r="P18" s="140"/>
      <c r="Q18" s="142"/>
      <c r="R18" s="140"/>
      <c r="S18" s="140"/>
      <c r="T18" s="140"/>
      <c r="U18" s="143"/>
      <c r="V18" s="140"/>
      <c r="W18" s="140"/>
      <c r="X18" s="140"/>
      <c r="Y18" s="140"/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</row>
    <row r="19" ht="18.0" customHeight="1">
      <c r="A19" s="140" t="s">
        <v>11</v>
      </c>
      <c r="B19" s="140"/>
      <c r="C19" s="140"/>
      <c r="D19" s="140"/>
      <c r="E19" s="140"/>
      <c r="F19" s="140"/>
      <c r="G19" s="140"/>
      <c r="H19" s="141"/>
      <c r="I19" s="140"/>
      <c r="J19" s="140"/>
      <c r="K19" s="140"/>
      <c r="L19" s="140"/>
      <c r="M19" s="140"/>
      <c r="N19" s="140"/>
      <c r="O19" s="140"/>
      <c r="P19" s="140"/>
      <c r="Q19" s="142"/>
      <c r="R19" s="140"/>
      <c r="S19" s="140"/>
      <c r="T19" s="140"/>
      <c r="U19" s="143"/>
      <c r="V19" s="140"/>
      <c r="W19" s="140"/>
      <c r="X19" s="140"/>
      <c r="Y19" s="140"/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  <c r="AJ19" s="140"/>
    </row>
    <row r="20" ht="18.0" customHeight="1">
      <c r="A20" s="140"/>
      <c r="B20" s="140"/>
      <c r="C20" s="140"/>
      <c r="D20" s="140"/>
      <c r="E20" s="140"/>
      <c r="F20" s="140"/>
      <c r="G20" s="140"/>
      <c r="H20" s="141"/>
      <c r="I20" s="140"/>
      <c r="J20" s="140"/>
      <c r="K20" s="140"/>
      <c r="L20" s="140"/>
      <c r="M20" s="140"/>
      <c r="N20" s="140"/>
      <c r="O20" s="140"/>
      <c r="P20" s="140"/>
      <c r="Q20" s="142"/>
      <c r="R20" s="140"/>
      <c r="S20" s="140"/>
      <c r="T20" s="140"/>
      <c r="U20" s="143"/>
      <c r="V20" s="140"/>
      <c r="W20" s="140"/>
      <c r="X20" s="140"/>
      <c r="Y20" s="140"/>
      <c r="Z20" s="140"/>
      <c r="AA20" s="140"/>
      <c r="AB20" s="140"/>
      <c r="AC20" s="140"/>
      <c r="AD20" s="140"/>
      <c r="AE20" s="140"/>
      <c r="AF20" s="140"/>
      <c r="AG20" s="140"/>
      <c r="AH20" s="140"/>
      <c r="AI20" s="140"/>
      <c r="AJ20" s="140"/>
    </row>
    <row r="21" ht="40.5" customHeight="1">
      <c r="A21" s="180"/>
      <c r="B21" s="164" t="s">
        <v>12</v>
      </c>
      <c r="C21" s="181" t="s">
        <v>58</v>
      </c>
      <c r="D21" s="52"/>
      <c r="E21" s="53"/>
      <c r="F21" s="182"/>
      <c r="G21" s="182"/>
      <c r="H21" s="183" t="s">
        <v>14</v>
      </c>
      <c r="I21" s="164" t="s">
        <v>15</v>
      </c>
      <c r="J21" s="164" t="s">
        <v>16</v>
      </c>
      <c r="K21" s="140"/>
      <c r="L21" s="164" t="s">
        <v>17</v>
      </c>
      <c r="M21" s="164" t="s">
        <v>15</v>
      </c>
      <c r="N21" s="180" t="s">
        <v>18</v>
      </c>
      <c r="O21" s="140"/>
      <c r="P21" s="140"/>
      <c r="Q21" s="184"/>
      <c r="R21" s="164" t="s">
        <v>17</v>
      </c>
      <c r="S21" s="164" t="s">
        <v>15</v>
      </c>
      <c r="T21" s="180" t="s">
        <v>18</v>
      </c>
      <c r="U21" s="143"/>
      <c r="V21" s="180" t="s">
        <v>19</v>
      </c>
      <c r="W21" s="180" t="s">
        <v>20</v>
      </c>
      <c r="X21" s="180" t="s">
        <v>21</v>
      </c>
      <c r="Y21" s="180" t="s">
        <v>158</v>
      </c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</row>
    <row r="22" ht="27.0" customHeight="1">
      <c r="A22" s="185">
        <v>1.0</v>
      </c>
      <c r="B22" s="186" t="s">
        <v>62</v>
      </c>
      <c r="C22" s="187">
        <v>80.0</v>
      </c>
      <c r="D22" s="187">
        <v>203.0</v>
      </c>
      <c r="E22" s="187">
        <v>252.0</v>
      </c>
      <c r="F22" s="187">
        <f t="shared" ref="F22:F98" si="5">VALUE(IF(RIGHT(B22, 1)="%", RIGHT(B22, 3), 0))</f>
        <v>0.8</v>
      </c>
      <c r="G22" s="187">
        <f t="shared" ref="G22:G98" si="6">+Q22*C22/100*D22/100*E22/100</f>
        <v>122.7744</v>
      </c>
      <c r="H22" s="188">
        <f t="shared" ref="H22:H98" si="7">IF(F22=0, G22, F22*G22)</f>
        <v>98.21952</v>
      </c>
      <c r="I22" s="187">
        <v>1.0</v>
      </c>
      <c r="J22" s="189">
        <f t="shared" ref="J22:J79" si="8">+I22*H22</f>
        <v>98.21952</v>
      </c>
      <c r="K22" s="190"/>
      <c r="L22" s="191">
        <f>D22*25.4/1000</f>
        <v>5.1562</v>
      </c>
      <c r="M22" s="185">
        <f>+I22</f>
        <v>1</v>
      </c>
      <c r="N22" s="185">
        <f>M22*L22</f>
        <v>5.1562</v>
      </c>
      <c r="O22" s="190"/>
      <c r="P22" s="190"/>
      <c r="Q22" s="192">
        <v>30.0</v>
      </c>
      <c r="R22" s="191">
        <f t="shared" ref="R22:R62" si="9">E22/100</f>
        <v>2.52</v>
      </c>
      <c r="S22" s="185">
        <f t="shared" ref="S22:S62" si="10">I22</f>
        <v>1</v>
      </c>
      <c r="T22" s="185">
        <f t="shared" ref="T22:T62" si="11">S22*R22</f>
        <v>2.52</v>
      </c>
      <c r="U22" s="193">
        <f t="shared" ref="U22:U61" si="12">+Q22*C22/100*D22/100*E22/100</f>
        <v>122.7744</v>
      </c>
      <c r="V22" s="191">
        <f t="shared" ref="V22:W22" si="4">C22/100</f>
        <v>0.8</v>
      </c>
      <c r="W22" s="191">
        <f t="shared" si="4"/>
        <v>2.03</v>
      </c>
      <c r="X22" s="191">
        <f t="shared" ref="X22:X99" si="14">T22</f>
        <v>2.52</v>
      </c>
      <c r="Y22" s="194">
        <f t="shared" ref="Y22:Y99" si="15">V22*W22*X22</f>
        <v>4.09248</v>
      </c>
      <c r="Z22" s="190"/>
      <c r="AA22" s="190"/>
      <c r="AB22" s="190"/>
      <c r="AC22" s="190"/>
      <c r="AD22" s="190"/>
      <c r="AE22" s="190"/>
      <c r="AF22" s="190"/>
      <c r="AG22" s="190"/>
      <c r="AH22" s="190"/>
      <c r="AI22" s="190"/>
      <c r="AJ22" s="190"/>
    </row>
    <row r="23" ht="27.0" customHeight="1">
      <c r="A23" s="185">
        <v>2.0</v>
      </c>
      <c r="B23" s="195" t="s">
        <v>56</v>
      </c>
      <c r="C23" s="195">
        <v>98.0</v>
      </c>
      <c r="D23" s="195">
        <v>203.0</v>
      </c>
      <c r="E23" s="195">
        <v>275.0</v>
      </c>
      <c r="F23" s="195">
        <f t="shared" si="5"/>
        <v>0</v>
      </c>
      <c r="G23" s="195">
        <f t="shared" si="6"/>
        <v>164.1255</v>
      </c>
      <c r="H23" s="196">
        <f t="shared" si="7"/>
        <v>164.1255</v>
      </c>
      <c r="I23" s="195">
        <v>11.0</v>
      </c>
      <c r="J23" s="189">
        <f t="shared" si="8"/>
        <v>1805.3805</v>
      </c>
      <c r="K23" s="190"/>
      <c r="L23" s="191"/>
      <c r="M23" s="185"/>
      <c r="N23" s="185"/>
      <c r="O23" s="190"/>
      <c r="P23" s="190"/>
      <c r="Q23" s="192">
        <v>30.0</v>
      </c>
      <c r="R23" s="191">
        <f t="shared" si="9"/>
        <v>2.75</v>
      </c>
      <c r="S23" s="185">
        <f t="shared" si="10"/>
        <v>11</v>
      </c>
      <c r="T23" s="185">
        <f t="shared" si="11"/>
        <v>30.25</v>
      </c>
      <c r="U23" s="193">
        <f t="shared" si="12"/>
        <v>164.1255</v>
      </c>
      <c r="V23" s="191">
        <f t="shared" ref="V23:W23" si="13">C23/100</f>
        <v>0.98</v>
      </c>
      <c r="W23" s="191">
        <f t="shared" si="13"/>
        <v>2.03</v>
      </c>
      <c r="X23" s="191">
        <f t="shared" si="14"/>
        <v>30.25</v>
      </c>
      <c r="Y23" s="194">
        <f t="shared" si="15"/>
        <v>60.17935</v>
      </c>
      <c r="Z23" s="190"/>
      <c r="AA23" s="190"/>
      <c r="AB23" s="190"/>
      <c r="AC23" s="190"/>
      <c r="AD23" s="190"/>
      <c r="AE23" s="190"/>
      <c r="AF23" s="190"/>
      <c r="AG23" s="190"/>
      <c r="AH23" s="190"/>
      <c r="AI23" s="190"/>
      <c r="AJ23" s="190"/>
    </row>
    <row r="24" ht="27.0" customHeight="1">
      <c r="A24" s="185">
        <v>3.0</v>
      </c>
      <c r="B24" s="195" t="s">
        <v>56</v>
      </c>
      <c r="C24" s="195">
        <v>97.0</v>
      </c>
      <c r="D24" s="195">
        <v>203.0</v>
      </c>
      <c r="E24" s="195">
        <v>275.0</v>
      </c>
      <c r="F24" s="195">
        <f t="shared" si="5"/>
        <v>0</v>
      </c>
      <c r="G24" s="195">
        <f t="shared" si="6"/>
        <v>162.45075</v>
      </c>
      <c r="H24" s="196">
        <f t="shared" si="7"/>
        <v>162.45075</v>
      </c>
      <c r="I24" s="195">
        <v>5.0</v>
      </c>
      <c r="J24" s="189">
        <f t="shared" si="8"/>
        <v>812.25375</v>
      </c>
      <c r="K24" s="190"/>
      <c r="L24" s="191">
        <f t="shared" ref="L24:L29" si="17">D24*25.4/1000</f>
        <v>5.1562</v>
      </c>
      <c r="M24" s="185">
        <f t="shared" ref="M24:M32" si="18">+I24</f>
        <v>5</v>
      </c>
      <c r="N24" s="185">
        <f t="shared" ref="N24:N29" si="19">M24*L24</f>
        <v>25.781</v>
      </c>
      <c r="O24" s="190"/>
      <c r="P24" s="190"/>
      <c r="Q24" s="192">
        <v>30.0</v>
      </c>
      <c r="R24" s="191">
        <f t="shared" si="9"/>
        <v>2.75</v>
      </c>
      <c r="S24" s="185">
        <f t="shared" si="10"/>
        <v>5</v>
      </c>
      <c r="T24" s="185">
        <f t="shared" si="11"/>
        <v>13.75</v>
      </c>
      <c r="U24" s="193">
        <f t="shared" si="12"/>
        <v>162.45075</v>
      </c>
      <c r="V24" s="191">
        <f t="shared" ref="V24:W24" si="16">C24/100</f>
        <v>0.97</v>
      </c>
      <c r="W24" s="191">
        <f t="shared" si="16"/>
        <v>2.03</v>
      </c>
      <c r="X24" s="191">
        <f t="shared" si="14"/>
        <v>13.75</v>
      </c>
      <c r="Y24" s="194">
        <f t="shared" si="15"/>
        <v>27.075125</v>
      </c>
      <c r="Z24" s="190"/>
      <c r="AA24" s="190"/>
      <c r="AB24" s="190"/>
      <c r="AC24" s="190"/>
      <c r="AD24" s="190"/>
      <c r="AE24" s="190"/>
      <c r="AF24" s="190"/>
      <c r="AG24" s="190"/>
      <c r="AH24" s="190"/>
      <c r="AI24" s="190"/>
      <c r="AJ24" s="190"/>
    </row>
    <row r="25" ht="27.0" customHeight="1">
      <c r="A25" s="185">
        <v>11.0</v>
      </c>
      <c r="B25" s="195" t="s">
        <v>56</v>
      </c>
      <c r="C25" s="195">
        <v>96.0</v>
      </c>
      <c r="D25" s="195">
        <v>203.0</v>
      </c>
      <c r="E25" s="195">
        <v>275.0</v>
      </c>
      <c r="F25" s="195">
        <f t="shared" si="5"/>
        <v>0</v>
      </c>
      <c r="G25" s="195">
        <f t="shared" si="6"/>
        <v>160.776</v>
      </c>
      <c r="H25" s="196">
        <f t="shared" si="7"/>
        <v>160.776</v>
      </c>
      <c r="I25" s="195">
        <v>1.0</v>
      </c>
      <c r="J25" s="189">
        <f t="shared" si="8"/>
        <v>160.776</v>
      </c>
      <c r="K25" s="190"/>
      <c r="L25" s="191">
        <f t="shared" si="17"/>
        <v>5.1562</v>
      </c>
      <c r="M25" s="185">
        <f t="shared" si="18"/>
        <v>1</v>
      </c>
      <c r="N25" s="185">
        <f t="shared" si="19"/>
        <v>5.1562</v>
      </c>
      <c r="O25" s="190"/>
      <c r="P25" s="190"/>
      <c r="Q25" s="192">
        <v>30.0</v>
      </c>
      <c r="R25" s="191">
        <f t="shared" si="9"/>
        <v>2.75</v>
      </c>
      <c r="S25" s="185">
        <f t="shared" si="10"/>
        <v>1</v>
      </c>
      <c r="T25" s="185">
        <f t="shared" si="11"/>
        <v>2.75</v>
      </c>
      <c r="U25" s="193">
        <f t="shared" si="12"/>
        <v>160.776</v>
      </c>
      <c r="V25" s="191">
        <f t="shared" ref="V25:W25" si="20">C25/100</f>
        <v>0.96</v>
      </c>
      <c r="W25" s="191">
        <f t="shared" si="20"/>
        <v>2.03</v>
      </c>
      <c r="X25" s="191">
        <f t="shared" si="14"/>
        <v>2.75</v>
      </c>
      <c r="Y25" s="194">
        <f t="shared" si="15"/>
        <v>5.3592</v>
      </c>
      <c r="Z25" s="190"/>
      <c r="AA25" s="190"/>
      <c r="AB25" s="190"/>
      <c r="AC25" s="190"/>
      <c r="AD25" s="190"/>
      <c r="AE25" s="190"/>
      <c r="AF25" s="190"/>
      <c r="AG25" s="190"/>
      <c r="AH25" s="190"/>
      <c r="AI25" s="190"/>
      <c r="AJ25" s="190"/>
    </row>
    <row r="26" ht="27.0" customHeight="1">
      <c r="A26" s="185">
        <v>14.0</v>
      </c>
      <c r="B26" s="195" t="s">
        <v>56</v>
      </c>
      <c r="C26" s="195">
        <v>98.0</v>
      </c>
      <c r="D26" s="195">
        <v>203.0</v>
      </c>
      <c r="E26" s="195">
        <v>275.0</v>
      </c>
      <c r="F26" s="195">
        <f t="shared" si="5"/>
        <v>0</v>
      </c>
      <c r="G26" s="195">
        <f t="shared" si="6"/>
        <v>164.1255</v>
      </c>
      <c r="H26" s="196">
        <f t="shared" si="7"/>
        <v>164.1255</v>
      </c>
      <c r="I26" s="195">
        <v>7.0</v>
      </c>
      <c r="J26" s="189">
        <f t="shared" si="8"/>
        <v>1148.8785</v>
      </c>
      <c r="K26" s="190"/>
      <c r="L26" s="191">
        <f t="shared" si="17"/>
        <v>5.1562</v>
      </c>
      <c r="M26" s="185">
        <f t="shared" si="18"/>
        <v>7</v>
      </c>
      <c r="N26" s="185">
        <f t="shared" si="19"/>
        <v>36.0934</v>
      </c>
      <c r="O26" s="190"/>
      <c r="P26" s="190"/>
      <c r="Q26" s="192">
        <v>30.0</v>
      </c>
      <c r="R26" s="191">
        <f t="shared" si="9"/>
        <v>2.75</v>
      </c>
      <c r="S26" s="185">
        <f t="shared" si="10"/>
        <v>7</v>
      </c>
      <c r="T26" s="185">
        <f t="shared" si="11"/>
        <v>19.25</v>
      </c>
      <c r="U26" s="193">
        <f t="shared" si="12"/>
        <v>164.1255</v>
      </c>
      <c r="V26" s="191">
        <f t="shared" ref="V26:W26" si="21">C26/100</f>
        <v>0.98</v>
      </c>
      <c r="W26" s="191">
        <f t="shared" si="21"/>
        <v>2.03</v>
      </c>
      <c r="X26" s="191">
        <f t="shared" si="14"/>
        <v>19.25</v>
      </c>
      <c r="Y26" s="194">
        <f t="shared" si="15"/>
        <v>38.29595</v>
      </c>
      <c r="Z26" s="190"/>
      <c r="AA26" s="190"/>
      <c r="AB26" s="190"/>
      <c r="AC26" s="190"/>
      <c r="AD26" s="190"/>
      <c r="AE26" s="190"/>
      <c r="AF26" s="190"/>
      <c r="AG26" s="190"/>
      <c r="AH26" s="190"/>
      <c r="AI26" s="190"/>
      <c r="AJ26" s="190"/>
    </row>
    <row r="27" ht="27.0" customHeight="1">
      <c r="A27" s="185">
        <v>15.0</v>
      </c>
      <c r="B27" s="195" t="s">
        <v>56</v>
      </c>
      <c r="C27" s="195">
        <v>101.0</v>
      </c>
      <c r="D27" s="195">
        <v>203.0</v>
      </c>
      <c r="E27" s="195">
        <v>275.0</v>
      </c>
      <c r="F27" s="195">
        <f t="shared" si="5"/>
        <v>0</v>
      </c>
      <c r="G27" s="195">
        <f t="shared" si="6"/>
        <v>169.14975</v>
      </c>
      <c r="H27" s="196">
        <f t="shared" si="7"/>
        <v>169.14975</v>
      </c>
      <c r="I27" s="195">
        <v>2.0</v>
      </c>
      <c r="J27" s="189">
        <f t="shared" si="8"/>
        <v>338.2995</v>
      </c>
      <c r="K27" s="190"/>
      <c r="L27" s="191">
        <f t="shared" si="17"/>
        <v>5.1562</v>
      </c>
      <c r="M27" s="185">
        <f t="shared" si="18"/>
        <v>2</v>
      </c>
      <c r="N27" s="185">
        <f t="shared" si="19"/>
        <v>10.3124</v>
      </c>
      <c r="O27" s="190"/>
      <c r="P27" s="190"/>
      <c r="Q27" s="192">
        <v>30.0</v>
      </c>
      <c r="R27" s="191">
        <f t="shared" si="9"/>
        <v>2.75</v>
      </c>
      <c r="S27" s="185">
        <f t="shared" si="10"/>
        <v>2</v>
      </c>
      <c r="T27" s="185">
        <f t="shared" si="11"/>
        <v>5.5</v>
      </c>
      <c r="U27" s="193">
        <f t="shared" si="12"/>
        <v>169.14975</v>
      </c>
      <c r="V27" s="191">
        <f t="shared" ref="V27:W27" si="22">C27/100</f>
        <v>1.01</v>
      </c>
      <c r="W27" s="191">
        <f t="shared" si="22"/>
        <v>2.03</v>
      </c>
      <c r="X27" s="191">
        <f t="shared" si="14"/>
        <v>5.5</v>
      </c>
      <c r="Y27" s="194">
        <f t="shared" si="15"/>
        <v>11.27665</v>
      </c>
      <c r="Z27" s="190"/>
      <c r="AA27" s="190"/>
      <c r="AB27" s="190"/>
      <c r="AC27" s="190"/>
      <c r="AD27" s="190"/>
      <c r="AE27" s="190"/>
      <c r="AF27" s="190"/>
      <c r="AG27" s="190"/>
      <c r="AH27" s="190"/>
      <c r="AI27" s="190"/>
      <c r="AJ27" s="190"/>
    </row>
    <row r="28" ht="27.0" customHeight="1">
      <c r="A28" s="185">
        <v>16.0</v>
      </c>
      <c r="B28" s="195" t="s">
        <v>56</v>
      </c>
      <c r="C28" s="195">
        <v>99.0</v>
      </c>
      <c r="D28" s="195">
        <v>203.0</v>
      </c>
      <c r="E28" s="195">
        <v>275.0</v>
      </c>
      <c r="F28" s="195">
        <f t="shared" si="5"/>
        <v>0</v>
      </c>
      <c r="G28" s="195">
        <f t="shared" si="6"/>
        <v>165.80025</v>
      </c>
      <c r="H28" s="196">
        <f t="shared" si="7"/>
        <v>165.80025</v>
      </c>
      <c r="I28" s="195">
        <v>7.0</v>
      </c>
      <c r="J28" s="189">
        <f t="shared" si="8"/>
        <v>1160.60175</v>
      </c>
      <c r="K28" s="190"/>
      <c r="L28" s="191">
        <f t="shared" si="17"/>
        <v>5.1562</v>
      </c>
      <c r="M28" s="185">
        <f t="shared" si="18"/>
        <v>7</v>
      </c>
      <c r="N28" s="185">
        <f t="shared" si="19"/>
        <v>36.0934</v>
      </c>
      <c r="O28" s="190"/>
      <c r="P28" s="190"/>
      <c r="Q28" s="192">
        <v>30.0</v>
      </c>
      <c r="R28" s="191">
        <f t="shared" si="9"/>
        <v>2.75</v>
      </c>
      <c r="S28" s="185">
        <f t="shared" si="10"/>
        <v>7</v>
      </c>
      <c r="T28" s="185">
        <f t="shared" si="11"/>
        <v>19.25</v>
      </c>
      <c r="U28" s="193">
        <f t="shared" si="12"/>
        <v>165.80025</v>
      </c>
      <c r="V28" s="191">
        <f t="shared" ref="V28:W28" si="23">C28/100</f>
        <v>0.99</v>
      </c>
      <c r="W28" s="191">
        <f t="shared" si="23"/>
        <v>2.03</v>
      </c>
      <c r="X28" s="191">
        <f t="shared" si="14"/>
        <v>19.25</v>
      </c>
      <c r="Y28" s="194">
        <f t="shared" si="15"/>
        <v>38.686725</v>
      </c>
      <c r="Z28" s="190"/>
      <c r="AA28" s="190"/>
      <c r="AB28" s="190"/>
      <c r="AC28" s="190"/>
      <c r="AD28" s="190"/>
      <c r="AE28" s="190"/>
      <c r="AF28" s="190"/>
      <c r="AG28" s="190"/>
      <c r="AH28" s="190"/>
      <c r="AI28" s="190"/>
      <c r="AJ28" s="190"/>
    </row>
    <row r="29" ht="27.0" customHeight="1">
      <c r="A29" s="185">
        <v>18.0</v>
      </c>
      <c r="B29" s="195" t="s">
        <v>56</v>
      </c>
      <c r="C29" s="195">
        <v>99.0</v>
      </c>
      <c r="D29" s="195">
        <v>203.0</v>
      </c>
      <c r="E29" s="195">
        <v>275.0</v>
      </c>
      <c r="F29" s="195">
        <f t="shared" si="5"/>
        <v>0</v>
      </c>
      <c r="G29" s="195">
        <f t="shared" si="6"/>
        <v>165.80025</v>
      </c>
      <c r="H29" s="196">
        <f t="shared" si="7"/>
        <v>165.80025</v>
      </c>
      <c r="I29" s="195">
        <v>2.0</v>
      </c>
      <c r="J29" s="189">
        <f t="shared" si="8"/>
        <v>331.6005</v>
      </c>
      <c r="K29" s="190"/>
      <c r="L29" s="168">
        <f t="shared" si="17"/>
        <v>5.1562</v>
      </c>
      <c r="M29" s="197">
        <f t="shared" si="18"/>
        <v>2</v>
      </c>
      <c r="N29" s="197">
        <f t="shared" si="19"/>
        <v>10.3124</v>
      </c>
      <c r="O29" s="190"/>
      <c r="P29" s="190"/>
      <c r="Q29" s="192">
        <v>30.0</v>
      </c>
      <c r="R29" s="191">
        <f t="shared" si="9"/>
        <v>2.75</v>
      </c>
      <c r="S29" s="185">
        <f t="shared" si="10"/>
        <v>2</v>
      </c>
      <c r="T29" s="185">
        <f t="shared" si="11"/>
        <v>5.5</v>
      </c>
      <c r="U29" s="193">
        <f t="shared" si="12"/>
        <v>165.80025</v>
      </c>
      <c r="V29" s="191">
        <f t="shared" ref="V29:W29" si="24">C29/100</f>
        <v>0.99</v>
      </c>
      <c r="W29" s="191">
        <f t="shared" si="24"/>
        <v>2.03</v>
      </c>
      <c r="X29" s="191">
        <f t="shared" si="14"/>
        <v>5.5</v>
      </c>
      <c r="Y29" s="194">
        <f t="shared" si="15"/>
        <v>11.05335</v>
      </c>
      <c r="Z29" s="190"/>
      <c r="AA29" s="190"/>
      <c r="AB29" s="190"/>
      <c r="AC29" s="190"/>
      <c r="AD29" s="190"/>
      <c r="AE29" s="190"/>
      <c r="AF29" s="190"/>
      <c r="AG29" s="190"/>
      <c r="AH29" s="190"/>
      <c r="AI29" s="190"/>
      <c r="AJ29" s="190"/>
    </row>
    <row r="30" ht="27.0" customHeight="1">
      <c r="A30" s="185">
        <v>19.0</v>
      </c>
      <c r="B30" s="195" t="s">
        <v>56</v>
      </c>
      <c r="C30" s="195">
        <v>90.0</v>
      </c>
      <c r="D30" s="195">
        <v>203.0</v>
      </c>
      <c r="E30" s="195">
        <v>275.0</v>
      </c>
      <c r="F30" s="195">
        <f t="shared" si="5"/>
        <v>0</v>
      </c>
      <c r="G30" s="195">
        <f t="shared" si="6"/>
        <v>150.7275</v>
      </c>
      <c r="H30" s="196">
        <f t="shared" si="7"/>
        <v>150.7275</v>
      </c>
      <c r="I30" s="195">
        <v>1.0</v>
      </c>
      <c r="J30" s="189">
        <f t="shared" si="8"/>
        <v>150.7275</v>
      </c>
      <c r="K30" s="190"/>
      <c r="L30" s="168"/>
      <c r="M30" s="197">
        <f t="shared" si="18"/>
        <v>1</v>
      </c>
      <c r="N30" s="197"/>
      <c r="O30" s="190"/>
      <c r="P30" s="190"/>
      <c r="Q30" s="192">
        <v>30.0</v>
      </c>
      <c r="R30" s="191">
        <f t="shared" si="9"/>
        <v>2.75</v>
      </c>
      <c r="S30" s="185">
        <f t="shared" si="10"/>
        <v>1</v>
      </c>
      <c r="T30" s="185">
        <f t="shared" si="11"/>
        <v>2.75</v>
      </c>
      <c r="U30" s="193">
        <f t="shared" si="12"/>
        <v>150.7275</v>
      </c>
      <c r="V30" s="191">
        <f t="shared" ref="V30:W30" si="25">C30/100</f>
        <v>0.9</v>
      </c>
      <c r="W30" s="191">
        <f t="shared" si="25"/>
        <v>2.03</v>
      </c>
      <c r="X30" s="191">
        <f t="shared" si="14"/>
        <v>2.75</v>
      </c>
      <c r="Y30" s="194">
        <f t="shared" si="15"/>
        <v>5.02425</v>
      </c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</row>
    <row r="31" ht="27.0" customHeight="1">
      <c r="A31" s="185">
        <v>20.0</v>
      </c>
      <c r="B31" s="195" t="s">
        <v>56</v>
      </c>
      <c r="C31" s="195">
        <v>100.0</v>
      </c>
      <c r="D31" s="195">
        <v>203.0</v>
      </c>
      <c r="E31" s="195">
        <v>275.0</v>
      </c>
      <c r="F31" s="195">
        <f t="shared" si="5"/>
        <v>0</v>
      </c>
      <c r="G31" s="195">
        <f t="shared" si="6"/>
        <v>167.475</v>
      </c>
      <c r="H31" s="196">
        <f t="shared" si="7"/>
        <v>167.475</v>
      </c>
      <c r="I31" s="195">
        <v>2.0</v>
      </c>
      <c r="J31" s="189">
        <f t="shared" si="8"/>
        <v>334.95</v>
      </c>
      <c r="K31" s="190"/>
      <c r="L31" s="168"/>
      <c r="M31" s="197">
        <f t="shared" si="18"/>
        <v>2</v>
      </c>
      <c r="N31" s="197"/>
      <c r="O31" s="190"/>
      <c r="P31" s="190"/>
      <c r="Q31" s="192">
        <v>30.0</v>
      </c>
      <c r="R31" s="191">
        <f t="shared" si="9"/>
        <v>2.75</v>
      </c>
      <c r="S31" s="185">
        <f t="shared" si="10"/>
        <v>2</v>
      </c>
      <c r="T31" s="185">
        <f t="shared" si="11"/>
        <v>5.5</v>
      </c>
      <c r="U31" s="193">
        <f t="shared" si="12"/>
        <v>167.475</v>
      </c>
      <c r="V31" s="191">
        <f t="shared" ref="V31:W31" si="26">C31/100</f>
        <v>1</v>
      </c>
      <c r="W31" s="191">
        <f t="shared" si="26"/>
        <v>2.03</v>
      </c>
      <c r="X31" s="191">
        <f t="shared" si="14"/>
        <v>5.5</v>
      </c>
      <c r="Y31" s="194">
        <f t="shared" si="15"/>
        <v>11.165</v>
      </c>
      <c r="Z31" s="190"/>
      <c r="AA31" s="190"/>
      <c r="AB31" s="190"/>
      <c r="AC31" s="190"/>
      <c r="AD31" s="190"/>
      <c r="AE31" s="190"/>
      <c r="AF31" s="190"/>
      <c r="AG31" s="190"/>
      <c r="AH31" s="190"/>
      <c r="AI31" s="190"/>
      <c r="AJ31" s="190"/>
    </row>
    <row r="32" ht="27.0" customHeight="1">
      <c r="A32" s="185">
        <v>21.0</v>
      </c>
      <c r="B32" s="195" t="s">
        <v>56</v>
      </c>
      <c r="C32" s="195">
        <v>93.0</v>
      </c>
      <c r="D32" s="195">
        <v>203.0</v>
      </c>
      <c r="E32" s="195">
        <v>275.0</v>
      </c>
      <c r="F32" s="195">
        <f t="shared" si="5"/>
        <v>0</v>
      </c>
      <c r="G32" s="195">
        <f t="shared" si="6"/>
        <v>155.75175</v>
      </c>
      <c r="H32" s="196">
        <f t="shared" si="7"/>
        <v>155.75175</v>
      </c>
      <c r="I32" s="195">
        <v>1.0</v>
      </c>
      <c r="J32" s="189">
        <f t="shared" si="8"/>
        <v>155.75175</v>
      </c>
      <c r="K32" s="190"/>
      <c r="L32" s="168"/>
      <c r="M32" s="197">
        <f t="shared" si="18"/>
        <v>1</v>
      </c>
      <c r="N32" s="197"/>
      <c r="O32" s="190"/>
      <c r="P32" s="190"/>
      <c r="Q32" s="192">
        <v>30.0</v>
      </c>
      <c r="R32" s="191">
        <f t="shared" si="9"/>
        <v>2.75</v>
      </c>
      <c r="S32" s="185">
        <f t="shared" si="10"/>
        <v>1</v>
      </c>
      <c r="T32" s="185">
        <f t="shared" si="11"/>
        <v>2.75</v>
      </c>
      <c r="U32" s="193">
        <f t="shared" si="12"/>
        <v>155.75175</v>
      </c>
      <c r="V32" s="191">
        <f t="shared" ref="V32:W32" si="27">C32/100</f>
        <v>0.93</v>
      </c>
      <c r="W32" s="191">
        <f t="shared" si="27"/>
        <v>2.03</v>
      </c>
      <c r="X32" s="191">
        <f t="shared" si="14"/>
        <v>2.75</v>
      </c>
      <c r="Y32" s="194">
        <f t="shared" si="15"/>
        <v>5.191725</v>
      </c>
      <c r="Z32" s="190"/>
      <c r="AA32" s="190"/>
      <c r="AB32" s="190"/>
      <c r="AC32" s="190"/>
      <c r="AD32" s="190"/>
      <c r="AE32" s="190"/>
      <c r="AF32" s="190"/>
      <c r="AG32" s="190"/>
      <c r="AH32" s="190"/>
      <c r="AI32" s="190"/>
      <c r="AJ32" s="190"/>
    </row>
    <row r="33" ht="27.0" customHeight="1">
      <c r="A33" s="185">
        <v>22.0</v>
      </c>
      <c r="B33" s="195" t="s">
        <v>56</v>
      </c>
      <c r="C33" s="195">
        <v>86.0</v>
      </c>
      <c r="D33" s="195">
        <v>203.0</v>
      </c>
      <c r="E33" s="195">
        <v>235.0</v>
      </c>
      <c r="F33" s="195">
        <f t="shared" si="5"/>
        <v>0</v>
      </c>
      <c r="G33" s="195">
        <f t="shared" si="6"/>
        <v>123.0789</v>
      </c>
      <c r="H33" s="196">
        <f t="shared" si="7"/>
        <v>123.0789</v>
      </c>
      <c r="I33" s="195">
        <v>1.0</v>
      </c>
      <c r="J33" s="189">
        <f t="shared" si="8"/>
        <v>123.0789</v>
      </c>
      <c r="K33" s="190"/>
      <c r="L33" s="168"/>
      <c r="M33" s="197"/>
      <c r="N33" s="197"/>
      <c r="O33" s="190"/>
      <c r="P33" s="190"/>
      <c r="Q33" s="192">
        <v>30.0</v>
      </c>
      <c r="R33" s="191">
        <f t="shared" si="9"/>
        <v>2.35</v>
      </c>
      <c r="S33" s="185">
        <f t="shared" si="10"/>
        <v>1</v>
      </c>
      <c r="T33" s="185">
        <f t="shared" si="11"/>
        <v>2.35</v>
      </c>
      <c r="U33" s="193">
        <f t="shared" si="12"/>
        <v>123.0789</v>
      </c>
      <c r="V33" s="191">
        <f t="shared" ref="V33:W33" si="28">C33/100</f>
        <v>0.86</v>
      </c>
      <c r="W33" s="191">
        <f t="shared" si="28"/>
        <v>2.03</v>
      </c>
      <c r="X33" s="191">
        <f t="shared" si="14"/>
        <v>2.35</v>
      </c>
      <c r="Y33" s="194">
        <f t="shared" si="15"/>
        <v>4.10263</v>
      </c>
      <c r="Z33" s="190"/>
      <c r="AA33" s="190"/>
      <c r="AB33" s="190"/>
      <c r="AC33" s="190"/>
      <c r="AD33" s="190"/>
      <c r="AE33" s="190"/>
      <c r="AF33" s="190"/>
      <c r="AG33" s="190"/>
      <c r="AH33" s="190"/>
      <c r="AI33" s="190"/>
      <c r="AJ33" s="190"/>
    </row>
    <row r="34" ht="27.0" customHeight="1">
      <c r="A34" s="185">
        <v>23.0</v>
      </c>
      <c r="B34" s="195" t="s">
        <v>56</v>
      </c>
      <c r="C34" s="195">
        <v>94.0</v>
      </c>
      <c r="D34" s="195">
        <v>203.0</v>
      </c>
      <c r="E34" s="195">
        <v>235.0</v>
      </c>
      <c r="F34" s="195">
        <f t="shared" si="5"/>
        <v>0</v>
      </c>
      <c r="G34" s="195">
        <f t="shared" si="6"/>
        <v>134.5281</v>
      </c>
      <c r="H34" s="196">
        <f t="shared" si="7"/>
        <v>134.5281</v>
      </c>
      <c r="I34" s="195">
        <v>1.0</v>
      </c>
      <c r="J34" s="189">
        <f t="shared" si="8"/>
        <v>134.5281</v>
      </c>
      <c r="K34" s="190"/>
      <c r="L34" s="168"/>
      <c r="M34" s="197"/>
      <c r="N34" s="197"/>
      <c r="O34" s="190"/>
      <c r="P34" s="190"/>
      <c r="Q34" s="192">
        <v>30.0</v>
      </c>
      <c r="R34" s="191">
        <f t="shared" si="9"/>
        <v>2.35</v>
      </c>
      <c r="S34" s="185">
        <f t="shared" si="10"/>
        <v>1</v>
      </c>
      <c r="T34" s="185">
        <f t="shared" si="11"/>
        <v>2.35</v>
      </c>
      <c r="U34" s="193">
        <f t="shared" si="12"/>
        <v>134.5281</v>
      </c>
      <c r="V34" s="191">
        <f t="shared" ref="V34:W34" si="29">C34/100</f>
        <v>0.94</v>
      </c>
      <c r="W34" s="191">
        <f t="shared" si="29"/>
        <v>2.03</v>
      </c>
      <c r="X34" s="191">
        <f t="shared" si="14"/>
        <v>2.35</v>
      </c>
      <c r="Y34" s="194">
        <f t="shared" si="15"/>
        <v>4.48427</v>
      </c>
      <c r="Z34" s="190"/>
      <c r="AA34" s="190"/>
      <c r="AB34" s="190"/>
      <c r="AC34" s="190"/>
      <c r="AD34" s="190"/>
      <c r="AE34" s="190"/>
      <c r="AF34" s="190"/>
      <c r="AG34" s="190"/>
      <c r="AH34" s="190"/>
      <c r="AI34" s="190"/>
      <c r="AJ34" s="190"/>
    </row>
    <row r="35" ht="27.0" customHeight="1">
      <c r="A35" s="185">
        <v>25.0</v>
      </c>
      <c r="B35" s="195" t="s">
        <v>56</v>
      </c>
      <c r="C35" s="195">
        <v>94.0</v>
      </c>
      <c r="D35" s="195">
        <v>203.0</v>
      </c>
      <c r="E35" s="195">
        <v>235.0</v>
      </c>
      <c r="F35" s="195">
        <f t="shared" si="5"/>
        <v>0</v>
      </c>
      <c r="G35" s="195">
        <f t="shared" si="6"/>
        <v>134.5281</v>
      </c>
      <c r="H35" s="196">
        <f t="shared" si="7"/>
        <v>134.5281</v>
      </c>
      <c r="I35" s="195">
        <v>1.0</v>
      </c>
      <c r="J35" s="189">
        <f t="shared" si="8"/>
        <v>134.5281</v>
      </c>
      <c r="K35" s="190"/>
      <c r="L35" s="168"/>
      <c r="M35" s="197"/>
      <c r="N35" s="197"/>
      <c r="O35" s="190"/>
      <c r="P35" s="190"/>
      <c r="Q35" s="192">
        <v>30.0</v>
      </c>
      <c r="R35" s="191">
        <f t="shared" si="9"/>
        <v>2.35</v>
      </c>
      <c r="S35" s="185">
        <f t="shared" si="10"/>
        <v>1</v>
      </c>
      <c r="T35" s="185">
        <f t="shared" si="11"/>
        <v>2.35</v>
      </c>
      <c r="U35" s="193">
        <f t="shared" si="12"/>
        <v>134.5281</v>
      </c>
      <c r="V35" s="191">
        <f t="shared" ref="V35:W35" si="30">C35/100</f>
        <v>0.94</v>
      </c>
      <c r="W35" s="191">
        <f t="shared" si="30"/>
        <v>2.03</v>
      </c>
      <c r="X35" s="191">
        <f t="shared" si="14"/>
        <v>2.35</v>
      </c>
      <c r="Y35" s="194">
        <f t="shared" si="15"/>
        <v>4.48427</v>
      </c>
      <c r="Z35" s="140"/>
      <c r="AA35" s="140"/>
      <c r="AB35" s="140"/>
      <c r="AC35" s="140"/>
      <c r="AD35" s="140"/>
      <c r="AE35" s="140"/>
      <c r="AF35" s="140"/>
      <c r="AG35" s="140"/>
      <c r="AH35" s="140"/>
      <c r="AI35" s="140"/>
      <c r="AJ35" s="140"/>
    </row>
    <row r="36" ht="27.0" customHeight="1">
      <c r="A36" s="185">
        <v>27.0</v>
      </c>
      <c r="B36" s="195" t="s">
        <v>56</v>
      </c>
      <c r="C36" s="195">
        <v>93.0</v>
      </c>
      <c r="D36" s="195">
        <v>203.0</v>
      </c>
      <c r="E36" s="195">
        <v>235.0</v>
      </c>
      <c r="F36" s="195">
        <f t="shared" si="5"/>
        <v>0</v>
      </c>
      <c r="G36" s="195">
        <f t="shared" si="6"/>
        <v>133.09695</v>
      </c>
      <c r="H36" s="196">
        <f t="shared" si="7"/>
        <v>133.09695</v>
      </c>
      <c r="I36" s="195">
        <v>1.0</v>
      </c>
      <c r="J36" s="189">
        <f t="shared" si="8"/>
        <v>133.09695</v>
      </c>
      <c r="K36" s="190"/>
      <c r="L36" s="168"/>
      <c r="M36" s="197"/>
      <c r="N36" s="197"/>
      <c r="O36" s="190"/>
      <c r="P36" s="190"/>
      <c r="Q36" s="192">
        <v>30.0</v>
      </c>
      <c r="R36" s="191">
        <f t="shared" si="9"/>
        <v>2.35</v>
      </c>
      <c r="S36" s="185">
        <f t="shared" si="10"/>
        <v>1</v>
      </c>
      <c r="T36" s="185">
        <f t="shared" si="11"/>
        <v>2.35</v>
      </c>
      <c r="U36" s="193">
        <f t="shared" si="12"/>
        <v>133.09695</v>
      </c>
      <c r="V36" s="191">
        <f t="shared" ref="V36:W36" si="31">C36/100</f>
        <v>0.93</v>
      </c>
      <c r="W36" s="191">
        <f t="shared" si="31"/>
        <v>2.03</v>
      </c>
      <c r="X36" s="191">
        <f t="shared" si="14"/>
        <v>2.35</v>
      </c>
      <c r="Y36" s="194">
        <f t="shared" si="15"/>
        <v>4.436565</v>
      </c>
      <c r="Z36" s="140"/>
      <c r="AA36" s="140"/>
      <c r="AB36" s="140"/>
      <c r="AC36" s="140"/>
      <c r="AD36" s="140"/>
      <c r="AE36" s="140"/>
      <c r="AF36" s="140"/>
      <c r="AG36" s="140"/>
      <c r="AH36" s="140"/>
      <c r="AI36" s="140"/>
      <c r="AJ36" s="140"/>
    </row>
    <row r="37" ht="27.0" customHeight="1">
      <c r="A37" s="185">
        <v>30.0</v>
      </c>
      <c r="B37" s="195" t="s">
        <v>56</v>
      </c>
      <c r="C37" s="195">
        <v>93.0</v>
      </c>
      <c r="D37" s="195">
        <v>203.0</v>
      </c>
      <c r="E37" s="195">
        <v>235.0</v>
      </c>
      <c r="F37" s="195">
        <f t="shared" si="5"/>
        <v>0</v>
      </c>
      <c r="G37" s="195">
        <f t="shared" si="6"/>
        <v>133.09695</v>
      </c>
      <c r="H37" s="196">
        <f t="shared" si="7"/>
        <v>133.09695</v>
      </c>
      <c r="I37" s="195">
        <v>1.0</v>
      </c>
      <c r="J37" s="219">
        <f t="shared" si="8"/>
        <v>133.09695</v>
      </c>
      <c r="K37" s="140"/>
      <c r="L37" s="198"/>
      <c r="M37" s="199"/>
      <c r="N37" s="199"/>
      <c r="O37" s="140"/>
      <c r="P37" s="140"/>
      <c r="Q37" s="192">
        <v>30.0</v>
      </c>
      <c r="R37" s="191">
        <f t="shared" si="9"/>
        <v>2.35</v>
      </c>
      <c r="S37" s="185">
        <f t="shared" si="10"/>
        <v>1</v>
      </c>
      <c r="T37" s="185">
        <f t="shared" si="11"/>
        <v>2.35</v>
      </c>
      <c r="U37" s="193">
        <f t="shared" si="12"/>
        <v>133.09695</v>
      </c>
      <c r="V37" s="191">
        <f t="shared" ref="V37:W37" si="32">C37/100</f>
        <v>0.93</v>
      </c>
      <c r="W37" s="191">
        <f t="shared" si="32"/>
        <v>2.03</v>
      </c>
      <c r="X37" s="191">
        <f t="shared" si="14"/>
        <v>2.35</v>
      </c>
      <c r="Y37" s="194">
        <f t="shared" si="15"/>
        <v>4.436565</v>
      </c>
      <c r="Z37" s="140"/>
      <c r="AA37" s="140"/>
      <c r="AB37" s="140"/>
      <c r="AC37" s="140"/>
      <c r="AD37" s="140"/>
      <c r="AE37" s="140"/>
      <c r="AF37" s="140"/>
      <c r="AG37" s="140"/>
      <c r="AH37" s="140"/>
      <c r="AI37" s="140"/>
      <c r="AJ37" s="140"/>
    </row>
    <row r="38" ht="27.0" customHeight="1">
      <c r="A38" s="185">
        <v>31.0</v>
      </c>
      <c r="B38" s="195" t="s">
        <v>56</v>
      </c>
      <c r="C38" s="195">
        <v>95.0</v>
      </c>
      <c r="D38" s="195">
        <v>203.0</v>
      </c>
      <c r="E38" s="195">
        <v>235.0</v>
      </c>
      <c r="F38" s="195">
        <f t="shared" si="5"/>
        <v>0</v>
      </c>
      <c r="G38" s="195">
        <f t="shared" si="6"/>
        <v>135.95925</v>
      </c>
      <c r="H38" s="196">
        <f t="shared" si="7"/>
        <v>135.95925</v>
      </c>
      <c r="I38" s="195">
        <v>1.0</v>
      </c>
      <c r="J38" s="219">
        <f t="shared" si="8"/>
        <v>135.95925</v>
      </c>
      <c r="K38" s="140"/>
      <c r="L38" s="198"/>
      <c r="M38" s="199"/>
      <c r="N38" s="199"/>
      <c r="O38" s="140"/>
      <c r="P38" s="140"/>
      <c r="Q38" s="192">
        <v>30.0</v>
      </c>
      <c r="R38" s="191">
        <f t="shared" si="9"/>
        <v>2.35</v>
      </c>
      <c r="S38" s="185">
        <f t="shared" si="10"/>
        <v>1</v>
      </c>
      <c r="T38" s="185">
        <f t="shared" si="11"/>
        <v>2.35</v>
      </c>
      <c r="U38" s="193">
        <f t="shared" si="12"/>
        <v>135.95925</v>
      </c>
      <c r="V38" s="191">
        <f t="shared" ref="V38:W38" si="33">C38/100</f>
        <v>0.95</v>
      </c>
      <c r="W38" s="191">
        <f t="shared" si="33"/>
        <v>2.03</v>
      </c>
      <c r="X38" s="191">
        <f t="shared" si="14"/>
        <v>2.35</v>
      </c>
      <c r="Y38" s="194">
        <f t="shared" si="15"/>
        <v>4.531975</v>
      </c>
      <c r="Z38" s="140"/>
      <c r="AA38" s="140"/>
      <c r="AB38" s="140"/>
      <c r="AC38" s="140"/>
      <c r="AD38" s="140"/>
      <c r="AE38" s="140"/>
      <c r="AF38" s="140"/>
      <c r="AG38" s="140"/>
      <c r="AH38" s="140"/>
      <c r="AI38" s="140"/>
      <c r="AJ38" s="140"/>
    </row>
    <row r="39" ht="27.0" customHeight="1">
      <c r="A39" s="185">
        <v>32.0</v>
      </c>
      <c r="B39" s="195" t="s">
        <v>56</v>
      </c>
      <c r="C39" s="195">
        <v>95.0</v>
      </c>
      <c r="D39" s="195">
        <v>203.0</v>
      </c>
      <c r="E39" s="195">
        <v>252.0</v>
      </c>
      <c r="F39" s="195">
        <f t="shared" si="5"/>
        <v>0</v>
      </c>
      <c r="G39" s="195">
        <f t="shared" si="6"/>
        <v>145.7946</v>
      </c>
      <c r="H39" s="196">
        <f t="shared" si="7"/>
        <v>145.7946</v>
      </c>
      <c r="I39" s="195">
        <v>2.0</v>
      </c>
      <c r="J39" s="219">
        <f t="shared" si="8"/>
        <v>291.5892</v>
      </c>
      <c r="K39" s="140"/>
      <c r="L39" s="198"/>
      <c r="M39" s="199"/>
      <c r="N39" s="199"/>
      <c r="O39" s="140"/>
      <c r="P39" s="140"/>
      <c r="Q39" s="192">
        <v>30.0</v>
      </c>
      <c r="R39" s="191">
        <f t="shared" si="9"/>
        <v>2.52</v>
      </c>
      <c r="S39" s="185">
        <f t="shared" si="10"/>
        <v>2</v>
      </c>
      <c r="T39" s="185">
        <f t="shared" si="11"/>
        <v>5.04</v>
      </c>
      <c r="U39" s="193">
        <f t="shared" si="12"/>
        <v>145.7946</v>
      </c>
      <c r="V39" s="191">
        <f t="shared" ref="V39:W39" si="34">C39/100</f>
        <v>0.95</v>
      </c>
      <c r="W39" s="191">
        <f t="shared" si="34"/>
        <v>2.03</v>
      </c>
      <c r="X39" s="191">
        <f t="shared" si="14"/>
        <v>5.04</v>
      </c>
      <c r="Y39" s="194">
        <f t="shared" si="15"/>
        <v>9.71964</v>
      </c>
      <c r="Z39" s="140"/>
      <c r="AA39" s="140"/>
      <c r="AB39" s="140"/>
      <c r="AC39" s="140"/>
      <c r="AD39" s="140"/>
      <c r="AE39" s="140"/>
      <c r="AF39" s="140"/>
      <c r="AG39" s="140"/>
      <c r="AH39" s="140"/>
      <c r="AI39" s="140"/>
      <c r="AJ39" s="140"/>
    </row>
    <row r="40" ht="27.0" customHeight="1">
      <c r="A40" s="185">
        <v>35.0</v>
      </c>
      <c r="B40" s="195" t="s">
        <v>56</v>
      </c>
      <c r="C40" s="195">
        <v>97.0</v>
      </c>
      <c r="D40" s="195">
        <v>203.0</v>
      </c>
      <c r="E40" s="195">
        <v>252.0</v>
      </c>
      <c r="F40" s="195">
        <f t="shared" si="5"/>
        <v>0</v>
      </c>
      <c r="G40" s="195">
        <f t="shared" si="6"/>
        <v>148.86396</v>
      </c>
      <c r="H40" s="196">
        <f t="shared" si="7"/>
        <v>148.86396</v>
      </c>
      <c r="I40" s="195">
        <v>1.0</v>
      </c>
      <c r="J40" s="219">
        <f t="shared" si="8"/>
        <v>148.86396</v>
      </c>
      <c r="K40" s="140"/>
      <c r="L40" s="198"/>
      <c r="M40" s="199"/>
      <c r="N40" s="199"/>
      <c r="O40" s="140"/>
      <c r="P40" s="140"/>
      <c r="Q40" s="192">
        <v>30.0</v>
      </c>
      <c r="R40" s="191">
        <f t="shared" si="9"/>
        <v>2.52</v>
      </c>
      <c r="S40" s="185">
        <f t="shared" si="10"/>
        <v>1</v>
      </c>
      <c r="T40" s="185">
        <f t="shared" si="11"/>
        <v>2.52</v>
      </c>
      <c r="U40" s="193">
        <f t="shared" si="12"/>
        <v>148.86396</v>
      </c>
      <c r="V40" s="191">
        <f t="shared" ref="V40:W40" si="35">C40/100</f>
        <v>0.97</v>
      </c>
      <c r="W40" s="191">
        <f t="shared" si="35"/>
        <v>2.03</v>
      </c>
      <c r="X40" s="191">
        <f t="shared" si="14"/>
        <v>2.52</v>
      </c>
      <c r="Y40" s="194">
        <f t="shared" si="15"/>
        <v>4.962132</v>
      </c>
      <c r="Z40" s="140"/>
      <c r="AA40" s="140"/>
      <c r="AB40" s="140"/>
      <c r="AC40" s="140"/>
      <c r="AD40" s="140"/>
      <c r="AE40" s="140"/>
      <c r="AF40" s="140"/>
      <c r="AG40" s="140"/>
      <c r="AH40" s="140"/>
      <c r="AI40" s="140"/>
      <c r="AJ40" s="140"/>
    </row>
    <row r="41" ht="27.0" customHeight="1">
      <c r="A41" s="185">
        <v>36.0</v>
      </c>
      <c r="B41" s="186" t="s">
        <v>62</v>
      </c>
      <c r="C41" s="187">
        <v>80.0</v>
      </c>
      <c r="D41" s="187">
        <v>203.0</v>
      </c>
      <c r="E41" s="187">
        <v>195.0</v>
      </c>
      <c r="F41" s="187">
        <f t="shared" si="5"/>
        <v>0.8</v>
      </c>
      <c r="G41" s="187">
        <f t="shared" si="6"/>
        <v>95.004</v>
      </c>
      <c r="H41" s="188">
        <f t="shared" si="7"/>
        <v>76.0032</v>
      </c>
      <c r="I41" s="187">
        <v>1.0</v>
      </c>
      <c r="J41" s="219">
        <f t="shared" si="8"/>
        <v>76.0032</v>
      </c>
      <c r="K41" s="140"/>
      <c r="L41" s="198"/>
      <c r="M41" s="199"/>
      <c r="N41" s="199"/>
      <c r="O41" s="140"/>
      <c r="P41" s="140"/>
      <c r="Q41" s="192">
        <v>30.0</v>
      </c>
      <c r="R41" s="191">
        <f t="shared" si="9"/>
        <v>1.95</v>
      </c>
      <c r="S41" s="185">
        <f t="shared" si="10"/>
        <v>1</v>
      </c>
      <c r="T41" s="185">
        <f t="shared" si="11"/>
        <v>1.95</v>
      </c>
      <c r="U41" s="193">
        <f t="shared" si="12"/>
        <v>95.004</v>
      </c>
      <c r="V41" s="191">
        <f t="shared" ref="V41:W41" si="36">C41/100</f>
        <v>0.8</v>
      </c>
      <c r="W41" s="191">
        <f t="shared" si="36"/>
        <v>2.03</v>
      </c>
      <c r="X41" s="191">
        <f t="shared" si="14"/>
        <v>1.95</v>
      </c>
      <c r="Y41" s="194">
        <f t="shared" si="15"/>
        <v>3.1668</v>
      </c>
      <c r="Z41" s="140"/>
      <c r="AA41" s="140"/>
      <c r="AB41" s="140"/>
      <c r="AC41" s="140"/>
      <c r="AD41" s="140"/>
      <c r="AE41" s="140"/>
      <c r="AF41" s="140"/>
      <c r="AG41" s="140"/>
      <c r="AH41" s="140"/>
      <c r="AI41" s="140"/>
      <c r="AJ41" s="140"/>
    </row>
    <row r="42" ht="27.0" customHeight="1">
      <c r="A42" s="185">
        <v>37.0</v>
      </c>
      <c r="B42" s="195" t="s">
        <v>56</v>
      </c>
      <c r="C42" s="195">
        <v>100.0</v>
      </c>
      <c r="D42" s="195">
        <v>203.0</v>
      </c>
      <c r="E42" s="195">
        <v>150.0</v>
      </c>
      <c r="F42" s="195">
        <f t="shared" si="5"/>
        <v>0</v>
      </c>
      <c r="G42" s="195">
        <f t="shared" si="6"/>
        <v>91.35</v>
      </c>
      <c r="H42" s="196">
        <f t="shared" si="7"/>
        <v>91.35</v>
      </c>
      <c r="I42" s="195">
        <v>4.0</v>
      </c>
      <c r="J42" s="219">
        <f t="shared" si="8"/>
        <v>365.4</v>
      </c>
      <c r="K42" s="140"/>
      <c r="L42" s="198"/>
      <c r="M42" s="199"/>
      <c r="N42" s="199"/>
      <c r="O42" s="140"/>
      <c r="P42" s="140"/>
      <c r="Q42" s="192">
        <v>30.0</v>
      </c>
      <c r="R42" s="191">
        <f t="shared" si="9"/>
        <v>1.5</v>
      </c>
      <c r="S42" s="185">
        <f t="shared" si="10"/>
        <v>4</v>
      </c>
      <c r="T42" s="185">
        <f t="shared" si="11"/>
        <v>6</v>
      </c>
      <c r="U42" s="193">
        <f t="shared" si="12"/>
        <v>91.35</v>
      </c>
      <c r="V42" s="191">
        <f t="shared" ref="V42:W42" si="37">C42/100</f>
        <v>1</v>
      </c>
      <c r="W42" s="191">
        <f t="shared" si="37"/>
        <v>2.03</v>
      </c>
      <c r="X42" s="191">
        <f t="shared" si="14"/>
        <v>6</v>
      </c>
      <c r="Y42" s="194">
        <f t="shared" si="15"/>
        <v>12.18</v>
      </c>
      <c r="Z42" s="140"/>
      <c r="AA42" s="140"/>
      <c r="AB42" s="140"/>
      <c r="AC42" s="140"/>
      <c r="AD42" s="140"/>
      <c r="AE42" s="140"/>
      <c r="AF42" s="140"/>
      <c r="AG42" s="140"/>
      <c r="AH42" s="140"/>
      <c r="AI42" s="140"/>
      <c r="AJ42" s="140"/>
    </row>
    <row r="43" ht="27.0" customHeight="1">
      <c r="A43" s="185">
        <v>38.0</v>
      </c>
      <c r="B43" s="195" t="s">
        <v>56</v>
      </c>
      <c r="C43" s="195">
        <v>99.0</v>
      </c>
      <c r="D43" s="195">
        <v>203.0</v>
      </c>
      <c r="E43" s="195">
        <v>150.0</v>
      </c>
      <c r="F43" s="195">
        <f t="shared" si="5"/>
        <v>0</v>
      </c>
      <c r="G43" s="195">
        <f t="shared" si="6"/>
        <v>90.4365</v>
      </c>
      <c r="H43" s="196">
        <f t="shared" si="7"/>
        <v>90.4365</v>
      </c>
      <c r="I43" s="195">
        <v>1.0</v>
      </c>
      <c r="J43" s="219">
        <f t="shared" si="8"/>
        <v>90.4365</v>
      </c>
      <c r="K43" s="140"/>
      <c r="L43" s="198"/>
      <c r="M43" s="199"/>
      <c r="N43" s="199"/>
      <c r="O43" s="140"/>
      <c r="P43" s="140"/>
      <c r="Q43" s="192">
        <v>30.0</v>
      </c>
      <c r="R43" s="191">
        <f t="shared" si="9"/>
        <v>1.5</v>
      </c>
      <c r="S43" s="185">
        <f t="shared" si="10"/>
        <v>1</v>
      </c>
      <c r="T43" s="185">
        <f t="shared" si="11"/>
        <v>1.5</v>
      </c>
      <c r="U43" s="193">
        <f t="shared" si="12"/>
        <v>90.4365</v>
      </c>
      <c r="V43" s="191">
        <f t="shared" ref="V43:W43" si="38">C43/100</f>
        <v>0.99</v>
      </c>
      <c r="W43" s="191">
        <f t="shared" si="38"/>
        <v>2.03</v>
      </c>
      <c r="X43" s="191">
        <f t="shared" si="14"/>
        <v>1.5</v>
      </c>
      <c r="Y43" s="194">
        <f t="shared" si="15"/>
        <v>3.01455</v>
      </c>
      <c r="Z43" s="140"/>
      <c r="AA43" s="140"/>
      <c r="AB43" s="140"/>
      <c r="AC43" s="140"/>
      <c r="AD43" s="140"/>
      <c r="AE43" s="140"/>
      <c r="AF43" s="140"/>
      <c r="AG43" s="140"/>
      <c r="AH43" s="140"/>
      <c r="AI43" s="140"/>
      <c r="AJ43" s="140"/>
    </row>
    <row r="44" ht="27.0" customHeight="1">
      <c r="A44" s="185">
        <v>47.0</v>
      </c>
      <c r="B44" s="195" t="s">
        <v>56</v>
      </c>
      <c r="C44" s="195">
        <v>100.0</v>
      </c>
      <c r="D44" s="195">
        <v>203.0</v>
      </c>
      <c r="E44" s="195">
        <v>152.0</v>
      </c>
      <c r="F44" s="195">
        <f t="shared" si="5"/>
        <v>0</v>
      </c>
      <c r="G44" s="195">
        <f t="shared" si="6"/>
        <v>92.568</v>
      </c>
      <c r="H44" s="196">
        <f t="shared" si="7"/>
        <v>92.568</v>
      </c>
      <c r="I44" s="195">
        <v>5.0</v>
      </c>
      <c r="J44" s="219">
        <f t="shared" si="8"/>
        <v>462.84</v>
      </c>
      <c r="K44" s="140"/>
      <c r="L44" s="198"/>
      <c r="M44" s="199"/>
      <c r="N44" s="199"/>
      <c r="O44" s="140"/>
      <c r="P44" s="140"/>
      <c r="Q44" s="192">
        <v>30.0</v>
      </c>
      <c r="R44" s="191">
        <f t="shared" si="9"/>
        <v>1.52</v>
      </c>
      <c r="S44" s="185">
        <f t="shared" si="10"/>
        <v>5</v>
      </c>
      <c r="T44" s="185">
        <f t="shared" si="11"/>
        <v>7.6</v>
      </c>
      <c r="U44" s="193">
        <f t="shared" si="12"/>
        <v>92.568</v>
      </c>
      <c r="V44" s="191">
        <f t="shared" ref="V44:W44" si="39">C44/100</f>
        <v>1</v>
      </c>
      <c r="W44" s="191">
        <f t="shared" si="39"/>
        <v>2.03</v>
      </c>
      <c r="X44" s="191">
        <f t="shared" si="14"/>
        <v>7.6</v>
      </c>
      <c r="Y44" s="194">
        <f t="shared" si="15"/>
        <v>15.428</v>
      </c>
      <c r="Z44" s="140"/>
      <c r="AA44" s="140"/>
      <c r="AB44" s="140"/>
      <c r="AC44" s="140"/>
      <c r="AD44" s="140"/>
      <c r="AE44" s="140"/>
      <c r="AF44" s="140"/>
      <c r="AG44" s="140"/>
      <c r="AH44" s="140"/>
      <c r="AI44" s="140"/>
      <c r="AJ44" s="140"/>
    </row>
    <row r="45" ht="27.0" customHeight="1">
      <c r="A45" s="185">
        <v>55.0</v>
      </c>
      <c r="B45" s="195" t="s">
        <v>56</v>
      </c>
      <c r="C45" s="195">
        <v>100.0</v>
      </c>
      <c r="D45" s="195">
        <v>203.0</v>
      </c>
      <c r="E45" s="195">
        <v>151.0</v>
      </c>
      <c r="F45" s="195">
        <f t="shared" si="5"/>
        <v>0</v>
      </c>
      <c r="G45" s="195">
        <f t="shared" si="6"/>
        <v>91.959</v>
      </c>
      <c r="H45" s="196">
        <f t="shared" si="7"/>
        <v>91.959</v>
      </c>
      <c r="I45" s="195">
        <v>1.0</v>
      </c>
      <c r="J45" s="219">
        <f t="shared" si="8"/>
        <v>91.959</v>
      </c>
      <c r="K45" s="140"/>
      <c r="L45" s="198"/>
      <c r="M45" s="199"/>
      <c r="N45" s="199"/>
      <c r="O45" s="140"/>
      <c r="P45" s="140"/>
      <c r="Q45" s="192">
        <v>30.0</v>
      </c>
      <c r="R45" s="191">
        <f t="shared" si="9"/>
        <v>1.51</v>
      </c>
      <c r="S45" s="185">
        <f t="shared" si="10"/>
        <v>1</v>
      </c>
      <c r="T45" s="185">
        <f t="shared" si="11"/>
        <v>1.51</v>
      </c>
      <c r="U45" s="193">
        <f t="shared" si="12"/>
        <v>91.959</v>
      </c>
      <c r="V45" s="191">
        <f t="shared" ref="V45:W45" si="40">C45/100</f>
        <v>1</v>
      </c>
      <c r="W45" s="191">
        <f t="shared" si="40"/>
        <v>2.03</v>
      </c>
      <c r="X45" s="191">
        <f t="shared" si="14"/>
        <v>1.51</v>
      </c>
      <c r="Y45" s="194">
        <f t="shared" si="15"/>
        <v>3.0653</v>
      </c>
      <c r="Z45" s="140"/>
      <c r="AA45" s="140"/>
      <c r="AB45" s="140"/>
      <c r="AC45" s="140"/>
      <c r="AD45" s="140"/>
      <c r="AE45" s="140"/>
      <c r="AF45" s="140"/>
      <c r="AG45" s="140"/>
      <c r="AH45" s="140"/>
      <c r="AI45" s="140"/>
      <c r="AJ45" s="140"/>
    </row>
    <row r="46" ht="27.0" customHeight="1">
      <c r="A46" s="185">
        <v>61.0</v>
      </c>
      <c r="B46" s="195" t="s">
        <v>56</v>
      </c>
      <c r="C46" s="195">
        <v>100.0</v>
      </c>
      <c r="D46" s="195">
        <v>203.0</v>
      </c>
      <c r="E46" s="195">
        <v>223.0</v>
      </c>
      <c r="F46" s="195">
        <f t="shared" si="5"/>
        <v>0</v>
      </c>
      <c r="G46" s="195">
        <f t="shared" si="6"/>
        <v>135.807</v>
      </c>
      <c r="H46" s="196">
        <f t="shared" si="7"/>
        <v>135.807</v>
      </c>
      <c r="I46" s="195">
        <v>1.0</v>
      </c>
      <c r="J46" s="219">
        <f t="shared" si="8"/>
        <v>135.807</v>
      </c>
      <c r="K46" s="140"/>
      <c r="L46" s="198"/>
      <c r="M46" s="199"/>
      <c r="N46" s="199"/>
      <c r="O46" s="140"/>
      <c r="P46" s="140"/>
      <c r="Q46" s="192">
        <v>30.0</v>
      </c>
      <c r="R46" s="191">
        <f t="shared" si="9"/>
        <v>2.23</v>
      </c>
      <c r="S46" s="185">
        <f t="shared" si="10"/>
        <v>1</v>
      </c>
      <c r="T46" s="185">
        <f t="shared" si="11"/>
        <v>2.23</v>
      </c>
      <c r="U46" s="193">
        <f t="shared" si="12"/>
        <v>135.807</v>
      </c>
      <c r="V46" s="191">
        <f t="shared" ref="V46:W46" si="41">C46/100</f>
        <v>1</v>
      </c>
      <c r="W46" s="191">
        <f t="shared" si="41"/>
        <v>2.03</v>
      </c>
      <c r="X46" s="191">
        <f t="shared" si="14"/>
        <v>2.23</v>
      </c>
      <c r="Y46" s="194">
        <f t="shared" si="15"/>
        <v>4.5269</v>
      </c>
      <c r="Z46" s="140"/>
      <c r="AA46" s="140"/>
      <c r="AB46" s="140"/>
      <c r="AC46" s="140"/>
      <c r="AD46" s="140"/>
      <c r="AE46" s="140"/>
      <c r="AF46" s="140"/>
      <c r="AG46" s="140"/>
      <c r="AH46" s="140"/>
      <c r="AI46" s="140"/>
      <c r="AJ46" s="140"/>
    </row>
    <row r="47" ht="27.0" customHeight="1">
      <c r="A47" s="185">
        <v>67.0</v>
      </c>
      <c r="B47" s="195" t="s">
        <v>56</v>
      </c>
      <c r="C47" s="195">
        <v>100.0</v>
      </c>
      <c r="D47" s="195">
        <v>203.0</v>
      </c>
      <c r="E47" s="195">
        <v>193.0</v>
      </c>
      <c r="F47" s="195">
        <f t="shared" si="5"/>
        <v>0</v>
      </c>
      <c r="G47" s="195">
        <f t="shared" si="6"/>
        <v>117.537</v>
      </c>
      <c r="H47" s="196">
        <f t="shared" si="7"/>
        <v>117.537</v>
      </c>
      <c r="I47" s="195">
        <v>1.0</v>
      </c>
      <c r="J47" s="219">
        <f t="shared" si="8"/>
        <v>117.537</v>
      </c>
      <c r="K47" s="140"/>
      <c r="L47" s="198"/>
      <c r="M47" s="199"/>
      <c r="N47" s="199"/>
      <c r="O47" s="140"/>
      <c r="P47" s="140"/>
      <c r="Q47" s="192">
        <v>30.0</v>
      </c>
      <c r="R47" s="191">
        <f t="shared" si="9"/>
        <v>1.93</v>
      </c>
      <c r="S47" s="185">
        <f t="shared" si="10"/>
        <v>1</v>
      </c>
      <c r="T47" s="185">
        <f t="shared" si="11"/>
        <v>1.93</v>
      </c>
      <c r="U47" s="193">
        <f t="shared" si="12"/>
        <v>117.537</v>
      </c>
      <c r="V47" s="191">
        <f t="shared" ref="V47:W47" si="42">C47/100</f>
        <v>1</v>
      </c>
      <c r="W47" s="191">
        <f t="shared" si="42"/>
        <v>2.03</v>
      </c>
      <c r="X47" s="191">
        <f t="shared" si="14"/>
        <v>1.93</v>
      </c>
      <c r="Y47" s="194">
        <f t="shared" si="15"/>
        <v>3.9179</v>
      </c>
      <c r="Z47" s="140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</row>
    <row r="48" ht="27.0" customHeight="1">
      <c r="A48" s="185">
        <v>70.0</v>
      </c>
      <c r="B48" s="195" t="s">
        <v>56</v>
      </c>
      <c r="C48" s="195">
        <v>100.0</v>
      </c>
      <c r="D48" s="195">
        <v>203.0</v>
      </c>
      <c r="E48" s="195">
        <v>194.0</v>
      </c>
      <c r="F48" s="195">
        <f t="shared" si="5"/>
        <v>0</v>
      </c>
      <c r="G48" s="195">
        <f t="shared" si="6"/>
        <v>118.146</v>
      </c>
      <c r="H48" s="196">
        <f t="shared" si="7"/>
        <v>118.146</v>
      </c>
      <c r="I48" s="195">
        <v>1.0</v>
      </c>
      <c r="J48" s="219">
        <f t="shared" si="8"/>
        <v>118.146</v>
      </c>
      <c r="K48" s="140"/>
      <c r="L48" s="198"/>
      <c r="M48" s="199"/>
      <c r="N48" s="199"/>
      <c r="O48" s="140"/>
      <c r="P48" s="140"/>
      <c r="Q48" s="192">
        <v>30.0</v>
      </c>
      <c r="R48" s="191">
        <f t="shared" si="9"/>
        <v>1.94</v>
      </c>
      <c r="S48" s="185">
        <f t="shared" si="10"/>
        <v>1</v>
      </c>
      <c r="T48" s="185">
        <f t="shared" si="11"/>
        <v>1.94</v>
      </c>
      <c r="U48" s="193">
        <f t="shared" si="12"/>
        <v>118.146</v>
      </c>
      <c r="V48" s="191">
        <f t="shared" ref="V48:W48" si="43">C48/100</f>
        <v>1</v>
      </c>
      <c r="W48" s="191">
        <f t="shared" si="43"/>
        <v>2.03</v>
      </c>
      <c r="X48" s="191">
        <f t="shared" si="14"/>
        <v>1.94</v>
      </c>
      <c r="Y48" s="194">
        <f t="shared" si="15"/>
        <v>3.9382</v>
      </c>
      <c r="Z48" s="140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</row>
    <row r="49" ht="27.0" customHeight="1">
      <c r="A49" s="185">
        <v>73.0</v>
      </c>
      <c r="B49" s="195" t="s">
        <v>56</v>
      </c>
      <c r="C49" s="195">
        <v>100.0</v>
      </c>
      <c r="D49" s="195">
        <v>203.0</v>
      </c>
      <c r="E49" s="195">
        <v>252.0</v>
      </c>
      <c r="F49" s="195">
        <f t="shared" si="5"/>
        <v>0</v>
      </c>
      <c r="G49" s="195">
        <f t="shared" si="6"/>
        <v>153.468</v>
      </c>
      <c r="H49" s="196">
        <f t="shared" si="7"/>
        <v>153.468</v>
      </c>
      <c r="I49" s="195">
        <v>1.0</v>
      </c>
      <c r="J49" s="219">
        <f t="shared" si="8"/>
        <v>153.468</v>
      </c>
      <c r="K49" s="140"/>
      <c r="L49" s="198"/>
      <c r="M49" s="199"/>
      <c r="N49" s="199"/>
      <c r="O49" s="140"/>
      <c r="P49" s="140"/>
      <c r="Q49" s="192">
        <v>30.0</v>
      </c>
      <c r="R49" s="191">
        <f t="shared" si="9"/>
        <v>2.52</v>
      </c>
      <c r="S49" s="185">
        <f t="shared" si="10"/>
        <v>1</v>
      </c>
      <c r="T49" s="185">
        <f t="shared" si="11"/>
        <v>2.52</v>
      </c>
      <c r="U49" s="193">
        <f t="shared" si="12"/>
        <v>153.468</v>
      </c>
      <c r="V49" s="191">
        <f t="shared" ref="V49:W49" si="44">C49/100</f>
        <v>1</v>
      </c>
      <c r="W49" s="191">
        <f t="shared" si="44"/>
        <v>2.03</v>
      </c>
      <c r="X49" s="191">
        <f t="shared" si="14"/>
        <v>2.52</v>
      </c>
      <c r="Y49" s="194">
        <f t="shared" si="15"/>
        <v>5.1156</v>
      </c>
      <c r="Z49" s="140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</row>
    <row r="50" ht="27.0" customHeight="1">
      <c r="A50" s="185">
        <v>74.0</v>
      </c>
      <c r="B50" s="195" t="s">
        <v>56</v>
      </c>
      <c r="C50" s="195">
        <v>100.0</v>
      </c>
      <c r="D50" s="195">
        <v>203.0</v>
      </c>
      <c r="E50" s="195">
        <v>195.0</v>
      </c>
      <c r="F50" s="195">
        <f t="shared" si="5"/>
        <v>0</v>
      </c>
      <c r="G50" s="195">
        <f t="shared" si="6"/>
        <v>118.755</v>
      </c>
      <c r="H50" s="196">
        <f t="shared" si="7"/>
        <v>118.755</v>
      </c>
      <c r="I50" s="195">
        <v>1.0</v>
      </c>
      <c r="J50" s="219">
        <f t="shared" si="8"/>
        <v>118.755</v>
      </c>
      <c r="K50" s="140"/>
      <c r="L50" s="198"/>
      <c r="M50" s="199"/>
      <c r="N50" s="199"/>
      <c r="O50" s="140"/>
      <c r="P50" s="140"/>
      <c r="Q50" s="192">
        <v>30.0</v>
      </c>
      <c r="R50" s="191">
        <f t="shared" si="9"/>
        <v>1.95</v>
      </c>
      <c r="S50" s="185">
        <f t="shared" si="10"/>
        <v>1</v>
      </c>
      <c r="T50" s="185">
        <f t="shared" si="11"/>
        <v>1.95</v>
      </c>
      <c r="U50" s="193">
        <f t="shared" si="12"/>
        <v>118.755</v>
      </c>
      <c r="V50" s="191">
        <f t="shared" ref="V50:W50" si="45">C50/100</f>
        <v>1</v>
      </c>
      <c r="W50" s="191">
        <f t="shared" si="45"/>
        <v>2.03</v>
      </c>
      <c r="X50" s="191">
        <f t="shared" si="14"/>
        <v>1.95</v>
      </c>
      <c r="Y50" s="194">
        <f t="shared" si="15"/>
        <v>3.9585</v>
      </c>
      <c r="Z50" s="140"/>
      <c r="AA50" s="140"/>
      <c r="AB50" s="140"/>
      <c r="AC50" s="140"/>
      <c r="AD50" s="140"/>
      <c r="AE50" s="140"/>
      <c r="AF50" s="140"/>
      <c r="AG50" s="140"/>
      <c r="AH50" s="140"/>
      <c r="AI50" s="140"/>
      <c r="AJ50" s="140"/>
    </row>
    <row r="51" ht="27.0" customHeight="1">
      <c r="A51" s="185">
        <v>75.0</v>
      </c>
      <c r="B51" s="195" t="s">
        <v>56</v>
      </c>
      <c r="C51" s="195">
        <v>98.0</v>
      </c>
      <c r="D51" s="195">
        <v>203.0</v>
      </c>
      <c r="E51" s="195">
        <v>194.0</v>
      </c>
      <c r="F51" s="195">
        <f t="shared" si="5"/>
        <v>0</v>
      </c>
      <c r="G51" s="195">
        <f t="shared" si="6"/>
        <v>115.78308</v>
      </c>
      <c r="H51" s="196">
        <f t="shared" si="7"/>
        <v>115.78308</v>
      </c>
      <c r="I51" s="195">
        <v>1.0</v>
      </c>
      <c r="J51" s="219">
        <f t="shared" si="8"/>
        <v>115.78308</v>
      </c>
      <c r="K51" s="140"/>
      <c r="L51" s="198"/>
      <c r="M51" s="199"/>
      <c r="N51" s="199"/>
      <c r="O51" s="140"/>
      <c r="P51" s="140"/>
      <c r="Q51" s="192">
        <v>30.0</v>
      </c>
      <c r="R51" s="191">
        <f t="shared" si="9"/>
        <v>1.94</v>
      </c>
      <c r="S51" s="185">
        <f t="shared" si="10"/>
        <v>1</v>
      </c>
      <c r="T51" s="185">
        <f t="shared" si="11"/>
        <v>1.94</v>
      </c>
      <c r="U51" s="193">
        <f t="shared" si="12"/>
        <v>115.78308</v>
      </c>
      <c r="V51" s="191">
        <f t="shared" ref="V51:W51" si="46">C51/100</f>
        <v>0.98</v>
      </c>
      <c r="W51" s="191">
        <f t="shared" si="46"/>
        <v>2.03</v>
      </c>
      <c r="X51" s="191">
        <f t="shared" si="14"/>
        <v>1.94</v>
      </c>
      <c r="Y51" s="194">
        <f t="shared" si="15"/>
        <v>3.859436</v>
      </c>
      <c r="Z51" s="140"/>
      <c r="AA51" s="140"/>
      <c r="AB51" s="140"/>
      <c r="AC51" s="140"/>
      <c r="AD51" s="140"/>
      <c r="AE51" s="140"/>
      <c r="AF51" s="140"/>
      <c r="AG51" s="140"/>
      <c r="AH51" s="140"/>
      <c r="AI51" s="140"/>
      <c r="AJ51" s="140"/>
    </row>
    <row r="52" ht="27.0" customHeight="1">
      <c r="A52" s="185">
        <v>76.0</v>
      </c>
      <c r="B52" s="195" t="s">
        <v>56</v>
      </c>
      <c r="C52" s="195">
        <v>95.0</v>
      </c>
      <c r="D52" s="195">
        <v>203.0</v>
      </c>
      <c r="E52" s="195">
        <v>195.0</v>
      </c>
      <c r="F52" s="195">
        <f t="shared" si="5"/>
        <v>0</v>
      </c>
      <c r="G52" s="195">
        <f t="shared" si="6"/>
        <v>112.81725</v>
      </c>
      <c r="H52" s="196">
        <f t="shared" si="7"/>
        <v>112.81725</v>
      </c>
      <c r="I52" s="195">
        <v>1.0</v>
      </c>
      <c r="J52" s="219">
        <f t="shared" si="8"/>
        <v>112.81725</v>
      </c>
      <c r="K52" s="140"/>
      <c r="L52" s="198"/>
      <c r="M52" s="199"/>
      <c r="N52" s="199"/>
      <c r="O52" s="140"/>
      <c r="P52" s="140"/>
      <c r="Q52" s="192">
        <v>30.0</v>
      </c>
      <c r="R52" s="191">
        <f t="shared" si="9"/>
        <v>1.95</v>
      </c>
      <c r="S52" s="185">
        <f t="shared" si="10"/>
        <v>1</v>
      </c>
      <c r="T52" s="185">
        <f t="shared" si="11"/>
        <v>1.95</v>
      </c>
      <c r="U52" s="193">
        <f t="shared" si="12"/>
        <v>112.81725</v>
      </c>
      <c r="V52" s="191">
        <f t="shared" ref="V52:W52" si="47">C52/100</f>
        <v>0.95</v>
      </c>
      <c r="W52" s="191">
        <f t="shared" si="47"/>
        <v>2.03</v>
      </c>
      <c r="X52" s="191">
        <f t="shared" si="14"/>
        <v>1.95</v>
      </c>
      <c r="Y52" s="194">
        <f t="shared" si="15"/>
        <v>3.760575</v>
      </c>
      <c r="Z52" s="140"/>
      <c r="AA52" s="140"/>
      <c r="AB52" s="140"/>
      <c r="AC52" s="140"/>
      <c r="AD52" s="140"/>
      <c r="AE52" s="140"/>
      <c r="AF52" s="140"/>
      <c r="AG52" s="140"/>
      <c r="AH52" s="140"/>
      <c r="AI52" s="140"/>
      <c r="AJ52" s="140"/>
    </row>
    <row r="53" ht="27.0" customHeight="1">
      <c r="A53" s="185">
        <v>77.0</v>
      </c>
      <c r="B53" s="195" t="s">
        <v>56</v>
      </c>
      <c r="C53" s="195">
        <v>90.0</v>
      </c>
      <c r="D53" s="195">
        <v>203.0</v>
      </c>
      <c r="E53" s="195">
        <v>194.0</v>
      </c>
      <c r="F53" s="195">
        <f t="shared" si="5"/>
        <v>0</v>
      </c>
      <c r="G53" s="195">
        <f t="shared" si="6"/>
        <v>106.3314</v>
      </c>
      <c r="H53" s="196">
        <f t="shared" si="7"/>
        <v>106.3314</v>
      </c>
      <c r="I53" s="195">
        <v>1.0</v>
      </c>
      <c r="J53" s="219">
        <f t="shared" si="8"/>
        <v>106.3314</v>
      </c>
      <c r="K53" s="140"/>
      <c r="L53" s="198"/>
      <c r="M53" s="199"/>
      <c r="N53" s="199"/>
      <c r="O53" s="140"/>
      <c r="P53" s="140"/>
      <c r="Q53" s="192">
        <v>30.0</v>
      </c>
      <c r="R53" s="191">
        <f t="shared" si="9"/>
        <v>1.94</v>
      </c>
      <c r="S53" s="185">
        <f t="shared" si="10"/>
        <v>1</v>
      </c>
      <c r="T53" s="185">
        <f t="shared" si="11"/>
        <v>1.94</v>
      </c>
      <c r="U53" s="193">
        <f t="shared" si="12"/>
        <v>106.3314</v>
      </c>
      <c r="V53" s="191">
        <f t="shared" ref="V53:W53" si="48">C53/100</f>
        <v>0.9</v>
      </c>
      <c r="W53" s="191">
        <f t="shared" si="48"/>
        <v>2.03</v>
      </c>
      <c r="X53" s="191">
        <f t="shared" si="14"/>
        <v>1.94</v>
      </c>
      <c r="Y53" s="194">
        <f t="shared" si="15"/>
        <v>3.54438</v>
      </c>
      <c r="Z53" s="140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</row>
    <row r="54" ht="27.0" customHeight="1">
      <c r="A54" s="185">
        <v>78.0</v>
      </c>
      <c r="B54" s="345" t="s">
        <v>57</v>
      </c>
      <c r="C54" s="195">
        <v>95.0</v>
      </c>
      <c r="D54" s="195">
        <v>203.0</v>
      </c>
      <c r="E54" s="195">
        <v>202.0</v>
      </c>
      <c r="F54" s="195">
        <f t="shared" si="5"/>
        <v>0</v>
      </c>
      <c r="G54" s="195">
        <f t="shared" si="6"/>
        <v>116.8671</v>
      </c>
      <c r="H54" s="196">
        <f t="shared" si="7"/>
        <v>116.8671</v>
      </c>
      <c r="I54" s="195">
        <v>13.0</v>
      </c>
      <c r="J54" s="219">
        <f t="shared" si="8"/>
        <v>1519.2723</v>
      </c>
      <c r="K54" s="140"/>
      <c r="L54" s="198"/>
      <c r="M54" s="199"/>
      <c r="N54" s="199"/>
      <c r="O54" s="140"/>
      <c r="P54" s="140"/>
      <c r="Q54" s="192">
        <v>30.0</v>
      </c>
      <c r="R54" s="191">
        <f t="shared" si="9"/>
        <v>2.02</v>
      </c>
      <c r="S54" s="185">
        <f t="shared" si="10"/>
        <v>13</v>
      </c>
      <c r="T54" s="185">
        <f t="shared" si="11"/>
        <v>26.26</v>
      </c>
      <c r="U54" s="193">
        <f t="shared" si="12"/>
        <v>116.8671</v>
      </c>
      <c r="V54" s="191">
        <f t="shared" ref="V54:W54" si="49">C54/100</f>
        <v>0.95</v>
      </c>
      <c r="W54" s="191">
        <f t="shared" si="49"/>
        <v>2.03</v>
      </c>
      <c r="X54" s="191">
        <f t="shared" si="14"/>
        <v>26.26</v>
      </c>
      <c r="Y54" s="194">
        <f t="shared" si="15"/>
        <v>50.64241</v>
      </c>
      <c r="Z54" s="140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</row>
    <row r="55" ht="27.0" customHeight="1">
      <c r="A55" s="185">
        <v>79.0</v>
      </c>
      <c r="B55" s="195" t="s">
        <v>57</v>
      </c>
      <c r="C55" s="195">
        <v>88.0</v>
      </c>
      <c r="D55" s="195">
        <v>203.0</v>
      </c>
      <c r="E55" s="195">
        <v>265.0</v>
      </c>
      <c r="F55" s="195">
        <f t="shared" si="5"/>
        <v>0</v>
      </c>
      <c r="G55" s="195">
        <f t="shared" si="6"/>
        <v>142.0188</v>
      </c>
      <c r="H55" s="196">
        <f t="shared" si="7"/>
        <v>142.0188</v>
      </c>
      <c r="I55" s="195">
        <v>1.0</v>
      </c>
      <c r="J55" s="219">
        <f t="shared" si="8"/>
        <v>142.0188</v>
      </c>
      <c r="K55" s="140"/>
      <c r="L55" s="198"/>
      <c r="M55" s="199"/>
      <c r="N55" s="199"/>
      <c r="O55" s="140"/>
      <c r="P55" s="140"/>
      <c r="Q55" s="192">
        <v>30.0</v>
      </c>
      <c r="R55" s="191">
        <f t="shared" si="9"/>
        <v>2.65</v>
      </c>
      <c r="S55" s="185">
        <f t="shared" si="10"/>
        <v>1</v>
      </c>
      <c r="T55" s="185">
        <f t="shared" si="11"/>
        <v>2.65</v>
      </c>
      <c r="U55" s="193">
        <f t="shared" si="12"/>
        <v>142.0188</v>
      </c>
      <c r="V55" s="191">
        <f t="shared" ref="V55:W55" si="50">C55/100</f>
        <v>0.88</v>
      </c>
      <c r="W55" s="191">
        <f t="shared" si="50"/>
        <v>2.03</v>
      </c>
      <c r="X55" s="191">
        <f t="shared" si="14"/>
        <v>2.65</v>
      </c>
      <c r="Y55" s="194">
        <f t="shared" si="15"/>
        <v>4.73396</v>
      </c>
      <c r="Z55" s="140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</row>
    <row r="56" ht="27.0" customHeight="1">
      <c r="A56" s="185">
        <v>80.0</v>
      </c>
      <c r="B56" s="195" t="s">
        <v>57</v>
      </c>
      <c r="C56" s="195">
        <v>93.0</v>
      </c>
      <c r="D56" s="195">
        <v>203.0</v>
      </c>
      <c r="E56" s="195">
        <v>265.0</v>
      </c>
      <c r="F56" s="195">
        <f t="shared" si="5"/>
        <v>0</v>
      </c>
      <c r="G56" s="195">
        <f t="shared" si="6"/>
        <v>150.08805</v>
      </c>
      <c r="H56" s="196">
        <f t="shared" si="7"/>
        <v>150.08805</v>
      </c>
      <c r="I56" s="195">
        <v>1.0</v>
      </c>
      <c r="J56" s="219">
        <f t="shared" si="8"/>
        <v>150.08805</v>
      </c>
      <c r="K56" s="140"/>
      <c r="L56" s="198"/>
      <c r="M56" s="199"/>
      <c r="N56" s="199"/>
      <c r="O56" s="140"/>
      <c r="P56" s="140"/>
      <c r="Q56" s="192">
        <v>30.0</v>
      </c>
      <c r="R56" s="191">
        <f t="shared" si="9"/>
        <v>2.65</v>
      </c>
      <c r="S56" s="185">
        <f t="shared" si="10"/>
        <v>1</v>
      </c>
      <c r="T56" s="185">
        <f t="shared" si="11"/>
        <v>2.65</v>
      </c>
      <c r="U56" s="193">
        <f t="shared" si="12"/>
        <v>150.08805</v>
      </c>
      <c r="V56" s="191">
        <f t="shared" ref="V56:W56" si="51">C56/100</f>
        <v>0.93</v>
      </c>
      <c r="W56" s="191">
        <f t="shared" si="51"/>
        <v>2.03</v>
      </c>
      <c r="X56" s="191">
        <f t="shared" si="14"/>
        <v>2.65</v>
      </c>
      <c r="Y56" s="194">
        <f t="shared" si="15"/>
        <v>5.002935</v>
      </c>
      <c r="Z56" s="140"/>
      <c r="AA56" s="140"/>
      <c r="AB56" s="140"/>
      <c r="AC56" s="140"/>
      <c r="AD56" s="140"/>
      <c r="AE56" s="140"/>
      <c r="AF56" s="140"/>
      <c r="AG56" s="140"/>
      <c r="AH56" s="140"/>
      <c r="AI56" s="140"/>
      <c r="AJ56" s="140"/>
    </row>
    <row r="57" ht="27.0" customHeight="1">
      <c r="A57" s="185">
        <v>81.0</v>
      </c>
      <c r="B57" s="195" t="s">
        <v>57</v>
      </c>
      <c r="C57" s="195">
        <v>95.0</v>
      </c>
      <c r="D57" s="195">
        <v>203.0</v>
      </c>
      <c r="E57" s="195">
        <v>265.0</v>
      </c>
      <c r="F57" s="195">
        <f t="shared" si="5"/>
        <v>0</v>
      </c>
      <c r="G57" s="195">
        <f t="shared" si="6"/>
        <v>153.31575</v>
      </c>
      <c r="H57" s="196">
        <f t="shared" si="7"/>
        <v>153.31575</v>
      </c>
      <c r="I57" s="195">
        <v>27.0</v>
      </c>
      <c r="J57" s="219">
        <f t="shared" si="8"/>
        <v>4139.52525</v>
      </c>
      <c r="K57" s="140"/>
      <c r="L57" s="198"/>
      <c r="M57" s="199"/>
      <c r="N57" s="199"/>
      <c r="O57" s="140"/>
      <c r="P57" s="140"/>
      <c r="Q57" s="192">
        <v>30.0</v>
      </c>
      <c r="R57" s="191">
        <f t="shared" si="9"/>
        <v>2.65</v>
      </c>
      <c r="S57" s="185">
        <f t="shared" si="10"/>
        <v>27</v>
      </c>
      <c r="T57" s="185">
        <f t="shared" si="11"/>
        <v>71.55</v>
      </c>
      <c r="U57" s="193">
        <f t="shared" si="12"/>
        <v>153.31575</v>
      </c>
      <c r="V57" s="191">
        <f t="shared" ref="V57:W57" si="52">C57/100</f>
        <v>0.95</v>
      </c>
      <c r="W57" s="191">
        <f t="shared" si="52"/>
        <v>2.03</v>
      </c>
      <c r="X57" s="191">
        <f t="shared" si="14"/>
        <v>71.55</v>
      </c>
      <c r="Y57" s="194">
        <f t="shared" si="15"/>
        <v>137.984175</v>
      </c>
      <c r="Z57" s="140"/>
      <c r="AA57" s="140"/>
      <c r="AB57" s="140"/>
      <c r="AC57" s="140"/>
      <c r="AD57" s="140"/>
      <c r="AE57" s="140"/>
      <c r="AF57" s="140"/>
      <c r="AG57" s="140"/>
      <c r="AH57" s="140"/>
      <c r="AI57" s="140"/>
      <c r="AJ57" s="140"/>
    </row>
    <row r="58" ht="27.0" customHeight="1">
      <c r="A58" s="185">
        <v>85.0</v>
      </c>
      <c r="B58" s="195" t="s">
        <v>57</v>
      </c>
      <c r="C58" s="195">
        <v>96.0</v>
      </c>
      <c r="D58" s="195">
        <v>203.0</v>
      </c>
      <c r="E58" s="195">
        <v>265.0</v>
      </c>
      <c r="F58" s="195">
        <f t="shared" si="5"/>
        <v>0</v>
      </c>
      <c r="G58" s="195">
        <f t="shared" si="6"/>
        <v>154.9296</v>
      </c>
      <c r="H58" s="196">
        <f t="shared" si="7"/>
        <v>154.9296</v>
      </c>
      <c r="I58" s="195">
        <v>5.0</v>
      </c>
      <c r="J58" s="219">
        <f t="shared" si="8"/>
        <v>774.648</v>
      </c>
      <c r="K58" s="140"/>
      <c r="L58" s="198"/>
      <c r="M58" s="199"/>
      <c r="N58" s="199"/>
      <c r="O58" s="140"/>
      <c r="P58" s="140"/>
      <c r="Q58" s="192">
        <v>30.0</v>
      </c>
      <c r="R58" s="191">
        <f t="shared" si="9"/>
        <v>2.65</v>
      </c>
      <c r="S58" s="185">
        <f t="shared" si="10"/>
        <v>5</v>
      </c>
      <c r="T58" s="185">
        <f t="shared" si="11"/>
        <v>13.25</v>
      </c>
      <c r="U58" s="193">
        <f t="shared" si="12"/>
        <v>154.9296</v>
      </c>
      <c r="V58" s="191">
        <f t="shared" ref="V58:W58" si="53">C58/100</f>
        <v>0.96</v>
      </c>
      <c r="W58" s="191">
        <f t="shared" si="53"/>
        <v>2.03</v>
      </c>
      <c r="X58" s="191">
        <f t="shared" si="14"/>
        <v>13.25</v>
      </c>
      <c r="Y58" s="194">
        <f t="shared" si="15"/>
        <v>25.8216</v>
      </c>
      <c r="Z58" s="140"/>
      <c r="AA58" s="140"/>
      <c r="AB58" s="140"/>
      <c r="AC58" s="140"/>
      <c r="AD58" s="140"/>
      <c r="AE58" s="140"/>
      <c r="AF58" s="140"/>
      <c r="AG58" s="140"/>
      <c r="AH58" s="140"/>
      <c r="AI58" s="140"/>
      <c r="AJ58" s="140"/>
    </row>
    <row r="59" ht="27.0" customHeight="1">
      <c r="A59" s="185">
        <v>99.0</v>
      </c>
      <c r="B59" s="195" t="s">
        <v>57</v>
      </c>
      <c r="C59" s="195">
        <v>95.0</v>
      </c>
      <c r="D59" s="195">
        <v>203.0</v>
      </c>
      <c r="E59" s="195">
        <v>265.0</v>
      </c>
      <c r="F59" s="195">
        <f t="shared" si="5"/>
        <v>0</v>
      </c>
      <c r="G59" s="195">
        <f t="shared" si="6"/>
        <v>153.31575</v>
      </c>
      <c r="H59" s="196">
        <f t="shared" si="7"/>
        <v>153.31575</v>
      </c>
      <c r="I59" s="195">
        <v>19.0</v>
      </c>
      <c r="J59" s="219">
        <f t="shared" si="8"/>
        <v>2912.99925</v>
      </c>
      <c r="K59" s="140"/>
      <c r="L59" s="198"/>
      <c r="M59" s="199"/>
      <c r="N59" s="199"/>
      <c r="O59" s="140"/>
      <c r="P59" s="140"/>
      <c r="Q59" s="192">
        <v>30.0</v>
      </c>
      <c r="R59" s="191">
        <f t="shared" si="9"/>
        <v>2.65</v>
      </c>
      <c r="S59" s="185">
        <f t="shared" si="10"/>
        <v>19</v>
      </c>
      <c r="T59" s="185">
        <f t="shared" si="11"/>
        <v>50.35</v>
      </c>
      <c r="U59" s="193">
        <f t="shared" si="12"/>
        <v>153.31575</v>
      </c>
      <c r="V59" s="191">
        <f t="shared" ref="V59:W59" si="54">C59/100</f>
        <v>0.95</v>
      </c>
      <c r="W59" s="191">
        <f t="shared" si="54"/>
        <v>2.03</v>
      </c>
      <c r="X59" s="191">
        <f t="shared" si="14"/>
        <v>50.35</v>
      </c>
      <c r="Y59" s="194">
        <f t="shared" si="15"/>
        <v>97.099975</v>
      </c>
      <c r="Z59" s="140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</row>
    <row r="60" ht="27.0" customHeight="1">
      <c r="A60" s="185">
        <v>100.0</v>
      </c>
      <c r="B60" s="195" t="s">
        <v>57</v>
      </c>
      <c r="C60" s="195">
        <v>98.0</v>
      </c>
      <c r="D60" s="195">
        <v>203.0</v>
      </c>
      <c r="E60" s="195">
        <v>265.0</v>
      </c>
      <c r="F60" s="195">
        <f t="shared" si="5"/>
        <v>0</v>
      </c>
      <c r="G60" s="195">
        <f t="shared" si="6"/>
        <v>158.1573</v>
      </c>
      <c r="H60" s="196">
        <f t="shared" si="7"/>
        <v>158.1573</v>
      </c>
      <c r="I60" s="195">
        <v>3.0</v>
      </c>
      <c r="J60" s="219">
        <f t="shared" si="8"/>
        <v>474.4719</v>
      </c>
      <c r="K60" s="140"/>
      <c r="L60" s="198"/>
      <c r="M60" s="199"/>
      <c r="N60" s="199"/>
      <c r="O60" s="140"/>
      <c r="P60" s="140"/>
      <c r="Q60" s="192">
        <v>30.0</v>
      </c>
      <c r="R60" s="191">
        <f t="shared" si="9"/>
        <v>2.65</v>
      </c>
      <c r="S60" s="185">
        <f t="shared" si="10"/>
        <v>3</v>
      </c>
      <c r="T60" s="185">
        <f t="shared" si="11"/>
        <v>7.95</v>
      </c>
      <c r="U60" s="193">
        <f t="shared" si="12"/>
        <v>158.1573</v>
      </c>
      <c r="V60" s="191">
        <f t="shared" ref="V60:W60" si="55">C60/100</f>
        <v>0.98</v>
      </c>
      <c r="W60" s="191">
        <f t="shared" si="55"/>
        <v>2.03</v>
      </c>
      <c r="X60" s="191">
        <f t="shared" si="14"/>
        <v>7.95</v>
      </c>
      <c r="Y60" s="194">
        <f t="shared" si="15"/>
        <v>15.81573</v>
      </c>
      <c r="Z60" s="140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</row>
    <row r="61" ht="27.0" customHeight="1">
      <c r="A61" s="185">
        <v>102.0</v>
      </c>
      <c r="B61" s="195" t="s">
        <v>57</v>
      </c>
      <c r="C61" s="195">
        <v>98.0</v>
      </c>
      <c r="D61" s="195">
        <v>203.0</v>
      </c>
      <c r="E61" s="195">
        <v>265.0</v>
      </c>
      <c r="F61" s="195">
        <f t="shared" si="5"/>
        <v>0</v>
      </c>
      <c r="G61" s="195">
        <f t="shared" si="6"/>
        <v>158.1573</v>
      </c>
      <c r="H61" s="196">
        <f t="shared" si="7"/>
        <v>158.1573</v>
      </c>
      <c r="I61" s="195">
        <v>1.0</v>
      </c>
      <c r="J61" s="219">
        <f t="shared" si="8"/>
        <v>158.1573</v>
      </c>
      <c r="K61" s="140"/>
      <c r="L61" s="198"/>
      <c r="M61" s="199"/>
      <c r="N61" s="199"/>
      <c r="O61" s="140"/>
      <c r="P61" s="140"/>
      <c r="Q61" s="192">
        <v>30.0</v>
      </c>
      <c r="R61" s="191">
        <f t="shared" si="9"/>
        <v>2.65</v>
      </c>
      <c r="S61" s="185">
        <f t="shared" si="10"/>
        <v>1</v>
      </c>
      <c r="T61" s="185">
        <f t="shared" si="11"/>
        <v>2.65</v>
      </c>
      <c r="U61" s="193">
        <f t="shared" si="12"/>
        <v>158.1573</v>
      </c>
      <c r="V61" s="191">
        <f t="shared" ref="V61:W61" si="56">C61/100</f>
        <v>0.98</v>
      </c>
      <c r="W61" s="191">
        <f t="shared" si="56"/>
        <v>2.03</v>
      </c>
      <c r="X61" s="191">
        <f t="shared" si="14"/>
        <v>2.65</v>
      </c>
      <c r="Y61" s="194">
        <f t="shared" si="15"/>
        <v>5.27191</v>
      </c>
      <c r="Z61" s="140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</row>
    <row r="62" ht="27.0" customHeight="1">
      <c r="A62" s="185"/>
      <c r="B62" s="346" t="s">
        <v>159</v>
      </c>
      <c r="C62" s="346">
        <v>100.0</v>
      </c>
      <c r="D62" s="346">
        <v>200.0</v>
      </c>
      <c r="E62" s="346">
        <v>238.0</v>
      </c>
      <c r="F62" s="346">
        <f t="shared" si="5"/>
        <v>0.5</v>
      </c>
      <c r="G62" s="346">
        <f t="shared" si="6"/>
        <v>142.8</v>
      </c>
      <c r="H62" s="347">
        <f t="shared" si="7"/>
        <v>71.4</v>
      </c>
      <c r="I62" s="346">
        <v>1.0</v>
      </c>
      <c r="J62" s="348">
        <f t="shared" si="8"/>
        <v>71.4</v>
      </c>
      <c r="K62" s="140"/>
      <c r="L62" s="198"/>
      <c r="M62" s="199"/>
      <c r="N62" s="199"/>
      <c r="O62" s="140"/>
      <c r="P62" s="140"/>
      <c r="Q62" s="192">
        <v>30.0</v>
      </c>
      <c r="R62" s="191">
        <f t="shared" si="9"/>
        <v>2.38</v>
      </c>
      <c r="S62" s="185">
        <f t="shared" si="10"/>
        <v>1</v>
      </c>
      <c r="T62" s="185">
        <f t="shared" si="11"/>
        <v>2.38</v>
      </c>
      <c r="U62" s="193"/>
      <c r="V62" s="191">
        <f t="shared" ref="V62:W62" si="57">C62/100</f>
        <v>1</v>
      </c>
      <c r="W62" s="191">
        <f t="shared" si="57"/>
        <v>2</v>
      </c>
      <c r="X62" s="191">
        <f t="shared" si="14"/>
        <v>2.38</v>
      </c>
      <c r="Y62" s="194">
        <f t="shared" si="15"/>
        <v>4.76</v>
      </c>
      <c r="Z62" s="140"/>
      <c r="AA62" s="140"/>
      <c r="AB62" s="140"/>
      <c r="AC62" s="140"/>
      <c r="AD62" s="140"/>
      <c r="AE62" s="140"/>
      <c r="AF62" s="140"/>
      <c r="AG62" s="140"/>
      <c r="AH62" s="140"/>
      <c r="AI62" s="140"/>
      <c r="AJ62" s="140"/>
    </row>
    <row r="63" ht="27.0" customHeight="1">
      <c r="A63" s="185">
        <v>103.0</v>
      </c>
      <c r="B63" s="186" t="s">
        <v>62</v>
      </c>
      <c r="C63" s="187">
        <v>73.0</v>
      </c>
      <c r="D63" s="187">
        <v>195.0</v>
      </c>
      <c r="E63" s="187">
        <v>246.0</v>
      </c>
      <c r="F63" s="187">
        <f t="shared" si="5"/>
        <v>0.8</v>
      </c>
      <c r="G63" s="187">
        <f t="shared" si="6"/>
        <v>105.0543</v>
      </c>
      <c r="H63" s="188">
        <f t="shared" si="7"/>
        <v>84.04344</v>
      </c>
      <c r="I63" s="187">
        <v>1.0</v>
      </c>
      <c r="J63" s="219">
        <f t="shared" si="8"/>
        <v>84.04344</v>
      </c>
      <c r="K63" s="140"/>
      <c r="L63" s="198"/>
      <c r="M63" s="199"/>
      <c r="N63" s="199"/>
      <c r="O63" s="140"/>
      <c r="P63" s="140"/>
      <c r="Q63" s="192">
        <v>30.0</v>
      </c>
      <c r="R63" s="191">
        <f>SUMIFS($S$22:$S$61,$R$22:$R$61,"&gt;=3")</f>
        <v>0</v>
      </c>
      <c r="S63" s="185">
        <f t="shared" ref="S63:T63" si="58">SUM(S22:S61)</f>
        <v>139</v>
      </c>
      <c r="T63" s="185">
        <f t="shared" si="58"/>
        <v>343.7</v>
      </c>
      <c r="U63" s="193">
        <f t="shared" ref="U63:U93" si="60">+Q63*C63/100*D63/100*E63/100</f>
        <v>105.0543</v>
      </c>
      <c r="V63" s="191">
        <f t="shared" ref="V63:W63" si="59">C63/100</f>
        <v>0.73</v>
      </c>
      <c r="W63" s="191">
        <f t="shared" si="59"/>
        <v>1.95</v>
      </c>
      <c r="X63" s="191">
        <f t="shared" si="14"/>
        <v>343.7</v>
      </c>
      <c r="Y63" s="194">
        <f t="shared" si="15"/>
        <v>489.25695</v>
      </c>
      <c r="Z63" s="140"/>
      <c r="AA63" s="140"/>
      <c r="AB63" s="140"/>
      <c r="AC63" s="140"/>
      <c r="AD63" s="140"/>
      <c r="AE63" s="140"/>
      <c r="AF63" s="140"/>
      <c r="AG63" s="140"/>
      <c r="AH63" s="140"/>
      <c r="AI63" s="140"/>
      <c r="AJ63" s="140"/>
    </row>
    <row r="64" ht="27.0" customHeight="1">
      <c r="A64" s="185">
        <v>104.0</v>
      </c>
      <c r="B64" s="195" t="s">
        <v>56</v>
      </c>
      <c r="C64" s="195">
        <v>100.0</v>
      </c>
      <c r="D64" s="195">
        <v>195.0</v>
      </c>
      <c r="E64" s="195">
        <v>150.0</v>
      </c>
      <c r="F64" s="195">
        <f t="shared" si="5"/>
        <v>0</v>
      </c>
      <c r="G64" s="195">
        <f t="shared" si="6"/>
        <v>87.75</v>
      </c>
      <c r="H64" s="196">
        <f t="shared" si="7"/>
        <v>87.75</v>
      </c>
      <c r="I64" s="195">
        <v>24.0</v>
      </c>
      <c r="J64" s="219">
        <f t="shared" si="8"/>
        <v>2106</v>
      </c>
      <c r="K64" s="140"/>
      <c r="L64" s="198"/>
      <c r="M64" s="199"/>
      <c r="N64" s="199"/>
      <c r="O64" s="140"/>
      <c r="P64" s="140"/>
      <c r="Q64" s="192">
        <v>30.0</v>
      </c>
      <c r="R64" s="191">
        <f t="shared" ref="R64:R99" si="62">E64/100</f>
        <v>1.5</v>
      </c>
      <c r="S64" s="185">
        <f t="shared" ref="S64:S67" si="63">I64</f>
        <v>24</v>
      </c>
      <c r="T64" s="185">
        <f t="shared" ref="T64:T99" si="64">S64*R64</f>
        <v>36</v>
      </c>
      <c r="U64" s="193">
        <f t="shared" si="60"/>
        <v>87.75</v>
      </c>
      <c r="V64" s="191">
        <f t="shared" ref="V64:W64" si="61">C64/100</f>
        <v>1</v>
      </c>
      <c r="W64" s="191">
        <f t="shared" si="61"/>
        <v>1.95</v>
      </c>
      <c r="X64" s="191">
        <f t="shared" si="14"/>
        <v>36</v>
      </c>
      <c r="Y64" s="194">
        <f t="shared" si="15"/>
        <v>70.2</v>
      </c>
      <c r="Z64" s="140"/>
      <c r="AA64" s="140"/>
      <c r="AB64" s="140"/>
      <c r="AC64" s="140"/>
      <c r="AD64" s="140"/>
      <c r="AE64" s="140"/>
      <c r="AF64" s="140"/>
      <c r="AG64" s="140"/>
      <c r="AH64" s="140"/>
      <c r="AI64" s="140"/>
      <c r="AJ64" s="140"/>
    </row>
    <row r="65" ht="27.0" customHeight="1">
      <c r="A65" s="185">
        <v>105.0</v>
      </c>
      <c r="B65" s="195" t="s">
        <v>56</v>
      </c>
      <c r="C65" s="195">
        <v>100.0</v>
      </c>
      <c r="D65" s="195">
        <v>195.0</v>
      </c>
      <c r="E65" s="195">
        <v>246.0</v>
      </c>
      <c r="F65" s="195">
        <f t="shared" si="5"/>
        <v>0</v>
      </c>
      <c r="G65" s="195">
        <f t="shared" si="6"/>
        <v>143.91</v>
      </c>
      <c r="H65" s="196">
        <f t="shared" si="7"/>
        <v>143.91</v>
      </c>
      <c r="I65" s="195">
        <v>4.0</v>
      </c>
      <c r="J65" s="219">
        <f t="shared" si="8"/>
        <v>575.64</v>
      </c>
      <c r="K65" s="140"/>
      <c r="L65" s="198"/>
      <c r="M65" s="199"/>
      <c r="N65" s="199"/>
      <c r="O65" s="140"/>
      <c r="P65" s="140"/>
      <c r="Q65" s="192">
        <v>30.0</v>
      </c>
      <c r="R65" s="191">
        <f t="shared" si="62"/>
        <v>2.46</v>
      </c>
      <c r="S65" s="185">
        <f t="shared" si="63"/>
        <v>4</v>
      </c>
      <c r="T65" s="185">
        <f t="shared" si="64"/>
        <v>9.84</v>
      </c>
      <c r="U65" s="193">
        <f t="shared" si="60"/>
        <v>143.91</v>
      </c>
      <c r="V65" s="191">
        <f t="shared" ref="V65:W65" si="65">C65/100</f>
        <v>1</v>
      </c>
      <c r="W65" s="191">
        <f t="shared" si="65"/>
        <v>1.95</v>
      </c>
      <c r="X65" s="191">
        <f t="shared" si="14"/>
        <v>9.84</v>
      </c>
      <c r="Y65" s="194">
        <f t="shared" si="15"/>
        <v>19.188</v>
      </c>
      <c r="Z65" s="140"/>
      <c r="AA65" s="140"/>
      <c r="AB65" s="140"/>
      <c r="AC65" s="140"/>
      <c r="AD65" s="140"/>
      <c r="AE65" s="140"/>
      <c r="AF65" s="140"/>
      <c r="AG65" s="140"/>
      <c r="AH65" s="140"/>
      <c r="AI65" s="140"/>
      <c r="AJ65" s="140"/>
    </row>
    <row r="66" ht="27.0" customHeight="1">
      <c r="A66" s="185">
        <v>109.0</v>
      </c>
      <c r="B66" s="195" t="s">
        <v>56</v>
      </c>
      <c r="C66" s="195">
        <v>101.0</v>
      </c>
      <c r="D66" s="195">
        <v>195.0</v>
      </c>
      <c r="E66" s="195">
        <v>151.0</v>
      </c>
      <c r="F66" s="195">
        <f t="shared" si="5"/>
        <v>0</v>
      </c>
      <c r="G66" s="195">
        <f t="shared" si="6"/>
        <v>89.21835</v>
      </c>
      <c r="H66" s="196">
        <f t="shared" si="7"/>
        <v>89.21835</v>
      </c>
      <c r="I66" s="195">
        <v>1.0</v>
      </c>
      <c r="J66" s="219">
        <f t="shared" si="8"/>
        <v>89.21835</v>
      </c>
      <c r="K66" s="140"/>
      <c r="L66" s="198"/>
      <c r="M66" s="199"/>
      <c r="N66" s="199"/>
      <c r="O66" s="140"/>
      <c r="P66" s="140"/>
      <c r="Q66" s="192">
        <v>30.0</v>
      </c>
      <c r="R66" s="191">
        <f t="shared" si="62"/>
        <v>1.51</v>
      </c>
      <c r="S66" s="185">
        <f t="shared" si="63"/>
        <v>1</v>
      </c>
      <c r="T66" s="185">
        <f t="shared" si="64"/>
        <v>1.51</v>
      </c>
      <c r="U66" s="193">
        <f t="shared" si="60"/>
        <v>89.21835</v>
      </c>
      <c r="V66" s="191">
        <f t="shared" ref="V66:W66" si="66">C66/100</f>
        <v>1.01</v>
      </c>
      <c r="W66" s="191">
        <f t="shared" si="66"/>
        <v>1.95</v>
      </c>
      <c r="X66" s="191">
        <f t="shared" si="14"/>
        <v>1.51</v>
      </c>
      <c r="Y66" s="194">
        <f t="shared" si="15"/>
        <v>2.973945</v>
      </c>
      <c r="Z66" s="140"/>
      <c r="AA66" s="140"/>
      <c r="AB66" s="140"/>
      <c r="AC66" s="140"/>
      <c r="AD66" s="140"/>
      <c r="AE66" s="140"/>
      <c r="AF66" s="140"/>
      <c r="AG66" s="140"/>
      <c r="AH66" s="140"/>
      <c r="AI66" s="140"/>
      <c r="AJ66" s="140"/>
    </row>
    <row r="67" ht="27.0" customHeight="1">
      <c r="A67" s="185">
        <v>111.0</v>
      </c>
      <c r="B67" s="195" t="s">
        <v>56</v>
      </c>
      <c r="C67" s="195">
        <v>93.0</v>
      </c>
      <c r="D67" s="195">
        <v>195.0</v>
      </c>
      <c r="E67" s="195">
        <v>243.0</v>
      </c>
      <c r="F67" s="195">
        <f t="shared" si="5"/>
        <v>0</v>
      </c>
      <c r="G67" s="195">
        <f t="shared" si="6"/>
        <v>132.20415</v>
      </c>
      <c r="H67" s="196">
        <f t="shared" si="7"/>
        <v>132.20415</v>
      </c>
      <c r="I67" s="195">
        <v>1.0</v>
      </c>
      <c r="J67" s="219">
        <f t="shared" si="8"/>
        <v>132.20415</v>
      </c>
      <c r="K67" s="140"/>
      <c r="L67" s="198"/>
      <c r="M67" s="199"/>
      <c r="N67" s="199"/>
      <c r="O67" s="140"/>
      <c r="P67" s="140"/>
      <c r="Q67" s="192">
        <v>30.0</v>
      </c>
      <c r="R67" s="191">
        <f t="shared" si="62"/>
        <v>2.43</v>
      </c>
      <c r="S67" s="185">
        <f t="shared" si="63"/>
        <v>1</v>
      </c>
      <c r="T67" s="185">
        <f t="shared" si="64"/>
        <v>2.43</v>
      </c>
      <c r="U67" s="193">
        <f t="shared" si="60"/>
        <v>132.20415</v>
      </c>
      <c r="V67" s="191">
        <f t="shared" ref="V67:W67" si="67">C67/100</f>
        <v>0.93</v>
      </c>
      <c r="W67" s="191">
        <f t="shared" si="67"/>
        <v>1.95</v>
      </c>
      <c r="X67" s="191">
        <f t="shared" si="14"/>
        <v>2.43</v>
      </c>
      <c r="Y67" s="194">
        <f t="shared" si="15"/>
        <v>4.406805</v>
      </c>
      <c r="Z67" s="140"/>
      <c r="AA67" s="140"/>
      <c r="AB67" s="140"/>
      <c r="AC67" s="140"/>
      <c r="AD67" s="140"/>
      <c r="AE67" s="140"/>
      <c r="AF67" s="140"/>
      <c r="AG67" s="140"/>
      <c r="AH67" s="140"/>
      <c r="AI67" s="140"/>
      <c r="AJ67" s="140"/>
    </row>
    <row r="68" ht="27.0" customHeight="1">
      <c r="A68" s="185">
        <v>112.0</v>
      </c>
      <c r="B68" s="195" t="s">
        <v>56</v>
      </c>
      <c r="C68" s="195">
        <v>101.0</v>
      </c>
      <c r="D68" s="195">
        <v>195.0</v>
      </c>
      <c r="E68" s="195">
        <v>177.0</v>
      </c>
      <c r="F68" s="195">
        <f t="shared" si="5"/>
        <v>0</v>
      </c>
      <c r="G68" s="195">
        <f t="shared" si="6"/>
        <v>104.58045</v>
      </c>
      <c r="H68" s="196">
        <f t="shared" si="7"/>
        <v>104.58045</v>
      </c>
      <c r="I68" s="195">
        <v>8.0</v>
      </c>
      <c r="J68" s="219">
        <f t="shared" si="8"/>
        <v>836.6436</v>
      </c>
      <c r="K68" s="140"/>
      <c r="L68" s="198"/>
      <c r="M68" s="199"/>
      <c r="N68" s="199"/>
      <c r="O68" s="140"/>
      <c r="P68" s="140"/>
      <c r="Q68" s="192">
        <v>30.0</v>
      </c>
      <c r="R68" s="191">
        <f t="shared" si="62"/>
        <v>1.77</v>
      </c>
      <c r="S68" s="185">
        <f>+I63</f>
        <v>1</v>
      </c>
      <c r="T68" s="185">
        <f t="shared" si="64"/>
        <v>1.77</v>
      </c>
      <c r="U68" s="193">
        <f t="shared" si="60"/>
        <v>104.58045</v>
      </c>
      <c r="V68" s="191">
        <f t="shared" ref="V68:W68" si="68">C68/100</f>
        <v>1.01</v>
      </c>
      <c r="W68" s="191">
        <f t="shared" si="68"/>
        <v>1.95</v>
      </c>
      <c r="X68" s="191">
        <f t="shared" si="14"/>
        <v>1.77</v>
      </c>
      <c r="Y68" s="194">
        <f t="shared" si="15"/>
        <v>3.486015</v>
      </c>
      <c r="Z68" s="140"/>
      <c r="AA68" s="140"/>
      <c r="AB68" s="140"/>
      <c r="AC68" s="140"/>
      <c r="AD68" s="140"/>
      <c r="AE68" s="140"/>
      <c r="AF68" s="140"/>
      <c r="AG68" s="140"/>
      <c r="AH68" s="140"/>
      <c r="AI68" s="140"/>
      <c r="AJ68" s="140"/>
    </row>
    <row r="69" ht="27.0" customHeight="1">
      <c r="A69" s="185">
        <v>115.0</v>
      </c>
      <c r="B69" s="195" t="s">
        <v>56</v>
      </c>
      <c r="C69" s="195">
        <v>101.0</v>
      </c>
      <c r="D69" s="195">
        <v>195.0</v>
      </c>
      <c r="E69" s="195">
        <v>268.0</v>
      </c>
      <c r="F69" s="195">
        <f t="shared" si="5"/>
        <v>0</v>
      </c>
      <c r="G69" s="195">
        <f t="shared" si="6"/>
        <v>158.3478</v>
      </c>
      <c r="H69" s="196">
        <f t="shared" si="7"/>
        <v>158.3478</v>
      </c>
      <c r="I69" s="195">
        <v>4.0</v>
      </c>
      <c r="J69" s="219">
        <f t="shared" si="8"/>
        <v>633.3912</v>
      </c>
      <c r="K69" s="140"/>
      <c r="L69" s="198"/>
      <c r="M69" s="199"/>
      <c r="N69" s="199"/>
      <c r="O69" s="140"/>
      <c r="P69" s="140"/>
      <c r="Q69" s="192">
        <v>30.0</v>
      </c>
      <c r="R69" s="191">
        <f t="shared" si="62"/>
        <v>2.68</v>
      </c>
      <c r="S69" s="185">
        <f t="shared" ref="S69:S99" si="70">I69</f>
        <v>4</v>
      </c>
      <c r="T69" s="185">
        <f t="shared" si="64"/>
        <v>10.72</v>
      </c>
      <c r="U69" s="193">
        <f t="shared" si="60"/>
        <v>158.3478</v>
      </c>
      <c r="V69" s="191">
        <f t="shared" ref="V69:W69" si="69">C69/100</f>
        <v>1.01</v>
      </c>
      <c r="W69" s="191">
        <f t="shared" si="69"/>
        <v>1.95</v>
      </c>
      <c r="X69" s="191">
        <f t="shared" si="14"/>
        <v>10.72</v>
      </c>
      <c r="Y69" s="194">
        <f t="shared" si="15"/>
        <v>21.11304</v>
      </c>
      <c r="Z69" s="140"/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</row>
    <row r="70" ht="27.0" customHeight="1">
      <c r="A70" s="185">
        <v>117.0</v>
      </c>
      <c r="B70" s="195" t="s">
        <v>56</v>
      </c>
      <c r="C70" s="195">
        <v>102.0</v>
      </c>
      <c r="D70" s="195">
        <v>195.0</v>
      </c>
      <c r="E70" s="195">
        <v>268.0</v>
      </c>
      <c r="F70" s="195">
        <f t="shared" si="5"/>
        <v>0</v>
      </c>
      <c r="G70" s="195">
        <f t="shared" si="6"/>
        <v>159.9156</v>
      </c>
      <c r="H70" s="196">
        <f t="shared" si="7"/>
        <v>159.9156</v>
      </c>
      <c r="I70" s="195">
        <v>1.0</v>
      </c>
      <c r="J70" s="219">
        <f t="shared" si="8"/>
        <v>159.9156</v>
      </c>
      <c r="K70" s="140"/>
      <c r="L70" s="198"/>
      <c r="M70" s="199"/>
      <c r="N70" s="199"/>
      <c r="O70" s="140"/>
      <c r="P70" s="140"/>
      <c r="Q70" s="192">
        <v>30.0</v>
      </c>
      <c r="R70" s="191">
        <f t="shared" si="62"/>
        <v>2.68</v>
      </c>
      <c r="S70" s="185">
        <f t="shared" si="70"/>
        <v>1</v>
      </c>
      <c r="T70" s="185">
        <f t="shared" si="64"/>
        <v>2.68</v>
      </c>
      <c r="U70" s="193">
        <f t="shared" si="60"/>
        <v>159.9156</v>
      </c>
      <c r="V70" s="191">
        <f t="shared" ref="V70:W70" si="71">C70/100</f>
        <v>1.02</v>
      </c>
      <c r="W70" s="191">
        <f t="shared" si="71"/>
        <v>1.95</v>
      </c>
      <c r="X70" s="191">
        <f t="shared" si="14"/>
        <v>2.68</v>
      </c>
      <c r="Y70" s="194">
        <f t="shared" si="15"/>
        <v>5.33052</v>
      </c>
      <c r="Z70" s="140"/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</row>
    <row r="71" ht="27.0" customHeight="1">
      <c r="A71" s="185">
        <v>119.0</v>
      </c>
      <c r="B71" s="195" t="s">
        <v>56</v>
      </c>
      <c r="C71" s="195">
        <v>102.0</v>
      </c>
      <c r="D71" s="195">
        <v>195.0</v>
      </c>
      <c r="E71" s="195">
        <v>268.0</v>
      </c>
      <c r="F71" s="195">
        <f t="shared" si="5"/>
        <v>0</v>
      </c>
      <c r="G71" s="195">
        <f t="shared" si="6"/>
        <v>159.9156</v>
      </c>
      <c r="H71" s="196">
        <f t="shared" si="7"/>
        <v>159.9156</v>
      </c>
      <c r="I71" s="195">
        <v>3.0</v>
      </c>
      <c r="J71" s="219">
        <f t="shared" si="8"/>
        <v>479.7468</v>
      </c>
      <c r="K71" s="140"/>
      <c r="L71" s="198"/>
      <c r="M71" s="199"/>
      <c r="N71" s="199"/>
      <c r="O71" s="140"/>
      <c r="P71" s="140"/>
      <c r="Q71" s="192">
        <v>30.0</v>
      </c>
      <c r="R71" s="191">
        <f t="shared" si="62"/>
        <v>2.68</v>
      </c>
      <c r="S71" s="185">
        <f t="shared" si="70"/>
        <v>3</v>
      </c>
      <c r="T71" s="185">
        <f t="shared" si="64"/>
        <v>8.04</v>
      </c>
      <c r="U71" s="193">
        <f t="shared" si="60"/>
        <v>159.9156</v>
      </c>
      <c r="V71" s="191">
        <f t="shared" ref="V71:W71" si="72">C71/100</f>
        <v>1.02</v>
      </c>
      <c r="W71" s="191">
        <f t="shared" si="72"/>
        <v>1.95</v>
      </c>
      <c r="X71" s="191">
        <f t="shared" si="14"/>
        <v>8.04</v>
      </c>
      <c r="Y71" s="194">
        <f t="shared" si="15"/>
        <v>15.99156</v>
      </c>
      <c r="Z71" s="140"/>
      <c r="AA71" s="140"/>
      <c r="AB71" s="140"/>
      <c r="AC71" s="140"/>
      <c r="AD71" s="140"/>
      <c r="AE71" s="140"/>
      <c r="AF71" s="140"/>
      <c r="AG71" s="140"/>
      <c r="AH71" s="140"/>
      <c r="AI71" s="140"/>
      <c r="AJ71" s="140"/>
    </row>
    <row r="72" ht="27.0" customHeight="1">
      <c r="A72" s="185">
        <v>121.0</v>
      </c>
      <c r="B72" s="195" t="s">
        <v>56</v>
      </c>
      <c r="C72" s="195">
        <v>101.0</v>
      </c>
      <c r="D72" s="195">
        <v>195.0</v>
      </c>
      <c r="E72" s="195">
        <v>268.0</v>
      </c>
      <c r="F72" s="195">
        <f t="shared" si="5"/>
        <v>0</v>
      </c>
      <c r="G72" s="195">
        <f t="shared" si="6"/>
        <v>158.3478</v>
      </c>
      <c r="H72" s="196">
        <f t="shared" si="7"/>
        <v>158.3478</v>
      </c>
      <c r="I72" s="195">
        <v>1.0</v>
      </c>
      <c r="J72" s="219">
        <f t="shared" si="8"/>
        <v>158.3478</v>
      </c>
      <c r="K72" s="140"/>
      <c r="L72" s="198"/>
      <c r="M72" s="199"/>
      <c r="N72" s="199"/>
      <c r="O72" s="140"/>
      <c r="P72" s="140"/>
      <c r="Q72" s="192">
        <v>30.0</v>
      </c>
      <c r="R72" s="191">
        <f t="shared" si="62"/>
        <v>2.68</v>
      </c>
      <c r="S72" s="185">
        <f t="shared" si="70"/>
        <v>1</v>
      </c>
      <c r="T72" s="185">
        <f t="shared" si="64"/>
        <v>2.68</v>
      </c>
      <c r="U72" s="193">
        <f t="shared" si="60"/>
        <v>158.3478</v>
      </c>
      <c r="V72" s="191">
        <f t="shared" ref="V72:W72" si="73">C72/100</f>
        <v>1.01</v>
      </c>
      <c r="W72" s="191">
        <f t="shared" si="73"/>
        <v>1.95</v>
      </c>
      <c r="X72" s="191">
        <f t="shared" si="14"/>
        <v>2.68</v>
      </c>
      <c r="Y72" s="194">
        <f t="shared" si="15"/>
        <v>5.27826</v>
      </c>
      <c r="Z72" s="140"/>
      <c r="AA72" s="140"/>
      <c r="AB72" s="140"/>
      <c r="AC72" s="140"/>
      <c r="AD72" s="140"/>
      <c r="AE72" s="140"/>
      <c r="AF72" s="140"/>
      <c r="AG72" s="140"/>
      <c r="AH72" s="140"/>
      <c r="AI72" s="140"/>
      <c r="AJ72" s="140"/>
    </row>
    <row r="73" ht="27.0" customHeight="1">
      <c r="A73" s="185">
        <v>124.0</v>
      </c>
      <c r="B73" s="195" t="s">
        <v>56</v>
      </c>
      <c r="C73" s="195">
        <v>100.0</v>
      </c>
      <c r="D73" s="195">
        <v>195.0</v>
      </c>
      <c r="E73" s="195">
        <v>268.0</v>
      </c>
      <c r="F73" s="195">
        <f t="shared" si="5"/>
        <v>0</v>
      </c>
      <c r="G73" s="195">
        <f t="shared" si="6"/>
        <v>156.78</v>
      </c>
      <c r="H73" s="196">
        <f t="shared" si="7"/>
        <v>156.78</v>
      </c>
      <c r="I73" s="195">
        <v>3.0</v>
      </c>
      <c r="J73" s="219">
        <f t="shared" si="8"/>
        <v>470.34</v>
      </c>
      <c r="K73" s="140"/>
      <c r="L73" s="198"/>
      <c r="M73" s="199"/>
      <c r="N73" s="199"/>
      <c r="O73" s="140"/>
      <c r="P73" s="140"/>
      <c r="Q73" s="192">
        <v>30.0</v>
      </c>
      <c r="R73" s="191">
        <f t="shared" si="62"/>
        <v>2.68</v>
      </c>
      <c r="S73" s="185">
        <f t="shared" si="70"/>
        <v>3</v>
      </c>
      <c r="T73" s="185">
        <f t="shared" si="64"/>
        <v>8.04</v>
      </c>
      <c r="U73" s="193">
        <f t="shared" si="60"/>
        <v>156.78</v>
      </c>
      <c r="V73" s="191">
        <f t="shared" ref="V73:W73" si="74">C73/100</f>
        <v>1</v>
      </c>
      <c r="W73" s="191">
        <f t="shared" si="74"/>
        <v>1.95</v>
      </c>
      <c r="X73" s="191">
        <f t="shared" si="14"/>
        <v>8.04</v>
      </c>
      <c r="Y73" s="194">
        <f t="shared" si="15"/>
        <v>15.678</v>
      </c>
      <c r="Z73" s="140"/>
      <c r="AA73" s="140"/>
      <c r="AB73" s="140"/>
      <c r="AC73" s="140"/>
      <c r="AD73" s="140"/>
      <c r="AE73" s="140"/>
      <c r="AF73" s="140"/>
      <c r="AG73" s="140"/>
      <c r="AH73" s="140"/>
      <c r="AI73" s="140"/>
      <c r="AJ73" s="140"/>
    </row>
    <row r="74" ht="27.0" customHeight="1">
      <c r="A74" s="185">
        <v>144.0</v>
      </c>
      <c r="B74" s="195" t="s">
        <v>56</v>
      </c>
      <c r="C74" s="195">
        <v>104.0</v>
      </c>
      <c r="D74" s="195">
        <v>195.0</v>
      </c>
      <c r="E74" s="195">
        <v>268.0</v>
      </c>
      <c r="F74" s="195">
        <f t="shared" si="5"/>
        <v>0</v>
      </c>
      <c r="G74" s="195">
        <f t="shared" si="6"/>
        <v>163.0512</v>
      </c>
      <c r="H74" s="196">
        <f t="shared" si="7"/>
        <v>163.0512</v>
      </c>
      <c r="I74" s="195">
        <v>1.0</v>
      </c>
      <c r="J74" s="219">
        <f t="shared" si="8"/>
        <v>163.0512</v>
      </c>
      <c r="K74" s="140"/>
      <c r="L74" s="198"/>
      <c r="M74" s="199"/>
      <c r="N74" s="199"/>
      <c r="O74" s="140"/>
      <c r="P74" s="140"/>
      <c r="Q74" s="192">
        <v>30.0</v>
      </c>
      <c r="R74" s="191">
        <f t="shared" si="62"/>
        <v>2.68</v>
      </c>
      <c r="S74" s="185">
        <f t="shared" si="70"/>
        <v>1</v>
      </c>
      <c r="T74" s="185">
        <f t="shared" si="64"/>
        <v>2.68</v>
      </c>
      <c r="U74" s="193">
        <f t="shared" si="60"/>
        <v>163.0512</v>
      </c>
      <c r="V74" s="191">
        <f t="shared" ref="V74:W74" si="75">C74/100</f>
        <v>1.04</v>
      </c>
      <c r="W74" s="191">
        <f t="shared" si="75"/>
        <v>1.95</v>
      </c>
      <c r="X74" s="191">
        <f t="shared" si="14"/>
        <v>2.68</v>
      </c>
      <c r="Y74" s="194">
        <f t="shared" si="15"/>
        <v>5.43504</v>
      </c>
      <c r="Z74" s="140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</row>
    <row r="75" ht="27.0" customHeight="1">
      <c r="A75" s="185">
        <v>150.0</v>
      </c>
      <c r="B75" s="195" t="s">
        <v>56</v>
      </c>
      <c r="C75" s="195">
        <v>105.0</v>
      </c>
      <c r="D75" s="195">
        <v>195.0</v>
      </c>
      <c r="E75" s="195">
        <v>268.0</v>
      </c>
      <c r="F75" s="195">
        <f t="shared" si="5"/>
        <v>0</v>
      </c>
      <c r="G75" s="195">
        <f t="shared" si="6"/>
        <v>164.619</v>
      </c>
      <c r="H75" s="196">
        <f t="shared" si="7"/>
        <v>164.619</v>
      </c>
      <c r="I75" s="195">
        <v>2.0</v>
      </c>
      <c r="J75" s="219">
        <f t="shared" si="8"/>
        <v>329.238</v>
      </c>
      <c r="K75" s="140"/>
      <c r="L75" s="198"/>
      <c r="M75" s="199"/>
      <c r="N75" s="199"/>
      <c r="O75" s="140"/>
      <c r="P75" s="140"/>
      <c r="Q75" s="192">
        <v>30.0</v>
      </c>
      <c r="R75" s="191">
        <f t="shared" si="62"/>
        <v>2.68</v>
      </c>
      <c r="S75" s="185">
        <f t="shared" si="70"/>
        <v>2</v>
      </c>
      <c r="T75" s="185">
        <f t="shared" si="64"/>
        <v>5.36</v>
      </c>
      <c r="U75" s="193">
        <f t="shared" si="60"/>
        <v>164.619</v>
      </c>
      <c r="V75" s="191">
        <f t="shared" ref="V75:W75" si="76">C75/100</f>
        <v>1.05</v>
      </c>
      <c r="W75" s="191">
        <f t="shared" si="76"/>
        <v>1.95</v>
      </c>
      <c r="X75" s="191">
        <f t="shared" si="14"/>
        <v>5.36</v>
      </c>
      <c r="Y75" s="194">
        <f t="shared" si="15"/>
        <v>10.9746</v>
      </c>
      <c r="Z75" s="140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</row>
    <row r="76" ht="27.0" customHeight="1">
      <c r="A76" s="185">
        <v>151.0</v>
      </c>
      <c r="B76" s="195" t="s">
        <v>56</v>
      </c>
      <c r="C76" s="195">
        <v>94.0</v>
      </c>
      <c r="D76" s="195">
        <v>195.0</v>
      </c>
      <c r="E76" s="195">
        <v>268.0</v>
      </c>
      <c r="F76" s="195">
        <f t="shared" si="5"/>
        <v>0</v>
      </c>
      <c r="G76" s="195">
        <f t="shared" si="6"/>
        <v>147.3732</v>
      </c>
      <c r="H76" s="196">
        <f t="shared" si="7"/>
        <v>147.3732</v>
      </c>
      <c r="I76" s="195">
        <v>1.0</v>
      </c>
      <c r="J76" s="219">
        <f t="shared" si="8"/>
        <v>147.3732</v>
      </c>
      <c r="K76" s="140"/>
      <c r="L76" s="198"/>
      <c r="M76" s="199"/>
      <c r="N76" s="199"/>
      <c r="O76" s="140"/>
      <c r="P76" s="140"/>
      <c r="Q76" s="192">
        <v>30.0</v>
      </c>
      <c r="R76" s="191">
        <f t="shared" si="62"/>
        <v>2.68</v>
      </c>
      <c r="S76" s="185">
        <f t="shared" si="70"/>
        <v>1</v>
      </c>
      <c r="T76" s="185">
        <f t="shared" si="64"/>
        <v>2.68</v>
      </c>
      <c r="U76" s="193">
        <f t="shared" si="60"/>
        <v>147.3732</v>
      </c>
      <c r="V76" s="191">
        <f t="shared" ref="V76:W76" si="77">C76/100</f>
        <v>0.94</v>
      </c>
      <c r="W76" s="191">
        <f t="shared" si="77"/>
        <v>1.95</v>
      </c>
      <c r="X76" s="191">
        <f t="shared" si="14"/>
        <v>2.68</v>
      </c>
      <c r="Y76" s="194">
        <f t="shared" si="15"/>
        <v>4.91244</v>
      </c>
      <c r="Z76" s="140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</row>
    <row r="77" ht="27.0" customHeight="1">
      <c r="A77" s="185">
        <v>153.0</v>
      </c>
      <c r="B77" s="195" t="s">
        <v>56</v>
      </c>
      <c r="C77" s="195">
        <v>99.0</v>
      </c>
      <c r="D77" s="195">
        <v>195.0</v>
      </c>
      <c r="E77" s="195">
        <v>150.0</v>
      </c>
      <c r="F77" s="195">
        <f t="shared" si="5"/>
        <v>0</v>
      </c>
      <c r="G77" s="195">
        <f t="shared" si="6"/>
        <v>86.8725</v>
      </c>
      <c r="H77" s="196">
        <f t="shared" si="7"/>
        <v>86.8725</v>
      </c>
      <c r="I77" s="195">
        <v>1.0</v>
      </c>
      <c r="J77" s="219">
        <f t="shared" si="8"/>
        <v>86.8725</v>
      </c>
      <c r="K77" s="140"/>
      <c r="L77" s="198"/>
      <c r="M77" s="199"/>
      <c r="N77" s="199"/>
      <c r="O77" s="140"/>
      <c r="P77" s="140"/>
      <c r="Q77" s="192">
        <v>30.0</v>
      </c>
      <c r="R77" s="191">
        <f t="shared" si="62"/>
        <v>1.5</v>
      </c>
      <c r="S77" s="185">
        <f t="shared" si="70"/>
        <v>1</v>
      </c>
      <c r="T77" s="185">
        <f t="shared" si="64"/>
        <v>1.5</v>
      </c>
      <c r="U77" s="193">
        <f t="shared" si="60"/>
        <v>86.8725</v>
      </c>
      <c r="V77" s="191">
        <f t="shared" ref="V77:W77" si="78">C77/100</f>
        <v>0.99</v>
      </c>
      <c r="W77" s="191">
        <f t="shared" si="78"/>
        <v>1.95</v>
      </c>
      <c r="X77" s="191">
        <f t="shared" si="14"/>
        <v>1.5</v>
      </c>
      <c r="Y77" s="194">
        <f t="shared" si="15"/>
        <v>2.89575</v>
      </c>
      <c r="Z77" s="140"/>
      <c r="AA77" s="140"/>
      <c r="AB77" s="140"/>
      <c r="AC77" s="140"/>
      <c r="AD77" s="140"/>
      <c r="AE77" s="140"/>
      <c r="AF77" s="140"/>
      <c r="AG77" s="140"/>
      <c r="AH77" s="140"/>
      <c r="AI77" s="140"/>
      <c r="AJ77" s="140"/>
    </row>
    <row r="78" ht="27.0" customHeight="1">
      <c r="A78" s="185">
        <v>154.0</v>
      </c>
      <c r="B78" s="195" t="s">
        <v>56</v>
      </c>
      <c r="C78" s="195">
        <v>101.0</v>
      </c>
      <c r="D78" s="195">
        <v>195.0</v>
      </c>
      <c r="E78" s="195">
        <v>150.0</v>
      </c>
      <c r="F78" s="195">
        <f t="shared" si="5"/>
        <v>0</v>
      </c>
      <c r="G78" s="195">
        <f t="shared" si="6"/>
        <v>88.6275</v>
      </c>
      <c r="H78" s="196">
        <f t="shared" si="7"/>
        <v>88.6275</v>
      </c>
      <c r="I78" s="195">
        <v>20.0</v>
      </c>
      <c r="J78" s="219">
        <f t="shared" si="8"/>
        <v>1772.55</v>
      </c>
      <c r="K78" s="140"/>
      <c r="L78" s="198"/>
      <c r="M78" s="199"/>
      <c r="N78" s="199"/>
      <c r="O78" s="140"/>
      <c r="P78" s="140"/>
      <c r="Q78" s="192">
        <v>30.0</v>
      </c>
      <c r="R78" s="191">
        <f t="shared" si="62"/>
        <v>1.5</v>
      </c>
      <c r="S78" s="185">
        <f t="shared" si="70"/>
        <v>20</v>
      </c>
      <c r="T78" s="185">
        <f t="shared" si="64"/>
        <v>30</v>
      </c>
      <c r="U78" s="193">
        <f t="shared" si="60"/>
        <v>88.6275</v>
      </c>
      <c r="V78" s="191">
        <f t="shared" ref="V78:W78" si="79">C78/100</f>
        <v>1.01</v>
      </c>
      <c r="W78" s="191">
        <f t="shared" si="79"/>
        <v>1.95</v>
      </c>
      <c r="X78" s="191">
        <f t="shared" si="14"/>
        <v>30</v>
      </c>
      <c r="Y78" s="194">
        <f t="shared" si="15"/>
        <v>59.085</v>
      </c>
      <c r="Z78" s="140"/>
      <c r="AA78" s="140"/>
      <c r="AB78" s="140"/>
      <c r="AC78" s="140"/>
      <c r="AD78" s="140"/>
      <c r="AE78" s="140"/>
      <c r="AF78" s="140"/>
      <c r="AG78" s="140"/>
      <c r="AH78" s="140"/>
      <c r="AI78" s="140"/>
      <c r="AJ78" s="140"/>
    </row>
    <row r="79" ht="27.0" customHeight="1">
      <c r="A79" s="185">
        <v>159.0</v>
      </c>
      <c r="B79" s="195" t="s">
        <v>56</v>
      </c>
      <c r="C79" s="195">
        <v>101.0</v>
      </c>
      <c r="D79" s="195">
        <v>195.0</v>
      </c>
      <c r="E79" s="195">
        <v>152.0</v>
      </c>
      <c r="F79" s="195">
        <f t="shared" si="5"/>
        <v>0</v>
      </c>
      <c r="G79" s="195">
        <f t="shared" si="6"/>
        <v>89.8092</v>
      </c>
      <c r="H79" s="196">
        <f t="shared" si="7"/>
        <v>89.8092</v>
      </c>
      <c r="I79" s="195">
        <v>9.0</v>
      </c>
      <c r="J79" s="219">
        <f t="shared" si="8"/>
        <v>808.2828</v>
      </c>
      <c r="K79" s="140"/>
      <c r="L79" s="198"/>
      <c r="M79" s="199"/>
      <c r="N79" s="199"/>
      <c r="O79" s="140"/>
      <c r="P79" s="140"/>
      <c r="Q79" s="192">
        <v>30.0</v>
      </c>
      <c r="R79" s="191">
        <f t="shared" si="62"/>
        <v>1.52</v>
      </c>
      <c r="S79" s="185">
        <f t="shared" si="70"/>
        <v>9</v>
      </c>
      <c r="T79" s="185">
        <f t="shared" si="64"/>
        <v>13.68</v>
      </c>
      <c r="U79" s="193">
        <f t="shared" si="60"/>
        <v>89.8092</v>
      </c>
      <c r="V79" s="191">
        <f t="shared" ref="V79:W79" si="80">C79/100</f>
        <v>1.01</v>
      </c>
      <c r="W79" s="191">
        <f t="shared" si="80"/>
        <v>1.95</v>
      </c>
      <c r="X79" s="191">
        <f t="shared" si="14"/>
        <v>13.68</v>
      </c>
      <c r="Y79" s="194">
        <f t="shared" si="15"/>
        <v>26.94276</v>
      </c>
      <c r="Z79" s="140"/>
      <c r="AA79" s="140"/>
      <c r="AB79" s="140"/>
      <c r="AC79" s="140"/>
      <c r="AD79" s="140"/>
      <c r="AE79" s="140"/>
      <c r="AF79" s="140"/>
      <c r="AG79" s="140"/>
      <c r="AH79" s="140"/>
      <c r="AI79" s="140"/>
      <c r="AJ79" s="140"/>
    </row>
    <row r="80" ht="27.0" customHeight="1">
      <c r="A80" s="185">
        <v>159.0</v>
      </c>
      <c r="B80" s="186" t="s">
        <v>63</v>
      </c>
      <c r="C80" s="187">
        <v>88.0</v>
      </c>
      <c r="D80" s="187">
        <v>161.0</v>
      </c>
      <c r="E80" s="187">
        <v>241.0</v>
      </c>
      <c r="F80" s="187">
        <f t="shared" si="5"/>
        <v>0.8</v>
      </c>
      <c r="G80" s="187">
        <f t="shared" si="6"/>
        <v>102.43464</v>
      </c>
      <c r="H80" s="188">
        <f t="shared" si="7"/>
        <v>81.947712</v>
      </c>
      <c r="I80" s="187">
        <v>1.0</v>
      </c>
      <c r="J80" s="219">
        <f t="shared" ref="J80:J97" si="82">I80*H80</f>
        <v>81.947712</v>
      </c>
      <c r="K80" s="140"/>
      <c r="L80" s="198"/>
      <c r="M80" s="199"/>
      <c r="N80" s="199"/>
      <c r="O80" s="140"/>
      <c r="P80" s="140"/>
      <c r="Q80" s="192">
        <v>30.0</v>
      </c>
      <c r="R80" s="191">
        <f t="shared" si="62"/>
        <v>2.41</v>
      </c>
      <c r="S80" s="185">
        <f t="shared" si="70"/>
        <v>1</v>
      </c>
      <c r="T80" s="185">
        <f t="shared" si="64"/>
        <v>2.41</v>
      </c>
      <c r="U80" s="193">
        <f t="shared" si="60"/>
        <v>102.43464</v>
      </c>
      <c r="V80" s="191">
        <f t="shared" ref="V80:W80" si="81">C80/100</f>
        <v>0.88</v>
      </c>
      <c r="W80" s="191">
        <f t="shared" si="81"/>
        <v>1.61</v>
      </c>
      <c r="X80" s="191">
        <f t="shared" si="14"/>
        <v>2.41</v>
      </c>
      <c r="Y80" s="194">
        <f t="shared" si="15"/>
        <v>3.414488</v>
      </c>
      <c r="Z80" s="140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</row>
    <row r="81" ht="27.0" customHeight="1">
      <c r="A81" s="185">
        <v>159.0</v>
      </c>
      <c r="B81" s="195" t="s">
        <v>57</v>
      </c>
      <c r="C81" s="195">
        <v>94.0</v>
      </c>
      <c r="D81" s="195">
        <v>161.0</v>
      </c>
      <c r="E81" s="195">
        <v>275.0</v>
      </c>
      <c r="F81" s="195">
        <f t="shared" si="5"/>
        <v>0</v>
      </c>
      <c r="G81" s="195">
        <f t="shared" si="6"/>
        <v>124.8555</v>
      </c>
      <c r="H81" s="196">
        <f t="shared" si="7"/>
        <v>124.8555</v>
      </c>
      <c r="I81" s="195">
        <v>2.0</v>
      </c>
      <c r="J81" s="219">
        <f t="shared" si="82"/>
        <v>249.711</v>
      </c>
      <c r="K81" s="140"/>
      <c r="L81" s="198"/>
      <c r="M81" s="199"/>
      <c r="N81" s="199"/>
      <c r="O81" s="140"/>
      <c r="P81" s="140"/>
      <c r="Q81" s="192">
        <v>30.0</v>
      </c>
      <c r="R81" s="191">
        <f t="shared" si="62"/>
        <v>2.75</v>
      </c>
      <c r="S81" s="185">
        <f t="shared" si="70"/>
        <v>2</v>
      </c>
      <c r="T81" s="185">
        <f t="shared" si="64"/>
        <v>5.5</v>
      </c>
      <c r="U81" s="193">
        <f t="shared" si="60"/>
        <v>124.8555</v>
      </c>
      <c r="V81" s="191">
        <f t="shared" ref="V81:W81" si="83">C81/100</f>
        <v>0.94</v>
      </c>
      <c r="W81" s="191">
        <f t="shared" si="83"/>
        <v>1.61</v>
      </c>
      <c r="X81" s="191">
        <f t="shared" si="14"/>
        <v>5.5</v>
      </c>
      <c r="Y81" s="194">
        <f t="shared" si="15"/>
        <v>8.3237</v>
      </c>
      <c r="Z81" s="140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</row>
    <row r="82" ht="27.0" customHeight="1">
      <c r="A82" s="185">
        <v>159.0</v>
      </c>
      <c r="B82" s="195" t="s">
        <v>57</v>
      </c>
      <c r="C82" s="195">
        <v>95.0</v>
      </c>
      <c r="D82" s="195">
        <v>161.0</v>
      </c>
      <c r="E82" s="195">
        <v>275.0</v>
      </c>
      <c r="F82" s="195">
        <f t="shared" si="5"/>
        <v>0</v>
      </c>
      <c r="G82" s="195">
        <f t="shared" si="6"/>
        <v>126.18375</v>
      </c>
      <c r="H82" s="196">
        <f t="shared" si="7"/>
        <v>126.18375</v>
      </c>
      <c r="I82" s="195">
        <v>2.0</v>
      </c>
      <c r="J82" s="219">
        <f t="shared" si="82"/>
        <v>252.3675</v>
      </c>
      <c r="K82" s="140"/>
      <c r="L82" s="198"/>
      <c r="M82" s="199"/>
      <c r="N82" s="199"/>
      <c r="O82" s="140"/>
      <c r="P82" s="140"/>
      <c r="Q82" s="192">
        <v>30.0</v>
      </c>
      <c r="R82" s="191">
        <f t="shared" si="62"/>
        <v>2.75</v>
      </c>
      <c r="S82" s="185">
        <f t="shared" si="70"/>
        <v>2</v>
      </c>
      <c r="T82" s="185">
        <f t="shared" si="64"/>
        <v>5.5</v>
      </c>
      <c r="U82" s="193">
        <f t="shared" si="60"/>
        <v>126.18375</v>
      </c>
      <c r="V82" s="191">
        <f t="shared" ref="V82:W82" si="84">C82/100</f>
        <v>0.95</v>
      </c>
      <c r="W82" s="191">
        <f t="shared" si="84"/>
        <v>1.61</v>
      </c>
      <c r="X82" s="191">
        <f t="shared" si="14"/>
        <v>5.5</v>
      </c>
      <c r="Y82" s="194">
        <f t="shared" si="15"/>
        <v>8.41225</v>
      </c>
      <c r="Z82" s="140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</row>
    <row r="83" ht="27.0" customHeight="1">
      <c r="A83" s="185">
        <v>159.0</v>
      </c>
      <c r="B83" s="195" t="s">
        <v>57</v>
      </c>
      <c r="C83" s="195">
        <v>96.0</v>
      </c>
      <c r="D83" s="195">
        <v>161.0</v>
      </c>
      <c r="E83" s="195">
        <v>275.0</v>
      </c>
      <c r="F83" s="195">
        <f t="shared" si="5"/>
        <v>0</v>
      </c>
      <c r="G83" s="195">
        <f t="shared" si="6"/>
        <v>127.512</v>
      </c>
      <c r="H83" s="196">
        <f t="shared" si="7"/>
        <v>127.512</v>
      </c>
      <c r="I83" s="195">
        <v>3.0</v>
      </c>
      <c r="J83" s="219">
        <f t="shared" si="82"/>
        <v>382.536</v>
      </c>
      <c r="K83" s="140"/>
      <c r="L83" s="198"/>
      <c r="M83" s="199"/>
      <c r="N83" s="199"/>
      <c r="O83" s="140"/>
      <c r="P83" s="140"/>
      <c r="Q83" s="192">
        <v>30.0</v>
      </c>
      <c r="R83" s="191">
        <f t="shared" si="62"/>
        <v>2.75</v>
      </c>
      <c r="S83" s="185">
        <f t="shared" si="70"/>
        <v>3</v>
      </c>
      <c r="T83" s="185">
        <f t="shared" si="64"/>
        <v>8.25</v>
      </c>
      <c r="U83" s="193">
        <f t="shared" si="60"/>
        <v>127.512</v>
      </c>
      <c r="V83" s="191">
        <f t="shared" ref="V83:W83" si="85">C83/100</f>
        <v>0.96</v>
      </c>
      <c r="W83" s="191">
        <f t="shared" si="85"/>
        <v>1.61</v>
      </c>
      <c r="X83" s="191">
        <f t="shared" si="14"/>
        <v>8.25</v>
      </c>
      <c r="Y83" s="194">
        <f t="shared" si="15"/>
        <v>12.7512</v>
      </c>
      <c r="Z83" s="140"/>
      <c r="AA83" s="140"/>
      <c r="AB83" s="140"/>
      <c r="AC83" s="140"/>
      <c r="AD83" s="140"/>
      <c r="AE83" s="140"/>
      <c r="AF83" s="140"/>
      <c r="AG83" s="140"/>
      <c r="AH83" s="140"/>
      <c r="AI83" s="140"/>
      <c r="AJ83" s="140"/>
    </row>
    <row r="84" ht="27.0" customHeight="1">
      <c r="A84" s="185">
        <v>159.0</v>
      </c>
      <c r="B84" s="195" t="s">
        <v>57</v>
      </c>
      <c r="C84" s="195">
        <v>98.0</v>
      </c>
      <c r="D84" s="195">
        <v>161.0</v>
      </c>
      <c r="E84" s="195">
        <v>275.0</v>
      </c>
      <c r="F84" s="195">
        <f t="shared" si="5"/>
        <v>0</v>
      </c>
      <c r="G84" s="195">
        <f t="shared" si="6"/>
        <v>130.1685</v>
      </c>
      <c r="H84" s="196">
        <f t="shared" si="7"/>
        <v>130.1685</v>
      </c>
      <c r="I84" s="195">
        <v>1.0</v>
      </c>
      <c r="J84" s="219">
        <f t="shared" si="82"/>
        <v>130.1685</v>
      </c>
      <c r="K84" s="140"/>
      <c r="L84" s="198"/>
      <c r="M84" s="199"/>
      <c r="N84" s="199"/>
      <c r="O84" s="140"/>
      <c r="P84" s="140"/>
      <c r="Q84" s="192">
        <v>30.0</v>
      </c>
      <c r="R84" s="191">
        <f t="shared" si="62"/>
        <v>2.75</v>
      </c>
      <c r="S84" s="185">
        <f t="shared" si="70"/>
        <v>1</v>
      </c>
      <c r="T84" s="185">
        <f t="shared" si="64"/>
        <v>2.75</v>
      </c>
      <c r="U84" s="193">
        <f t="shared" si="60"/>
        <v>130.1685</v>
      </c>
      <c r="V84" s="191">
        <f t="shared" ref="V84:W84" si="86">C84/100</f>
        <v>0.98</v>
      </c>
      <c r="W84" s="191">
        <f t="shared" si="86"/>
        <v>1.61</v>
      </c>
      <c r="X84" s="191">
        <f t="shared" si="14"/>
        <v>2.75</v>
      </c>
      <c r="Y84" s="194">
        <f t="shared" si="15"/>
        <v>4.33895</v>
      </c>
      <c r="Z84" s="140"/>
      <c r="AA84" s="140"/>
      <c r="AB84" s="140"/>
      <c r="AC84" s="140"/>
      <c r="AD84" s="140"/>
      <c r="AE84" s="140"/>
      <c r="AF84" s="140"/>
      <c r="AG84" s="140"/>
      <c r="AH84" s="140"/>
      <c r="AI84" s="140"/>
      <c r="AJ84" s="140"/>
    </row>
    <row r="85" ht="27.0" customHeight="1">
      <c r="A85" s="185">
        <v>159.0</v>
      </c>
      <c r="B85" s="195" t="s">
        <v>57</v>
      </c>
      <c r="C85" s="195">
        <v>97.0</v>
      </c>
      <c r="D85" s="195">
        <v>161.0</v>
      </c>
      <c r="E85" s="195">
        <v>275.0</v>
      </c>
      <c r="F85" s="195">
        <f t="shared" si="5"/>
        <v>0</v>
      </c>
      <c r="G85" s="195">
        <f t="shared" si="6"/>
        <v>128.84025</v>
      </c>
      <c r="H85" s="196">
        <f t="shared" si="7"/>
        <v>128.84025</v>
      </c>
      <c r="I85" s="195">
        <v>2.0</v>
      </c>
      <c r="J85" s="219">
        <f t="shared" si="82"/>
        <v>257.6805</v>
      </c>
      <c r="K85" s="140"/>
      <c r="L85" s="198"/>
      <c r="M85" s="199"/>
      <c r="N85" s="199"/>
      <c r="O85" s="140"/>
      <c r="P85" s="140"/>
      <c r="Q85" s="192">
        <v>30.0</v>
      </c>
      <c r="R85" s="191">
        <f t="shared" si="62"/>
        <v>2.75</v>
      </c>
      <c r="S85" s="185">
        <f t="shared" si="70"/>
        <v>2</v>
      </c>
      <c r="T85" s="185">
        <f t="shared" si="64"/>
        <v>5.5</v>
      </c>
      <c r="U85" s="193">
        <f t="shared" si="60"/>
        <v>128.84025</v>
      </c>
      <c r="V85" s="191">
        <f t="shared" ref="V85:W85" si="87">C85/100</f>
        <v>0.97</v>
      </c>
      <c r="W85" s="191">
        <f t="shared" si="87"/>
        <v>1.61</v>
      </c>
      <c r="X85" s="191">
        <f t="shared" si="14"/>
        <v>5.5</v>
      </c>
      <c r="Y85" s="194">
        <f t="shared" si="15"/>
        <v>8.58935</v>
      </c>
      <c r="Z85" s="140"/>
      <c r="AA85" s="140"/>
      <c r="AB85" s="140"/>
      <c r="AC85" s="140"/>
      <c r="AD85" s="140"/>
      <c r="AE85" s="140"/>
      <c r="AF85" s="140"/>
      <c r="AG85" s="140"/>
      <c r="AH85" s="140"/>
      <c r="AI85" s="140"/>
      <c r="AJ85" s="140"/>
    </row>
    <row r="86" ht="27.0" customHeight="1">
      <c r="A86" s="185">
        <v>159.0</v>
      </c>
      <c r="B86" s="195" t="s">
        <v>57</v>
      </c>
      <c r="C86" s="195">
        <v>97.0</v>
      </c>
      <c r="D86" s="195">
        <v>161.0</v>
      </c>
      <c r="E86" s="195">
        <v>275.0</v>
      </c>
      <c r="F86" s="195">
        <f t="shared" si="5"/>
        <v>0</v>
      </c>
      <c r="G86" s="195">
        <f t="shared" si="6"/>
        <v>128.84025</v>
      </c>
      <c r="H86" s="196">
        <f t="shared" si="7"/>
        <v>128.84025</v>
      </c>
      <c r="I86" s="195">
        <v>1.0</v>
      </c>
      <c r="J86" s="219">
        <f t="shared" si="82"/>
        <v>128.84025</v>
      </c>
      <c r="K86" s="140"/>
      <c r="L86" s="198"/>
      <c r="M86" s="199"/>
      <c r="N86" s="199"/>
      <c r="O86" s="140"/>
      <c r="P86" s="140"/>
      <c r="Q86" s="192">
        <v>30.0</v>
      </c>
      <c r="R86" s="191">
        <f t="shared" si="62"/>
        <v>2.75</v>
      </c>
      <c r="S86" s="185">
        <f t="shared" si="70"/>
        <v>1</v>
      </c>
      <c r="T86" s="185">
        <f t="shared" si="64"/>
        <v>2.75</v>
      </c>
      <c r="U86" s="193">
        <f t="shared" si="60"/>
        <v>128.84025</v>
      </c>
      <c r="V86" s="191">
        <f t="shared" ref="V86:W86" si="88">C86/100</f>
        <v>0.97</v>
      </c>
      <c r="W86" s="191">
        <f t="shared" si="88"/>
        <v>1.61</v>
      </c>
      <c r="X86" s="191">
        <f t="shared" si="14"/>
        <v>2.75</v>
      </c>
      <c r="Y86" s="194">
        <f t="shared" si="15"/>
        <v>4.294675</v>
      </c>
      <c r="Z86" s="140"/>
      <c r="AA86" s="140"/>
      <c r="AB86" s="140"/>
      <c r="AC86" s="140"/>
      <c r="AD86" s="140"/>
      <c r="AE86" s="140"/>
      <c r="AF86" s="140"/>
      <c r="AG86" s="140"/>
      <c r="AH86" s="140"/>
      <c r="AI86" s="140"/>
      <c r="AJ86" s="140"/>
    </row>
    <row r="87" ht="27.0" customHeight="1">
      <c r="A87" s="185">
        <v>159.0</v>
      </c>
      <c r="B87" s="195" t="s">
        <v>57</v>
      </c>
      <c r="C87" s="195">
        <v>96.0</v>
      </c>
      <c r="D87" s="195">
        <v>161.0</v>
      </c>
      <c r="E87" s="195">
        <v>275.0</v>
      </c>
      <c r="F87" s="195">
        <f t="shared" si="5"/>
        <v>0</v>
      </c>
      <c r="G87" s="195">
        <f t="shared" si="6"/>
        <v>127.512</v>
      </c>
      <c r="H87" s="196">
        <f t="shared" si="7"/>
        <v>127.512</v>
      </c>
      <c r="I87" s="195">
        <v>2.0</v>
      </c>
      <c r="J87" s="219">
        <f t="shared" si="82"/>
        <v>255.024</v>
      </c>
      <c r="K87" s="140"/>
      <c r="L87" s="198"/>
      <c r="M87" s="199"/>
      <c r="N87" s="199"/>
      <c r="O87" s="140"/>
      <c r="P87" s="140"/>
      <c r="Q87" s="192">
        <v>30.0</v>
      </c>
      <c r="R87" s="191">
        <f t="shared" si="62"/>
        <v>2.75</v>
      </c>
      <c r="S87" s="185">
        <f t="shared" si="70"/>
        <v>2</v>
      </c>
      <c r="T87" s="185">
        <f t="shared" si="64"/>
        <v>5.5</v>
      </c>
      <c r="U87" s="193">
        <f t="shared" si="60"/>
        <v>127.512</v>
      </c>
      <c r="V87" s="191">
        <f t="shared" ref="V87:W87" si="89">C87/100</f>
        <v>0.96</v>
      </c>
      <c r="W87" s="191">
        <f t="shared" si="89"/>
        <v>1.61</v>
      </c>
      <c r="X87" s="191">
        <f t="shared" si="14"/>
        <v>5.5</v>
      </c>
      <c r="Y87" s="194">
        <f t="shared" si="15"/>
        <v>8.5008</v>
      </c>
      <c r="Z87" s="140"/>
      <c r="AA87" s="140"/>
      <c r="AB87" s="140"/>
      <c r="AC87" s="140"/>
      <c r="AD87" s="140"/>
      <c r="AE87" s="140"/>
      <c r="AF87" s="140"/>
      <c r="AG87" s="140"/>
      <c r="AH87" s="140"/>
      <c r="AI87" s="140"/>
      <c r="AJ87" s="140"/>
    </row>
    <row r="88" ht="27.0" customHeight="1">
      <c r="A88" s="185">
        <v>159.0</v>
      </c>
      <c r="B88" s="195" t="s">
        <v>57</v>
      </c>
      <c r="C88" s="195">
        <v>93.0</v>
      </c>
      <c r="D88" s="195">
        <v>161.0</v>
      </c>
      <c r="E88" s="195">
        <v>275.0</v>
      </c>
      <c r="F88" s="195">
        <f t="shared" si="5"/>
        <v>0</v>
      </c>
      <c r="G88" s="195">
        <f t="shared" si="6"/>
        <v>123.52725</v>
      </c>
      <c r="H88" s="196">
        <f t="shared" si="7"/>
        <v>123.52725</v>
      </c>
      <c r="I88" s="195">
        <v>1.0</v>
      </c>
      <c r="J88" s="219">
        <f t="shared" si="82"/>
        <v>123.52725</v>
      </c>
      <c r="K88" s="140"/>
      <c r="L88" s="198"/>
      <c r="M88" s="199"/>
      <c r="N88" s="199"/>
      <c r="O88" s="140"/>
      <c r="P88" s="140"/>
      <c r="Q88" s="192">
        <v>30.0</v>
      </c>
      <c r="R88" s="191">
        <f t="shared" si="62"/>
        <v>2.75</v>
      </c>
      <c r="S88" s="185">
        <f t="shared" si="70"/>
        <v>1</v>
      </c>
      <c r="T88" s="185">
        <f t="shared" si="64"/>
        <v>2.75</v>
      </c>
      <c r="U88" s="193">
        <f t="shared" si="60"/>
        <v>123.52725</v>
      </c>
      <c r="V88" s="191">
        <f t="shared" ref="V88:W88" si="90">C88/100</f>
        <v>0.93</v>
      </c>
      <c r="W88" s="191">
        <f t="shared" si="90"/>
        <v>1.61</v>
      </c>
      <c r="X88" s="191">
        <f t="shared" si="14"/>
        <v>2.75</v>
      </c>
      <c r="Y88" s="194">
        <f t="shared" si="15"/>
        <v>4.117575</v>
      </c>
      <c r="Z88" s="140"/>
      <c r="AA88" s="140"/>
      <c r="AB88" s="140"/>
      <c r="AC88" s="140"/>
      <c r="AD88" s="140"/>
      <c r="AE88" s="140"/>
      <c r="AF88" s="140"/>
      <c r="AG88" s="140"/>
      <c r="AH88" s="140"/>
      <c r="AI88" s="140"/>
      <c r="AJ88" s="140"/>
    </row>
    <row r="89" ht="27.0" customHeight="1">
      <c r="A89" s="185">
        <v>159.0</v>
      </c>
      <c r="B89" s="195" t="s">
        <v>57</v>
      </c>
      <c r="C89" s="195">
        <v>95.0</v>
      </c>
      <c r="D89" s="195">
        <v>161.0</v>
      </c>
      <c r="E89" s="195">
        <v>275.0</v>
      </c>
      <c r="F89" s="195">
        <f t="shared" si="5"/>
        <v>0</v>
      </c>
      <c r="G89" s="195">
        <f t="shared" si="6"/>
        <v>126.18375</v>
      </c>
      <c r="H89" s="196">
        <f t="shared" si="7"/>
        <v>126.18375</v>
      </c>
      <c r="I89" s="195">
        <v>1.0</v>
      </c>
      <c r="J89" s="219">
        <f t="shared" si="82"/>
        <v>126.18375</v>
      </c>
      <c r="K89" s="140"/>
      <c r="L89" s="198"/>
      <c r="M89" s="199"/>
      <c r="N89" s="199"/>
      <c r="O89" s="140"/>
      <c r="P89" s="140"/>
      <c r="Q89" s="192">
        <v>30.0</v>
      </c>
      <c r="R89" s="191">
        <f t="shared" si="62"/>
        <v>2.75</v>
      </c>
      <c r="S89" s="185">
        <f t="shared" si="70"/>
        <v>1</v>
      </c>
      <c r="T89" s="185">
        <f t="shared" si="64"/>
        <v>2.75</v>
      </c>
      <c r="U89" s="193">
        <f t="shared" si="60"/>
        <v>126.18375</v>
      </c>
      <c r="V89" s="191">
        <f t="shared" ref="V89:W89" si="91">C89/100</f>
        <v>0.95</v>
      </c>
      <c r="W89" s="191">
        <f t="shared" si="91"/>
        <v>1.61</v>
      </c>
      <c r="X89" s="191">
        <f t="shared" si="14"/>
        <v>2.75</v>
      </c>
      <c r="Y89" s="194">
        <f t="shared" si="15"/>
        <v>4.206125</v>
      </c>
      <c r="Z89" s="140"/>
      <c r="AA89" s="140"/>
      <c r="AB89" s="140"/>
      <c r="AC89" s="140"/>
      <c r="AD89" s="140"/>
      <c r="AE89" s="140"/>
      <c r="AF89" s="140"/>
      <c r="AG89" s="140"/>
      <c r="AH89" s="140"/>
      <c r="AI89" s="140"/>
      <c r="AJ89" s="140"/>
    </row>
    <row r="90" ht="27.0" customHeight="1">
      <c r="A90" s="185">
        <v>159.0</v>
      </c>
      <c r="B90" s="195" t="s">
        <v>57</v>
      </c>
      <c r="C90" s="195">
        <v>80.0</v>
      </c>
      <c r="D90" s="195">
        <v>161.0</v>
      </c>
      <c r="E90" s="195">
        <v>275.0</v>
      </c>
      <c r="F90" s="195">
        <f t="shared" si="5"/>
        <v>0</v>
      </c>
      <c r="G90" s="195">
        <f t="shared" si="6"/>
        <v>106.26</v>
      </c>
      <c r="H90" s="196">
        <f t="shared" si="7"/>
        <v>106.26</v>
      </c>
      <c r="I90" s="195">
        <v>1.0</v>
      </c>
      <c r="J90" s="219">
        <f t="shared" si="82"/>
        <v>106.26</v>
      </c>
      <c r="K90" s="140"/>
      <c r="L90" s="198"/>
      <c r="M90" s="199"/>
      <c r="N90" s="199"/>
      <c r="O90" s="140"/>
      <c r="P90" s="140"/>
      <c r="Q90" s="192">
        <v>30.0</v>
      </c>
      <c r="R90" s="191">
        <f t="shared" si="62"/>
        <v>2.75</v>
      </c>
      <c r="S90" s="185">
        <f t="shared" si="70"/>
        <v>1</v>
      </c>
      <c r="T90" s="185">
        <f t="shared" si="64"/>
        <v>2.75</v>
      </c>
      <c r="U90" s="193">
        <f t="shared" si="60"/>
        <v>106.26</v>
      </c>
      <c r="V90" s="191">
        <f t="shared" ref="V90:W90" si="92">C90/100</f>
        <v>0.8</v>
      </c>
      <c r="W90" s="191">
        <f t="shared" si="92"/>
        <v>1.61</v>
      </c>
      <c r="X90" s="191">
        <f t="shared" si="14"/>
        <v>2.75</v>
      </c>
      <c r="Y90" s="194">
        <f t="shared" si="15"/>
        <v>3.542</v>
      </c>
      <c r="Z90" s="140"/>
      <c r="AA90" s="140"/>
      <c r="AB90" s="140"/>
      <c r="AC90" s="140"/>
      <c r="AD90" s="140"/>
      <c r="AE90" s="140"/>
      <c r="AF90" s="140"/>
      <c r="AG90" s="140"/>
      <c r="AH90" s="140"/>
      <c r="AI90" s="140"/>
      <c r="AJ90" s="140"/>
    </row>
    <row r="91" ht="27.0" customHeight="1">
      <c r="A91" s="185">
        <v>159.0</v>
      </c>
      <c r="B91" s="195" t="s">
        <v>57</v>
      </c>
      <c r="C91" s="195">
        <v>94.0</v>
      </c>
      <c r="D91" s="195">
        <v>161.0</v>
      </c>
      <c r="E91" s="195">
        <v>275.0</v>
      </c>
      <c r="F91" s="195">
        <f t="shared" si="5"/>
        <v>0</v>
      </c>
      <c r="G91" s="195">
        <f t="shared" si="6"/>
        <v>124.8555</v>
      </c>
      <c r="H91" s="196">
        <f t="shared" si="7"/>
        <v>124.8555</v>
      </c>
      <c r="I91" s="195">
        <v>2.0</v>
      </c>
      <c r="J91" s="219">
        <f t="shared" si="82"/>
        <v>249.711</v>
      </c>
      <c r="K91" s="140"/>
      <c r="L91" s="198"/>
      <c r="M91" s="199"/>
      <c r="N91" s="199"/>
      <c r="O91" s="140"/>
      <c r="P91" s="140"/>
      <c r="Q91" s="192">
        <v>30.0</v>
      </c>
      <c r="R91" s="191">
        <f t="shared" si="62"/>
        <v>2.75</v>
      </c>
      <c r="S91" s="185">
        <f t="shared" si="70"/>
        <v>2</v>
      </c>
      <c r="T91" s="185">
        <f t="shared" si="64"/>
        <v>5.5</v>
      </c>
      <c r="U91" s="193">
        <f t="shared" si="60"/>
        <v>124.8555</v>
      </c>
      <c r="V91" s="191">
        <f t="shared" ref="V91:W91" si="93">C91/100</f>
        <v>0.94</v>
      </c>
      <c r="W91" s="191">
        <f t="shared" si="93"/>
        <v>1.61</v>
      </c>
      <c r="X91" s="191">
        <f t="shared" si="14"/>
        <v>5.5</v>
      </c>
      <c r="Y91" s="194">
        <f t="shared" si="15"/>
        <v>8.3237</v>
      </c>
      <c r="Z91" s="140"/>
      <c r="AA91" s="140"/>
      <c r="AB91" s="140"/>
      <c r="AC91" s="140"/>
      <c r="AD91" s="140"/>
      <c r="AE91" s="140"/>
      <c r="AF91" s="140"/>
      <c r="AG91" s="140"/>
      <c r="AH91" s="140"/>
      <c r="AI91" s="140"/>
      <c r="AJ91" s="140"/>
    </row>
    <row r="92" ht="27.0" customHeight="1">
      <c r="A92" s="185">
        <v>159.0</v>
      </c>
      <c r="B92" s="195" t="s">
        <v>57</v>
      </c>
      <c r="C92" s="195">
        <v>95.0</v>
      </c>
      <c r="D92" s="195">
        <v>161.0</v>
      </c>
      <c r="E92" s="195">
        <v>275.0</v>
      </c>
      <c r="F92" s="195">
        <f t="shared" si="5"/>
        <v>0</v>
      </c>
      <c r="G92" s="195">
        <f t="shared" si="6"/>
        <v>126.18375</v>
      </c>
      <c r="H92" s="196">
        <f t="shared" si="7"/>
        <v>126.18375</v>
      </c>
      <c r="I92" s="195">
        <v>1.0</v>
      </c>
      <c r="J92" s="219">
        <f t="shared" si="82"/>
        <v>126.18375</v>
      </c>
      <c r="K92" s="140"/>
      <c r="L92" s="198"/>
      <c r="M92" s="199"/>
      <c r="N92" s="199"/>
      <c r="O92" s="140"/>
      <c r="P92" s="140"/>
      <c r="Q92" s="192">
        <v>30.0</v>
      </c>
      <c r="R92" s="191">
        <f t="shared" si="62"/>
        <v>2.75</v>
      </c>
      <c r="S92" s="185">
        <f t="shared" si="70"/>
        <v>1</v>
      </c>
      <c r="T92" s="185">
        <f t="shared" si="64"/>
        <v>2.75</v>
      </c>
      <c r="U92" s="193">
        <f t="shared" si="60"/>
        <v>126.18375</v>
      </c>
      <c r="V92" s="191">
        <f t="shared" ref="V92:W92" si="94">C92/100</f>
        <v>0.95</v>
      </c>
      <c r="W92" s="191">
        <f t="shared" si="94"/>
        <v>1.61</v>
      </c>
      <c r="X92" s="191">
        <f t="shared" si="14"/>
        <v>2.75</v>
      </c>
      <c r="Y92" s="194">
        <f t="shared" si="15"/>
        <v>4.206125</v>
      </c>
      <c r="Z92" s="140"/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</row>
    <row r="93" ht="27.0" customHeight="1">
      <c r="A93" s="185">
        <v>159.0</v>
      </c>
      <c r="B93" s="195" t="s">
        <v>57</v>
      </c>
      <c r="C93" s="195">
        <v>93.0</v>
      </c>
      <c r="D93" s="195">
        <v>161.0</v>
      </c>
      <c r="E93" s="195">
        <v>275.0</v>
      </c>
      <c r="F93" s="195">
        <f t="shared" si="5"/>
        <v>0</v>
      </c>
      <c r="G93" s="195">
        <f t="shared" si="6"/>
        <v>123.52725</v>
      </c>
      <c r="H93" s="196">
        <f t="shared" si="7"/>
        <v>123.52725</v>
      </c>
      <c r="I93" s="195">
        <v>1.0</v>
      </c>
      <c r="J93" s="219">
        <f t="shared" si="82"/>
        <v>123.52725</v>
      </c>
      <c r="K93" s="140"/>
      <c r="L93" s="198"/>
      <c r="M93" s="199"/>
      <c r="N93" s="199"/>
      <c r="O93" s="140"/>
      <c r="P93" s="140"/>
      <c r="Q93" s="192">
        <v>30.0</v>
      </c>
      <c r="R93" s="191">
        <f t="shared" si="62"/>
        <v>2.75</v>
      </c>
      <c r="S93" s="185">
        <f t="shared" si="70"/>
        <v>1</v>
      </c>
      <c r="T93" s="185">
        <f t="shared" si="64"/>
        <v>2.75</v>
      </c>
      <c r="U93" s="193">
        <f t="shared" si="60"/>
        <v>123.52725</v>
      </c>
      <c r="V93" s="191">
        <f t="shared" ref="V93:W93" si="95">C93/100</f>
        <v>0.93</v>
      </c>
      <c r="W93" s="191">
        <f t="shared" si="95"/>
        <v>1.61</v>
      </c>
      <c r="X93" s="191">
        <f t="shared" si="14"/>
        <v>2.75</v>
      </c>
      <c r="Y93" s="194">
        <f t="shared" si="15"/>
        <v>4.117575</v>
      </c>
      <c r="Z93" s="140"/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</row>
    <row r="94" ht="27.0" customHeight="1">
      <c r="A94" s="185">
        <v>159.0</v>
      </c>
      <c r="B94" s="195" t="s">
        <v>57</v>
      </c>
      <c r="C94" s="195">
        <v>88.0</v>
      </c>
      <c r="D94" s="195">
        <v>161.0</v>
      </c>
      <c r="E94" s="195">
        <v>275.0</v>
      </c>
      <c r="F94" s="195">
        <f t="shared" si="5"/>
        <v>0</v>
      </c>
      <c r="G94" s="195">
        <f t="shared" si="6"/>
        <v>116.886</v>
      </c>
      <c r="H94" s="196">
        <f t="shared" si="7"/>
        <v>116.886</v>
      </c>
      <c r="I94" s="195">
        <v>1.0</v>
      </c>
      <c r="J94" s="219">
        <f t="shared" si="82"/>
        <v>116.886</v>
      </c>
      <c r="K94" s="140"/>
      <c r="L94" s="198"/>
      <c r="M94" s="199"/>
      <c r="N94" s="199"/>
      <c r="O94" s="140"/>
      <c r="P94" s="140"/>
      <c r="Q94" s="192">
        <v>30.0</v>
      </c>
      <c r="R94" s="191">
        <f t="shared" si="62"/>
        <v>2.75</v>
      </c>
      <c r="S94" s="185">
        <f t="shared" si="70"/>
        <v>1</v>
      </c>
      <c r="T94" s="185">
        <f t="shared" si="64"/>
        <v>2.75</v>
      </c>
      <c r="U94" s="193">
        <f t="shared" ref="U94:U98" si="97">Q94*C94/100*D94/100*E94/100</f>
        <v>116.886</v>
      </c>
      <c r="V94" s="191">
        <f t="shared" ref="V94:W94" si="96">C94/100</f>
        <v>0.88</v>
      </c>
      <c r="W94" s="191">
        <f t="shared" si="96"/>
        <v>1.61</v>
      </c>
      <c r="X94" s="191">
        <f t="shared" si="14"/>
        <v>2.75</v>
      </c>
      <c r="Y94" s="194">
        <f t="shared" si="15"/>
        <v>3.8962</v>
      </c>
      <c r="Z94" s="140"/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</row>
    <row r="95" ht="27.0" customHeight="1">
      <c r="A95" s="185">
        <v>159.0</v>
      </c>
      <c r="B95" s="195" t="s">
        <v>57</v>
      </c>
      <c r="C95" s="195">
        <v>97.0</v>
      </c>
      <c r="D95" s="195">
        <v>161.0</v>
      </c>
      <c r="E95" s="195">
        <v>275.0</v>
      </c>
      <c r="F95" s="195">
        <f t="shared" si="5"/>
        <v>0</v>
      </c>
      <c r="G95" s="195">
        <f t="shared" si="6"/>
        <v>128.84025</v>
      </c>
      <c r="H95" s="196">
        <f t="shared" si="7"/>
        <v>128.84025</v>
      </c>
      <c r="I95" s="195">
        <v>1.0</v>
      </c>
      <c r="J95" s="219">
        <f t="shared" si="82"/>
        <v>128.84025</v>
      </c>
      <c r="K95" s="140"/>
      <c r="L95" s="198"/>
      <c r="M95" s="199"/>
      <c r="N95" s="199"/>
      <c r="O95" s="140"/>
      <c r="P95" s="140"/>
      <c r="Q95" s="192">
        <v>30.0</v>
      </c>
      <c r="R95" s="191">
        <f t="shared" si="62"/>
        <v>2.75</v>
      </c>
      <c r="S95" s="185">
        <f t="shared" si="70"/>
        <v>1</v>
      </c>
      <c r="T95" s="185">
        <f t="shared" si="64"/>
        <v>2.75</v>
      </c>
      <c r="U95" s="193">
        <f t="shared" si="97"/>
        <v>128.84025</v>
      </c>
      <c r="V95" s="191">
        <f t="shared" ref="V95:W95" si="98">C95/100</f>
        <v>0.97</v>
      </c>
      <c r="W95" s="191">
        <f t="shared" si="98"/>
        <v>1.61</v>
      </c>
      <c r="X95" s="191">
        <f t="shared" si="14"/>
        <v>2.75</v>
      </c>
      <c r="Y95" s="194">
        <f t="shared" si="15"/>
        <v>4.294675</v>
      </c>
      <c r="Z95" s="140"/>
      <c r="AA95" s="140"/>
      <c r="AB95" s="140"/>
      <c r="AC95" s="140"/>
      <c r="AD95" s="140"/>
      <c r="AE95" s="140"/>
      <c r="AF95" s="140"/>
      <c r="AG95" s="140"/>
      <c r="AH95" s="140"/>
      <c r="AI95" s="140"/>
      <c r="AJ95" s="140"/>
    </row>
    <row r="96" ht="27.0" customHeight="1">
      <c r="A96" s="185">
        <v>159.0</v>
      </c>
      <c r="B96" s="195" t="s">
        <v>57</v>
      </c>
      <c r="C96" s="195">
        <v>94.0</v>
      </c>
      <c r="D96" s="195">
        <v>161.0</v>
      </c>
      <c r="E96" s="195">
        <v>275.0</v>
      </c>
      <c r="F96" s="195">
        <f t="shared" si="5"/>
        <v>0</v>
      </c>
      <c r="G96" s="195">
        <f t="shared" si="6"/>
        <v>124.8555</v>
      </c>
      <c r="H96" s="196">
        <f t="shared" si="7"/>
        <v>124.8555</v>
      </c>
      <c r="I96" s="195">
        <v>1.0</v>
      </c>
      <c r="J96" s="219">
        <f t="shared" si="82"/>
        <v>124.8555</v>
      </c>
      <c r="K96" s="140"/>
      <c r="L96" s="198"/>
      <c r="M96" s="199"/>
      <c r="N96" s="199"/>
      <c r="O96" s="140"/>
      <c r="P96" s="140"/>
      <c r="Q96" s="192">
        <v>30.0</v>
      </c>
      <c r="R96" s="191">
        <f t="shared" si="62"/>
        <v>2.75</v>
      </c>
      <c r="S96" s="185">
        <f t="shared" si="70"/>
        <v>1</v>
      </c>
      <c r="T96" s="185">
        <f t="shared" si="64"/>
        <v>2.75</v>
      </c>
      <c r="U96" s="193">
        <f t="shared" si="97"/>
        <v>124.8555</v>
      </c>
      <c r="V96" s="191">
        <f t="shared" ref="V96:W96" si="99">C96/100</f>
        <v>0.94</v>
      </c>
      <c r="W96" s="191">
        <f t="shared" si="99"/>
        <v>1.61</v>
      </c>
      <c r="X96" s="191">
        <f t="shared" si="14"/>
        <v>2.75</v>
      </c>
      <c r="Y96" s="194">
        <f t="shared" si="15"/>
        <v>4.16185</v>
      </c>
      <c r="Z96" s="140"/>
      <c r="AA96" s="140"/>
      <c r="AB96" s="140"/>
      <c r="AC96" s="140"/>
      <c r="AD96" s="140"/>
      <c r="AE96" s="140"/>
      <c r="AF96" s="140"/>
      <c r="AG96" s="140"/>
      <c r="AH96" s="140"/>
      <c r="AI96" s="140"/>
      <c r="AJ96" s="140"/>
    </row>
    <row r="97" ht="27.0" customHeight="1">
      <c r="A97" s="185">
        <v>159.0</v>
      </c>
      <c r="B97" s="195" t="s">
        <v>57</v>
      </c>
      <c r="C97" s="195">
        <v>93.0</v>
      </c>
      <c r="D97" s="195">
        <v>161.0</v>
      </c>
      <c r="E97" s="195">
        <v>275.0</v>
      </c>
      <c r="F97" s="195">
        <f t="shared" si="5"/>
        <v>0</v>
      </c>
      <c r="G97" s="195">
        <f t="shared" si="6"/>
        <v>123.52725</v>
      </c>
      <c r="H97" s="196">
        <f t="shared" si="7"/>
        <v>123.52725</v>
      </c>
      <c r="I97" s="195">
        <v>1.0</v>
      </c>
      <c r="J97" s="219">
        <f t="shared" si="82"/>
        <v>123.52725</v>
      </c>
      <c r="K97" s="140"/>
      <c r="L97" s="198"/>
      <c r="M97" s="199"/>
      <c r="N97" s="199"/>
      <c r="O97" s="140"/>
      <c r="P97" s="140"/>
      <c r="Q97" s="192">
        <v>30.0</v>
      </c>
      <c r="R97" s="191">
        <f t="shared" si="62"/>
        <v>2.75</v>
      </c>
      <c r="S97" s="185">
        <f t="shared" si="70"/>
        <v>1</v>
      </c>
      <c r="T97" s="185">
        <f t="shared" si="64"/>
        <v>2.75</v>
      </c>
      <c r="U97" s="193">
        <f t="shared" si="97"/>
        <v>123.52725</v>
      </c>
      <c r="V97" s="191">
        <f t="shared" ref="V97:W97" si="100">C97/100</f>
        <v>0.93</v>
      </c>
      <c r="W97" s="191">
        <f t="shared" si="100"/>
        <v>1.61</v>
      </c>
      <c r="X97" s="191">
        <f t="shared" si="14"/>
        <v>2.75</v>
      </c>
      <c r="Y97" s="194">
        <f t="shared" si="15"/>
        <v>4.117575</v>
      </c>
      <c r="Z97" s="140"/>
      <c r="AA97" s="140"/>
      <c r="AB97" s="140"/>
      <c r="AC97" s="140"/>
      <c r="AD97" s="140"/>
      <c r="AE97" s="140"/>
      <c r="AF97" s="140"/>
      <c r="AG97" s="140"/>
      <c r="AH97" s="140"/>
      <c r="AI97" s="140"/>
      <c r="AJ97" s="140"/>
    </row>
    <row r="98" ht="27.0" customHeight="1">
      <c r="A98" s="185">
        <v>159.0</v>
      </c>
      <c r="B98" s="195" t="s">
        <v>57</v>
      </c>
      <c r="C98" s="195">
        <v>92.0</v>
      </c>
      <c r="D98" s="195">
        <v>161.0</v>
      </c>
      <c r="E98" s="195">
        <v>275.0</v>
      </c>
      <c r="F98" s="195">
        <f t="shared" si="5"/>
        <v>0</v>
      </c>
      <c r="G98" s="195">
        <f t="shared" si="6"/>
        <v>122.199</v>
      </c>
      <c r="H98" s="196">
        <f t="shared" si="7"/>
        <v>122.199</v>
      </c>
      <c r="I98" s="195">
        <v>1.0</v>
      </c>
      <c r="J98" s="219">
        <f>+I98*H98</f>
        <v>122.199</v>
      </c>
      <c r="K98" s="140"/>
      <c r="L98" s="198"/>
      <c r="M98" s="199"/>
      <c r="N98" s="199"/>
      <c r="O98" s="140"/>
      <c r="P98" s="140"/>
      <c r="Q98" s="192">
        <v>30.0</v>
      </c>
      <c r="R98" s="191">
        <f t="shared" si="62"/>
        <v>2.75</v>
      </c>
      <c r="S98" s="185">
        <f t="shared" si="70"/>
        <v>1</v>
      </c>
      <c r="T98" s="185">
        <f t="shared" si="64"/>
        <v>2.75</v>
      </c>
      <c r="U98" s="193">
        <f t="shared" si="97"/>
        <v>122.199</v>
      </c>
      <c r="V98" s="191">
        <f t="shared" ref="V98:W98" si="101">C98/100</f>
        <v>0.92</v>
      </c>
      <c r="W98" s="191">
        <f t="shared" si="101"/>
        <v>1.61</v>
      </c>
      <c r="X98" s="191">
        <f t="shared" si="14"/>
        <v>2.75</v>
      </c>
      <c r="Y98" s="194">
        <f t="shared" si="15"/>
        <v>4.0733</v>
      </c>
      <c r="Z98" s="140"/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</row>
    <row r="99" ht="27.0" customHeight="1">
      <c r="A99" s="164"/>
      <c r="B99" s="180"/>
      <c r="C99" s="180"/>
      <c r="D99" s="180"/>
      <c r="E99" s="180"/>
      <c r="F99" s="180"/>
      <c r="G99" s="180"/>
      <c r="H99" s="183"/>
      <c r="I99" s="164"/>
      <c r="J99" s="202">
        <f>+Q128</f>
        <v>91.6</v>
      </c>
      <c r="K99" s="140"/>
      <c r="L99" s="140"/>
      <c r="M99" s="140"/>
      <c r="N99" s="140"/>
      <c r="O99" s="140"/>
      <c r="P99" s="140"/>
      <c r="Q99" s="203"/>
      <c r="R99" s="191">
        <f t="shared" si="62"/>
        <v>0</v>
      </c>
      <c r="S99" s="185" t="str">
        <f t="shared" si="70"/>
        <v/>
      </c>
      <c r="T99" s="185">
        <f t="shared" si="64"/>
        <v>0</v>
      </c>
      <c r="U99" s="193"/>
      <c r="V99" s="191">
        <f t="shared" ref="V99:W99" si="102">C99/100</f>
        <v>0</v>
      </c>
      <c r="W99" s="191">
        <f t="shared" si="102"/>
        <v>0</v>
      </c>
      <c r="X99" s="191">
        <f t="shared" si="14"/>
        <v>0</v>
      </c>
      <c r="Y99" s="194">
        <f t="shared" si="15"/>
        <v>0</v>
      </c>
      <c r="Z99" s="140"/>
      <c r="AA99" s="140"/>
      <c r="AB99" s="140"/>
      <c r="AC99" s="140"/>
      <c r="AD99" s="140"/>
      <c r="AE99" s="140"/>
      <c r="AF99" s="140"/>
      <c r="AG99" s="140"/>
      <c r="AH99" s="140"/>
      <c r="AI99" s="140"/>
      <c r="AJ99" s="140"/>
    </row>
    <row r="100" ht="27.0" customHeight="1">
      <c r="A100" s="164"/>
      <c r="B100" s="204"/>
      <c r="C100" s="204"/>
      <c r="D100" s="204"/>
      <c r="E100" s="204"/>
      <c r="F100" s="204"/>
      <c r="G100" s="204"/>
      <c r="H100" s="205"/>
      <c r="I100" s="206">
        <f>SUM(I22:I98)</f>
        <v>251</v>
      </c>
      <c r="J100" s="207">
        <f>SUM(J22:J99)</f>
        <v>32474.48006</v>
      </c>
      <c r="K100" s="208"/>
      <c r="L100" s="208"/>
      <c r="M100" s="208"/>
      <c r="N100" s="208"/>
      <c r="O100" s="208"/>
      <c r="P100" s="208"/>
      <c r="Q100" s="142"/>
      <c r="R100" s="208">
        <f>SUMIFS($S$22:$S$98,$R$22:$R$98,"&gt;=3")</f>
        <v>0</v>
      </c>
      <c r="S100" s="208">
        <f t="shared" ref="S100:T100" si="103">SUM(S22:S98)</f>
        <v>382</v>
      </c>
      <c r="T100" s="208">
        <f t="shared" si="103"/>
        <v>900.55</v>
      </c>
      <c r="U100" s="209"/>
      <c r="V100" s="208"/>
      <c r="W100" s="208"/>
      <c r="X100" s="208"/>
      <c r="Y100" s="210">
        <f>SUM(Y22:Y99)</f>
        <v>1545.997486</v>
      </c>
      <c r="Z100" s="208"/>
      <c r="AA100" s="208"/>
      <c r="AB100" s="208"/>
      <c r="AC100" s="208"/>
      <c r="AD100" s="208"/>
      <c r="AE100" s="208"/>
      <c r="AF100" s="208"/>
      <c r="AG100" s="208"/>
      <c r="AH100" s="208"/>
      <c r="AI100" s="208"/>
      <c r="AJ100" s="208"/>
    </row>
    <row r="101" ht="29.25" customHeight="1">
      <c r="A101" s="140"/>
      <c r="B101" s="140"/>
      <c r="C101" s="140"/>
      <c r="D101" s="140"/>
      <c r="E101" s="140"/>
      <c r="F101" s="140"/>
      <c r="G101" s="140"/>
      <c r="H101" s="141"/>
      <c r="I101" s="140"/>
      <c r="J101" s="269"/>
      <c r="K101" s="140"/>
      <c r="L101" s="140"/>
      <c r="M101" s="140"/>
      <c r="N101" s="140"/>
      <c r="O101" s="140"/>
      <c r="P101" s="140"/>
      <c r="Q101" s="142"/>
      <c r="R101" s="190"/>
      <c r="S101" s="140"/>
      <c r="T101" s="140"/>
      <c r="U101" s="143"/>
      <c r="V101" s="140"/>
      <c r="W101" s="140"/>
      <c r="X101" s="140"/>
      <c r="Y101" s="140"/>
      <c r="Z101" s="140"/>
      <c r="AA101" s="140"/>
      <c r="AB101" s="140"/>
      <c r="AC101" s="140"/>
      <c r="AD101" s="140"/>
      <c r="AE101" s="140"/>
      <c r="AF101" s="140"/>
      <c r="AG101" s="140"/>
      <c r="AH101" s="140"/>
      <c r="AI101" s="140"/>
      <c r="AJ101" s="140"/>
    </row>
    <row r="102" ht="29.25" customHeight="1">
      <c r="A102" s="140"/>
      <c r="B102" s="140"/>
      <c r="C102" s="140"/>
      <c r="D102" s="140"/>
      <c r="E102" s="140"/>
      <c r="F102" s="140"/>
      <c r="G102" s="140"/>
      <c r="H102" s="141"/>
      <c r="I102" s="140"/>
      <c r="J102" s="269"/>
      <c r="K102" s="140"/>
      <c r="L102" s="140"/>
      <c r="M102" s="140"/>
      <c r="N102" s="140"/>
      <c r="O102" s="140"/>
      <c r="P102" s="140"/>
      <c r="Q102" s="203"/>
      <c r="R102" s="140"/>
      <c r="S102" s="140" t="s">
        <v>48</v>
      </c>
      <c r="T102" s="140" t="s">
        <v>64</v>
      </c>
      <c r="U102" s="143"/>
      <c r="V102" s="140"/>
      <c r="W102" s="140"/>
      <c r="X102" s="140"/>
      <c r="Y102" s="140"/>
      <c r="Z102" s="140"/>
      <c r="AA102" s="140"/>
      <c r="AB102" s="140"/>
      <c r="AC102" s="140"/>
      <c r="AD102" s="140"/>
      <c r="AE102" s="140"/>
      <c r="AF102" s="140"/>
      <c r="AG102" s="140"/>
      <c r="AH102" s="140"/>
      <c r="AI102" s="140"/>
      <c r="AJ102" s="140"/>
    </row>
    <row r="103" ht="29.25" customHeight="1">
      <c r="A103" s="140"/>
      <c r="B103" s="140"/>
      <c r="C103" s="140"/>
      <c r="D103" s="140"/>
      <c r="E103" s="140"/>
      <c r="F103" s="140"/>
      <c r="G103" s="140"/>
      <c r="H103" s="141"/>
      <c r="I103" s="140"/>
      <c r="J103" s="140"/>
      <c r="K103" s="140"/>
      <c r="L103" s="140"/>
      <c r="M103" s="140"/>
      <c r="N103" s="140"/>
      <c r="O103" s="140"/>
      <c r="P103" s="140"/>
      <c r="Q103" s="142"/>
      <c r="R103" s="140" t="s">
        <v>31</v>
      </c>
      <c r="S103" s="211">
        <f>SUMIFS($J$19:$J$98,$R$19:$R$98,"&gt;=3")</f>
        <v>0</v>
      </c>
      <c r="T103" s="212"/>
      <c r="U103" s="143"/>
      <c r="V103" s="140"/>
      <c r="W103" s="140"/>
      <c r="X103" s="140"/>
      <c r="Y103" s="140"/>
      <c r="Z103" s="140"/>
      <c r="AA103" s="140"/>
      <c r="AB103" s="140"/>
      <c r="AC103" s="140"/>
      <c r="AD103" s="140"/>
      <c r="AE103" s="140"/>
      <c r="AF103" s="140"/>
      <c r="AG103" s="140"/>
      <c r="AH103" s="140"/>
      <c r="AI103" s="140"/>
      <c r="AJ103" s="140"/>
    </row>
    <row r="104" ht="29.25" customHeight="1">
      <c r="A104" s="140" t="s">
        <v>32</v>
      </c>
      <c r="B104" s="140"/>
      <c r="C104" s="140"/>
      <c r="D104" s="140" t="s">
        <v>33</v>
      </c>
      <c r="E104" s="140"/>
      <c r="F104" s="140"/>
      <c r="G104" s="140"/>
      <c r="H104" s="141"/>
      <c r="I104" s="140"/>
      <c r="J104" s="140"/>
      <c r="K104" s="140"/>
      <c r="L104" s="140"/>
      <c r="M104" s="140"/>
      <c r="N104" s="140"/>
      <c r="O104" s="140"/>
      <c r="P104" s="140"/>
      <c r="Q104" s="142"/>
      <c r="R104" s="140" t="s">
        <v>34</v>
      </c>
      <c r="S104" s="213">
        <f>J100-S103</f>
        <v>32474.48006</v>
      </c>
      <c r="T104" s="212">
        <f>+SUMIFS($T$19:$T$98,$R$19:$R$98,"&gt;=3")</f>
        <v>0</v>
      </c>
      <c r="U104" s="143"/>
      <c r="V104" s="140"/>
      <c r="W104" s="140"/>
      <c r="X104" s="140"/>
      <c r="Y104" s="140"/>
      <c r="Z104" s="140"/>
      <c r="AA104" s="140"/>
      <c r="AB104" s="140"/>
      <c r="AC104" s="140"/>
      <c r="AD104" s="140"/>
      <c r="AE104" s="140"/>
      <c r="AF104" s="140"/>
      <c r="AG104" s="140"/>
      <c r="AH104" s="140"/>
      <c r="AI104" s="140"/>
      <c r="AJ104" s="140"/>
    </row>
    <row r="105" ht="29.25" customHeight="1">
      <c r="A105" s="140"/>
      <c r="B105" s="140"/>
      <c r="C105" s="140"/>
      <c r="D105" s="140"/>
      <c r="E105" s="140"/>
      <c r="F105" s="140"/>
      <c r="G105" s="140"/>
      <c r="H105" s="141"/>
      <c r="I105" s="140"/>
      <c r="J105" s="140"/>
      <c r="K105" s="140"/>
      <c r="L105" s="140"/>
      <c r="M105" s="140"/>
      <c r="N105" s="140"/>
      <c r="O105" s="140"/>
      <c r="P105" s="140"/>
      <c r="Q105" s="203"/>
      <c r="R105" s="140"/>
      <c r="S105" s="214">
        <f>+I100</f>
        <v>251</v>
      </c>
      <c r="T105" s="140"/>
      <c r="U105" s="143"/>
      <c r="V105" s="140"/>
      <c r="W105" s="140"/>
      <c r="X105" s="140"/>
      <c r="Y105" s="140"/>
      <c r="Z105" s="140"/>
      <c r="AA105" s="140"/>
      <c r="AB105" s="140"/>
      <c r="AC105" s="140"/>
      <c r="AD105" s="140"/>
      <c r="AE105" s="140"/>
      <c r="AF105" s="140"/>
      <c r="AG105" s="140"/>
      <c r="AH105" s="140"/>
      <c r="AI105" s="140"/>
      <c r="AJ105" s="140"/>
    </row>
    <row r="106" ht="39.0" customHeight="1">
      <c r="A106" s="180"/>
      <c r="B106" s="164" t="s">
        <v>12</v>
      </c>
      <c r="C106" s="181" t="s">
        <v>65</v>
      </c>
      <c r="D106" s="52"/>
      <c r="E106" s="53"/>
      <c r="F106" s="182"/>
      <c r="G106" s="182"/>
      <c r="H106" s="183" t="s">
        <v>14</v>
      </c>
      <c r="I106" s="164" t="s">
        <v>15</v>
      </c>
      <c r="J106" s="164" t="s">
        <v>16</v>
      </c>
      <c r="K106" s="140"/>
      <c r="L106" s="140"/>
      <c r="M106" s="140"/>
      <c r="N106" s="140"/>
      <c r="O106" s="140"/>
      <c r="P106" s="140"/>
      <c r="Q106" s="142"/>
      <c r="R106" s="140"/>
      <c r="S106" s="140"/>
      <c r="T106" s="140"/>
      <c r="U106" s="143"/>
      <c r="V106" s="140"/>
      <c r="W106" s="140"/>
      <c r="X106" s="140"/>
      <c r="Y106" s="140"/>
      <c r="Z106" s="140"/>
      <c r="AA106" s="140"/>
      <c r="AB106" s="140"/>
      <c r="AC106" s="140"/>
      <c r="AD106" s="140"/>
      <c r="AE106" s="140"/>
      <c r="AF106" s="140"/>
      <c r="AG106" s="140"/>
      <c r="AH106" s="140"/>
      <c r="AI106" s="140"/>
      <c r="AJ106" s="140"/>
    </row>
    <row r="107" ht="27.0" customHeight="1">
      <c r="A107" s="157">
        <v>1.0</v>
      </c>
      <c r="B107" s="215" t="s">
        <v>62</v>
      </c>
      <c r="C107" s="215">
        <v>80.0</v>
      </c>
      <c r="D107" s="215">
        <v>203.0</v>
      </c>
      <c r="E107" s="215">
        <v>252.0</v>
      </c>
      <c r="F107" s="215">
        <f t="shared" ref="F107:F111" si="104">1-VALUE(IF(RIGHT(B107, 1)="%", RIGHT(B107, 3), 0))</f>
        <v>0.2</v>
      </c>
      <c r="G107" s="215">
        <f t="shared" ref="G107:G111" si="105">+Q107*C107/100*D107/100*E107/100</f>
        <v>122.7744</v>
      </c>
      <c r="H107" s="216">
        <f t="shared" ref="H107:H111" si="106">IF(F107=0, G107, F107*G107)</f>
        <v>24.55488</v>
      </c>
      <c r="I107" s="215">
        <v>1.0</v>
      </c>
      <c r="J107" s="217">
        <f t="shared" ref="J107:J111" si="107">+I107*H107</f>
        <v>24.55488</v>
      </c>
      <c r="K107" s="140"/>
      <c r="L107" s="180">
        <f t="shared" ref="L107:L110" si="108">D107*25.4/1000</f>
        <v>5.1562</v>
      </c>
      <c r="M107" s="164">
        <f t="shared" ref="M107:M110" si="109">+I107</f>
        <v>1</v>
      </c>
      <c r="N107" s="164">
        <f t="shared" ref="N107:N110" si="110">M107*L107</f>
        <v>5.1562</v>
      </c>
      <c r="O107" s="140"/>
      <c r="P107" s="140"/>
      <c r="Q107" s="142">
        <v>30.0</v>
      </c>
      <c r="R107" s="140"/>
      <c r="S107" s="140"/>
      <c r="T107" s="140"/>
      <c r="U107" s="143"/>
      <c r="V107" s="140"/>
      <c r="W107" s="140"/>
      <c r="X107" s="140"/>
      <c r="Y107" s="140"/>
      <c r="Z107" s="140"/>
      <c r="AA107" s="140"/>
      <c r="AB107" s="140"/>
      <c r="AC107" s="140"/>
      <c r="AD107" s="140"/>
      <c r="AE107" s="140"/>
      <c r="AF107" s="140"/>
      <c r="AG107" s="140"/>
      <c r="AH107" s="140"/>
      <c r="AI107" s="140"/>
      <c r="AJ107" s="140"/>
    </row>
    <row r="108" ht="27.0" customHeight="1">
      <c r="A108" s="164">
        <v>2.0</v>
      </c>
      <c r="B108" s="201" t="s">
        <v>62</v>
      </c>
      <c r="C108" s="201">
        <v>80.0</v>
      </c>
      <c r="D108" s="201">
        <v>203.0</v>
      </c>
      <c r="E108" s="201">
        <v>195.0</v>
      </c>
      <c r="F108" s="201">
        <f t="shared" si="104"/>
        <v>0.2</v>
      </c>
      <c r="G108" s="201">
        <f t="shared" si="105"/>
        <v>95.004</v>
      </c>
      <c r="H108" s="218">
        <f t="shared" si="106"/>
        <v>19.0008</v>
      </c>
      <c r="I108" s="201">
        <v>1.0</v>
      </c>
      <c r="J108" s="219">
        <f t="shared" si="107"/>
        <v>19.0008</v>
      </c>
      <c r="K108" s="140"/>
      <c r="L108" s="180">
        <f t="shared" si="108"/>
        <v>5.1562</v>
      </c>
      <c r="M108" s="164">
        <f t="shared" si="109"/>
        <v>1</v>
      </c>
      <c r="N108" s="164">
        <f t="shared" si="110"/>
        <v>5.1562</v>
      </c>
      <c r="O108" s="140"/>
      <c r="P108" s="140"/>
      <c r="Q108" s="142">
        <v>30.0</v>
      </c>
      <c r="R108" s="140"/>
      <c r="S108" s="220"/>
      <c r="T108" s="140"/>
      <c r="U108" s="143"/>
      <c r="V108" s="140"/>
      <c r="W108" s="140"/>
      <c r="X108" s="140"/>
      <c r="Y108" s="140"/>
      <c r="Z108" s="140"/>
      <c r="AA108" s="140"/>
      <c r="AB108" s="140"/>
      <c r="AC108" s="140"/>
      <c r="AD108" s="140"/>
      <c r="AE108" s="140"/>
      <c r="AF108" s="140"/>
      <c r="AG108" s="140"/>
      <c r="AH108" s="140"/>
      <c r="AI108" s="140"/>
      <c r="AJ108" s="140"/>
    </row>
    <row r="109" ht="27.0" customHeight="1">
      <c r="A109" s="164">
        <v>3.0</v>
      </c>
      <c r="B109" s="201" t="s">
        <v>159</v>
      </c>
      <c r="C109" s="201">
        <v>100.0</v>
      </c>
      <c r="D109" s="201">
        <v>200.0</v>
      </c>
      <c r="E109" s="201">
        <v>238.0</v>
      </c>
      <c r="F109" s="201">
        <f t="shared" si="104"/>
        <v>0.5</v>
      </c>
      <c r="G109" s="201">
        <f t="shared" si="105"/>
        <v>142.8</v>
      </c>
      <c r="H109" s="218">
        <f t="shared" si="106"/>
        <v>71.4</v>
      </c>
      <c r="I109" s="201">
        <v>1.0</v>
      </c>
      <c r="J109" s="219">
        <f t="shared" si="107"/>
        <v>71.4</v>
      </c>
      <c r="K109" s="140"/>
      <c r="L109" s="180">
        <f t="shared" si="108"/>
        <v>5.08</v>
      </c>
      <c r="M109" s="164">
        <f t="shared" si="109"/>
        <v>1</v>
      </c>
      <c r="N109" s="164">
        <f t="shared" si="110"/>
        <v>5.08</v>
      </c>
      <c r="O109" s="140"/>
      <c r="P109" s="140"/>
      <c r="Q109" s="142">
        <v>30.0</v>
      </c>
      <c r="R109" s="140"/>
      <c r="S109" s="140"/>
      <c r="T109" s="140"/>
      <c r="U109" s="143"/>
      <c r="V109" s="140"/>
      <c r="W109" s="140"/>
      <c r="X109" s="140"/>
      <c r="Y109" s="140"/>
      <c r="Z109" s="140"/>
      <c r="AA109" s="140"/>
      <c r="AB109" s="140"/>
      <c r="AC109" s="140"/>
      <c r="AD109" s="140"/>
      <c r="AE109" s="140"/>
      <c r="AF109" s="140"/>
      <c r="AG109" s="140"/>
      <c r="AH109" s="140"/>
      <c r="AI109" s="140"/>
      <c r="AJ109" s="140"/>
    </row>
    <row r="110" ht="27.0" customHeight="1">
      <c r="A110" s="164">
        <v>4.0</v>
      </c>
      <c r="B110" s="201" t="s">
        <v>62</v>
      </c>
      <c r="C110" s="201">
        <v>73.0</v>
      </c>
      <c r="D110" s="201">
        <v>195.0</v>
      </c>
      <c r="E110" s="201">
        <v>246.0</v>
      </c>
      <c r="F110" s="201">
        <f t="shared" si="104"/>
        <v>0.2</v>
      </c>
      <c r="G110" s="201">
        <f t="shared" si="105"/>
        <v>105.0543</v>
      </c>
      <c r="H110" s="218">
        <f t="shared" si="106"/>
        <v>21.01086</v>
      </c>
      <c r="I110" s="201">
        <v>1.0</v>
      </c>
      <c r="J110" s="219">
        <f t="shared" si="107"/>
        <v>21.01086</v>
      </c>
      <c r="K110" s="140"/>
      <c r="L110" s="180">
        <f t="shared" si="108"/>
        <v>4.953</v>
      </c>
      <c r="M110" s="164">
        <f t="shared" si="109"/>
        <v>1</v>
      </c>
      <c r="N110" s="164">
        <f t="shared" si="110"/>
        <v>4.953</v>
      </c>
      <c r="O110" s="140"/>
      <c r="P110" s="140"/>
      <c r="Q110" s="142">
        <v>30.0</v>
      </c>
      <c r="R110" s="140"/>
      <c r="S110" s="140"/>
      <c r="T110" s="140"/>
      <c r="U110" s="143"/>
      <c r="V110" s="140"/>
      <c r="W110" s="140"/>
      <c r="X110" s="140"/>
      <c r="Y110" s="140"/>
      <c r="Z110" s="140"/>
      <c r="AA110" s="140"/>
      <c r="AB110" s="140"/>
      <c r="AC110" s="140"/>
      <c r="AD110" s="140"/>
      <c r="AE110" s="140"/>
      <c r="AF110" s="140"/>
      <c r="AG110" s="140"/>
      <c r="AH110" s="140"/>
      <c r="AI110" s="140"/>
      <c r="AJ110" s="140"/>
    </row>
    <row r="111" ht="27.0" customHeight="1">
      <c r="A111" s="164">
        <v>5.0</v>
      </c>
      <c r="B111" s="201" t="s">
        <v>63</v>
      </c>
      <c r="C111" s="201">
        <v>88.0</v>
      </c>
      <c r="D111" s="201">
        <v>161.0</v>
      </c>
      <c r="E111" s="201">
        <v>241.0</v>
      </c>
      <c r="F111" s="201">
        <f t="shared" si="104"/>
        <v>0.2</v>
      </c>
      <c r="G111" s="201">
        <f t="shared" si="105"/>
        <v>102.43464</v>
      </c>
      <c r="H111" s="218">
        <f t="shared" si="106"/>
        <v>20.486928</v>
      </c>
      <c r="I111" s="201">
        <v>1.0</v>
      </c>
      <c r="J111" s="219">
        <f t="shared" si="107"/>
        <v>20.486928</v>
      </c>
      <c r="K111" s="140"/>
      <c r="L111" s="180"/>
      <c r="M111" s="164"/>
      <c r="N111" s="164"/>
      <c r="O111" s="140"/>
      <c r="P111" s="140"/>
      <c r="Q111" s="142">
        <v>30.0</v>
      </c>
      <c r="R111" s="140"/>
      <c r="S111" s="140"/>
      <c r="T111" s="140"/>
      <c r="U111" s="143"/>
      <c r="V111" s="140"/>
      <c r="W111" s="140"/>
      <c r="X111" s="140"/>
      <c r="Y111" s="140"/>
      <c r="Z111" s="140"/>
      <c r="AA111" s="140"/>
      <c r="AB111" s="140"/>
      <c r="AC111" s="140"/>
      <c r="AD111" s="140"/>
      <c r="AE111" s="140"/>
      <c r="AF111" s="140"/>
      <c r="AG111" s="140"/>
      <c r="AH111" s="140"/>
      <c r="AI111" s="140"/>
      <c r="AJ111" s="140"/>
    </row>
    <row r="112" ht="24.75" customHeight="1">
      <c r="A112" s="164"/>
      <c r="B112" s="198"/>
      <c r="C112" s="198"/>
      <c r="D112" s="198"/>
      <c r="E112" s="198"/>
      <c r="F112" s="198"/>
      <c r="G112" s="198"/>
      <c r="H112" s="222" t="s">
        <v>38</v>
      </c>
      <c r="I112" s="198"/>
      <c r="J112" s="223">
        <f>SUM(J107:J111)</f>
        <v>156.453468</v>
      </c>
      <c r="K112" s="140"/>
      <c r="L112" s="140"/>
      <c r="M112" s="140"/>
      <c r="N112" s="140"/>
      <c r="O112" s="140"/>
      <c r="P112" s="140"/>
      <c r="Q112" s="142"/>
      <c r="R112" s="224"/>
      <c r="S112" s="140"/>
      <c r="T112" s="140"/>
      <c r="U112" s="143"/>
      <c r="V112" s="140"/>
      <c r="W112" s="140"/>
      <c r="X112" s="140"/>
      <c r="Y112" s="140"/>
      <c r="Z112" s="140"/>
      <c r="AA112" s="140"/>
      <c r="AB112" s="140"/>
      <c r="AC112" s="140"/>
      <c r="AD112" s="140"/>
      <c r="AE112" s="140"/>
      <c r="AF112" s="140"/>
      <c r="AG112" s="140"/>
      <c r="AH112" s="140"/>
      <c r="AI112" s="140"/>
      <c r="AJ112" s="140"/>
    </row>
    <row r="113" ht="18.0" customHeight="1">
      <c r="A113" s="178"/>
      <c r="B113" s="146"/>
      <c r="C113" s="146"/>
      <c r="D113" s="146"/>
      <c r="E113" s="146"/>
      <c r="F113" s="146"/>
      <c r="G113" s="146"/>
      <c r="H113" s="147"/>
      <c r="I113" s="146"/>
      <c r="J113" s="179"/>
      <c r="K113" s="140"/>
      <c r="L113" s="140"/>
      <c r="M113" s="140"/>
      <c r="N113" s="140"/>
      <c r="O113" s="140"/>
      <c r="P113" s="140"/>
      <c r="Q113" s="142"/>
      <c r="R113" s="224"/>
      <c r="S113" s="140"/>
      <c r="T113" s="140"/>
      <c r="U113" s="143"/>
      <c r="V113" s="140"/>
      <c r="W113" s="140"/>
      <c r="X113" s="140"/>
      <c r="Y113" s="140"/>
      <c r="Z113" s="140"/>
      <c r="AA113" s="140"/>
      <c r="AB113" s="140"/>
      <c r="AC113" s="140"/>
      <c r="AD113" s="140"/>
      <c r="AE113" s="140"/>
      <c r="AF113" s="140"/>
      <c r="AG113" s="140"/>
      <c r="AH113" s="140"/>
      <c r="AI113" s="140"/>
      <c r="AJ113" s="140"/>
    </row>
    <row r="114" ht="18.0" customHeight="1">
      <c r="A114" s="140"/>
      <c r="B114" s="140"/>
      <c r="C114" s="140"/>
      <c r="D114" s="140"/>
      <c r="E114" s="140"/>
      <c r="F114" s="140"/>
      <c r="G114" s="140"/>
      <c r="H114" s="141"/>
      <c r="I114" s="140"/>
      <c r="J114" s="140"/>
      <c r="K114" s="140"/>
      <c r="L114" s="140"/>
      <c r="M114" s="140"/>
      <c r="N114" s="140"/>
      <c r="O114" s="140"/>
      <c r="P114" s="140"/>
      <c r="Q114" s="142"/>
      <c r="R114" s="224"/>
      <c r="S114" s="140"/>
      <c r="T114" s="140"/>
      <c r="U114" s="143"/>
      <c r="V114" s="140"/>
      <c r="W114" s="140"/>
      <c r="X114" s="140"/>
      <c r="Y114" s="140"/>
      <c r="Z114" s="140"/>
      <c r="AA114" s="140"/>
      <c r="AB114" s="140"/>
      <c r="AC114" s="140"/>
      <c r="AD114" s="140"/>
      <c r="AE114" s="140"/>
      <c r="AF114" s="140"/>
      <c r="AG114" s="140"/>
      <c r="AH114" s="140"/>
      <c r="AI114" s="140"/>
      <c r="AJ114" s="140"/>
    </row>
    <row r="115" ht="18.0" customHeight="1">
      <c r="A115" s="140"/>
      <c r="B115" s="140"/>
      <c r="C115" s="140"/>
      <c r="D115" s="140"/>
      <c r="E115" s="140"/>
      <c r="F115" s="140"/>
      <c r="G115" s="140"/>
      <c r="H115" s="141"/>
      <c r="I115" s="140"/>
      <c r="J115" s="140"/>
      <c r="K115" s="140"/>
      <c r="L115" s="140"/>
      <c r="M115" s="140"/>
      <c r="N115" s="140"/>
      <c r="O115" s="140"/>
      <c r="P115" s="140"/>
      <c r="Q115" s="142"/>
      <c r="R115" s="224"/>
      <c r="S115" s="140"/>
      <c r="T115" s="140"/>
      <c r="U115" s="143"/>
      <c r="V115" s="140"/>
      <c r="W115" s="140"/>
      <c r="X115" s="140"/>
      <c r="Y115" s="140"/>
      <c r="Z115" s="140"/>
      <c r="AA115" s="140"/>
      <c r="AB115" s="140"/>
      <c r="AC115" s="140"/>
      <c r="AD115" s="140"/>
      <c r="AE115" s="140"/>
      <c r="AF115" s="140"/>
      <c r="AG115" s="140"/>
      <c r="AH115" s="140"/>
      <c r="AI115" s="140"/>
      <c r="AJ115" s="140"/>
    </row>
    <row r="116" ht="18.0" customHeight="1">
      <c r="A116" s="140" t="s">
        <v>39</v>
      </c>
      <c r="B116" s="140"/>
      <c r="C116" s="140"/>
      <c r="D116" s="140"/>
      <c r="E116" s="140"/>
      <c r="F116" s="140"/>
      <c r="G116" s="140"/>
      <c r="H116" s="141"/>
      <c r="I116" s="140"/>
      <c r="J116" s="140"/>
      <c r="K116" s="140"/>
      <c r="L116" s="140"/>
      <c r="M116" s="140"/>
      <c r="N116" s="140"/>
      <c r="O116" s="140"/>
      <c r="P116" s="140"/>
      <c r="Q116" s="142"/>
      <c r="R116" s="224"/>
      <c r="S116" s="140"/>
      <c r="T116" s="140"/>
      <c r="U116" s="143"/>
      <c r="V116" s="140"/>
      <c r="W116" s="140"/>
      <c r="X116" s="140"/>
      <c r="Y116" s="140"/>
      <c r="Z116" s="140"/>
      <c r="AA116" s="140"/>
      <c r="AB116" s="140"/>
      <c r="AC116" s="140"/>
      <c r="AD116" s="140"/>
      <c r="AE116" s="140"/>
      <c r="AF116" s="140"/>
      <c r="AG116" s="140"/>
      <c r="AH116" s="140"/>
      <c r="AI116" s="140"/>
      <c r="AJ116" s="140"/>
    </row>
    <row r="117" ht="18.0" customHeight="1">
      <c r="A117" s="140"/>
      <c r="B117" s="140"/>
      <c r="C117" s="140"/>
      <c r="D117" s="140"/>
      <c r="E117" s="140"/>
      <c r="F117" s="140"/>
      <c r="G117" s="140"/>
      <c r="H117" s="141"/>
      <c r="I117" s="140"/>
      <c r="J117" s="140"/>
      <c r="K117" s="140"/>
      <c r="L117" s="140"/>
      <c r="M117" s="140"/>
      <c r="N117" s="140"/>
      <c r="O117" s="140"/>
      <c r="P117" s="140"/>
      <c r="Q117" s="142"/>
      <c r="R117" s="224"/>
      <c r="S117" s="140"/>
      <c r="T117" s="140"/>
      <c r="U117" s="143"/>
      <c r="V117" s="140"/>
      <c r="W117" s="140"/>
      <c r="X117" s="140"/>
      <c r="Y117" s="140"/>
      <c r="Z117" s="140"/>
      <c r="AA117" s="140"/>
      <c r="AB117" s="140"/>
      <c r="AC117" s="140"/>
      <c r="AD117" s="140"/>
      <c r="AE117" s="140"/>
      <c r="AF117" s="140"/>
      <c r="AG117" s="140"/>
      <c r="AH117" s="140"/>
      <c r="AI117" s="140"/>
      <c r="AJ117" s="140"/>
    </row>
    <row r="118" ht="42.0" customHeight="1">
      <c r="A118" s="180"/>
      <c r="B118" s="164" t="s">
        <v>12</v>
      </c>
      <c r="C118" s="181" t="s">
        <v>66</v>
      </c>
      <c r="D118" s="52"/>
      <c r="E118" s="53"/>
      <c r="F118" s="225"/>
      <c r="G118" s="225"/>
      <c r="H118" s="183" t="s">
        <v>14</v>
      </c>
      <c r="I118" s="226" t="s">
        <v>15</v>
      </c>
      <c r="J118" s="164" t="s">
        <v>16</v>
      </c>
      <c r="K118" s="140"/>
      <c r="L118" s="140"/>
      <c r="M118" s="140"/>
      <c r="N118" s="140"/>
      <c r="O118" s="140"/>
      <c r="P118" s="140"/>
      <c r="Q118" s="142"/>
      <c r="R118" s="224"/>
      <c r="S118" s="140"/>
      <c r="T118" s="140"/>
      <c r="U118" s="143"/>
      <c r="V118" s="140"/>
      <c r="W118" s="140"/>
      <c r="X118" s="140"/>
      <c r="Y118" s="140"/>
      <c r="Z118" s="140"/>
      <c r="AA118" s="140"/>
      <c r="AB118" s="140"/>
      <c r="AC118" s="140"/>
      <c r="AD118" s="140"/>
      <c r="AE118" s="140"/>
      <c r="AF118" s="140"/>
      <c r="AG118" s="140"/>
      <c r="AH118" s="140"/>
      <c r="AI118" s="140"/>
      <c r="AJ118" s="140"/>
    </row>
    <row r="119" ht="24.75" customHeight="1">
      <c r="A119" s="164">
        <v>1.0</v>
      </c>
      <c r="B119" s="296" t="s">
        <v>56</v>
      </c>
      <c r="C119" s="164"/>
      <c r="D119" s="164"/>
      <c r="E119" s="164"/>
      <c r="F119" s="164"/>
      <c r="G119" s="164"/>
      <c r="H119" s="227">
        <v>33.0</v>
      </c>
      <c r="I119" s="185">
        <v>1.0</v>
      </c>
      <c r="J119" s="219">
        <f t="shared" ref="J119:J126" si="111">+I119*H119</f>
        <v>33</v>
      </c>
      <c r="K119" s="180"/>
      <c r="L119" s="180"/>
      <c r="M119" s="180"/>
      <c r="N119" s="180"/>
      <c r="O119" s="180"/>
      <c r="P119" s="180"/>
      <c r="Q119" s="228"/>
      <c r="R119" s="224"/>
      <c r="S119" s="140"/>
      <c r="T119" s="140"/>
      <c r="U119" s="143"/>
      <c r="V119" s="140"/>
      <c r="W119" s="140"/>
      <c r="X119" s="140"/>
      <c r="Y119" s="140"/>
      <c r="Z119" s="140"/>
      <c r="AA119" s="140"/>
      <c r="AB119" s="140"/>
      <c r="AC119" s="140"/>
      <c r="AD119" s="140"/>
      <c r="AE119" s="140"/>
      <c r="AF119" s="140"/>
      <c r="AG119" s="140"/>
      <c r="AH119" s="140"/>
      <c r="AI119" s="140"/>
      <c r="AJ119" s="140"/>
    </row>
    <row r="120" ht="24.75" customHeight="1">
      <c r="A120" s="164">
        <v>2.0</v>
      </c>
      <c r="B120" s="215" t="s">
        <v>56</v>
      </c>
      <c r="C120" s="164"/>
      <c r="D120" s="164"/>
      <c r="E120" s="164"/>
      <c r="F120" s="164"/>
      <c r="G120" s="164"/>
      <c r="H120" s="227">
        <v>17.0</v>
      </c>
      <c r="I120" s="185">
        <v>1.0</v>
      </c>
      <c r="J120" s="219">
        <f t="shared" si="111"/>
        <v>17</v>
      </c>
      <c r="K120" s="180"/>
      <c r="L120" s="180"/>
      <c r="M120" s="180"/>
      <c r="N120" s="180"/>
      <c r="O120" s="180"/>
      <c r="P120" s="180"/>
      <c r="Q120" s="228"/>
      <c r="R120" s="224"/>
      <c r="S120" s="140"/>
      <c r="T120" s="140"/>
      <c r="U120" s="143"/>
      <c r="V120" s="140"/>
      <c r="W120" s="140"/>
      <c r="X120" s="140"/>
      <c r="Y120" s="140"/>
      <c r="Z120" s="140"/>
      <c r="AA120" s="140"/>
      <c r="AB120" s="140"/>
      <c r="AC120" s="140"/>
      <c r="AD120" s="140"/>
      <c r="AE120" s="140"/>
      <c r="AF120" s="140"/>
      <c r="AG120" s="140"/>
      <c r="AH120" s="140"/>
      <c r="AI120" s="140"/>
      <c r="AJ120" s="140"/>
    </row>
    <row r="121" ht="24.75" customHeight="1">
      <c r="A121" s="164">
        <v>3.0</v>
      </c>
      <c r="B121" s="296" t="s">
        <v>56</v>
      </c>
      <c r="C121" s="164"/>
      <c r="D121" s="164"/>
      <c r="E121" s="164"/>
      <c r="F121" s="164"/>
      <c r="G121" s="164"/>
      <c r="H121" s="227">
        <v>35.0</v>
      </c>
      <c r="I121" s="185">
        <v>1.0</v>
      </c>
      <c r="J121" s="219">
        <f t="shared" si="111"/>
        <v>35</v>
      </c>
      <c r="K121" s="180"/>
      <c r="L121" s="180"/>
      <c r="M121" s="180"/>
      <c r="N121" s="180"/>
      <c r="O121" s="180"/>
      <c r="P121" s="180"/>
      <c r="Q121" s="228"/>
      <c r="R121" s="224"/>
      <c r="S121" s="140"/>
      <c r="T121" s="140"/>
      <c r="U121" s="143"/>
      <c r="V121" s="140"/>
      <c r="W121" s="140"/>
      <c r="X121" s="140"/>
      <c r="Y121" s="140"/>
      <c r="Z121" s="140"/>
      <c r="AA121" s="140"/>
      <c r="AB121" s="140"/>
      <c r="AC121" s="140"/>
      <c r="AD121" s="140"/>
      <c r="AE121" s="140"/>
      <c r="AF121" s="140"/>
      <c r="AG121" s="140"/>
      <c r="AH121" s="140"/>
      <c r="AI121" s="140"/>
      <c r="AJ121" s="140"/>
    </row>
    <row r="122" ht="24.75" customHeight="1">
      <c r="A122" s="164">
        <v>4.0</v>
      </c>
      <c r="B122" s="215" t="s">
        <v>57</v>
      </c>
      <c r="C122" s="164"/>
      <c r="D122" s="164"/>
      <c r="E122" s="164"/>
      <c r="F122" s="164"/>
      <c r="G122" s="164"/>
      <c r="H122" s="227">
        <v>19.0</v>
      </c>
      <c r="I122" s="185">
        <v>1.0</v>
      </c>
      <c r="J122" s="219">
        <f t="shared" si="111"/>
        <v>19</v>
      </c>
      <c r="K122" s="180"/>
      <c r="L122" s="180"/>
      <c r="M122" s="180"/>
      <c r="N122" s="180"/>
      <c r="O122" s="180"/>
      <c r="P122" s="180"/>
      <c r="Q122" s="228"/>
      <c r="R122" s="224"/>
      <c r="S122" s="140"/>
      <c r="T122" s="140"/>
      <c r="U122" s="143"/>
      <c r="V122" s="140"/>
      <c r="W122" s="140"/>
      <c r="X122" s="140"/>
      <c r="Y122" s="140"/>
      <c r="Z122" s="140"/>
      <c r="AA122" s="140"/>
      <c r="AB122" s="140"/>
      <c r="AC122" s="140"/>
      <c r="AD122" s="140"/>
      <c r="AE122" s="140"/>
      <c r="AF122" s="140"/>
      <c r="AG122" s="140"/>
      <c r="AH122" s="140"/>
      <c r="AI122" s="140"/>
      <c r="AJ122" s="140"/>
    </row>
    <row r="123" ht="24.75" customHeight="1">
      <c r="A123" s="164">
        <v>5.0</v>
      </c>
      <c r="B123" s="186" t="s">
        <v>56</v>
      </c>
      <c r="C123" s="164"/>
      <c r="D123" s="164"/>
      <c r="E123" s="164"/>
      <c r="F123" s="164"/>
      <c r="G123" s="164"/>
      <c r="H123" s="227">
        <v>28.0</v>
      </c>
      <c r="I123" s="185">
        <v>1.0</v>
      </c>
      <c r="J123" s="219">
        <f t="shared" si="111"/>
        <v>28</v>
      </c>
      <c r="K123" s="180"/>
      <c r="L123" s="180"/>
      <c r="M123" s="180"/>
      <c r="N123" s="180"/>
      <c r="O123" s="180"/>
      <c r="P123" s="180"/>
      <c r="Q123" s="228"/>
      <c r="R123" s="224"/>
      <c r="S123" s="140"/>
      <c r="T123" s="140"/>
      <c r="U123" s="143"/>
      <c r="V123" s="140"/>
      <c r="W123" s="140"/>
      <c r="X123" s="140"/>
      <c r="Y123" s="140"/>
      <c r="Z123" s="140"/>
      <c r="AA123" s="140"/>
      <c r="AB123" s="140"/>
      <c r="AC123" s="140"/>
      <c r="AD123" s="140"/>
      <c r="AE123" s="140"/>
      <c r="AF123" s="140"/>
      <c r="AG123" s="140"/>
      <c r="AH123" s="140"/>
      <c r="AI123" s="140"/>
      <c r="AJ123" s="140"/>
    </row>
    <row r="124" ht="24.75" customHeight="1">
      <c r="A124" s="164">
        <v>6.0</v>
      </c>
      <c r="B124" s="201" t="s">
        <v>56</v>
      </c>
      <c r="C124" s="164"/>
      <c r="D124" s="164"/>
      <c r="E124" s="164"/>
      <c r="F124" s="164"/>
      <c r="G124" s="164"/>
      <c r="H124" s="227">
        <v>24.0</v>
      </c>
      <c r="I124" s="185">
        <v>1.0</v>
      </c>
      <c r="J124" s="219">
        <f t="shared" si="111"/>
        <v>24</v>
      </c>
      <c r="K124" s="180"/>
      <c r="L124" s="180"/>
      <c r="M124" s="180"/>
      <c r="N124" s="180"/>
      <c r="O124" s="180"/>
      <c r="P124" s="180"/>
      <c r="Q124" s="228"/>
      <c r="R124" s="224"/>
      <c r="S124" s="140"/>
      <c r="T124" s="140"/>
      <c r="U124" s="143"/>
      <c r="V124" s="140"/>
      <c r="W124" s="140"/>
      <c r="X124" s="140"/>
      <c r="Y124" s="140"/>
      <c r="Z124" s="140"/>
      <c r="AA124" s="140"/>
      <c r="AB124" s="140"/>
      <c r="AC124" s="140"/>
      <c r="AD124" s="140"/>
      <c r="AE124" s="140"/>
      <c r="AF124" s="140"/>
      <c r="AG124" s="140"/>
      <c r="AH124" s="140"/>
      <c r="AI124" s="140"/>
      <c r="AJ124" s="140"/>
    </row>
    <row r="125" ht="24.75" customHeight="1">
      <c r="A125" s="164">
        <v>5.0</v>
      </c>
      <c r="B125" s="296" t="s">
        <v>57</v>
      </c>
      <c r="C125" s="164"/>
      <c r="D125" s="164"/>
      <c r="E125" s="164"/>
      <c r="F125" s="164"/>
      <c r="G125" s="164"/>
      <c r="H125" s="227">
        <v>33.0</v>
      </c>
      <c r="I125" s="185">
        <v>1.0</v>
      </c>
      <c r="J125" s="219">
        <f t="shared" si="111"/>
        <v>33</v>
      </c>
      <c r="K125" s="180"/>
      <c r="L125" s="180"/>
      <c r="M125" s="180"/>
      <c r="N125" s="180"/>
      <c r="O125" s="180"/>
      <c r="P125" s="180"/>
      <c r="Q125" s="228"/>
      <c r="R125" s="224"/>
      <c r="S125" s="140"/>
      <c r="T125" s="140"/>
      <c r="U125" s="143"/>
      <c r="V125" s="140"/>
      <c r="W125" s="140"/>
      <c r="X125" s="140"/>
      <c r="Y125" s="140"/>
      <c r="Z125" s="140"/>
      <c r="AA125" s="140"/>
      <c r="AB125" s="140"/>
      <c r="AC125" s="140"/>
      <c r="AD125" s="140"/>
      <c r="AE125" s="140"/>
      <c r="AF125" s="140"/>
      <c r="AG125" s="140"/>
      <c r="AH125" s="140"/>
      <c r="AI125" s="140"/>
      <c r="AJ125" s="140"/>
    </row>
    <row r="126" ht="24.75" customHeight="1">
      <c r="A126" s="164">
        <v>6.0</v>
      </c>
      <c r="B126" s="215" t="s">
        <v>57</v>
      </c>
      <c r="C126" s="164"/>
      <c r="D126" s="164"/>
      <c r="E126" s="164"/>
      <c r="F126" s="164"/>
      <c r="G126" s="164"/>
      <c r="H126" s="227">
        <v>40.0</v>
      </c>
      <c r="I126" s="185">
        <v>1.0</v>
      </c>
      <c r="J126" s="219">
        <f t="shared" si="111"/>
        <v>40</v>
      </c>
      <c r="K126" s="180"/>
      <c r="L126" s="180"/>
      <c r="M126" s="180"/>
      <c r="N126" s="180"/>
      <c r="O126" s="180"/>
      <c r="P126" s="180"/>
      <c r="Q126" s="228"/>
      <c r="R126" s="224"/>
      <c r="S126" s="140"/>
      <c r="T126" s="140"/>
      <c r="U126" s="143"/>
      <c r="V126" s="140"/>
      <c r="W126" s="140"/>
      <c r="X126" s="140"/>
      <c r="Y126" s="140"/>
      <c r="Z126" s="140"/>
      <c r="AA126" s="140"/>
      <c r="AB126" s="140"/>
      <c r="AC126" s="140"/>
      <c r="AD126" s="140"/>
      <c r="AE126" s="140"/>
      <c r="AF126" s="140"/>
      <c r="AG126" s="140"/>
      <c r="AH126" s="140"/>
      <c r="AI126" s="140"/>
      <c r="AJ126" s="140"/>
    </row>
    <row r="127" ht="18.0" customHeight="1">
      <c r="A127" s="140"/>
      <c r="B127" s="140"/>
      <c r="C127" s="140"/>
      <c r="D127" s="140"/>
      <c r="E127" s="140"/>
      <c r="F127" s="140"/>
      <c r="G127" s="140"/>
      <c r="H127" s="141" t="s">
        <v>38</v>
      </c>
      <c r="I127" s="140"/>
      <c r="J127" s="232">
        <f>SUM(J119:J126)</f>
        <v>229</v>
      </c>
      <c r="K127" s="233"/>
      <c r="L127" s="233"/>
      <c r="M127" s="233"/>
      <c r="N127" s="233"/>
      <c r="O127" s="233"/>
      <c r="P127" s="233"/>
      <c r="Q127" s="234"/>
      <c r="R127" s="224"/>
      <c r="S127" s="140"/>
      <c r="T127" s="140"/>
      <c r="U127" s="143"/>
      <c r="V127" s="140"/>
      <c r="W127" s="140"/>
      <c r="X127" s="140"/>
      <c r="Y127" s="140"/>
      <c r="Z127" s="140"/>
      <c r="AA127" s="140"/>
      <c r="AB127" s="140"/>
      <c r="AC127" s="140"/>
      <c r="AD127" s="140"/>
      <c r="AE127" s="140"/>
      <c r="AF127" s="140"/>
      <c r="AG127" s="140"/>
      <c r="AH127" s="140"/>
      <c r="AI127" s="140"/>
      <c r="AJ127" s="140"/>
    </row>
    <row r="128" ht="18.0" customHeight="1">
      <c r="A128" s="146"/>
      <c r="B128" s="146"/>
      <c r="C128" s="146"/>
      <c r="D128" s="146"/>
      <c r="E128" s="146"/>
      <c r="F128" s="146"/>
      <c r="G128" s="146"/>
      <c r="H128" s="147"/>
      <c r="I128" s="177"/>
      <c r="J128" s="204">
        <f>+J127*60%</f>
        <v>137.4</v>
      </c>
      <c r="K128" s="204"/>
      <c r="L128" s="204"/>
      <c r="M128" s="204"/>
      <c r="N128" s="204"/>
      <c r="O128" s="204"/>
      <c r="P128" s="204"/>
      <c r="Q128" s="206">
        <f>+J127*40%</f>
        <v>91.6</v>
      </c>
      <c r="R128" s="224"/>
      <c r="S128" s="140"/>
      <c r="T128" s="140"/>
      <c r="U128" s="143"/>
      <c r="V128" s="140"/>
      <c r="W128" s="140"/>
      <c r="X128" s="140"/>
      <c r="Y128" s="140"/>
      <c r="Z128" s="140"/>
      <c r="AA128" s="140"/>
      <c r="AB128" s="140"/>
      <c r="AC128" s="140"/>
      <c r="AD128" s="140"/>
      <c r="AE128" s="140"/>
      <c r="AF128" s="140"/>
      <c r="AG128" s="140"/>
      <c r="AH128" s="140"/>
      <c r="AI128" s="140"/>
      <c r="AJ128" s="140"/>
    </row>
    <row r="129" ht="18.0" customHeight="1">
      <c r="A129" s="140"/>
      <c r="B129" s="140"/>
      <c r="C129" s="140"/>
      <c r="D129" s="140"/>
      <c r="E129" s="140"/>
      <c r="F129" s="140"/>
      <c r="G129" s="140"/>
      <c r="H129" s="141"/>
      <c r="I129" s="140"/>
      <c r="J129" s="140"/>
      <c r="K129" s="140"/>
      <c r="L129" s="140"/>
      <c r="M129" s="140"/>
      <c r="N129" s="140"/>
      <c r="O129" s="140"/>
      <c r="P129" s="140"/>
      <c r="Q129" s="142"/>
      <c r="R129" s="224"/>
      <c r="S129" s="140"/>
      <c r="T129" s="140"/>
      <c r="U129" s="143"/>
      <c r="V129" s="140"/>
      <c r="W129" s="140"/>
      <c r="X129" s="140"/>
      <c r="Y129" s="140"/>
      <c r="Z129" s="140"/>
      <c r="AA129" s="140"/>
      <c r="AB129" s="140"/>
      <c r="AC129" s="140"/>
      <c r="AD129" s="140"/>
      <c r="AE129" s="140"/>
      <c r="AF129" s="140"/>
      <c r="AG129" s="140"/>
      <c r="AH129" s="140"/>
      <c r="AI129" s="140"/>
      <c r="AJ129" s="140"/>
    </row>
    <row r="130" ht="18.0" customHeight="1">
      <c r="A130" s="140"/>
      <c r="B130" s="140"/>
      <c r="C130" s="140"/>
      <c r="D130" s="140"/>
      <c r="E130" s="140"/>
      <c r="F130" s="140"/>
      <c r="G130" s="140"/>
      <c r="H130" s="141"/>
      <c r="I130" s="140"/>
      <c r="J130" s="140"/>
      <c r="K130" s="140"/>
      <c r="L130" s="140"/>
      <c r="M130" s="140"/>
      <c r="N130" s="140"/>
      <c r="O130" s="140"/>
      <c r="P130" s="140"/>
      <c r="Q130" s="142"/>
      <c r="R130" s="224"/>
      <c r="S130" s="140"/>
      <c r="T130" s="140"/>
      <c r="U130" s="143"/>
      <c r="V130" s="140"/>
      <c r="W130" s="140"/>
      <c r="X130" s="140"/>
      <c r="Y130" s="140"/>
      <c r="Z130" s="140"/>
      <c r="AA130" s="140"/>
      <c r="AB130" s="140"/>
      <c r="AC130" s="140"/>
      <c r="AD130" s="140"/>
      <c r="AE130" s="140"/>
      <c r="AF130" s="140"/>
      <c r="AG130" s="140"/>
      <c r="AH130" s="140"/>
      <c r="AI130" s="140"/>
      <c r="AJ130" s="140"/>
    </row>
    <row r="131" ht="18.0" customHeight="1">
      <c r="A131" s="235" t="s">
        <v>41</v>
      </c>
      <c r="B131" s="140"/>
      <c r="C131" s="140"/>
      <c r="D131" s="140"/>
      <c r="E131" s="140"/>
      <c r="F131" s="140"/>
      <c r="G131" s="140"/>
      <c r="H131" s="141"/>
      <c r="I131" s="140"/>
      <c r="J131" s="140"/>
      <c r="K131" s="140"/>
      <c r="L131" s="140"/>
      <c r="M131" s="140"/>
      <c r="N131" s="140"/>
      <c r="O131" s="140"/>
      <c r="P131" s="140"/>
      <c r="Q131" s="142"/>
      <c r="R131" s="224"/>
      <c r="S131" s="140"/>
      <c r="T131" s="140"/>
      <c r="U131" s="143"/>
      <c r="V131" s="140"/>
      <c r="W131" s="140"/>
      <c r="X131" s="140"/>
      <c r="Y131" s="140"/>
      <c r="Z131" s="140"/>
      <c r="AA131" s="140"/>
      <c r="AB131" s="140"/>
      <c r="AC131" s="140"/>
      <c r="AD131" s="140"/>
      <c r="AE131" s="140"/>
      <c r="AF131" s="140"/>
      <c r="AG131" s="140"/>
      <c r="AH131" s="140"/>
      <c r="AI131" s="140"/>
      <c r="AJ131" s="140"/>
    </row>
    <row r="132" ht="18.0" customHeight="1">
      <c r="A132" s="236"/>
      <c r="B132" s="237" t="s">
        <v>42</v>
      </c>
      <c r="C132" s="237" t="s">
        <v>43</v>
      </c>
      <c r="D132" s="237" t="s">
        <v>44</v>
      </c>
      <c r="E132" s="237" t="s">
        <v>45</v>
      </c>
      <c r="F132" s="237"/>
      <c r="G132" s="237"/>
      <c r="H132" s="238" t="s">
        <v>46</v>
      </c>
      <c r="I132" s="239" t="s">
        <v>47</v>
      </c>
      <c r="J132" s="140"/>
      <c r="K132" s="140"/>
      <c r="L132" s="140"/>
      <c r="M132" s="140"/>
      <c r="N132" s="140"/>
      <c r="O132" s="140"/>
      <c r="P132" s="140"/>
      <c r="Q132" s="142"/>
      <c r="R132" s="224"/>
      <c r="S132" s="140"/>
      <c r="T132" s="140"/>
      <c r="U132" s="143"/>
      <c r="V132" s="140"/>
      <c r="W132" s="140"/>
      <c r="X132" s="140"/>
      <c r="Y132" s="140"/>
      <c r="Z132" s="140"/>
      <c r="AA132" s="140"/>
      <c r="AB132" s="140"/>
      <c r="AC132" s="140"/>
      <c r="AD132" s="140"/>
      <c r="AE132" s="140"/>
      <c r="AF132" s="140"/>
      <c r="AG132" s="140"/>
      <c r="AH132" s="140"/>
      <c r="AI132" s="140"/>
      <c r="AJ132" s="140"/>
    </row>
    <row r="133" ht="18.0" customHeight="1">
      <c r="A133" s="240" t="s">
        <v>48</v>
      </c>
      <c r="B133" s="241">
        <f>+E15</f>
        <v>33589.2735</v>
      </c>
      <c r="C133" s="242">
        <f>+J100</f>
        <v>32474.48006</v>
      </c>
      <c r="D133" s="242">
        <f>+J112</f>
        <v>156.453468</v>
      </c>
      <c r="E133" s="243">
        <f>J128</f>
        <v>137.4</v>
      </c>
      <c r="F133" s="243"/>
      <c r="G133" s="243"/>
      <c r="H133" s="244">
        <f>+I15</f>
        <v>507.1215546</v>
      </c>
      <c r="I133" s="245">
        <f>+B133-C133-D133-E133-H133</f>
        <v>313.8184154</v>
      </c>
      <c r="J133" s="140"/>
      <c r="K133" s="140"/>
      <c r="L133" s="140"/>
      <c r="M133" s="140"/>
      <c r="N133" s="140"/>
      <c r="O133" s="140"/>
      <c r="P133" s="140"/>
      <c r="Q133" s="142"/>
      <c r="R133" s="224"/>
      <c r="S133" s="140"/>
      <c r="T133" s="140"/>
      <c r="U133" s="143"/>
      <c r="V133" s="140"/>
      <c r="W133" s="140"/>
      <c r="X133" s="140"/>
      <c r="Y133" s="140"/>
      <c r="Z133" s="140"/>
      <c r="AA133" s="140"/>
      <c r="AB133" s="140"/>
      <c r="AC133" s="140"/>
      <c r="AD133" s="140"/>
      <c r="AE133" s="140"/>
      <c r="AF133" s="140"/>
      <c r="AG133" s="140"/>
      <c r="AH133" s="140"/>
      <c r="AI133" s="140"/>
      <c r="AJ133" s="140"/>
    </row>
    <row r="134" ht="18.0" customHeight="1">
      <c r="A134" s="246" t="s">
        <v>49</v>
      </c>
      <c r="B134" s="247"/>
      <c r="C134" s="248">
        <f>+C133/B133</f>
        <v>0.9668110286</v>
      </c>
      <c r="D134" s="248">
        <f>+D133/B133</f>
        <v>0.004657840188</v>
      </c>
      <c r="E134" s="248">
        <f>+E133/B133</f>
        <v>0.004090591599</v>
      </c>
      <c r="F134" s="248"/>
      <c r="G134" s="248"/>
      <c r="H134" s="249">
        <f>+H133/B133</f>
        <v>0.01509772322</v>
      </c>
      <c r="I134" s="250">
        <f>+I133/B133</f>
        <v>0.009342816402</v>
      </c>
      <c r="J134" s="140"/>
      <c r="K134" s="140"/>
      <c r="L134" s="140"/>
      <c r="M134" s="140"/>
      <c r="N134" s="140"/>
      <c r="O134" s="140"/>
      <c r="P134" s="140"/>
      <c r="Q134" s="142"/>
      <c r="R134" s="224"/>
      <c r="S134" s="140"/>
      <c r="T134" s="140"/>
      <c r="U134" s="143"/>
      <c r="V134" s="140"/>
      <c r="W134" s="140"/>
      <c r="X134" s="140"/>
      <c r="Y134" s="140"/>
      <c r="Z134" s="140"/>
      <c r="AA134" s="140"/>
      <c r="AB134" s="140"/>
      <c r="AC134" s="140"/>
      <c r="AD134" s="140"/>
      <c r="AE134" s="140"/>
      <c r="AF134" s="140"/>
      <c r="AG134" s="140"/>
      <c r="AH134" s="140"/>
      <c r="AI134" s="140"/>
      <c r="AJ134" s="140"/>
    </row>
    <row r="135" ht="18.0" customHeight="1">
      <c r="A135" s="167"/>
      <c r="B135" s="221"/>
      <c r="C135" s="251"/>
      <c r="D135" s="251"/>
      <c r="E135" s="251"/>
      <c r="F135" s="251"/>
      <c r="G135" s="251"/>
      <c r="H135" s="252"/>
      <c r="I135" s="253"/>
      <c r="J135" s="140"/>
      <c r="K135" s="140"/>
      <c r="L135" s="140"/>
      <c r="M135" s="140"/>
      <c r="N135" s="140"/>
      <c r="O135" s="140"/>
      <c r="P135" s="140"/>
      <c r="Q135" s="142"/>
      <c r="R135" s="224"/>
      <c r="S135" s="140"/>
      <c r="T135" s="140"/>
      <c r="U135" s="143"/>
      <c r="V135" s="140"/>
      <c r="W135" s="140"/>
      <c r="X135" s="140"/>
      <c r="Y135" s="140"/>
      <c r="Z135" s="140"/>
      <c r="AA135" s="140"/>
      <c r="AB135" s="140"/>
      <c r="AC135" s="140"/>
      <c r="AD135" s="140"/>
      <c r="AE135" s="140"/>
      <c r="AF135" s="140"/>
      <c r="AG135" s="140"/>
      <c r="AH135" s="140"/>
      <c r="AI135" s="140"/>
      <c r="AJ135" s="140"/>
    </row>
    <row r="136" ht="18.0" customHeight="1">
      <c r="A136" s="254"/>
      <c r="B136" s="255"/>
      <c r="C136" s="255"/>
      <c r="D136" s="255" t="s">
        <v>50</v>
      </c>
      <c r="E136" s="255" t="s">
        <v>48</v>
      </c>
      <c r="F136" s="255"/>
      <c r="G136" s="255"/>
      <c r="H136" s="256">
        <f>+D133+E133+H133+I133</f>
        <v>1114.793438</v>
      </c>
      <c r="I136" s="257"/>
      <c r="J136" s="140"/>
      <c r="K136" s="140"/>
      <c r="L136" s="140"/>
      <c r="M136" s="140"/>
      <c r="N136" s="140"/>
      <c r="O136" s="140"/>
      <c r="P136" s="140"/>
      <c r="Q136" s="142"/>
      <c r="R136" s="141"/>
      <c r="S136" s="140"/>
      <c r="T136" s="140"/>
      <c r="U136" s="143"/>
      <c r="V136" s="140"/>
      <c r="W136" s="140"/>
      <c r="X136" s="140"/>
      <c r="Y136" s="140"/>
      <c r="Z136" s="140"/>
      <c r="AA136" s="140"/>
      <c r="AB136" s="140"/>
      <c r="AC136" s="140"/>
      <c r="AD136" s="140"/>
      <c r="AE136" s="140"/>
      <c r="AF136" s="140"/>
      <c r="AG136" s="140"/>
      <c r="AH136" s="140"/>
      <c r="AI136" s="140"/>
      <c r="AJ136" s="140"/>
    </row>
    <row r="137" ht="18.0" customHeight="1">
      <c r="A137" s="258"/>
      <c r="B137" s="140"/>
      <c r="C137" s="140"/>
      <c r="D137" s="140"/>
      <c r="E137" s="140" t="s">
        <v>49</v>
      </c>
      <c r="F137" s="140"/>
      <c r="G137" s="140"/>
      <c r="H137" s="252">
        <f>+H136/B133</f>
        <v>0.03318897141</v>
      </c>
      <c r="I137" s="259"/>
      <c r="J137" s="140"/>
      <c r="K137" s="140"/>
      <c r="L137" s="140"/>
      <c r="M137" s="140"/>
      <c r="N137" s="140"/>
      <c r="O137" s="140"/>
      <c r="P137" s="140"/>
      <c r="Q137" s="142"/>
      <c r="R137" s="141"/>
      <c r="S137" s="140"/>
      <c r="T137" s="140"/>
      <c r="U137" s="143"/>
      <c r="V137" s="140"/>
      <c r="W137" s="140"/>
      <c r="X137" s="140"/>
      <c r="Y137" s="140"/>
      <c r="Z137" s="140"/>
      <c r="AA137" s="140"/>
      <c r="AB137" s="140"/>
      <c r="AC137" s="140"/>
      <c r="AD137" s="140"/>
      <c r="AE137" s="140"/>
      <c r="AF137" s="140"/>
      <c r="AG137" s="140"/>
      <c r="AH137" s="140"/>
      <c r="AI137" s="140"/>
      <c r="AJ137" s="140"/>
    </row>
    <row r="138" ht="18.0" customHeight="1">
      <c r="A138" s="258"/>
      <c r="B138" s="140"/>
      <c r="C138" s="140" t="s">
        <v>51</v>
      </c>
      <c r="D138" s="140"/>
      <c r="E138" s="140"/>
      <c r="F138" s="140"/>
      <c r="G138" s="140"/>
      <c r="H138" s="141"/>
      <c r="I138" s="259"/>
      <c r="J138" s="140"/>
      <c r="K138" s="140"/>
      <c r="L138" s="140"/>
      <c r="M138" s="140"/>
      <c r="N138" s="140"/>
      <c r="O138" s="140"/>
      <c r="P138" s="140"/>
      <c r="Q138" s="142"/>
      <c r="R138" s="141"/>
      <c r="S138" s="140"/>
      <c r="T138" s="140"/>
      <c r="U138" s="143"/>
      <c r="V138" s="140"/>
      <c r="W138" s="140"/>
      <c r="X138" s="140"/>
      <c r="Y138" s="140"/>
      <c r="Z138" s="140"/>
      <c r="AA138" s="140"/>
      <c r="AB138" s="140"/>
      <c r="AC138" s="140"/>
      <c r="AD138" s="140"/>
      <c r="AE138" s="140"/>
      <c r="AF138" s="140"/>
      <c r="AG138" s="140"/>
      <c r="AH138" s="140"/>
      <c r="AI138" s="140"/>
      <c r="AJ138" s="140"/>
    </row>
    <row r="139" ht="18.0" customHeight="1">
      <c r="A139" s="258"/>
      <c r="B139" s="140"/>
      <c r="C139" s="140"/>
      <c r="D139" s="140" t="s">
        <v>52</v>
      </c>
      <c r="E139" s="140"/>
      <c r="F139" s="140"/>
      <c r="G139" s="140"/>
      <c r="H139" s="141">
        <f>+H138*(H136-H133)</f>
        <v>0</v>
      </c>
      <c r="I139" s="259"/>
      <c r="J139" s="140"/>
      <c r="K139" s="140"/>
      <c r="L139" s="140"/>
      <c r="M139" s="140"/>
      <c r="N139" s="140"/>
      <c r="O139" s="140"/>
      <c r="P139" s="140"/>
      <c r="Q139" s="142"/>
      <c r="R139" s="140"/>
      <c r="S139" s="140"/>
      <c r="T139" s="140"/>
      <c r="U139" s="143"/>
      <c r="V139" s="140"/>
      <c r="W139" s="140"/>
      <c r="X139" s="140"/>
      <c r="Y139" s="140"/>
      <c r="Z139" s="140"/>
      <c r="AA139" s="140"/>
      <c r="AB139" s="140"/>
      <c r="AC139" s="140"/>
      <c r="AD139" s="140"/>
      <c r="AE139" s="140"/>
      <c r="AF139" s="140"/>
      <c r="AG139" s="140"/>
      <c r="AH139" s="140"/>
      <c r="AI139" s="140"/>
      <c r="AJ139" s="140"/>
    </row>
    <row r="140" ht="18.0" customHeight="1">
      <c r="A140" s="260"/>
      <c r="B140" s="261"/>
      <c r="C140" s="261"/>
      <c r="D140" s="261"/>
      <c r="E140" s="261"/>
      <c r="F140" s="261"/>
      <c r="G140" s="261"/>
      <c r="H140" s="262"/>
      <c r="I140" s="263"/>
      <c r="J140" s="140"/>
      <c r="K140" s="140"/>
      <c r="L140" s="140"/>
      <c r="M140" s="140"/>
      <c r="N140" s="140"/>
      <c r="O140" s="140"/>
      <c r="P140" s="140"/>
      <c r="Q140" s="142"/>
      <c r="R140" s="140"/>
      <c r="S140" s="140"/>
      <c r="T140" s="140"/>
      <c r="U140" s="143"/>
      <c r="V140" s="140"/>
      <c r="W140" s="140"/>
      <c r="X140" s="140"/>
      <c r="Y140" s="140"/>
      <c r="Z140" s="140"/>
      <c r="AA140" s="140"/>
      <c r="AB140" s="140"/>
      <c r="AC140" s="140"/>
      <c r="AD140" s="140"/>
      <c r="AE140" s="140"/>
      <c r="AF140" s="140"/>
      <c r="AG140" s="140"/>
      <c r="AH140" s="140"/>
      <c r="AI140" s="140"/>
      <c r="AJ140" s="140"/>
    </row>
    <row r="141" ht="18.0" customHeight="1">
      <c r="A141" s="140"/>
      <c r="B141" s="140"/>
      <c r="C141" s="140"/>
      <c r="D141" s="140"/>
      <c r="E141" s="140"/>
      <c r="F141" s="140"/>
      <c r="G141" s="140"/>
      <c r="H141" s="141"/>
      <c r="I141" s="140"/>
      <c r="J141" s="140"/>
      <c r="K141" s="140"/>
      <c r="L141" s="140"/>
      <c r="M141" s="140"/>
      <c r="N141" s="140"/>
      <c r="O141" s="140"/>
      <c r="P141" s="140"/>
      <c r="Q141" s="142"/>
      <c r="R141" s="140"/>
      <c r="S141" s="140"/>
      <c r="T141" s="140"/>
      <c r="U141" s="143"/>
      <c r="V141" s="140"/>
      <c r="W141" s="140"/>
      <c r="X141" s="140"/>
      <c r="Y141" s="140"/>
      <c r="Z141" s="140"/>
      <c r="AA141" s="140"/>
      <c r="AB141" s="140"/>
      <c r="AC141" s="140"/>
      <c r="AD141" s="140"/>
      <c r="AE141" s="140"/>
      <c r="AF141" s="140"/>
      <c r="AG141" s="140"/>
      <c r="AH141" s="140"/>
      <c r="AI141" s="140"/>
      <c r="AJ141" s="140"/>
    </row>
    <row r="142" ht="18.0" customHeight="1">
      <c r="A142" s="140"/>
      <c r="B142" s="140"/>
      <c r="C142" s="140"/>
      <c r="D142" s="140"/>
      <c r="E142" s="140"/>
      <c r="F142" s="140"/>
      <c r="G142" s="140"/>
      <c r="H142" s="141"/>
      <c r="I142" s="140"/>
      <c r="J142" s="140"/>
      <c r="K142" s="140"/>
      <c r="L142" s="140"/>
      <c r="M142" s="140"/>
      <c r="N142" s="140"/>
      <c r="O142" s="140"/>
      <c r="P142" s="140"/>
      <c r="Q142" s="142"/>
      <c r="R142" s="140"/>
      <c r="S142" s="140"/>
      <c r="T142" s="140"/>
      <c r="U142" s="143"/>
      <c r="V142" s="140"/>
      <c r="W142" s="140"/>
      <c r="X142" s="140"/>
      <c r="Y142" s="140"/>
      <c r="Z142" s="140"/>
      <c r="AA142" s="140"/>
      <c r="AB142" s="140"/>
      <c r="AC142" s="140"/>
      <c r="AD142" s="140"/>
      <c r="AE142" s="140"/>
      <c r="AF142" s="140"/>
      <c r="AG142" s="140"/>
      <c r="AH142" s="140"/>
      <c r="AI142" s="140"/>
      <c r="AJ142" s="140"/>
    </row>
    <row r="143" ht="18.0" customHeight="1">
      <c r="A143" s="140"/>
      <c r="B143" s="140"/>
      <c r="C143" s="140"/>
      <c r="D143" s="140"/>
      <c r="E143" s="140"/>
      <c r="F143" s="140"/>
      <c r="G143" s="140"/>
      <c r="H143" s="141"/>
      <c r="I143" s="140"/>
      <c r="J143" s="140"/>
      <c r="K143" s="140"/>
      <c r="L143" s="140"/>
      <c r="M143" s="140"/>
      <c r="N143" s="140"/>
      <c r="O143" s="140"/>
      <c r="P143" s="140"/>
      <c r="Q143" s="142"/>
      <c r="R143" s="140"/>
      <c r="S143" s="140"/>
      <c r="T143" s="140"/>
      <c r="U143" s="143"/>
      <c r="V143" s="140"/>
      <c r="W143" s="140"/>
      <c r="X143" s="140"/>
      <c r="Y143" s="140"/>
      <c r="Z143" s="140"/>
      <c r="AA143" s="140"/>
      <c r="AB143" s="140"/>
      <c r="AC143" s="140"/>
      <c r="AD143" s="140"/>
      <c r="AE143" s="140"/>
      <c r="AF143" s="140"/>
      <c r="AG143" s="140"/>
      <c r="AH143" s="140"/>
      <c r="AI143" s="140"/>
      <c r="AJ143" s="140"/>
    </row>
    <row r="144" ht="18.0" customHeight="1">
      <c r="A144" s="7"/>
      <c r="B144" s="7"/>
      <c r="C144" s="7"/>
      <c r="D144" s="7"/>
      <c r="E144" s="7"/>
      <c r="F144" s="7"/>
      <c r="G144" s="7"/>
      <c r="H144" s="264"/>
      <c r="I144" s="7"/>
      <c r="J144" s="7"/>
      <c r="K144" s="7"/>
      <c r="L144" s="7"/>
      <c r="M144" s="7"/>
      <c r="N144" s="7"/>
      <c r="O144" s="7"/>
      <c r="P144" s="7"/>
      <c r="Q144" s="265"/>
      <c r="R144" s="7"/>
      <c r="S144" s="7"/>
      <c r="T144" s="7"/>
      <c r="U144" s="266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</row>
    <row r="145" ht="18.0" customHeight="1">
      <c r="A145" s="7"/>
      <c r="B145" s="7"/>
      <c r="C145" s="7"/>
      <c r="D145" s="7"/>
      <c r="E145" s="7"/>
      <c r="F145" s="7"/>
      <c r="G145" s="7"/>
      <c r="H145" s="264"/>
      <c r="I145" s="7"/>
      <c r="J145" s="7"/>
      <c r="K145" s="7"/>
      <c r="L145" s="7"/>
      <c r="M145" s="7"/>
      <c r="N145" s="7"/>
      <c r="O145" s="7"/>
      <c r="P145" s="7"/>
      <c r="Q145" s="265"/>
      <c r="R145" s="7"/>
      <c r="S145" s="7"/>
      <c r="T145" s="7"/>
      <c r="U145" s="266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</row>
    <row r="146" ht="18.0" customHeight="1">
      <c r="A146" s="7"/>
      <c r="B146" s="7"/>
      <c r="C146" s="7"/>
      <c r="D146" s="7"/>
      <c r="E146" s="7"/>
      <c r="F146" s="7"/>
      <c r="G146" s="7"/>
      <c r="H146" s="264"/>
      <c r="I146" s="7"/>
      <c r="J146" s="7"/>
      <c r="K146" s="7"/>
      <c r="L146" s="7"/>
      <c r="M146" s="7"/>
      <c r="N146" s="7"/>
      <c r="O146" s="7"/>
      <c r="P146" s="7"/>
      <c r="Q146" s="265"/>
      <c r="R146" s="7"/>
      <c r="S146" s="7"/>
      <c r="T146" s="7"/>
      <c r="U146" s="266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</row>
    <row r="147" ht="18.0" customHeight="1">
      <c r="A147" s="7"/>
      <c r="B147" s="7"/>
      <c r="C147" s="7"/>
      <c r="D147" s="7"/>
      <c r="E147" s="7"/>
      <c r="F147" s="7"/>
      <c r="G147" s="7"/>
      <c r="H147" s="264"/>
      <c r="I147" s="7"/>
      <c r="J147" s="7"/>
      <c r="K147" s="7"/>
      <c r="L147" s="7"/>
      <c r="M147" s="7"/>
      <c r="N147" s="7"/>
      <c r="O147" s="7"/>
      <c r="P147" s="7"/>
      <c r="Q147" s="265"/>
      <c r="R147" s="7"/>
      <c r="S147" s="7"/>
      <c r="T147" s="7"/>
      <c r="U147" s="266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</row>
    <row r="148" ht="18.0" customHeight="1">
      <c r="A148" s="7"/>
      <c r="B148" s="7"/>
      <c r="C148" s="7"/>
      <c r="D148" s="7"/>
      <c r="E148" s="7"/>
      <c r="F148" s="7"/>
      <c r="G148" s="7"/>
      <c r="H148" s="264"/>
      <c r="I148" s="7"/>
      <c r="J148" s="7"/>
      <c r="K148" s="7"/>
      <c r="L148" s="7"/>
      <c r="M148" s="7"/>
      <c r="N148" s="7"/>
      <c r="O148" s="7"/>
      <c r="P148" s="7"/>
      <c r="Q148" s="265"/>
      <c r="R148" s="7"/>
      <c r="S148" s="7"/>
      <c r="T148" s="7"/>
      <c r="U148" s="266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</row>
    <row r="149" ht="18.0" customHeight="1">
      <c r="A149" s="7"/>
      <c r="B149" s="7"/>
      <c r="C149" s="7"/>
      <c r="D149" s="7"/>
      <c r="E149" s="7"/>
      <c r="F149" s="7"/>
      <c r="G149" s="7"/>
      <c r="H149" s="264"/>
      <c r="I149" s="7"/>
      <c r="J149" s="7"/>
      <c r="K149" s="7"/>
      <c r="L149" s="7"/>
      <c r="M149" s="7"/>
      <c r="N149" s="7"/>
      <c r="O149" s="7"/>
      <c r="P149" s="7"/>
      <c r="Q149" s="265"/>
      <c r="R149" s="7"/>
      <c r="S149" s="7"/>
      <c r="T149" s="7"/>
      <c r="U149" s="266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</row>
    <row r="150" ht="18.0" customHeight="1">
      <c r="A150" s="7"/>
      <c r="B150" s="7"/>
      <c r="C150" s="7"/>
      <c r="D150" s="7"/>
      <c r="E150" s="7"/>
      <c r="F150" s="7"/>
      <c r="G150" s="7"/>
      <c r="H150" s="264"/>
      <c r="I150" s="7"/>
      <c r="J150" s="7"/>
      <c r="K150" s="7"/>
      <c r="L150" s="7"/>
      <c r="M150" s="7"/>
      <c r="N150" s="7"/>
      <c r="O150" s="7"/>
      <c r="P150" s="7"/>
      <c r="Q150" s="265"/>
      <c r="R150" s="7"/>
      <c r="S150" s="7"/>
      <c r="T150" s="7"/>
      <c r="U150" s="266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</row>
    <row r="151" ht="18.0" customHeight="1">
      <c r="A151" s="7"/>
      <c r="B151" s="7"/>
      <c r="C151" s="7"/>
      <c r="D151" s="7"/>
      <c r="E151" s="7"/>
      <c r="F151" s="7"/>
      <c r="G151" s="7"/>
      <c r="H151" s="264"/>
      <c r="I151" s="7"/>
      <c r="J151" s="7"/>
      <c r="K151" s="7"/>
      <c r="L151" s="7"/>
      <c r="M151" s="7"/>
      <c r="N151" s="7"/>
      <c r="O151" s="7"/>
      <c r="P151" s="7"/>
      <c r="Q151" s="265"/>
      <c r="R151" s="7"/>
      <c r="S151" s="7"/>
      <c r="T151" s="7"/>
      <c r="U151" s="266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</row>
    <row r="152" ht="18.0" customHeight="1">
      <c r="A152" s="7"/>
      <c r="B152" s="7"/>
      <c r="C152" s="7"/>
      <c r="D152" s="7"/>
      <c r="E152" s="7"/>
      <c r="F152" s="7"/>
      <c r="G152" s="7"/>
      <c r="H152" s="264"/>
      <c r="I152" s="7"/>
      <c r="J152" s="7"/>
      <c r="K152" s="7"/>
      <c r="L152" s="7"/>
      <c r="M152" s="7"/>
      <c r="N152" s="7"/>
      <c r="O152" s="7"/>
      <c r="P152" s="7"/>
      <c r="Q152" s="265"/>
      <c r="R152" s="7"/>
      <c r="S152" s="7"/>
      <c r="T152" s="7"/>
      <c r="U152" s="266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</row>
    <row r="153" ht="18.0" customHeight="1">
      <c r="A153" s="7"/>
      <c r="B153" s="7"/>
      <c r="C153" s="7"/>
      <c r="D153" s="7"/>
      <c r="E153" s="7"/>
      <c r="F153" s="7"/>
      <c r="G153" s="7"/>
      <c r="H153" s="264"/>
      <c r="I153" s="7"/>
      <c r="J153" s="7"/>
      <c r="K153" s="7"/>
      <c r="L153" s="7"/>
      <c r="M153" s="7"/>
      <c r="N153" s="7"/>
      <c r="O153" s="7"/>
      <c r="P153" s="7"/>
      <c r="Q153" s="265"/>
      <c r="R153" s="7"/>
      <c r="S153" s="7"/>
      <c r="T153" s="7"/>
      <c r="U153" s="266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</row>
    <row r="154" ht="18.0" customHeight="1">
      <c r="A154" s="7"/>
      <c r="B154" s="7"/>
      <c r="C154" s="7"/>
      <c r="D154" s="7"/>
      <c r="E154" s="7"/>
      <c r="F154" s="7"/>
      <c r="G154" s="7"/>
      <c r="H154" s="264"/>
      <c r="I154" s="7"/>
      <c r="J154" s="7"/>
      <c r="K154" s="7"/>
      <c r="L154" s="7"/>
      <c r="M154" s="7"/>
      <c r="N154" s="7"/>
      <c r="O154" s="7"/>
      <c r="P154" s="7"/>
      <c r="Q154" s="265"/>
      <c r="R154" s="7"/>
      <c r="S154" s="7"/>
      <c r="T154" s="7"/>
      <c r="U154" s="266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</row>
    <row r="155" ht="18.0" customHeight="1">
      <c r="A155" s="7"/>
      <c r="B155" s="7"/>
      <c r="C155" s="7"/>
      <c r="D155" s="7"/>
      <c r="E155" s="7"/>
      <c r="F155" s="7"/>
      <c r="G155" s="7"/>
      <c r="H155" s="264"/>
      <c r="I155" s="7"/>
      <c r="J155" s="7"/>
      <c r="K155" s="7"/>
      <c r="L155" s="7"/>
      <c r="M155" s="7"/>
      <c r="N155" s="7"/>
      <c r="O155" s="7"/>
      <c r="P155" s="7"/>
      <c r="Q155" s="265"/>
      <c r="R155" s="7"/>
      <c r="S155" s="7"/>
      <c r="T155" s="7"/>
      <c r="U155" s="266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</row>
    <row r="156" ht="18.0" customHeight="1">
      <c r="A156" s="7"/>
      <c r="B156" s="7"/>
      <c r="C156" s="7"/>
      <c r="D156" s="7"/>
      <c r="E156" s="7"/>
      <c r="F156" s="7"/>
      <c r="G156" s="7"/>
      <c r="H156" s="264"/>
      <c r="I156" s="7"/>
      <c r="J156" s="7"/>
      <c r="K156" s="7"/>
      <c r="L156" s="7"/>
      <c r="M156" s="7"/>
      <c r="N156" s="7"/>
      <c r="O156" s="7"/>
      <c r="P156" s="7"/>
      <c r="Q156" s="265"/>
      <c r="R156" s="7"/>
      <c r="S156" s="7"/>
      <c r="T156" s="7"/>
      <c r="U156" s="266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</row>
    <row r="157" ht="18.0" customHeight="1">
      <c r="A157" s="7"/>
      <c r="B157" s="7"/>
      <c r="C157" s="7"/>
      <c r="D157" s="7"/>
      <c r="E157" s="7"/>
      <c r="F157" s="7"/>
      <c r="G157" s="7"/>
      <c r="H157" s="264"/>
      <c r="I157" s="7"/>
      <c r="J157" s="7"/>
      <c r="K157" s="7"/>
      <c r="L157" s="7"/>
      <c r="M157" s="7"/>
      <c r="N157" s="7"/>
      <c r="O157" s="7"/>
      <c r="P157" s="7"/>
      <c r="Q157" s="265"/>
      <c r="R157" s="7"/>
      <c r="S157" s="7"/>
      <c r="T157" s="7"/>
      <c r="U157" s="266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</row>
    <row r="158" ht="18.0" customHeight="1">
      <c r="A158" s="7"/>
      <c r="B158" s="7"/>
      <c r="C158" s="7"/>
      <c r="D158" s="7"/>
      <c r="E158" s="7"/>
      <c r="F158" s="7"/>
      <c r="G158" s="7"/>
      <c r="H158" s="264"/>
      <c r="I158" s="7"/>
      <c r="J158" s="7"/>
      <c r="K158" s="7"/>
      <c r="L158" s="7"/>
      <c r="M158" s="7"/>
      <c r="N158" s="7"/>
      <c r="O158" s="7"/>
      <c r="P158" s="7"/>
      <c r="Q158" s="265"/>
      <c r="R158" s="7"/>
      <c r="S158" s="7"/>
      <c r="T158" s="7"/>
      <c r="U158" s="266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</row>
    <row r="159" ht="18.0" customHeight="1">
      <c r="A159" s="7"/>
      <c r="B159" s="7"/>
      <c r="C159" s="7"/>
      <c r="D159" s="7"/>
      <c r="E159" s="7"/>
      <c r="F159" s="7"/>
      <c r="G159" s="7"/>
      <c r="H159" s="264"/>
      <c r="I159" s="7"/>
      <c r="J159" s="7"/>
      <c r="K159" s="7"/>
      <c r="L159" s="7"/>
      <c r="M159" s="7"/>
      <c r="N159" s="7"/>
      <c r="O159" s="7"/>
      <c r="P159" s="7"/>
      <c r="Q159" s="265"/>
      <c r="R159" s="7"/>
      <c r="S159" s="7"/>
      <c r="T159" s="7"/>
      <c r="U159" s="266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</row>
    <row r="160" ht="18.0" customHeight="1">
      <c r="A160" s="7"/>
      <c r="B160" s="7"/>
      <c r="C160" s="7"/>
      <c r="D160" s="7"/>
      <c r="E160" s="7"/>
      <c r="F160" s="7"/>
      <c r="G160" s="7"/>
      <c r="H160" s="264"/>
      <c r="I160" s="7"/>
      <c r="J160" s="7"/>
      <c r="K160" s="7"/>
      <c r="L160" s="7"/>
      <c r="M160" s="7"/>
      <c r="N160" s="7"/>
      <c r="O160" s="7"/>
      <c r="P160" s="7"/>
      <c r="Q160" s="265"/>
      <c r="R160" s="7"/>
      <c r="S160" s="7"/>
      <c r="T160" s="7"/>
      <c r="U160" s="266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</row>
    <row r="161" ht="18.0" customHeight="1">
      <c r="A161" s="7"/>
      <c r="B161" s="7"/>
      <c r="C161" s="7"/>
      <c r="D161" s="7"/>
      <c r="E161" s="7"/>
      <c r="F161" s="7"/>
      <c r="G161" s="7"/>
      <c r="H161" s="264"/>
      <c r="I161" s="7"/>
      <c r="J161" s="7"/>
      <c r="K161" s="7"/>
      <c r="L161" s="7"/>
      <c r="M161" s="7"/>
      <c r="N161" s="7"/>
      <c r="O161" s="7"/>
      <c r="P161" s="7"/>
      <c r="Q161" s="265"/>
      <c r="R161" s="7"/>
      <c r="S161" s="7"/>
      <c r="T161" s="7"/>
      <c r="U161" s="266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</row>
    <row r="162" ht="18.0" customHeight="1">
      <c r="A162" s="7"/>
      <c r="B162" s="7"/>
      <c r="C162" s="7"/>
      <c r="D162" s="7"/>
      <c r="E162" s="7"/>
      <c r="F162" s="7"/>
      <c r="G162" s="7"/>
      <c r="H162" s="264"/>
      <c r="I162" s="7"/>
      <c r="J162" s="7"/>
      <c r="K162" s="7"/>
      <c r="L162" s="7"/>
      <c r="M162" s="7"/>
      <c r="N162" s="7"/>
      <c r="O162" s="7"/>
      <c r="P162" s="7"/>
      <c r="Q162" s="265"/>
      <c r="R162" s="7"/>
      <c r="S162" s="7"/>
      <c r="T162" s="7"/>
      <c r="U162" s="266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</row>
    <row r="163" ht="18.0" customHeight="1">
      <c r="A163" s="7"/>
      <c r="B163" s="7"/>
      <c r="C163" s="7"/>
      <c r="D163" s="7"/>
      <c r="E163" s="7"/>
      <c r="F163" s="7"/>
      <c r="G163" s="7"/>
      <c r="H163" s="264"/>
      <c r="I163" s="7"/>
      <c r="J163" s="7"/>
      <c r="K163" s="7"/>
      <c r="L163" s="7"/>
      <c r="M163" s="7"/>
      <c r="N163" s="7"/>
      <c r="O163" s="7"/>
      <c r="P163" s="7"/>
      <c r="Q163" s="265"/>
      <c r="R163" s="7"/>
      <c r="S163" s="7"/>
      <c r="T163" s="7"/>
      <c r="U163" s="266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</row>
    <row r="164" ht="18.0" customHeight="1">
      <c r="A164" s="7"/>
      <c r="B164" s="7"/>
      <c r="C164" s="7"/>
      <c r="D164" s="7"/>
      <c r="E164" s="7"/>
      <c r="F164" s="7"/>
      <c r="G164" s="7"/>
      <c r="H164" s="264"/>
      <c r="I164" s="7"/>
      <c r="J164" s="7"/>
      <c r="K164" s="7"/>
      <c r="L164" s="7"/>
      <c r="M164" s="7"/>
      <c r="N164" s="7"/>
      <c r="O164" s="7"/>
      <c r="P164" s="7"/>
      <c r="Q164" s="265"/>
      <c r="R164" s="7"/>
      <c r="S164" s="7"/>
      <c r="T164" s="7"/>
      <c r="U164" s="266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</row>
    <row r="165" ht="18.0" customHeight="1">
      <c r="A165" s="7"/>
      <c r="B165" s="7"/>
      <c r="C165" s="7"/>
      <c r="D165" s="7"/>
      <c r="E165" s="7"/>
      <c r="F165" s="7"/>
      <c r="G165" s="7"/>
      <c r="H165" s="264"/>
      <c r="I165" s="7"/>
      <c r="J165" s="7"/>
      <c r="K165" s="7"/>
      <c r="L165" s="7"/>
      <c r="M165" s="7"/>
      <c r="N165" s="7"/>
      <c r="O165" s="7"/>
      <c r="P165" s="7"/>
      <c r="Q165" s="265"/>
      <c r="R165" s="7"/>
      <c r="S165" s="7"/>
      <c r="T165" s="7"/>
      <c r="U165" s="266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</row>
    <row r="166" ht="18.0" customHeight="1">
      <c r="A166" s="7"/>
      <c r="B166" s="7"/>
      <c r="C166" s="7"/>
      <c r="D166" s="7"/>
      <c r="E166" s="7"/>
      <c r="F166" s="7"/>
      <c r="G166" s="7"/>
      <c r="H166" s="264"/>
      <c r="I166" s="7"/>
      <c r="J166" s="7"/>
      <c r="K166" s="7"/>
      <c r="L166" s="7"/>
      <c r="M166" s="7"/>
      <c r="N166" s="7"/>
      <c r="O166" s="7"/>
      <c r="P166" s="7"/>
      <c r="Q166" s="265"/>
      <c r="R166" s="7"/>
      <c r="S166" s="7"/>
      <c r="T166" s="7"/>
      <c r="U166" s="266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</row>
    <row r="167" ht="18.0" customHeight="1">
      <c r="A167" s="7"/>
      <c r="B167" s="7"/>
      <c r="C167" s="7"/>
      <c r="D167" s="7"/>
      <c r="E167" s="7"/>
      <c r="F167" s="7"/>
      <c r="G167" s="7"/>
      <c r="H167" s="264"/>
      <c r="I167" s="7"/>
      <c r="J167" s="7"/>
      <c r="K167" s="7"/>
      <c r="L167" s="7"/>
      <c r="M167" s="7"/>
      <c r="N167" s="7"/>
      <c r="O167" s="7"/>
      <c r="P167" s="7"/>
      <c r="Q167" s="265"/>
      <c r="R167" s="7"/>
      <c r="S167" s="7"/>
      <c r="T167" s="7"/>
      <c r="U167" s="266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</row>
    <row r="168" ht="18.0" customHeight="1">
      <c r="A168" s="7"/>
      <c r="B168" s="7"/>
      <c r="C168" s="7"/>
      <c r="D168" s="7"/>
      <c r="E168" s="7"/>
      <c r="F168" s="7"/>
      <c r="G168" s="7"/>
      <c r="H168" s="264"/>
      <c r="I168" s="7"/>
      <c r="J168" s="7"/>
      <c r="K168" s="7"/>
      <c r="L168" s="7"/>
      <c r="M168" s="7"/>
      <c r="N168" s="7"/>
      <c r="O168" s="7"/>
      <c r="P168" s="7"/>
      <c r="Q168" s="265"/>
      <c r="R168" s="7"/>
      <c r="S168" s="7"/>
      <c r="T168" s="7"/>
      <c r="U168" s="266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</row>
    <row r="169" ht="18.0" customHeight="1">
      <c r="A169" s="7"/>
      <c r="B169" s="7"/>
      <c r="C169" s="7"/>
      <c r="D169" s="7"/>
      <c r="E169" s="7"/>
      <c r="F169" s="7"/>
      <c r="G169" s="7"/>
      <c r="H169" s="264"/>
      <c r="I169" s="7"/>
      <c r="J169" s="7"/>
      <c r="K169" s="7"/>
      <c r="L169" s="7"/>
      <c r="M169" s="7"/>
      <c r="N169" s="7"/>
      <c r="O169" s="7"/>
      <c r="P169" s="7"/>
      <c r="Q169" s="265"/>
      <c r="R169" s="7"/>
      <c r="S169" s="7"/>
      <c r="T169" s="7"/>
      <c r="U169" s="266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</row>
    <row r="170" ht="18.0" customHeight="1">
      <c r="A170" s="7"/>
      <c r="B170" s="7"/>
      <c r="C170" s="7"/>
      <c r="D170" s="7"/>
      <c r="E170" s="7"/>
      <c r="F170" s="7"/>
      <c r="G170" s="7"/>
      <c r="H170" s="264"/>
      <c r="I170" s="7"/>
      <c r="J170" s="7"/>
      <c r="K170" s="7"/>
      <c r="L170" s="7"/>
      <c r="M170" s="7"/>
      <c r="N170" s="7"/>
      <c r="O170" s="7"/>
      <c r="P170" s="7"/>
      <c r="Q170" s="265"/>
      <c r="R170" s="7"/>
      <c r="S170" s="7"/>
      <c r="T170" s="7"/>
      <c r="U170" s="266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</row>
    <row r="171" ht="18.0" customHeight="1">
      <c r="A171" s="7"/>
      <c r="B171" s="7"/>
      <c r="C171" s="7"/>
      <c r="D171" s="7"/>
      <c r="E171" s="7"/>
      <c r="F171" s="7"/>
      <c r="G171" s="7"/>
      <c r="H171" s="264"/>
      <c r="I171" s="7"/>
      <c r="J171" s="7"/>
      <c r="K171" s="7"/>
      <c r="L171" s="7"/>
      <c r="M171" s="7"/>
      <c r="N171" s="7"/>
      <c r="O171" s="7"/>
      <c r="P171" s="7"/>
      <c r="Q171" s="265"/>
      <c r="R171" s="7"/>
      <c r="S171" s="7"/>
      <c r="T171" s="7"/>
      <c r="U171" s="266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</row>
    <row r="172" ht="18.0" customHeight="1">
      <c r="A172" s="7"/>
      <c r="B172" s="7"/>
      <c r="C172" s="7"/>
      <c r="D172" s="7"/>
      <c r="E172" s="7"/>
      <c r="F172" s="7"/>
      <c r="G172" s="7"/>
      <c r="H172" s="264"/>
      <c r="I172" s="7"/>
      <c r="J172" s="7"/>
      <c r="K172" s="7"/>
      <c r="L172" s="7"/>
      <c r="M172" s="7"/>
      <c r="N172" s="7"/>
      <c r="O172" s="7"/>
      <c r="P172" s="7"/>
      <c r="Q172" s="265"/>
      <c r="R172" s="7"/>
      <c r="S172" s="7"/>
      <c r="T172" s="7"/>
      <c r="U172" s="266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</row>
    <row r="173" ht="18.0" customHeight="1">
      <c r="A173" s="7"/>
      <c r="B173" s="7"/>
      <c r="C173" s="7"/>
      <c r="D173" s="7"/>
      <c r="E173" s="7"/>
      <c r="F173" s="7"/>
      <c r="G173" s="7"/>
      <c r="H173" s="264"/>
      <c r="I173" s="7"/>
      <c r="J173" s="7"/>
      <c r="K173" s="7"/>
      <c r="L173" s="7"/>
      <c r="M173" s="7"/>
      <c r="N173" s="7"/>
      <c r="O173" s="7"/>
      <c r="P173" s="7"/>
      <c r="Q173" s="265"/>
      <c r="R173" s="7"/>
      <c r="S173" s="7"/>
      <c r="T173" s="7"/>
      <c r="U173" s="266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</row>
    <row r="174" ht="18.0" customHeight="1">
      <c r="A174" s="7"/>
      <c r="B174" s="7"/>
      <c r="C174" s="7"/>
      <c r="D174" s="7"/>
      <c r="E174" s="7"/>
      <c r="F174" s="7"/>
      <c r="G174" s="7"/>
      <c r="H174" s="264"/>
      <c r="I174" s="7"/>
      <c r="J174" s="7"/>
      <c r="K174" s="7"/>
      <c r="L174" s="7"/>
      <c r="M174" s="7"/>
      <c r="N174" s="7"/>
      <c r="O174" s="7"/>
      <c r="P174" s="7"/>
      <c r="Q174" s="265"/>
      <c r="R174" s="7"/>
      <c r="S174" s="7"/>
      <c r="T174" s="7"/>
      <c r="U174" s="266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</row>
    <row r="175" ht="18.0" customHeight="1">
      <c r="A175" s="7"/>
      <c r="B175" s="7"/>
      <c r="C175" s="7"/>
      <c r="D175" s="7"/>
      <c r="E175" s="7"/>
      <c r="F175" s="7"/>
      <c r="G175" s="7"/>
      <c r="H175" s="264"/>
      <c r="I175" s="7"/>
      <c r="J175" s="7"/>
      <c r="K175" s="7"/>
      <c r="L175" s="7"/>
      <c r="M175" s="7"/>
      <c r="N175" s="7"/>
      <c r="O175" s="7"/>
      <c r="P175" s="7"/>
      <c r="Q175" s="265"/>
      <c r="R175" s="7"/>
      <c r="S175" s="7"/>
      <c r="T175" s="7"/>
      <c r="U175" s="266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</row>
    <row r="176" ht="18.0" customHeight="1">
      <c r="A176" s="7"/>
      <c r="B176" s="7"/>
      <c r="C176" s="7"/>
      <c r="D176" s="7"/>
      <c r="E176" s="7"/>
      <c r="F176" s="7"/>
      <c r="G176" s="7"/>
      <c r="H176" s="264"/>
      <c r="I176" s="7"/>
      <c r="J176" s="7"/>
      <c r="K176" s="7"/>
      <c r="L176" s="7"/>
      <c r="M176" s="7"/>
      <c r="N176" s="7"/>
      <c r="O176" s="7"/>
      <c r="P176" s="7"/>
      <c r="Q176" s="265"/>
      <c r="R176" s="7"/>
      <c r="S176" s="7"/>
      <c r="T176" s="7"/>
      <c r="U176" s="266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</row>
    <row r="177" ht="18.0" customHeight="1">
      <c r="A177" s="7"/>
      <c r="B177" s="7"/>
      <c r="C177" s="7"/>
      <c r="D177" s="7"/>
      <c r="E177" s="7"/>
      <c r="F177" s="7"/>
      <c r="G177" s="7"/>
      <c r="H177" s="264"/>
      <c r="I177" s="7"/>
      <c r="J177" s="7"/>
      <c r="K177" s="7"/>
      <c r="L177" s="7"/>
      <c r="M177" s="7"/>
      <c r="N177" s="7"/>
      <c r="O177" s="7"/>
      <c r="P177" s="7"/>
      <c r="Q177" s="265"/>
      <c r="R177" s="7"/>
      <c r="S177" s="7"/>
      <c r="T177" s="7"/>
      <c r="U177" s="266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</row>
    <row r="178" ht="18.0" customHeight="1">
      <c r="A178" s="7"/>
      <c r="B178" s="7"/>
      <c r="C178" s="7"/>
      <c r="D178" s="7"/>
      <c r="E178" s="7"/>
      <c r="F178" s="7"/>
      <c r="G178" s="7"/>
      <c r="H178" s="264"/>
      <c r="I178" s="7"/>
      <c r="J178" s="7"/>
      <c r="K178" s="7"/>
      <c r="L178" s="7"/>
      <c r="M178" s="7"/>
      <c r="N178" s="7"/>
      <c r="O178" s="7"/>
      <c r="P178" s="7"/>
      <c r="Q178" s="265"/>
      <c r="R178" s="7"/>
      <c r="S178" s="7"/>
      <c r="T178" s="7"/>
      <c r="U178" s="266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</row>
    <row r="179" ht="18.0" customHeight="1">
      <c r="A179" s="7"/>
      <c r="B179" s="7"/>
      <c r="C179" s="7"/>
      <c r="D179" s="7"/>
      <c r="E179" s="7"/>
      <c r="F179" s="7"/>
      <c r="G179" s="7"/>
      <c r="H179" s="264"/>
      <c r="I179" s="7"/>
      <c r="J179" s="7"/>
      <c r="K179" s="7"/>
      <c r="L179" s="7"/>
      <c r="M179" s="7"/>
      <c r="N179" s="7"/>
      <c r="O179" s="7"/>
      <c r="P179" s="7"/>
      <c r="Q179" s="265"/>
      <c r="R179" s="7"/>
      <c r="S179" s="7"/>
      <c r="T179" s="7"/>
      <c r="U179" s="266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</row>
    <row r="180" ht="18.0" customHeight="1">
      <c r="A180" s="7"/>
      <c r="B180" s="7"/>
      <c r="C180" s="7"/>
      <c r="D180" s="7"/>
      <c r="E180" s="7"/>
      <c r="F180" s="7"/>
      <c r="G180" s="7"/>
      <c r="H180" s="264"/>
      <c r="I180" s="7"/>
      <c r="J180" s="7"/>
      <c r="K180" s="7"/>
      <c r="L180" s="7"/>
      <c r="M180" s="7"/>
      <c r="N180" s="7"/>
      <c r="O180" s="7"/>
      <c r="P180" s="7"/>
      <c r="Q180" s="265"/>
      <c r="R180" s="7"/>
      <c r="S180" s="7"/>
      <c r="T180" s="7"/>
      <c r="U180" s="266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</row>
    <row r="181" ht="18.0" customHeight="1">
      <c r="A181" s="7"/>
      <c r="B181" s="7"/>
      <c r="C181" s="7"/>
      <c r="D181" s="7"/>
      <c r="E181" s="7"/>
      <c r="F181" s="7"/>
      <c r="G181" s="7"/>
      <c r="H181" s="264"/>
      <c r="I181" s="7"/>
      <c r="J181" s="7"/>
      <c r="K181" s="7"/>
      <c r="L181" s="7"/>
      <c r="M181" s="7"/>
      <c r="N181" s="7"/>
      <c r="O181" s="7"/>
      <c r="P181" s="7"/>
      <c r="Q181" s="265"/>
      <c r="R181" s="7"/>
      <c r="S181" s="7"/>
      <c r="T181" s="7"/>
      <c r="U181" s="266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</row>
    <row r="182" ht="18.0" customHeight="1">
      <c r="A182" s="7"/>
      <c r="B182" s="7"/>
      <c r="C182" s="7"/>
      <c r="D182" s="7"/>
      <c r="E182" s="7"/>
      <c r="F182" s="7"/>
      <c r="G182" s="7"/>
      <c r="H182" s="264"/>
      <c r="I182" s="7"/>
      <c r="J182" s="7"/>
      <c r="K182" s="7"/>
      <c r="L182" s="7"/>
      <c r="M182" s="7"/>
      <c r="N182" s="7"/>
      <c r="O182" s="7"/>
      <c r="P182" s="7"/>
      <c r="Q182" s="265"/>
      <c r="R182" s="7"/>
      <c r="S182" s="7"/>
      <c r="T182" s="7"/>
      <c r="U182" s="266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</row>
    <row r="183" ht="18.0" customHeight="1">
      <c r="A183" s="7"/>
      <c r="B183" s="7"/>
      <c r="C183" s="7"/>
      <c r="D183" s="7"/>
      <c r="E183" s="7"/>
      <c r="F183" s="7"/>
      <c r="G183" s="7"/>
      <c r="H183" s="264"/>
      <c r="I183" s="7"/>
      <c r="J183" s="7"/>
      <c r="K183" s="7"/>
      <c r="L183" s="7"/>
      <c r="M183" s="7"/>
      <c r="N183" s="7"/>
      <c r="O183" s="7"/>
      <c r="P183" s="7"/>
      <c r="Q183" s="265"/>
      <c r="R183" s="7"/>
      <c r="S183" s="7"/>
      <c r="T183" s="7"/>
      <c r="U183" s="266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</row>
    <row r="184" ht="18.0" customHeight="1">
      <c r="A184" s="7"/>
      <c r="B184" s="7"/>
      <c r="C184" s="7"/>
      <c r="D184" s="7"/>
      <c r="E184" s="7"/>
      <c r="F184" s="7"/>
      <c r="G184" s="7"/>
      <c r="H184" s="264"/>
      <c r="I184" s="7"/>
      <c r="J184" s="7"/>
      <c r="K184" s="7"/>
      <c r="L184" s="7"/>
      <c r="M184" s="7"/>
      <c r="N184" s="7"/>
      <c r="O184" s="7"/>
      <c r="P184" s="7"/>
      <c r="Q184" s="265"/>
      <c r="R184" s="7"/>
      <c r="S184" s="7"/>
      <c r="T184" s="7"/>
      <c r="U184" s="266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</row>
    <row r="185" ht="18.0" customHeight="1">
      <c r="A185" s="7"/>
      <c r="B185" s="7"/>
      <c r="C185" s="7"/>
      <c r="D185" s="7"/>
      <c r="E185" s="7"/>
      <c r="F185" s="7"/>
      <c r="G185" s="7"/>
      <c r="H185" s="264"/>
      <c r="I185" s="7"/>
      <c r="J185" s="7"/>
      <c r="K185" s="7"/>
      <c r="L185" s="7"/>
      <c r="M185" s="7"/>
      <c r="N185" s="7"/>
      <c r="O185" s="7"/>
      <c r="P185" s="7"/>
      <c r="Q185" s="265"/>
      <c r="R185" s="7"/>
      <c r="S185" s="7"/>
      <c r="T185" s="7"/>
      <c r="U185" s="266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</row>
    <row r="186" ht="18.0" customHeight="1">
      <c r="A186" s="7"/>
      <c r="B186" s="7"/>
      <c r="C186" s="7"/>
      <c r="D186" s="7"/>
      <c r="E186" s="7"/>
      <c r="F186" s="7"/>
      <c r="G186" s="7"/>
      <c r="H186" s="264"/>
      <c r="I186" s="7"/>
      <c r="J186" s="7"/>
      <c r="K186" s="7"/>
      <c r="L186" s="7"/>
      <c r="M186" s="7"/>
      <c r="N186" s="7"/>
      <c r="O186" s="7"/>
      <c r="P186" s="7"/>
      <c r="Q186" s="265"/>
      <c r="R186" s="7"/>
      <c r="S186" s="7"/>
      <c r="T186" s="7"/>
      <c r="U186" s="266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</row>
    <row r="187" ht="18.0" customHeight="1">
      <c r="A187" s="7"/>
      <c r="B187" s="7"/>
      <c r="C187" s="7"/>
      <c r="D187" s="7"/>
      <c r="E187" s="7"/>
      <c r="F187" s="7"/>
      <c r="G187" s="7"/>
      <c r="H187" s="264"/>
      <c r="I187" s="7"/>
      <c r="J187" s="7"/>
      <c r="K187" s="7"/>
      <c r="L187" s="7"/>
      <c r="M187" s="7"/>
      <c r="N187" s="7"/>
      <c r="O187" s="7"/>
      <c r="P187" s="7"/>
      <c r="Q187" s="265"/>
      <c r="R187" s="7"/>
      <c r="S187" s="7"/>
      <c r="T187" s="7"/>
      <c r="U187" s="266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</row>
    <row r="188" ht="18.0" customHeight="1">
      <c r="A188" s="7"/>
      <c r="B188" s="7"/>
      <c r="C188" s="7"/>
      <c r="D188" s="7"/>
      <c r="E188" s="7"/>
      <c r="F188" s="7"/>
      <c r="G188" s="7"/>
      <c r="H188" s="264"/>
      <c r="I188" s="7"/>
      <c r="J188" s="7"/>
      <c r="K188" s="7"/>
      <c r="L188" s="7"/>
      <c r="M188" s="7"/>
      <c r="N188" s="7"/>
      <c r="O188" s="7"/>
      <c r="P188" s="7"/>
      <c r="Q188" s="265"/>
      <c r="R188" s="7"/>
      <c r="S188" s="7"/>
      <c r="T188" s="7"/>
      <c r="U188" s="266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</row>
    <row r="189" ht="18.0" customHeight="1">
      <c r="A189" s="7"/>
      <c r="B189" s="7"/>
      <c r="C189" s="7"/>
      <c r="D189" s="7"/>
      <c r="E189" s="7"/>
      <c r="F189" s="7"/>
      <c r="G189" s="7"/>
      <c r="H189" s="264"/>
      <c r="I189" s="7"/>
      <c r="J189" s="7"/>
      <c r="K189" s="7"/>
      <c r="L189" s="7"/>
      <c r="M189" s="7"/>
      <c r="N189" s="7"/>
      <c r="O189" s="7"/>
      <c r="P189" s="7"/>
      <c r="Q189" s="265"/>
      <c r="R189" s="7"/>
      <c r="S189" s="7"/>
      <c r="T189" s="7"/>
      <c r="U189" s="266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</row>
    <row r="190" ht="18.0" customHeight="1">
      <c r="A190" s="7"/>
      <c r="B190" s="7"/>
      <c r="C190" s="7"/>
      <c r="D190" s="7"/>
      <c r="E190" s="7"/>
      <c r="F190" s="7"/>
      <c r="G190" s="7"/>
      <c r="H190" s="264"/>
      <c r="I190" s="7"/>
      <c r="J190" s="7"/>
      <c r="K190" s="7"/>
      <c r="L190" s="7"/>
      <c r="M190" s="7"/>
      <c r="N190" s="7"/>
      <c r="O190" s="7"/>
      <c r="P190" s="7"/>
      <c r="Q190" s="265"/>
      <c r="R190" s="7"/>
      <c r="S190" s="7"/>
      <c r="T190" s="7"/>
      <c r="U190" s="266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</row>
    <row r="191" ht="18.0" customHeight="1">
      <c r="A191" s="7"/>
      <c r="B191" s="7"/>
      <c r="C191" s="7"/>
      <c r="D191" s="7"/>
      <c r="E191" s="7"/>
      <c r="F191" s="7"/>
      <c r="G191" s="7"/>
      <c r="H191" s="264"/>
      <c r="I191" s="7"/>
      <c r="J191" s="7"/>
      <c r="K191" s="7"/>
      <c r="L191" s="7"/>
      <c r="M191" s="7"/>
      <c r="N191" s="7"/>
      <c r="O191" s="7"/>
      <c r="P191" s="7"/>
      <c r="Q191" s="265"/>
      <c r="R191" s="7"/>
      <c r="S191" s="7"/>
      <c r="T191" s="7"/>
      <c r="U191" s="266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</row>
    <row r="192" ht="18.0" customHeight="1">
      <c r="A192" s="7"/>
      <c r="B192" s="7"/>
      <c r="C192" s="7"/>
      <c r="D192" s="7"/>
      <c r="E192" s="7"/>
      <c r="F192" s="7"/>
      <c r="G192" s="7"/>
      <c r="H192" s="264"/>
      <c r="I192" s="7"/>
      <c r="J192" s="7"/>
      <c r="K192" s="7"/>
      <c r="L192" s="7"/>
      <c r="M192" s="7"/>
      <c r="N192" s="7"/>
      <c r="O192" s="7"/>
      <c r="P192" s="7"/>
      <c r="Q192" s="265"/>
      <c r="R192" s="7"/>
      <c r="S192" s="7"/>
      <c r="T192" s="7"/>
      <c r="U192" s="266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</row>
    <row r="193" ht="18.0" customHeight="1">
      <c r="A193" s="7"/>
      <c r="B193" s="7"/>
      <c r="C193" s="7"/>
      <c r="D193" s="7"/>
      <c r="E193" s="7"/>
      <c r="F193" s="7"/>
      <c r="G193" s="7"/>
      <c r="H193" s="264"/>
      <c r="I193" s="7"/>
      <c r="J193" s="7"/>
      <c r="K193" s="7"/>
      <c r="L193" s="7"/>
      <c r="M193" s="7"/>
      <c r="N193" s="7"/>
      <c r="O193" s="7"/>
      <c r="P193" s="7"/>
      <c r="Q193" s="265"/>
      <c r="R193" s="7"/>
      <c r="S193" s="7"/>
      <c r="T193" s="7"/>
      <c r="U193" s="266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</row>
    <row r="194" ht="18.0" customHeight="1">
      <c r="A194" s="7"/>
      <c r="B194" s="7"/>
      <c r="C194" s="7"/>
      <c r="D194" s="7"/>
      <c r="E194" s="7"/>
      <c r="F194" s="7"/>
      <c r="G194" s="7"/>
      <c r="H194" s="264"/>
      <c r="I194" s="7"/>
      <c r="J194" s="7"/>
      <c r="K194" s="7"/>
      <c r="L194" s="7"/>
      <c r="M194" s="7"/>
      <c r="N194" s="7"/>
      <c r="O194" s="7"/>
      <c r="P194" s="7"/>
      <c r="Q194" s="265"/>
      <c r="R194" s="7"/>
      <c r="S194" s="7"/>
      <c r="T194" s="7"/>
      <c r="U194" s="266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</row>
    <row r="195" ht="18.0" customHeight="1">
      <c r="A195" s="7"/>
      <c r="B195" s="7"/>
      <c r="C195" s="7"/>
      <c r="D195" s="7"/>
      <c r="E195" s="7"/>
      <c r="F195" s="7"/>
      <c r="G195" s="7"/>
      <c r="H195" s="264"/>
      <c r="I195" s="7"/>
      <c r="J195" s="7"/>
      <c r="K195" s="7"/>
      <c r="L195" s="7"/>
      <c r="M195" s="7"/>
      <c r="N195" s="7"/>
      <c r="O195" s="7"/>
      <c r="P195" s="7"/>
      <c r="Q195" s="265"/>
      <c r="R195" s="7"/>
      <c r="S195" s="7"/>
      <c r="T195" s="7"/>
      <c r="U195" s="266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</row>
    <row r="196" ht="18.0" customHeight="1">
      <c r="A196" s="7"/>
      <c r="B196" s="7"/>
      <c r="C196" s="7"/>
      <c r="D196" s="7"/>
      <c r="E196" s="7"/>
      <c r="F196" s="7"/>
      <c r="G196" s="7"/>
      <c r="H196" s="264"/>
      <c r="I196" s="7"/>
      <c r="J196" s="7"/>
      <c r="K196" s="7"/>
      <c r="L196" s="7"/>
      <c r="M196" s="7"/>
      <c r="N196" s="7"/>
      <c r="O196" s="7"/>
      <c r="P196" s="7"/>
      <c r="Q196" s="265"/>
      <c r="R196" s="7"/>
      <c r="S196" s="7"/>
      <c r="T196" s="7"/>
      <c r="U196" s="266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</row>
    <row r="197" ht="18.0" customHeight="1">
      <c r="A197" s="7"/>
      <c r="B197" s="7"/>
      <c r="C197" s="7"/>
      <c r="D197" s="7"/>
      <c r="E197" s="7"/>
      <c r="F197" s="7"/>
      <c r="G197" s="7"/>
      <c r="H197" s="264"/>
      <c r="I197" s="7"/>
      <c r="J197" s="7"/>
      <c r="K197" s="7"/>
      <c r="L197" s="7"/>
      <c r="M197" s="7"/>
      <c r="N197" s="7"/>
      <c r="O197" s="7"/>
      <c r="P197" s="7"/>
      <c r="Q197" s="265"/>
      <c r="R197" s="7"/>
      <c r="S197" s="7"/>
      <c r="T197" s="7"/>
      <c r="U197" s="266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</row>
    <row r="198" ht="18.0" customHeight="1">
      <c r="A198" s="7"/>
      <c r="B198" s="7"/>
      <c r="C198" s="7"/>
      <c r="D198" s="7"/>
      <c r="E198" s="7"/>
      <c r="F198" s="7"/>
      <c r="G198" s="7"/>
      <c r="H198" s="264"/>
      <c r="I198" s="7"/>
      <c r="J198" s="7"/>
      <c r="K198" s="7"/>
      <c r="L198" s="7"/>
      <c r="M198" s="7"/>
      <c r="N198" s="7"/>
      <c r="O198" s="7"/>
      <c r="P198" s="7"/>
      <c r="Q198" s="265"/>
      <c r="R198" s="7"/>
      <c r="S198" s="7"/>
      <c r="T198" s="7"/>
      <c r="U198" s="266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</row>
    <row r="199" ht="18.0" customHeight="1">
      <c r="A199" s="7"/>
      <c r="B199" s="7"/>
      <c r="C199" s="7"/>
      <c r="D199" s="7"/>
      <c r="E199" s="7"/>
      <c r="F199" s="7"/>
      <c r="G199" s="7"/>
      <c r="H199" s="264"/>
      <c r="I199" s="7"/>
      <c r="J199" s="7"/>
      <c r="K199" s="7"/>
      <c r="L199" s="7"/>
      <c r="M199" s="7"/>
      <c r="N199" s="7"/>
      <c r="O199" s="7"/>
      <c r="P199" s="7"/>
      <c r="Q199" s="265"/>
      <c r="R199" s="7"/>
      <c r="S199" s="7"/>
      <c r="T199" s="7"/>
      <c r="U199" s="266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</row>
    <row r="200" ht="18.0" customHeight="1">
      <c r="A200" s="7"/>
      <c r="B200" s="7"/>
      <c r="C200" s="7"/>
      <c r="D200" s="7"/>
      <c r="E200" s="7"/>
      <c r="F200" s="7"/>
      <c r="G200" s="7"/>
      <c r="H200" s="264"/>
      <c r="I200" s="7"/>
      <c r="J200" s="7"/>
      <c r="K200" s="7"/>
      <c r="L200" s="7"/>
      <c r="M200" s="7"/>
      <c r="N200" s="7"/>
      <c r="O200" s="7"/>
      <c r="P200" s="7"/>
      <c r="Q200" s="265"/>
      <c r="R200" s="7"/>
      <c r="S200" s="7"/>
      <c r="T200" s="7"/>
      <c r="U200" s="266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</row>
    <row r="201" ht="18.0" customHeight="1">
      <c r="A201" s="7"/>
      <c r="B201" s="7"/>
      <c r="C201" s="7"/>
      <c r="D201" s="7"/>
      <c r="E201" s="7"/>
      <c r="F201" s="7"/>
      <c r="G201" s="7"/>
      <c r="H201" s="264"/>
      <c r="I201" s="7"/>
      <c r="J201" s="7"/>
      <c r="K201" s="7"/>
      <c r="L201" s="7"/>
      <c r="M201" s="7"/>
      <c r="N201" s="7"/>
      <c r="O201" s="7"/>
      <c r="P201" s="7"/>
      <c r="Q201" s="265"/>
      <c r="R201" s="7"/>
      <c r="S201" s="7"/>
      <c r="T201" s="7"/>
      <c r="U201" s="266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</row>
    <row r="202" ht="18.0" customHeight="1">
      <c r="A202" s="7"/>
      <c r="B202" s="7"/>
      <c r="C202" s="7"/>
      <c r="D202" s="7"/>
      <c r="E202" s="7"/>
      <c r="F202" s="7"/>
      <c r="G202" s="7"/>
      <c r="H202" s="264"/>
      <c r="I202" s="7"/>
      <c r="J202" s="7"/>
      <c r="K202" s="7"/>
      <c r="L202" s="7"/>
      <c r="M202" s="7"/>
      <c r="N202" s="7"/>
      <c r="O202" s="7"/>
      <c r="P202" s="7"/>
      <c r="Q202" s="265"/>
      <c r="R202" s="7"/>
      <c r="S202" s="7"/>
      <c r="T202" s="7"/>
      <c r="U202" s="266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</row>
    <row r="203" ht="18.0" customHeight="1">
      <c r="A203" s="7"/>
      <c r="B203" s="7"/>
      <c r="C203" s="7"/>
      <c r="D203" s="7"/>
      <c r="E203" s="7"/>
      <c r="F203" s="7"/>
      <c r="G203" s="7"/>
      <c r="H203" s="264"/>
      <c r="I203" s="7"/>
      <c r="J203" s="7"/>
      <c r="K203" s="7"/>
      <c r="L203" s="7"/>
      <c r="M203" s="7"/>
      <c r="N203" s="7"/>
      <c r="O203" s="7"/>
      <c r="P203" s="7"/>
      <c r="Q203" s="265"/>
      <c r="R203" s="7"/>
      <c r="S203" s="7"/>
      <c r="T203" s="7"/>
      <c r="U203" s="266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</row>
    <row r="204" ht="18.0" customHeight="1">
      <c r="A204" s="7"/>
      <c r="B204" s="7"/>
      <c r="C204" s="7"/>
      <c r="D204" s="7"/>
      <c r="E204" s="7"/>
      <c r="F204" s="7"/>
      <c r="G204" s="7"/>
      <c r="H204" s="264"/>
      <c r="I204" s="7"/>
      <c r="J204" s="7"/>
      <c r="K204" s="7"/>
      <c r="L204" s="7"/>
      <c r="M204" s="7"/>
      <c r="N204" s="7"/>
      <c r="O204" s="7"/>
      <c r="P204" s="7"/>
      <c r="Q204" s="265"/>
      <c r="R204" s="7"/>
      <c r="S204" s="7"/>
      <c r="T204" s="7"/>
      <c r="U204" s="266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</row>
    <row r="205" ht="18.0" customHeight="1">
      <c r="A205" s="7"/>
      <c r="B205" s="7"/>
      <c r="C205" s="7"/>
      <c r="D205" s="7"/>
      <c r="E205" s="7"/>
      <c r="F205" s="7"/>
      <c r="G205" s="7"/>
      <c r="H205" s="264"/>
      <c r="I205" s="7"/>
      <c r="J205" s="7"/>
      <c r="K205" s="7"/>
      <c r="L205" s="7"/>
      <c r="M205" s="7"/>
      <c r="N205" s="7"/>
      <c r="O205" s="7"/>
      <c r="P205" s="7"/>
      <c r="Q205" s="265"/>
      <c r="R205" s="7"/>
      <c r="S205" s="7"/>
      <c r="T205" s="7"/>
      <c r="U205" s="266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</row>
    <row r="206" ht="18.0" customHeight="1">
      <c r="A206" s="7"/>
      <c r="B206" s="7"/>
      <c r="C206" s="7"/>
      <c r="D206" s="7"/>
      <c r="E206" s="7"/>
      <c r="F206" s="7"/>
      <c r="G206" s="7"/>
      <c r="H206" s="264"/>
      <c r="I206" s="7"/>
      <c r="J206" s="7"/>
      <c r="K206" s="7"/>
      <c r="L206" s="7"/>
      <c r="M206" s="7"/>
      <c r="N206" s="7"/>
      <c r="O206" s="7"/>
      <c r="P206" s="7"/>
      <c r="Q206" s="265"/>
      <c r="R206" s="7"/>
      <c r="S206" s="7"/>
      <c r="T206" s="7"/>
      <c r="U206" s="266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</row>
    <row r="207" ht="18.0" customHeight="1">
      <c r="A207" s="7"/>
      <c r="B207" s="7"/>
      <c r="C207" s="7"/>
      <c r="D207" s="7"/>
      <c r="E207" s="7"/>
      <c r="F207" s="7"/>
      <c r="G207" s="7"/>
      <c r="H207" s="264"/>
      <c r="I207" s="7"/>
      <c r="J207" s="7"/>
      <c r="K207" s="7"/>
      <c r="L207" s="7"/>
      <c r="M207" s="7"/>
      <c r="N207" s="7"/>
      <c r="O207" s="7"/>
      <c r="P207" s="7"/>
      <c r="Q207" s="265"/>
      <c r="R207" s="7"/>
      <c r="S207" s="7"/>
      <c r="T207" s="7"/>
      <c r="U207" s="266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</row>
    <row r="208" ht="18.0" customHeight="1">
      <c r="A208" s="7"/>
      <c r="B208" s="7"/>
      <c r="C208" s="7"/>
      <c r="D208" s="7"/>
      <c r="E208" s="7"/>
      <c r="F208" s="7"/>
      <c r="G208" s="7"/>
      <c r="H208" s="264"/>
      <c r="I208" s="7"/>
      <c r="J208" s="7"/>
      <c r="K208" s="7"/>
      <c r="L208" s="7"/>
      <c r="M208" s="7"/>
      <c r="N208" s="7"/>
      <c r="O208" s="7"/>
      <c r="P208" s="7"/>
      <c r="Q208" s="265"/>
      <c r="R208" s="7"/>
      <c r="S208" s="7"/>
      <c r="T208" s="7"/>
      <c r="U208" s="266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</row>
    <row r="209" ht="18.0" customHeight="1">
      <c r="A209" s="7"/>
      <c r="B209" s="7"/>
      <c r="C209" s="7"/>
      <c r="D209" s="7"/>
      <c r="E209" s="7"/>
      <c r="F209" s="7"/>
      <c r="G209" s="7"/>
      <c r="H209" s="264"/>
      <c r="I209" s="7"/>
      <c r="J209" s="7"/>
      <c r="K209" s="7"/>
      <c r="L209" s="7"/>
      <c r="M209" s="7"/>
      <c r="N209" s="7"/>
      <c r="O209" s="7"/>
      <c r="P209" s="7"/>
      <c r="Q209" s="265"/>
      <c r="R209" s="7"/>
      <c r="S209" s="7"/>
      <c r="T209" s="7"/>
      <c r="U209" s="266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</row>
    <row r="210" ht="18.0" customHeight="1">
      <c r="A210" s="7"/>
      <c r="B210" s="7"/>
      <c r="C210" s="7"/>
      <c r="D210" s="7"/>
      <c r="E210" s="7"/>
      <c r="F210" s="7"/>
      <c r="G210" s="7"/>
      <c r="H210" s="264"/>
      <c r="I210" s="7"/>
      <c r="J210" s="7"/>
      <c r="K210" s="7"/>
      <c r="L210" s="7"/>
      <c r="M210" s="7"/>
      <c r="N210" s="7"/>
      <c r="O210" s="7"/>
      <c r="P210" s="7"/>
      <c r="Q210" s="265"/>
      <c r="R210" s="7"/>
      <c r="S210" s="7"/>
      <c r="T210" s="7"/>
      <c r="U210" s="266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</row>
    <row r="211" ht="18.0" customHeight="1">
      <c r="A211" s="7"/>
      <c r="B211" s="7"/>
      <c r="C211" s="7"/>
      <c r="D211" s="7"/>
      <c r="E211" s="7"/>
      <c r="F211" s="7"/>
      <c r="G211" s="7"/>
      <c r="H211" s="264"/>
      <c r="I211" s="7"/>
      <c r="J211" s="7"/>
      <c r="K211" s="7"/>
      <c r="L211" s="7"/>
      <c r="M211" s="7"/>
      <c r="N211" s="7"/>
      <c r="O211" s="7"/>
      <c r="P211" s="7"/>
      <c r="Q211" s="265"/>
      <c r="R211" s="7"/>
      <c r="S211" s="7"/>
      <c r="T211" s="7"/>
      <c r="U211" s="266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</row>
    <row r="212" ht="18.0" customHeight="1">
      <c r="A212" s="7"/>
      <c r="B212" s="7"/>
      <c r="C212" s="7"/>
      <c r="D212" s="7"/>
      <c r="E212" s="7"/>
      <c r="F212" s="7"/>
      <c r="G212" s="7"/>
      <c r="H212" s="264"/>
      <c r="I212" s="7"/>
      <c r="J212" s="7"/>
      <c r="K212" s="7"/>
      <c r="L212" s="7"/>
      <c r="M212" s="7"/>
      <c r="N212" s="7"/>
      <c r="O212" s="7"/>
      <c r="P212" s="7"/>
      <c r="Q212" s="265"/>
      <c r="R212" s="7"/>
      <c r="S212" s="7"/>
      <c r="T212" s="7"/>
      <c r="U212" s="266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</row>
    <row r="213" ht="18.0" customHeight="1">
      <c r="A213" s="7"/>
      <c r="B213" s="7"/>
      <c r="C213" s="7"/>
      <c r="D213" s="7"/>
      <c r="E213" s="7"/>
      <c r="F213" s="7"/>
      <c r="G213" s="7"/>
      <c r="H213" s="264"/>
      <c r="I213" s="7"/>
      <c r="J213" s="7"/>
      <c r="K213" s="7"/>
      <c r="L213" s="7"/>
      <c r="M213" s="7"/>
      <c r="N213" s="7"/>
      <c r="O213" s="7"/>
      <c r="P213" s="7"/>
      <c r="Q213" s="265"/>
      <c r="R213" s="7"/>
      <c r="S213" s="7"/>
      <c r="T213" s="7"/>
      <c r="U213" s="266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</row>
    <row r="214" ht="18.0" customHeight="1">
      <c r="A214" s="7"/>
      <c r="B214" s="7"/>
      <c r="C214" s="7"/>
      <c r="D214" s="7"/>
      <c r="E214" s="7"/>
      <c r="F214" s="7"/>
      <c r="G214" s="7"/>
      <c r="H214" s="264"/>
      <c r="I214" s="7"/>
      <c r="J214" s="7"/>
      <c r="K214" s="7"/>
      <c r="L214" s="7"/>
      <c r="M214" s="7"/>
      <c r="N214" s="7"/>
      <c r="O214" s="7"/>
      <c r="P214" s="7"/>
      <c r="Q214" s="265"/>
      <c r="R214" s="7"/>
      <c r="S214" s="7"/>
      <c r="T214" s="7"/>
      <c r="U214" s="266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</row>
    <row r="215" ht="18.0" customHeight="1">
      <c r="A215" s="7"/>
      <c r="B215" s="7"/>
      <c r="C215" s="7"/>
      <c r="D215" s="7"/>
      <c r="E215" s="7"/>
      <c r="F215" s="7"/>
      <c r="G215" s="7"/>
      <c r="H215" s="264"/>
      <c r="I215" s="7"/>
      <c r="J215" s="7"/>
      <c r="K215" s="7"/>
      <c r="L215" s="7"/>
      <c r="M215" s="7"/>
      <c r="N215" s="7"/>
      <c r="O215" s="7"/>
      <c r="P215" s="7"/>
      <c r="Q215" s="265"/>
      <c r="R215" s="7"/>
      <c r="S215" s="7"/>
      <c r="T215" s="7"/>
      <c r="U215" s="266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</row>
    <row r="216" ht="18.0" customHeight="1">
      <c r="A216" s="7"/>
      <c r="B216" s="7"/>
      <c r="C216" s="7"/>
      <c r="D216" s="7"/>
      <c r="E216" s="7"/>
      <c r="F216" s="7"/>
      <c r="G216" s="7"/>
      <c r="H216" s="264"/>
      <c r="I216" s="7"/>
      <c r="J216" s="7"/>
      <c r="K216" s="7"/>
      <c r="L216" s="7"/>
      <c r="M216" s="7"/>
      <c r="N216" s="7"/>
      <c r="O216" s="7"/>
      <c r="P216" s="7"/>
      <c r="Q216" s="265"/>
      <c r="R216" s="7"/>
      <c r="S216" s="7"/>
      <c r="T216" s="7"/>
      <c r="U216" s="266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</row>
    <row r="217" ht="18.0" customHeight="1">
      <c r="A217" s="7"/>
      <c r="B217" s="7"/>
      <c r="C217" s="7"/>
      <c r="D217" s="7"/>
      <c r="E217" s="7"/>
      <c r="F217" s="7"/>
      <c r="G217" s="7"/>
      <c r="H217" s="264"/>
      <c r="I217" s="7"/>
      <c r="J217" s="7"/>
      <c r="K217" s="7"/>
      <c r="L217" s="7"/>
      <c r="M217" s="7"/>
      <c r="N217" s="7"/>
      <c r="O217" s="7"/>
      <c r="P217" s="7"/>
      <c r="Q217" s="265"/>
      <c r="R217" s="7"/>
      <c r="S217" s="7"/>
      <c r="T217" s="7"/>
      <c r="U217" s="266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</row>
    <row r="218" ht="18.0" customHeight="1">
      <c r="A218" s="7"/>
      <c r="B218" s="7"/>
      <c r="C218" s="7"/>
      <c r="D218" s="7"/>
      <c r="E218" s="7"/>
      <c r="F218" s="7"/>
      <c r="G218" s="7"/>
      <c r="H218" s="264"/>
      <c r="I218" s="7"/>
      <c r="J218" s="7"/>
      <c r="K218" s="7"/>
      <c r="L218" s="7"/>
      <c r="M218" s="7"/>
      <c r="N218" s="7"/>
      <c r="O218" s="7"/>
      <c r="P218" s="7"/>
      <c r="Q218" s="265"/>
      <c r="R218" s="7"/>
      <c r="S218" s="7"/>
      <c r="T218" s="7"/>
      <c r="U218" s="266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</row>
    <row r="219" ht="18.0" customHeight="1">
      <c r="A219" s="7"/>
      <c r="B219" s="7"/>
      <c r="C219" s="7"/>
      <c r="D219" s="7"/>
      <c r="E219" s="7"/>
      <c r="F219" s="7"/>
      <c r="G219" s="7"/>
      <c r="H219" s="264"/>
      <c r="I219" s="7"/>
      <c r="J219" s="7"/>
      <c r="K219" s="7"/>
      <c r="L219" s="7"/>
      <c r="M219" s="7"/>
      <c r="N219" s="7"/>
      <c r="O219" s="7"/>
      <c r="P219" s="7"/>
      <c r="Q219" s="265"/>
      <c r="R219" s="7"/>
      <c r="S219" s="7"/>
      <c r="T219" s="7"/>
      <c r="U219" s="266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</row>
    <row r="220" ht="18.0" customHeight="1">
      <c r="A220" s="7"/>
      <c r="B220" s="7"/>
      <c r="C220" s="7"/>
      <c r="D220" s="7"/>
      <c r="E220" s="7"/>
      <c r="F220" s="7"/>
      <c r="G220" s="7"/>
      <c r="H220" s="264"/>
      <c r="I220" s="7"/>
      <c r="J220" s="7"/>
      <c r="K220" s="7"/>
      <c r="L220" s="7"/>
      <c r="M220" s="7"/>
      <c r="N220" s="7"/>
      <c r="O220" s="7"/>
      <c r="P220" s="7"/>
      <c r="Q220" s="265"/>
      <c r="R220" s="7"/>
      <c r="S220" s="7"/>
      <c r="T220" s="7"/>
      <c r="U220" s="266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</row>
    <row r="221" ht="18.0" customHeight="1">
      <c r="A221" s="7"/>
      <c r="B221" s="7"/>
      <c r="C221" s="7"/>
      <c r="D221" s="7"/>
      <c r="E221" s="7"/>
      <c r="F221" s="7"/>
      <c r="G221" s="7"/>
      <c r="H221" s="264"/>
      <c r="I221" s="7"/>
      <c r="J221" s="7"/>
      <c r="K221" s="7"/>
      <c r="L221" s="7"/>
      <c r="M221" s="7"/>
      <c r="N221" s="7"/>
      <c r="O221" s="7"/>
      <c r="P221" s="7"/>
      <c r="Q221" s="265"/>
      <c r="R221" s="7"/>
      <c r="S221" s="7"/>
      <c r="T221" s="7"/>
      <c r="U221" s="266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</row>
    <row r="222" ht="18.0" customHeight="1">
      <c r="A222" s="7"/>
      <c r="B222" s="7"/>
      <c r="C222" s="7"/>
      <c r="D222" s="7"/>
      <c r="E222" s="7"/>
      <c r="F222" s="7"/>
      <c r="G222" s="7"/>
      <c r="H222" s="264"/>
      <c r="I222" s="7"/>
      <c r="J222" s="7"/>
      <c r="K222" s="7"/>
      <c r="L222" s="7"/>
      <c r="M222" s="7"/>
      <c r="N222" s="7"/>
      <c r="O222" s="7"/>
      <c r="P222" s="7"/>
      <c r="Q222" s="265"/>
      <c r="R222" s="7"/>
      <c r="S222" s="7"/>
      <c r="T222" s="7"/>
      <c r="U222" s="266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</row>
    <row r="223" ht="18.0" customHeight="1">
      <c r="A223" s="7"/>
      <c r="B223" s="7"/>
      <c r="C223" s="7"/>
      <c r="D223" s="7"/>
      <c r="E223" s="7"/>
      <c r="F223" s="7"/>
      <c r="G223" s="7"/>
      <c r="H223" s="264"/>
      <c r="I223" s="7"/>
      <c r="J223" s="7"/>
      <c r="K223" s="7"/>
      <c r="L223" s="7"/>
      <c r="M223" s="7"/>
      <c r="N223" s="7"/>
      <c r="O223" s="7"/>
      <c r="P223" s="7"/>
      <c r="Q223" s="265"/>
      <c r="R223" s="7"/>
      <c r="S223" s="7"/>
      <c r="T223" s="7"/>
      <c r="U223" s="266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</row>
    <row r="224" ht="18.0" customHeight="1">
      <c r="A224" s="7"/>
      <c r="B224" s="7"/>
      <c r="C224" s="7"/>
      <c r="D224" s="7"/>
      <c r="E224" s="7"/>
      <c r="F224" s="7"/>
      <c r="G224" s="7"/>
      <c r="H224" s="264"/>
      <c r="I224" s="7"/>
      <c r="J224" s="7"/>
      <c r="K224" s="7"/>
      <c r="L224" s="7"/>
      <c r="M224" s="7"/>
      <c r="N224" s="7"/>
      <c r="O224" s="7"/>
      <c r="P224" s="7"/>
      <c r="Q224" s="265"/>
      <c r="R224" s="7"/>
      <c r="S224" s="7"/>
      <c r="T224" s="7"/>
      <c r="U224" s="266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</row>
    <row r="225" ht="18.0" customHeight="1">
      <c r="A225" s="7"/>
      <c r="B225" s="7"/>
      <c r="C225" s="7"/>
      <c r="D225" s="7"/>
      <c r="E225" s="7"/>
      <c r="F225" s="7"/>
      <c r="G225" s="7"/>
      <c r="H225" s="264"/>
      <c r="I225" s="7"/>
      <c r="J225" s="7"/>
      <c r="K225" s="7"/>
      <c r="L225" s="7"/>
      <c r="M225" s="7"/>
      <c r="N225" s="7"/>
      <c r="O225" s="7"/>
      <c r="P225" s="7"/>
      <c r="Q225" s="265"/>
      <c r="R225" s="7"/>
      <c r="S225" s="7"/>
      <c r="T225" s="7"/>
      <c r="U225" s="266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</row>
    <row r="226" ht="18.0" customHeight="1">
      <c r="A226" s="7"/>
      <c r="B226" s="7"/>
      <c r="C226" s="7"/>
      <c r="D226" s="7"/>
      <c r="E226" s="7"/>
      <c r="F226" s="7"/>
      <c r="G226" s="7"/>
      <c r="H226" s="264"/>
      <c r="I226" s="7"/>
      <c r="J226" s="7"/>
      <c r="K226" s="7"/>
      <c r="L226" s="7"/>
      <c r="M226" s="7"/>
      <c r="N226" s="7"/>
      <c r="O226" s="7"/>
      <c r="P226" s="7"/>
      <c r="Q226" s="265"/>
      <c r="R226" s="7"/>
      <c r="S226" s="7"/>
      <c r="T226" s="7"/>
      <c r="U226" s="266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</row>
    <row r="227" ht="18.0" customHeight="1">
      <c r="A227" s="7"/>
      <c r="B227" s="7"/>
      <c r="C227" s="7"/>
      <c r="D227" s="7"/>
      <c r="E227" s="7"/>
      <c r="F227" s="7"/>
      <c r="G227" s="7"/>
      <c r="H227" s="264"/>
      <c r="I227" s="7"/>
      <c r="J227" s="7"/>
      <c r="K227" s="7"/>
      <c r="L227" s="7"/>
      <c r="M227" s="7"/>
      <c r="N227" s="7"/>
      <c r="O227" s="7"/>
      <c r="P227" s="7"/>
      <c r="Q227" s="265"/>
      <c r="R227" s="7"/>
      <c r="S227" s="7"/>
      <c r="T227" s="7"/>
      <c r="U227" s="266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</row>
    <row r="228" ht="18.0" customHeight="1">
      <c r="A228" s="7"/>
      <c r="B228" s="7"/>
      <c r="C228" s="7"/>
      <c r="D228" s="7"/>
      <c r="E228" s="7"/>
      <c r="F228" s="7"/>
      <c r="G228" s="7"/>
      <c r="H228" s="264"/>
      <c r="I228" s="7"/>
      <c r="J228" s="7"/>
      <c r="K228" s="7"/>
      <c r="L228" s="7"/>
      <c r="M228" s="7"/>
      <c r="N228" s="7"/>
      <c r="O228" s="7"/>
      <c r="P228" s="7"/>
      <c r="Q228" s="265"/>
      <c r="R228" s="7"/>
      <c r="S228" s="7"/>
      <c r="T228" s="7"/>
      <c r="U228" s="266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</row>
    <row r="229" ht="18.0" customHeight="1">
      <c r="A229" s="7"/>
      <c r="B229" s="7"/>
      <c r="C229" s="7"/>
      <c r="D229" s="7"/>
      <c r="E229" s="7"/>
      <c r="F229" s="7"/>
      <c r="G229" s="7"/>
      <c r="H229" s="264"/>
      <c r="I229" s="7"/>
      <c r="J229" s="7"/>
      <c r="K229" s="7"/>
      <c r="L229" s="7"/>
      <c r="M229" s="7"/>
      <c r="N229" s="7"/>
      <c r="O229" s="7"/>
      <c r="P229" s="7"/>
      <c r="Q229" s="265"/>
      <c r="R229" s="7"/>
      <c r="S229" s="7"/>
      <c r="T229" s="7"/>
      <c r="U229" s="266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</row>
    <row r="230" ht="18.0" customHeight="1">
      <c r="A230" s="7"/>
      <c r="B230" s="7"/>
      <c r="C230" s="7"/>
      <c r="D230" s="7"/>
      <c r="E230" s="7"/>
      <c r="F230" s="7"/>
      <c r="G230" s="7"/>
      <c r="H230" s="264"/>
      <c r="I230" s="7"/>
      <c r="J230" s="7"/>
      <c r="K230" s="7"/>
      <c r="L230" s="7"/>
      <c r="M230" s="7"/>
      <c r="N230" s="7"/>
      <c r="O230" s="7"/>
      <c r="P230" s="7"/>
      <c r="Q230" s="265"/>
      <c r="R230" s="7"/>
      <c r="S230" s="7"/>
      <c r="T230" s="7"/>
      <c r="U230" s="266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</row>
    <row r="231" ht="18.0" customHeight="1">
      <c r="A231" s="7"/>
      <c r="B231" s="7"/>
      <c r="C231" s="7"/>
      <c r="D231" s="7"/>
      <c r="E231" s="7"/>
      <c r="F231" s="7"/>
      <c r="G231" s="7"/>
      <c r="H231" s="264"/>
      <c r="I231" s="7"/>
      <c r="J231" s="7"/>
      <c r="K231" s="7"/>
      <c r="L231" s="7"/>
      <c r="M231" s="7"/>
      <c r="N231" s="7"/>
      <c r="O231" s="7"/>
      <c r="P231" s="7"/>
      <c r="Q231" s="265"/>
      <c r="R231" s="7"/>
      <c r="S231" s="7"/>
      <c r="T231" s="7"/>
      <c r="U231" s="266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</row>
    <row r="232" ht="18.0" customHeight="1">
      <c r="A232" s="7"/>
      <c r="B232" s="7"/>
      <c r="C232" s="7"/>
      <c r="D232" s="7"/>
      <c r="E232" s="7"/>
      <c r="F232" s="7"/>
      <c r="G232" s="7"/>
      <c r="H232" s="264"/>
      <c r="I232" s="7"/>
      <c r="J232" s="7"/>
      <c r="K232" s="7"/>
      <c r="L232" s="7"/>
      <c r="M232" s="7"/>
      <c r="N232" s="7"/>
      <c r="O232" s="7"/>
      <c r="P232" s="7"/>
      <c r="Q232" s="265"/>
      <c r="R232" s="7"/>
      <c r="S232" s="7"/>
      <c r="T232" s="7"/>
      <c r="U232" s="266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</row>
    <row r="233" ht="18.0" customHeight="1">
      <c r="A233" s="7"/>
      <c r="B233" s="7"/>
      <c r="C233" s="7"/>
      <c r="D233" s="7"/>
      <c r="E233" s="7"/>
      <c r="F233" s="7"/>
      <c r="G233" s="7"/>
      <c r="H233" s="264"/>
      <c r="I233" s="7"/>
      <c r="J233" s="7"/>
      <c r="K233" s="7"/>
      <c r="L233" s="7"/>
      <c r="M233" s="7"/>
      <c r="N233" s="7"/>
      <c r="O233" s="7"/>
      <c r="P233" s="7"/>
      <c r="Q233" s="265"/>
      <c r="R233" s="7"/>
      <c r="S233" s="7"/>
      <c r="T233" s="7"/>
      <c r="U233" s="266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</row>
    <row r="234" ht="18.0" customHeight="1">
      <c r="A234" s="7"/>
      <c r="B234" s="7"/>
      <c r="C234" s="7"/>
      <c r="D234" s="7"/>
      <c r="E234" s="7"/>
      <c r="F234" s="7"/>
      <c r="G234" s="7"/>
      <c r="H234" s="264"/>
      <c r="I234" s="7"/>
      <c r="J234" s="7"/>
      <c r="K234" s="7"/>
      <c r="L234" s="7"/>
      <c r="M234" s="7"/>
      <c r="N234" s="7"/>
      <c r="O234" s="7"/>
      <c r="P234" s="7"/>
      <c r="Q234" s="265"/>
      <c r="R234" s="7"/>
      <c r="S234" s="7"/>
      <c r="T234" s="7"/>
      <c r="U234" s="266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</row>
    <row r="235" ht="18.0" customHeight="1">
      <c r="A235" s="7"/>
      <c r="B235" s="7"/>
      <c r="C235" s="7"/>
      <c r="D235" s="7"/>
      <c r="E235" s="7"/>
      <c r="F235" s="7"/>
      <c r="G235" s="7"/>
      <c r="H235" s="264"/>
      <c r="I235" s="7"/>
      <c r="J235" s="7"/>
      <c r="K235" s="7"/>
      <c r="L235" s="7"/>
      <c r="M235" s="7"/>
      <c r="N235" s="7"/>
      <c r="O235" s="7"/>
      <c r="P235" s="7"/>
      <c r="Q235" s="265"/>
      <c r="R235" s="7"/>
      <c r="S235" s="7"/>
      <c r="T235" s="7"/>
      <c r="U235" s="266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</row>
    <row r="236" ht="18.0" customHeight="1">
      <c r="A236" s="7"/>
      <c r="B236" s="7"/>
      <c r="C236" s="7"/>
      <c r="D236" s="7"/>
      <c r="E236" s="7"/>
      <c r="F236" s="7"/>
      <c r="G236" s="7"/>
      <c r="H236" s="264"/>
      <c r="I236" s="7"/>
      <c r="J236" s="7"/>
      <c r="K236" s="7"/>
      <c r="L236" s="7"/>
      <c r="M236" s="7"/>
      <c r="N236" s="7"/>
      <c r="O236" s="7"/>
      <c r="P236" s="7"/>
      <c r="Q236" s="265"/>
      <c r="R236" s="7"/>
      <c r="S236" s="7"/>
      <c r="T236" s="7"/>
      <c r="U236" s="266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</row>
    <row r="237" ht="18.0" customHeight="1">
      <c r="A237" s="7"/>
      <c r="B237" s="7"/>
      <c r="C237" s="7"/>
      <c r="D237" s="7"/>
      <c r="E237" s="7"/>
      <c r="F237" s="7"/>
      <c r="G237" s="7"/>
      <c r="H237" s="264"/>
      <c r="I237" s="7"/>
      <c r="J237" s="7"/>
      <c r="K237" s="7"/>
      <c r="L237" s="7"/>
      <c r="M237" s="7"/>
      <c r="N237" s="7"/>
      <c r="O237" s="7"/>
      <c r="P237" s="7"/>
      <c r="Q237" s="265"/>
      <c r="R237" s="7"/>
      <c r="S237" s="7"/>
      <c r="T237" s="7"/>
      <c r="U237" s="266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</row>
    <row r="238" ht="18.0" customHeight="1">
      <c r="A238" s="7"/>
      <c r="B238" s="7"/>
      <c r="C238" s="7"/>
      <c r="D238" s="7"/>
      <c r="E238" s="7"/>
      <c r="F238" s="7"/>
      <c r="G238" s="7"/>
      <c r="H238" s="264"/>
      <c r="I238" s="7"/>
      <c r="J238" s="7"/>
      <c r="K238" s="7"/>
      <c r="L238" s="7"/>
      <c r="M238" s="7"/>
      <c r="N238" s="7"/>
      <c r="O238" s="7"/>
      <c r="P238" s="7"/>
      <c r="Q238" s="265"/>
      <c r="R238" s="7"/>
      <c r="S238" s="7"/>
      <c r="T238" s="7"/>
      <c r="U238" s="266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</row>
    <row r="239" ht="18.0" customHeight="1">
      <c r="A239" s="7"/>
      <c r="B239" s="7"/>
      <c r="C239" s="7"/>
      <c r="D239" s="7"/>
      <c r="E239" s="7"/>
      <c r="F239" s="7"/>
      <c r="G239" s="7"/>
      <c r="H239" s="264"/>
      <c r="I239" s="7"/>
      <c r="J239" s="7"/>
      <c r="K239" s="7"/>
      <c r="L239" s="7"/>
      <c r="M239" s="7"/>
      <c r="N239" s="7"/>
      <c r="O239" s="7"/>
      <c r="P239" s="7"/>
      <c r="Q239" s="265"/>
      <c r="R239" s="7"/>
      <c r="S239" s="7"/>
      <c r="T239" s="7"/>
      <c r="U239" s="266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</row>
    <row r="240" ht="18.0" customHeight="1">
      <c r="A240" s="7"/>
      <c r="B240" s="7"/>
      <c r="C240" s="7"/>
      <c r="D240" s="7"/>
      <c r="E240" s="7"/>
      <c r="F240" s="7"/>
      <c r="G240" s="7"/>
      <c r="H240" s="264"/>
      <c r="I240" s="7"/>
      <c r="J240" s="7"/>
      <c r="K240" s="7"/>
      <c r="L240" s="7"/>
      <c r="M240" s="7"/>
      <c r="N240" s="7"/>
      <c r="O240" s="7"/>
      <c r="P240" s="7"/>
      <c r="Q240" s="265"/>
      <c r="R240" s="7"/>
      <c r="S240" s="7"/>
      <c r="T240" s="7"/>
      <c r="U240" s="266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</row>
    <row r="241" ht="18.0" customHeight="1">
      <c r="A241" s="7"/>
      <c r="B241" s="7"/>
      <c r="C241" s="7"/>
      <c r="D241" s="7"/>
      <c r="E241" s="7"/>
      <c r="F241" s="7"/>
      <c r="G241" s="7"/>
      <c r="H241" s="264"/>
      <c r="I241" s="7"/>
      <c r="J241" s="7"/>
      <c r="K241" s="7"/>
      <c r="L241" s="7"/>
      <c r="M241" s="7"/>
      <c r="N241" s="7"/>
      <c r="O241" s="7"/>
      <c r="P241" s="7"/>
      <c r="Q241" s="265"/>
      <c r="R241" s="7"/>
      <c r="S241" s="7"/>
      <c r="T241" s="7"/>
      <c r="U241" s="266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</row>
    <row r="242" ht="18.0" customHeight="1">
      <c r="A242" s="7"/>
      <c r="B242" s="7"/>
      <c r="C242" s="7"/>
      <c r="D242" s="7"/>
      <c r="E242" s="7"/>
      <c r="F242" s="7"/>
      <c r="G242" s="7"/>
      <c r="H242" s="264"/>
      <c r="I242" s="7"/>
      <c r="J242" s="7"/>
      <c r="K242" s="7"/>
      <c r="L242" s="7"/>
      <c r="M242" s="7"/>
      <c r="N242" s="7"/>
      <c r="O242" s="7"/>
      <c r="P242" s="7"/>
      <c r="Q242" s="265"/>
      <c r="R242" s="7"/>
      <c r="S242" s="7"/>
      <c r="T242" s="7"/>
      <c r="U242" s="266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</row>
    <row r="243" ht="18.0" customHeight="1">
      <c r="A243" s="7"/>
      <c r="B243" s="7"/>
      <c r="C243" s="7"/>
      <c r="D243" s="7"/>
      <c r="E243" s="7"/>
      <c r="F243" s="7"/>
      <c r="G243" s="7"/>
      <c r="H243" s="264"/>
      <c r="I243" s="7"/>
      <c r="J243" s="7"/>
      <c r="K243" s="7"/>
      <c r="L243" s="7"/>
      <c r="M243" s="7"/>
      <c r="N243" s="7"/>
      <c r="O243" s="7"/>
      <c r="P243" s="7"/>
      <c r="Q243" s="265"/>
      <c r="R243" s="7"/>
      <c r="S243" s="7"/>
      <c r="T243" s="7"/>
      <c r="U243" s="266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</row>
    <row r="244" ht="18.0" customHeight="1">
      <c r="A244" s="7"/>
      <c r="B244" s="7"/>
      <c r="C244" s="7"/>
      <c r="D244" s="7"/>
      <c r="E244" s="7"/>
      <c r="F244" s="7"/>
      <c r="G244" s="7"/>
      <c r="H244" s="264"/>
      <c r="I244" s="7"/>
      <c r="J244" s="7"/>
      <c r="K244" s="7"/>
      <c r="L244" s="7"/>
      <c r="M244" s="7"/>
      <c r="N244" s="7"/>
      <c r="O244" s="7"/>
      <c r="P244" s="7"/>
      <c r="Q244" s="265"/>
      <c r="R244" s="7"/>
      <c r="S244" s="7"/>
      <c r="T244" s="7"/>
      <c r="U244" s="266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</row>
    <row r="245" ht="18.0" customHeight="1">
      <c r="A245" s="7"/>
      <c r="B245" s="7"/>
      <c r="C245" s="7"/>
      <c r="D245" s="7"/>
      <c r="E245" s="7"/>
      <c r="F245" s="7"/>
      <c r="G245" s="7"/>
      <c r="H245" s="264"/>
      <c r="I245" s="7"/>
      <c r="J245" s="7"/>
      <c r="K245" s="7"/>
      <c r="L245" s="7"/>
      <c r="M245" s="7"/>
      <c r="N245" s="7"/>
      <c r="O245" s="7"/>
      <c r="P245" s="7"/>
      <c r="Q245" s="265"/>
      <c r="R245" s="7"/>
      <c r="S245" s="7"/>
      <c r="T245" s="7"/>
      <c r="U245" s="266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</row>
    <row r="246" ht="18.0" customHeight="1">
      <c r="A246" s="7"/>
      <c r="B246" s="7"/>
      <c r="C246" s="7"/>
      <c r="D246" s="7"/>
      <c r="E246" s="7"/>
      <c r="F246" s="7"/>
      <c r="G246" s="7"/>
      <c r="H246" s="264"/>
      <c r="I246" s="7"/>
      <c r="J246" s="7"/>
      <c r="K246" s="7"/>
      <c r="L246" s="7"/>
      <c r="M246" s="7"/>
      <c r="N246" s="7"/>
      <c r="O246" s="7"/>
      <c r="P246" s="7"/>
      <c r="Q246" s="265"/>
      <c r="R246" s="7"/>
      <c r="S246" s="7"/>
      <c r="T246" s="7"/>
      <c r="U246" s="266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</row>
    <row r="247" ht="18.0" customHeight="1">
      <c r="A247" s="7"/>
      <c r="B247" s="7"/>
      <c r="C247" s="7"/>
      <c r="D247" s="7"/>
      <c r="E247" s="7"/>
      <c r="F247" s="7"/>
      <c r="G247" s="7"/>
      <c r="H247" s="264"/>
      <c r="I247" s="7"/>
      <c r="J247" s="7"/>
      <c r="K247" s="7"/>
      <c r="L247" s="7"/>
      <c r="M247" s="7"/>
      <c r="N247" s="7"/>
      <c r="O247" s="7"/>
      <c r="P247" s="7"/>
      <c r="Q247" s="265"/>
      <c r="R247" s="7"/>
      <c r="S247" s="7"/>
      <c r="T247" s="7"/>
      <c r="U247" s="266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</row>
    <row r="248" ht="18.0" customHeight="1">
      <c r="A248" s="7"/>
      <c r="B248" s="7"/>
      <c r="C248" s="7"/>
      <c r="D248" s="7"/>
      <c r="E248" s="7"/>
      <c r="F248" s="7"/>
      <c r="G248" s="7"/>
      <c r="H248" s="264"/>
      <c r="I248" s="7"/>
      <c r="J248" s="7"/>
      <c r="K248" s="7"/>
      <c r="L248" s="7"/>
      <c r="M248" s="7"/>
      <c r="N248" s="7"/>
      <c r="O248" s="7"/>
      <c r="P248" s="7"/>
      <c r="Q248" s="265"/>
      <c r="R248" s="7"/>
      <c r="S248" s="7"/>
      <c r="T248" s="7"/>
      <c r="U248" s="266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</row>
    <row r="249" ht="18.0" customHeight="1">
      <c r="A249" s="7"/>
      <c r="B249" s="7"/>
      <c r="C249" s="7"/>
      <c r="D249" s="7"/>
      <c r="E249" s="7"/>
      <c r="F249" s="7"/>
      <c r="G249" s="7"/>
      <c r="H249" s="264"/>
      <c r="I249" s="7"/>
      <c r="J249" s="7"/>
      <c r="K249" s="7"/>
      <c r="L249" s="7"/>
      <c r="M249" s="7"/>
      <c r="N249" s="7"/>
      <c r="O249" s="7"/>
      <c r="P249" s="7"/>
      <c r="Q249" s="265"/>
      <c r="R249" s="7"/>
      <c r="S249" s="7"/>
      <c r="T249" s="7"/>
      <c r="U249" s="266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</row>
    <row r="250" ht="18.0" customHeight="1">
      <c r="A250" s="7"/>
      <c r="B250" s="7"/>
      <c r="C250" s="7"/>
      <c r="D250" s="7"/>
      <c r="E250" s="7"/>
      <c r="F250" s="7"/>
      <c r="G250" s="7"/>
      <c r="H250" s="264"/>
      <c r="I250" s="7"/>
      <c r="J250" s="7"/>
      <c r="K250" s="7"/>
      <c r="L250" s="7"/>
      <c r="M250" s="7"/>
      <c r="N250" s="7"/>
      <c r="O250" s="7"/>
      <c r="P250" s="7"/>
      <c r="Q250" s="265"/>
      <c r="R250" s="7"/>
      <c r="S250" s="7"/>
      <c r="T250" s="7"/>
      <c r="U250" s="266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</row>
    <row r="251" ht="18.0" customHeight="1">
      <c r="A251" s="7"/>
      <c r="B251" s="7"/>
      <c r="C251" s="7"/>
      <c r="D251" s="7"/>
      <c r="E251" s="7"/>
      <c r="F251" s="7"/>
      <c r="G251" s="7"/>
      <c r="H251" s="264"/>
      <c r="I251" s="7"/>
      <c r="J251" s="7"/>
      <c r="K251" s="7"/>
      <c r="L251" s="7"/>
      <c r="M251" s="7"/>
      <c r="N251" s="7"/>
      <c r="O251" s="7"/>
      <c r="P251" s="7"/>
      <c r="Q251" s="265"/>
      <c r="R251" s="7"/>
      <c r="S251" s="7"/>
      <c r="T251" s="7"/>
      <c r="U251" s="266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</row>
    <row r="252" ht="18.0" customHeight="1">
      <c r="A252" s="7"/>
      <c r="B252" s="7"/>
      <c r="C252" s="7"/>
      <c r="D252" s="7"/>
      <c r="E252" s="7"/>
      <c r="F252" s="7"/>
      <c r="G252" s="7"/>
      <c r="H252" s="264"/>
      <c r="I252" s="7"/>
      <c r="J252" s="7"/>
      <c r="K252" s="7"/>
      <c r="L252" s="7"/>
      <c r="M252" s="7"/>
      <c r="N252" s="7"/>
      <c r="O252" s="7"/>
      <c r="P252" s="7"/>
      <c r="Q252" s="265"/>
      <c r="R252" s="7"/>
      <c r="S252" s="7"/>
      <c r="T252" s="7"/>
      <c r="U252" s="266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</row>
    <row r="253" ht="18.0" customHeight="1">
      <c r="A253" s="7"/>
      <c r="B253" s="7"/>
      <c r="C253" s="7"/>
      <c r="D253" s="7"/>
      <c r="E253" s="7"/>
      <c r="F253" s="7"/>
      <c r="G253" s="7"/>
      <c r="H253" s="264"/>
      <c r="I253" s="7"/>
      <c r="J253" s="7"/>
      <c r="K253" s="7"/>
      <c r="L253" s="7"/>
      <c r="M253" s="7"/>
      <c r="N253" s="7"/>
      <c r="O253" s="7"/>
      <c r="P253" s="7"/>
      <c r="Q253" s="265"/>
      <c r="R253" s="7"/>
      <c r="S253" s="7"/>
      <c r="T253" s="7"/>
      <c r="U253" s="266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</row>
    <row r="254" ht="18.0" customHeight="1">
      <c r="A254" s="7"/>
      <c r="B254" s="7"/>
      <c r="C254" s="7"/>
      <c r="D254" s="7"/>
      <c r="E254" s="7"/>
      <c r="F254" s="7"/>
      <c r="G254" s="7"/>
      <c r="H254" s="264"/>
      <c r="I254" s="7"/>
      <c r="J254" s="7"/>
      <c r="K254" s="7"/>
      <c r="L254" s="7"/>
      <c r="M254" s="7"/>
      <c r="N254" s="7"/>
      <c r="O254" s="7"/>
      <c r="P254" s="7"/>
      <c r="Q254" s="265"/>
      <c r="R254" s="7"/>
      <c r="S254" s="7"/>
      <c r="T254" s="7"/>
      <c r="U254" s="266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</row>
    <row r="255" ht="18.0" customHeight="1">
      <c r="A255" s="7"/>
      <c r="B255" s="7"/>
      <c r="C255" s="7"/>
      <c r="D255" s="7"/>
      <c r="E255" s="7"/>
      <c r="F255" s="7"/>
      <c r="G255" s="7"/>
      <c r="H255" s="264"/>
      <c r="I255" s="7"/>
      <c r="J255" s="7"/>
      <c r="K255" s="7"/>
      <c r="L255" s="7"/>
      <c r="M255" s="7"/>
      <c r="N255" s="7"/>
      <c r="O255" s="7"/>
      <c r="P255" s="7"/>
      <c r="Q255" s="265"/>
      <c r="R255" s="7"/>
      <c r="S255" s="7"/>
      <c r="T255" s="7"/>
      <c r="U255" s="266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</row>
    <row r="256" ht="18.0" customHeight="1">
      <c r="A256" s="7"/>
      <c r="B256" s="7"/>
      <c r="C256" s="7"/>
      <c r="D256" s="7"/>
      <c r="E256" s="7"/>
      <c r="F256" s="7"/>
      <c r="G256" s="7"/>
      <c r="H256" s="264"/>
      <c r="I256" s="7"/>
      <c r="J256" s="7"/>
      <c r="K256" s="7"/>
      <c r="L256" s="7"/>
      <c r="M256" s="7"/>
      <c r="N256" s="7"/>
      <c r="O256" s="7"/>
      <c r="P256" s="7"/>
      <c r="Q256" s="265"/>
      <c r="R256" s="7"/>
      <c r="S256" s="7"/>
      <c r="T256" s="7"/>
      <c r="U256" s="266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</row>
    <row r="257" ht="18.0" customHeight="1">
      <c r="A257" s="7"/>
      <c r="B257" s="7"/>
      <c r="C257" s="7"/>
      <c r="D257" s="7"/>
      <c r="E257" s="7"/>
      <c r="F257" s="7"/>
      <c r="G257" s="7"/>
      <c r="H257" s="264"/>
      <c r="I257" s="7"/>
      <c r="J257" s="7"/>
      <c r="K257" s="7"/>
      <c r="L257" s="7"/>
      <c r="M257" s="7"/>
      <c r="N257" s="7"/>
      <c r="O257" s="7"/>
      <c r="P257" s="7"/>
      <c r="Q257" s="265"/>
      <c r="R257" s="7"/>
      <c r="S257" s="7"/>
      <c r="T257" s="7"/>
      <c r="U257" s="266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</row>
    <row r="258" ht="18.0" customHeight="1">
      <c r="A258" s="7"/>
      <c r="B258" s="7"/>
      <c r="C258" s="7"/>
      <c r="D258" s="7"/>
      <c r="E258" s="7"/>
      <c r="F258" s="7"/>
      <c r="G258" s="7"/>
      <c r="H258" s="264"/>
      <c r="I258" s="7"/>
      <c r="J258" s="7"/>
      <c r="K258" s="7"/>
      <c r="L258" s="7"/>
      <c r="M258" s="7"/>
      <c r="N258" s="7"/>
      <c r="O258" s="7"/>
      <c r="P258" s="7"/>
      <c r="Q258" s="265"/>
      <c r="R258" s="7"/>
      <c r="S258" s="7"/>
      <c r="T258" s="7"/>
      <c r="U258" s="266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</row>
    <row r="259" ht="18.0" customHeight="1">
      <c r="A259" s="7"/>
      <c r="B259" s="7"/>
      <c r="C259" s="7"/>
      <c r="D259" s="7"/>
      <c r="E259" s="7"/>
      <c r="F259" s="7"/>
      <c r="G259" s="7"/>
      <c r="H259" s="264"/>
      <c r="I259" s="7"/>
      <c r="J259" s="7"/>
      <c r="K259" s="7"/>
      <c r="L259" s="7"/>
      <c r="M259" s="7"/>
      <c r="N259" s="7"/>
      <c r="O259" s="7"/>
      <c r="P259" s="7"/>
      <c r="Q259" s="265"/>
      <c r="R259" s="7"/>
      <c r="S259" s="7"/>
      <c r="T259" s="7"/>
      <c r="U259" s="266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</row>
    <row r="260" ht="18.0" customHeight="1">
      <c r="A260" s="7"/>
      <c r="B260" s="7"/>
      <c r="C260" s="7"/>
      <c r="D260" s="7"/>
      <c r="E260" s="7"/>
      <c r="F260" s="7"/>
      <c r="G260" s="7"/>
      <c r="H260" s="264"/>
      <c r="I260" s="7"/>
      <c r="J260" s="7"/>
      <c r="K260" s="7"/>
      <c r="L260" s="7"/>
      <c r="M260" s="7"/>
      <c r="N260" s="7"/>
      <c r="O260" s="7"/>
      <c r="P260" s="7"/>
      <c r="Q260" s="265"/>
      <c r="R260" s="7"/>
      <c r="S260" s="7"/>
      <c r="T260" s="7"/>
      <c r="U260" s="266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</row>
    <row r="261" ht="18.0" customHeight="1">
      <c r="A261" s="7"/>
      <c r="B261" s="7"/>
      <c r="C261" s="7"/>
      <c r="D261" s="7"/>
      <c r="E261" s="7"/>
      <c r="F261" s="7"/>
      <c r="G261" s="7"/>
      <c r="H261" s="264"/>
      <c r="I261" s="7"/>
      <c r="J261" s="7"/>
      <c r="K261" s="7"/>
      <c r="L261" s="7"/>
      <c r="M261" s="7"/>
      <c r="N261" s="7"/>
      <c r="O261" s="7"/>
      <c r="P261" s="7"/>
      <c r="Q261" s="265"/>
      <c r="R261" s="7"/>
      <c r="S261" s="7"/>
      <c r="T261" s="7"/>
      <c r="U261" s="266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</row>
    <row r="262" ht="18.0" customHeight="1">
      <c r="A262" s="7"/>
      <c r="B262" s="7"/>
      <c r="C262" s="7"/>
      <c r="D262" s="7"/>
      <c r="E262" s="7"/>
      <c r="F262" s="7"/>
      <c r="G262" s="7"/>
      <c r="H262" s="264"/>
      <c r="I262" s="7"/>
      <c r="J262" s="7"/>
      <c r="K262" s="7"/>
      <c r="L262" s="7"/>
      <c r="M262" s="7"/>
      <c r="N262" s="7"/>
      <c r="O262" s="7"/>
      <c r="P262" s="7"/>
      <c r="Q262" s="265"/>
      <c r="R262" s="7"/>
      <c r="S262" s="7"/>
      <c r="T262" s="7"/>
      <c r="U262" s="266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</row>
    <row r="263" ht="18.0" customHeight="1">
      <c r="A263" s="7"/>
      <c r="B263" s="7"/>
      <c r="C263" s="7"/>
      <c r="D263" s="7"/>
      <c r="E263" s="7"/>
      <c r="F263" s="7"/>
      <c r="G263" s="7"/>
      <c r="H263" s="264"/>
      <c r="I263" s="7"/>
      <c r="J263" s="7"/>
      <c r="K263" s="7"/>
      <c r="L263" s="7"/>
      <c r="M263" s="7"/>
      <c r="N263" s="7"/>
      <c r="O263" s="7"/>
      <c r="P263" s="7"/>
      <c r="Q263" s="265"/>
      <c r="R263" s="7"/>
      <c r="S263" s="7"/>
      <c r="T263" s="7"/>
      <c r="U263" s="266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</row>
    <row r="264" ht="18.0" customHeight="1">
      <c r="A264" s="7"/>
      <c r="B264" s="7"/>
      <c r="C264" s="7"/>
      <c r="D264" s="7"/>
      <c r="E264" s="7"/>
      <c r="F264" s="7"/>
      <c r="G264" s="7"/>
      <c r="H264" s="264"/>
      <c r="I264" s="7"/>
      <c r="J264" s="7"/>
      <c r="K264" s="7"/>
      <c r="L264" s="7"/>
      <c r="M264" s="7"/>
      <c r="N264" s="7"/>
      <c r="O264" s="7"/>
      <c r="P264" s="7"/>
      <c r="Q264" s="265"/>
      <c r="R264" s="7"/>
      <c r="S264" s="7"/>
      <c r="T264" s="7"/>
      <c r="U264" s="266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</row>
    <row r="265" ht="18.0" customHeight="1">
      <c r="A265" s="7"/>
      <c r="B265" s="7"/>
      <c r="C265" s="7"/>
      <c r="D265" s="7"/>
      <c r="E265" s="7"/>
      <c r="F265" s="7"/>
      <c r="G265" s="7"/>
      <c r="H265" s="264"/>
      <c r="I265" s="7"/>
      <c r="J265" s="7"/>
      <c r="K265" s="7"/>
      <c r="L265" s="7"/>
      <c r="M265" s="7"/>
      <c r="N265" s="7"/>
      <c r="O265" s="7"/>
      <c r="P265" s="7"/>
      <c r="Q265" s="265"/>
      <c r="R265" s="7"/>
      <c r="S265" s="7"/>
      <c r="T265" s="7"/>
      <c r="U265" s="266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</row>
    <row r="266" ht="18.0" customHeight="1">
      <c r="A266" s="7"/>
      <c r="B266" s="7"/>
      <c r="C266" s="7"/>
      <c r="D266" s="7"/>
      <c r="E266" s="7"/>
      <c r="F266" s="7"/>
      <c r="G266" s="7"/>
      <c r="H266" s="264"/>
      <c r="I266" s="7"/>
      <c r="J266" s="7"/>
      <c r="K266" s="7"/>
      <c r="L266" s="7"/>
      <c r="M266" s="7"/>
      <c r="N266" s="7"/>
      <c r="O266" s="7"/>
      <c r="P266" s="7"/>
      <c r="Q266" s="265"/>
      <c r="R266" s="7"/>
      <c r="S266" s="7"/>
      <c r="T266" s="7"/>
      <c r="U266" s="266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</row>
    <row r="267" ht="18.0" customHeight="1">
      <c r="A267" s="7"/>
      <c r="B267" s="7"/>
      <c r="C267" s="7"/>
      <c r="D267" s="7"/>
      <c r="E267" s="7"/>
      <c r="F267" s="7"/>
      <c r="G267" s="7"/>
      <c r="H267" s="264"/>
      <c r="I267" s="7"/>
      <c r="J267" s="7"/>
      <c r="K267" s="7"/>
      <c r="L267" s="7"/>
      <c r="M267" s="7"/>
      <c r="N267" s="7"/>
      <c r="O267" s="7"/>
      <c r="P267" s="7"/>
      <c r="Q267" s="265"/>
      <c r="R267" s="7"/>
      <c r="S267" s="7"/>
      <c r="T267" s="7"/>
      <c r="U267" s="266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</row>
    <row r="268" ht="18.0" customHeight="1">
      <c r="A268" s="7"/>
      <c r="B268" s="7"/>
      <c r="C268" s="7"/>
      <c r="D268" s="7"/>
      <c r="E268" s="7"/>
      <c r="F268" s="7"/>
      <c r="G268" s="7"/>
      <c r="H268" s="264"/>
      <c r="I268" s="7"/>
      <c r="J268" s="7"/>
      <c r="K268" s="7"/>
      <c r="L268" s="7"/>
      <c r="M268" s="7"/>
      <c r="N268" s="7"/>
      <c r="O268" s="7"/>
      <c r="P268" s="7"/>
      <c r="Q268" s="265"/>
      <c r="R268" s="7"/>
      <c r="S268" s="7"/>
      <c r="T268" s="7"/>
      <c r="U268" s="266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</row>
    <row r="269" ht="18.0" customHeight="1">
      <c r="A269" s="7"/>
      <c r="B269" s="7"/>
      <c r="C269" s="7"/>
      <c r="D269" s="7"/>
      <c r="E269" s="7"/>
      <c r="F269" s="7"/>
      <c r="G269" s="7"/>
      <c r="H269" s="264"/>
      <c r="I269" s="7"/>
      <c r="J269" s="7"/>
      <c r="K269" s="7"/>
      <c r="L269" s="7"/>
      <c r="M269" s="7"/>
      <c r="N269" s="7"/>
      <c r="O269" s="7"/>
      <c r="P269" s="7"/>
      <c r="Q269" s="265"/>
      <c r="R269" s="7"/>
      <c r="S269" s="7"/>
      <c r="T269" s="7"/>
      <c r="U269" s="266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</row>
    <row r="270" ht="18.0" customHeight="1">
      <c r="A270" s="7"/>
      <c r="B270" s="7"/>
      <c r="C270" s="7"/>
      <c r="D270" s="7"/>
      <c r="E270" s="7"/>
      <c r="F270" s="7"/>
      <c r="G270" s="7"/>
      <c r="H270" s="264"/>
      <c r="I270" s="7"/>
      <c r="J270" s="7"/>
      <c r="K270" s="7"/>
      <c r="L270" s="7"/>
      <c r="M270" s="7"/>
      <c r="N270" s="7"/>
      <c r="O270" s="7"/>
      <c r="P270" s="7"/>
      <c r="Q270" s="265"/>
      <c r="R270" s="7"/>
      <c r="S270" s="7"/>
      <c r="T270" s="7"/>
      <c r="U270" s="266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</row>
    <row r="271" ht="18.0" customHeight="1">
      <c r="A271" s="7"/>
      <c r="B271" s="7"/>
      <c r="C271" s="7"/>
      <c r="D271" s="7"/>
      <c r="E271" s="7"/>
      <c r="F271" s="7"/>
      <c r="G271" s="7"/>
      <c r="H271" s="264"/>
      <c r="I271" s="7"/>
      <c r="J271" s="7"/>
      <c r="K271" s="7"/>
      <c r="L271" s="7"/>
      <c r="M271" s="7"/>
      <c r="N271" s="7"/>
      <c r="O271" s="7"/>
      <c r="P271" s="7"/>
      <c r="Q271" s="265"/>
      <c r="R271" s="7"/>
      <c r="S271" s="7"/>
      <c r="T271" s="7"/>
      <c r="U271" s="266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</row>
    <row r="272" ht="18.0" customHeight="1">
      <c r="A272" s="7"/>
      <c r="B272" s="7"/>
      <c r="C272" s="7"/>
      <c r="D272" s="7"/>
      <c r="E272" s="7"/>
      <c r="F272" s="7"/>
      <c r="G272" s="7"/>
      <c r="H272" s="264"/>
      <c r="I272" s="7"/>
      <c r="J272" s="7"/>
      <c r="K272" s="7"/>
      <c r="L272" s="7"/>
      <c r="M272" s="7"/>
      <c r="N272" s="7"/>
      <c r="O272" s="7"/>
      <c r="P272" s="7"/>
      <c r="Q272" s="265"/>
      <c r="R272" s="7"/>
      <c r="S272" s="7"/>
      <c r="T272" s="7"/>
      <c r="U272" s="266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</row>
    <row r="273" ht="18.0" customHeight="1">
      <c r="A273" s="7"/>
      <c r="B273" s="7"/>
      <c r="C273" s="7"/>
      <c r="D273" s="7"/>
      <c r="E273" s="7"/>
      <c r="F273" s="7"/>
      <c r="G273" s="7"/>
      <c r="H273" s="264"/>
      <c r="I273" s="7"/>
      <c r="J273" s="7"/>
      <c r="K273" s="7"/>
      <c r="L273" s="7"/>
      <c r="M273" s="7"/>
      <c r="N273" s="7"/>
      <c r="O273" s="7"/>
      <c r="P273" s="7"/>
      <c r="Q273" s="265"/>
      <c r="R273" s="7"/>
      <c r="S273" s="7"/>
      <c r="T273" s="7"/>
      <c r="U273" s="266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</row>
    <row r="274" ht="18.0" customHeight="1">
      <c r="A274" s="7"/>
      <c r="B274" s="7"/>
      <c r="C274" s="7"/>
      <c r="D274" s="7"/>
      <c r="E274" s="7"/>
      <c r="F274" s="7"/>
      <c r="G274" s="7"/>
      <c r="H274" s="264"/>
      <c r="I274" s="7"/>
      <c r="J274" s="7"/>
      <c r="K274" s="7"/>
      <c r="L274" s="7"/>
      <c r="M274" s="7"/>
      <c r="N274" s="7"/>
      <c r="O274" s="7"/>
      <c r="P274" s="7"/>
      <c r="Q274" s="265"/>
      <c r="R274" s="7"/>
      <c r="S274" s="7"/>
      <c r="T274" s="7"/>
      <c r="U274" s="266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</row>
    <row r="275" ht="18.0" customHeight="1">
      <c r="A275" s="7"/>
      <c r="B275" s="7"/>
      <c r="C275" s="7"/>
      <c r="D275" s="7"/>
      <c r="E275" s="7"/>
      <c r="F275" s="7"/>
      <c r="G275" s="7"/>
      <c r="H275" s="264"/>
      <c r="I275" s="7"/>
      <c r="J275" s="7"/>
      <c r="K275" s="7"/>
      <c r="L275" s="7"/>
      <c r="M275" s="7"/>
      <c r="N275" s="7"/>
      <c r="O275" s="7"/>
      <c r="P275" s="7"/>
      <c r="Q275" s="265"/>
      <c r="R275" s="7"/>
      <c r="S275" s="7"/>
      <c r="T275" s="7"/>
      <c r="U275" s="266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</row>
    <row r="276" ht="18.0" customHeight="1">
      <c r="A276" s="7"/>
      <c r="B276" s="7"/>
      <c r="C276" s="7"/>
      <c r="D276" s="7"/>
      <c r="E276" s="7"/>
      <c r="F276" s="7"/>
      <c r="G276" s="7"/>
      <c r="H276" s="264"/>
      <c r="I276" s="7"/>
      <c r="J276" s="7"/>
      <c r="K276" s="7"/>
      <c r="L276" s="7"/>
      <c r="M276" s="7"/>
      <c r="N276" s="7"/>
      <c r="O276" s="7"/>
      <c r="P276" s="7"/>
      <c r="Q276" s="265"/>
      <c r="R276" s="7"/>
      <c r="S276" s="7"/>
      <c r="T276" s="7"/>
      <c r="U276" s="266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</row>
    <row r="277" ht="18.0" customHeight="1">
      <c r="A277" s="7"/>
      <c r="B277" s="7"/>
      <c r="C277" s="7"/>
      <c r="D277" s="7"/>
      <c r="E277" s="7"/>
      <c r="F277" s="7"/>
      <c r="G277" s="7"/>
      <c r="H277" s="264"/>
      <c r="I277" s="7"/>
      <c r="J277" s="7"/>
      <c r="K277" s="7"/>
      <c r="L277" s="7"/>
      <c r="M277" s="7"/>
      <c r="N277" s="7"/>
      <c r="O277" s="7"/>
      <c r="P277" s="7"/>
      <c r="Q277" s="265"/>
      <c r="R277" s="7"/>
      <c r="S277" s="7"/>
      <c r="T277" s="7"/>
      <c r="U277" s="266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</row>
    <row r="278" ht="18.0" customHeight="1">
      <c r="A278" s="7"/>
      <c r="B278" s="7"/>
      <c r="C278" s="7"/>
      <c r="D278" s="7"/>
      <c r="E278" s="7"/>
      <c r="F278" s="7"/>
      <c r="G278" s="7"/>
      <c r="H278" s="264"/>
      <c r="I278" s="7"/>
      <c r="J278" s="7"/>
      <c r="K278" s="7"/>
      <c r="L278" s="7"/>
      <c r="M278" s="7"/>
      <c r="N278" s="7"/>
      <c r="O278" s="7"/>
      <c r="P278" s="7"/>
      <c r="Q278" s="265"/>
      <c r="R278" s="7"/>
      <c r="S278" s="7"/>
      <c r="T278" s="7"/>
      <c r="U278" s="266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</row>
    <row r="279" ht="18.0" customHeight="1">
      <c r="A279" s="7"/>
      <c r="B279" s="7"/>
      <c r="C279" s="7"/>
      <c r="D279" s="7"/>
      <c r="E279" s="7"/>
      <c r="F279" s="7"/>
      <c r="G279" s="7"/>
      <c r="H279" s="264"/>
      <c r="I279" s="7"/>
      <c r="J279" s="7"/>
      <c r="K279" s="7"/>
      <c r="L279" s="7"/>
      <c r="M279" s="7"/>
      <c r="N279" s="7"/>
      <c r="O279" s="7"/>
      <c r="P279" s="7"/>
      <c r="Q279" s="265"/>
      <c r="R279" s="7"/>
      <c r="S279" s="7"/>
      <c r="T279" s="7"/>
      <c r="U279" s="266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</row>
    <row r="280" ht="18.0" customHeight="1">
      <c r="A280" s="7"/>
      <c r="B280" s="7"/>
      <c r="C280" s="7"/>
      <c r="D280" s="7"/>
      <c r="E280" s="7"/>
      <c r="F280" s="7"/>
      <c r="G280" s="7"/>
      <c r="H280" s="264"/>
      <c r="I280" s="7"/>
      <c r="J280" s="7"/>
      <c r="K280" s="7"/>
      <c r="L280" s="7"/>
      <c r="M280" s="7"/>
      <c r="N280" s="7"/>
      <c r="O280" s="7"/>
      <c r="P280" s="7"/>
      <c r="Q280" s="265"/>
      <c r="R280" s="7"/>
      <c r="S280" s="7"/>
      <c r="T280" s="7"/>
      <c r="U280" s="266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</row>
    <row r="281" ht="18.0" customHeight="1">
      <c r="A281" s="7"/>
      <c r="B281" s="7"/>
      <c r="C281" s="7"/>
      <c r="D281" s="7"/>
      <c r="E281" s="7"/>
      <c r="F281" s="7"/>
      <c r="G281" s="7"/>
      <c r="H281" s="264"/>
      <c r="I281" s="7"/>
      <c r="J281" s="7"/>
      <c r="K281" s="7"/>
      <c r="L281" s="7"/>
      <c r="M281" s="7"/>
      <c r="N281" s="7"/>
      <c r="O281" s="7"/>
      <c r="P281" s="7"/>
      <c r="Q281" s="265"/>
      <c r="R281" s="7"/>
      <c r="S281" s="7"/>
      <c r="T281" s="7"/>
      <c r="U281" s="266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</row>
    <row r="282" ht="18.0" customHeight="1">
      <c r="A282" s="7"/>
      <c r="B282" s="7"/>
      <c r="C282" s="7"/>
      <c r="D282" s="7"/>
      <c r="E282" s="7"/>
      <c r="F282" s="7"/>
      <c r="G282" s="7"/>
      <c r="H282" s="264"/>
      <c r="I282" s="7"/>
      <c r="J282" s="7"/>
      <c r="K282" s="7"/>
      <c r="L282" s="7"/>
      <c r="M282" s="7"/>
      <c r="N282" s="7"/>
      <c r="O282" s="7"/>
      <c r="P282" s="7"/>
      <c r="Q282" s="265"/>
      <c r="R282" s="7"/>
      <c r="S282" s="7"/>
      <c r="T282" s="7"/>
      <c r="U282" s="266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</row>
    <row r="283" ht="18.0" customHeight="1">
      <c r="A283" s="7"/>
      <c r="B283" s="7"/>
      <c r="C283" s="7"/>
      <c r="D283" s="7"/>
      <c r="E283" s="7"/>
      <c r="F283" s="7"/>
      <c r="G283" s="7"/>
      <c r="H283" s="264"/>
      <c r="I283" s="7"/>
      <c r="J283" s="7"/>
      <c r="K283" s="7"/>
      <c r="L283" s="7"/>
      <c r="M283" s="7"/>
      <c r="N283" s="7"/>
      <c r="O283" s="7"/>
      <c r="P283" s="7"/>
      <c r="Q283" s="265"/>
      <c r="R283" s="7"/>
      <c r="S283" s="7"/>
      <c r="T283" s="7"/>
      <c r="U283" s="266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</row>
    <row r="284" ht="18.0" customHeight="1">
      <c r="A284" s="7"/>
      <c r="B284" s="7"/>
      <c r="C284" s="7"/>
      <c r="D284" s="7"/>
      <c r="E284" s="7"/>
      <c r="F284" s="7"/>
      <c r="G284" s="7"/>
      <c r="H284" s="264"/>
      <c r="I284" s="7"/>
      <c r="J284" s="7"/>
      <c r="K284" s="7"/>
      <c r="L284" s="7"/>
      <c r="M284" s="7"/>
      <c r="N284" s="7"/>
      <c r="O284" s="7"/>
      <c r="P284" s="7"/>
      <c r="Q284" s="265"/>
      <c r="R284" s="7"/>
      <c r="S284" s="7"/>
      <c r="T284" s="7"/>
      <c r="U284" s="266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</row>
    <row r="285" ht="18.0" customHeight="1">
      <c r="A285" s="7"/>
      <c r="B285" s="7"/>
      <c r="C285" s="7"/>
      <c r="D285" s="7"/>
      <c r="E285" s="7"/>
      <c r="F285" s="7"/>
      <c r="G285" s="7"/>
      <c r="H285" s="264"/>
      <c r="I285" s="7"/>
      <c r="J285" s="7"/>
      <c r="K285" s="7"/>
      <c r="L285" s="7"/>
      <c r="M285" s="7"/>
      <c r="N285" s="7"/>
      <c r="O285" s="7"/>
      <c r="P285" s="7"/>
      <c r="Q285" s="265"/>
      <c r="R285" s="7"/>
      <c r="S285" s="7"/>
      <c r="T285" s="7"/>
      <c r="U285" s="266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</row>
    <row r="286" ht="18.0" customHeight="1">
      <c r="A286" s="7"/>
      <c r="B286" s="7"/>
      <c r="C286" s="7"/>
      <c r="D286" s="7"/>
      <c r="E286" s="7"/>
      <c r="F286" s="7"/>
      <c r="G286" s="7"/>
      <c r="H286" s="264"/>
      <c r="I286" s="7"/>
      <c r="J286" s="7"/>
      <c r="K286" s="7"/>
      <c r="L286" s="7"/>
      <c r="M286" s="7"/>
      <c r="N286" s="7"/>
      <c r="O286" s="7"/>
      <c r="P286" s="7"/>
      <c r="Q286" s="265"/>
      <c r="R286" s="7"/>
      <c r="S286" s="7"/>
      <c r="T286" s="7"/>
      <c r="U286" s="266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</row>
    <row r="287" ht="18.0" customHeight="1">
      <c r="A287" s="7"/>
      <c r="B287" s="7"/>
      <c r="C287" s="7"/>
      <c r="D287" s="7"/>
      <c r="E287" s="7"/>
      <c r="F287" s="7"/>
      <c r="G287" s="7"/>
      <c r="H287" s="264"/>
      <c r="I287" s="7"/>
      <c r="J287" s="7"/>
      <c r="K287" s="7"/>
      <c r="L287" s="7"/>
      <c r="M287" s="7"/>
      <c r="N287" s="7"/>
      <c r="O287" s="7"/>
      <c r="P287" s="7"/>
      <c r="Q287" s="265"/>
      <c r="R287" s="7"/>
      <c r="S287" s="7"/>
      <c r="T287" s="7"/>
      <c r="U287" s="266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</row>
    <row r="288" ht="18.0" customHeight="1">
      <c r="A288" s="7"/>
      <c r="B288" s="7"/>
      <c r="C288" s="7"/>
      <c r="D288" s="7"/>
      <c r="E288" s="7"/>
      <c r="F288" s="7"/>
      <c r="G288" s="7"/>
      <c r="H288" s="264"/>
      <c r="I288" s="7"/>
      <c r="J288" s="7"/>
      <c r="K288" s="7"/>
      <c r="L288" s="7"/>
      <c r="M288" s="7"/>
      <c r="N288" s="7"/>
      <c r="O288" s="7"/>
      <c r="P288" s="7"/>
      <c r="Q288" s="265"/>
      <c r="R288" s="7"/>
      <c r="S288" s="7"/>
      <c r="T288" s="7"/>
      <c r="U288" s="266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</row>
    <row r="289" ht="18.0" customHeight="1">
      <c r="A289" s="7"/>
      <c r="B289" s="7"/>
      <c r="C289" s="7"/>
      <c r="D289" s="7"/>
      <c r="E289" s="7"/>
      <c r="F289" s="7"/>
      <c r="G289" s="7"/>
      <c r="H289" s="264"/>
      <c r="I289" s="7"/>
      <c r="J289" s="7"/>
      <c r="K289" s="7"/>
      <c r="L289" s="7"/>
      <c r="M289" s="7"/>
      <c r="N289" s="7"/>
      <c r="O289" s="7"/>
      <c r="P289" s="7"/>
      <c r="Q289" s="265"/>
      <c r="R289" s="7"/>
      <c r="S289" s="7"/>
      <c r="T289" s="7"/>
      <c r="U289" s="266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</row>
    <row r="290" ht="18.0" customHeight="1">
      <c r="A290" s="7"/>
      <c r="B290" s="7"/>
      <c r="C290" s="7"/>
      <c r="D290" s="7"/>
      <c r="E290" s="7"/>
      <c r="F290" s="7"/>
      <c r="G290" s="7"/>
      <c r="H290" s="264"/>
      <c r="I290" s="7"/>
      <c r="J290" s="7"/>
      <c r="K290" s="7"/>
      <c r="L290" s="7"/>
      <c r="M290" s="7"/>
      <c r="N290" s="7"/>
      <c r="O290" s="7"/>
      <c r="P290" s="7"/>
      <c r="Q290" s="265"/>
      <c r="R290" s="7"/>
      <c r="S290" s="7"/>
      <c r="T290" s="7"/>
      <c r="U290" s="266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</row>
    <row r="291" ht="18.0" customHeight="1">
      <c r="A291" s="7"/>
      <c r="B291" s="7"/>
      <c r="C291" s="7"/>
      <c r="D291" s="7"/>
      <c r="E291" s="7"/>
      <c r="F291" s="7"/>
      <c r="G291" s="7"/>
      <c r="H291" s="264"/>
      <c r="I291" s="7"/>
      <c r="J291" s="7"/>
      <c r="K291" s="7"/>
      <c r="L291" s="7"/>
      <c r="M291" s="7"/>
      <c r="N291" s="7"/>
      <c r="O291" s="7"/>
      <c r="P291" s="7"/>
      <c r="Q291" s="265"/>
      <c r="R291" s="7"/>
      <c r="S291" s="7"/>
      <c r="T291" s="7"/>
      <c r="U291" s="266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</row>
    <row r="292" ht="18.0" customHeight="1">
      <c r="A292" s="7"/>
      <c r="B292" s="7"/>
      <c r="C292" s="7"/>
      <c r="D292" s="7"/>
      <c r="E292" s="7"/>
      <c r="F292" s="7"/>
      <c r="G292" s="7"/>
      <c r="H292" s="264"/>
      <c r="I292" s="7"/>
      <c r="J292" s="7"/>
      <c r="K292" s="7"/>
      <c r="L292" s="7"/>
      <c r="M292" s="7"/>
      <c r="N292" s="7"/>
      <c r="O292" s="7"/>
      <c r="P292" s="7"/>
      <c r="Q292" s="265"/>
      <c r="R292" s="7"/>
      <c r="S292" s="7"/>
      <c r="T292" s="7"/>
      <c r="U292" s="266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</row>
    <row r="293" ht="18.0" customHeight="1">
      <c r="A293" s="7"/>
      <c r="B293" s="7"/>
      <c r="C293" s="7"/>
      <c r="D293" s="7"/>
      <c r="E293" s="7"/>
      <c r="F293" s="7"/>
      <c r="G293" s="7"/>
      <c r="H293" s="264"/>
      <c r="I293" s="7"/>
      <c r="J293" s="7"/>
      <c r="K293" s="7"/>
      <c r="L293" s="7"/>
      <c r="M293" s="7"/>
      <c r="N293" s="7"/>
      <c r="O293" s="7"/>
      <c r="P293" s="7"/>
      <c r="Q293" s="265"/>
      <c r="R293" s="7"/>
      <c r="S293" s="7"/>
      <c r="T293" s="7"/>
      <c r="U293" s="266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</row>
    <row r="294" ht="18.0" customHeight="1">
      <c r="A294" s="7"/>
      <c r="B294" s="7"/>
      <c r="C294" s="7"/>
      <c r="D294" s="7"/>
      <c r="E294" s="7"/>
      <c r="F294" s="7"/>
      <c r="G294" s="7"/>
      <c r="H294" s="264"/>
      <c r="I294" s="7"/>
      <c r="J294" s="7"/>
      <c r="K294" s="7"/>
      <c r="L294" s="7"/>
      <c r="M294" s="7"/>
      <c r="N294" s="7"/>
      <c r="O294" s="7"/>
      <c r="P294" s="7"/>
      <c r="Q294" s="265"/>
      <c r="R294" s="7"/>
      <c r="S294" s="7"/>
      <c r="T294" s="7"/>
      <c r="U294" s="266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</row>
    <row r="295" ht="18.0" customHeight="1">
      <c r="A295" s="7"/>
      <c r="B295" s="7"/>
      <c r="C295" s="7"/>
      <c r="D295" s="7"/>
      <c r="E295" s="7"/>
      <c r="F295" s="7"/>
      <c r="G295" s="7"/>
      <c r="H295" s="264"/>
      <c r="I295" s="7"/>
      <c r="J295" s="7"/>
      <c r="K295" s="7"/>
      <c r="L295" s="7"/>
      <c r="M295" s="7"/>
      <c r="N295" s="7"/>
      <c r="O295" s="7"/>
      <c r="P295" s="7"/>
      <c r="Q295" s="265"/>
      <c r="R295" s="7"/>
      <c r="S295" s="7"/>
      <c r="T295" s="7"/>
      <c r="U295" s="266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</row>
    <row r="296" ht="18.0" customHeight="1">
      <c r="A296" s="7"/>
      <c r="B296" s="7"/>
      <c r="C296" s="7"/>
      <c r="D296" s="7"/>
      <c r="E296" s="7"/>
      <c r="F296" s="7"/>
      <c r="G296" s="7"/>
      <c r="H296" s="264"/>
      <c r="I296" s="7"/>
      <c r="J296" s="7"/>
      <c r="K296" s="7"/>
      <c r="L296" s="7"/>
      <c r="M296" s="7"/>
      <c r="N296" s="7"/>
      <c r="O296" s="7"/>
      <c r="P296" s="7"/>
      <c r="Q296" s="265"/>
      <c r="R296" s="7"/>
      <c r="S296" s="7"/>
      <c r="T296" s="7"/>
      <c r="U296" s="266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</row>
    <row r="297" ht="18.0" customHeight="1">
      <c r="A297" s="7"/>
      <c r="B297" s="7"/>
      <c r="C297" s="7"/>
      <c r="D297" s="7"/>
      <c r="E297" s="7"/>
      <c r="F297" s="7"/>
      <c r="G297" s="7"/>
      <c r="H297" s="264"/>
      <c r="I297" s="7"/>
      <c r="J297" s="7"/>
      <c r="K297" s="7"/>
      <c r="L297" s="7"/>
      <c r="M297" s="7"/>
      <c r="N297" s="7"/>
      <c r="O297" s="7"/>
      <c r="P297" s="7"/>
      <c r="Q297" s="265"/>
      <c r="R297" s="7"/>
      <c r="S297" s="7"/>
      <c r="T297" s="7"/>
      <c r="U297" s="266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</row>
    <row r="298" ht="18.0" customHeight="1">
      <c r="A298" s="7"/>
      <c r="B298" s="7"/>
      <c r="C298" s="7"/>
      <c r="D298" s="7"/>
      <c r="E298" s="7"/>
      <c r="F298" s="7"/>
      <c r="G298" s="7"/>
      <c r="H298" s="264"/>
      <c r="I298" s="7"/>
      <c r="J298" s="7"/>
      <c r="K298" s="7"/>
      <c r="L298" s="7"/>
      <c r="M298" s="7"/>
      <c r="N298" s="7"/>
      <c r="O298" s="7"/>
      <c r="P298" s="7"/>
      <c r="Q298" s="265"/>
      <c r="R298" s="7"/>
      <c r="S298" s="7"/>
      <c r="T298" s="7"/>
      <c r="U298" s="266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</row>
    <row r="299" ht="18.0" customHeight="1">
      <c r="A299" s="7"/>
      <c r="B299" s="7"/>
      <c r="C299" s="7"/>
      <c r="D299" s="7"/>
      <c r="E299" s="7"/>
      <c r="F299" s="7"/>
      <c r="G299" s="7"/>
      <c r="H299" s="264"/>
      <c r="I299" s="7"/>
      <c r="J299" s="7"/>
      <c r="K299" s="7"/>
      <c r="L299" s="7"/>
      <c r="M299" s="7"/>
      <c r="N299" s="7"/>
      <c r="O299" s="7"/>
      <c r="P299" s="7"/>
      <c r="Q299" s="265"/>
      <c r="R299" s="7"/>
      <c r="S299" s="7"/>
      <c r="T299" s="7"/>
      <c r="U299" s="266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</row>
    <row r="300" ht="18.0" customHeight="1">
      <c r="A300" s="7"/>
      <c r="B300" s="7"/>
      <c r="C300" s="7"/>
      <c r="D300" s="7"/>
      <c r="E300" s="7"/>
      <c r="F300" s="7"/>
      <c r="G300" s="7"/>
      <c r="H300" s="264"/>
      <c r="I300" s="7"/>
      <c r="J300" s="7"/>
      <c r="K300" s="7"/>
      <c r="L300" s="7"/>
      <c r="M300" s="7"/>
      <c r="N300" s="7"/>
      <c r="O300" s="7"/>
      <c r="P300" s="7"/>
      <c r="Q300" s="265"/>
      <c r="R300" s="7"/>
      <c r="S300" s="7"/>
      <c r="T300" s="7"/>
      <c r="U300" s="266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</row>
    <row r="301" ht="18.0" customHeight="1">
      <c r="A301" s="7"/>
      <c r="B301" s="7"/>
      <c r="C301" s="7"/>
      <c r="D301" s="7"/>
      <c r="E301" s="7"/>
      <c r="F301" s="7"/>
      <c r="G301" s="7"/>
      <c r="H301" s="264"/>
      <c r="I301" s="7"/>
      <c r="J301" s="7"/>
      <c r="K301" s="7"/>
      <c r="L301" s="7"/>
      <c r="M301" s="7"/>
      <c r="N301" s="7"/>
      <c r="O301" s="7"/>
      <c r="P301" s="7"/>
      <c r="Q301" s="265"/>
      <c r="R301" s="7"/>
      <c r="S301" s="7"/>
      <c r="T301" s="7"/>
      <c r="U301" s="266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</row>
    <row r="302" ht="18.0" customHeight="1">
      <c r="A302" s="7"/>
      <c r="B302" s="7"/>
      <c r="C302" s="7"/>
      <c r="D302" s="7"/>
      <c r="E302" s="7"/>
      <c r="F302" s="7"/>
      <c r="G302" s="7"/>
      <c r="H302" s="264"/>
      <c r="I302" s="7"/>
      <c r="J302" s="7"/>
      <c r="K302" s="7"/>
      <c r="L302" s="7"/>
      <c r="M302" s="7"/>
      <c r="N302" s="7"/>
      <c r="O302" s="7"/>
      <c r="P302" s="7"/>
      <c r="Q302" s="265"/>
      <c r="R302" s="7"/>
      <c r="S302" s="7"/>
      <c r="T302" s="7"/>
      <c r="U302" s="266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</row>
    <row r="303" ht="18.0" customHeight="1">
      <c r="A303" s="7"/>
      <c r="B303" s="7"/>
      <c r="C303" s="7"/>
      <c r="D303" s="7"/>
      <c r="E303" s="7"/>
      <c r="F303" s="7"/>
      <c r="G303" s="7"/>
      <c r="H303" s="264"/>
      <c r="I303" s="7"/>
      <c r="J303" s="7"/>
      <c r="K303" s="7"/>
      <c r="L303" s="7"/>
      <c r="M303" s="7"/>
      <c r="N303" s="7"/>
      <c r="O303" s="7"/>
      <c r="P303" s="7"/>
      <c r="Q303" s="265"/>
      <c r="R303" s="7"/>
      <c r="S303" s="7"/>
      <c r="T303" s="7"/>
      <c r="U303" s="266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</row>
    <row r="304" ht="18.0" customHeight="1">
      <c r="A304" s="7"/>
      <c r="B304" s="7"/>
      <c r="C304" s="7"/>
      <c r="D304" s="7"/>
      <c r="E304" s="7"/>
      <c r="F304" s="7"/>
      <c r="G304" s="7"/>
      <c r="H304" s="264"/>
      <c r="I304" s="7"/>
      <c r="J304" s="7"/>
      <c r="K304" s="7"/>
      <c r="L304" s="7"/>
      <c r="M304" s="7"/>
      <c r="N304" s="7"/>
      <c r="O304" s="7"/>
      <c r="P304" s="7"/>
      <c r="Q304" s="265"/>
      <c r="R304" s="7"/>
      <c r="S304" s="7"/>
      <c r="T304" s="7"/>
      <c r="U304" s="266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</row>
    <row r="305" ht="18.0" customHeight="1">
      <c r="A305" s="7"/>
      <c r="B305" s="7"/>
      <c r="C305" s="7"/>
      <c r="D305" s="7"/>
      <c r="E305" s="7"/>
      <c r="F305" s="7"/>
      <c r="G305" s="7"/>
      <c r="H305" s="264"/>
      <c r="I305" s="7"/>
      <c r="J305" s="7"/>
      <c r="K305" s="7"/>
      <c r="L305" s="7"/>
      <c r="M305" s="7"/>
      <c r="N305" s="7"/>
      <c r="O305" s="7"/>
      <c r="P305" s="7"/>
      <c r="Q305" s="265"/>
      <c r="R305" s="7"/>
      <c r="S305" s="7"/>
      <c r="T305" s="7"/>
      <c r="U305" s="266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</row>
    <row r="306" ht="18.0" customHeight="1">
      <c r="A306" s="7"/>
      <c r="B306" s="7"/>
      <c r="C306" s="7"/>
      <c r="D306" s="7"/>
      <c r="E306" s="7"/>
      <c r="F306" s="7"/>
      <c r="G306" s="7"/>
      <c r="H306" s="264"/>
      <c r="I306" s="7"/>
      <c r="J306" s="7"/>
      <c r="K306" s="7"/>
      <c r="L306" s="7"/>
      <c r="M306" s="7"/>
      <c r="N306" s="7"/>
      <c r="O306" s="7"/>
      <c r="P306" s="7"/>
      <c r="Q306" s="265"/>
      <c r="R306" s="7"/>
      <c r="S306" s="7"/>
      <c r="T306" s="7"/>
      <c r="U306" s="266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</row>
    <row r="307" ht="18.0" customHeight="1">
      <c r="A307" s="7"/>
      <c r="B307" s="7"/>
      <c r="C307" s="7"/>
      <c r="D307" s="7"/>
      <c r="E307" s="7"/>
      <c r="F307" s="7"/>
      <c r="G307" s="7"/>
      <c r="H307" s="264"/>
      <c r="I307" s="7"/>
      <c r="J307" s="7"/>
      <c r="K307" s="7"/>
      <c r="L307" s="7"/>
      <c r="M307" s="7"/>
      <c r="N307" s="7"/>
      <c r="O307" s="7"/>
      <c r="P307" s="7"/>
      <c r="Q307" s="265"/>
      <c r="R307" s="7"/>
      <c r="S307" s="7"/>
      <c r="T307" s="7"/>
      <c r="U307" s="266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</row>
    <row r="308" ht="18.0" customHeight="1">
      <c r="A308" s="7"/>
      <c r="B308" s="7"/>
      <c r="C308" s="7"/>
      <c r="D308" s="7"/>
      <c r="E308" s="7"/>
      <c r="F308" s="7"/>
      <c r="G308" s="7"/>
      <c r="H308" s="264"/>
      <c r="I308" s="7"/>
      <c r="J308" s="7"/>
      <c r="K308" s="7"/>
      <c r="L308" s="7"/>
      <c r="M308" s="7"/>
      <c r="N308" s="7"/>
      <c r="O308" s="7"/>
      <c r="P308" s="7"/>
      <c r="Q308" s="265"/>
      <c r="R308" s="7"/>
      <c r="S308" s="7"/>
      <c r="T308" s="7"/>
      <c r="U308" s="266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</row>
    <row r="309" ht="18.0" customHeight="1">
      <c r="A309" s="7"/>
      <c r="B309" s="7"/>
      <c r="C309" s="7"/>
      <c r="D309" s="7"/>
      <c r="E309" s="7"/>
      <c r="F309" s="7"/>
      <c r="G309" s="7"/>
      <c r="H309" s="264"/>
      <c r="I309" s="7"/>
      <c r="J309" s="7"/>
      <c r="K309" s="7"/>
      <c r="L309" s="7"/>
      <c r="M309" s="7"/>
      <c r="N309" s="7"/>
      <c r="O309" s="7"/>
      <c r="P309" s="7"/>
      <c r="Q309" s="265"/>
      <c r="R309" s="7"/>
      <c r="S309" s="7"/>
      <c r="T309" s="7"/>
      <c r="U309" s="266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</row>
    <row r="310" ht="18.0" customHeight="1">
      <c r="A310" s="7"/>
      <c r="B310" s="7"/>
      <c r="C310" s="7"/>
      <c r="D310" s="7"/>
      <c r="E310" s="7"/>
      <c r="F310" s="7"/>
      <c r="G310" s="7"/>
      <c r="H310" s="264"/>
      <c r="I310" s="7"/>
      <c r="J310" s="7"/>
      <c r="K310" s="7"/>
      <c r="L310" s="7"/>
      <c r="M310" s="7"/>
      <c r="N310" s="7"/>
      <c r="O310" s="7"/>
      <c r="P310" s="7"/>
      <c r="Q310" s="265"/>
      <c r="R310" s="7"/>
      <c r="S310" s="7"/>
      <c r="T310" s="7"/>
      <c r="U310" s="266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</row>
    <row r="311" ht="18.0" customHeight="1">
      <c r="A311" s="7"/>
      <c r="B311" s="7"/>
      <c r="C311" s="7"/>
      <c r="D311" s="7"/>
      <c r="E311" s="7"/>
      <c r="F311" s="7"/>
      <c r="G311" s="7"/>
      <c r="H311" s="264"/>
      <c r="I311" s="7"/>
      <c r="J311" s="7"/>
      <c r="K311" s="7"/>
      <c r="L311" s="7"/>
      <c r="M311" s="7"/>
      <c r="N311" s="7"/>
      <c r="O311" s="7"/>
      <c r="P311" s="7"/>
      <c r="Q311" s="265"/>
      <c r="R311" s="7"/>
      <c r="S311" s="7"/>
      <c r="T311" s="7"/>
      <c r="U311" s="266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</row>
    <row r="312" ht="18.0" customHeight="1">
      <c r="A312" s="7"/>
      <c r="B312" s="7"/>
      <c r="C312" s="7"/>
      <c r="D312" s="7"/>
      <c r="E312" s="7"/>
      <c r="F312" s="7"/>
      <c r="G312" s="7"/>
      <c r="H312" s="264"/>
      <c r="I312" s="7"/>
      <c r="J312" s="7"/>
      <c r="K312" s="7"/>
      <c r="L312" s="7"/>
      <c r="M312" s="7"/>
      <c r="N312" s="7"/>
      <c r="O312" s="7"/>
      <c r="P312" s="7"/>
      <c r="Q312" s="265"/>
      <c r="R312" s="7"/>
      <c r="S312" s="7"/>
      <c r="T312" s="7"/>
      <c r="U312" s="266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</row>
    <row r="313" ht="18.0" customHeight="1">
      <c r="A313" s="7"/>
      <c r="B313" s="7"/>
      <c r="C313" s="7"/>
      <c r="D313" s="7"/>
      <c r="E313" s="7"/>
      <c r="F313" s="7"/>
      <c r="G313" s="7"/>
      <c r="H313" s="264"/>
      <c r="I313" s="7"/>
      <c r="J313" s="7"/>
      <c r="K313" s="7"/>
      <c r="L313" s="7"/>
      <c r="M313" s="7"/>
      <c r="N313" s="7"/>
      <c r="O313" s="7"/>
      <c r="P313" s="7"/>
      <c r="Q313" s="265"/>
      <c r="R313" s="7"/>
      <c r="S313" s="7"/>
      <c r="T313" s="7"/>
      <c r="U313" s="266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</row>
    <row r="314" ht="18.0" customHeight="1">
      <c r="A314" s="7"/>
      <c r="B314" s="7"/>
      <c r="C314" s="7"/>
      <c r="D314" s="7"/>
      <c r="E314" s="7"/>
      <c r="F314" s="7"/>
      <c r="G314" s="7"/>
      <c r="H314" s="264"/>
      <c r="I314" s="7"/>
      <c r="J314" s="7"/>
      <c r="K314" s="7"/>
      <c r="L314" s="7"/>
      <c r="M314" s="7"/>
      <c r="N314" s="7"/>
      <c r="O314" s="7"/>
      <c r="P314" s="7"/>
      <c r="Q314" s="265"/>
      <c r="R314" s="7"/>
      <c r="S314" s="7"/>
      <c r="T314" s="7"/>
      <c r="U314" s="266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</row>
    <row r="315" ht="18.0" customHeight="1">
      <c r="A315" s="7"/>
      <c r="B315" s="7"/>
      <c r="C315" s="7"/>
      <c r="D315" s="7"/>
      <c r="E315" s="7"/>
      <c r="F315" s="7"/>
      <c r="G315" s="7"/>
      <c r="H315" s="264"/>
      <c r="I315" s="7"/>
      <c r="J315" s="7"/>
      <c r="K315" s="7"/>
      <c r="L315" s="7"/>
      <c r="M315" s="7"/>
      <c r="N315" s="7"/>
      <c r="O315" s="7"/>
      <c r="P315" s="7"/>
      <c r="Q315" s="265"/>
      <c r="R315" s="7"/>
      <c r="S315" s="7"/>
      <c r="T315" s="7"/>
      <c r="U315" s="266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</row>
    <row r="316" ht="18.0" customHeight="1">
      <c r="A316" s="7"/>
      <c r="B316" s="7"/>
      <c r="C316" s="7"/>
      <c r="D316" s="7"/>
      <c r="E316" s="7"/>
      <c r="F316" s="7"/>
      <c r="G316" s="7"/>
      <c r="H316" s="264"/>
      <c r="I316" s="7"/>
      <c r="J316" s="7"/>
      <c r="K316" s="7"/>
      <c r="L316" s="7"/>
      <c r="M316" s="7"/>
      <c r="N316" s="7"/>
      <c r="O316" s="7"/>
      <c r="P316" s="7"/>
      <c r="Q316" s="265"/>
      <c r="R316" s="7"/>
      <c r="S316" s="7"/>
      <c r="T316" s="7"/>
      <c r="U316" s="266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</row>
    <row r="317" ht="18.0" customHeight="1">
      <c r="A317" s="7"/>
      <c r="B317" s="7"/>
      <c r="C317" s="7"/>
      <c r="D317" s="7"/>
      <c r="E317" s="7"/>
      <c r="F317" s="7"/>
      <c r="G317" s="7"/>
      <c r="H317" s="264"/>
      <c r="I317" s="7"/>
      <c r="J317" s="7"/>
      <c r="K317" s="7"/>
      <c r="L317" s="7"/>
      <c r="M317" s="7"/>
      <c r="N317" s="7"/>
      <c r="O317" s="7"/>
      <c r="P317" s="7"/>
      <c r="Q317" s="265"/>
      <c r="R317" s="7"/>
      <c r="S317" s="7"/>
      <c r="T317" s="7"/>
      <c r="U317" s="266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</row>
    <row r="318" ht="18.0" customHeight="1">
      <c r="A318" s="7"/>
      <c r="B318" s="7"/>
      <c r="C318" s="7"/>
      <c r="D318" s="7"/>
      <c r="E318" s="7"/>
      <c r="F318" s="7"/>
      <c r="G318" s="7"/>
      <c r="H318" s="264"/>
      <c r="I318" s="7"/>
      <c r="J318" s="7"/>
      <c r="K318" s="7"/>
      <c r="L318" s="7"/>
      <c r="M318" s="7"/>
      <c r="N318" s="7"/>
      <c r="O318" s="7"/>
      <c r="P318" s="7"/>
      <c r="Q318" s="265"/>
      <c r="R318" s="7"/>
      <c r="S318" s="7"/>
      <c r="T318" s="7"/>
      <c r="U318" s="266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</row>
    <row r="319" ht="18.0" customHeight="1">
      <c r="A319" s="7"/>
      <c r="B319" s="7"/>
      <c r="C319" s="7"/>
      <c r="D319" s="7"/>
      <c r="E319" s="7"/>
      <c r="F319" s="7"/>
      <c r="G319" s="7"/>
      <c r="H319" s="264"/>
      <c r="I319" s="7"/>
      <c r="J319" s="7"/>
      <c r="K319" s="7"/>
      <c r="L319" s="7"/>
      <c r="M319" s="7"/>
      <c r="N319" s="7"/>
      <c r="O319" s="7"/>
      <c r="P319" s="7"/>
      <c r="Q319" s="265"/>
      <c r="R319" s="7"/>
      <c r="S319" s="7"/>
      <c r="T319" s="7"/>
      <c r="U319" s="266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</row>
    <row r="320" ht="18.0" customHeight="1">
      <c r="A320" s="7"/>
      <c r="B320" s="7"/>
      <c r="C320" s="7"/>
      <c r="D320" s="7"/>
      <c r="E320" s="7"/>
      <c r="F320" s="7"/>
      <c r="G320" s="7"/>
      <c r="H320" s="264"/>
      <c r="I320" s="7"/>
      <c r="J320" s="7"/>
      <c r="K320" s="7"/>
      <c r="L320" s="7"/>
      <c r="M320" s="7"/>
      <c r="N320" s="7"/>
      <c r="O320" s="7"/>
      <c r="P320" s="7"/>
      <c r="Q320" s="265"/>
      <c r="R320" s="7"/>
      <c r="S320" s="7"/>
      <c r="T320" s="7"/>
      <c r="U320" s="266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</row>
    <row r="321" ht="18.0" customHeight="1">
      <c r="A321" s="7"/>
      <c r="B321" s="7"/>
      <c r="C321" s="7"/>
      <c r="D321" s="7"/>
      <c r="E321" s="7"/>
      <c r="F321" s="7"/>
      <c r="G321" s="7"/>
      <c r="H321" s="264"/>
      <c r="I321" s="7"/>
      <c r="J321" s="7"/>
      <c r="K321" s="7"/>
      <c r="L321" s="7"/>
      <c r="M321" s="7"/>
      <c r="N321" s="7"/>
      <c r="O321" s="7"/>
      <c r="P321" s="7"/>
      <c r="Q321" s="265"/>
      <c r="R321" s="7"/>
      <c r="S321" s="7"/>
      <c r="T321" s="7"/>
      <c r="U321" s="266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</row>
    <row r="322" ht="18.0" customHeight="1">
      <c r="A322" s="7"/>
      <c r="B322" s="7"/>
      <c r="C322" s="7"/>
      <c r="D322" s="7"/>
      <c r="E322" s="7"/>
      <c r="F322" s="7"/>
      <c r="G322" s="7"/>
      <c r="H322" s="264"/>
      <c r="I322" s="7"/>
      <c r="J322" s="7"/>
      <c r="K322" s="7"/>
      <c r="L322" s="7"/>
      <c r="M322" s="7"/>
      <c r="N322" s="7"/>
      <c r="O322" s="7"/>
      <c r="P322" s="7"/>
      <c r="Q322" s="265"/>
      <c r="R322" s="7"/>
      <c r="S322" s="7"/>
      <c r="T322" s="7"/>
      <c r="U322" s="266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</row>
    <row r="323" ht="18.0" customHeight="1">
      <c r="A323" s="7"/>
      <c r="B323" s="7"/>
      <c r="C323" s="7"/>
      <c r="D323" s="7"/>
      <c r="E323" s="7"/>
      <c r="F323" s="7"/>
      <c r="G323" s="7"/>
      <c r="H323" s="264"/>
      <c r="I323" s="7"/>
      <c r="J323" s="7"/>
      <c r="K323" s="7"/>
      <c r="L323" s="7"/>
      <c r="M323" s="7"/>
      <c r="N323" s="7"/>
      <c r="O323" s="7"/>
      <c r="P323" s="7"/>
      <c r="Q323" s="265"/>
      <c r="R323" s="7"/>
      <c r="S323" s="7"/>
      <c r="T323" s="7"/>
      <c r="U323" s="266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</row>
    <row r="324" ht="18.0" customHeight="1">
      <c r="A324" s="7"/>
      <c r="B324" s="7"/>
      <c r="C324" s="7"/>
      <c r="D324" s="7"/>
      <c r="E324" s="7"/>
      <c r="F324" s="7"/>
      <c r="G324" s="7"/>
      <c r="H324" s="264"/>
      <c r="I324" s="7"/>
      <c r="J324" s="7"/>
      <c r="K324" s="7"/>
      <c r="L324" s="7"/>
      <c r="M324" s="7"/>
      <c r="N324" s="7"/>
      <c r="O324" s="7"/>
      <c r="P324" s="7"/>
      <c r="Q324" s="265"/>
      <c r="R324" s="7"/>
      <c r="S324" s="7"/>
      <c r="T324" s="7"/>
      <c r="U324" s="266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</row>
    <row r="325" ht="18.0" customHeight="1">
      <c r="A325" s="7"/>
      <c r="B325" s="7"/>
      <c r="C325" s="7"/>
      <c r="D325" s="7"/>
      <c r="E325" s="7"/>
      <c r="F325" s="7"/>
      <c r="G325" s="7"/>
      <c r="H325" s="264"/>
      <c r="I325" s="7"/>
      <c r="J325" s="7"/>
      <c r="K325" s="7"/>
      <c r="L325" s="7"/>
      <c r="M325" s="7"/>
      <c r="N325" s="7"/>
      <c r="O325" s="7"/>
      <c r="P325" s="7"/>
      <c r="Q325" s="265"/>
      <c r="R325" s="7"/>
      <c r="S325" s="7"/>
      <c r="T325" s="7"/>
      <c r="U325" s="266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</row>
    <row r="326" ht="18.0" customHeight="1">
      <c r="A326" s="7"/>
      <c r="B326" s="7"/>
      <c r="C326" s="7"/>
      <c r="D326" s="7"/>
      <c r="E326" s="7"/>
      <c r="F326" s="7"/>
      <c r="G326" s="7"/>
      <c r="H326" s="264"/>
      <c r="I326" s="7"/>
      <c r="J326" s="7"/>
      <c r="K326" s="7"/>
      <c r="L326" s="7"/>
      <c r="M326" s="7"/>
      <c r="N326" s="7"/>
      <c r="O326" s="7"/>
      <c r="P326" s="7"/>
      <c r="Q326" s="265"/>
      <c r="R326" s="7"/>
      <c r="S326" s="7"/>
      <c r="T326" s="7"/>
      <c r="U326" s="266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</row>
    <row r="327" ht="18.0" customHeight="1">
      <c r="A327" s="7"/>
      <c r="B327" s="7"/>
      <c r="C327" s="7"/>
      <c r="D327" s="7"/>
      <c r="E327" s="7"/>
      <c r="F327" s="7"/>
      <c r="G327" s="7"/>
      <c r="H327" s="264"/>
      <c r="I327" s="7"/>
      <c r="J327" s="7"/>
      <c r="K327" s="7"/>
      <c r="L327" s="7"/>
      <c r="M327" s="7"/>
      <c r="N327" s="7"/>
      <c r="O327" s="7"/>
      <c r="P327" s="7"/>
      <c r="Q327" s="265"/>
      <c r="R327" s="7"/>
      <c r="S327" s="7"/>
      <c r="T327" s="7"/>
      <c r="U327" s="266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</row>
    <row r="328" ht="18.0" customHeight="1">
      <c r="A328" s="7"/>
      <c r="B328" s="7"/>
      <c r="C328" s="7"/>
      <c r="D328" s="7"/>
      <c r="E328" s="7"/>
      <c r="F328" s="7"/>
      <c r="G328" s="7"/>
      <c r="H328" s="264"/>
      <c r="I328" s="7"/>
      <c r="J328" s="7"/>
      <c r="K328" s="7"/>
      <c r="L328" s="7"/>
      <c r="M328" s="7"/>
      <c r="N328" s="7"/>
      <c r="O328" s="7"/>
      <c r="P328" s="7"/>
      <c r="Q328" s="265"/>
      <c r="R328" s="7"/>
      <c r="S328" s="7"/>
      <c r="T328" s="7"/>
      <c r="U328" s="266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</row>
    <row r="329" ht="18.0" customHeight="1">
      <c r="A329" s="7"/>
      <c r="B329" s="7"/>
      <c r="C329" s="7"/>
      <c r="D329" s="7"/>
      <c r="E329" s="7"/>
      <c r="F329" s="7"/>
      <c r="G329" s="7"/>
      <c r="H329" s="264"/>
      <c r="I329" s="7"/>
      <c r="J329" s="7"/>
      <c r="K329" s="7"/>
      <c r="L329" s="7"/>
      <c r="M329" s="7"/>
      <c r="N329" s="7"/>
      <c r="O329" s="7"/>
      <c r="P329" s="7"/>
      <c r="Q329" s="265"/>
      <c r="R329" s="7"/>
      <c r="S329" s="7"/>
      <c r="T329" s="7"/>
      <c r="U329" s="266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</row>
    <row r="330" ht="18.0" customHeight="1">
      <c r="A330" s="7"/>
      <c r="B330" s="7"/>
      <c r="C330" s="7"/>
      <c r="D330" s="7"/>
      <c r="E330" s="7"/>
      <c r="F330" s="7"/>
      <c r="G330" s="7"/>
      <c r="H330" s="264"/>
      <c r="I330" s="7"/>
      <c r="J330" s="7"/>
      <c r="K330" s="7"/>
      <c r="L330" s="7"/>
      <c r="M330" s="7"/>
      <c r="N330" s="7"/>
      <c r="O330" s="7"/>
      <c r="P330" s="7"/>
      <c r="Q330" s="265"/>
      <c r="R330" s="7"/>
      <c r="S330" s="7"/>
      <c r="T330" s="7"/>
      <c r="U330" s="266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</row>
    <row r="331" ht="18.0" customHeight="1">
      <c r="A331" s="7"/>
      <c r="B331" s="7"/>
      <c r="C331" s="7"/>
      <c r="D331" s="7"/>
      <c r="E331" s="7"/>
      <c r="F331" s="7"/>
      <c r="G331" s="7"/>
      <c r="H331" s="264"/>
      <c r="I331" s="7"/>
      <c r="J331" s="7"/>
      <c r="K331" s="7"/>
      <c r="L331" s="7"/>
      <c r="M331" s="7"/>
      <c r="N331" s="7"/>
      <c r="O331" s="7"/>
      <c r="P331" s="7"/>
      <c r="Q331" s="265"/>
      <c r="R331" s="7"/>
      <c r="S331" s="7"/>
      <c r="T331" s="7"/>
      <c r="U331" s="266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</row>
    <row r="332" ht="18.0" customHeight="1">
      <c r="A332" s="7"/>
      <c r="B332" s="7"/>
      <c r="C332" s="7"/>
      <c r="D332" s="7"/>
      <c r="E332" s="7"/>
      <c r="F332" s="7"/>
      <c r="G332" s="7"/>
      <c r="H332" s="264"/>
      <c r="I332" s="7"/>
      <c r="J332" s="7"/>
      <c r="K332" s="7"/>
      <c r="L332" s="7"/>
      <c r="M332" s="7"/>
      <c r="N332" s="7"/>
      <c r="O332" s="7"/>
      <c r="P332" s="7"/>
      <c r="Q332" s="265"/>
      <c r="R332" s="7"/>
      <c r="S332" s="7"/>
      <c r="T332" s="7"/>
      <c r="U332" s="266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</row>
    <row r="333" ht="18.0" customHeight="1">
      <c r="A333" s="7"/>
      <c r="B333" s="7"/>
      <c r="C333" s="7"/>
      <c r="D333" s="7"/>
      <c r="E333" s="7"/>
      <c r="F333" s="7"/>
      <c r="G333" s="7"/>
      <c r="H333" s="264"/>
      <c r="I333" s="7"/>
      <c r="J333" s="7"/>
      <c r="K333" s="7"/>
      <c r="L333" s="7"/>
      <c r="M333" s="7"/>
      <c r="N333" s="7"/>
      <c r="O333" s="7"/>
      <c r="P333" s="7"/>
      <c r="Q333" s="265"/>
      <c r="R333" s="7"/>
      <c r="S333" s="7"/>
      <c r="T333" s="7"/>
      <c r="U333" s="266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</row>
    <row r="334" ht="18.0" customHeight="1">
      <c r="A334" s="7"/>
      <c r="B334" s="7"/>
      <c r="C334" s="7"/>
      <c r="D334" s="7"/>
      <c r="E334" s="7"/>
      <c r="F334" s="7"/>
      <c r="G334" s="7"/>
      <c r="H334" s="264"/>
      <c r="I334" s="7"/>
      <c r="J334" s="7"/>
      <c r="K334" s="7"/>
      <c r="L334" s="7"/>
      <c r="M334" s="7"/>
      <c r="N334" s="7"/>
      <c r="O334" s="7"/>
      <c r="P334" s="7"/>
      <c r="Q334" s="265"/>
      <c r="R334" s="7"/>
      <c r="S334" s="7"/>
      <c r="T334" s="7"/>
      <c r="U334" s="266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</row>
    <row r="335" ht="18.0" customHeight="1">
      <c r="A335" s="7"/>
      <c r="B335" s="7"/>
      <c r="C335" s="7"/>
      <c r="D335" s="7"/>
      <c r="E335" s="7"/>
      <c r="F335" s="7"/>
      <c r="G335" s="7"/>
      <c r="H335" s="264"/>
      <c r="I335" s="7"/>
      <c r="J335" s="7"/>
      <c r="K335" s="7"/>
      <c r="L335" s="7"/>
      <c r="M335" s="7"/>
      <c r="N335" s="7"/>
      <c r="O335" s="7"/>
      <c r="P335" s="7"/>
      <c r="Q335" s="265"/>
      <c r="R335" s="7"/>
      <c r="S335" s="7"/>
      <c r="T335" s="7"/>
      <c r="U335" s="266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</row>
    <row r="336" ht="18.0" customHeight="1">
      <c r="A336" s="7"/>
      <c r="B336" s="7"/>
      <c r="C336" s="7"/>
      <c r="D336" s="7"/>
      <c r="E336" s="7"/>
      <c r="F336" s="7"/>
      <c r="G336" s="7"/>
      <c r="H336" s="264"/>
      <c r="I336" s="7"/>
      <c r="J336" s="7"/>
      <c r="K336" s="7"/>
      <c r="L336" s="7"/>
      <c r="M336" s="7"/>
      <c r="N336" s="7"/>
      <c r="O336" s="7"/>
      <c r="P336" s="7"/>
      <c r="Q336" s="265"/>
      <c r="R336" s="7"/>
      <c r="S336" s="7"/>
      <c r="T336" s="7"/>
      <c r="U336" s="266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</row>
    <row r="337" ht="18.0" customHeight="1">
      <c r="A337" s="7"/>
      <c r="B337" s="7"/>
      <c r="C337" s="7"/>
      <c r="D337" s="7"/>
      <c r="E337" s="7"/>
      <c r="F337" s="7"/>
      <c r="G337" s="7"/>
      <c r="H337" s="264"/>
      <c r="I337" s="7"/>
      <c r="J337" s="7"/>
      <c r="K337" s="7"/>
      <c r="L337" s="7"/>
      <c r="M337" s="7"/>
      <c r="N337" s="7"/>
      <c r="O337" s="7"/>
      <c r="P337" s="7"/>
      <c r="Q337" s="265"/>
      <c r="R337" s="7"/>
      <c r="S337" s="7"/>
      <c r="T337" s="7"/>
      <c r="U337" s="266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</row>
    <row r="338" ht="18.0" customHeight="1">
      <c r="A338" s="7"/>
      <c r="B338" s="7"/>
      <c r="C338" s="7"/>
      <c r="D338" s="7"/>
      <c r="E338" s="7"/>
      <c r="F338" s="7"/>
      <c r="G338" s="7"/>
      <c r="H338" s="264"/>
      <c r="I338" s="7"/>
      <c r="J338" s="7"/>
      <c r="K338" s="7"/>
      <c r="L338" s="7"/>
      <c r="M338" s="7"/>
      <c r="N338" s="7"/>
      <c r="O338" s="7"/>
      <c r="P338" s="7"/>
      <c r="Q338" s="265"/>
      <c r="R338" s="7"/>
      <c r="S338" s="7"/>
      <c r="T338" s="7"/>
      <c r="U338" s="266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</row>
    <row r="339" ht="18.0" customHeight="1">
      <c r="A339" s="7"/>
      <c r="B339" s="7"/>
      <c r="C339" s="7"/>
      <c r="D339" s="7"/>
      <c r="E339" s="7"/>
      <c r="F339" s="7"/>
      <c r="G339" s="7"/>
      <c r="H339" s="264"/>
      <c r="I339" s="7"/>
      <c r="J339" s="7"/>
      <c r="K339" s="7"/>
      <c r="L339" s="7"/>
      <c r="M339" s="7"/>
      <c r="N339" s="7"/>
      <c r="O339" s="7"/>
      <c r="P339" s="7"/>
      <c r="Q339" s="265"/>
      <c r="R339" s="7"/>
      <c r="S339" s="7"/>
      <c r="T339" s="7"/>
      <c r="U339" s="266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</row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5:D15"/>
    <mergeCell ref="E16:H16"/>
    <mergeCell ref="C21:E21"/>
    <mergeCell ref="C106:E106"/>
    <mergeCell ref="C118:E118"/>
  </mergeCells>
  <printOptions/>
  <pageMargins bottom="0.78" footer="0.0" header="0.0" left="0.75" right="0.75" top="0.66"/>
  <pageSetup orientation="portrait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71"/>
    <col customWidth="1" hidden="1" min="14" max="14" width="13.14"/>
    <col customWidth="1" hidden="1" min="15" max="16" width="8.71"/>
    <col customWidth="1" min="17" max="17" width="19.57"/>
    <col customWidth="1" min="18" max="18" width="17.43"/>
    <col customWidth="1" min="19" max="19" width="17.86"/>
    <col customWidth="1" min="20" max="20" width="17.0"/>
    <col customWidth="1" min="21" max="21" width="15.14"/>
    <col customWidth="1" min="22" max="22" width="13.86"/>
    <col customWidth="1" min="23" max="24" width="9.14"/>
    <col customWidth="1" min="25" max="25" width="16.0"/>
    <col customWidth="1" min="26" max="45" width="9.14"/>
  </cols>
  <sheetData>
    <row r="1" ht="18.0" customHeight="1">
      <c r="A1" s="140" t="s">
        <v>53</v>
      </c>
      <c r="B1" s="140"/>
      <c r="C1" s="140"/>
      <c r="D1" s="140"/>
      <c r="E1" s="140"/>
      <c r="F1" s="140"/>
      <c r="G1" s="140"/>
      <c r="H1" s="141"/>
      <c r="I1" s="140"/>
      <c r="J1" s="140"/>
      <c r="K1" s="140"/>
      <c r="L1" s="140"/>
      <c r="M1" s="140"/>
      <c r="N1" s="140"/>
      <c r="O1" s="140"/>
      <c r="P1" s="140"/>
      <c r="Q1" s="142"/>
      <c r="R1" s="140"/>
      <c r="S1" s="140"/>
      <c r="T1" s="140"/>
      <c r="U1" s="143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  <c r="AJ1" s="140"/>
      <c r="AK1" s="140"/>
      <c r="AL1" s="140"/>
      <c r="AM1" s="140"/>
      <c r="AN1" s="140"/>
      <c r="AO1" s="140"/>
      <c r="AP1" s="140"/>
      <c r="AQ1" s="140"/>
      <c r="AR1" s="140"/>
      <c r="AS1" s="140"/>
    </row>
    <row r="2" ht="18.0" customHeight="1">
      <c r="A2" s="140"/>
      <c r="B2" s="140"/>
      <c r="C2" s="140"/>
      <c r="D2" s="140"/>
      <c r="E2" s="140"/>
      <c r="F2" s="140"/>
      <c r="G2" s="140"/>
      <c r="H2" s="141"/>
      <c r="I2" s="140"/>
      <c r="J2" s="140"/>
      <c r="K2" s="140"/>
      <c r="L2" s="140"/>
      <c r="M2" s="140"/>
      <c r="N2" s="140"/>
      <c r="O2" s="140"/>
      <c r="P2" s="140"/>
      <c r="Q2" s="142"/>
      <c r="R2" s="140"/>
      <c r="S2" s="140"/>
      <c r="T2" s="140"/>
      <c r="U2" s="143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  <c r="AL2" s="140"/>
      <c r="AM2" s="140"/>
      <c r="AN2" s="140"/>
      <c r="AO2" s="140"/>
      <c r="AP2" s="140"/>
      <c r="AQ2" s="140"/>
      <c r="AR2" s="140"/>
      <c r="AS2" s="140"/>
    </row>
    <row r="3" ht="18.0" customHeight="1">
      <c r="A3" s="144" t="s">
        <v>1</v>
      </c>
      <c r="B3" s="144"/>
      <c r="C3" s="144"/>
      <c r="D3" s="140"/>
      <c r="E3" s="140"/>
      <c r="F3" s="140"/>
      <c r="G3" s="140"/>
      <c r="H3" s="141"/>
      <c r="I3" s="140"/>
      <c r="J3" s="140"/>
      <c r="K3" s="140"/>
      <c r="L3" s="140"/>
      <c r="M3" s="140"/>
      <c r="N3" s="140"/>
      <c r="O3" s="140"/>
      <c r="P3" s="140"/>
      <c r="Q3" s="142"/>
      <c r="R3" s="140"/>
      <c r="S3" s="140"/>
      <c r="T3" s="140"/>
      <c r="U3" s="143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/>
      <c r="AL3" s="140"/>
      <c r="AM3" s="140"/>
      <c r="AN3" s="140"/>
      <c r="AO3" s="140"/>
      <c r="AP3" s="140"/>
      <c r="AQ3" s="140"/>
      <c r="AR3" s="140"/>
      <c r="AS3" s="140"/>
    </row>
    <row r="4" ht="29.25" customHeight="1">
      <c r="A4" s="140"/>
      <c r="B4" s="140"/>
      <c r="C4" s="140"/>
      <c r="D4" s="140"/>
      <c r="E4" s="140"/>
      <c r="F4" s="140"/>
      <c r="G4" s="140"/>
      <c r="H4" s="141" t="s">
        <v>2</v>
      </c>
      <c r="I4" s="145">
        <v>44342.0</v>
      </c>
      <c r="J4" s="140" t="str">
        <f>+B8&amp;"/"&amp;B9&amp;"/"&amp;B10&amp;"/"&amp;B11&amp;"/"&amp;B12&amp;"/"&amp;B13&amp;"/"&amp;B14&amp;"/"&amp;B15</f>
        <v>D2550/D1650/D2240/D1670/D1870/D2930/D2930/</v>
      </c>
      <c r="K4" s="140"/>
      <c r="L4" s="140"/>
      <c r="M4" s="140"/>
      <c r="N4" s="140"/>
      <c r="O4" s="140"/>
      <c r="P4" s="140"/>
      <c r="Q4" s="142"/>
      <c r="R4" s="140"/>
      <c r="S4" s="140"/>
      <c r="T4" s="140"/>
      <c r="U4" s="143"/>
      <c r="V4" s="140"/>
      <c r="W4" s="140"/>
      <c r="X4" s="140"/>
      <c r="Y4" s="140"/>
      <c r="Z4" s="140"/>
      <c r="AA4" s="140"/>
      <c r="AB4" s="140"/>
      <c r="AC4" s="140"/>
      <c r="AD4" s="140"/>
      <c r="AE4" s="140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</row>
    <row r="5" ht="18.0" customHeight="1">
      <c r="A5" s="140" t="s">
        <v>4</v>
      </c>
      <c r="B5" s="140"/>
      <c r="C5" s="140"/>
      <c r="D5" s="140"/>
      <c r="E5" s="140"/>
      <c r="F5" s="140"/>
      <c r="G5" s="140"/>
      <c r="H5" s="141"/>
      <c r="I5" s="140"/>
      <c r="J5" s="140"/>
      <c r="K5" s="140"/>
      <c r="L5" s="140"/>
      <c r="M5" s="140"/>
      <c r="N5" s="140"/>
      <c r="O5" s="140"/>
      <c r="P5" s="140"/>
      <c r="Q5" s="142"/>
      <c r="R5" s="140"/>
      <c r="S5" s="140"/>
      <c r="T5" s="140"/>
      <c r="U5" s="143"/>
      <c r="V5" s="140"/>
      <c r="W5" s="140"/>
      <c r="X5" s="140"/>
      <c r="Y5" s="140"/>
      <c r="Z5" s="140"/>
      <c r="AA5" s="140"/>
      <c r="AB5" s="140"/>
      <c r="AC5" s="140"/>
      <c r="AD5" s="140"/>
      <c r="AE5" s="140"/>
      <c r="AF5" s="140"/>
      <c r="AG5" s="140"/>
      <c r="AH5" s="140"/>
      <c r="AI5" s="140"/>
      <c r="AJ5" s="140"/>
      <c r="AK5" s="140"/>
      <c r="AL5" s="140"/>
      <c r="AM5" s="140"/>
      <c r="AN5" s="140"/>
      <c r="AO5" s="140"/>
      <c r="AP5" s="140"/>
      <c r="AQ5" s="140"/>
      <c r="AR5" s="140"/>
      <c r="AS5" s="140"/>
    </row>
    <row r="6" ht="18.0" customHeight="1">
      <c r="A6" s="146"/>
      <c r="B6" s="146"/>
      <c r="C6" s="146"/>
      <c r="D6" s="146"/>
      <c r="E6" s="146"/>
      <c r="F6" s="146"/>
      <c r="G6" s="146"/>
      <c r="H6" s="147"/>
      <c r="I6" s="146"/>
      <c r="J6" s="140"/>
      <c r="K6" s="140"/>
      <c r="L6" s="140"/>
      <c r="M6" s="140"/>
      <c r="N6" s="140"/>
      <c r="O6" s="140"/>
      <c r="P6" s="140"/>
      <c r="Q6" s="142"/>
      <c r="R6" s="140"/>
      <c r="S6" s="140"/>
      <c r="T6" s="140"/>
      <c r="U6" s="143"/>
      <c r="V6" s="140"/>
      <c r="W6" s="140"/>
      <c r="X6" s="140"/>
      <c r="Y6" s="140"/>
      <c r="Z6" s="140"/>
      <c r="AA6" s="140"/>
      <c r="AB6" s="140"/>
      <c r="AC6" s="140"/>
      <c r="AD6" s="140"/>
      <c r="AE6" s="140"/>
      <c r="AF6" s="140"/>
      <c r="AG6" s="140"/>
      <c r="AH6" s="140"/>
      <c r="AI6" s="140"/>
      <c r="AJ6" s="140"/>
      <c r="AK6" s="140"/>
      <c r="AL6" s="140"/>
      <c r="AM6" s="140"/>
      <c r="AN6" s="140"/>
      <c r="AO6" s="140"/>
      <c r="AP6" s="140"/>
      <c r="AQ6" s="140"/>
      <c r="AR6" s="140"/>
      <c r="AS6" s="140"/>
    </row>
    <row r="7" ht="36.0" customHeight="1">
      <c r="A7" s="148" t="s">
        <v>6</v>
      </c>
      <c r="B7" s="149"/>
      <c r="C7" s="150" t="s">
        <v>160</v>
      </c>
      <c r="D7" s="151" t="s">
        <v>8</v>
      </c>
      <c r="E7" s="152" t="s">
        <v>9</v>
      </c>
      <c r="F7" s="153"/>
      <c r="G7" s="153"/>
      <c r="H7" s="149"/>
      <c r="I7" s="154" t="s">
        <v>10</v>
      </c>
      <c r="J7" s="140"/>
      <c r="K7" s="140"/>
      <c r="L7" s="140"/>
      <c r="M7" s="140"/>
      <c r="N7" s="140"/>
      <c r="O7" s="140"/>
      <c r="P7" s="140"/>
      <c r="Q7" s="155">
        <f>+I133</f>
        <v>0.00373429926</v>
      </c>
      <c r="R7" s="140"/>
      <c r="S7" s="140"/>
      <c r="T7" s="140"/>
      <c r="U7" s="143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</row>
    <row r="8" ht="26.25" customHeight="1">
      <c r="A8" s="156">
        <v>1.0</v>
      </c>
      <c r="B8" s="157" t="s">
        <v>161</v>
      </c>
      <c r="C8" s="157">
        <v>25.5</v>
      </c>
      <c r="D8" s="158">
        <v>0.0577</v>
      </c>
      <c r="E8" s="159">
        <f>253.175*3</f>
        <v>759.525</v>
      </c>
      <c r="F8" s="159"/>
      <c r="G8" s="159"/>
      <c r="H8" s="160">
        <v>3.0</v>
      </c>
      <c r="I8" s="161">
        <f>+D8*E8</f>
        <v>43.8245925</v>
      </c>
      <c r="J8" s="162">
        <f t="shared" ref="J8:J14" si="1">E8-I8</f>
        <v>715.7004075</v>
      </c>
      <c r="K8" s="140"/>
      <c r="L8" s="140"/>
      <c r="M8" s="140"/>
      <c r="N8" s="140"/>
      <c r="O8" s="140"/>
      <c r="P8" s="140"/>
      <c r="Q8" s="142"/>
      <c r="R8" s="140"/>
      <c r="S8" s="140"/>
      <c r="T8" s="140"/>
      <c r="U8" s="143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</row>
    <row r="9" ht="26.25" customHeight="1">
      <c r="A9" s="156">
        <v>2.0</v>
      </c>
      <c r="B9" s="164" t="s">
        <v>82</v>
      </c>
      <c r="C9" s="164">
        <v>16.5</v>
      </c>
      <c r="D9" s="165">
        <v>0.1057</v>
      </c>
      <c r="E9" s="166">
        <f>204.458*3</f>
        <v>613.374</v>
      </c>
      <c r="F9" s="166"/>
      <c r="G9" s="166"/>
      <c r="H9" s="160">
        <v>3.0</v>
      </c>
      <c r="I9" s="161">
        <v>74.5802877806</v>
      </c>
      <c r="J9" s="162">
        <f t="shared" si="1"/>
        <v>538.7937122</v>
      </c>
      <c r="K9" s="140"/>
      <c r="L9" s="140"/>
      <c r="M9" s="140"/>
      <c r="N9" s="140"/>
      <c r="O9" s="140"/>
      <c r="P9" s="140"/>
      <c r="Q9" s="142"/>
      <c r="R9" s="140"/>
      <c r="S9" s="140"/>
      <c r="T9" s="140"/>
      <c r="U9" s="143"/>
      <c r="V9" s="140"/>
      <c r="W9" s="140"/>
      <c r="X9" s="140"/>
      <c r="Y9" s="140"/>
      <c r="Z9" s="140"/>
      <c r="AA9" s="140"/>
      <c r="AB9" s="140"/>
      <c r="AC9" s="140"/>
      <c r="AD9" s="140"/>
      <c r="AE9" s="140"/>
      <c r="AF9" s="140"/>
      <c r="AG9" s="140"/>
      <c r="AH9" s="140"/>
      <c r="AI9" s="140"/>
      <c r="AJ9" s="140"/>
      <c r="AK9" s="140"/>
      <c r="AL9" s="140"/>
      <c r="AM9" s="140"/>
      <c r="AN9" s="140"/>
      <c r="AO9" s="140"/>
      <c r="AP9" s="140"/>
      <c r="AQ9" s="140"/>
      <c r="AR9" s="140"/>
      <c r="AS9" s="140"/>
    </row>
    <row r="10" ht="26.25" customHeight="1">
      <c r="A10" s="156">
        <v>3.0</v>
      </c>
      <c r="B10" s="164" t="s">
        <v>162</v>
      </c>
      <c r="C10" s="164">
        <v>22.5</v>
      </c>
      <c r="D10" s="165">
        <v>0.0805</v>
      </c>
      <c r="E10" s="166">
        <f>229.721*4</f>
        <v>918.884</v>
      </c>
      <c r="F10" s="166"/>
      <c r="G10" s="166"/>
      <c r="H10" s="160">
        <v>4.0</v>
      </c>
      <c r="I10" s="161">
        <v>80.4610437155</v>
      </c>
      <c r="J10" s="162">
        <f t="shared" si="1"/>
        <v>838.4229563</v>
      </c>
      <c r="K10" s="140"/>
      <c r="L10" s="140"/>
      <c r="M10" s="140"/>
      <c r="N10" s="140"/>
      <c r="O10" s="140"/>
      <c r="P10" s="140"/>
      <c r="Q10" s="142"/>
      <c r="R10" s="140"/>
      <c r="S10" s="140"/>
      <c r="T10" s="140"/>
      <c r="U10" s="143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</row>
    <row r="11" ht="26.25" customHeight="1">
      <c r="A11" s="156">
        <v>4.0</v>
      </c>
      <c r="B11" s="164" t="s">
        <v>97</v>
      </c>
      <c r="C11" s="164">
        <v>16.5</v>
      </c>
      <c r="D11" s="165">
        <v>0.1063</v>
      </c>
      <c r="E11" s="166">
        <f>186.601*14</f>
        <v>2612.414</v>
      </c>
      <c r="F11" s="166"/>
      <c r="G11" s="166"/>
      <c r="H11" s="160">
        <v>14.0</v>
      </c>
      <c r="I11" s="161">
        <v>287.1612305651</v>
      </c>
      <c r="J11" s="162">
        <f t="shared" si="1"/>
        <v>2325.252769</v>
      </c>
      <c r="K11" s="140"/>
      <c r="L11" s="140"/>
      <c r="M11" s="140"/>
      <c r="N11" s="140"/>
      <c r="O11" s="140"/>
      <c r="P11" s="140"/>
      <c r="Q11" s="142"/>
      <c r="R11" s="140"/>
      <c r="S11" s="140"/>
      <c r="T11" s="140"/>
      <c r="U11" s="143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</row>
    <row r="12" ht="26.25" customHeight="1">
      <c r="A12" s="156">
        <v>5.0</v>
      </c>
      <c r="B12" s="164" t="s">
        <v>26</v>
      </c>
      <c r="C12" s="164">
        <v>18.5</v>
      </c>
      <c r="D12" s="165">
        <v>0.0846</v>
      </c>
      <c r="E12" s="166">
        <f>236.127*22</f>
        <v>5194.794</v>
      </c>
      <c r="F12" s="166"/>
      <c r="G12" s="166"/>
      <c r="H12" s="160">
        <v>22.0</v>
      </c>
      <c r="I12" s="161">
        <v>445.7121917904</v>
      </c>
      <c r="J12" s="162">
        <f t="shared" si="1"/>
        <v>4749.081808</v>
      </c>
      <c r="K12" s="140"/>
      <c r="L12" s="140"/>
      <c r="M12" s="140"/>
      <c r="N12" s="140"/>
      <c r="O12" s="140"/>
      <c r="P12" s="140"/>
      <c r="Q12" s="142"/>
      <c r="R12" s="140"/>
      <c r="S12" s="140"/>
      <c r="T12" s="140"/>
      <c r="U12" s="143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</row>
    <row r="13" ht="26.25" customHeight="1">
      <c r="A13" s="156">
        <v>6.0</v>
      </c>
      <c r="B13" s="164" t="s">
        <v>144</v>
      </c>
      <c r="C13" s="164">
        <v>29.5</v>
      </c>
      <c r="D13" s="165">
        <v>0.088</v>
      </c>
      <c r="E13" s="166">
        <f>185.99*3.5</f>
        <v>650.965</v>
      </c>
      <c r="F13" s="166"/>
      <c r="G13" s="166"/>
      <c r="H13" s="160">
        <v>3.5</v>
      </c>
      <c r="I13" s="161">
        <v>60.37830568</v>
      </c>
      <c r="J13" s="162">
        <f t="shared" si="1"/>
        <v>590.5866943</v>
      </c>
      <c r="K13" s="140"/>
      <c r="L13" s="140"/>
      <c r="M13" s="140"/>
      <c r="N13" s="140"/>
      <c r="O13" s="140"/>
      <c r="P13" s="140"/>
      <c r="Q13" s="142"/>
      <c r="R13" s="140"/>
      <c r="S13" s="140"/>
      <c r="T13" s="140"/>
      <c r="U13" s="143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</row>
    <row r="14" ht="26.25" customHeight="1">
      <c r="A14" s="156">
        <v>7.0</v>
      </c>
      <c r="B14" s="164" t="s">
        <v>144</v>
      </c>
      <c r="C14" s="164">
        <v>29.5</v>
      </c>
      <c r="D14" s="165">
        <v>0.088</v>
      </c>
      <c r="E14" s="166">
        <f>185.99*14</f>
        <v>2603.86</v>
      </c>
      <c r="F14" s="166"/>
      <c r="G14" s="166"/>
      <c r="H14" s="160">
        <v>14.0</v>
      </c>
      <c r="I14" s="161">
        <v>243.42817575999996</v>
      </c>
      <c r="J14" s="162">
        <f t="shared" si="1"/>
        <v>2360.431824</v>
      </c>
      <c r="K14" s="140"/>
      <c r="L14" s="140"/>
      <c r="M14" s="140"/>
      <c r="N14" s="140"/>
      <c r="O14" s="140"/>
      <c r="P14" s="140"/>
      <c r="Q14" s="142"/>
      <c r="R14" s="140"/>
      <c r="S14" s="140"/>
      <c r="T14" s="140"/>
      <c r="U14" s="143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</row>
    <row r="15" ht="18.0" customHeight="1">
      <c r="A15" s="167"/>
      <c r="B15" s="168"/>
      <c r="C15" s="169"/>
      <c r="D15" s="170"/>
      <c r="E15" s="171">
        <f>SUM(E8:E14)</f>
        <v>13353.816</v>
      </c>
      <c r="F15" s="172"/>
      <c r="G15" s="172"/>
      <c r="H15" s="173"/>
      <c r="I15" s="174">
        <f t="shared" ref="I15:J15" si="2">SUM(I8:I14)</f>
        <v>1235.545828</v>
      </c>
      <c r="J15" s="175">
        <f t="shared" si="2"/>
        <v>12118.27017</v>
      </c>
      <c r="K15" s="140"/>
      <c r="L15" s="140"/>
      <c r="M15" s="140"/>
      <c r="N15" s="140"/>
      <c r="O15" s="140"/>
      <c r="P15" s="140"/>
      <c r="Q15" s="142"/>
      <c r="R15" s="140"/>
      <c r="S15" s="140"/>
      <c r="T15" s="140"/>
      <c r="U15" s="143"/>
      <c r="V15" s="140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</row>
    <row r="16" ht="18.0" customHeight="1">
      <c r="A16" s="176"/>
      <c r="B16" s="146"/>
      <c r="C16" s="146"/>
      <c r="D16" s="177"/>
      <c r="E16" s="178"/>
      <c r="F16" s="153"/>
      <c r="G16" s="153"/>
      <c r="H16" s="149"/>
      <c r="I16" s="179"/>
      <c r="J16" s="140"/>
      <c r="K16" s="140"/>
      <c r="L16" s="140"/>
      <c r="M16" s="140"/>
      <c r="N16" s="140"/>
      <c r="O16" s="140"/>
      <c r="P16" s="140"/>
      <c r="Q16" s="142"/>
      <c r="R16" s="140"/>
      <c r="S16" s="140"/>
      <c r="T16" s="140"/>
      <c r="U16" s="143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</row>
    <row r="17" ht="18.0" customHeight="1">
      <c r="A17" s="140"/>
      <c r="B17" s="140"/>
      <c r="C17" s="140"/>
      <c r="D17" s="140"/>
      <c r="E17" s="140"/>
      <c r="F17" s="140"/>
      <c r="G17" s="140"/>
      <c r="H17" s="141"/>
      <c r="I17" s="140"/>
      <c r="J17" s="140"/>
      <c r="K17" s="140"/>
      <c r="L17" s="140"/>
      <c r="M17" s="140"/>
      <c r="N17" s="140"/>
      <c r="O17" s="140"/>
      <c r="P17" s="140"/>
      <c r="Q17" s="142"/>
      <c r="R17" s="140"/>
      <c r="S17" s="140"/>
      <c r="T17" s="140"/>
      <c r="U17" s="143"/>
      <c r="V17" s="140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  <c r="AL17" s="140"/>
      <c r="AM17" s="140"/>
      <c r="AN17" s="140"/>
      <c r="AO17" s="140"/>
      <c r="AP17" s="140"/>
      <c r="AQ17" s="140"/>
      <c r="AR17" s="140"/>
      <c r="AS17" s="140"/>
    </row>
    <row r="18" ht="18.0" customHeight="1">
      <c r="A18" s="140"/>
      <c r="B18" s="140"/>
      <c r="C18" s="140"/>
      <c r="D18" s="140"/>
      <c r="E18" s="140"/>
      <c r="F18" s="140"/>
      <c r="G18" s="140"/>
      <c r="H18" s="141"/>
      <c r="I18" s="140"/>
      <c r="J18" s="140"/>
      <c r="K18" s="140"/>
      <c r="L18" s="140"/>
      <c r="M18" s="140"/>
      <c r="N18" s="140"/>
      <c r="O18" s="140"/>
      <c r="P18" s="140"/>
      <c r="Q18" s="142"/>
      <c r="R18" s="140"/>
      <c r="S18" s="140"/>
      <c r="T18" s="140"/>
      <c r="U18" s="143"/>
      <c r="V18" s="140"/>
      <c r="W18" s="140"/>
      <c r="X18" s="140"/>
      <c r="Y18" s="140"/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  <c r="AL18" s="140"/>
      <c r="AM18" s="140"/>
      <c r="AN18" s="140"/>
      <c r="AO18" s="140"/>
      <c r="AP18" s="140"/>
      <c r="AQ18" s="140"/>
      <c r="AR18" s="140"/>
      <c r="AS18" s="140"/>
    </row>
    <row r="19" ht="18.0" customHeight="1">
      <c r="A19" s="140" t="s">
        <v>11</v>
      </c>
      <c r="B19" s="140"/>
      <c r="C19" s="140"/>
      <c r="D19" s="140"/>
      <c r="E19" s="140"/>
      <c r="F19" s="140"/>
      <c r="G19" s="140"/>
      <c r="H19" s="141"/>
      <c r="I19" s="140"/>
      <c r="J19" s="140"/>
      <c r="K19" s="140"/>
      <c r="L19" s="140"/>
      <c r="M19" s="140"/>
      <c r="N19" s="140"/>
      <c r="O19" s="140"/>
      <c r="P19" s="140"/>
      <c r="Q19" s="142"/>
      <c r="R19" s="140"/>
      <c r="S19" s="140"/>
      <c r="T19" s="140"/>
      <c r="U19" s="143"/>
      <c r="V19" s="140"/>
      <c r="W19" s="140"/>
      <c r="X19" s="140"/>
      <c r="Y19" s="140"/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  <c r="AJ19" s="140"/>
      <c r="AK19" s="140"/>
      <c r="AL19" s="140"/>
      <c r="AM19" s="140"/>
      <c r="AN19" s="140"/>
      <c r="AO19" s="140"/>
      <c r="AP19" s="140"/>
      <c r="AQ19" s="140"/>
      <c r="AR19" s="140"/>
      <c r="AS19" s="140"/>
    </row>
    <row r="20" ht="18.0" customHeight="1">
      <c r="A20" s="140"/>
      <c r="B20" s="140"/>
      <c r="C20" s="140"/>
      <c r="D20" s="140"/>
      <c r="E20" s="140"/>
      <c r="F20" s="140"/>
      <c r="G20" s="140"/>
      <c r="H20" s="141"/>
      <c r="I20" s="140"/>
      <c r="J20" s="140"/>
      <c r="K20" s="140"/>
      <c r="L20" s="140"/>
      <c r="M20" s="140"/>
      <c r="N20" s="140"/>
      <c r="O20" s="140"/>
      <c r="P20" s="140"/>
      <c r="Q20" s="142"/>
      <c r="R20" s="140"/>
      <c r="S20" s="140"/>
      <c r="T20" s="140"/>
      <c r="U20" s="143"/>
      <c r="V20" s="140"/>
      <c r="W20" s="140"/>
      <c r="X20" s="140"/>
      <c r="Y20" s="140"/>
      <c r="Z20" s="140"/>
      <c r="AA20" s="140"/>
      <c r="AB20" s="140"/>
      <c r="AC20" s="140"/>
      <c r="AD20" s="140"/>
      <c r="AE20" s="140"/>
      <c r="AF20" s="140"/>
      <c r="AG20" s="140"/>
      <c r="AH20" s="140"/>
      <c r="AI20" s="140"/>
      <c r="AJ20" s="140"/>
      <c r="AK20" s="140"/>
      <c r="AL20" s="140"/>
      <c r="AM20" s="140"/>
      <c r="AN20" s="140"/>
      <c r="AO20" s="140"/>
      <c r="AP20" s="140"/>
      <c r="AQ20" s="140"/>
      <c r="AR20" s="140"/>
      <c r="AS20" s="140"/>
    </row>
    <row r="21" ht="40.5" customHeight="1">
      <c r="A21" s="180"/>
      <c r="B21" s="164" t="s">
        <v>12</v>
      </c>
      <c r="C21" s="181" t="s">
        <v>58</v>
      </c>
      <c r="D21" s="52"/>
      <c r="E21" s="53"/>
      <c r="F21" s="182"/>
      <c r="G21" s="182"/>
      <c r="H21" s="183" t="s">
        <v>14</v>
      </c>
      <c r="I21" s="164" t="s">
        <v>15</v>
      </c>
      <c r="J21" s="164" t="s">
        <v>16</v>
      </c>
      <c r="K21" s="140"/>
      <c r="L21" s="164" t="s">
        <v>17</v>
      </c>
      <c r="M21" s="164" t="s">
        <v>15</v>
      </c>
      <c r="N21" s="180" t="s">
        <v>18</v>
      </c>
      <c r="O21" s="140"/>
      <c r="P21" s="140"/>
      <c r="Q21" s="184"/>
      <c r="R21" s="164" t="s">
        <v>17</v>
      </c>
      <c r="S21" s="164" t="s">
        <v>15</v>
      </c>
      <c r="T21" s="180" t="s">
        <v>18</v>
      </c>
      <c r="U21" s="143"/>
      <c r="V21" s="180" t="s">
        <v>19</v>
      </c>
      <c r="W21" s="180" t="s">
        <v>20</v>
      </c>
      <c r="X21" s="180" t="s">
        <v>21</v>
      </c>
      <c r="Y21" s="180" t="s">
        <v>163</v>
      </c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  <c r="AK21" s="140"/>
      <c r="AL21" s="140"/>
      <c r="AM21" s="140"/>
      <c r="AN21" s="140"/>
      <c r="AO21" s="140"/>
      <c r="AP21" s="140"/>
      <c r="AQ21" s="140"/>
      <c r="AR21" s="140"/>
      <c r="AS21" s="140"/>
    </row>
    <row r="22" ht="27.0" customHeight="1">
      <c r="A22" s="185">
        <v>1.0</v>
      </c>
      <c r="B22" s="186" t="s">
        <v>164</v>
      </c>
      <c r="C22" s="187">
        <v>74.0</v>
      </c>
      <c r="D22" s="187">
        <v>204.0</v>
      </c>
      <c r="E22" s="187">
        <v>350.0</v>
      </c>
      <c r="F22" s="187">
        <f t="shared" ref="F22:F89" si="4">VALUE(IF(RIGHT(B22, 1)="%", RIGHT(B22, 3), 0))</f>
        <v>0.8</v>
      </c>
      <c r="G22" s="187">
        <f t="shared" ref="G22:G89" si="5">+Q22*C22/100*D22/100*E22/100</f>
        <v>137.3736</v>
      </c>
      <c r="H22" s="188">
        <f t="shared" ref="H22:H89" si="6">IF(F22=0, G22, F22*G22)</f>
        <v>109.89888</v>
      </c>
      <c r="I22" s="187">
        <v>1.0</v>
      </c>
      <c r="J22" s="189">
        <f t="shared" ref="J22:J89" si="7">+I22*H22</f>
        <v>109.89888</v>
      </c>
      <c r="K22" s="190"/>
      <c r="L22" s="191">
        <f>D22*25.4/1000</f>
        <v>5.1816</v>
      </c>
      <c r="M22" s="185">
        <f>+I22</f>
        <v>1</v>
      </c>
      <c r="N22" s="185">
        <f>M22*L22</f>
        <v>5.1816</v>
      </c>
      <c r="O22" s="190"/>
      <c r="P22" s="190"/>
      <c r="Q22" s="192">
        <v>26.0</v>
      </c>
      <c r="R22" s="191">
        <f t="shared" ref="R22:R90" si="8">E22/100</f>
        <v>3.5</v>
      </c>
      <c r="S22" s="185">
        <f t="shared" ref="S22:S90" si="9">I22</f>
        <v>1</v>
      </c>
      <c r="T22" s="185">
        <f t="shared" ref="T22:T90" si="10">S22*R22</f>
        <v>3.5</v>
      </c>
      <c r="U22" s="193">
        <f t="shared" ref="U22:U89" si="11">+Q22*C22/100*D22/100*E22/100</f>
        <v>137.3736</v>
      </c>
      <c r="V22" s="191">
        <f t="shared" ref="V22:W22" si="3">C22/100</f>
        <v>0.74</v>
      </c>
      <c r="W22" s="191">
        <f t="shared" si="3"/>
        <v>2.04</v>
      </c>
      <c r="X22" s="191">
        <f t="shared" ref="X22:X90" si="13">T22</f>
        <v>3.5</v>
      </c>
      <c r="Y22" s="194">
        <f t="shared" ref="Y22:Y90" si="14">V22*W22*X22</f>
        <v>5.2836</v>
      </c>
      <c r="Z22" s="190"/>
      <c r="AA22" s="190"/>
      <c r="AB22" s="190"/>
      <c r="AC22" s="190"/>
      <c r="AD22" s="190"/>
      <c r="AE22" s="190"/>
      <c r="AF22" s="190"/>
      <c r="AG22" s="190"/>
      <c r="AH22" s="190"/>
      <c r="AI22" s="190"/>
      <c r="AJ22" s="190"/>
      <c r="AK22" s="190"/>
      <c r="AL22" s="190"/>
      <c r="AM22" s="190"/>
      <c r="AN22" s="190"/>
      <c r="AO22" s="190"/>
      <c r="AP22" s="190"/>
      <c r="AQ22" s="190"/>
      <c r="AR22" s="190"/>
      <c r="AS22" s="190"/>
    </row>
    <row r="23" ht="27.0" customHeight="1">
      <c r="A23" s="185">
        <v>2.0</v>
      </c>
      <c r="B23" s="195" t="s">
        <v>161</v>
      </c>
      <c r="C23" s="195">
        <v>90.0</v>
      </c>
      <c r="D23" s="195">
        <v>204.0</v>
      </c>
      <c r="E23" s="195">
        <v>350.0</v>
      </c>
      <c r="F23" s="195">
        <f t="shared" si="4"/>
        <v>0</v>
      </c>
      <c r="G23" s="195">
        <f t="shared" si="5"/>
        <v>167.076</v>
      </c>
      <c r="H23" s="196">
        <f t="shared" si="6"/>
        <v>167.076</v>
      </c>
      <c r="I23" s="195">
        <v>1.0</v>
      </c>
      <c r="J23" s="189">
        <f t="shared" si="7"/>
        <v>167.076</v>
      </c>
      <c r="K23" s="190"/>
      <c r="L23" s="191"/>
      <c r="M23" s="185"/>
      <c r="N23" s="185"/>
      <c r="O23" s="190"/>
      <c r="P23" s="190"/>
      <c r="Q23" s="192">
        <v>26.0</v>
      </c>
      <c r="R23" s="191">
        <f t="shared" si="8"/>
        <v>3.5</v>
      </c>
      <c r="S23" s="185">
        <f t="shared" si="9"/>
        <v>1</v>
      </c>
      <c r="T23" s="185">
        <f t="shared" si="10"/>
        <v>3.5</v>
      </c>
      <c r="U23" s="193">
        <f t="shared" si="11"/>
        <v>167.076</v>
      </c>
      <c r="V23" s="191">
        <f t="shared" ref="V23:W23" si="12">C23/100</f>
        <v>0.9</v>
      </c>
      <c r="W23" s="191">
        <f t="shared" si="12"/>
        <v>2.04</v>
      </c>
      <c r="X23" s="191">
        <f t="shared" si="13"/>
        <v>3.5</v>
      </c>
      <c r="Y23" s="194">
        <f t="shared" si="14"/>
        <v>6.426</v>
      </c>
      <c r="Z23" s="190"/>
      <c r="AA23" s="190"/>
      <c r="AB23" s="190"/>
      <c r="AC23" s="190"/>
      <c r="AD23" s="190"/>
      <c r="AE23" s="190"/>
      <c r="AF23" s="190"/>
      <c r="AG23" s="190"/>
      <c r="AH23" s="190"/>
      <c r="AI23" s="190"/>
      <c r="AJ23" s="190"/>
      <c r="AK23" s="190"/>
      <c r="AL23" s="190"/>
      <c r="AM23" s="190"/>
      <c r="AN23" s="190"/>
      <c r="AO23" s="190"/>
      <c r="AP23" s="190"/>
      <c r="AQ23" s="190"/>
      <c r="AR23" s="190"/>
      <c r="AS23" s="190"/>
    </row>
    <row r="24" ht="27.0" customHeight="1">
      <c r="A24" s="185">
        <v>3.0</v>
      </c>
      <c r="B24" s="195" t="s">
        <v>161</v>
      </c>
      <c r="C24" s="195">
        <v>93.0</v>
      </c>
      <c r="D24" s="195">
        <v>204.0</v>
      </c>
      <c r="E24" s="195">
        <v>350.0</v>
      </c>
      <c r="F24" s="195">
        <f t="shared" si="4"/>
        <v>0</v>
      </c>
      <c r="G24" s="195">
        <f t="shared" si="5"/>
        <v>172.6452</v>
      </c>
      <c r="H24" s="196">
        <f t="shared" si="6"/>
        <v>172.6452</v>
      </c>
      <c r="I24" s="195">
        <v>2.0</v>
      </c>
      <c r="J24" s="189">
        <f t="shared" si="7"/>
        <v>345.2904</v>
      </c>
      <c r="K24" s="190"/>
      <c r="L24" s="191">
        <f t="shared" ref="L24:L29" si="16">D24*25.4/1000</f>
        <v>5.1816</v>
      </c>
      <c r="M24" s="185">
        <f t="shared" ref="M24:M32" si="17">+I24</f>
        <v>2</v>
      </c>
      <c r="N24" s="185">
        <f t="shared" ref="N24:N29" si="18">M24*L24</f>
        <v>10.3632</v>
      </c>
      <c r="O24" s="190"/>
      <c r="P24" s="190"/>
      <c r="Q24" s="192">
        <v>26.0</v>
      </c>
      <c r="R24" s="191">
        <f t="shared" si="8"/>
        <v>3.5</v>
      </c>
      <c r="S24" s="185">
        <f t="shared" si="9"/>
        <v>2</v>
      </c>
      <c r="T24" s="185">
        <f t="shared" si="10"/>
        <v>7</v>
      </c>
      <c r="U24" s="193">
        <f t="shared" si="11"/>
        <v>172.6452</v>
      </c>
      <c r="V24" s="191">
        <f t="shared" ref="V24:W24" si="15">C24/100</f>
        <v>0.93</v>
      </c>
      <c r="W24" s="191">
        <f t="shared" si="15"/>
        <v>2.04</v>
      </c>
      <c r="X24" s="191">
        <f t="shared" si="13"/>
        <v>7</v>
      </c>
      <c r="Y24" s="194">
        <f t="shared" si="14"/>
        <v>13.2804</v>
      </c>
      <c r="Z24" s="190"/>
      <c r="AA24" s="190"/>
      <c r="AB24" s="190"/>
      <c r="AC24" s="190"/>
      <c r="AD24" s="190"/>
      <c r="AE24" s="190"/>
      <c r="AF24" s="190"/>
      <c r="AG24" s="190"/>
      <c r="AH24" s="190"/>
      <c r="AI24" s="190"/>
      <c r="AJ24" s="190"/>
      <c r="AK24" s="190"/>
      <c r="AL24" s="190"/>
      <c r="AM24" s="190"/>
      <c r="AN24" s="190"/>
      <c r="AO24" s="190"/>
      <c r="AP24" s="190"/>
      <c r="AQ24" s="190"/>
      <c r="AR24" s="190"/>
      <c r="AS24" s="190"/>
    </row>
    <row r="25" ht="27.0" customHeight="1">
      <c r="A25" s="185">
        <v>11.0</v>
      </c>
      <c r="B25" s="195" t="s">
        <v>161</v>
      </c>
      <c r="C25" s="195">
        <v>95.0</v>
      </c>
      <c r="D25" s="195">
        <v>204.0</v>
      </c>
      <c r="E25" s="195">
        <v>350.0</v>
      </c>
      <c r="F25" s="195">
        <f t="shared" si="4"/>
        <v>0</v>
      </c>
      <c r="G25" s="195">
        <f t="shared" si="5"/>
        <v>176.358</v>
      </c>
      <c r="H25" s="196">
        <f t="shared" si="6"/>
        <v>176.358</v>
      </c>
      <c r="I25" s="195">
        <v>2.0</v>
      </c>
      <c r="J25" s="189">
        <f t="shared" si="7"/>
        <v>352.716</v>
      </c>
      <c r="K25" s="190"/>
      <c r="L25" s="191">
        <f t="shared" si="16"/>
        <v>5.1816</v>
      </c>
      <c r="M25" s="185">
        <f t="shared" si="17"/>
        <v>2</v>
      </c>
      <c r="N25" s="185">
        <f t="shared" si="18"/>
        <v>10.3632</v>
      </c>
      <c r="O25" s="190"/>
      <c r="P25" s="190"/>
      <c r="Q25" s="192">
        <v>26.0</v>
      </c>
      <c r="R25" s="191">
        <f t="shared" si="8"/>
        <v>3.5</v>
      </c>
      <c r="S25" s="185">
        <f t="shared" si="9"/>
        <v>2</v>
      </c>
      <c r="T25" s="185">
        <f t="shared" si="10"/>
        <v>7</v>
      </c>
      <c r="U25" s="193">
        <f t="shared" si="11"/>
        <v>176.358</v>
      </c>
      <c r="V25" s="191">
        <f t="shared" ref="V25:W25" si="19">C25/100</f>
        <v>0.95</v>
      </c>
      <c r="W25" s="191">
        <f t="shared" si="19"/>
        <v>2.04</v>
      </c>
      <c r="X25" s="191">
        <f t="shared" si="13"/>
        <v>7</v>
      </c>
      <c r="Y25" s="194">
        <f t="shared" si="14"/>
        <v>13.566</v>
      </c>
      <c r="Z25" s="190"/>
      <c r="AA25" s="190"/>
      <c r="AB25" s="190"/>
      <c r="AC25" s="190"/>
      <c r="AD25" s="190"/>
      <c r="AE25" s="190"/>
      <c r="AF25" s="190"/>
      <c r="AG25" s="190"/>
      <c r="AH25" s="190"/>
      <c r="AI25" s="190"/>
      <c r="AJ25" s="190"/>
      <c r="AK25" s="190"/>
      <c r="AL25" s="190"/>
      <c r="AM25" s="190"/>
      <c r="AN25" s="190"/>
      <c r="AO25" s="190"/>
      <c r="AP25" s="190"/>
      <c r="AQ25" s="190"/>
      <c r="AR25" s="190"/>
      <c r="AS25" s="190"/>
    </row>
    <row r="26" ht="27.0" customHeight="1">
      <c r="A26" s="185">
        <v>14.0</v>
      </c>
      <c r="B26" s="195" t="s">
        <v>161</v>
      </c>
      <c r="C26" s="195">
        <v>89.0</v>
      </c>
      <c r="D26" s="195">
        <v>204.0</v>
      </c>
      <c r="E26" s="195">
        <v>350.0</v>
      </c>
      <c r="F26" s="195">
        <f t="shared" si="4"/>
        <v>0</v>
      </c>
      <c r="G26" s="195">
        <f t="shared" si="5"/>
        <v>165.2196</v>
      </c>
      <c r="H26" s="196">
        <f t="shared" si="6"/>
        <v>165.2196</v>
      </c>
      <c r="I26" s="195">
        <v>1.0</v>
      </c>
      <c r="J26" s="189">
        <f t="shared" si="7"/>
        <v>165.2196</v>
      </c>
      <c r="K26" s="190"/>
      <c r="L26" s="191">
        <f t="shared" si="16"/>
        <v>5.1816</v>
      </c>
      <c r="M26" s="185">
        <f t="shared" si="17"/>
        <v>1</v>
      </c>
      <c r="N26" s="185">
        <f t="shared" si="18"/>
        <v>5.1816</v>
      </c>
      <c r="O26" s="190"/>
      <c r="P26" s="190"/>
      <c r="Q26" s="192">
        <v>26.0</v>
      </c>
      <c r="R26" s="191">
        <f t="shared" si="8"/>
        <v>3.5</v>
      </c>
      <c r="S26" s="185">
        <f t="shared" si="9"/>
        <v>1</v>
      </c>
      <c r="T26" s="185">
        <f t="shared" si="10"/>
        <v>3.5</v>
      </c>
      <c r="U26" s="193">
        <f t="shared" si="11"/>
        <v>165.2196</v>
      </c>
      <c r="V26" s="191">
        <f t="shared" ref="V26:W26" si="20">C26/100</f>
        <v>0.89</v>
      </c>
      <c r="W26" s="191">
        <f t="shared" si="20"/>
        <v>2.04</v>
      </c>
      <c r="X26" s="191">
        <f t="shared" si="13"/>
        <v>3.5</v>
      </c>
      <c r="Y26" s="194">
        <f t="shared" si="14"/>
        <v>6.3546</v>
      </c>
      <c r="Z26" s="190"/>
      <c r="AA26" s="190"/>
      <c r="AB26" s="190"/>
      <c r="AC26" s="190"/>
      <c r="AD26" s="190"/>
      <c r="AE26" s="190"/>
      <c r="AF26" s="190"/>
      <c r="AG26" s="190"/>
      <c r="AH26" s="190"/>
      <c r="AI26" s="190"/>
      <c r="AJ26" s="190"/>
      <c r="AK26" s="190"/>
      <c r="AL26" s="190"/>
      <c r="AM26" s="190"/>
      <c r="AN26" s="190"/>
      <c r="AO26" s="190"/>
      <c r="AP26" s="190"/>
      <c r="AQ26" s="190"/>
      <c r="AR26" s="190"/>
      <c r="AS26" s="190"/>
    </row>
    <row r="27" ht="27.0" customHeight="1">
      <c r="A27" s="185">
        <v>15.0</v>
      </c>
      <c r="B27" s="186" t="s">
        <v>86</v>
      </c>
      <c r="C27" s="187">
        <v>70.0</v>
      </c>
      <c r="D27" s="187">
        <v>204.0</v>
      </c>
      <c r="E27" s="187">
        <v>207.0</v>
      </c>
      <c r="F27" s="187">
        <f t="shared" si="4"/>
        <v>0.8</v>
      </c>
      <c r="G27" s="187">
        <f t="shared" si="5"/>
        <v>48.77334</v>
      </c>
      <c r="H27" s="188">
        <f t="shared" si="6"/>
        <v>39.018672</v>
      </c>
      <c r="I27" s="187">
        <v>1.0</v>
      </c>
      <c r="J27" s="189">
        <f t="shared" si="7"/>
        <v>39.018672</v>
      </c>
      <c r="K27" s="190"/>
      <c r="L27" s="191">
        <f t="shared" si="16"/>
        <v>5.1816</v>
      </c>
      <c r="M27" s="185">
        <f t="shared" si="17"/>
        <v>1</v>
      </c>
      <c r="N27" s="185">
        <f t="shared" si="18"/>
        <v>5.1816</v>
      </c>
      <c r="O27" s="190"/>
      <c r="P27" s="190"/>
      <c r="Q27" s="192">
        <v>16.5</v>
      </c>
      <c r="R27" s="191">
        <f t="shared" si="8"/>
        <v>2.07</v>
      </c>
      <c r="S27" s="185">
        <f t="shared" si="9"/>
        <v>1</v>
      </c>
      <c r="T27" s="185">
        <f t="shared" si="10"/>
        <v>2.07</v>
      </c>
      <c r="U27" s="193">
        <f t="shared" si="11"/>
        <v>48.77334</v>
      </c>
      <c r="V27" s="191">
        <f t="shared" ref="V27:W27" si="21">C27/100</f>
        <v>0.7</v>
      </c>
      <c r="W27" s="191">
        <f t="shared" si="21"/>
        <v>2.04</v>
      </c>
      <c r="X27" s="191">
        <f t="shared" si="13"/>
        <v>2.07</v>
      </c>
      <c r="Y27" s="194">
        <f t="shared" si="14"/>
        <v>2.95596</v>
      </c>
      <c r="Z27" s="190"/>
      <c r="AA27" s="190"/>
      <c r="AB27" s="190"/>
      <c r="AC27" s="190"/>
      <c r="AD27" s="190"/>
      <c r="AE27" s="190"/>
      <c r="AF27" s="190"/>
      <c r="AG27" s="190"/>
      <c r="AH27" s="190"/>
      <c r="AI27" s="190"/>
      <c r="AJ27" s="190"/>
      <c r="AK27" s="190"/>
      <c r="AL27" s="190"/>
      <c r="AM27" s="190"/>
      <c r="AN27" s="190"/>
      <c r="AO27" s="190"/>
      <c r="AP27" s="190"/>
      <c r="AQ27" s="190"/>
      <c r="AR27" s="190"/>
      <c r="AS27" s="190"/>
    </row>
    <row r="28" ht="27.0" customHeight="1">
      <c r="A28" s="185">
        <v>16.0</v>
      </c>
      <c r="B28" s="195" t="s">
        <v>82</v>
      </c>
      <c r="C28" s="195">
        <v>89.0</v>
      </c>
      <c r="D28" s="195">
        <v>204.0</v>
      </c>
      <c r="E28" s="195">
        <v>189.0</v>
      </c>
      <c r="F28" s="195">
        <f t="shared" si="4"/>
        <v>0</v>
      </c>
      <c r="G28" s="195">
        <f t="shared" si="5"/>
        <v>56.619486</v>
      </c>
      <c r="H28" s="196">
        <f t="shared" si="6"/>
        <v>56.619486</v>
      </c>
      <c r="I28" s="195">
        <v>1.0</v>
      </c>
      <c r="J28" s="189">
        <f t="shared" si="7"/>
        <v>56.619486</v>
      </c>
      <c r="K28" s="190"/>
      <c r="L28" s="191">
        <f t="shared" si="16"/>
        <v>5.1816</v>
      </c>
      <c r="M28" s="185">
        <f t="shared" si="17"/>
        <v>1</v>
      </c>
      <c r="N28" s="185">
        <f t="shared" si="18"/>
        <v>5.1816</v>
      </c>
      <c r="O28" s="190"/>
      <c r="P28" s="190"/>
      <c r="Q28" s="192">
        <v>16.5</v>
      </c>
      <c r="R28" s="191">
        <f t="shared" si="8"/>
        <v>1.89</v>
      </c>
      <c r="S28" s="185">
        <f t="shared" si="9"/>
        <v>1</v>
      </c>
      <c r="T28" s="185">
        <f t="shared" si="10"/>
        <v>1.89</v>
      </c>
      <c r="U28" s="193">
        <f t="shared" si="11"/>
        <v>56.619486</v>
      </c>
      <c r="V28" s="191">
        <f t="shared" ref="V28:W28" si="22">C28/100</f>
        <v>0.89</v>
      </c>
      <c r="W28" s="191">
        <f t="shared" si="22"/>
        <v>2.04</v>
      </c>
      <c r="X28" s="191">
        <f t="shared" si="13"/>
        <v>1.89</v>
      </c>
      <c r="Y28" s="194">
        <f t="shared" si="14"/>
        <v>3.431484</v>
      </c>
      <c r="Z28" s="190"/>
      <c r="AA28" s="190"/>
      <c r="AB28" s="190"/>
      <c r="AC28" s="190"/>
      <c r="AD28" s="190"/>
      <c r="AE28" s="190"/>
      <c r="AF28" s="190"/>
      <c r="AG28" s="190"/>
      <c r="AH28" s="190"/>
      <c r="AI28" s="190"/>
      <c r="AJ28" s="190"/>
      <c r="AK28" s="190"/>
      <c r="AL28" s="190"/>
      <c r="AM28" s="190"/>
      <c r="AN28" s="190"/>
      <c r="AO28" s="190"/>
      <c r="AP28" s="190"/>
      <c r="AQ28" s="190"/>
      <c r="AR28" s="190"/>
      <c r="AS28" s="190"/>
    </row>
    <row r="29" ht="27.0" customHeight="1">
      <c r="A29" s="185">
        <v>18.0</v>
      </c>
      <c r="B29" s="195" t="s">
        <v>82</v>
      </c>
      <c r="C29" s="195">
        <v>97.0</v>
      </c>
      <c r="D29" s="195">
        <v>204.0</v>
      </c>
      <c r="E29" s="195">
        <v>207.0</v>
      </c>
      <c r="F29" s="195">
        <f t="shared" si="4"/>
        <v>0</v>
      </c>
      <c r="G29" s="195">
        <f t="shared" si="5"/>
        <v>67.585914</v>
      </c>
      <c r="H29" s="196">
        <f t="shared" si="6"/>
        <v>67.585914</v>
      </c>
      <c r="I29" s="195">
        <v>1.0</v>
      </c>
      <c r="J29" s="189">
        <f t="shared" si="7"/>
        <v>67.585914</v>
      </c>
      <c r="K29" s="190"/>
      <c r="L29" s="168">
        <f t="shared" si="16"/>
        <v>5.1816</v>
      </c>
      <c r="M29" s="197">
        <f t="shared" si="17"/>
        <v>1</v>
      </c>
      <c r="N29" s="197">
        <f t="shared" si="18"/>
        <v>5.1816</v>
      </c>
      <c r="O29" s="190"/>
      <c r="P29" s="190"/>
      <c r="Q29" s="192">
        <v>16.5</v>
      </c>
      <c r="R29" s="191">
        <f t="shared" si="8"/>
        <v>2.07</v>
      </c>
      <c r="S29" s="185">
        <f t="shared" si="9"/>
        <v>1</v>
      </c>
      <c r="T29" s="185">
        <f t="shared" si="10"/>
        <v>2.07</v>
      </c>
      <c r="U29" s="193">
        <f t="shared" si="11"/>
        <v>67.585914</v>
      </c>
      <c r="V29" s="191">
        <f t="shared" ref="V29:W29" si="23">C29/100</f>
        <v>0.97</v>
      </c>
      <c r="W29" s="191">
        <f t="shared" si="23"/>
        <v>2.04</v>
      </c>
      <c r="X29" s="191">
        <f t="shared" si="13"/>
        <v>2.07</v>
      </c>
      <c r="Y29" s="194">
        <f t="shared" si="14"/>
        <v>4.096116</v>
      </c>
      <c r="Z29" s="190"/>
      <c r="AA29" s="190"/>
      <c r="AB29" s="190"/>
      <c r="AC29" s="190"/>
      <c r="AD29" s="190"/>
      <c r="AE29" s="190"/>
      <c r="AF29" s="190"/>
      <c r="AG29" s="190"/>
      <c r="AH29" s="190"/>
      <c r="AI29" s="190"/>
      <c r="AJ29" s="190"/>
      <c r="AK29" s="190"/>
      <c r="AL29" s="190"/>
      <c r="AM29" s="190"/>
      <c r="AN29" s="190"/>
      <c r="AO29" s="190"/>
      <c r="AP29" s="190"/>
      <c r="AQ29" s="190"/>
      <c r="AR29" s="190"/>
      <c r="AS29" s="190"/>
    </row>
    <row r="30" ht="27.0" customHeight="1">
      <c r="A30" s="185">
        <v>19.0</v>
      </c>
      <c r="B30" s="195" t="s">
        <v>82</v>
      </c>
      <c r="C30" s="195">
        <v>100.0</v>
      </c>
      <c r="D30" s="195">
        <v>204.0</v>
      </c>
      <c r="E30" s="195">
        <v>207.0</v>
      </c>
      <c r="F30" s="195">
        <f t="shared" si="4"/>
        <v>0</v>
      </c>
      <c r="G30" s="195">
        <f t="shared" si="5"/>
        <v>69.6762</v>
      </c>
      <c r="H30" s="196">
        <f t="shared" si="6"/>
        <v>69.6762</v>
      </c>
      <c r="I30" s="195">
        <v>1.0</v>
      </c>
      <c r="J30" s="189">
        <f t="shared" si="7"/>
        <v>69.6762</v>
      </c>
      <c r="K30" s="190"/>
      <c r="L30" s="168"/>
      <c r="M30" s="197">
        <f t="shared" si="17"/>
        <v>1</v>
      </c>
      <c r="N30" s="197"/>
      <c r="O30" s="190"/>
      <c r="P30" s="190"/>
      <c r="Q30" s="192">
        <v>16.5</v>
      </c>
      <c r="R30" s="191">
        <f t="shared" si="8"/>
        <v>2.07</v>
      </c>
      <c r="S30" s="185">
        <f t="shared" si="9"/>
        <v>1</v>
      </c>
      <c r="T30" s="185">
        <f t="shared" si="10"/>
        <v>2.07</v>
      </c>
      <c r="U30" s="193">
        <f t="shared" si="11"/>
        <v>69.6762</v>
      </c>
      <c r="V30" s="191">
        <f t="shared" ref="V30:W30" si="24">C30/100</f>
        <v>1</v>
      </c>
      <c r="W30" s="191">
        <f t="shared" si="24"/>
        <v>2.04</v>
      </c>
      <c r="X30" s="191">
        <f t="shared" si="13"/>
        <v>2.07</v>
      </c>
      <c r="Y30" s="194">
        <f t="shared" si="14"/>
        <v>4.2228</v>
      </c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</row>
    <row r="31" ht="27.0" customHeight="1">
      <c r="A31" s="185">
        <v>20.0</v>
      </c>
      <c r="B31" s="195" t="s">
        <v>82</v>
      </c>
      <c r="C31" s="195">
        <v>102.0</v>
      </c>
      <c r="D31" s="195">
        <v>204.0</v>
      </c>
      <c r="E31" s="195">
        <v>206.0</v>
      </c>
      <c r="F31" s="195">
        <f t="shared" si="4"/>
        <v>0</v>
      </c>
      <c r="G31" s="195">
        <f t="shared" si="5"/>
        <v>70.726392</v>
      </c>
      <c r="H31" s="196">
        <f t="shared" si="6"/>
        <v>70.726392</v>
      </c>
      <c r="I31" s="195">
        <v>1.0</v>
      </c>
      <c r="J31" s="189">
        <f t="shared" si="7"/>
        <v>70.726392</v>
      </c>
      <c r="K31" s="190"/>
      <c r="L31" s="168"/>
      <c r="M31" s="197">
        <f t="shared" si="17"/>
        <v>1</v>
      </c>
      <c r="N31" s="197"/>
      <c r="O31" s="190"/>
      <c r="P31" s="190"/>
      <c r="Q31" s="192">
        <v>16.5</v>
      </c>
      <c r="R31" s="191">
        <f t="shared" si="8"/>
        <v>2.06</v>
      </c>
      <c r="S31" s="185">
        <f t="shared" si="9"/>
        <v>1</v>
      </c>
      <c r="T31" s="185">
        <f t="shared" si="10"/>
        <v>2.06</v>
      </c>
      <c r="U31" s="193">
        <f t="shared" si="11"/>
        <v>70.726392</v>
      </c>
      <c r="V31" s="191">
        <f t="shared" ref="V31:W31" si="25">C31/100</f>
        <v>1.02</v>
      </c>
      <c r="W31" s="191">
        <f t="shared" si="25"/>
        <v>2.04</v>
      </c>
      <c r="X31" s="191">
        <f t="shared" si="13"/>
        <v>2.06</v>
      </c>
      <c r="Y31" s="194">
        <f t="shared" si="14"/>
        <v>4.286448</v>
      </c>
      <c r="Z31" s="190"/>
      <c r="AA31" s="190"/>
      <c r="AB31" s="190"/>
      <c r="AC31" s="190"/>
      <c r="AD31" s="190"/>
      <c r="AE31" s="190"/>
      <c r="AF31" s="190"/>
      <c r="AG31" s="190"/>
      <c r="AH31" s="190"/>
      <c r="AI31" s="190"/>
      <c r="AJ31" s="190"/>
      <c r="AK31" s="190"/>
      <c r="AL31" s="190"/>
      <c r="AM31" s="190"/>
      <c r="AN31" s="190"/>
      <c r="AO31" s="190"/>
      <c r="AP31" s="190"/>
      <c r="AQ31" s="190"/>
      <c r="AR31" s="190"/>
      <c r="AS31" s="190"/>
    </row>
    <row r="32" ht="27.0" customHeight="1">
      <c r="A32" s="185">
        <v>21.0</v>
      </c>
      <c r="B32" s="195" t="s">
        <v>82</v>
      </c>
      <c r="C32" s="195">
        <v>104.0</v>
      </c>
      <c r="D32" s="195">
        <v>204.0</v>
      </c>
      <c r="E32" s="195">
        <v>207.0</v>
      </c>
      <c r="F32" s="195">
        <f t="shared" si="4"/>
        <v>0</v>
      </c>
      <c r="G32" s="195">
        <f t="shared" si="5"/>
        <v>72.463248</v>
      </c>
      <c r="H32" s="196">
        <f t="shared" si="6"/>
        <v>72.463248</v>
      </c>
      <c r="I32" s="195">
        <v>1.0</v>
      </c>
      <c r="J32" s="189">
        <f t="shared" si="7"/>
        <v>72.463248</v>
      </c>
      <c r="K32" s="190"/>
      <c r="L32" s="168"/>
      <c r="M32" s="197">
        <f t="shared" si="17"/>
        <v>1</v>
      </c>
      <c r="N32" s="197"/>
      <c r="O32" s="190"/>
      <c r="P32" s="190"/>
      <c r="Q32" s="192">
        <v>16.5</v>
      </c>
      <c r="R32" s="191">
        <f t="shared" si="8"/>
        <v>2.07</v>
      </c>
      <c r="S32" s="185">
        <f t="shared" si="9"/>
        <v>1</v>
      </c>
      <c r="T32" s="185">
        <f t="shared" si="10"/>
        <v>2.07</v>
      </c>
      <c r="U32" s="193">
        <f t="shared" si="11"/>
        <v>72.463248</v>
      </c>
      <c r="V32" s="191">
        <f t="shared" ref="V32:W32" si="26">C32/100</f>
        <v>1.04</v>
      </c>
      <c r="W32" s="191">
        <f t="shared" si="26"/>
        <v>2.04</v>
      </c>
      <c r="X32" s="191">
        <f t="shared" si="13"/>
        <v>2.07</v>
      </c>
      <c r="Y32" s="194">
        <f t="shared" si="14"/>
        <v>4.391712</v>
      </c>
      <c r="Z32" s="190"/>
      <c r="AA32" s="190"/>
      <c r="AB32" s="190"/>
      <c r="AC32" s="190"/>
      <c r="AD32" s="190"/>
      <c r="AE32" s="190"/>
      <c r="AF32" s="190"/>
      <c r="AG32" s="190"/>
      <c r="AH32" s="190"/>
      <c r="AI32" s="190"/>
      <c r="AJ32" s="190"/>
      <c r="AK32" s="190"/>
      <c r="AL32" s="190"/>
      <c r="AM32" s="190"/>
      <c r="AN32" s="190"/>
      <c r="AO32" s="190"/>
      <c r="AP32" s="190"/>
      <c r="AQ32" s="190"/>
      <c r="AR32" s="190"/>
      <c r="AS32" s="190"/>
    </row>
    <row r="33" ht="27.0" customHeight="1">
      <c r="A33" s="185">
        <v>22.0</v>
      </c>
      <c r="B33" s="195" t="s">
        <v>82</v>
      </c>
      <c r="C33" s="195">
        <v>104.0</v>
      </c>
      <c r="D33" s="195">
        <v>204.0</v>
      </c>
      <c r="E33" s="195">
        <v>206.0</v>
      </c>
      <c r="F33" s="195">
        <f t="shared" si="4"/>
        <v>0</v>
      </c>
      <c r="G33" s="195">
        <f t="shared" si="5"/>
        <v>72.113184</v>
      </c>
      <c r="H33" s="196">
        <f t="shared" si="6"/>
        <v>72.113184</v>
      </c>
      <c r="I33" s="195">
        <v>1.0</v>
      </c>
      <c r="J33" s="189">
        <f t="shared" si="7"/>
        <v>72.113184</v>
      </c>
      <c r="K33" s="190"/>
      <c r="L33" s="168"/>
      <c r="M33" s="197"/>
      <c r="N33" s="197"/>
      <c r="O33" s="190"/>
      <c r="P33" s="190"/>
      <c r="Q33" s="192">
        <v>16.5</v>
      </c>
      <c r="R33" s="191">
        <f t="shared" si="8"/>
        <v>2.06</v>
      </c>
      <c r="S33" s="185">
        <f t="shared" si="9"/>
        <v>1</v>
      </c>
      <c r="T33" s="185">
        <f t="shared" si="10"/>
        <v>2.06</v>
      </c>
      <c r="U33" s="193">
        <f t="shared" si="11"/>
        <v>72.113184</v>
      </c>
      <c r="V33" s="191">
        <f t="shared" ref="V33:W33" si="27">C33/100</f>
        <v>1.04</v>
      </c>
      <c r="W33" s="191">
        <f t="shared" si="27"/>
        <v>2.04</v>
      </c>
      <c r="X33" s="191">
        <f t="shared" si="13"/>
        <v>2.06</v>
      </c>
      <c r="Y33" s="194">
        <f t="shared" si="14"/>
        <v>4.370496</v>
      </c>
      <c r="Z33" s="190"/>
      <c r="AA33" s="190"/>
      <c r="AB33" s="190"/>
      <c r="AC33" s="190"/>
      <c r="AD33" s="190"/>
      <c r="AE33" s="190"/>
      <c r="AF33" s="190"/>
      <c r="AG33" s="190"/>
      <c r="AH33" s="190"/>
      <c r="AI33" s="190"/>
      <c r="AJ33" s="190"/>
      <c r="AK33" s="190"/>
      <c r="AL33" s="190"/>
      <c r="AM33" s="190"/>
      <c r="AN33" s="190"/>
      <c r="AO33" s="190"/>
      <c r="AP33" s="190"/>
      <c r="AQ33" s="190"/>
      <c r="AR33" s="190"/>
      <c r="AS33" s="190"/>
    </row>
    <row r="34" ht="27.0" customHeight="1">
      <c r="A34" s="185">
        <v>23.0</v>
      </c>
      <c r="B34" s="186" t="s">
        <v>165</v>
      </c>
      <c r="C34" s="187">
        <v>82.0</v>
      </c>
      <c r="D34" s="187">
        <v>204.0</v>
      </c>
      <c r="E34" s="187">
        <v>350.0</v>
      </c>
      <c r="F34" s="187">
        <f t="shared" si="4"/>
        <v>0.8</v>
      </c>
      <c r="G34" s="187">
        <f t="shared" si="5"/>
        <v>134.6604</v>
      </c>
      <c r="H34" s="188">
        <f t="shared" si="6"/>
        <v>107.72832</v>
      </c>
      <c r="I34" s="187">
        <v>1.0</v>
      </c>
      <c r="J34" s="189">
        <f t="shared" si="7"/>
        <v>107.72832</v>
      </c>
      <c r="K34" s="190"/>
      <c r="L34" s="168"/>
      <c r="M34" s="197"/>
      <c r="N34" s="197"/>
      <c r="O34" s="190"/>
      <c r="P34" s="190"/>
      <c r="Q34" s="192">
        <v>23.0</v>
      </c>
      <c r="R34" s="191">
        <f t="shared" si="8"/>
        <v>3.5</v>
      </c>
      <c r="S34" s="185">
        <f t="shared" si="9"/>
        <v>1</v>
      </c>
      <c r="T34" s="185">
        <f t="shared" si="10"/>
        <v>3.5</v>
      </c>
      <c r="U34" s="193">
        <f t="shared" si="11"/>
        <v>134.6604</v>
      </c>
      <c r="V34" s="191">
        <f t="shared" ref="V34:W34" si="28">C34/100</f>
        <v>0.82</v>
      </c>
      <c r="W34" s="191">
        <f t="shared" si="28"/>
        <v>2.04</v>
      </c>
      <c r="X34" s="191">
        <f t="shared" si="13"/>
        <v>3.5</v>
      </c>
      <c r="Y34" s="194">
        <f t="shared" si="14"/>
        <v>5.8548</v>
      </c>
      <c r="Z34" s="190"/>
      <c r="AA34" s="190"/>
      <c r="AB34" s="190"/>
      <c r="AC34" s="190"/>
      <c r="AD34" s="190"/>
      <c r="AE34" s="190"/>
      <c r="AF34" s="190"/>
      <c r="AG34" s="190"/>
      <c r="AH34" s="190"/>
      <c r="AI34" s="190"/>
      <c r="AJ34" s="190"/>
      <c r="AK34" s="190"/>
      <c r="AL34" s="190"/>
      <c r="AM34" s="190"/>
      <c r="AN34" s="190"/>
      <c r="AO34" s="190"/>
      <c r="AP34" s="190"/>
      <c r="AQ34" s="190"/>
      <c r="AR34" s="190"/>
      <c r="AS34" s="190"/>
    </row>
    <row r="35" ht="27.0" customHeight="1">
      <c r="A35" s="185">
        <v>25.0</v>
      </c>
      <c r="B35" s="195" t="s">
        <v>162</v>
      </c>
      <c r="C35" s="195">
        <v>102.0</v>
      </c>
      <c r="D35" s="195">
        <v>204.0</v>
      </c>
      <c r="E35" s="195">
        <v>350.0</v>
      </c>
      <c r="F35" s="195">
        <f t="shared" si="4"/>
        <v>0</v>
      </c>
      <c r="G35" s="195">
        <f t="shared" si="5"/>
        <v>167.5044</v>
      </c>
      <c r="H35" s="196">
        <f t="shared" si="6"/>
        <v>167.5044</v>
      </c>
      <c r="I35" s="195">
        <v>1.0</v>
      </c>
      <c r="J35" s="189">
        <f t="shared" si="7"/>
        <v>167.5044</v>
      </c>
      <c r="K35" s="190"/>
      <c r="L35" s="168"/>
      <c r="M35" s="197"/>
      <c r="N35" s="197"/>
      <c r="O35" s="190"/>
      <c r="P35" s="190"/>
      <c r="Q35" s="192">
        <v>23.0</v>
      </c>
      <c r="R35" s="191">
        <f t="shared" si="8"/>
        <v>3.5</v>
      </c>
      <c r="S35" s="185">
        <f t="shared" si="9"/>
        <v>1</v>
      </c>
      <c r="T35" s="185">
        <f t="shared" si="10"/>
        <v>3.5</v>
      </c>
      <c r="U35" s="193">
        <f t="shared" si="11"/>
        <v>167.5044</v>
      </c>
      <c r="V35" s="191">
        <f t="shared" ref="V35:W35" si="29">C35/100</f>
        <v>1.02</v>
      </c>
      <c r="W35" s="191">
        <f t="shared" si="29"/>
        <v>2.04</v>
      </c>
      <c r="X35" s="191">
        <f t="shared" si="13"/>
        <v>3.5</v>
      </c>
      <c r="Y35" s="194">
        <f t="shared" si="14"/>
        <v>7.2828</v>
      </c>
      <c r="Z35" s="140"/>
      <c r="AA35" s="140"/>
      <c r="AB35" s="140"/>
      <c r="AC35" s="140"/>
      <c r="AD35" s="140"/>
      <c r="AE35" s="140"/>
      <c r="AF35" s="140"/>
      <c r="AG35" s="140"/>
      <c r="AH35" s="140"/>
      <c r="AI35" s="140"/>
      <c r="AJ35" s="140"/>
      <c r="AK35" s="140"/>
      <c r="AL35" s="140"/>
      <c r="AM35" s="140"/>
      <c r="AN35" s="140"/>
      <c r="AO35" s="140"/>
      <c r="AP35" s="140"/>
      <c r="AQ35" s="140"/>
      <c r="AR35" s="140"/>
      <c r="AS35" s="140"/>
    </row>
    <row r="36" ht="27.0" customHeight="1">
      <c r="A36" s="185">
        <v>27.0</v>
      </c>
      <c r="B36" s="195" t="s">
        <v>162</v>
      </c>
      <c r="C36" s="195">
        <v>96.0</v>
      </c>
      <c r="D36" s="195">
        <v>204.0</v>
      </c>
      <c r="E36" s="195">
        <v>350.0</v>
      </c>
      <c r="F36" s="195">
        <f t="shared" si="4"/>
        <v>0</v>
      </c>
      <c r="G36" s="195">
        <f t="shared" si="5"/>
        <v>157.6512</v>
      </c>
      <c r="H36" s="196">
        <f t="shared" si="6"/>
        <v>157.6512</v>
      </c>
      <c r="I36" s="195">
        <v>1.0</v>
      </c>
      <c r="J36" s="189">
        <f t="shared" si="7"/>
        <v>157.6512</v>
      </c>
      <c r="K36" s="190"/>
      <c r="L36" s="168"/>
      <c r="M36" s="197"/>
      <c r="N36" s="197"/>
      <c r="O36" s="190"/>
      <c r="P36" s="190"/>
      <c r="Q36" s="192">
        <v>23.0</v>
      </c>
      <c r="R36" s="191">
        <f t="shared" si="8"/>
        <v>3.5</v>
      </c>
      <c r="S36" s="185">
        <f t="shared" si="9"/>
        <v>1</v>
      </c>
      <c r="T36" s="185">
        <f t="shared" si="10"/>
        <v>3.5</v>
      </c>
      <c r="U36" s="193">
        <f t="shared" si="11"/>
        <v>157.6512</v>
      </c>
      <c r="V36" s="191">
        <f t="shared" ref="V36:W36" si="30">C36/100</f>
        <v>0.96</v>
      </c>
      <c r="W36" s="191">
        <f t="shared" si="30"/>
        <v>2.04</v>
      </c>
      <c r="X36" s="191">
        <f t="shared" si="13"/>
        <v>3.5</v>
      </c>
      <c r="Y36" s="194">
        <f t="shared" si="14"/>
        <v>6.8544</v>
      </c>
      <c r="Z36" s="140"/>
      <c r="AA36" s="140"/>
      <c r="AB36" s="140"/>
      <c r="AC36" s="140"/>
      <c r="AD36" s="140"/>
      <c r="AE36" s="140"/>
      <c r="AF36" s="140"/>
      <c r="AG36" s="140"/>
      <c r="AH36" s="140"/>
      <c r="AI36" s="140"/>
      <c r="AJ36" s="140"/>
      <c r="AK36" s="140"/>
      <c r="AL36" s="140"/>
      <c r="AM36" s="140"/>
      <c r="AN36" s="140"/>
      <c r="AO36" s="140"/>
      <c r="AP36" s="140"/>
      <c r="AQ36" s="140"/>
      <c r="AR36" s="140"/>
      <c r="AS36" s="140"/>
    </row>
    <row r="37" ht="27.0" customHeight="1">
      <c r="A37" s="185">
        <v>30.0</v>
      </c>
      <c r="B37" s="195" t="s">
        <v>162</v>
      </c>
      <c r="C37" s="195">
        <v>96.0</v>
      </c>
      <c r="D37" s="195">
        <v>204.0</v>
      </c>
      <c r="E37" s="195">
        <v>350.0</v>
      </c>
      <c r="F37" s="195">
        <f t="shared" si="4"/>
        <v>0</v>
      </c>
      <c r="G37" s="195">
        <f t="shared" si="5"/>
        <v>157.6512</v>
      </c>
      <c r="H37" s="196">
        <f t="shared" si="6"/>
        <v>157.6512</v>
      </c>
      <c r="I37" s="195">
        <v>1.0</v>
      </c>
      <c r="J37" s="219">
        <f t="shared" si="7"/>
        <v>157.6512</v>
      </c>
      <c r="K37" s="140"/>
      <c r="L37" s="198"/>
      <c r="M37" s="199"/>
      <c r="N37" s="199"/>
      <c r="O37" s="140"/>
      <c r="P37" s="140"/>
      <c r="Q37" s="192">
        <v>23.0</v>
      </c>
      <c r="R37" s="191">
        <f t="shared" si="8"/>
        <v>3.5</v>
      </c>
      <c r="S37" s="185">
        <f t="shared" si="9"/>
        <v>1</v>
      </c>
      <c r="T37" s="185">
        <f t="shared" si="10"/>
        <v>3.5</v>
      </c>
      <c r="U37" s="193">
        <f t="shared" si="11"/>
        <v>157.6512</v>
      </c>
      <c r="V37" s="191">
        <f t="shared" ref="V37:W37" si="31">C37/100</f>
        <v>0.96</v>
      </c>
      <c r="W37" s="191">
        <f t="shared" si="31"/>
        <v>2.04</v>
      </c>
      <c r="X37" s="191">
        <f t="shared" si="13"/>
        <v>3.5</v>
      </c>
      <c r="Y37" s="194">
        <f t="shared" si="14"/>
        <v>6.8544</v>
      </c>
      <c r="Z37" s="140"/>
      <c r="AA37" s="140"/>
      <c r="AB37" s="140"/>
      <c r="AC37" s="140"/>
      <c r="AD37" s="140"/>
      <c r="AE37" s="140"/>
      <c r="AF37" s="140"/>
      <c r="AG37" s="140"/>
      <c r="AH37" s="140"/>
      <c r="AI37" s="140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</row>
    <row r="38" ht="27.0" customHeight="1">
      <c r="A38" s="185">
        <v>31.0</v>
      </c>
      <c r="B38" s="195" t="s">
        <v>162</v>
      </c>
      <c r="C38" s="195">
        <v>100.0</v>
      </c>
      <c r="D38" s="195">
        <v>204.0</v>
      </c>
      <c r="E38" s="195">
        <v>350.0</v>
      </c>
      <c r="F38" s="195">
        <f t="shared" si="4"/>
        <v>0</v>
      </c>
      <c r="G38" s="195">
        <f t="shared" si="5"/>
        <v>164.22</v>
      </c>
      <c r="H38" s="196">
        <f t="shared" si="6"/>
        <v>164.22</v>
      </c>
      <c r="I38" s="195">
        <v>1.0</v>
      </c>
      <c r="J38" s="219">
        <f t="shared" si="7"/>
        <v>164.22</v>
      </c>
      <c r="K38" s="140"/>
      <c r="L38" s="198"/>
      <c r="M38" s="199"/>
      <c r="N38" s="199"/>
      <c r="O38" s="140"/>
      <c r="P38" s="140"/>
      <c r="Q38" s="192">
        <v>23.0</v>
      </c>
      <c r="R38" s="191">
        <f t="shared" si="8"/>
        <v>3.5</v>
      </c>
      <c r="S38" s="185">
        <f t="shared" si="9"/>
        <v>1</v>
      </c>
      <c r="T38" s="185">
        <f t="shared" si="10"/>
        <v>3.5</v>
      </c>
      <c r="U38" s="193">
        <f t="shared" si="11"/>
        <v>164.22</v>
      </c>
      <c r="V38" s="191">
        <f t="shared" ref="V38:W38" si="32">C38/100</f>
        <v>1</v>
      </c>
      <c r="W38" s="191">
        <f t="shared" si="32"/>
        <v>2.04</v>
      </c>
      <c r="X38" s="191">
        <f t="shared" si="13"/>
        <v>3.5</v>
      </c>
      <c r="Y38" s="194">
        <f t="shared" si="14"/>
        <v>7.14</v>
      </c>
      <c r="Z38" s="140"/>
      <c r="AA38" s="140"/>
      <c r="AB38" s="140"/>
      <c r="AC38" s="140"/>
      <c r="AD38" s="140"/>
      <c r="AE38" s="140"/>
      <c r="AF38" s="140"/>
      <c r="AG38" s="140"/>
      <c r="AH38" s="140"/>
      <c r="AI38" s="140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</row>
    <row r="39" ht="27.0" customHeight="1">
      <c r="A39" s="185">
        <v>32.0</v>
      </c>
      <c r="B39" s="195" t="s">
        <v>162</v>
      </c>
      <c r="C39" s="195">
        <v>102.0</v>
      </c>
      <c r="D39" s="195">
        <v>204.0</v>
      </c>
      <c r="E39" s="195">
        <v>350.0</v>
      </c>
      <c r="F39" s="195">
        <f t="shared" si="4"/>
        <v>0</v>
      </c>
      <c r="G39" s="195">
        <f t="shared" si="5"/>
        <v>167.5044</v>
      </c>
      <c r="H39" s="196">
        <f t="shared" si="6"/>
        <v>167.5044</v>
      </c>
      <c r="I39" s="195">
        <v>1.0</v>
      </c>
      <c r="J39" s="219">
        <f t="shared" si="7"/>
        <v>167.5044</v>
      </c>
      <c r="K39" s="140"/>
      <c r="L39" s="198"/>
      <c r="M39" s="199"/>
      <c r="N39" s="199"/>
      <c r="O39" s="140"/>
      <c r="P39" s="140"/>
      <c r="Q39" s="192">
        <v>23.0</v>
      </c>
      <c r="R39" s="191">
        <f t="shared" si="8"/>
        <v>3.5</v>
      </c>
      <c r="S39" s="185">
        <f t="shared" si="9"/>
        <v>1</v>
      </c>
      <c r="T39" s="185">
        <f t="shared" si="10"/>
        <v>3.5</v>
      </c>
      <c r="U39" s="193">
        <f t="shared" si="11"/>
        <v>167.5044</v>
      </c>
      <c r="V39" s="191">
        <f t="shared" ref="V39:W39" si="33">C39/100</f>
        <v>1.02</v>
      </c>
      <c r="W39" s="191">
        <f t="shared" si="33"/>
        <v>2.04</v>
      </c>
      <c r="X39" s="191">
        <f t="shared" si="13"/>
        <v>3.5</v>
      </c>
      <c r="Y39" s="194">
        <f t="shared" si="14"/>
        <v>7.2828</v>
      </c>
      <c r="Z39" s="140"/>
      <c r="AA39" s="140"/>
      <c r="AB39" s="140"/>
      <c r="AC39" s="140"/>
      <c r="AD39" s="140"/>
      <c r="AE39" s="140"/>
      <c r="AF39" s="140"/>
      <c r="AG39" s="140"/>
      <c r="AH39" s="140"/>
      <c r="AI39" s="140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</row>
    <row r="40" ht="27.0" customHeight="1">
      <c r="A40" s="185">
        <v>35.0</v>
      </c>
      <c r="B40" s="186" t="s">
        <v>100</v>
      </c>
      <c r="C40" s="187">
        <v>65.0</v>
      </c>
      <c r="D40" s="187">
        <v>205.0</v>
      </c>
      <c r="E40" s="187">
        <v>250.0</v>
      </c>
      <c r="F40" s="187">
        <f t="shared" si="4"/>
        <v>0.8</v>
      </c>
      <c r="G40" s="187">
        <f t="shared" si="5"/>
        <v>56.63125</v>
      </c>
      <c r="H40" s="188">
        <f t="shared" si="6"/>
        <v>45.305</v>
      </c>
      <c r="I40" s="187">
        <v>1.0</v>
      </c>
      <c r="J40" s="219">
        <f t="shared" si="7"/>
        <v>45.305</v>
      </c>
      <c r="K40" s="140"/>
      <c r="L40" s="198"/>
      <c r="M40" s="199"/>
      <c r="N40" s="199"/>
      <c r="O40" s="140"/>
      <c r="P40" s="140"/>
      <c r="Q40" s="142">
        <v>17.0</v>
      </c>
      <c r="R40" s="191">
        <f t="shared" si="8"/>
        <v>2.5</v>
      </c>
      <c r="S40" s="185">
        <f t="shared" si="9"/>
        <v>1</v>
      </c>
      <c r="T40" s="185">
        <f t="shared" si="10"/>
        <v>2.5</v>
      </c>
      <c r="U40" s="193">
        <f t="shared" si="11"/>
        <v>56.63125</v>
      </c>
      <c r="V40" s="191">
        <f t="shared" ref="V40:W40" si="34">C40/100</f>
        <v>0.65</v>
      </c>
      <c r="W40" s="191">
        <f t="shared" si="34"/>
        <v>2.05</v>
      </c>
      <c r="X40" s="191">
        <f t="shared" si="13"/>
        <v>2.5</v>
      </c>
      <c r="Y40" s="194">
        <f t="shared" si="14"/>
        <v>3.33125</v>
      </c>
      <c r="Z40" s="140"/>
      <c r="AA40" s="140"/>
      <c r="AB40" s="140"/>
      <c r="AC40" s="140"/>
      <c r="AD40" s="140"/>
      <c r="AE40" s="140"/>
      <c r="AF40" s="140"/>
      <c r="AG40" s="140"/>
      <c r="AH40" s="140"/>
      <c r="AI40" s="140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</row>
    <row r="41" ht="27.0" customHeight="1">
      <c r="A41" s="185">
        <v>36.0</v>
      </c>
      <c r="B41" s="195" t="s">
        <v>97</v>
      </c>
      <c r="C41" s="195">
        <v>102.0</v>
      </c>
      <c r="D41" s="195">
        <v>205.0</v>
      </c>
      <c r="E41" s="195">
        <v>250.0</v>
      </c>
      <c r="F41" s="195">
        <f t="shared" si="4"/>
        <v>0</v>
      </c>
      <c r="G41" s="195">
        <f t="shared" si="5"/>
        <v>88.8675</v>
      </c>
      <c r="H41" s="196">
        <f t="shared" si="6"/>
        <v>88.8675</v>
      </c>
      <c r="I41" s="195">
        <v>5.0</v>
      </c>
      <c r="J41" s="219">
        <f t="shared" si="7"/>
        <v>444.3375</v>
      </c>
      <c r="K41" s="140"/>
      <c r="L41" s="198"/>
      <c r="M41" s="199"/>
      <c r="N41" s="199"/>
      <c r="O41" s="140"/>
      <c r="P41" s="140"/>
      <c r="Q41" s="142">
        <v>17.0</v>
      </c>
      <c r="R41" s="191">
        <f t="shared" si="8"/>
        <v>2.5</v>
      </c>
      <c r="S41" s="185">
        <f t="shared" si="9"/>
        <v>5</v>
      </c>
      <c r="T41" s="185">
        <f t="shared" si="10"/>
        <v>12.5</v>
      </c>
      <c r="U41" s="193">
        <f t="shared" si="11"/>
        <v>88.8675</v>
      </c>
      <c r="V41" s="191">
        <f t="shared" ref="V41:W41" si="35">C41/100</f>
        <v>1.02</v>
      </c>
      <c r="W41" s="191">
        <f t="shared" si="35"/>
        <v>2.05</v>
      </c>
      <c r="X41" s="191">
        <f t="shared" si="13"/>
        <v>12.5</v>
      </c>
      <c r="Y41" s="194">
        <f t="shared" si="14"/>
        <v>26.1375</v>
      </c>
      <c r="Z41" s="140"/>
      <c r="AA41" s="140"/>
      <c r="AB41" s="140"/>
      <c r="AC41" s="140"/>
      <c r="AD41" s="140"/>
      <c r="AE41" s="140"/>
      <c r="AF41" s="140"/>
      <c r="AG41" s="140"/>
      <c r="AH41" s="140"/>
      <c r="AI41" s="140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</row>
    <row r="42" ht="27.0" customHeight="1">
      <c r="A42" s="185">
        <v>37.0</v>
      </c>
      <c r="B42" s="195" t="s">
        <v>97</v>
      </c>
      <c r="C42" s="195">
        <v>102.0</v>
      </c>
      <c r="D42" s="195">
        <v>205.0</v>
      </c>
      <c r="E42" s="195">
        <v>250.0</v>
      </c>
      <c r="F42" s="195">
        <f t="shared" si="4"/>
        <v>0</v>
      </c>
      <c r="G42" s="195">
        <f t="shared" si="5"/>
        <v>88.8675</v>
      </c>
      <c r="H42" s="196">
        <f t="shared" si="6"/>
        <v>88.8675</v>
      </c>
      <c r="I42" s="195">
        <v>2.0</v>
      </c>
      <c r="J42" s="219">
        <f t="shared" si="7"/>
        <v>177.735</v>
      </c>
      <c r="K42" s="140"/>
      <c r="L42" s="198"/>
      <c r="M42" s="199"/>
      <c r="N42" s="199"/>
      <c r="O42" s="140"/>
      <c r="P42" s="140"/>
      <c r="Q42" s="142">
        <v>17.0</v>
      </c>
      <c r="R42" s="191">
        <f t="shared" si="8"/>
        <v>2.5</v>
      </c>
      <c r="S42" s="185">
        <f t="shared" si="9"/>
        <v>2</v>
      </c>
      <c r="T42" s="185">
        <f t="shared" si="10"/>
        <v>5</v>
      </c>
      <c r="U42" s="193">
        <f t="shared" si="11"/>
        <v>88.8675</v>
      </c>
      <c r="V42" s="191">
        <f t="shared" ref="V42:W42" si="36">C42/100</f>
        <v>1.02</v>
      </c>
      <c r="W42" s="191">
        <f t="shared" si="36"/>
        <v>2.05</v>
      </c>
      <c r="X42" s="191">
        <f t="shared" si="13"/>
        <v>5</v>
      </c>
      <c r="Y42" s="194">
        <f t="shared" si="14"/>
        <v>10.455</v>
      </c>
      <c r="Z42" s="140"/>
      <c r="AA42" s="140"/>
      <c r="AB42" s="140"/>
      <c r="AC42" s="140"/>
      <c r="AD42" s="140"/>
      <c r="AE42" s="140"/>
      <c r="AF42" s="140"/>
      <c r="AG42" s="140"/>
      <c r="AH42" s="140"/>
      <c r="AI42" s="140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</row>
    <row r="43" ht="27.0" customHeight="1">
      <c r="A43" s="185">
        <v>38.0</v>
      </c>
      <c r="B43" s="195" t="s">
        <v>97</v>
      </c>
      <c r="C43" s="195">
        <v>105.0</v>
      </c>
      <c r="D43" s="195">
        <v>205.0</v>
      </c>
      <c r="E43" s="195">
        <v>250.0</v>
      </c>
      <c r="F43" s="195">
        <f t="shared" si="4"/>
        <v>0</v>
      </c>
      <c r="G43" s="195">
        <f t="shared" si="5"/>
        <v>91.48125</v>
      </c>
      <c r="H43" s="196">
        <f t="shared" si="6"/>
        <v>91.48125</v>
      </c>
      <c r="I43" s="195">
        <v>1.0</v>
      </c>
      <c r="J43" s="219">
        <f t="shared" si="7"/>
        <v>91.48125</v>
      </c>
      <c r="K43" s="140"/>
      <c r="L43" s="198"/>
      <c r="M43" s="199"/>
      <c r="N43" s="199"/>
      <c r="O43" s="140"/>
      <c r="P43" s="140"/>
      <c r="Q43" s="142">
        <v>17.0</v>
      </c>
      <c r="R43" s="191">
        <f t="shared" si="8"/>
        <v>2.5</v>
      </c>
      <c r="S43" s="185">
        <f t="shared" si="9"/>
        <v>1</v>
      </c>
      <c r="T43" s="185">
        <f t="shared" si="10"/>
        <v>2.5</v>
      </c>
      <c r="U43" s="193">
        <f t="shared" si="11"/>
        <v>91.48125</v>
      </c>
      <c r="V43" s="191">
        <f t="shared" ref="V43:W43" si="37">C43/100</f>
        <v>1.05</v>
      </c>
      <c r="W43" s="191">
        <f t="shared" si="37"/>
        <v>2.05</v>
      </c>
      <c r="X43" s="191">
        <f t="shared" si="13"/>
        <v>2.5</v>
      </c>
      <c r="Y43" s="194">
        <f t="shared" si="14"/>
        <v>5.38125</v>
      </c>
      <c r="Z43" s="140"/>
      <c r="AA43" s="140"/>
      <c r="AB43" s="140"/>
      <c r="AC43" s="140"/>
      <c r="AD43" s="140"/>
      <c r="AE43" s="140"/>
      <c r="AF43" s="140"/>
      <c r="AG43" s="140"/>
      <c r="AH43" s="140"/>
      <c r="AI43" s="140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</row>
    <row r="44" ht="27.0" customHeight="1">
      <c r="A44" s="185">
        <v>47.0</v>
      </c>
      <c r="B44" s="195" t="s">
        <v>97</v>
      </c>
      <c r="C44" s="195">
        <v>104.0</v>
      </c>
      <c r="D44" s="195">
        <v>205.0</v>
      </c>
      <c r="E44" s="195">
        <v>250.0</v>
      </c>
      <c r="F44" s="195">
        <f t="shared" si="4"/>
        <v>0</v>
      </c>
      <c r="G44" s="195">
        <f t="shared" si="5"/>
        <v>90.61</v>
      </c>
      <c r="H44" s="196">
        <f t="shared" si="6"/>
        <v>90.61</v>
      </c>
      <c r="I44" s="195">
        <v>1.0</v>
      </c>
      <c r="J44" s="219">
        <f t="shared" si="7"/>
        <v>90.61</v>
      </c>
      <c r="K44" s="140"/>
      <c r="L44" s="198"/>
      <c r="M44" s="199"/>
      <c r="N44" s="199"/>
      <c r="O44" s="140"/>
      <c r="P44" s="140"/>
      <c r="Q44" s="142">
        <v>17.0</v>
      </c>
      <c r="R44" s="191">
        <f t="shared" si="8"/>
        <v>2.5</v>
      </c>
      <c r="S44" s="185">
        <f t="shared" si="9"/>
        <v>1</v>
      </c>
      <c r="T44" s="185">
        <f t="shared" si="10"/>
        <v>2.5</v>
      </c>
      <c r="U44" s="193">
        <f t="shared" si="11"/>
        <v>90.61</v>
      </c>
      <c r="V44" s="191">
        <f t="shared" ref="V44:W44" si="38">C44/100</f>
        <v>1.04</v>
      </c>
      <c r="W44" s="191">
        <f t="shared" si="38"/>
        <v>2.05</v>
      </c>
      <c r="X44" s="191">
        <f t="shared" si="13"/>
        <v>2.5</v>
      </c>
      <c r="Y44" s="194">
        <f t="shared" si="14"/>
        <v>5.33</v>
      </c>
      <c r="Z44" s="140"/>
      <c r="AA44" s="140"/>
      <c r="AB44" s="140"/>
      <c r="AC44" s="140"/>
      <c r="AD44" s="140"/>
      <c r="AE44" s="140"/>
      <c r="AF44" s="140"/>
      <c r="AG44" s="140"/>
      <c r="AH44" s="140"/>
      <c r="AI44" s="140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</row>
    <row r="45" ht="27.0" customHeight="1">
      <c r="A45" s="185">
        <v>55.0</v>
      </c>
      <c r="B45" s="195" t="s">
        <v>97</v>
      </c>
      <c r="C45" s="195">
        <v>96.0</v>
      </c>
      <c r="D45" s="195">
        <v>205.0</v>
      </c>
      <c r="E45" s="195">
        <v>250.0</v>
      </c>
      <c r="F45" s="195">
        <f t="shared" si="4"/>
        <v>0</v>
      </c>
      <c r="G45" s="195">
        <f t="shared" si="5"/>
        <v>83.64</v>
      </c>
      <c r="H45" s="196">
        <f t="shared" si="6"/>
        <v>83.64</v>
      </c>
      <c r="I45" s="195">
        <v>2.0</v>
      </c>
      <c r="J45" s="219">
        <f t="shared" si="7"/>
        <v>167.28</v>
      </c>
      <c r="K45" s="140"/>
      <c r="L45" s="198"/>
      <c r="M45" s="199"/>
      <c r="N45" s="199"/>
      <c r="O45" s="140"/>
      <c r="P45" s="140"/>
      <c r="Q45" s="142">
        <v>17.0</v>
      </c>
      <c r="R45" s="191">
        <f t="shared" si="8"/>
        <v>2.5</v>
      </c>
      <c r="S45" s="185">
        <f t="shared" si="9"/>
        <v>2</v>
      </c>
      <c r="T45" s="185">
        <f t="shared" si="10"/>
        <v>5</v>
      </c>
      <c r="U45" s="193">
        <f t="shared" si="11"/>
        <v>83.64</v>
      </c>
      <c r="V45" s="191">
        <f t="shared" ref="V45:W45" si="39">C45/100</f>
        <v>0.96</v>
      </c>
      <c r="W45" s="191">
        <f t="shared" si="39"/>
        <v>2.05</v>
      </c>
      <c r="X45" s="191">
        <f t="shared" si="13"/>
        <v>5</v>
      </c>
      <c r="Y45" s="194">
        <f t="shared" si="14"/>
        <v>9.84</v>
      </c>
      <c r="Z45" s="140"/>
      <c r="AA45" s="140"/>
      <c r="AB45" s="140"/>
      <c r="AC45" s="140"/>
      <c r="AD45" s="140"/>
      <c r="AE45" s="140"/>
      <c r="AF45" s="140"/>
      <c r="AG45" s="140"/>
      <c r="AH45" s="140"/>
      <c r="AI45" s="140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</row>
    <row r="46" ht="27.0" customHeight="1">
      <c r="A46" s="185">
        <v>61.0</v>
      </c>
      <c r="B46" s="195" t="s">
        <v>97</v>
      </c>
      <c r="C46" s="195">
        <v>100.0</v>
      </c>
      <c r="D46" s="195">
        <v>205.0</v>
      </c>
      <c r="E46" s="195">
        <v>250.0</v>
      </c>
      <c r="F46" s="195">
        <f t="shared" si="4"/>
        <v>0</v>
      </c>
      <c r="G46" s="195">
        <f t="shared" si="5"/>
        <v>87.125</v>
      </c>
      <c r="H46" s="196">
        <f t="shared" si="6"/>
        <v>87.125</v>
      </c>
      <c r="I46" s="195">
        <v>3.0</v>
      </c>
      <c r="J46" s="219">
        <f t="shared" si="7"/>
        <v>261.375</v>
      </c>
      <c r="K46" s="140"/>
      <c r="L46" s="198"/>
      <c r="M46" s="199"/>
      <c r="N46" s="199"/>
      <c r="O46" s="140"/>
      <c r="P46" s="140"/>
      <c r="Q46" s="142">
        <v>17.0</v>
      </c>
      <c r="R46" s="191">
        <f t="shared" si="8"/>
        <v>2.5</v>
      </c>
      <c r="S46" s="185">
        <f t="shared" si="9"/>
        <v>3</v>
      </c>
      <c r="T46" s="185">
        <f t="shared" si="10"/>
        <v>7.5</v>
      </c>
      <c r="U46" s="193">
        <f t="shared" si="11"/>
        <v>87.125</v>
      </c>
      <c r="V46" s="191">
        <f t="shared" ref="V46:W46" si="40">C46/100</f>
        <v>1</v>
      </c>
      <c r="W46" s="191">
        <f t="shared" si="40"/>
        <v>2.05</v>
      </c>
      <c r="X46" s="191">
        <f t="shared" si="13"/>
        <v>7.5</v>
      </c>
      <c r="Y46" s="194">
        <f t="shared" si="14"/>
        <v>15.375</v>
      </c>
      <c r="Z46" s="140"/>
      <c r="AA46" s="140"/>
      <c r="AB46" s="140"/>
      <c r="AC46" s="140"/>
      <c r="AD46" s="140"/>
      <c r="AE46" s="140"/>
      <c r="AF46" s="140"/>
      <c r="AG46" s="140"/>
      <c r="AH46" s="140"/>
      <c r="AI46" s="140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</row>
    <row r="47" ht="27.0" customHeight="1">
      <c r="A47" s="185">
        <v>67.0</v>
      </c>
      <c r="B47" s="195" t="s">
        <v>97</v>
      </c>
      <c r="C47" s="195">
        <v>96.0</v>
      </c>
      <c r="D47" s="195">
        <v>205.0</v>
      </c>
      <c r="E47" s="195">
        <v>250.0</v>
      </c>
      <c r="F47" s="195">
        <f t="shared" si="4"/>
        <v>0</v>
      </c>
      <c r="G47" s="195">
        <f t="shared" si="5"/>
        <v>83.64</v>
      </c>
      <c r="H47" s="196">
        <f t="shared" si="6"/>
        <v>83.64</v>
      </c>
      <c r="I47" s="195">
        <v>2.0</v>
      </c>
      <c r="J47" s="219">
        <f t="shared" si="7"/>
        <v>167.28</v>
      </c>
      <c r="K47" s="140"/>
      <c r="L47" s="198"/>
      <c r="M47" s="199"/>
      <c r="N47" s="199"/>
      <c r="O47" s="140"/>
      <c r="P47" s="140"/>
      <c r="Q47" s="142">
        <v>17.0</v>
      </c>
      <c r="R47" s="191">
        <f t="shared" si="8"/>
        <v>2.5</v>
      </c>
      <c r="S47" s="185">
        <f t="shared" si="9"/>
        <v>2</v>
      </c>
      <c r="T47" s="185">
        <f t="shared" si="10"/>
        <v>5</v>
      </c>
      <c r="U47" s="193">
        <f t="shared" si="11"/>
        <v>83.64</v>
      </c>
      <c r="V47" s="191">
        <f t="shared" ref="V47:W47" si="41">C47/100</f>
        <v>0.96</v>
      </c>
      <c r="W47" s="191">
        <f t="shared" si="41"/>
        <v>2.05</v>
      </c>
      <c r="X47" s="191">
        <f t="shared" si="13"/>
        <v>5</v>
      </c>
      <c r="Y47" s="194">
        <f t="shared" si="14"/>
        <v>9.84</v>
      </c>
      <c r="Z47" s="140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</row>
    <row r="48" ht="27.0" customHeight="1">
      <c r="A48" s="185">
        <v>70.0</v>
      </c>
      <c r="B48" s="195" t="s">
        <v>97</v>
      </c>
      <c r="C48" s="195">
        <v>98.0</v>
      </c>
      <c r="D48" s="195">
        <v>205.0</v>
      </c>
      <c r="E48" s="195">
        <v>250.0</v>
      </c>
      <c r="F48" s="195">
        <f t="shared" si="4"/>
        <v>0</v>
      </c>
      <c r="G48" s="195">
        <f t="shared" si="5"/>
        <v>85.3825</v>
      </c>
      <c r="H48" s="196">
        <f t="shared" si="6"/>
        <v>85.3825</v>
      </c>
      <c r="I48" s="195">
        <v>2.0</v>
      </c>
      <c r="J48" s="219">
        <f t="shared" si="7"/>
        <v>170.765</v>
      </c>
      <c r="K48" s="140"/>
      <c r="L48" s="198"/>
      <c r="M48" s="199"/>
      <c r="N48" s="199"/>
      <c r="O48" s="140"/>
      <c r="P48" s="140"/>
      <c r="Q48" s="142">
        <v>17.0</v>
      </c>
      <c r="R48" s="191">
        <f t="shared" si="8"/>
        <v>2.5</v>
      </c>
      <c r="S48" s="185">
        <f t="shared" si="9"/>
        <v>2</v>
      </c>
      <c r="T48" s="185">
        <f t="shared" si="10"/>
        <v>5</v>
      </c>
      <c r="U48" s="193">
        <f t="shared" si="11"/>
        <v>85.3825</v>
      </c>
      <c r="V48" s="191">
        <f t="shared" ref="V48:W48" si="42">C48/100</f>
        <v>0.98</v>
      </c>
      <c r="W48" s="191">
        <f t="shared" si="42"/>
        <v>2.05</v>
      </c>
      <c r="X48" s="191">
        <f t="shared" si="13"/>
        <v>5</v>
      </c>
      <c r="Y48" s="194">
        <f t="shared" si="14"/>
        <v>10.045</v>
      </c>
      <c r="Z48" s="140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</row>
    <row r="49" ht="27.0" customHeight="1">
      <c r="A49" s="185">
        <v>73.0</v>
      </c>
      <c r="B49" s="195" t="s">
        <v>97</v>
      </c>
      <c r="C49" s="195">
        <v>95.0</v>
      </c>
      <c r="D49" s="195">
        <v>205.0</v>
      </c>
      <c r="E49" s="195">
        <v>250.0</v>
      </c>
      <c r="F49" s="195">
        <f t="shared" si="4"/>
        <v>0</v>
      </c>
      <c r="G49" s="195">
        <f t="shared" si="5"/>
        <v>82.76875</v>
      </c>
      <c r="H49" s="196">
        <f t="shared" si="6"/>
        <v>82.76875</v>
      </c>
      <c r="I49" s="195">
        <v>2.0</v>
      </c>
      <c r="J49" s="219">
        <f t="shared" si="7"/>
        <v>165.5375</v>
      </c>
      <c r="K49" s="140"/>
      <c r="L49" s="198"/>
      <c r="M49" s="199"/>
      <c r="N49" s="199"/>
      <c r="O49" s="140"/>
      <c r="P49" s="140"/>
      <c r="Q49" s="142">
        <v>17.0</v>
      </c>
      <c r="R49" s="191">
        <f t="shared" si="8"/>
        <v>2.5</v>
      </c>
      <c r="S49" s="185">
        <f t="shared" si="9"/>
        <v>2</v>
      </c>
      <c r="T49" s="185">
        <f t="shared" si="10"/>
        <v>5</v>
      </c>
      <c r="U49" s="193">
        <f t="shared" si="11"/>
        <v>82.76875</v>
      </c>
      <c r="V49" s="191">
        <f t="shared" ref="V49:W49" si="43">C49/100</f>
        <v>0.95</v>
      </c>
      <c r="W49" s="191">
        <f t="shared" si="43"/>
        <v>2.05</v>
      </c>
      <c r="X49" s="191">
        <f t="shared" si="13"/>
        <v>5</v>
      </c>
      <c r="Y49" s="194">
        <f t="shared" si="14"/>
        <v>9.7375</v>
      </c>
      <c r="Z49" s="140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</row>
    <row r="50" ht="27.0" customHeight="1">
      <c r="A50" s="185">
        <v>74.0</v>
      </c>
      <c r="B50" s="195" t="s">
        <v>97</v>
      </c>
      <c r="C50" s="195">
        <v>100.0</v>
      </c>
      <c r="D50" s="195">
        <v>205.0</v>
      </c>
      <c r="E50" s="195">
        <v>250.0</v>
      </c>
      <c r="F50" s="195">
        <f t="shared" si="4"/>
        <v>0</v>
      </c>
      <c r="G50" s="195">
        <f t="shared" si="5"/>
        <v>87.125</v>
      </c>
      <c r="H50" s="196">
        <f t="shared" si="6"/>
        <v>87.125</v>
      </c>
      <c r="I50" s="195">
        <v>1.0</v>
      </c>
      <c r="J50" s="219">
        <f t="shared" si="7"/>
        <v>87.125</v>
      </c>
      <c r="K50" s="140"/>
      <c r="L50" s="198"/>
      <c r="M50" s="199"/>
      <c r="N50" s="199"/>
      <c r="O50" s="140"/>
      <c r="P50" s="140"/>
      <c r="Q50" s="142">
        <v>17.0</v>
      </c>
      <c r="R50" s="191">
        <f t="shared" si="8"/>
        <v>2.5</v>
      </c>
      <c r="S50" s="185">
        <f t="shared" si="9"/>
        <v>1</v>
      </c>
      <c r="T50" s="185">
        <f t="shared" si="10"/>
        <v>2.5</v>
      </c>
      <c r="U50" s="193">
        <f t="shared" si="11"/>
        <v>87.125</v>
      </c>
      <c r="V50" s="191">
        <f t="shared" ref="V50:W50" si="44">C50/100</f>
        <v>1</v>
      </c>
      <c r="W50" s="191">
        <f t="shared" si="44"/>
        <v>2.05</v>
      </c>
      <c r="X50" s="191">
        <f t="shared" si="13"/>
        <v>2.5</v>
      </c>
      <c r="Y50" s="194">
        <f t="shared" si="14"/>
        <v>5.125</v>
      </c>
      <c r="Z50" s="140"/>
      <c r="AA50" s="140"/>
      <c r="AB50" s="140"/>
      <c r="AC50" s="140"/>
      <c r="AD50" s="140"/>
      <c r="AE50" s="140"/>
      <c r="AF50" s="140"/>
      <c r="AG50" s="140"/>
      <c r="AH50" s="140"/>
      <c r="AI50" s="140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</row>
    <row r="51" ht="27.0" customHeight="1">
      <c r="A51" s="185">
        <v>75.0</v>
      </c>
      <c r="B51" s="195" t="s">
        <v>97</v>
      </c>
      <c r="C51" s="195">
        <v>95.0</v>
      </c>
      <c r="D51" s="195">
        <v>205.0</v>
      </c>
      <c r="E51" s="195">
        <v>250.0</v>
      </c>
      <c r="F51" s="195">
        <f t="shared" si="4"/>
        <v>0</v>
      </c>
      <c r="G51" s="195">
        <f t="shared" si="5"/>
        <v>82.76875</v>
      </c>
      <c r="H51" s="196">
        <f t="shared" si="6"/>
        <v>82.76875</v>
      </c>
      <c r="I51" s="195">
        <v>1.0</v>
      </c>
      <c r="J51" s="219">
        <f t="shared" si="7"/>
        <v>82.76875</v>
      </c>
      <c r="K51" s="140"/>
      <c r="L51" s="198"/>
      <c r="M51" s="199"/>
      <c r="N51" s="199"/>
      <c r="O51" s="140"/>
      <c r="P51" s="140"/>
      <c r="Q51" s="142">
        <v>17.0</v>
      </c>
      <c r="R51" s="191">
        <f t="shared" si="8"/>
        <v>2.5</v>
      </c>
      <c r="S51" s="185">
        <f t="shared" si="9"/>
        <v>1</v>
      </c>
      <c r="T51" s="185">
        <f t="shared" si="10"/>
        <v>2.5</v>
      </c>
      <c r="U51" s="193">
        <f t="shared" si="11"/>
        <v>82.76875</v>
      </c>
      <c r="V51" s="191">
        <f t="shared" ref="V51:W51" si="45">C51/100</f>
        <v>0.95</v>
      </c>
      <c r="W51" s="191">
        <f t="shared" si="45"/>
        <v>2.05</v>
      </c>
      <c r="X51" s="191">
        <f t="shared" si="13"/>
        <v>2.5</v>
      </c>
      <c r="Y51" s="194">
        <f t="shared" si="14"/>
        <v>4.86875</v>
      </c>
      <c r="Z51" s="140"/>
      <c r="AA51" s="140"/>
      <c r="AB51" s="140"/>
      <c r="AC51" s="140"/>
      <c r="AD51" s="140"/>
      <c r="AE51" s="140"/>
      <c r="AF51" s="140"/>
      <c r="AG51" s="140"/>
      <c r="AH51" s="140"/>
      <c r="AI51" s="140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</row>
    <row r="52" ht="27.0" customHeight="1">
      <c r="A52" s="185">
        <v>76.0</v>
      </c>
      <c r="B52" s="195" t="s">
        <v>97</v>
      </c>
      <c r="C52" s="195">
        <v>96.0</v>
      </c>
      <c r="D52" s="195">
        <v>205.0</v>
      </c>
      <c r="E52" s="195">
        <v>250.0</v>
      </c>
      <c r="F52" s="195">
        <f t="shared" si="4"/>
        <v>0</v>
      </c>
      <c r="G52" s="195">
        <f t="shared" si="5"/>
        <v>83.64</v>
      </c>
      <c r="H52" s="196">
        <f t="shared" si="6"/>
        <v>83.64</v>
      </c>
      <c r="I52" s="195">
        <v>1.0</v>
      </c>
      <c r="J52" s="219">
        <f t="shared" si="7"/>
        <v>83.64</v>
      </c>
      <c r="K52" s="140"/>
      <c r="L52" s="198"/>
      <c r="M52" s="199"/>
      <c r="N52" s="199"/>
      <c r="O52" s="140"/>
      <c r="P52" s="140"/>
      <c r="Q52" s="142">
        <v>17.0</v>
      </c>
      <c r="R52" s="191">
        <f t="shared" si="8"/>
        <v>2.5</v>
      </c>
      <c r="S52" s="185">
        <f t="shared" si="9"/>
        <v>1</v>
      </c>
      <c r="T52" s="185">
        <f t="shared" si="10"/>
        <v>2.5</v>
      </c>
      <c r="U52" s="193">
        <f t="shared" si="11"/>
        <v>83.64</v>
      </c>
      <c r="V52" s="191">
        <f t="shared" ref="V52:W52" si="46">C52/100</f>
        <v>0.96</v>
      </c>
      <c r="W52" s="191">
        <f t="shared" si="46"/>
        <v>2.05</v>
      </c>
      <c r="X52" s="191">
        <f t="shared" si="13"/>
        <v>2.5</v>
      </c>
      <c r="Y52" s="194">
        <f t="shared" si="14"/>
        <v>4.92</v>
      </c>
      <c r="Z52" s="140"/>
      <c r="AA52" s="140"/>
      <c r="AB52" s="140"/>
      <c r="AC52" s="140"/>
      <c r="AD52" s="140"/>
      <c r="AE52" s="140"/>
      <c r="AF52" s="140"/>
      <c r="AG52" s="140"/>
      <c r="AH52" s="140"/>
      <c r="AI52" s="140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</row>
    <row r="53" ht="27.0" customHeight="1">
      <c r="A53" s="185">
        <v>77.0</v>
      </c>
      <c r="B53" s="195" t="s">
        <v>97</v>
      </c>
      <c r="C53" s="195">
        <v>102.0</v>
      </c>
      <c r="D53" s="195">
        <v>205.0</v>
      </c>
      <c r="E53" s="195">
        <v>250.0</v>
      </c>
      <c r="F53" s="195">
        <f t="shared" si="4"/>
        <v>0</v>
      </c>
      <c r="G53" s="195">
        <f t="shared" si="5"/>
        <v>88.8675</v>
      </c>
      <c r="H53" s="196">
        <f t="shared" si="6"/>
        <v>88.8675</v>
      </c>
      <c r="I53" s="195">
        <v>2.0</v>
      </c>
      <c r="J53" s="219">
        <f t="shared" si="7"/>
        <v>177.735</v>
      </c>
      <c r="K53" s="140"/>
      <c r="L53" s="198"/>
      <c r="M53" s="199"/>
      <c r="N53" s="199"/>
      <c r="O53" s="140"/>
      <c r="P53" s="140"/>
      <c r="Q53" s="142">
        <v>17.0</v>
      </c>
      <c r="R53" s="191">
        <f t="shared" si="8"/>
        <v>2.5</v>
      </c>
      <c r="S53" s="185">
        <f t="shared" si="9"/>
        <v>2</v>
      </c>
      <c r="T53" s="185">
        <f t="shared" si="10"/>
        <v>5</v>
      </c>
      <c r="U53" s="193">
        <f t="shared" si="11"/>
        <v>88.8675</v>
      </c>
      <c r="V53" s="191">
        <f t="shared" ref="V53:W53" si="47">C53/100</f>
        <v>1.02</v>
      </c>
      <c r="W53" s="191">
        <f t="shared" si="47"/>
        <v>2.05</v>
      </c>
      <c r="X53" s="191">
        <f t="shared" si="13"/>
        <v>5</v>
      </c>
      <c r="Y53" s="194">
        <f t="shared" si="14"/>
        <v>10.455</v>
      </c>
      <c r="Z53" s="140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</row>
    <row r="54" ht="27.0" customHeight="1">
      <c r="A54" s="185">
        <v>78.0</v>
      </c>
      <c r="B54" s="195" t="s">
        <v>97</v>
      </c>
      <c r="C54" s="195">
        <v>99.0</v>
      </c>
      <c r="D54" s="195">
        <v>205.0</v>
      </c>
      <c r="E54" s="195">
        <v>250.0</v>
      </c>
      <c r="F54" s="195">
        <f t="shared" si="4"/>
        <v>0</v>
      </c>
      <c r="G54" s="195">
        <f t="shared" si="5"/>
        <v>86.25375</v>
      </c>
      <c r="H54" s="196">
        <f t="shared" si="6"/>
        <v>86.25375</v>
      </c>
      <c r="I54" s="195">
        <v>2.0</v>
      </c>
      <c r="J54" s="219">
        <f t="shared" si="7"/>
        <v>172.5075</v>
      </c>
      <c r="K54" s="140"/>
      <c r="L54" s="198"/>
      <c r="M54" s="199"/>
      <c r="N54" s="199"/>
      <c r="O54" s="140"/>
      <c r="P54" s="140"/>
      <c r="Q54" s="142">
        <v>17.0</v>
      </c>
      <c r="R54" s="191">
        <f t="shared" si="8"/>
        <v>2.5</v>
      </c>
      <c r="S54" s="185">
        <f t="shared" si="9"/>
        <v>2</v>
      </c>
      <c r="T54" s="185">
        <f t="shared" si="10"/>
        <v>5</v>
      </c>
      <c r="U54" s="193">
        <f t="shared" si="11"/>
        <v>86.25375</v>
      </c>
      <c r="V54" s="191">
        <f t="shared" ref="V54:W54" si="48">C54/100</f>
        <v>0.99</v>
      </c>
      <c r="W54" s="191">
        <f t="shared" si="48"/>
        <v>2.05</v>
      </c>
      <c r="X54" s="191">
        <f t="shared" si="13"/>
        <v>5</v>
      </c>
      <c r="Y54" s="194">
        <f t="shared" si="14"/>
        <v>10.1475</v>
      </c>
      <c r="Z54" s="140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</row>
    <row r="55" ht="27.0" customHeight="1">
      <c r="A55" s="185">
        <v>79.0</v>
      </c>
      <c r="B55" s="195" t="s">
        <v>97</v>
      </c>
      <c r="C55" s="195">
        <v>96.0</v>
      </c>
      <c r="D55" s="195">
        <v>205.0</v>
      </c>
      <c r="E55" s="195">
        <v>250.0</v>
      </c>
      <c r="F55" s="195">
        <f t="shared" si="4"/>
        <v>0</v>
      </c>
      <c r="G55" s="195">
        <f t="shared" si="5"/>
        <v>83.64</v>
      </c>
      <c r="H55" s="196">
        <f t="shared" si="6"/>
        <v>83.64</v>
      </c>
      <c r="I55" s="195">
        <v>1.0</v>
      </c>
      <c r="J55" s="219">
        <f t="shared" si="7"/>
        <v>83.64</v>
      </c>
      <c r="K55" s="140"/>
      <c r="L55" s="198"/>
      <c r="M55" s="199"/>
      <c r="N55" s="199"/>
      <c r="O55" s="140"/>
      <c r="P55" s="140"/>
      <c r="Q55" s="142">
        <v>17.0</v>
      </c>
      <c r="R55" s="191">
        <f t="shared" si="8"/>
        <v>2.5</v>
      </c>
      <c r="S55" s="185">
        <f t="shared" si="9"/>
        <v>1</v>
      </c>
      <c r="T55" s="185">
        <f t="shared" si="10"/>
        <v>2.5</v>
      </c>
      <c r="U55" s="193">
        <f t="shared" si="11"/>
        <v>83.64</v>
      </c>
      <c r="V55" s="191">
        <f t="shared" ref="V55:W55" si="49">C55/100</f>
        <v>0.96</v>
      </c>
      <c r="W55" s="191">
        <f t="shared" si="49"/>
        <v>2.05</v>
      </c>
      <c r="X55" s="191">
        <f t="shared" si="13"/>
        <v>2.5</v>
      </c>
      <c r="Y55" s="194">
        <f t="shared" si="14"/>
        <v>4.92</v>
      </c>
      <c r="Z55" s="140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</row>
    <row r="56" ht="27.0" customHeight="1">
      <c r="A56" s="185">
        <v>80.0</v>
      </c>
      <c r="B56" s="195" t="s">
        <v>97</v>
      </c>
      <c r="C56" s="195">
        <v>99.0</v>
      </c>
      <c r="D56" s="195">
        <v>205.0</v>
      </c>
      <c r="E56" s="195">
        <v>250.0</v>
      </c>
      <c r="F56" s="195">
        <f t="shared" si="4"/>
        <v>0</v>
      </c>
      <c r="G56" s="195">
        <f t="shared" si="5"/>
        <v>86.25375</v>
      </c>
      <c r="H56" s="196">
        <f t="shared" si="6"/>
        <v>86.25375</v>
      </c>
      <c r="I56" s="195">
        <v>1.0</v>
      </c>
      <c r="J56" s="219">
        <f t="shared" si="7"/>
        <v>86.25375</v>
      </c>
      <c r="K56" s="140"/>
      <c r="L56" s="198"/>
      <c r="M56" s="199"/>
      <c r="N56" s="199"/>
      <c r="O56" s="140"/>
      <c r="P56" s="140"/>
      <c r="Q56" s="142">
        <v>17.0</v>
      </c>
      <c r="R56" s="191">
        <f t="shared" si="8"/>
        <v>2.5</v>
      </c>
      <c r="S56" s="185">
        <f t="shared" si="9"/>
        <v>1</v>
      </c>
      <c r="T56" s="185">
        <f t="shared" si="10"/>
        <v>2.5</v>
      </c>
      <c r="U56" s="193">
        <f t="shared" si="11"/>
        <v>86.25375</v>
      </c>
      <c r="V56" s="191">
        <f t="shared" ref="V56:W56" si="50">C56/100</f>
        <v>0.99</v>
      </c>
      <c r="W56" s="191">
        <f t="shared" si="50"/>
        <v>2.05</v>
      </c>
      <c r="X56" s="191">
        <f t="shared" si="13"/>
        <v>2.5</v>
      </c>
      <c r="Y56" s="194">
        <f t="shared" si="14"/>
        <v>5.07375</v>
      </c>
      <c r="Z56" s="140"/>
      <c r="AA56" s="140"/>
      <c r="AB56" s="140"/>
      <c r="AC56" s="140"/>
      <c r="AD56" s="140"/>
      <c r="AE56" s="140"/>
      <c r="AF56" s="140"/>
      <c r="AG56" s="140"/>
      <c r="AH56" s="140"/>
      <c r="AI56" s="140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</row>
    <row r="57" ht="27.0" customHeight="1">
      <c r="A57" s="185">
        <v>81.0</v>
      </c>
      <c r="B57" s="195" t="s">
        <v>97</v>
      </c>
      <c r="C57" s="195">
        <v>95.0</v>
      </c>
      <c r="D57" s="195">
        <v>205.0</v>
      </c>
      <c r="E57" s="195">
        <v>250.0</v>
      </c>
      <c r="F57" s="195">
        <f t="shared" si="4"/>
        <v>0</v>
      </c>
      <c r="G57" s="195">
        <f t="shared" si="5"/>
        <v>82.76875</v>
      </c>
      <c r="H57" s="196">
        <f t="shared" si="6"/>
        <v>82.76875</v>
      </c>
      <c r="I57" s="195">
        <v>1.0</v>
      </c>
      <c r="J57" s="219">
        <f t="shared" si="7"/>
        <v>82.76875</v>
      </c>
      <c r="K57" s="140"/>
      <c r="L57" s="198"/>
      <c r="M57" s="199"/>
      <c r="N57" s="199"/>
      <c r="O57" s="140"/>
      <c r="P57" s="140"/>
      <c r="Q57" s="142">
        <v>17.0</v>
      </c>
      <c r="R57" s="191">
        <f t="shared" si="8"/>
        <v>2.5</v>
      </c>
      <c r="S57" s="185">
        <f t="shared" si="9"/>
        <v>1</v>
      </c>
      <c r="T57" s="185">
        <f t="shared" si="10"/>
        <v>2.5</v>
      </c>
      <c r="U57" s="193">
        <f t="shared" si="11"/>
        <v>82.76875</v>
      </c>
      <c r="V57" s="191">
        <f t="shared" ref="V57:W57" si="51">C57/100</f>
        <v>0.95</v>
      </c>
      <c r="W57" s="191">
        <f t="shared" si="51"/>
        <v>2.05</v>
      </c>
      <c r="X57" s="191">
        <f t="shared" si="13"/>
        <v>2.5</v>
      </c>
      <c r="Y57" s="194">
        <f t="shared" si="14"/>
        <v>4.86875</v>
      </c>
      <c r="Z57" s="140"/>
      <c r="AA57" s="140"/>
      <c r="AB57" s="140"/>
      <c r="AC57" s="140"/>
      <c r="AD57" s="140"/>
      <c r="AE57" s="140"/>
      <c r="AF57" s="140"/>
      <c r="AG57" s="140"/>
      <c r="AH57" s="140"/>
      <c r="AI57" s="140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</row>
    <row r="58" ht="27.0" customHeight="1">
      <c r="A58" s="185">
        <v>85.0</v>
      </c>
      <c r="B58" s="186" t="s">
        <v>70</v>
      </c>
      <c r="C58" s="187">
        <v>75.0</v>
      </c>
      <c r="D58" s="187">
        <v>205.0</v>
      </c>
      <c r="E58" s="187">
        <v>249.0</v>
      </c>
      <c r="F58" s="187">
        <f t="shared" si="4"/>
        <v>0.8</v>
      </c>
      <c r="G58" s="187">
        <f t="shared" si="5"/>
        <v>70.8249375</v>
      </c>
      <c r="H58" s="188">
        <f t="shared" si="6"/>
        <v>56.65995</v>
      </c>
      <c r="I58" s="187">
        <v>1.0</v>
      </c>
      <c r="J58" s="219">
        <f t="shared" si="7"/>
        <v>56.65995</v>
      </c>
      <c r="K58" s="140"/>
      <c r="L58" s="198"/>
      <c r="M58" s="199"/>
      <c r="N58" s="199"/>
      <c r="O58" s="140"/>
      <c r="P58" s="140"/>
      <c r="Q58" s="142">
        <v>18.5</v>
      </c>
      <c r="R58" s="191">
        <f t="shared" si="8"/>
        <v>2.49</v>
      </c>
      <c r="S58" s="185">
        <f t="shared" si="9"/>
        <v>1</v>
      </c>
      <c r="T58" s="185">
        <f t="shared" si="10"/>
        <v>2.49</v>
      </c>
      <c r="U58" s="193">
        <f t="shared" si="11"/>
        <v>70.8249375</v>
      </c>
      <c r="V58" s="191">
        <f t="shared" ref="V58:W58" si="52">C58/100</f>
        <v>0.75</v>
      </c>
      <c r="W58" s="191">
        <f t="shared" si="52"/>
        <v>2.05</v>
      </c>
      <c r="X58" s="191">
        <f t="shared" si="13"/>
        <v>2.49</v>
      </c>
      <c r="Y58" s="194">
        <f t="shared" si="14"/>
        <v>3.828375</v>
      </c>
      <c r="Z58" s="140"/>
      <c r="AA58" s="140"/>
      <c r="AB58" s="140"/>
      <c r="AC58" s="140"/>
      <c r="AD58" s="140"/>
      <c r="AE58" s="140"/>
      <c r="AF58" s="140"/>
      <c r="AG58" s="140"/>
      <c r="AH58" s="140"/>
      <c r="AI58" s="140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</row>
    <row r="59" ht="27.0" customHeight="1">
      <c r="A59" s="185">
        <v>99.0</v>
      </c>
      <c r="B59" s="195" t="s">
        <v>26</v>
      </c>
      <c r="C59" s="195">
        <v>102.0</v>
      </c>
      <c r="D59" s="195">
        <v>205.0</v>
      </c>
      <c r="E59" s="195">
        <v>247.0</v>
      </c>
      <c r="F59" s="195">
        <f t="shared" si="4"/>
        <v>0</v>
      </c>
      <c r="G59" s="195">
        <f t="shared" si="5"/>
        <v>95.548245</v>
      </c>
      <c r="H59" s="196">
        <f t="shared" si="6"/>
        <v>95.548245</v>
      </c>
      <c r="I59" s="195">
        <v>3.0</v>
      </c>
      <c r="J59" s="219">
        <f t="shared" si="7"/>
        <v>286.644735</v>
      </c>
      <c r="K59" s="140"/>
      <c r="L59" s="198"/>
      <c r="M59" s="199"/>
      <c r="N59" s="199"/>
      <c r="O59" s="140"/>
      <c r="P59" s="140"/>
      <c r="Q59" s="142">
        <v>18.5</v>
      </c>
      <c r="R59" s="191">
        <f t="shared" si="8"/>
        <v>2.47</v>
      </c>
      <c r="S59" s="185">
        <f t="shared" si="9"/>
        <v>3</v>
      </c>
      <c r="T59" s="185">
        <f t="shared" si="10"/>
        <v>7.41</v>
      </c>
      <c r="U59" s="193">
        <f t="shared" si="11"/>
        <v>95.548245</v>
      </c>
      <c r="V59" s="191">
        <f t="shared" ref="V59:W59" si="53">C59/100</f>
        <v>1.02</v>
      </c>
      <c r="W59" s="191">
        <f t="shared" si="53"/>
        <v>2.05</v>
      </c>
      <c r="X59" s="191">
        <f t="shared" si="13"/>
        <v>7.41</v>
      </c>
      <c r="Y59" s="194">
        <f t="shared" si="14"/>
        <v>15.49431</v>
      </c>
      <c r="Z59" s="140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</row>
    <row r="60" ht="27.0" customHeight="1">
      <c r="A60" s="185">
        <v>100.0</v>
      </c>
      <c r="B60" s="195" t="s">
        <v>26</v>
      </c>
      <c r="C60" s="195">
        <v>102.0</v>
      </c>
      <c r="D60" s="195">
        <v>205.0</v>
      </c>
      <c r="E60" s="195">
        <v>207.0</v>
      </c>
      <c r="F60" s="195">
        <f t="shared" si="4"/>
        <v>0</v>
      </c>
      <c r="G60" s="195">
        <f t="shared" si="5"/>
        <v>80.074845</v>
      </c>
      <c r="H60" s="196">
        <f t="shared" si="6"/>
        <v>80.074845</v>
      </c>
      <c r="I60" s="195">
        <v>12.0</v>
      </c>
      <c r="J60" s="219">
        <f t="shared" si="7"/>
        <v>960.89814</v>
      </c>
      <c r="K60" s="140"/>
      <c r="L60" s="198"/>
      <c r="M60" s="199"/>
      <c r="N60" s="199"/>
      <c r="O60" s="140"/>
      <c r="P60" s="140"/>
      <c r="Q60" s="142">
        <v>18.5</v>
      </c>
      <c r="R60" s="191">
        <f t="shared" si="8"/>
        <v>2.07</v>
      </c>
      <c r="S60" s="185">
        <f t="shared" si="9"/>
        <v>12</v>
      </c>
      <c r="T60" s="185">
        <f t="shared" si="10"/>
        <v>24.84</v>
      </c>
      <c r="U60" s="193">
        <f t="shared" si="11"/>
        <v>80.074845</v>
      </c>
      <c r="V60" s="191">
        <f t="shared" ref="V60:W60" si="54">C60/100</f>
        <v>1.02</v>
      </c>
      <c r="W60" s="191">
        <f t="shared" si="54"/>
        <v>2.05</v>
      </c>
      <c r="X60" s="191">
        <f t="shared" si="13"/>
        <v>24.84</v>
      </c>
      <c r="Y60" s="194">
        <f t="shared" si="14"/>
        <v>51.94044</v>
      </c>
      <c r="Z60" s="140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</row>
    <row r="61" ht="27.0" customHeight="1">
      <c r="A61" s="185">
        <v>102.0</v>
      </c>
      <c r="B61" s="195" t="s">
        <v>26</v>
      </c>
      <c r="C61" s="195">
        <v>102.0</v>
      </c>
      <c r="D61" s="195">
        <v>205.0</v>
      </c>
      <c r="E61" s="195">
        <v>209.0</v>
      </c>
      <c r="F61" s="195">
        <f t="shared" si="4"/>
        <v>0</v>
      </c>
      <c r="G61" s="195">
        <f t="shared" si="5"/>
        <v>80.848515</v>
      </c>
      <c r="H61" s="196">
        <f t="shared" si="6"/>
        <v>80.848515</v>
      </c>
      <c r="I61" s="195">
        <v>1.0</v>
      </c>
      <c r="J61" s="219">
        <f t="shared" si="7"/>
        <v>80.848515</v>
      </c>
      <c r="K61" s="140"/>
      <c r="L61" s="198"/>
      <c r="M61" s="199"/>
      <c r="N61" s="199"/>
      <c r="O61" s="140"/>
      <c r="P61" s="140"/>
      <c r="Q61" s="142">
        <v>18.5</v>
      </c>
      <c r="R61" s="191">
        <f t="shared" si="8"/>
        <v>2.09</v>
      </c>
      <c r="S61" s="185">
        <f t="shared" si="9"/>
        <v>1</v>
      </c>
      <c r="T61" s="185">
        <f t="shared" si="10"/>
        <v>2.09</v>
      </c>
      <c r="U61" s="193">
        <f t="shared" si="11"/>
        <v>80.848515</v>
      </c>
      <c r="V61" s="191">
        <f t="shared" ref="V61:W61" si="55">C61/100</f>
        <v>1.02</v>
      </c>
      <c r="W61" s="191">
        <f t="shared" si="55"/>
        <v>2.05</v>
      </c>
      <c r="X61" s="191">
        <f t="shared" si="13"/>
        <v>2.09</v>
      </c>
      <c r="Y61" s="194">
        <f t="shared" si="14"/>
        <v>4.37019</v>
      </c>
      <c r="Z61" s="140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</row>
    <row r="62" ht="27.0" customHeight="1">
      <c r="A62" s="185">
        <v>103.0</v>
      </c>
      <c r="B62" s="195" t="s">
        <v>26</v>
      </c>
      <c r="C62" s="195">
        <v>103.0</v>
      </c>
      <c r="D62" s="195">
        <v>205.0</v>
      </c>
      <c r="E62" s="195">
        <v>208.0</v>
      </c>
      <c r="F62" s="195">
        <f t="shared" si="4"/>
        <v>0</v>
      </c>
      <c r="G62" s="195">
        <f t="shared" si="5"/>
        <v>81.25052</v>
      </c>
      <c r="H62" s="196">
        <f t="shared" si="6"/>
        <v>81.25052</v>
      </c>
      <c r="I62" s="195">
        <v>9.0</v>
      </c>
      <c r="J62" s="219">
        <f t="shared" si="7"/>
        <v>731.25468</v>
      </c>
      <c r="K62" s="140"/>
      <c r="L62" s="198"/>
      <c r="M62" s="199"/>
      <c r="N62" s="199"/>
      <c r="O62" s="140"/>
      <c r="P62" s="140"/>
      <c r="Q62" s="142">
        <v>18.5</v>
      </c>
      <c r="R62" s="191">
        <f t="shared" si="8"/>
        <v>2.08</v>
      </c>
      <c r="S62" s="185">
        <f t="shared" si="9"/>
        <v>9</v>
      </c>
      <c r="T62" s="185">
        <f t="shared" si="10"/>
        <v>18.72</v>
      </c>
      <c r="U62" s="193">
        <f t="shared" si="11"/>
        <v>81.25052</v>
      </c>
      <c r="V62" s="191">
        <f t="shared" ref="V62:W62" si="56">C62/100</f>
        <v>1.03</v>
      </c>
      <c r="W62" s="191">
        <f t="shared" si="56"/>
        <v>2.05</v>
      </c>
      <c r="X62" s="191">
        <f t="shared" si="13"/>
        <v>18.72</v>
      </c>
      <c r="Y62" s="194">
        <f t="shared" si="14"/>
        <v>39.52728</v>
      </c>
      <c r="Z62" s="140"/>
      <c r="AA62" s="140"/>
      <c r="AB62" s="140"/>
      <c r="AC62" s="140"/>
      <c r="AD62" s="140"/>
      <c r="AE62" s="140"/>
      <c r="AF62" s="140"/>
      <c r="AG62" s="140"/>
      <c r="AH62" s="140"/>
      <c r="AI62" s="140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</row>
    <row r="63" ht="27.0" customHeight="1">
      <c r="A63" s="185">
        <v>104.0</v>
      </c>
      <c r="B63" s="195" t="s">
        <v>26</v>
      </c>
      <c r="C63" s="195">
        <v>103.0</v>
      </c>
      <c r="D63" s="195">
        <v>205.0</v>
      </c>
      <c r="E63" s="195">
        <v>207.0</v>
      </c>
      <c r="F63" s="195">
        <f t="shared" si="4"/>
        <v>0</v>
      </c>
      <c r="G63" s="195">
        <f t="shared" si="5"/>
        <v>80.8598925</v>
      </c>
      <c r="H63" s="196">
        <f t="shared" si="6"/>
        <v>80.8598925</v>
      </c>
      <c r="I63" s="195">
        <v>4.0</v>
      </c>
      <c r="J63" s="219">
        <f t="shared" si="7"/>
        <v>323.43957</v>
      </c>
      <c r="K63" s="140"/>
      <c r="L63" s="198"/>
      <c r="M63" s="199"/>
      <c r="N63" s="199"/>
      <c r="O63" s="140"/>
      <c r="P63" s="140"/>
      <c r="Q63" s="142">
        <v>18.5</v>
      </c>
      <c r="R63" s="191">
        <f t="shared" si="8"/>
        <v>2.07</v>
      </c>
      <c r="S63" s="185">
        <f t="shared" si="9"/>
        <v>4</v>
      </c>
      <c r="T63" s="185">
        <f t="shared" si="10"/>
        <v>8.28</v>
      </c>
      <c r="U63" s="193">
        <f t="shared" si="11"/>
        <v>80.8598925</v>
      </c>
      <c r="V63" s="191">
        <f t="shared" ref="V63:W63" si="57">C63/100</f>
        <v>1.03</v>
      </c>
      <c r="W63" s="191">
        <f t="shared" si="57"/>
        <v>2.05</v>
      </c>
      <c r="X63" s="191">
        <f t="shared" si="13"/>
        <v>8.28</v>
      </c>
      <c r="Y63" s="194">
        <f t="shared" si="14"/>
        <v>17.48322</v>
      </c>
      <c r="Z63" s="140"/>
      <c r="AA63" s="140"/>
      <c r="AB63" s="140"/>
      <c r="AC63" s="140"/>
      <c r="AD63" s="140"/>
      <c r="AE63" s="140"/>
      <c r="AF63" s="140"/>
      <c r="AG63" s="140"/>
      <c r="AH63" s="140"/>
      <c r="AI63" s="140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</row>
    <row r="64" ht="27.0" customHeight="1">
      <c r="A64" s="185">
        <v>105.0</v>
      </c>
      <c r="B64" s="195" t="s">
        <v>26</v>
      </c>
      <c r="C64" s="195">
        <v>104.0</v>
      </c>
      <c r="D64" s="195">
        <v>205.0</v>
      </c>
      <c r="E64" s="195">
        <v>208.0</v>
      </c>
      <c r="F64" s="195">
        <f t="shared" si="4"/>
        <v>0</v>
      </c>
      <c r="G64" s="195">
        <f t="shared" si="5"/>
        <v>82.03936</v>
      </c>
      <c r="H64" s="196">
        <f t="shared" si="6"/>
        <v>82.03936</v>
      </c>
      <c r="I64" s="195">
        <v>1.0</v>
      </c>
      <c r="J64" s="219">
        <f t="shared" si="7"/>
        <v>82.03936</v>
      </c>
      <c r="K64" s="140"/>
      <c r="L64" s="198"/>
      <c r="M64" s="199"/>
      <c r="N64" s="199"/>
      <c r="O64" s="140"/>
      <c r="P64" s="140"/>
      <c r="Q64" s="142">
        <v>18.5</v>
      </c>
      <c r="R64" s="191">
        <f t="shared" si="8"/>
        <v>2.08</v>
      </c>
      <c r="S64" s="185">
        <f t="shared" si="9"/>
        <v>1</v>
      </c>
      <c r="T64" s="185">
        <f t="shared" si="10"/>
        <v>2.08</v>
      </c>
      <c r="U64" s="193">
        <f t="shared" si="11"/>
        <v>82.03936</v>
      </c>
      <c r="V64" s="191">
        <f t="shared" ref="V64:W64" si="58">C64/100</f>
        <v>1.04</v>
      </c>
      <c r="W64" s="191">
        <f t="shared" si="58"/>
        <v>2.05</v>
      </c>
      <c r="X64" s="191">
        <f t="shared" si="13"/>
        <v>2.08</v>
      </c>
      <c r="Y64" s="194">
        <f t="shared" si="14"/>
        <v>4.43456</v>
      </c>
      <c r="Z64" s="140"/>
      <c r="AA64" s="140"/>
      <c r="AB64" s="140"/>
      <c r="AC64" s="140"/>
      <c r="AD64" s="140"/>
      <c r="AE64" s="140"/>
      <c r="AF64" s="140"/>
      <c r="AG64" s="140"/>
      <c r="AH64" s="140"/>
      <c r="AI64" s="140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</row>
    <row r="65" ht="27.0" customHeight="1">
      <c r="A65" s="185">
        <v>109.0</v>
      </c>
      <c r="B65" s="195" t="s">
        <v>26</v>
      </c>
      <c r="C65" s="195">
        <v>100.0</v>
      </c>
      <c r="D65" s="195">
        <v>205.0</v>
      </c>
      <c r="E65" s="195">
        <v>208.0</v>
      </c>
      <c r="F65" s="195">
        <f t="shared" si="4"/>
        <v>0</v>
      </c>
      <c r="G65" s="195">
        <f t="shared" si="5"/>
        <v>78.884</v>
      </c>
      <c r="H65" s="196">
        <f t="shared" si="6"/>
        <v>78.884</v>
      </c>
      <c r="I65" s="195">
        <v>3.0</v>
      </c>
      <c r="J65" s="219">
        <f t="shared" si="7"/>
        <v>236.652</v>
      </c>
      <c r="K65" s="140"/>
      <c r="L65" s="198"/>
      <c r="M65" s="199"/>
      <c r="N65" s="199"/>
      <c r="O65" s="140"/>
      <c r="P65" s="140"/>
      <c r="Q65" s="142">
        <v>18.5</v>
      </c>
      <c r="R65" s="191">
        <f t="shared" si="8"/>
        <v>2.08</v>
      </c>
      <c r="S65" s="185">
        <f t="shared" si="9"/>
        <v>3</v>
      </c>
      <c r="T65" s="185">
        <f t="shared" si="10"/>
        <v>6.24</v>
      </c>
      <c r="U65" s="193">
        <f t="shared" si="11"/>
        <v>78.884</v>
      </c>
      <c r="V65" s="191">
        <f t="shared" ref="V65:W65" si="59">C65/100</f>
        <v>1</v>
      </c>
      <c r="W65" s="191">
        <f t="shared" si="59"/>
        <v>2.05</v>
      </c>
      <c r="X65" s="191">
        <f t="shared" si="13"/>
        <v>6.24</v>
      </c>
      <c r="Y65" s="194">
        <f t="shared" si="14"/>
        <v>12.792</v>
      </c>
      <c r="Z65" s="140"/>
      <c r="AA65" s="140"/>
      <c r="AB65" s="140"/>
      <c r="AC65" s="140"/>
      <c r="AD65" s="140"/>
      <c r="AE65" s="140"/>
      <c r="AF65" s="140"/>
      <c r="AG65" s="140"/>
      <c r="AH65" s="140"/>
      <c r="AI65" s="140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</row>
    <row r="66" ht="27.0" customHeight="1">
      <c r="A66" s="185">
        <v>111.0</v>
      </c>
      <c r="B66" s="195" t="s">
        <v>26</v>
      </c>
      <c r="C66" s="195">
        <v>100.0</v>
      </c>
      <c r="D66" s="195">
        <v>205.0</v>
      </c>
      <c r="E66" s="195">
        <v>247.0</v>
      </c>
      <c r="F66" s="195">
        <f t="shared" si="4"/>
        <v>0</v>
      </c>
      <c r="G66" s="195">
        <f t="shared" si="5"/>
        <v>93.67475</v>
      </c>
      <c r="H66" s="196">
        <f t="shared" si="6"/>
        <v>93.67475</v>
      </c>
      <c r="I66" s="195">
        <v>1.0</v>
      </c>
      <c r="J66" s="219">
        <f t="shared" si="7"/>
        <v>93.67475</v>
      </c>
      <c r="K66" s="140"/>
      <c r="L66" s="198"/>
      <c r="M66" s="199"/>
      <c r="N66" s="199"/>
      <c r="O66" s="140"/>
      <c r="P66" s="140"/>
      <c r="Q66" s="142">
        <v>18.5</v>
      </c>
      <c r="R66" s="191">
        <f t="shared" si="8"/>
        <v>2.47</v>
      </c>
      <c r="S66" s="185">
        <f t="shared" si="9"/>
        <v>1</v>
      </c>
      <c r="T66" s="185">
        <f t="shared" si="10"/>
        <v>2.47</v>
      </c>
      <c r="U66" s="193">
        <f t="shared" si="11"/>
        <v>93.67475</v>
      </c>
      <c r="V66" s="191">
        <f t="shared" ref="V66:W66" si="60">C66/100</f>
        <v>1</v>
      </c>
      <c r="W66" s="191">
        <f t="shared" si="60"/>
        <v>2.05</v>
      </c>
      <c r="X66" s="191">
        <f t="shared" si="13"/>
        <v>2.47</v>
      </c>
      <c r="Y66" s="194">
        <f t="shared" si="14"/>
        <v>5.0635</v>
      </c>
      <c r="Z66" s="140"/>
      <c r="AA66" s="140"/>
      <c r="AB66" s="140"/>
      <c r="AC66" s="140"/>
      <c r="AD66" s="140"/>
      <c r="AE66" s="140"/>
      <c r="AF66" s="140"/>
      <c r="AG66" s="140"/>
      <c r="AH66" s="140"/>
      <c r="AI66" s="140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</row>
    <row r="67" ht="27.0" customHeight="1">
      <c r="A67" s="185">
        <v>112.0</v>
      </c>
      <c r="B67" s="195" t="s">
        <v>26</v>
      </c>
      <c r="C67" s="195">
        <v>100.0</v>
      </c>
      <c r="D67" s="195">
        <v>205.0</v>
      </c>
      <c r="E67" s="195">
        <v>207.0</v>
      </c>
      <c r="F67" s="195">
        <f t="shared" si="4"/>
        <v>0</v>
      </c>
      <c r="G67" s="195">
        <f t="shared" si="5"/>
        <v>78.50475</v>
      </c>
      <c r="H67" s="196">
        <f t="shared" si="6"/>
        <v>78.50475</v>
      </c>
      <c r="I67" s="195">
        <v>4.0</v>
      </c>
      <c r="J67" s="219">
        <f t="shared" si="7"/>
        <v>314.019</v>
      </c>
      <c r="K67" s="140"/>
      <c r="L67" s="198"/>
      <c r="M67" s="199"/>
      <c r="N67" s="199"/>
      <c r="O67" s="140"/>
      <c r="P67" s="140"/>
      <c r="Q67" s="142">
        <v>18.5</v>
      </c>
      <c r="R67" s="191">
        <f t="shared" si="8"/>
        <v>2.07</v>
      </c>
      <c r="S67" s="185">
        <f t="shared" si="9"/>
        <v>4</v>
      </c>
      <c r="T67" s="185">
        <f t="shared" si="10"/>
        <v>8.28</v>
      </c>
      <c r="U67" s="193">
        <f t="shared" si="11"/>
        <v>78.50475</v>
      </c>
      <c r="V67" s="191">
        <f t="shared" ref="V67:W67" si="61">C67/100</f>
        <v>1</v>
      </c>
      <c r="W67" s="191">
        <f t="shared" si="61"/>
        <v>2.05</v>
      </c>
      <c r="X67" s="191">
        <f t="shared" si="13"/>
        <v>8.28</v>
      </c>
      <c r="Y67" s="194">
        <f t="shared" si="14"/>
        <v>16.974</v>
      </c>
      <c r="Z67" s="140"/>
      <c r="AA67" s="140"/>
      <c r="AB67" s="140"/>
      <c r="AC67" s="140"/>
      <c r="AD67" s="140"/>
      <c r="AE67" s="140"/>
      <c r="AF67" s="140"/>
      <c r="AG67" s="140"/>
      <c r="AH67" s="140"/>
      <c r="AI67" s="140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</row>
    <row r="68" ht="27.0" customHeight="1">
      <c r="A68" s="185">
        <v>115.0</v>
      </c>
      <c r="B68" s="195" t="s">
        <v>26</v>
      </c>
      <c r="C68" s="195">
        <v>100.0</v>
      </c>
      <c r="D68" s="195">
        <v>205.0</v>
      </c>
      <c r="E68" s="195">
        <v>206.0</v>
      </c>
      <c r="F68" s="195">
        <f t="shared" si="4"/>
        <v>0</v>
      </c>
      <c r="G68" s="195">
        <f t="shared" si="5"/>
        <v>78.1255</v>
      </c>
      <c r="H68" s="196">
        <f t="shared" si="6"/>
        <v>78.1255</v>
      </c>
      <c r="I68" s="195">
        <v>1.0</v>
      </c>
      <c r="J68" s="219">
        <f t="shared" si="7"/>
        <v>78.1255</v>
      </c>
      <c r="K68" s="140"/>
      <c r="L68" s="198"/>
      <c r="M68" s="199"/>
      <c r="N68" s="199"/>
      <c r="O68" s="140"/>
      <c r="P68" s="140"/>
      <c r="Q68" s="142">
        <v>18.5</v>
      </c>
      <c r="R68" s="191">
        <f t="shared" si="8"/>
        <v>2.06</v>
      </c>
      <c r="S68" s="185">
        <f t="shared" si="9"/>
        <v>1</v>
      </c>
      <c r="T68" s="185">
        <f t="shared" si="10"/>
        <v>2.06</v>
      </c>
      <c r="U68" s="193">
        <f t="shared" si="11"/>
        <v>78.1255</v>
      </c>
      <c r="V68" s="191">
        <f t="shared" ref="V68:W68" si="62">C68/100</f>
        <v>1</v>
      </c>
      <c r="W68" s="191">
        <f t="shared" si="62"/>
        <v>2.05</v>
      </c>
      <c r="X68" s="191">
        <f t="shared" si="13"/>
        <v>2.06</v>
      </c>
      <c r="Y68" s="194">
        <f t="shared" si="14"/>
        <v>4.223</v>
      </c>
      <c r="Z68" s="140"/>
      <c r="AA68" s="140"/>
      <c r="AB68" s="140"/>
      <c r="AC68" s="140"/>
      <c r="AD68" s="140"/>
      <c r="AE68" s="140"/>
      <c r="AF68" s="140"/>
      <c r="AG68" s="140"/>
      <c r="AH68" s="140"/>
      <c r="AI68" s="140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</row>
    <row r="69" ht="27.0" customHeight="1">
      <c r="A69" s="185">
        <v>117.0</v>
      </c>
      <c r="B69" s="195" t="s">
        <v>26</v>
      </c>
      <c r="C69" s="195">
        <v>101.0</v>
      </c>
      <c r="D69" s="195">
        <v>205.0</v>
      </c>
      <c r="E69" s="195">
        <v>207.0</v>
      </c>
      <c r="F69" s="195">
        <f t="shared" si="4"/>
        <v>0</v>
      </c>
      <c r="G69" s="195">
        <f t="shared" si="5"/>
        <v>79.2897975</v>
      </c>
      <c r="H69" s="196">
        <f t="shared" si="6"/>
        <v>79.2897975</v>
      </c>
      <c r="I69" s="195">
        <v>1.0</v>
      </c>
      <c r="J69" s="219">
        <f t="shared" si="7"/>
        <v>79.2897975</v>
      </c>
      <c r="K69" s="140"/>
      <c r="L69" s="198"/>
      <c r="M69" s="199"/>
      <c r="N69" s="199"/>
      <c r="O69" s="140"/>
      <c r="P69" s="140"/>
      <c r="Q69" s="142">
        <v>18.5</v>
      </c>
      <c r="R69" s="191">
        <f t="shared" si="8"/>
        <v>2.07</v>
      </c>
      <c r="S69" s="185">
        <f t="shared" si="9"/>
        <v>1</v>
      </c>
      <c r="T69" s="185">
        <f t="shared" si="10"/>
        <v>2.07</v>
      </c>
      <c r="U69" s="193">
        <f t="shared" si="11"/>
        <v>79.2897975</v>
      </c>
      <c r="V69" s="191">
        <f t="shared" ref="V69:W69" si="63">C69/100</f>
        <v>1.01</v>
      </c>
      <c r="W69" s="191">
        <f t="shared" si="63"/>
        <v>2.05</v>
      </c>
      <c r="X69" s="191">
        <f t="shared" si="13"/>
        <v>2.07</v>
      </c>
      <c r="Y69" s="194">
        <f t="shared" si="14"/>
        <v>4.285935</v>
      </c>
      <c r="Z69" s="140"/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</row>
    <row r="70" ht="27.0" customHeight="1">
      <c r="A70" s="185">
        <v>119.0</v>
      </c>
      <c r="B70" s="195" t="s">
        <v>26</v>
      </c>
      <c r="C70" s="195">
        <v>102.0</v>
      </c>
      <c r="D70" s="195">
        <v>205.0</v>
      </c>
      <c r="E70" s="195">
        <v>208.0</v>
      </c>
      <c r="F70" s="195">
        <f t="shared" si="4"/>
        <v>0</v>
      </c>
      <c r="G70" s="195">
        <f t="shared" si="5"/>
        <v>80.46168</v>
      </c>
      <c r="H70" s="196">
        <f t="shared" si="6"/>
        <v>80.46168</v>
      </c>
      <c r="I70" s="195">
        <v>4.0</v>
      </c>
      <c r="J70" s="219">
        <f t="shared" si="7"/>
        <v>321.84672</v>
      </c>
      <c r="K70" s="140"/>
      <c r="L70" s="198"/>
      <c r="M70" s="199"/>
      <c r="N70" s="199"/>
      <c r="O70" s="140"/>
      <c r="P70" s="140"/>
      <c r="Q70" s="142">
        <v>18.5</v>
      </c>
      <c r="R70" s="191">
        <f t="shared" si="8"/>
        <v>2.08</v>
      </c>
      <c r="S70" s="185">
        <f t="shared" si="9"/>
        <v>4</v>
      </c>
      <c r="T70" s="185">
        <f t="shared" si="10"/>
        <v>8.32</v>
      </c>
      <c r="U70" s="193">
        <f t="shared" si="11"/>
        <v>80.46168</v>
      </c>
      <c r="V70" s="191">
        <f t="shared" ref="V70:W70" si="64">C70/100</f>
        <v>1.02</v>
      </c>
      <c r="W70" s="191">
        <f t="shared" si="64"/>
        <v>2.05</v>
      </c>
      <c r="X70" s="191">
        <f t="shared" si="13"/>
        <v>8.32</v>
      </c>
      <c r="Y70" s="194">
        <f t="shared" si="14"/>
        <v>17.39712</v>
      </c>
      <c r="Z70" s="140"/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</row>
    <row r="71" ht="27.0" customHeight="1">
      <c r="A71" s="185">
        <v>121.0</v>
      </c>
      <c r="B71" s="195" t="s">
        <v>26</v>
      </c>
      <c r="C71" s="195">
        <v>102.0</v>
      </c>
      <c r="D71" s="195">
        <v>205.0</v>
      </c>
      <c r="E71" s="195">
        <v>246.0</v>
      </c>
      <c r="F71" s="195">
        <f t="shared" si="4"/>
        <v>0</v>
      </c>
      <c r="G71" s="195">
        <f t="shared" si="5"/>
        <v>95.16141</v>
      </c>
      <c r="H71" s="196">
        <f t="shared" si="6"/>
        <v>95.16141</v>
      </c>
      <c r="I71" s="195">
        <v>1.0</v>
      </c>
      <c r="J71" s="219">
        <f t="shared" si="7"/>
        <v>95.16141</v>
      </c>
      <c r="K71" s="140"/>
      <c r="L71" s="198"/>
      <c r="M71" s="199"/>
      <c r="N71" s="199"/>
      <c r="O71" s="140"/>
      <c r="P71" s="140"/>
      <c r="Q71" s="142">
        <v>18.5</v>
      </c>
      <c r="R71" s="191">
        <f t="shared" si="8"/>
        <v>2.46</v>
      </c>
      <c r="S71" s="185">
        <f t="shared" si="9"/>
        <v>1</v>
      </c>
      <c r="T71" s="185">
        <f t="shared" si="10"/>
        <v>2.46</v>
      </c>
      <c r="U71" s="193">
        <f t="shared" si="11"/>
        <v>95.16141</v>
      </c>
      <c r="V71" s="191">
        <f t="shared" ref="V71:W71" si="65">C71/100</f>
        <v>1.02</v>
      </c>
      <c r="W71" s="191">
        <f t="shared" si="65"/>
        <v>2.05</v>
      </c>
      <c r="X71" s="191">
        <f t="shared" si="13"/>
        <v>2.46</v>
      </c>
      <c r="Y71" s="194">
        <f t="shared" si="14"/>
        <v>5.14386</v>
      </c>
      <c r="Z71" s="140"/>
      <c r="AA71" s="140"/>
      <c r="AB71" s="140"/>
      <c r="AC71" s="140"/>
      <c r="AD71" s="140"/>
      <c r="AE71" s="140"/>
      <c r="AF71" s="140"/>
      <c r="AG71" s="140"/>
      <c r="AH71" s="140"/>
      <c r="AI71" s="140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</row>
    <row r="72" ht="27.0" customHeight="1">
      <c r="A72" s="185">
        <v>124.0</v>
      </c>
      <c r="B72" s="195" t="s">
        <v>26</v>
      </c>
      <c r="C72" s="195">
        <v>102.0</v>
      </c>
      <c r="D72" s="195">
        <v>205.0</v>
      </c>
      <c r="E72" s="195">
        <v>222.0</v>
      </c>
      <c r="F72" s="195">
        <f t="shared" si="4"/>
        <v>0</v>
      </c>
      <c r="G72" s="195">
        <f t="shared" si="5"/>
        <v>85.87737</v>
      </c>
      <c r="H72" s="196">
        <f t="shared" si="6"/>
        <v>85.87737</v>
      </c>
      <c r="I72" s="195">
        <v>1.0</v>
      </c>
      <c r="J72" s="219">
        <f t="shared" si="7"/>
        <v>85.87737</v>
      </c>
      <c r="K72" s="140"/>
      <c r="L72" s="198"/>
      <c r="M72" s="199"/>
      <c r="N72" s="199"/>
      <c r="O72" s="140"/>
      <c r="P72" s="140"/>
      <c r="Q72" s="142">
        <v>18.5</v>
      </c>
      <c r="R72" s="191">
        <f t="shared" si="8"/>
        <v>2.22</v>
      </c>
      <c r="S72" s="185">
        <f t="shared" si="9"/>
        <v>1</v>
      </c>
      <c r="T72" s="185">
        <f t="shared" si="10"/>
        <v>2.22</v>
      </c>
      <c r="U72" s="193">
        <f t="shared" si="11"/>
        <v>85.87737</v>
      </c>
      <c r="V72" s="191">
        <f t="shared" ref="V72:W72" si="66">C72/100</f>
        <v>1.02</v>
      </c>
      <c r="W72" s="191">
        <f t="shared" si="66"/>
        <v>2.05</v>
      </c>
      <c r="X72" s="191">
        <f t="shared" si="13"/>
        <v>2.22</v>
      </c>
      <c r="Y72" s="194">
        <f t="shared" si="14"/>
        <v>4.64202</v>
      </c>
      <c r="Z72" s="140"/>
      <c r="AA72" s="140"/>
      <c r="AB72" s="140"/>
      <c r="AC72" s="140"/>
      <c r="AD72" s="140"/>
      <c r="AE72" s="140"/>
      <c r="AF72" s="140"/>
      <c r="AG72" s="140"/>
      <c r="AH72" s="140"/>
      <c r="AI72" s="140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</row>
    <row r="73" ht="27.0" customHeight="1">
      <c r="A73" s="185">
        <v>144.0</v>
      </c>
      <c r="B73" s="186" t="s">
        <v>148</v>
      </c>
      <c r="C73" s="187">
        <v>57.0</v>
      </c>
      <c r="D73" s="187">
        <v>168.0</v>
      </c>
      <c r="E73" s="187">
        <v>169.0</v>
      </c>
      <c r="F73" s="187">
        <f t="shared" si="4"/>
        <v>0.8</v>
      </c>
      <c r="G73" s="187">
        <f t="shared" si="5"/>
        <v>47.741148</v>
      </c>
      <c r="H73" s="188">
        <f t="shared" si="6"/>
        <v>38.1929184</v>
      </c>
      <c r="I73" s="187">
        <v>1.0</v>
      </c>
      <c r="J73" s="219">
        <f t="shared" si="7"/>
        <v>38.1929184</v>
      </c>
      <c r="K73" s="140"/>
      <c r="L73" s="198"/>
      <c r="M73" s="199"/>
      <c r="N73" s="199"/>
      <c r="O73" s="140"/>
      <c r="P73" s="140"/>
      <c r="Q73" s="142">
        <v>29.5</v>
      </c>
      <c r="R73" s="191">
        <f t="shared" si="8"/>
        <v>1.69</v>
      </c>
      <c r="S73" s="185">
        <f t="shared" si="9"/>
        <v>1</v>
      </c>
      <c r="T73" s="185">
        <f t="shared" si="10"/>
        <v>1.69</v>
      </c>
      <c r="U73" s="193">
        <f t="shared" si="11"/>
        <v>47.741148</v>
      </c>
      <c r="V73" s="191">
        <f t="shared" ref="V73:W73" si="67">C73/100</f>
        <v>0.57</v>
      </c>
      <c r="W73" s="191">
        <f t="shared" si="67"/>
        <v>1.68</v>
      </c>
      <c r="X73" s="191">
        <f t="shared" si="13"/>
        <v>1.69</v>
      </c>
      <c r="Y73" s="194">
        <f t="shared" si="14"/>
        <v>1.618344</v>
      </c>
      <c r="Z73" s="140"/>
      <c r="AA73" s="140"/>
      <c r="AB73" s="140"/>
      <c r="AC73" s="140"/>
      <c r="AD73" s="140"/>
      <c r="AE73" s="140"/>
      <c r="AF73" s="140"/>
      <c r="AG73" s="140"/>
      <c r="AH73" s="140"/>
      <c r="AI73" s="140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</row>
    <row r="74" ht="27.0" customHeight="1">
      <c r="A74" s="185">
        <v>150.0</v>
      </c>
      <c r="B74" s="195" t="s">
        <v>144</v>
      </c>
      <c r="C74" s="195">
        <v>76.0</v>
      </c>
      <c r="D74" s="195">
        <v>168.0</v>
      </c>
      <c r="E74" s="195">
        <v>170.0</v>
      </c>
      <c r="F74" s="195">
        <f t="shared" si="4"/>
        <v>0</v>
      </c>
      <c r="G74" s="195">
        <f t="shared" si="5"/>
        <v>64.03152</v>
      </c>
      <c r="H74" s="196">
        <f t="shared" si="6"/>
        <v>64.03152</v>
      </c>
      <c r="I74" s="195">
        <v>1.0</v>
      </c>
      <c r="J74" s="219">
        <f t="shared" si="7"/>
        <v>64.03152</v>
      </c>
      <c r="K74" s="140"/>
      <c r="L74" s="198"/>
      <c r="M74" s="199"/>
      <c r="N74" s="199"/>
      <c r="O74" s="140"/>
      <c r="P74" s="140"/>
      <c r="Q74" s="142">
        <v>29.5</v>
      </c>
      <c r="R74" s="191">
        <f t="shared" si="8"/>
        <v>1.7</v>
      </c>
      <c r="S74" s="185">
        <f t="shared" si="9"/>
        <v>1</v>
      </c>
      <c r="T74" s="185">
        <f t="shared" si="10"/>
        <v>1.7</v>
      </c>
      <c r="U74" s="193">
        <f t="shared" si="11"/>
        <v>64.03152</v>
      </c>
      <c r="V74" s="191">
        <f t="shared" ref="V74:W74" si="68">C74/100</f>
        <v>0.76</v>
      </c>
      <c r="W74" s="191">
        <f t="shared" si="68"/>
        <v>1.68</v>
      </c>
      <c r="X74" s="191">
        <f t="shared" si="13"/>
        <v>1.7</v>
      </c>
      <c r="Y74" s="194">
        <f t="shared" si="14"/>
        <v>2.17056</v>
      </c>
      <c r="Z74" s="140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</row>
    <row r="75" ht="27.0" customHeight="1">
      <c r="A75" s="185">
        <v>151.0</v>
      </c>
      <c r="B75" s="195" t="s">
        <v>144</v>
      </c>
      <c r="C75" s="195">
        <v>83.0</v>
      </c>
      <c r="D75" s="195">
        <v>168.0</v>
      </c>
      <c r="E75" s="195">
        <v>167.0</v>
      </c>
      <c r="F75" s="195">
        <f t="shared" si="4"/>
        <v>0</v>
      </c>
      <c r="G75" s="195">
        <f t="shared" si="5"/>
        <v>68.695116</v>
      </c>
      <c r="H75" s="196">
        <f t="shared" si="6"/>
        <v>68.695116</v>
      </c>
      <c r="I75" s="195">
        <v>1.0</v>
      </c>
      <c r="J75" s="219">
        <f t="shared" si="7"/>
        <v>68.695116</v>
      </c>
      <c r="K75" s="140"/>
      <c r="L75" s="198"/>
      <c r="M75" s="199"/>
      <c r="N75" s="199"/>
      <c r="O75" s="140"/>
      <c r="P75" s="140"/>
      <c r="Q75" s="142">
        <v>29.5</v>
      </c>
      <c r="R75" s="191">
        <f t="shared" si="8"/>
        <v>1.67</v>
      </c>
      <c r="S75" s="185">
        <f t="shared" si="9"/>
        <v>1</v>
      </c>
      <c r="T75" s="185">
        <f t="shared" si="10"/>
        <v>1.67</v>
      </c>
      <c r="U75" s="193">
        <f t="shared" si="11"/>
        <v>68.695116</v>
      </c>
      <c r="V75" s="191">
        <f t="shared" ref="V75:W75" si="69">C75/100</f>
        <v>0.83</v>
      </c>
      <c r="W75" s="191">
        <f t="shared" si="69"/>
        <v>1.68</v>
      </c>
      <c r="X75" s="191">
        <f t="shared" si="13"/>
        <v>1.67</v>
      </c>
      <c r="Y75" s="194">
        <f t="shared" si="14"/>
        <v>2.328648</v>
      </c>
      <c r="Z75" s="140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</row>
    <row r="76" ht="27.0" customHeight="1">
      <c r="A76" s="185">
        <v>153.0</v>
      </c>
      <c r="B76" s="195" t="s">
        <v>144</v>
      </c>
      <c r="C76" s="195">
        <v>85.0</v>
      </c>
      <c r="D76" s="195">
        <v>168.0</v>
      </c>
      <c r="E76" s="195">
        <v>169.0</v>
      </c>
      <c r="F76" s="195">
        <f t="shared" si="4"/>
        <v>0</v>
      </c>
      <c r="G76" s="195">
        <f t="shared" si="5"/>
        <v>71.19294</v>
      </c>
      <c r="H76" s="196">
        <f t="shared" si="6"/>
        <v>71.19294</v>
      </c>
      <c r="I76" s="195">
        <v>1.0</v>
      </c>
      <c r="J76" s="219">
        <f t="shared" si="7"/>
        <v>71.19294</v>
      </c>
      <c r="K76" s="140"/>
      <c r="L76" s="198"/>
      <c r="M76" s="199"/>
      <c r="N76" s="199"/>
      <c r="O76" s="140"/>
      <c r="P76" s="140"/>
      <c r="Q76" s="142">
        <v>29.5</v>
      </c>
      <c r="R76" s="191">
        <f t="shared" si="8"/>
        <v>1.69</v>
      </c>
      <c r="S76" s="185">
        <f t="shared" si="9"/>
        <v>1</v>
      </c>
      <c r="T76" s="185">
        <f t="shared" si="10"/>
        <v>1.69</v>
      </c>
      <c r="U76" s="193">
        <f t="shared" si="11"/>
        <v>71.19294</v>
      </c>
      <c r="V76" s="191">
        <f t="shared" ref="V76:W76" si="70">C76/100</f>
        <v>0.85</v>
      </c>
      <c r="W76" s="191">
        <f t="shared" si="70"/>
        <v>1.68</v>
      </c>
      <c r="X76" s="191">
        <f t="shared" si="13"/>
        <v>1.69</v>
      </c>
      <c r="Y76" s="194">
        <f t="shared" si="14"/>
        <v>2.41332</v>
      </c>
      <c r="Z76" s="140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</row>
    <row r="77" ht="27.0" customHeight="1">
      <c r="A77" s="185">
        <v>154.0</v>
      </c>
      <c r="B77" s="195" t="s">
        <v>144</v>
      </c>
      <c r="C77" s="195">
        <v>87.0</v>
      </c>
      <c r="D77" s="195">
        <v>168.0</v>
      </c>
      <c r="E77" s="195">
        <v>166.0</v>
      </c>
      <c r="F77" s="195">
        <f t="shared" si="4"/>
        <v>0</v>
      </c>
      <c r="G77" s="195">
        <f t="shared" si="5"/>
        <v>71.574552</v>
      </c>
      <c r="H77" s="196">
        <f t="shared" si="6"/>
        <v>71.574552</v>
      </c>
      <c r="I77" s="195">
        <v>1.0</v>
      </c>
      <c r="J77" s="219">
        <f t="shared" si="7"/>
        <v>71.574552</v>
      </c>
      <c r="K77" s="140"/>
      <c r="L77" s="198"/>
      <c r="M77" s="199"/>
      <c r="N77" s="199"/>
      <c r="O77" s="140"/>
      <c r="P77" s="140"/>
      <c r="Q77" s="142">
        <v>29.5</v>
      </c>
      <c r="R77" s="191">
        <f t="shared" si="8"/>
        <v>1.66</v>
      </c>
      <c r="S77" s="185">
        <f t="shared" si="9"/>
        <v>1</v>
      </c>
      <c r="T77" s="185">
        <f t="shared" si="10"/>
        <v>1.66</v>
      </c>
      <c r="U77" s="193">
        <f t="shared" si="11"/>
        <v>71.574552</v>
      </c>
      <c r="V77" s="191">
        <f t="shared" ref="V77:W77" si="71">C77/100</f>
        <v>0.87</v>
      </c>
      <c r="W77" s="191">
        <f t="shared" si="71"/>
        <v>1.68</v>
      </c>
      <c r="X77" s="191">
        <f t="shared" si="13"/>
        <v>1.66</v>
      </c>
      <c r="Y77" s="194">
        <f t="shared" si="14"/>
        <v>2.426256</v>
      </c>
      <c r="Z77" s="140"/>
      <c r="AA77" s="140"/>
      <c r="AB77" s="140"/>
      <c r="AC77" s="140"/>
      <c r="AD77" s="140"/>
      <c r="AE77" s="140"/>
      <c r="AF77" s="140"/>
      <c r="AG77" s="140"/>
      <c r="AH77" s="140"/>
      <c r="AI77" s="140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</row>
    <row r="78" ht="27.0" customHeight="1">
      <c r="A78" s="185">
        <v>159.0</v>
      </c>
      <c r="B78" s="195" t="s">
        <v>144</v>
      </c>
      <c r="C78" s="195">
        <v>81.0</v>
      </c>
      <c r="D78" s="195">
        <v>168.0</v>
      </c>
      <c r="E78" s="195">
        <v>175.0</v>
      </c>
      <c r="F78" s="195">
        <f t="shared" si="4"/>
        <v>0</v>
      </c>
      <c r="G78" s="195">
        <f t="shared" si="5"/>
        <v>70.2513</v>
      </c>
      <c r="H78" s="196">
        <f t="shared" si="6"/>
        <v>70.2513</v>
      </c>
      <c r="I78" s="195">
        <v>1.0</v>
      </c>
      <c r="J78" s="219">
        <f t="shared" si="7"/>
        <v>70.2513</v>
      </c>
      <c r="K78" s="140"/>
      <c r="L78" s="198"/>
      <c r="M78" s="199"/>
      <c r="N78" s="199"/>
      <c r="O78" s="140"/>
      <c r="P78" s="140"/>
      <c r="Q78" s="142">
        <v>29.5</v>
      </c>
      <c r="R78" s="191">
        <f t="shared" si="8"/>
        <v>1.75</v>
      </c>
      <c r="S78" s="185">
        <f t="shared" si="9"/>
        <v>1</v>
      </c>
      <c r="T78" s="185">
        <f t="shared" si="10"/>
        <v>1.75</v>
      </c>
      <c r="U78" s="193">
        <f t="shared" si="11"/>
        <v>70.2513</v>
      </c>
      <c r="V78" s="191">
        <f t="shared" ref="V78:W78" si="72">C78/100</f>
        <v>0.81</v>
      </c>
      <c r="W78" s="191">
        <f t="shared" si="72"/>
        <v>1.68</v>
      </c>
      <c r="X78" s="191">
        <f t="shared" si="13"/>
        <v>1.75</v>
      </c>
      <c r="Y78" s="194">
        <f t="shared" si="14"/>
        <v>2.3814</v>
      </c>
      <c r="Z78" s="140"/>
      <c r="AA78" s="140"/>
      <c r="AB78" s="140"/>
      <c r="AC78" s="140"/>
      <c r="AD78" s="140"/>
      <c r="AE78" s="140"/>
      <c r="AF78" s="140"/>
      <c r="AG78" s="140"/>
      <c r="AH78" s="140"/>
      <c r="AI78" s="140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</row>
    <row r="79" ht="27.0" customHeight="1">
      <c r="A79" s="185">
        <v>160.0</v>
      </c>
      <c r="B79" s="186" t="s">
        <v>148</v>
      </c>
      <c r="C79" s="187">
        <v>78.0</v>
      </c>
      <c r="D79" s="187">
        <v>168.0</v>
      </c>
      <c r="E79" s="187">
        <v>169.0</v>
      </c>
      <c r="F79" s="187">
        <f t="shared" si="4"/>
        <v>0.8</v>
      </c>
      <c r="G79" s="187">
        <f t="shared" si="5"/>
        <v>65.329992</v>
      </c>
      <c r="H79" s="188">
        <f t="shared" si="6"/>
        <v>52.2639936</v>
      </c>
      <c r="I79" s="187">
        <v>1.0</v>
      </c>
      <c r="J79" s="219">
        <f t="shared" si="7"/>
        <v>52.2639936</v>
      </c>
      <c r="K79" s="140"/>
      <c r="L79" s="198"/>
      <c r="M79" s="199"/>
      <c r="N79" s="199"/>
      <c r="O79" s="140"/>
      <c r="P79" s="140"/>
      <c r="Q79" s="142">
        <v>29.5</v>
      </c>
      <c r="R79" s="191">
        <f t="shared" si="8"/>
        <v>1.69</v>
      </c>
      <c r="S79" s="185">
        <f t="shared" si="9"/>
        <v>1</v>
      </c>
      <c r="T79" s="185">
        <f t="shared" si="10"/>
        <v>1.69</v>
      </c>
      <c r="U79" s="193">
        <f t="shared" si="11"/>
        <v>65.329992</v>
      </c>
      <c r="V79" s="191">
        <f t="shared" ref="V79:W79" si="73">C79/100</f>
        <v>0.78</v>
      </c>
      <c r="W79" s="191">
        <f t="shared" si="73"/>
        <v>1.68</v>
      </c>
      <c r="X79" s="191">
        <f t="shared" si="13"/>
        <v>1.69</v>
      </c>
      <c r="Y79" s="194">
        <f t="shared" si="14"/>
        <v>2.214576</v>
      </c>
      <c r="Z79" s="140"/>
      <c r="AA79" s="140"/>
      <c r="AB79" s="140"/>
      <c r="AC79" s="140"/>
      <c r="AD79" s="140"/>
      <c r="AE79" s="140"/>
      <c r="AF79" s="140"/>
      <c r="AG79" s="140"/>
      <c r="AH79" s="140"/>
      <c r="AI79" s="140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</row>
    <row r="80" ht="27.0" customHeight="1">
      <c r="A80" s="185">
        <v>161.0</v>
      </c>
      <c r="B80" s="195" t="s">
        <v>144</v>
      </c>
      <c r="C80" s="195">
        <v>98.0</v>
      </c>
      <c r="D80" s="195">
        <v>168.0</v>
      </c>
      <c r="E80" s="195">
        <v>169.0</v>
      </c>
      <c r="F80" s="195">
        <f t="shared" si="4"/>
        <v>0</v>
      </c>
      <c r="G80" s="195">
        <f t="shared" si="5"/>
        <v>82.081272</v>
      </c>
      <c r="H80" s="196">
        <f t="shared" si="6"/>
        <v>82.081272</v>
      </c>
      <c r="I80" s="195">
        <v>3.0</v>
      </c>
      <c r="J80" s="219">
        <f t="shared" si="7"/>
        <v>246.243816</v>
      </c>
      <c r="K80" s="140"/>
      <c r="L80" s="198"/>
      <c r="M80" s="199"/>
      <c r="N80" s="199"/>
      <c r="O80" s="140"/>
      <c r="P80" s="140"/>
      <c r="Q80" s="142">
        <v>29.5</v>
      </c>
      <c r="R80" s="191">
        <f t="shared" si="8"/>
        <v>1.69</v>
      </c>
      <c r="S80" s="185">
        <f t="shared" si="9"/>
        <v>3</v>
      </c>
      <c r="T80" s="185">
        <f t="shared" si="10"/>
        <v>5.07</v>
      </c>
      <c r="U80" s="193">
        <f t="shared" si="11"/>
        <v>82.081272</v>
      </c>
      <c r="V80" s="191">
        <f t="shared" ref="V80:W80" si="74">C80/100</f>
        <v>0.98</v>
      </c>
      <c r="W80" s="191">
        <f t="shared" si="74"/>
        <v>1.68</v>
      </c>
      <c r="X80" s="191">
        <f t="shared" si="13"/>
        <v>5.07</v>
      </c>
      <c r="Y80" s="194">
        <f t="shared" si="14"/>
        <v>8.347248</v>
      </c>
      <c r="Z80" s="140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</row>
    <row r="81" ht="27.0" customHeight="1">
      <c r="A81" s="185">
        <v>162.0</v>
      </c>
      <c r="B81" s="195" t="s">
        <v>144</v>
      </c>
      <c r="C81" s="195">
        <v>97.0</v>
      </c>
      <c r="D81" s="195">
        <v>168.0</v>
      </c>
      <c r="E81" s="195">
        <v>169.0</v>
      </c>
      <c r="F81" s="195">
        <f t="shared" si="4"/>
        <v>0</v>
      </c>
      <c r="G81" s="195">
        <f t="shared" si="5"/>
        <v>81.243708</v>
      </c>
      <c r="H81" s="196">
        <f t="shared" si="6"/>
        <v>81.243708</v>
      </c>
      <c r="I81" s="195">
        <v>3.0</v>
      </c>
      <c r="J81" s="219">
        <f t="shared" si="7"/>
        <v>243.731124</v>
      </c>
      <c r="K81" s="140"/>
      <c r="L81" s="198"/>
      <c r="M81" s="199"/>
      <c r="N81" s="199"/>
      <c r="O81" s="140"/>
      <c r="P81" s="140"/>
      <c r="Q81" s="142">
        <v>29.5</v>
      </c>
      <c r="R81" s="191">
        <f t="shared" si="8"/>
        <v>1.69</v>
      </c>
      <c r="S81" s="185">
        <f t="shared" si="9"/>
        <v>3</v>
      </c>
      <c r="T81" s="185">
        <f t="shared" si="10"/>
        <v>5.07</v>
      </c>
      <c r="U81" s="193">
        <f t="shared" si="11"/>
        <v>81.243708</v>
      </c>
      <c r="V81" s="191">
        <f t="shared" ref="V81:W81" si="75">C81/100</f>
        <v>0.97</v>
      </c>
      <c r="W81" s="191">
        <f t="shared" si="75"/>
        <v>1.68</v>
      </c>
      <c r="X81" s="191">
        <f t="shared" si="13"/>
        <v>5.07</v>
      </c>
      <c r="Y81" s="194">
        <f t="shared" si="14"/>
        <v>8.262072</v>
      </c>
      <c r="Z81" s="140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</row>
    <row r="82" ht="27.0" customHeight="1">
      <c r="A82" s="185">
        <v>164.0</v>
      </c>
      <c r="B82" s="195" t="s">
        <v>144</v>
      </c>
      <c r="C82" s="195">
        <v>100.0</v>
      </c>
      <c r="D82" s="195">
        <v>168.0</v>
      </c>
      <c r="E82" s="195">
        <v>168.0</v>
      </c>
      <c r="F82" s="195">
        <f t="shared" si="4"/>
        <v>0</v>
      </c>
      <c r="G82" s="195">
        <f t="shared" si="5"/>
        <v>83.2608</v>
      </c>
      <c r="H82" s="196">
        <f t="shared" si="6"/>
        <v>83.2608</v>
      </c>
      <c r="I82" s="195">
        <v>4.0</v>
      </c>
      <c r="J82" s="219">
        <f t="shared" si="7"/>
        <v>333.0432</v>
      </c>
      <c r="K82" s="140"/>
      <c r="L82" s="198"/>
      <c r="M82" s="199"/>
      <c r="N82" s="199"/>
      <c r="O82" s="140"/>
      <c r="P82" s="140"/>
      <c r="Q82" s="142">
        <v>29.5</v>
      </c>
      <c r="R82" s="191">
        <f t="shared" si="8"/>
        <v>1.68</v>
      </c>
      <c r="S82" s="185">
        <f t="shared" si="9"/>
        <v>4</v>
      </c>
      <c r="T82" s="185">
        <f t="shared" si="10"/>
        <v>6.72</v>
      </c>
      <c r="U82" s="193">
        <f t="shared" si="11"/>
        <v>83.2608</v>
      </c>
      <c r="V82" s="191">
        <f t="shared" ref="V82:W82" si="76">C82/100</f>
        <v>1</v>
      </c>
      <c r="W82" s="191">
        <f t="shared" si="76"/>
        <v>1.68</v>
      </c>
      <c r="X82" s="191">
        <f t="shared" si="13"/>
        <v>6.72</v>
      </c>
      <c r="Y82" s="194">
        <f t="shared" si="14"/>
        <v>11.2896</v>
      </c>
      <c r="Z82" s="140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</row>
    <row r="83" ht="27.0" customHeight="1">
      <c r="A83" s="185">
        <v>165.0</v>
      </c>
      <c r="B83" s="195" t="s">
        <v>144</v>
      </c>
      <c r="C83" s="195">
        <v>100.0</v>
      </c>
      <c r="D83" s="195">
        <v>168.0</v>
      </c>
      <c r="E83" s="195">
        <v>169.0</v>
      </c>
      <c r="F83" s="195">
        <f t="shared" si="4"/>
        <v>0</v>
      </c>
      <c r="G83" s="195">
        <f t="shared" si="5"/>
        <v>83.7564</v>
      </c>
      <c r="H83" s="196">
        <f t="shared" si="6"/>
        <v>83.7564</v>
      </c>
      <c r="I83" s="195">
        <v>3.0</v>
      </c>
      <c r="J83" s="219">
        <f t="shared" si="7"/>
        <v>251.2692</v>
      </c>
      <c r="K83" s="140"/>
      <c r="L83" s="198"/>
      <c r="M83" s="199"/>
      <c r="N83" s="199"/>
      <c r="O83" s="140"/>
      <c r="P83" s="140"/>
      <c r="Q83" s="142">
        <v>29.5</v>
      </c>
      <c r="R83" s="191">
        <f t="shared" si="8"/>
        <v>1.69</v>
      </c>
      <c r="S83" s="185">
        <f t="shared" si="9"/>
        <v>3</v>
      </c>
      <c r="T83" s="185">
        <f t="shared" si="10"/>
        <v>5.07</v>
      </c>
      <c r="U83" s="193">
        <f t="shared" si="11"/>
        <v>83.7564</v>
      </c>
      <c r="V83" s="191">
        <f t="shared" ref="V83:W83" si="77">C83/100</f>
        <v>1</v>
      </c>
      <c r="W83" s="191">
        <f t="shared" si="77"/>
        <v>1.68</v>
      </c>
      <c r="X83" s="191">
        <f t="shared" si="13"/>
        <v>5.07</v>
      </c>
      <c r="Y83" s="194">
        <f t="shared" si="14"/>
        <v>8.5176</v>
      </c>
      <c r="Z83" s="140"/>
      <c r="AA83" s="140"/>
      <c r="AB83" s="140"/>
      <c r="AC83" s="140"/>
      <c r="AD83" s="140"/>
      <c r="AE83" s="140"/>
      <c r="AF83" s="140"/>
      <c r="AG83" s="140"/>
      <c r="AH83" s="140"/>
      <c r="AI83" s="140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</row>
    <row r="84" ht="27.0" customHeight="1">
      <c r="A84" s="185">
        <v>167.0</v>
      </c>
      <c r="B84" s="195" t="s">
        <v>144</v>
      </c>
      <c r="C84" s="195">
        <v>93.0</v>
      </c>
      <c r="D84" s="195">
        <v>168.0</v>
      </c>
      <c r="E84" s="195">
        <v>169.0</v>
      </c>
      <c r="F84" s="195">
        <f t="shared" si="4"/>
        <v>0</v>
      </c>
      <c r="G84" s="195">
        <f t="shared" si="5"/>
        <v>77.893452</v>
      </c>
      <c r="H84" s="196">
        <f t="shared" si="6"/>
        <v>77.893452</v>
      </c>
      <c r="I84" s="195">
        <v>1.0</v>
      </c>
      <c r="J84" s="219">
        <f t="shared" si="7"/>
        <v>77.893452</v>
      </c>
      <c r="K84" s="140"/>
      <c r="L84" s="198"/>
      <c r="M84" s="199"/>
      <c r="N84" s="199"/>
      <c r="O84" s="140"/>
      <c r="P84" s="140"/>
      <c r="Q84" s="142">
        <v>29.5</v>
      </c>
      <c r="R84" s="191">
        <f t="shared" si="8"/>
        <v>1.69</v>
      </c>
      <c r="S84" s="185">
        <f t="shared" si="9"/>
        <v>1</v>
      </c>
      <c r="T84" s="185">
        <f t="shared" si="10"/>
        <v>1.69</v>
      </c>
      <c r="U84" s="193">
        <f t="shared" si="11"/>
        <v>77.893452</v>
      </c>
      <c r="V84" s="191">
        <f t="shared" ref="V84:W84" si="78">C84/100</f>
        <v>0.93</v>
      </c>
      <c r="W84" s="191">
        <f t="shared" si="78"/>
        <v>1.68</v>
      </c>
      <c r="X84" s="191">
        <f t="shared" si="13"/>
        <v>1.69</v>
      </c>
      <c r="Y84" s="194">
        <f t="shared" si="14"/>
        <v>2.640456</v>
      </c>
      <c r="Z84" s="140"/>
      <c r="AA84" s="140"/>
      <c r="AB84" s="140"/>
      <c r="AC84" s="140"/>
      <c r="AD84" s="140"/>
      <c r="AE84" s="140"/>
      <c r="AF84" s="140"/>
      <c r="AG84" s="140"/>
      <c r="AH84" s="140"/>
      <c r="AI84" s="140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</row>
    <row r="85" ht="27.0" customHeight="1">
      <c r="A85" s="185">
        <v>168.0</v>
      </c>
      <c r="B85" s="195" t="s">
        <v>144</v>
      </c>
      <c r="C85" s="195">
        <v>88.0</v>
      </c>
      <c r="D85" s="195">
        <v>168.0</v>
      </c>
      <c r="E85" s="195">
        <v>168.0</v>
      </c>
      <c r="F85" s="195">
        <f t="shared" si="4"/>
        <v>0</v>
      </c>
      <c r="G85" s="195">
        <f t="shared" si="5"/>
        <v>73.269504</v>
      </c>
      <c r="H85" s="196">
        <f t="shared" si="6"/>
        <v>73.269504</v>
      </c>
      <c r="I85" s="195">
        <v>1.0</v>
      </c>
      <c r="J85" s="219">
        <f t="shared" si="7"/>
        <v>73.269504</v>
      </c>
      <c r="K85" s="140"/>
      <c r="L85" s="198"/>
      <c r="M85" s="199"/>
      <c r="N85" s="199"/>
      <c r="O85" s="140"/>
      <c r="P85" s="140"/>
      <c r="Q85" s="142">
        <v>29.5</v>
      </c>
      <c r="R85" s="191">
        <f t="shared" si="8"/>
        <v>1.68</v>
      </c>
      <c r="S85" s="185">
        <f t="shared" si="9"/>
        <v>1</v>
      </c>
      <c r="T85" s="185">
        <f t="shared" si="10"/>
        <v>1.68</v>
      </c>
      <c r="U85" s="193">
        <f t="shared" si="11"/>
        <v>73.269504</v>
      </c>
      <c r="V85" s="191">
        <f t="shared" ref="V85:W85" si="79">C85/100</f>
        <v>0.88</v>
      </c>
      <c r="W85" s="191">
        <f t="shared" si="79"/>
        <v>1.68</v>
      </c>
      <c r="X85" s="191">
        <f t="shared" si="13"/>
        <v>1.68</v>
      </c>
      <c r="Y85" s="194">
        <f t="shared" si="14"/>
        <v>2.483712</v>
      </c>
      <c r="Z85" s="140"/>
      <c r="AA85" s="140"/>
      <c r="AB85" s="140"/>
      <c r="AC85" s="140"/>
      <c r="AD85" s="140"/>
      <c r="AE85" s="140"/>
      <c r="AF85" s="140"/>
      <c r="AG85" s="140"/>
      <c r="AH85" s="140"/>
      <c r="AI85" s="140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</row>
    <row r="86" ht="27.0" customHeight="1">
      <c r="A86" s="185">
        <v>170.0</v>
      </c>
      <c r="B86" s="195" t="s">
        <v>144</v>
      </c>
      <c r="C86" s="195">
        <v>90.0</v>
      </c>
      <c r="D86" s="195">
        <v>168.0</v>
      </c>
      <c r="E86" s="195">
        <v>168.0</v>
      </c>
      <c r="F86" s="195">
        <f t="shared" si="4"/>
        <v>0</v>
      </c>
      <c r="G86" s="195">
        <f t="shared" si="5"/>
        <v>74.93472</v>
      </c>
      <c r="H86" s="196">
        <f t="shared" si="6"/>
        <v>74.93472</v>
      </c>
      <c r="I86" s="195">
        <v>2.0</v>
      </c>
      <c r="J86" s="219">
        <f t="shared" si="7"/>
        <v>149.86944</v>
      </c>
      <c r="K86" s="140"/>
      <c r="L86" s="198"/>
      <c r="M86" s="199"/>
      <c r="N86" s="199"/>
      <c r="O86" s="140"/>
      <c r="P86" s="140"/>
      <c r="Q86" s="142">
        <v>29.5</v>
      </c>
      <c r="R86" s="191">
        <f t="shared" si="8"/>
        <v>1.68</v>
      </c>
      <c r="S86" s="185">
        <f t="shared" si="9"/>
        <v>2</v>
      </c>
      <c r="T86" s="185">
        <f t="shared" si="10"/>
        <v>3.36</v>
      </c>
      <c r="U86" s="193">
        <f t="shared" si="11"/>
        <v>74.93472</v>
      </c>
      <c r="V86" s="191">
        <f t="shared" ref="V86:W86" si="80">C86/100</f>
        <v>0.9</v>
      </c>
      <c r="W86" s="191">
        <f t="shared" si="80"/>
        <v>1.68</v>
      </c>
      <c r="X86" s="191">
        <f t="shared" si="13"/>
        <v>3.36</v>
      </c>
      <c r="Y86" s="194">
        <f t="shared" si="14"/>
        <v>5.08032</v>
      </c>
      <c r="Z86" s="140"/>
      <c r="AA86" s="140"/>
      <c r="AB86" s="140"/>
      <c r="AC86" s="140"/>
      <c r="AD86" s="140"/>
      <c r="AE86" s="140"/>
      <c r="AF86" s="140"/>
      <c r="AG86" s="140"/>
      <c r="AH86" s="140"/>
      <c r="AI86" s="140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</row>
    <row r="87" ht="27.0" customHeight="1">
      <c r="A87" s="185">
        <v>171.0</v>
      </c>
      <c r="B87" s="195" t="s">
        <v>144</v>
      </c>
      <c r="C87" s="195">
        <v>93.0</v>
      </c>
      <c r="D87" s="195">
        <v>168.0</v>
      </c>
      <c r="E87" s="195">
        <v>168.0</v>
      </c>
      <c r="F87" s="195">
        <f t="shared" si="4"/>
        <v>0</v>
      </c>
      <c r="G87" s="195">
        <f t="shared" si="5"/>
        <v>77.432544</v>
      </c>
      <c r="H87" s="196">
        <f t="shared" si="6"/>
        <v>77.432544</v>
      </c>
      <c r="I87" s="195">
        <v>1.0</v>
      </c>
      <c r="J87" s="219">
        <f t="shared" si="7"/>
        <v>77.432544</v>
      </c>
      <c r="K87" s="140"/>
      <c r="L87" s="198"/>
      <c r="M87" s="199"/>
      <c r="N87" s="199"/>
      <c r="O87" s="140"/>
      <c r="P87" s="140"/>
      <c r="Q87" s="142">
        <v>29.5</v>
      </c>
      <c r="R87" s="191">
        <f t="shared" si="8"/>
        <v>1.68</v>
      </c>
      <c r="S87" s="185">
        <f t="shared" si="9"/>
        <v>1</v>
      </c>
      <c r="T87" s="185">
        <f t="shared" si="10"/>
        <v>1.68</v>
      </c>
      <c r="U87" s="193">
        <f t="shared" si="11"/>
        <v>77.432544</v>
      </c>
      <c r="V87" s="191">
        <f t="shared" ref="V87:W87" si="81">C87/100</f>
        <v>0.93</v>
      </c>
      <c r="W87" s="191">
        <f t="shared" si="81"/>
        <v>1.68</v>
      </c>
      <c r="X87" s="191">
        <f t="shared" si="13"/>
        <v>1.68</v>
      </c>
      <c r="Y87" s="194">
        <f t="shared" si="14"/>
        <v>2.624832</v>
      </c>
      <c r="Z87" s="140"/>
      <c r="AA87" s="140"/>
      <c r="AB87" s="140"/>
      <c r="AC87" s="140"/>
      <c r="AD87" s="140"/>
      <c r="AE87" s="140"/>
      <c r="AF87" s="140"/>
      <c r="AG87" s="140"/>
      <c r="AH87" s="140"/>
      <c r="AI87" s="140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</row>
    <row r="88" ht="27.0" customHeight="1">
      <c r="A88" s="185">
        <v>172.0</v>
      </c>
      <c r="B88" s="195" t="s">
        <v>144</v>
      </c>
      <c r="C88" s="195">
        <v>97.0</v>
      </c>
      <c r="D88" s="195">
        <v>168.0</v>
      </c>
      <c r="E88" s="195">
        <v>168.0</v>
      </c>
      <c r="F88" s="195">
        <f t="shared" si="4"/>
        <v>0</v>
      </c>
      <c r="G88" s="195">
        <f t="shared" si="5"/>
        <v>80.762976</v>
      </c>
      <c r="H88" s="196">
        <f t="shared" si="6"/>
        <v>80.762976</v>
      </c>
      <c r="I88" s="195">
        <v>8.0</v>
      </c>
      <c r="J88" s="219">
        <f t="shared" si="7"/>
        <v>646.103808</v>
      </c>
      <c r="K88" s="140"/>
      <c r="L88" s="198"/>
      <c r="M88" s="199"/>
      <c r="N88" s="199"/>
      <c r="O88" s="140"/>
      <c r="P88" s="140"/>
      <c r="Q88" s="142">
        <v>29.5</v>
      </c>
      <c r="R88" s="191">
        <f t="shared" si="8"/>
        <v>1.68</v>
      </c>
      <c r="S88" s="185">
        <f t="shared" si="9"/>
        <v>8</v>
      </c>
      <c r="T88" s="185">
        <f t="shared" si="10"/>
        <v>13.44</v>
      </c>
      <c r="U88" s="193">
        <f t="shared" si="11"/>
        <v>80.762976</v>
      </c>
      <c r="V88" s="191">
        <f t="shared" ref="V88:W88" si="82">C88/100</f>
        <v>0.97</v>
      </c>
      <c r="W88" s="191">
        <f t="shared" si="82"/>
        <v>1.68</v>
      </c>
      <c r="X88" s="191">
        <f t="shared" si="13"/>
        <v>13.44</v>
      </c>
      <c r="Y88" s="194">
        <f t="shared" si="14"/>
        <v>21.901824</v>
      </c>
      <c r="Z88" s="140"/>
      <c r="AA88" s="140"/>
      <c r="AB88" s="140"/>
      <c r="AC88" s="140"/>
      <c r="AD88" s="140"/>
      <c r="AE88" s="140"/>
      <c r="AF88" s="140"/>
      <c r="AG88" s="140"/>
      <c r="AH88" s="140"/>
      <c r="AI88" s="140"/>
      <c r="AJ88" s="140"/>
      <c r="AK88" s="140"/>
      <c r="AL88" s="140"/>
      <c r="AM88" s="140"/>
      <c r="AN88" s="140"/>
      <c r="AO88" s="140"/>
      <c r="AP88" s="140"/>
      <c r="AQ88" s="140"/>
      <c r="AR88" s="140"/>
      <c r="AS88" s="140"/>
    </row>
    <row r="89" ht="27.0" customHeight="1">
      <c r="A89" s="185">
        <v>173.0</v>
      </c>
      <c r="B89" s="195" t="s">
        <v>144</v>
      </c>
      <c r="C89" s="195">
        <v>99.0</v>
      </c>
      <c r="D89" s="195">
        <v>168.0</v>
      </c>
      <c r="E89" s="195">
        <v>169.0</v>
      </c>
      <c r="F89" s="195">
        <f t="shared" si="4"/>
        <v>0</v>
      </c>
      <c r="G89" s="195">
        <f t="shared" si="5"/>
        <v>82.918836</v>
      </c>
      <c r="H89" s="196">
        <f t="shared" si="6"/>
        <v>82.918836</v>
      </c>
      <c r="I89" s="195">
        <v>2.0</v>
      </c>
      <c r="J89" s="219">
        <f t="shared" si="7"/>
        <v>165.837672</v>
      </c>
      <c r="K89" s="140"/>
      <c r="L89" s="198"/>
      <c r="M89" s="199"/>
      <c r="N89" s="199"/>
      <c r="O89" s="140"/>
      <c r="P89" s="140"/>
      <c r="Q89" s="142">
        <v>29.5</v>
      </c>
      <c r="R89" s="191">
        <f t="shared" si="8"/>
        <v>1.69</v>
      </c>
      <c r="S89" s="185">
        <f t="shared" si="9"/>
        <v>2</v>
      </c>
      <c r="T89" s="185">
        <f t="shared" si="10"/>
        <v>3.38</v>
      </c>
      <c r="U89" s="193">
        <f t="shared" si="11"/>
        <v>82.918836</v>
      </c>
      <c r="V89" s="191">
        <f t="shared" ref="V89:W89" si="83">C89/100</f>
        <v>0.99</v>
      </c>
      <c r="W89" s="191">
        <f t="shared" si="83"/>
        <v>1.68</v>
      </c>
      <c r="X89" s="191">
        <f t="shared" si="13"/>
        <v>3.38</v>
      </c>
      <c r="Y89" s="194">
        <f t="shared" si="14"/>
        <v>5.621616</v>
      </c>
      <c r="Z89" s="140"/>
      <c r="AA89" s="140"/>
      <c r="AB89" s="140"/>
      <c r="AC89" s="140"/>
      <c r="AD89" s="140"/>
      <c r="AE89" s="140"/>
      <c r="AF89" s="140"/>
      <c r="AG89" s="140"/>
      <c r="AH89" s="140"/>
      <c r="AI89" s="140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</row>
    <row r="90" ht="27.0" customHeight="1">
      <c r="A90" s="164"/>
      <c r="B90" s="180"/>
      <c r="C90" s="180"/>
      <c r="D90" s="180"/>
      <c r="E90" s="180"/>
      <c r="F90" s="180"/>
      <c r="G90" s="180"/>
      <c r="H90" s="183"/>
      <c r="I90" s="164"/>
      <c r="J90" s="202">
        <f>+Q127</f>
        <v>112</v>
      </c>
      <c r="K90" s="140"/>
      <c r="L90" s="140"/>
      <c r="M90" s="140"/>
      <c r="N90" s="140"/>
      <c r="O90" s="140"/>
      <c r="P90" s="140"/>
      <c r="Q90" s="203"/>
      <c r="R90" s="191">
        <f t="shared" si="8"/>
        <v>0</v>
      </c>
      <c r="S90" s="185" t="str">
        <f t="shared" si="9"/>
        <v/>
      </c>
      <c r="T90" s="185">
        <f t="shared" si="10"/>
        <v>0</v>
      </c>
      <c r="U90" s="193"/>
      <c r="V90" s="191">
        <f t="shared" ref="V90:W90" si="84">C90/100</f>
        <v>0</v>
      </c>
      <c r="W90" s="191">
        <f t="shared" si="84"/>
        <v>0</v>
      </c>
      <c r="X90" s="191">
        <f t="shared" si="13"/>
        <v>0</v>
      </c>
      <c r="Y90" s="194">
        <f t="shared" si="14"/>
        <v>0</v>
      </c>
      <c r="Z90" s="140"/>
      <c r="AA90" s="140"/>
      <c r="AB90" s="140"/>
      <c r="AC90" s="140"/>
      <c r="AD90" s="140"/>
      <c r="AE90" s="140"/>
      <c r="AF90" s="140"/>
      <c r="AG90" s="140"/>
      <c r="AH90" s="140"/>
      <c r="AI90" s="140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</row>
    <row r="91" ht="27.0" customHeight="1">
      <c r="A91" s="164"/>
      <c r="B91" s="204"/>
      <c r="C91" s="204"/>
      <c r="D91" s="204"/>
      <c r="E91" s="204"/>
      <c r="F91" s="204"/>
      <c r="G91" s="204"/>
      <c r="H91" s="205"/>
      <c r="I91" s="206">
        <f>SUM(I22:I89)</f>
        <v>133</v>
      </c>
      <c r="J91" s="207">
        <f>SUM(J22:J90)</f>
        <v>11788.13609</v>
      </c>
      <c r="K91" s="208"/>
      <c r="L91" s="208"/>
      <c r="M91" s="208"/>
      <c r="N91" s="208"/>
      <c r="O91" s="208"/>
      <c r="P91" s="208"/>
      <c r="Q91" s="142"/>
      <c r="R91" s="208">
        <f>SUMIFS($S$22:$S$89,$R$22:$R$89,"&gt;=3")</f>
        <v>13</v>
      </c>
      <c r="S91" s="208">
        <f t="shared" ref="S91:T91" si="85">SUM(S22:S89)</f>
        <v>133</v>
      </c>
      <c r="T91" s="208">
        <f t="shared" si="85"/>
        <v>296.33</v>
      </c>
      <c r="U91" s="209"/>
      <c r="V91" s="208"/>
      <c r="W91" s="208"/>
      <c r="X91" s="208"/>
      <c r="Y91" s="210">
        <f>SUM(Y22:Y90)</f>
        <v>569.70826</v>
      </c>
      <c r="Z91" s="208"/>
      <c r="AA91" s="208"/>
      <c r="AB91" s="208"/>
      <c r="AC91" s="208"/>
      <c r="AD91" s="208"/>
      <c r="AE91" s="208"/>
      <c r="AF91" s="208"/>
      <c r="AG91" s="208"/>
      <c r="AH91" s="208"/>
      <c r="AI91" s="208"/>
      <c r="AJ91" s="208"/>
      <c r="AK91" s="208"/>
      <c r="AL91" s="208"/>
      <c r="AM91" s="208"/>
      <c r="AN91" s="208"/>
      <c r="AO91" s="208"/>
      <c r="AP91" s="208"/>
      <c r="AQ91" s="208"/>
      <c r="AR91" s="208"/>
      <c r="AS91" s="208"/>
    </row>
    <row r="92" ht="29.25" customHeight="1">
      <c r="A92" s="140"/>
      <c r="B92" s="140"/>
      <c r="C92" s="140"/>
      <c r="D92" s="140"/>
      <c r="E92" s="140"/>
      <c r="F92" s="140"/>
      <c r="G92" s="140"/>
      <c r="H92" s="141"/>
      <c r="I92" s="140"/>
      <c r="J92" s="140"/>
      <c r="K92" s="140"/>
      <c r="L92" s="140"/>
      <c r="M92" s="140"/>
      <c r="N92" s="140"/>
      <c r="O92" s="140"/>
      <c r="P92" s="140"/>
      <c r="Q92" s="142"/>
      <c r="R92" s="190"/>
      <c r="S92" s="140"/>
      <c r="T92" s="140"/>
      <c r="U92" s="143"/>
      <c r="V92" s="140"/>
      <c r="W92" s="140"/>
      <c r="X92" s="140"/>
      <c r="Y92" s="140"/>
      <c r="Z92" s="140"/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140"/>
      <c r="AL92" s="140"/>
      <c r="AM92" s="140"/>
      <c r="AN92" s="140"/>
      <c r="AO92" s="140"/>
      <c r="AP92" s="140"/>
      <c r="AQ92" s="140"/>
      <c r="AR92" s="140"/>
      <c r="AS92" s="140"/>
    </row>
    <row r="93" ht="29.25" customHeight="1">
      <c r="A93" s="140"/>
      <c r="B93" s="140"/>
      <c r="C93" s="140"/>
      <c r="D93" s="140"/>
      <c r="E93" s="140"/>
      <c r="F93" s="140"/>
      <c r="G93" s="140"/>
      <c r="H93" s="141"/>
      <c r="I93" s="140"/>
      <c r="J93" s="269"/>
      <c r="K93" s="140"/>
      <c r="L93" s="140"/>
      <c r="M93" s="140"/>
      <c r="N93" s="140"/>
      <c r="O93" s="140"/>
      <c r="P93" s="140"/>
      <c r="Q93" s="203"/>
      <c r="R93" s="140"/>
      <c r="S93" s="140" t="s">
        <v>48</v>
      </c>
      <c r="T93" s="140" t="s">
        <v>64</v>
      </c>
      <c r="U93" s="143"/>
      <c r="V93" s="140"/>
      <c r="W93" s="140"/>
      <c r="X93" s="140"/>
      <c r="Y93" s="140"/>
      <c r="Z93" s="140"/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140"/>
      <c r="AL93" s="140"/>
      <c r="AM93" s="140"/>
      <c r="AN93" s="140"/>
      <c r="AO93" s="140"/>
      <c r="AP93" s="140"/>
      <c r="AQ93" s="140"/>
      <c r="AR93" s="140"/>
      <c r="AS93" s="140"/>
    </row>
    <row r="94" ht="29.25" customHeight="1">
      <c r="A94" s="140"/>
      <c r="B94" s="140"/>
      <c r="C94" s="140"/>
      <c r="D94" s="140"/>
      <c r="E94" s="140"/>
      <c r="F94" s="140"/>
      <c r="G94" s="140"/>
      <c r="H94" s="141"/>
      <c r="I94" s="140"/>
      <c r="J94" s="140"/>
      <c r="K94" s="140"/>
      <c r="L94" s="140"/>
      <c r="M94" s="140"/>
      <c r="N94" s="140"/>
      <c r="O94" s="140"/>
      <c r="P94" s="140"/>
      <c r="Q94" s="142"/>
      <c r="R94" s="140" t="s">
        <v>31</v>
      </c>
      <c r="S94" s="211">
        <f>SUMIFS($J$22:$J$89,$R$22:$R$89,"&gt;=3")</f>
        <v>2062.4604</v>
      </c>
      <c r="T94" s="212"/>
      <c r="U94" s="143"/>
      <c r="V94" s="140"/>
      <c r="W94" s="140"/>
      <c r="X94" s="140"/>
      <c r="Y94" s="140"/>
      <c r="Z94" s="140"/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140"/>
      <c r="AL94" s="140"/>
      <c r="AM94" s="140"/>
      <c r="AN94" s="140"/>
      <c r="AO94" s="140"/>
      <c r="AP94" s="140"/>
      <c r="AQ94" s="140"/>
      <c r="AR94" s="140"/>
      <c r="AS94" s="140"/>
    </row>
    <row r="95" ht="29.25" customHeight="1">
      <c r="A95" s="140" t="s">
        <v>32</v>
      </c>
      <c r="B95" s="140"/>
      <c r="C95" s="140"/>
      <c r="D95" s="140" t="s">
        <v>33</v>
      </c>
      <c r="E95" s="140"/>
      <c r="F95" s="140"/>
      <c r="G95" s="140"/>
      <c r="H95" s="141"/>
      <c r="I95" s="140"/>
      <c r="J95" s="140"/>
      <c r="K95" s="140"/>
      <c r="L95" s="140"/>
      <c r="M95" s="140"/>
      <c r="N95" s="140"/>
      <c r="O95" s="140"/>
      <c r="P95" s="140"/>
      <c r="Q95" s="142"/>
      <c r="R95" s="140" t="s">
        <v>34</v>
      </c>
      <c r="S95" s="213">
        <f>J91-S94</f>
        <v>9725.675694</v>
      </c>
      <c r="T95" s="212">
        <f>+SUMIFS($T$22:$T$89,$R$22:$R$89,"&gt;=3")</f>
        <v>45.5</v>
      </c>
      <c r="U95" s="143"/>
      <c r="V95" s="140"/>
      <c r="W95" s="140"/>
      <c r="X95" s="140"/>
      <c r="Y95" s="140"/>
      <c r="Z95" s="140"/>
      <c r="AA95" s="140"/>
      <c r="AB95" s="140"/>
      <c r="AC95" s="140"/>
      <c r="AD95" s="140"/>
      <c r="AE95" s="140"/>
      <c r="AF95" s="140"/>
      <c r="AG95" s="140"/>
      <c r="AH95" s="140"/>
      <c r="AI95" s="140"/>
      <c r="AJ95" s="140"/>
      <c r="AK95" s="140"/>
      <c r="AL95" s="140"/>
      <c r="AM95" s="140"/>
      <c r="AN95" s="140"/>
      <c r="AO95" s="140"/>
      <c r="AP95" s="140"/>
      <c r="AQ95" s="140"/>
      <c r="AR95" s="140"/>
      <c r="AS95" s="140"/>
    </row>
    <row r="96" ht="29.25" customHeight="1">
      <c r="A96" s="140"/>
      <c r="B96" s="140"/>
      <c r="C96" s="140"/>
      <c r="D96" s="140"/>
      <c r="E96" s="140"/>
      <c r="F96" s="140"/>
      <c r="G96" s="140"/>
      <c r="H96" s="141"/>
      <c r="I96" s="140"/>
      <c r="J96" s="140"/>
      <c r="K96" s="140"/>
      <c r="L96" s="140"/>
      <c r="M96" s="140"/>
      <c r="N96" s="140"/>
      <c r="O96" s="140"/>
      <c r="P96" s="140"/>
      <c r="Q96" s="203"/>
      <c r="R96" s="140"/>
      <c r="S96" s="214">
        <f>+I91</f>
        <v>133</v>
      </c>
      <c r="T96" s="140"/>
      <c r="U96" s="143"/>
      <c r="V96" s="140"/>
      <c r="W96" s="140"/>
      <c r="X96" s="140"/>
      <c r="Y96" s="140"/>
      <c r="Z96" s="140"/>
      <c r="AA96" s="140"/>
      <c r="AB96" s="140"/>
      <c r="AC96" s="140"/>
      <c r="AD96" s="140"/>
      <c r="AE96" s="140"/>
      <c r="AF96" s="140"/>
      <c r="AG96" s="140"/>
      <c r="AH96" s="140"/>
      <c r="AI96" s="140"/>
      <c r="AJ96" s="140"/>
      <c r="AK96" s="140"/>
      <c r="AL96" s="140"/>
      <c r="AM96" s="140"/>
      <c r="AN96" s="140"/>
      <c r="AO96" s="140"/>
      <c r="AP96" s="140"/>
      <c r="AQ96" s="140"/>
      <c r="AR96" s="140"/>
      <c r="AS96" s="140"/>
    </row>
    <row r="97" ht="39.0" customHeight="1">
      <c r="A97" s="180"/>
      <c r="B97" s="164" t="s">
        <v>12</v>
      </c>
      <c r="C97" s="181" t="s">
        <v>65</v>
      </c>
      <c r="D97" s="52"/>
      <c r="E97" s="53"/>
      <c r="F97" s="182"/>
      <c r="G97" s="182"/>
      <c r="H97" s="183" t="s">
        <v>14</v>
      </c>
      <c r="I97" s="164" t="s">
        <v>15</v>
      </c>
      <c r="J97" s="164" t="s">
        <v>16</v>
      </c>
      <c r="K97" s="140"/>
      <c r="L97" s="140"/>
      <c r="M97" s="140"/>
      <c r="N97" s="140"/>
      <c r="O97" s="140"/>
      <c r="P97" s="140"/>
      <c r="Q97" s="142"/>
      <c r="R97" s="140"/>
      <c r="S97" s="140"/>
      <c r="T97" s="140"/>
      <c r="U97" s="143"/>
      <c r="V97" s="140"/>
      <c r="W97" s="140"/>
      <c r="X97" s="140"/>
      <c r="Y97" s="140"/>
      <c r="Z97" s="140"/>
      <c r="AA97" s="140"/>
      <c r="AB97" s="140"/>
      <c r="AC97" s="140"/>
      <c r="AD97" s="140"/>
      <c r="AE97" s="140"/>
      <c r="AF97" s="140"/>
      <c r="AG97" s="140"/>
      <c r="AH97" s="140"/>
      <c r="AI97" s="140"/>
      <c r="AJ97" s="140"/>
      <c r="AK97" s="140"/>
      <c r="AL97" s="140"/>
      <c r="AM97" s="140"/>
      <c r="AN97" s="140"/>
      <c r="AO97" s="140"/>
      <c r="AP97" s="140"/>
      <c r="AQ97" s="140"/>
      <c r="AR97" s="140"/>
      <c r="AS97" s="140"/>
    </row>
    <row r="98" ht="27.0" customHeight="1">
      <c r="A98" s="157">
        <v>1.0</v>
      </c>
      <c r="B98" s="215" t="s">
        <v>164</v>
      </c>
      <c r="C98" s="215">
        <v>74.0</v>
      </c>
      <c r="D98" s="215">
        <v>204.0</v>
      </c>
      <c r="E98" s="215">
        <v>350.0</v>
      </c>
      <c r="F98" s="215">
        <f t="shared" ref="F98:F104" si="86">1-VALUE(IF(RIGHT(B98, 1)="%", RIGHT(B98, 3), 0))</f>
        <v>0.2</v>
      </c>
      <c r="G98" s="215">
        <f t="shared" ref="G98:G104" si="87">+Q98*C98/100*D98/100*E98/100</f>
        <v>137.3736</v>
      </c>
      <c r="H98" s="216">
        <f t="shared" ref="H98:H104" si="88">IF(F98=0, G98, F98*G98)</f>
        <v>27.47472</v>
      </c>
      <c r="I98" s="215">
        <v>1.0</v>
      </c>
      <c r="J98" s="217">
        <f t="shared" ref="J98:J104" si="89">+I98*H98</f>
        <v>27.47472</v>
      </c>
      <c r="K98" s="140"/>
      <c r="L98" s="180">
        <f t="shared" ref="L98:L104" si="90">D98*25.4/1000</f>
        <v>5.1816</v>
      </c>
      <c r="M98" s="164">
        <f t="shared" ref="M98:M101" si="91">+I98</f>
        <v>1</v>
      </c>
      <c r="N98" s="164">
        <f t="shared" ref="N98:N101" si="92">M98*L98</f>
        <v>5.1816</v>
      </c>
      <c r="O98" s="140"/>
      <c r="P98" s="140"/>
      <c r="Q98" s="142">
        <v>26.0</v>
      </c>
      <c r="R98" s="140"/>
      <c r="S98" s="140"/>
      <c r="T98" s="140"/>
      <c r="U98" s="143"/>
      <c r="V98" s="140"/>
      <c r="W98" s="140"/>
      <c r="X98" s="140"/>
      <c r="Y98" s="140"/>
      <c r="Z98" s="140"/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140"/>
      <c r="AL98" s="140"/>
      <c r="AM98" s="140"/>
      <c r="AN98" s="140"/>
      <c r="AO98" s="140"/>
      <c r="AP98" s="140"/>
      <c r="AQ98" s="140"/>
      <c r="AR98" s="140"/>
      <c r="AS98" s="140"/>
    </row>
    <row r="99" ht="27.0" customHeight="1">
      <c r="A99" s="164">
        <v>2.0</v>
      </c>
      <c r="B99" s="201" t="s">
        <v>86</v>
      </c>
      <c r="C99" s="201">
        <v>70.0</v>
      </c>
      <c r="D99" s="201">
        <v>204.0</v>
      </c>
      <c r="E99" s="201">
        <v>207.0</v>
      </c>
      <c r="F99" s="201">
        <f t="shared" si="86"/>
        <v>0.2</v>
      </c>
      <c r="G99" s="201">
        <f t="shared" si="87"/>
        <v>48.77334</v>
      </c>
      <c r="H99" s="218">
        <f t="shared" si="88"/>
        <v>9.754668</v>
      </c>
      <c r="I99" s="201">
        <v>1.0</v>
      </c>
      <c r="J99" s="219">
        <f t="shared" si="89"/>
        <v>9.754668</v>
      </c>
      <c r="K99" s="140"/>
      <c r="L99" s="180">
        <f t="shared" si="90"/>
        <v>5.1816</v>
      </c>
      <c r="M99" s="164">
        <f t="shared" si="91"/>
        <v>1</v>
      </c>
      <c r="N99" s="164">
        <f t="shared" si="92"/>
        <v>5.1816</v>
      </c>
      <c r="O99" s="140"/>
      <c r="P99" s="140"/>
      <c r="Q99" s="142">
        <v>16.5</v>
      </c>
      <c r="R99" s="140"/>
      <c r="S99" s="220"/>
      <c r="T99" s="140"/>
      <c r="U99" s="143"/>
      <c r="V99" s="140"/>
      <c r="W99" s="140"/>
      <c r="X99" s="140"/>
      <c r="Y99" s="140"/>
      <c r="Z99" s="140"/>
      <c r="AA99" s="140"/>
      <c r="AB99" s="140"/>
      <c r="AC99" s="140"/>
      <c r="AD99" s="140"/>
      <c r="AE99" s="140"/>
      <c r="AF99" s="140"/>
      <c r="AG99" s="140"/>
      <c r="AH99" s="140"/>
      <c r="AI99" s="140"/>
      <c r="AJ99" s="140"/>
      <c r="AK99" s="140"/>
      <c r="AL99" s="140"/>
      <c r="AM99" s="140"/>
      <c r="AN99" s="140"/>
      <c r="AO99" s="140"/>
      <c r="AP99" s="140"/>
      <c r="AQ99" s="140"/>
      <c r="AR99" s="140"/>
      <c r="AS99" s="140"/>
    </row>
    <row r="100" ht="27.0" customHeight="1">
      <c r="A100" s="164">
        <v>3.0</v>
      </c>
      <c r="B100" s="201" t="s">
        <v>165</v>
      </c>
      <c r="C100" s="201">
        <v>82.0</v>
      </c>
      <c r="D100" s="201">
        <v>204.0</v>
      </c>
      <c r="E100" s="201">
        <v>350.0</v>
      </c>
      <c r="F100" s="201">
        <f t="shared" si="86"/>
        <v>0.2</v>
      </c>
      <c r="G100" s="201">
        <f t="shared" si="87"/>
        <v>134.6604</v>
      </c>
      <c r="H100" s="218">
        <f t="shared" si="88"/>
        <v>26.93208</v>
      </c>
      <c r="I100" s="201">
        <v>1.0</v>
      </c>
      <c r="J100" s="219">
        <f t="shared" si="89"/>
        <v>26.93208</v>
      </c>
      <c r="K100" s="140"/>
      <c r="L100" s="180">
        <f t="shared" si="90"/>
        <v>5.1816</v>
      </c>
      <c r="M100" s="164">
        <f t="shared" si="91"/>
        <v>1</v>
      </c>
      <c r="N100" s="164">
        <f t="shared" si="92"/>
        <v>5.1816</v>
      </c>
      <c r="O100" s="140"/>
      <c r="P100" s="140"/>
      <c r="Q100" s="142">
        <v>23.0</v>
      </c>
      <c r="R100" s="140"/>
      <c r="S100" s="140"/>
      <c r="T100" s="140"/>
      <c r="U100" s="143"/>
      <c r="V100" s="140"/>
      <c r="W100" s="140"/>
      <c r="X100" s="140"/>
      <c r="Y100" s="140"/>
      <c r="Z100" s="140"/>
      <c r="AA100" s="140"/>
      <c r="AB100" s="140"/>
      <c r="AC100" s="140"/>
      <c r="AD100" s="140"/>
      <c r="AE100" s="140"/>
      <c r="AF100" s="140"/>
      <c r="AG100" s="140"/>
      <c r="AH100" s="140"/>
      <c r="AI100" s="140"/>
      <c r="AJ100" s="140"/>
      <c r="AK100" s="140"/>
      <c r="AL100" s="140"/>
      <c r="AM100" s="140"/>
      <c r="AN100" s="140"/>
      <c r="AO100" s="140"/>
      <c r="AP100" s="140"/>
      <c r="AQ100" s="140"/>
      <c r="AR100" s="140"/>
      <c r="AS100" s="140"/>
    </row>
    <row r="101" ht="27.0" customHeight="1">
      <c r="A101" s="164">
        <v>4.0</v>
      </c>
      <c r="B101" s="201" t="s">
        <v>100</v>
      </c>
      <c r="C101" s="201">
        <v>65.0</v>
      </c>
      <c r="D101" s="201">
        <v>205.0</v>
      </c>
      <c r="E101" s="201">
        <v>250.0</v>
      </c>
      <c r="F101" s="201">
        <f t="shared" si="86"/>
        <v>0.2</v>
      </c>
      <c r="G101" s="201">
        <f t="shared" si="87"/>
        <v>56.63125</v>
      </c>
      <c r="H101" s="218">
        <f t="shared" si="88"/>
        <v>11.32625</v>
      </c>
      <c r="I101" s="201">
        <v>1.0</v>
      </c>
      <c r="J101" s="219">
        <f t="shared" si="89"/>
        <v>11.32625</v>
      </c>
      <c r="K101" s="140"/>
      <c r="L101" s="180">
        <f t="shared" si="90"/>
        <v>5.207</v>
      </c>
      <c r="M101" s="164">
        <f t="shared" si="91"/>
        <v>1</v>
      </c>
      <c r="N101" s="164">
        <f t="shared" si="92"/>
        <v>5.207</v>
      </c>
      <c r="O101" s="140"/>
      <c r="P101" s="140"/>
      <c r="Q101" s="142">
        <v>17.0</v>
      </c>
      <c r="R101" s="140"/>
      <c r="S101" s="140"/>
      <c r="T101" s="140"/>
      <c r="U101" s="143"/>
      <c r="V101" s="140"/>
      <c r="W101" s="140"/>
      <c r="X101" s="140"/>
      <c r="Y101" s="140"/>
      <c r="Z101" s="140"/>
      <c r="AA101" s="140"/>
      <c r="AB101" s="140"/>
      <c r="AC101" s="140"/>
      <c r="AD101" s="140"/>
      <c r="AE101" s="140"/>
      <c r="AF101" s="140"/>
      <c r="AG101" s="140"/>
      <c r="AH101" s="140"/>
      <c r="AI101" s="140"/>
      <c r="AJ101" s="140"/>
      <c r="AK101" s="140"/>
      <c r="AL101" s="140"/>
      <c r="AM101" s="140"/>
      <c r="AN101" s="140"/>
      <c r="AO101" s="140"/>
      <c r="AP101" s="140"/>
      <c r="AQ101" s="140"/>
      <c r="AR101" s="140"/>
      <c r="AS101" s="140"/>
    </row>
    <row r="102" ht="27.0" customHeight="1">
      <c r="A102" s="164">
        <v>5.0</v>
      </c>
      <c r="B102" s="201" t="s">
        <v>70</v>
      </c>
      <c r="C102" s="201">
        <v>75.0</v>
      </c>
      <c r="D102" s="201">
        <v>205.0</v>
      </c>
      <c r="E102" s="201">
        <v>249.0</v>
      </c>
      <c r="F102" s="201">
        <f t="shared" si="86"/>
        <v>0.2</v>
      </c>
      <c r="G102" s="201">
        <f t="shared" si="87"/>
        <v>70.8249375</v>
      </c>
      <c r="H102" s="218">
        <f t="shared" si="88"/>
        <v>14.1649875</v>
      </c>
      <c r="I102" s="201">
        <v>1.0</v>
      </c>
      <c r="J102" s="219">
        <f t="shared" si="89"/>
        <v>14.1649875</v>
      </c>
      <c r="K102" s="140"/>
      <c r="L102" s="140">
        <f t="shared" si="90"/>
        <v>5.207</v>
      </c>
      <c r="M102" s="221"/>
      <c r="N102" s="221"/>
      <c r="O102" s="140"/>
      <c r="P102" s="140"/>
      <c r="Q102" s="142">
        <v>18.5</v>
      </c>
      <c r="R102" s="140"/>
      <c r="S102" s="140"/>
      <c r="T102" s="140"/>
      <c r="U102" s="143"/>
      <c r="V102" s="140"/>
      <c r="W102" s="140"/>
      <c r="X102" s="140"/>
      <c r="Y102" s="140"/>
      <c r="Z102" s="140"/>
      <c r="AA102" s="140"/>
      <c r="AB102" s="140"/>
      <c r="AC102" s="140"/>
      <c r="AD102" s="140"/>
      <c r="AE102" s="140"/>
      <c r="AF102" s="140"/>
      <c r="AG102" s="140"/>
      <c r="AH102" s="140"/>
      <c r="AI102" s="140"/>
      <c r="AJ102" s="140"/>
      <c r="AK102" s="140"/>
      <c r="AL102" s="140"/>
      <c r="AM102" s="140"/>
      <c r="AN102" s="140"/>
      <c r="AO102" s="140"/>
      <c r="AP102" s="140"/>
      <c r="AQ102" s="140"/>
      <c r="AR102" s="140"/>
      <c r="AS102" s="140"/>
    </row>
    <row r="103" ht="27.0" customHeight="1">
      <c r="A103" s="164">
        <v>6.0</v>
      </c>
      <c r="B103" s="201" t="s">
        <v>148</v>
      </c>
      <c r="C103" s="201">
        <v>57.0</v>
      </c>
      <c r="D103" s="201">
        <v>168.0</v>
      </c>
      <c r="E103" s="201">
        <v>169.0</v>
      </c>
      <c r="F103" s="201">
        <f t="shared" si="86"/>
        <v>0.2</v>
      </c>
      <c r="G103" s="201">
        <f t="shared" si="87"/>
        <v>47.741148</v>
      </c>
      <c r="H103" s="218">
        <f t="shared" si="88"/>
        <v>9.5482296</v>
      </c>
      <c r="I103" s="201">
        <v>1.0</v>
      </c>
      <c r="J103" s="219">
        <f t="shared" si="89"/>
        <v>9.5482296</v>
      </c>
      <c r="K103" s="140"/>
      <c r="L103" s="140">
        <f t="shared" si="90"/>
        <v>4.2672</v>
      </c>
      <c r="M103" s="221"/>
      <c r="N103" s="221"/>
      <c r="O103" s="140"/>
      <c r="P103" s="140"/>
      <c r="Q103" s="142">
        <v>29.5</v>
      </c>
      <c r="R103" s="140"/>
      <c r="S103" s="140"/>
      <c r="T103" s="140"/>
      <c r="U103" s="143"/>
      <c r="V103" s="140"/>
      <c r="W103" s="140"/>
      <c r="X103" s="140"/>
      <c r="Y103" s="140"/>
      <c r="Z103" s="140"/>
      <c r="AA103" s="140"/>
      <c r="AB103" s="140"/>
      <c r="AC103" s="140"/>
      <c r="AD103" s="140"/>
      <c r="AE103" s="140"/>
      <c r="AF103" s="140"/>
      <c r="AG103" s="140"/>
      <c r="AH103" s="140"/>
      <c r="AI103" s="140"/>
      <c r="AJ103" s="140"/>
      <c r="AK103" s="140"/>
      <c r="AL103" s="140"/>
      <c r="AM103" s="140"/>
      <c r="AN103" s="140"/>
      <c r="AO103" s="140"/>
      <c r="AP103" s="140"/>
      <c r="AQ103" s="140"/>
      <c r="AR103" s="140"/>
      <c r="AS103" s="140"/>
    </row>
    <row r="104" ht="27.0" customHeight="1">
      <c r="A104" s="164">
        <v>7.0</v>
      </c>
      <c r="B104" s="201" t="s">
        <v>148</v>
      </c>
      <c r="C104" s="201">
        <v>78.0</v>
      </c>
      <c r="D104" s="201">
        <v>168.0</v>
      </c>
      <c r="E104" s="201">
        <v>169.0</v>
      </c>
      <c r="F104" s="201">
        <f t="shared" si="86"/>
        <v>0.2</v>
      </c>
      <c r="G104" s="201">
        <f t="shared" si="87"/>
        <v>65.329992</v>
      </c>
      <c r="H104" s="218">
        <f t="shared" si="88"/>
        <v>13.0659984</v>
      </c>
      <c r="I104" s="201">
        <v>1.0</v>
      </c>
      <c r="J104" s="219">
        <f t="shared" si="89"/>
        <v>13.0659984</v>
      </c>
      <c r="K104" s="140"/>
      <c r="L104" s="140">
        <f t="shared" si="90"/>
        <v>4.2672</v>
      </c>
      <c r="M104" s="221"/>
      <c r="N104" s="221"/>
      <c r="O104" s="140"/>
      <c r="P104" s="140"/>
      <c r="Q104" s="142">
        <v>29.5</v>
      </c>
      <c r="R104" s="140"/>
      <c r="S104" s="140"/>
      <c r="T104" s="140"/>
      <c r="U104" s="143"/>
      <c r="V104" s="140"/>
      <c r="W104" s="140"/>
      <c r="X104" s="140"/>
      <c r="Y104" s="140"/>
      <c r="Z104" s="140"/>
      <c r="AA104" s="140"/>
      <c r="AB104" s="140"/>
      <c r="AC104" s="140"/>
      <c r="AD104" s="140"/>
      <c r="AE104" s="140"/>
      <c r="AF104" s="140"/>
      <c r="AG104" s="140"/>
      <c r="AH104" s="140"/>
      <c r="AI104" s="140"/>
      <c r="AJ104" s="140"/>
      <c r="AK104" s="140"/>
      <c r="AL104" s="140"/>
      <c r="AM104" s="140"/>
      <c r="AN104" s="140"/>
      <c r="AO104" s="140"/>
      <c r="AP104" s="140"/>
      <c r="AQ104" s="140"/>
      <c r="AR104" s="140"/>
      <c r="AS104" s="140"/>
    </row>
    <row r="105" ht="24.75" customHeight="1">
      <c r="A105" s="164"/>
      <c r="B105" s="198"/>
      <c r="C105" s="198"/>
      <c r="D105" s="198"/>
      <c r="E105" s="198"/>
      <c r="F105" s="198"/>
      <c r="G105" s="198"/>
      <c r="H105" s="222" t="s">
        <v>38</v>
      </c>
      <c r="I105" s="198"/>
      <c r="J105" s="223">
        <f>SUM(J98:J104)</f>
        <v>112.2669335</v>
      </c>
      <c r="K105" s="140"/>
      <c r="L105" s="140"/>
      <c r="M105" s="140"/>
      <c r="N105" s="140"/>
      <c r="O105" s="140"/>
      <c r="P105" s="140"/>
      <c r="Q105" s="142"/>
      <c r="R105" s="224"/>
      <c r="S105" s="140"/>
      <c r="T105" s="140"/>
      <c r="U105" s="143"/>
      <c r="V105" s="140"/>
      <c r="W105" s="140"/>
      <c r="X105" s="140"/>
      <c r="Y105" s="140"/>
      <c r="Z105" s="140"/>
      <c r="AA105" s="140"/>
      <c r="AB105" s="140"/>
      <c r="AC105" s="140"/>
      <c r="AD105" s="140"/>
      <c r="AE105" s="140"/>
      <c r="AF105" s="140"/>
      <c r="AG105" s="140"/>
      <c r="AH105" s="140"/>
      <c r="AI105" s="140"/>
      <c r="AJ105" s="140"/>
      <c r="AK105" s="140"/>
      <c r="AL105" s="140"/>
      <c r="AM105" s="140"/>
      <c r="AN105" s="140"/>
      <c r="AO105" s="140"/>
      <c r="AP105" s="140"/>
      <c r="AQ105" s="140"/>
      <c r="AR105" s="140"/>
      <c r="AS105" s="140"/>
    </row>
    <row r="106" ht="18.0" customHeight="1">
      <c r="A106" s="178"/>
      <c r="B106" s="146"/>
      <c r="C106" s="146"/>
      <c r="D106" s="146"/>
      <c r="E106" s="146"/>
      <c r="F106" s="146"/>
      <c r="G106" s="146"/>
      <c r="H106" s="147"/>
      <c r="I106" s="146"/>
      <c r="J106" s="179"/>
      <c r="K106" s="140"/>
      <c r="L106" s="140"/>
      <c r="M106" s="140"/>
      <c r="N106" s="140"/>
      <c r="O106" s="140"/>
      <c r="P106" s="140"/>
      <c r="Q106" s="142"/>
      <c r="R106" s="224"/>
      <c r="S106" s="140"/>
      <c r="T106" s="140"/>
      <c r="U106" s="143"/>
      <c r="V106" s="140"/>
      <c r="W106" s="140"/>
      <c r="X106" s="140"/>
      <c r="Y106" s="140"/>
      <c r="Z106" s="140"/>
      <c r="AA106" s="140"/>
      <c r="AB106" s="140"/>
      <c r="AC106" s="140"/>
      <c r="AD106" s="140"/>
      <c r="AE106" s="140"/>
      <c r="AF106" s="140"/>
      <c r="AG106" s="140"/>
      <c r="AH106" s="140"/>
      <c r="AI106" s="140"/>
      <c r="AJ106" s="140"/>
      <c r="AK106" s="140"/>
      <c r="AL106" s="140"/>
      <c r="AM106" s="140"/>
      <c r="AN106" s="140"/>
      <c r="AO106" s="140"/>
      <c r="AP106" s="140"/>
      <c r="AQ106" s="140"/>
      <c r="AR106" s="140"/>
      <c r="AS106" s="140"/>
    </row>
    <row r="107" ht="18.0" customHeight="1">
      <c r="A107" s="140"/>
      <c r="B107" s="140"/>
      <c r="C107" s="140"/>
      <c r="D107" s="140"/>
      <c r="E107" s="140"/>
      <c r="F107" s="140"/>
      <c r="G107" s="140"/>
      <c r="H107" s="141"/>
      <c r="I107" s="140"/>
      <c r="J107" s="140"/>
      <c r="K107" s="140"/>
      <c r="L107" s="140"/>
      <c r="M107" s="140"/>
      <c r="N107" s="140"/>
      <c r="O107" s="140"/>
      <c r="P107" s="140"/>
      <c r="Q107" s="142"/>
      <c r="R107" s="224"/>
      <c r="S107" s="140"/>
      <c r="T107" s="140"/>
      <c r="U107" s="143"/>
      <c r="V107" s="140"/>
      <c r="W107" s="140"/>
      <c r="X107" s="140"/>
      <c r="Y107" s="140"/>
      <c r="Z107" s="140"/>
      <c r="AA107" s="140"/>
      <c r="AB107" s="140"/>
      <c r="AC107" s="140"/>
      <c r="AD107" s="140"/>
      <c r="AE107" s="140"/>
      <c r="AF107" s="140"/>
      <c r="AG107" s="140"/>
      <c r="AH107" s="140"/>
      <c r="AI107" s="140"/>
      <c r="AJ107" s="140"/>
      <c r="AK107" s="140"/>
      <c r="AL107" s="140"/>
      <c r="AM107" s="140"/>
      <c r="AN107" s="140"/>
      <c r="AO107" s="140"/>
      <c r="AP107" s="140"/>
      <c r="AQ107" s="140"/>
      <c r="AR107" s="140"/>
      <c r="AS107" s="140"/>
    </row>
    <row r="108" ht="18.0" customHeight="1">
      <c r="A108" s="140"/>
      <c r="B108" s="140"/>
      <c r="C108" s="140"/>
      <c r="D108" s="140"/>
      <c r="E108" s="140"/>
      <c r="F108" s="140"/>
      <c r="G108" s="140"/>
      <c r="H108" s="141"/>
      <c r="I108" s="140"/>
      <c r="J108" s="140"/>
      <c r="K108" s="140"/>
      <c r="L108" s="140"/>
      <c r="M108" s="140"/>
      <c r="N108" s="140"/>
      <c r="O108" s="140"/>
      <c r="P108" s="140"/>
      <c r="Q108" s="142"/>
      <c r="R108" s="224"/>
      <c r="S108" s="140"/>
      <c r="T108" s="140"/>
      <c r="U108" s="143"/>
      <c r="V108" s="140"/>
      <c r="W108" s="140"/>
      <c r="X108" s="140"/>
      <c r="Y108" s="140"/>
      <c r="Z108" s="140"/>
      <c r="AA108" s="140"/>
      <c r="AB108" s="140"/>
      <c r="AC108" s="140"/>
      <c r="AD108" s="140"/>
      <c r="AE108" s="140"/>
      <c r="AF108" s="140"/>
      <c r="AG108" s="140"/>
      <c r="AH108" s="140"/>
      <c r="AI108" s="140"/>
      <c r="AJ108" s="140"/>
      <c r="AK108" s="140"/>
      <c r="AL108" s="140"/>
      <c r="AM108" s="140"/>
      <c r="AN108" s="140"/>
      <c r="AO108" s="140"/>
      <c r="AP108" s="140"/>
      <c r="AQ108" s="140"/>
      <c r="AR108" s="140"/>
      <c r="AS108" s="140"/>
    </row>
    <row r="109" ht="18.0" customHeight="1">
      <c r="A109" s="140" t="s">
        <v>39</v>
      </c>
      <c r="B109" s="140"/>
      <c r="C109" s="140"/>
      <c r="D109" s="140"/>
      <c r="E109" s="140"/>
      <c r="F109" s="140"/>
      <c r="G109" s="140"/>
      <c r="H109" s="141"/>
      <c r="I109" s="140"/>
      <c r="J109" s="140"/>
      <c r="K109" s="140"/>
      <c r="L109" s="140"/>
      <c r="M109" s="140"/>
      <c r="N109" s="140"/>
      <c r="O109" s="140"/>
      <c r="P109" s="140"/>
      <c r="Q109" s="142"/>
      <c r="R109" s="224"/>
      <c r="S109" s="140"/>
      <c r="T109" s="140"/>
      <c r="U109" s="143"/>
      <c r="V109" s="140"/>
      <c r="W109" s="140"/>
      <c r="X109" s="140"/>
      <c r="Y109" s="140"/>
      <c r="Z109" s="140"/>
      <c r="AA109" s="140"/>
      <c r="AB109" s="140"/>
      <c r="AC109" s="140"/>
      <c r="AD109" s="140"/>
      <c r="AE109" s="140"/>
      <c r="AF109" s="140"/>
      <c r="AG109" s="140"/>
      <c r="AH109" s="140"/>
      <c r="AI109" s="140"/>
      <c r="AJ109" s="140"/>
      <c r="AK109" s="140"/>
      <c r="AL109" s="140"/>
      <c r="AM109" s="140"/>
      <c r="AN109" s="140"/>
      <c r="AO109" s="140"/>
      <c r="AP109" s="140"/>
      <c r="AQ109" s="140"/>
      <c r="AR109" s="140"/>
      <c r="AS109" s="140"/>
    </row>
    <row r="110" ht="18.0" customHeight="1">
      <c r="A110" s="140"/>
      <c r="B110" s="140"/>
      <c r="C110" s="140"/>
      <c r="D110" s="140"/>
      <c r="E110" s="140"/>
      <c r="F110" s="140"/>
      <c r="G110" s="140"/>
      <c r="H110" s="141"/>
      <c r="I110" s="140"/>
      <c r="J110" s="140"/>
      <c r="K110" s="140"/>
      <c r="L110" s="140"/>
      <c r="M110" s="140"/>
      <c r="N110" s="140"/>
      <c r="O110" s="140"/>
      <c r="P110" s="140"/>
      <c r="Q110" s="142"/>
      <c r="R110" s="224"/>
      <c r="S110" s="140"/>
      <c r="T110" s="140"/>
      <c r="U110" s="143"/>
      <c r="V110" s="140"/>
      <c r="W110" s="140"/>
      <c r="X110" s="140"/>
      <c r="Y110" s="140"/>
      <c r="Z110" s="140"/>
      <c r="AA110" s="140"/>
      <c r="AB110" s="140"/>
      <c r="AC110" s="140"/>
      <c r="AD110" s="140"/>
      <c r="AE110" s="140"/>
      <c r="AF110" s="140"/>
      <c r="AG110" s="140"/>
      <c r="AH110" s="140"/>
      <c r="AI110" s="140"/>
      <c r="AJ110" s="140"/>
      <c r="AK110" s="140"/>
      <c r="AL110" s="140"/>
      <c r="AM110" s="140"/>
      <c r="AN110" s="140"/>
      <c r="AO110" s="140"/>
      <c r="AP110" s="140"/>
      <c r="AQ110" s="140"/>
      <c r="AR110" s="140"/>
      <c r="AS110" s="140"/>
    </row>
    <row r="111" ht="42.0" customHeight="1">
      <c r="A111" s="180"/>
      <c r="B111" s="164" t="s">
        <v>12</v>
      </c>
      <c r="C111" s="181" t="s">
        <v>66</v>
      </c>
      <c r="D111" s="52"/>
      <c r="E111" s="53"/>
      <c r="F111" s="225"/>
      <c r="G111" s="225"/>
      <c r="H111" s="183" t="s">
        <v>14</v>
      </c>
      <c r="I111" s="226" t="s">
        <v>15</v>
      </c>
      <c r="J111" s="164" t="s">
        <v>16</v>
      </c>
      <c r="K111" s="140"/>
      <c r="L111" s="140"/>
      <c r="M111" s="140"/>
      <c r="N111" s="140"/>
      <c r="O111" s="140"/>
      <c r="P111" s="140"/>
      <c r="Q111" s="142"/>
      <c r="R111" s="224"/>
      <c r="S111" s="140"/>
      <c r="T111" s="140"/>
      <c r="U111" s="143"/>
      <c r="V111" s="140"/>
      <c r="W111" s="140"/>
      <c r="X111" s="140"/>
      <c r="Y111" s="140"/>
      <c r="Z111" s="140"/>
      <c r="AA111" s="140"/>
      <c r="AB111" s="140"/>
      <c r="AC111" s="140"/>
      <c r="AD111" s="140"/>
      <c r="AE111" s="140"/>
      <c r="AF111" s="140"/>
      <c r="AG111" s="140"/>
      <c r="AH111" s="140"/>
      <c r="AI111" s="140"/>
      <c r="AJ111" s="140"/>
      <c r="AK111" s="140"/>
      <c r="AL111" s="140"/>
      <c r="AM111" s="140"/>
      <c r="AN111" s="140"/>
      <c r="AO111" s="140"/>
      <c r="AP111" s="140"/>
      <c r="AQ111" s="140"/>
      <c r="AR111" s="140"/>
      <c r="AS111" s="140"/>
    </row>
    <row r="112" ht="24.75" customHeight="1">
      <c r="A112" s="164">
        <v>1.0</v>
      </c>
      <c r="B112" s="296" t="s">
        <v>161</v>
      </c>
      <c r="C112" s="164"/>
      <c r="D112" s="164"/>
      <c r="E112" s="164"/>
      <c r="F112" s="164"/>
      <c r="G112" s="164"/>
      <c r="H112" s="227">
        <v>29.0</v>
      </c>
      <c r="I112" s="185">
        <v>1.0</v>
      </c>
      <c r="J112" s="219">
        <f t="shared" ref="J112:J125" si="93">+I112*H112</f>
        <v>29</v>
      </c>
      <c r="K112" s="180"/>
      <c r="L112" s="180"/>
      <c r="M112" s="180"/>
      <c r="N112" s="180"/>
      <c r="O112" s="180"/>
      <c r="P112" s="180"/>
      <c r="Q112" s="228"/>
      <c r="R112" s="224"/>
      <c r="S112" s="140"/>
      <c r="T112" s="140"/>
      <c r="U112" s="143"/>
      <c r="V112" s="140"/>
      <c r="W112" s="140"/>
      <c r="X112" s="140"/>
      <c r="Y112" s="140"/>
      <c r="Z112" s="140"/>
      <c r="AA112" s="140"/>
      <c r="AB112" s="140"/>
      <c r="AC112" s="140"/>
      <c r="AD112" s="140"/>
      <c r="AE112" s="140"/>
      <c r="AF112" s="140"/>
      <c r="AG112" s="140"/>
      <c r="AH112" s="140"/>
      <c r="AI112" s="140"/>
      <c r="AJ112" s="140"/>
      <c r="AK112" s="140"/>
      <c r="AL112" s="140"/>
      <c r="AM112" s="140"/>
      <c r="AN112" s="140"/>
      <c r="AO112" s="140"/>
      <c r="AP112" s="140"/>
      <c r="AQ112" s="140"/>
      <c r="AR112" s="140"/>
      <c r="AS112" s="140"/>
    </row>
    <row r="113" ht="24.75" customHeight="1">
      <c r="A113" s="164">
        <v>2.0</v>
      </c>
      <c r="B113" s="215" t="s">
        <v>161</v>
      </c>
      <c r="C113" s="164"/>
      <c r="D113" s="164"/>
      <c r="E113" s="164"/>
      <c r="F113" s="164"/>
      <c r="G113" s="164"/>
      <c r="H113" s="227">
        <v>8.0</v>
      </c>
      <c r="I113" s="185">
        <v>1.0</v>
      </c>
      <c r="J113" s="219">
        <f t="shared" si="93"/>
        <v>8</v>
      </c>
      <c r="K113" s="180"/>
      <c r="L113" s="180"/>
      <c r="M113" s="180"/>
      <c r="N113" s="180"/>
      <c r="O113" s="180"/>
      <c r="P113" s="180"/>
      <c r="Q113" s="228"/>
      <c r="R113" s="224"/>
      <c r="S113" s="140"/>
      <c r="T113" s="140"/>
      <c r="U113" s="143"/>
      <c r="V113" s="140"/>
      <c r="W113" s="140"/>
      <c r="X113" s="140"/>
      <c r="Y113" s="140"/>
      <c r="Z113" s="140"/>
      <c r="AA113" s="140"/>
      <c r="AB113" s="140"/>
      <c r="AC113" s="140"/>
      <c r="AD113" s="140"/>
      <c r="AE113" s="140"/>
      <c r="AF113" s="140"/>
      <c r="AG113" s="140"/>
      <c r="AH113" s="140"/>
      <c r="AI113" s="140"/>
      <c r="AJ113" s="140"/>
      <c r="AK113" s="140"/>
      <c r="AL113" s="140"/>
      <c r="AM113" s="140"/>
      <c r="AN113" s="140"/>
      <c r="AO113" s="140"/>
      <c r="AP113" s="140"/>
      <c r="AQ113" s="140"/>
      <c r="AR113" s="140"/>
      <c r="AS113" s="140"/>
    </row>
    <row r="114" ht="24.75" customHeight="1">
      <c r="A114" s="164">
        <v>3.0</v>
      </c>
      <c r="B114" s="186" t="s">
        <v>82</v>
      </c>
      <c r="C114" s="164"/>
      <c r="D114" s="164"/>
      <c r="E114" s="164"/>
      <c r="F114" s="164"/>
      <c r="G114" s="164"/>
      <c r="H114" s="227">
        <v>16.0</v>
      </c>
      <c r="I114" s="185">
        <v>1.0</v>
      </c>
      <c r="J114" s="219">
        <f t="shared" si="93"/>
        <v>16</v>
      </c>
      <c r="K114" s="180"/>
      <c r="L114" s="180"/>
      <c r="M114" s="180"/>
      <c r="N114" s="180"/>
      <c r="O114" s="180"/>
      <c r="P114" s="180"/>
      <c r="Q114" s="228"/>
      <c r="R114" s="224"/>
      <c r="S114" s="140"/>
      <c r="T114" s="140"/>
      <c r="U114" s="143"/>
      <c r="V114" s="140"/>
      <c r="W114" s="140"/>
      <c r="X114" s="140"/>
      <c r="Y114" s="140"/>
      <c r="Z114" s="140"/>
      <c r="AA114" s="140"/>
      <c r="AB114" s="140"/>
      <c r="AC114" s="140"/>
      <c r="AD114" s="140"/>
      <c r="AE114" s="140"/>
      <c r="AF114" s="140"/>
      <c r="AG114" s="140"/>
      <c r="AH114" s="140"/>
      <c r="AI114" s="140"/>
      <c r="AJ114" s="140"/>
      <c r="AK114" s="140"/>
      <c r="AL114" s="140"/>
      <c r="AM114" s="140"/>
      <c r="AN114" s="140"/>
      <c r="AO114" s="140"/>
      <c r="AP114" s="140"/>
      <c r="AQ114" s="140"/>
      <c r="AR114" s="140"/>
      <c r="AS114" s="140"/>
    </row>
    <row r="115" ht="24.75" customHeight="1">
      <c r="A115" s="164">
        <v>4.0</v>
      </c>
      <c r="B115" s="201" t="s">
        <v>82</v>
      </c>
      <c r="C115" s="164"/>
      <c r="D115" s="164"/>
      <c r="E115" s="164"/>
      <c r="F115" s="164"/>
      <c r="G115" s="164"/>
      <c r="H115" s="227">
        <v>12.0</v>
      </c>
      <c r="I115" s="185">
        <v>1.0</v>
      </c>
      <c r="J115" s="219">
        <f t="shared" si="93"/>
        <v>12</v>
      </c>
      <c r="K115" s="180"/>
      <c r="L115" s="180"/>
      <c r="M115" s="180"/>
      <c r="N115" s="180"/>
      <c r="O115" s="180"/>
      <c r="P115" s="180"/>
      <c r="Q115" s="228"/>
      <c r="R115" s="224"/>
      <c r="S115" s="140"/>
      <c r="T115" s="140"/>
      <c r="U115" s="143"/>
      <c r="V115" s="140"/>
      <c r="W115" s="140"/>
      <c r="X115" s="140"/>
      <c r="Y115" s="140"/>
      <c r="Z115" s="140"/>
      <c r="AA115" s="140"/>
      <c r="AB115" s="140"/>
      <c r="AC115" s="140"/>
      <c r="AD115" s="140"/>
      <c r="AE115" s="140"/>
      <c r="AF115" s="140"/>
      <c r="AG115" s="140"/>
      <c r="AH115" s="140"/>
      <c r="AI115" s="140"/>
      <c r="AJ115" s="140"/>
      <c r="AK115" s="140"/>
      <c r="AL115" s="140"/>
      <c r="AM115" s="140"/>
      <c r="AN115" s="140"/>
      <c r="AO115" s="140"/>
      <c r="AP115" s="140"/>
      <c r="AQ115" s="140"/>
      <c r="AR115" s="140"/>
      <c r="AS115" s="140"/>
    </row>
    <row r="116" ht="24.75" customHeight="1">
      <c r="A116" s="164">
        <v>5.0</v>
      </c>
      <c r="B116" s="186" t="s">
        <v>162</v>
      </c>
      <c r="C116" s="164"/>
      <c r="D116" s="164"/>
      <c r="E116" s="164"/>
      <c r="F116" s="164"/>
      <c r="G116" s="164"/>
      <c r="H116" s="227">
        <v>30.0</v>
      </c>
      <c r="I116" s="185">
        <v>1.0</v>
      </c>
      <c r="J116" s="219">
        <f t="shared" si="93"/>
        <v>30</v>
      </c>
      <c r="K116" s="180"/>
      <c r="L116" s="180"/>
      <c r="M116" s="180"/>
      <c r="N116" s="180"/>
      <c r="O116" s="180"/>
      <c r="P116" s="180"/>
      <c r="Q116" s="228"/>
      <c r="R116" s="224"/>
      <c r="S116" s="140"/>
      <c r="T116" s="140"/>
      <c r="U116" s="143"/>
      <c r="V116" s="140"/>
      <c r="W116" s="140"/>
      <c r="X116" s="140"/>
      <c r="Y116" s="140"/>
      <c r="Z116" s="140"/>
      <c r="AA116" s="140"/>
      <c r="AB116" s="140"/>
      <c r="AC116" s="140"/>
      <c r="AD116" s="140"/>
      <c r="AE116" s="140"/>
      <c r="AF116" s="140"/>
      <c r="AG116" s="140"/>
      <c r="AH116" s="140"/>
      <c r="AI116" s="140"/>
      <c r="AJ116" s="140"/>
      <c r="AK116" s="140"/>
      <c r="AL116" s="140"/>
      <c r="AM116" s="140"/>
      <c r="AN116" s="140"/>
      <c r="AO116" s="140"/>
      <c r="AP116" s="140"/>
      <c r="AQ116" s="140"/>
      <c r="AR116" s="140"/>
      <c r="AS116" s="140"/>
    </row>
    <row r="117" ht="24.75" customHeight="1">
      <c r="A117" s="164">
        <v>6.0</v>
      </c>
      <c r="B117" s="201" t="s">
        <v>162</v>
      </c>
      <c r="C117" s="164"/>
      <c r="D117" s="164"/>
      <c r="E117" s="164"/>
      <c r="F117" s="164"/>
      <c r="G117" s="164"/>
      <c r="H117" s="227">
        <v>12.0</v>
      </c>
      <c r="I117" s="185">
        <v>1.0</v>
      </c>
      <c r="J117" s="219">
        <f t="shared" si="93"/>
        <v>12</v>
      </c>
      <c r="K117" s="180"/>
      <c r="L117" s="180"/>
      <c r="M117" s="180"/>
      <c r="N117" s="180"/>
      <c r="O117" s="180"/>
      <c r="P117" s="180"/>
      <c r="Q117" s="228"/>
      <c r="R117" s="224"/>
      <c r="S117" s="140"/>
      <c r="T117" s="140"/>
      <c r="U117" s="143"/>
      <c r="V117" s="140"/>
      <c r="W117" s="140"/>
      <c r="X117" s="140"/>
      <c r="Y117" s="140"/>
      <c r="Z117" s="140"/>
      <c r="AA117" s="140"/>
      <c r="AB117" s="140"/>
      <c r="AC117" s="140"/>
      <c r="AD117" s="140"/>
      <c r="AE117" s="140"/>
      <c r="AF117" s="140"/>
      <c r="AG117" s="140"/>
      <c r="AH117" s="140"/>
      <c r="AI117" s="140"/>
      <c r="AJ117" s="140"/>
      <c r="AK117" s="140"/>
      <c r="AL117" s="140"/>
      <c r="AM117" s="140"/>
      <c r="AN117" s="140"/>
      <c r="AO117" s="140"/>
      <c r="AP117" s="140"/>
      <c r="AQ117" s="140"/>
      <c r="AR117" s="140"/>
      <c r="AS117" s="140"/>
    </row>
    <row r="118" ht="24.75" customHeight="1">
      <c r="A118" s="164">
        <v>7.0</v>
      </c>
      <c r="B118" s="186" t="s">
        <v>97</v>
      </c>
      <c r="C118" s="164"/>
      <c r="D118" s="164"/>
      <c r="E118" s="164"/>
      <c r="F118" s="164"/>
      <c r="G118" s="164"/>
      <c r="H118" s="227">
        <v>16.0</v>
      </c>
      <c r="I118" s="185">
        <v>1.0</v>
      </c>
      <c r="J118" s="219">
        <f t="shared" si="93"/>
        <v>16</v>
      </c>
      <c r="K118" s="180"/>
      <c r="L118" s="180"/>
      <c r="M118" s="180"/>
      <c r="N118" s="180"/>
      <c r="O118" s="180"/>
      <c r="P118" s="180"/>
      <c r="Q118" s="228"/>
      <c r="R118" s="224"/>
      <c r="S118" s="140"/>
      <c r="T118" s="140"/>
      <c r="U118" s="143"/>
      <c r="V118" s="140"/>
      <c r="W118" s="140"/>
      <c r="X118" s="140"/>
      <c r="Y118" s="140"/>
      <c r="Z118" s="140"/>
      <c r="AA118" s="140"/>
      <c r="AB118" s="140"/>
      <c r="AC118" s="140"/>
      <c r="AD118" s="140"/>
      <c r="AE118" s="140"/>
      <c r="AF118" s="140"/>
      <c r="AG118" s="140"/>
      <c r="AH118" s="140"/>
      <c r="AI118" s="140"/>
      <c r="AJ118" s="140"/>
      <c r="AK118" s="140"/>
      <c r="AL118" s="140"/>
      <c r="AM118" s="140"/>
      <c r="AN118" s="140"/>
      <c r="AO118" s="140"/>
      <c r="AP118" s="140"/>
      <c r="AQ118" s="140"/>
      <c r="AR118" s="140"/>
      <c r="AS118" s="140"/>
    </row>
    <row r="119" ht="24.75" customHeight="1">
      <c r="A119" s="164">
        <v>8.0</v>
      </c>
      <c r="B119" s="201" t="s">
        <v>97</v>
      </c>
      <c r="C119" s="164"/>
      <c r="D119" s="164"/>
      <c r="E119" s="164"/>
      <c r="F119" s="164"/>
      <c r="G119" s="164"/>
      <c r="H119" s="227">
        <v>13.0</v>
      </c>
      <c r="I119" s="185">
        <v>1.0</v>
      </c>
      <c r="J119" s="219">
        <f t="shared" si="93"/>
        <v>13</v>
      </c>
      <c r="K119" s="180"/>
      <c r="L119" s="180"/>
      <c r="M119" s="180"/>
      <c r="N119" s="180"/>
      <c r="O119" s="180"/>
      <c r="P119" s="180"/>
      <c r="Q119" s="228"/>
      <c r="R119" s="224"/>
      <c r="S119" s="140"/>
      <c r="T119" s="140"/>
      <c r="U119" s="143"/>
      <c r="V119" s="140"/>
      <c r="W119" s="140"/>
      <c r="X119" s="140"/>
      <c r="Y119" s="140"/>
      <c r="Z119" s="140"/>
      <c r="AA119" s="140"/>
      <c r="AB119" s="140"/>
      <c r="AC119" s="140"/>
      <c r="AD119" s="140"/>
      <c r="AE119" s="140"/>
      <c r="AF119" s="140"/>
      <c r="AG119" s="140"/>
      <c r="AH119" s="140"/>
      <c r="AI119" s="140"/>
      <c r="AJ119" s="140"/>
      <c r="AK119" s="140"/>
      <c r="AL119" s="140"/>
      <c r="AM119" s="140"/>
      <c r="AN119" s="140"/>
      <c r="AO119" s="140"/>
      <c r="AP119" s="140"/>
      <c r="AQ119" s="140"/>
      <c r="AR119" s="140"/>
      <c r="AS119" s="140"/>
    </row>
    <row r="120" ht="24.75" customHeight="1">
      <c r="A120" s="164">
        <v>9.0</v>
      </c>
      <c r="B120" s="186" t="s">
        <v>26</v>
      </c>
      <c r="C120" s="164"/>
      <c r="D120" s="164"/>
      <c r="E120" s="164"/>
      <c r="F120" s="164"/>
      <c r="G120" s="164"/>
      <c r="H120" s="227">
        <v>24.0</v>
      </c>
      <c r="I120" s="185">
        <v>1.0</v>
      </c>
      <c r="J120" s="219">
        <f t="shared" si="93"/>
        <v>24</v>
      </c>
      <c r="K120" s="180"/>
      <c r="L120" s="180"/>
      <c r="M120" s="180"/>
      <c r="N120" s="180"/>
      <c r="O120" s="180"/>
      <c r="P120" s="180"/>
      <c r="Q120" s="228"/>
      <c r="R120" s="224"/>
      <c r="S120" s="140"/>
      <c r="T120" s="140"/>
      <c r="U120" s="143"/>
      <c r="V120" s="140"/>
      <c r="W120" s="140"/>
      <c r="X120" s="140"/>
      <c r="Y120" s="140"/>
      <c r="Z120" s="140"/>
      <c r="AA120" s="140"/>
      <c r="AB120" s="140"/>
      <c r="AC120" s="140"/>
      <c r="AD120" s="140"/>
      <c r="AE120" s="140"/>
      <c r="AF120" s="140"/>
      <c r="AG120" s="140"/>
      <c r="AH120" s="140"/>
      <c r="AI120" s="140"/>
      <c r="AJ120" s="140"/>
      <c r="AK120" s="140"/>
      <c r="AL120" s="140"/>
      <c r="AM120" s="140"/>
      <c r="AN120" s="140"/>
      <c r="AO120" s="140"/>
      <c r="AP120" s="140"/>
      <c r="AQ120" s="140"/>
      <c r="AR120" s="140"/>
      <c r="AS120" s="140"/>
    </row>
    <row r="121" ht="24.75" customHeight="1">
      <c r="A121" s="164">
        <v>10.0</v>
      </c>
      <c r="B121" s="201" t="s">
        <v>26</v>
      </c>
      <c r="C121" s="164"/>
      <c r="D121" s="164"/>
      <c r="E121" s="164"/>
      <c r="F121" s="164"/>
      <c r="G121" s="164"/>
      <c r="H121" s="227">
        <v>12.0</v>
      </c>
      <c r="I121" s="185">
        <v>1.0</v>
      </c>
      <c r="J121" s="219">
        <f t="shared" si="93"/>
        <v>12</v>
      </c>
      <c r="K121" s="180"/>
      <c r="L121" s="180"/>
      <c r="M121" s="180"/>
      <c r="N121" s="180"/>
      <c r="O121" s="180"/>
      <c r="P121" s="180"/>
      <c r="Q121" s="228"/>
      <c r="R121" s="224"/>
      <c r="S121" s="140"/>
      <c r="T121" s="140"/>
      <c r="U121" s="143"/>
      <c r="V121" s="140"/>
      <c r="W121" s="140"/>
      <c r="X121" s="140"/>
      <c r="Y121" s="140"/>
      <c r="Z121" s="140"/>
      <c r="AA121" s="140"/>
      <c r="AB121" s="140"/>
      <c r="AC121" s="140"/>
      <c r="AD121" s="140"/>
      <c r="AE121" s="140"/>
      <c r="AF121" s="140"/>
      <c r="AG121" s="140"/>
      <c r="AH121" s="140"/>
      <c r="AI121" s="140"/>
      <c r="AJ121" s="140"/>
      <c r="AK121" s="140"/>
      <c r="AL121" s="140"/>
      <c r="AM121" s="140"/>
      <c r="AN121" s="140"/>
      <c r="AO121" s="140"/>
      <c r="AP121" s="140"/>
      <c r="AQ121" s="140"/>
      <c r="AR121" s="140"/>
      <c r="AS121" s="140"/>
    </row>
    <row r="122" ht="24.75" customHeight="1">
      <c r="A122" s="164">
        <v>11.0</v>
      </c>
      <c r="B122" s="186" t="s">
        <v>144</v>
      </c>
      <c r="C122" s="164"/>
      <c r="D122" s="164"/>
      <c r="E122" s="164"/>
      <c r="F122" s="164"/>
      <c r="G122" s="164"/>
      <c r="H122" s="227">
        <v>33.0</v>
      </c>
      <c r="I122" s="185">
        <v>1.0</v>
      </c>
      <c r="J122" s="219">
        <f t="shared" si="93"/>
        <v>33</v>
      </c>
      <c r="K122" s="180"/>
      <c r="L122" s="180"/>
      <c r="M122" s="180"/>
      <c r="N122" s="180"/>
      <c r="O122" s="180"/>
      <c r="P122" s="180"/>
      <c r="Q122" s="228"/>
      <c r="R122" s="224"/>
      <c r="S122" s="140"/>
      <c r="T122" s="140"/>
      <c r="U122" s="143"/>
      <c r="V122" s="140"/>
      <c r="W122" s="140"/>
      <c r="X122" s="140"/>
      <c r="Y122" s="140"/>
      <c r="Z122" s="140"/>
      <c r="AA122" s="140"/>
      <c r="AB122" s="140"/>
      <c r="AC122" s="140"/>
      <c r="AD122" s="140"/>
      <c r="AE122" s="140"/>
      <c r="AF122" s="140"/>
      <c r="AG122" s="140"/>
      <c r="AH122" s="140"/>
      <c r="AI122" s="140"/>
      <c r="AJ122" s="140"/>
      <c r="AK122" s="140"/>
      <c r="AL122" s="140"/>
      <c r="AM122" s="140"/>
      <c r="AN122" s="140"/>
      <c r="AO122" s="140"/>
      <c r="AP122" s="140"/>
      <c r="AQ122" s="140"/>
      <c r="AR122" s="140"/>
      <c r="AS122" s="140"/>
    </row>
    <row r="123" ht="24.75" customHeight="1">
      <c r="A123" s="164">
        <v>12.0</v>
      </c>
      <c r="B123" s="201" t="s">
        <v>144</v>
      </c>
      <c r="C123" s="164"/>
      <c r="D123" s="164"/>
      <c r="E123" s="164"/>
      <c r="F123" s="164"/>
      <c r="G123" s="164"/>
      <c r="H123" s="227">
        <v>10.0</v>
      </c>
      <c r="I123" s="185">
        <v>1.0</v>
      </c>
      <c r="J123" s="219">
        <f t="shared" si="93"/>
        <v>10</v>
      </c>
      <c r="K123" s="180"/>
      <c r="L123" s="180"/>
      <c r="M123" s="180"/>
      <c r="N123" s="180"/>
      <c r="O123" s="180"/>
      <c r="P123" s="180"/>
      <c r="Q123" s="228"/>
      <c r="R123" s="224"/>
      <c r="S123" s="140"/>
      <c r="T123" s="140"/>
      <c r="U123" s="143"/>
      <c r="V123" s="140"/>
      <c r="W123" s="140"/>
      <c r="X123" s="140"/>
      <c r="Y123" s="140"/>
      <c r="Z123" s="140"/>
      <c r="AA123" s="140"/>
      <c r="AB123" s="140"/>
      <c r="AC123" s="140"/>
      <c r="AD123" s="140"/>
      <c r="AE123" s="140"/>
      <c r="AF123" s="140"/>
      <c r="AG123" s="140"/>
      <c r="AH123" s="140"/>
      <c r="AI123" s="140"/>
      <c r="AJ123" s="140"/>
      <c r="AK123" s="140"/>
      <c r="AL123" s="140"/>
      <c r="AM123" s="140"/>
      <c r="AN123" s="140"/>
      <c r="AO123" s="140"/>
      <c r="AP123" s="140"/>
      <c r="AQ123" s="140"/>
      <c r="AR123" s="140"/>
      <c r="AS123" s="140"/>
    </row>
    <row r="124" ht="24.75" customHeight="1">
      <c r="A124" s="164">
        <v>11.0</v>
      </c>
      <c r="B124" s="186" t="s">
        <v>144</v>
      </c>
      <c r="C124" s="164"/>
      <c r="D124" s="164"/>
      <c r="E124" s="164"/>
      <c r="F124" s="164"/>
      <c r="G124" s="164"/>
      <c r="H124" s="227">
        <v>35.0</v>
      </c>
      <c r="I124" s="185">
        <v>1.0</v>
      </c>
      <c r="J124" s="219">
        <f t="shared" si="93"/>
        <v>35</v>
      </c>
      <c r="K124" s="180"/>
      <c r="L124" s="180"/>
      <c r="M124" s="180"/>
      <c r="N124" s="180"/>
      <c r="O124" s="180"/>
      <c r="P124" s="180"/>
      <c r="Q124" s="228"/>
      <c r="R124" s="224"/>
      <c r="S124" s="140"/>
      <c r="T124" s="140"/>
      <c r="U124" s="143"/>
      <c r="V124" s="140"/>
      <c r="W124" s="140"/>
      <c r="X124" s="140"/>
      <c r="Y124" s="140"/>
      <c r="Z124" s="140"/>
      <c r="AA124" s="140"/>
      <c r="AB124" s="140"/>
      <c r="AC124" s="140"/>
      <c r="AD124" s="140"/>
      <c r="AE124" s="140"/>
      <c r="AF124" s="140"/>
      <c r="AG124" s="140"/>
      <c r="AH124" s="140"/>
      <c r="AI124" s="140"/>
      <c r="AJ124" s="140"/>
      <c r="AK124" s="140"/>
      <c r="AL124" s="140"/>
      <c r="AM124" s="140"/>
      <c r="AN124" s="140"/>
      <c r="AO124" s="140"/>
      <c r="AP124" s="140"/>
      <c r="AQ124" s="140"/>
      <c r="AR124" s="140"/>
      <c r="AS124" s="140"/>
    </row>
    <row r="125" ht="24.75" customHeight="1">
      <c r="A125" s="164">
        <v>12.0</v>
      </c>
      <c r="B125" s="201" t="s">
        <v>144</v>
      </c>
      <c r="C125" s="164"/>
      <c r="D125" s="164"/>
      <c r="E125" s="164"/>
      <c r="F125" s="164"/>
      <c r="G125" s="164"/>
      <c r="H125" s="227">
        <v>30.0</v>
      </c>
      <c r="I125" s="185">
        <v>1.0</v>
      </c>
      <c r="J125" s="219">
        <f t="shared" si="93"/>
        <v>30</v>
      </c>
      <c r="K125" s="180"/>
      <c r="L125" s="180"/>
      <c r="M125" s="180"/>
      <c r="N125" s="180"/>
      <c r="O125" s="180"/>
      <c r="P125" s="180"/>
      <c r="Q125" s="228"/>
      <c r="R125" s="224"/>
      <c r="S125" s="140"/>
      <c r="T125" s="140"/>
      <c r="U125" s="143"/>
      <c r="V125" s="140"/>
      <c r="W125" s="140"/>
      <c r="X125" s="140"/>
      <c r="Y125" s="140"/>
      <c r="Z125" s="140"/>
      <c r="AA125" s="140"/>
      <c r="AB125" s="140"/>
      <c r="AC125" s="140"/>
      <c r="AD125" s="140"/>
      <c r="AE125" s="140"/>
      <c r="AF125" s="140"/>
      <c r="AG125" s="140"/>
      <c r="AH125" s="140"/>
      <c r="AI125" s="140"/>
      <c r="AJ125" s="140"/>
      <c r="AK125" s="140"/>
      <c r="AL125" s="140"/>
      <c r="AM125" s="140"/>
      <c r="AN125" s="140"/>
      <c r="AO125" s="140"/>
      <c r="AP125" s="140"/>
      <c r="AQ125" s="140"/>
      <c r="AR125" s="140"/>
      <c r="AS125" s="140"/>
    </row>
    <row r="126" ht="18.0" customHeight="1">
      <c r="A126" s="140"/>
      <c r="B126" s="140"/>
      <c r="C126" s="140"/>
      <c r="D126" s="140"/>
      <c r="E126" s="140"/>
      <c r="F126" s="140"/>
      <c r="G126" s="140"/>
      <c r="H126" s="141" t="s">
        <v>38</v>
      </c>
      <c r="I126" s="140"/>
      <c r="J126" s="232">
        <f>SUM(J112:J125)</f>
        <v>280</v>
      </c>
      <c r="K126" s="233"/>
      <c r="L126" s="233"/>
      <c r="M126" s="233"/>
      <c r="N126" s="233"/>
      <c r="O126" s="233"/>
      <c r="P126" s="233"/>
      <c r="Q126" s="234"/>
      <c r="R126" s="224"/>
      <c r="S126" s="140"/>
      <c r="T126" s="140"/>
      <c r="U126" s="143"/>
      <c r="V126" s="140"/>
      <c r="W126" s="140"/>
      <c r="X126" s="140"/>
      <c r="Y126" s="140"/>
      <c r="Z126" s="140"/>
      <c r="AA126" s="140"/>
      <c r="AB126" s="140"/>
      <c r="AC126" s="140"/>
      <c r="AD126" s="140"/>
      <c r="AE126" s="140"/>
      <c r="AF126" s="140"/>
      <c r="AG126" s="140"/>
      <c r="AH126" s="140"/>
      <c r="AI126" s="140"/>
      <c r="AJ126" s="140"/>
      <c r="AK126" s="140"/>
      <c r="AL126" s="140"/>
      <c r="AM126" s="140"/>
      <c r="AN126" s="140"/>
      <c r="AO126" s="140"/>
      <c r="AP126" s="140"/>
      <c r="AQ126" s="140"/>
      <c r="AR126" s="140"/>
      <c r="AS126" s="140"/>
    </row>
    <row r="127" ht="18.0" customHeight="1">
      <c r="A127" s="146"/>
      <c r="B127" s="146"/>
      <c r="C127" s="146"/>
      <c r="D127" s="146"/>
      <c r="E127" s="146"/>
      <c r="F127" s="146"/>
      <c r="G127" s="146"/>
      <c r="H127" s="147"/>
      <c r="I127" s="177"/>
      <c r="J127" s="204">
        <f>+J126*60%</f>
        <v>168</v>
      </c>
      <c r="K127" s="204"/>
      <c r="L127" s="204"/>
      <c r="M127" s="204"/>
      <c r="N127" s="204"/>
      <c r="O127" s="204"/>
      <c r="P127" s="204"/>
      <c r="Q127" s="206">
        <f>+J126*40%</f>
        <v>112</v>
      </c>
      <c r="R127" s="224"/>
      <c r="S127" s="140"/>
      <c r="T127" s="140"/>
      <c r="U127" s="143"/>
      <c r="V127" s="140"/>
      <c r="W127" s="140"/>
      <c r="X127" s="140"/>
      <c r="Y127" s="140"/>
      <c r="Z127" s="140"/>
      <c r="AA127" s="140"/>
      <c r="AB127" s="140"/>
      <c r="AC127" s="140"/>
      <c r="AD127" s="140"/>
      <c r="AE127" s="140"/>
      <c r="AF127" s="140"/>
      <c r="AG127" s="140"/>
      <c r="AH127" s="140"/>
      <c r="AI127" s="140"/>
      <c r="AJ127" s="140"/>
      <c r="AK127" s="140"/>
      <c r="AL127" s="140"/>
      <c r="AM127" s="140"/>
      <c r="AN127" s="140"/>
      <c r="AO127" s="140"/>
      <c r="AP127" s="140"/>
      <c r="AQ127" s="140"/>
      <c r="AR127" s="140"/>
      <c r="AS127" s="140"/>
    </row>
    <row r="128" ht="18.0" customHeight="1">
      <c r="A128" s="140"/>
      <c r="B128" s="140"/>
      <c r="C128" s="140"/>
      <c r="D128" s="140"/>
      <c r="E128" s="140"/>
      <c r="F128" s="140"/>
      <c r="G128" s="140"/>
      <c r="H128" s="141"/>
      <c r="I128" s="140"/>
      <c r="J128" s="140"/>
      <c r="K128" s="140"/>
      <c r="L128" s="140"/>
      <c r="M128" s="140"/>
      <c r="N128" s="140"/>
      <c r="O128" s="140"/>
      <c r="P128" s="140"/>
      <c r="Q128" s="142"/>
      <c r="R128" s="224"/>
      <c r="S128" s="140"/>
      <c r="T128" s="140"/>
      <c r="U128" s="143"/>
      <c r="V128" s="140"/>
      <c r="W128" s="140"/>
      <c r="X128" s="140"/>
      <c r="Y128" s="140"/>
      <c r="Z128" s="140"/>
      <c r="AA128" s="140"/>
      <c r="AB128" s="140"/>
      <c r="AC128" s="140"/>
      <c r="AD128" s="140"/>
      <c r="AE128" s="140"/>
      <c r="AF128" s="140"/>
      <c r="AG128" s="140"/>
      <c r="AH128" s="140"/>
      <c r="AI128" s="140"/>
      <c r="AJ128" s="140"/>
      <c r="AK128" s="140"/>
      <c r="AL128" s="140"/>
      <c r="AM128" s="140"/>
      <c r="AN128" s="140"/>
      <c r="AO128" s="140"/>
      <c r="AP128" s="140"/>
      <c r="AQ128" s="140"/>
      <c r="AR128" s="140"/>
      <c r="AS128" s="140"/>
    </row>
    <row r="129" ht="18.0" customHeight="1">
      <c r="A129" s="140"/>
      <c r="B129" s="140"/>
      <c r="C129" s="140"/>
      <c r="D129" s="140"/>
      <c r="E129" s="140"/>
      <c r="F129" s="140"/>
      <c r="G129" s="140"/>
      <c r="H129" s="141"/>
      <c r="I129" s="140"/>
      <c r="J129" s="140"/>
      <c r="K129" s="140"/>
      <c r="L129" s="140"/>
      <c r="M129" s="140"/>
      <c r="N129" s="140"/>
      <c r="O129" s="140"/>
      <c r="P129" s="140"/>
      <c r="Q129" s="142"/>
      <c r="R129" s="224"/>
      <c r="S129" s="140"/>
      <c r="T129" s="140"/>
      <c r="U129" s="143"/>
      <c r="V129" s="140"/>
      <c r="W129" s="140"/>
      <c r="X129" s="140"/>
      <c r="Y129" s="140"/>
      <c r="Z129" s="140"/>
      <c r="AA129" s="140"/>
      <c r="AB129" s="140"/>
      <c r="AC129" s="140"/>
      <c r="AD129" s="140"/>
      <c r="AE129" s="140"/>
      <c r="AF129" s="140"/>
      <c r="AG129" s="140"/>
      <c r="AH129" s="140"/>
      <c r="AI129" s="140"/>
      <c r="AJ129" s="140"/>
      <c r="AK129" s="140"/>
      <c r="AL129" s="140"/>
      <c r="AM129" s="140"/>
      <c r="AN129" s="140"/>
      <c r="AO129" s="140"/>
      <c r="AP129" s="140"/>
      <c r="AQ129" s="140"/>
      <c r="AR129" s="140"/>
      <c r="AS129" s="140"/>
    </row>
    <row r="130" ht="18.0" customHeight="1">
      <c r="A130" s="235" t="s">
        <v>41</v>
      </c>
      <c r="B130" s="140"/>
      <c r="C130" s="140"/>
      <c r="D130" s="140"/>
      <c r="E130" s="140"/>
      <c r="F130" s="140"/>
      <c r="G130" s="140"/>
      <c r="H130" s="141"/>
      <c r="I130" s="140"/>
      <c r="J130" s="140"/>
      <c r="K130" s="140"/>
      <c r="L130" s="140"/>
      <c r="M130" s="140"/>
      <c r="N130" s="140"/>
      <c r="O130" s="140"/>
      <c r="P130" s="140"/>
      <c r="Q130" s="142"/>
      <c r="R130" s="224"/>
      <c r="S130" s="140"/>
      <c r="T130" s="140"/>
      <c r="U130" s="143"/>
      <c r="V130" s="140"/>
      <c r="W130" s="140"/>
      <c r="X130" s="140"/>
      <c r="Y130" s="140"/>
      <c r="Z130" s="140"/>
      <c r="AA130" s="140"/>
      <c r="AB130" s="140"/>
      <c r="AC130" s="140"/>
      <c r="AD130" s="140"/>
      <c r="AE130" s="140"/>
      <c r="AF130" s="140"/>
      <c r="AG130" s="140"/>
      <c r="AH130" s="140"/>
      <c r="AI130" s="140"/>
      <c r="AJ130" s="140"/>
      <c r="AK130" s="140"/>
      <c r="AL130" s="140"/>
      <c r="AM130" s="140"/>
      <c r="AN130" s="140"/>
      <c r="AO130" s="140"/>
      <c r="AP130" s="140"/>
      <c r="AQ130" s="140"/>
      <c r="AR130" s="140"/>
      <c r="AS130" s="140"/>
    </row>
    <row r="131" ht="18.0" customHeight="1">
      <c r="A131" s="236"/>
      <c r="B131" s="237" t="s">
        <v>42</v>
      </c>
      <c r="C131" s="237" t="s">
        <v>43</v>
      </c>
      <c r="D131" s="237" t="s">
        <v>44</v>
      </c>
      <c r="E131" s="237" t="s">
        <v>45</v>
      </c>
      <c r="F131" s="237"/>
      <c r="G131" s="237"/>
      <c r="H131" s="238" t="s">
        <v>46</v>
      </c>
      <c r="I131" s="239" t="s">
        <v>47</v>
      </c>
      <c r="J131" s="140"/>
      <c r="K131" s="140"/>
      <c r="L131" s="140"/>
      <c r="M131" s="140"/>
      <c r="N131" s="140"/>
      <c r="O131" s="140"/>
      <c r="P131" s="140"/>
      <c r="Q131" s="142"/>
      <c r="R131" s="224"/>
      <c r="S131" s="140"/>
      <c r="T131" s="140"/>
      <c r="U131" s="143"/>
      <c r="V131" s="140"/>
      <c r="W131" s="140"/>
      <c r="X131" s="140"/>
      <c r="Y131" s="140"/>
      <c r="Z131" s="140"/>
      <c r="AA131" s="140"/>
      <c r="AB131" s="140"/>
      <c r="AC131" s="140"/>
      <c r="AD131" s="140"/>
      <c r="AE131" s="140"/>
      <c r="AF131" s="140"/>
      <c r="AG131" s="140"/>
      <c r="AH131" s="140"/>
      <c r="AI131" s="140"/>
      <c r="AJ131" s="140"/>
      <c r="AK131" s="140"/>
      <c r="AL131" s="140"/>
      <c r="AM131" s="140"/>
      <c r="AN131" s="140"/>
      <c r="AO131" s="140"/>
      <c r="AP131" s="140"/>
      <c r="AQ131" s="140"/>
      <c r="AR131" s="140"/>
      <c r="AS131" s="140"/>
    </row>
    <row r="132" ht="18.0" customHeight="1">
      <c r="A132" s="240" t="s">
        <v>48</v>
      </c>
      <c r="B132" s="241">
        <f>+E15</f>
        <v>13353.816</v>
      </c>
      <c r="C132" s="242">
        <f>+J91</f>
        <v>11788.13609</v>
      </c>
      <c r="D132" s="242">
        <f>+J105</f>
        <v>112.2669335</v>
      </c>
      <c r="E132" s="243">
        <f>J127</f>
        <v>168</v>
      </c>
      <c r="F132" s="243"/>
      <c r="G132" s="243"/>
      <c r="H132" s="244">
        <f>+I15</f>
        <v>1235.545828</v>
      </c>
      <c r="I132" s="245">
        <f>+B132-C132-D132-E132-H132</f>
        <v>49.86714521</v>
      </c>
      <c r="J132" s="140"/>
      <c r="K132" s="140"/>
      <c r="L132" s="140"/>
      <c r="M132" s="140"/>
      <c r="N132" s="140"/>
      <c r="O132" s="140"/>
      <c r="P132" s="140"/>
      <c r="Q132" s="142"/>
      <c r="R132" s="224"/>
      <c r="S132" s="140"/>
      <c r="T132" s="140"/>
      <c r="U132" s="143"/>
      <c r="V132" s="140"/>
      <c r="W132" s="140"/>
      <c r="X132" s="140"/>
      <c r="Y132" s="140"/>
      <c r="Z132" s="140"/>
      <c r="AA132" s="140"/>
      <c r="AB132" s="140"/>
      <c r="AC132" s="140"/>
      <c r="AD132" s="140"/>
      <c r="AE132" s="140"/>
      <c r="AF132" s="140"/>
      <c r="AG132" s="140"/>
      <c r="AH132" s="140"/>
      <c r="AI132" s="140"/>
      <c r="AJ132" s="140"/>
      <c r="AK132" s="140"/>
      <c r="AL132" s="140"/>
      <c r="AM132" s="140"/>
      <c r="AN132" s="140"/>
      <c r="AO132" s="140"/>
      <c r="AP132" s="140"/>
      <c r="AQ132" s="140"/>
      <c r="AR132" s="140"/>
      <c r="AS132" s="140"/>
    </row>
    <row r="133" ht="18.0" customHeight="1">
      <c r="A133" s="246" t="s">
        <v>49</v>
      </c>
      <c r="B133" s="247"/>
      <c r="C133" s="248">
        <f>+C132/B132</f>
        <v>0.8827541201</v>
      </c>
      <c r="D133" s="248">
        <f>+D132/B132</f>
        <v>0.008407105018</v>
      </c>
      <c r="E133" s="248">
        <f>+E132/B132</f>
        <v>0.01258067357</v>
      </c>
      <c r="F133" s="248"/>
      <c r="G133" s="248"/>
      <c r="H133" s="249">
        <f>+H132/B132</f>
        <v>0.09252380202</v>
      </c>
      <c r="I133" s="250">
        <f>+I132/B132</f>
        <v>0.00373429926</v>
      </c>
      <c r="J133" s="140"/>
      <c r="K133" s="140"/>
      <c r="L133" s="140"/>
      <c r="M133" s="140"/>
      <c r="N133" s="140"/>
      <c r="O133" s="140"/>
      <c r="P133" s="140"/>
      <c r="Q133" s="142"/>
      <c r="R133" s="224"/>
      <c r="S133" s="140"/>
      <c r="T133" s="140"/>
      <c r="U133" s="143"/>
      <c r="V133" s="140"/>
      <c r="W133" s="140"/>
      <c r="X133" s="140"/>
      <c r="Y133" s="140"/>
      <c r="Z133" s="140"/>
      <c r="AA133" s="140"/>
      <c r="AB133" s="140"/>
      <c r="AC133" s="140"/>
      <c r="AD133" s="140"/>
      <c r="AE133" s="140"/>
      <c r="AF133" s="140"/>
      <c r="AG133" s="140"/>
      <c r="AH133" s="140"/>
      <c r="AI133" s="140"/>
      <c r="AJ133" s="140"/>
      <c r="AK133" s="140"/>
      <c r="AL133" s="140"/>
      <c r="AM133" s="140"/>
      <c r="AN133" s="140"/>
      <c r="AO133" s="140"/>
      <c r="AP133" s="140"/>
      <c r="AQ133" s="140"/>
      <c r="AR133" s="140"/>
      <c r="AS133" s="140"/>
    </row>
    <row r="134" ht="18.0" customHeight="1">
      <c r="A134" s="167"/>
      <c r="B134" s="221"/>
      <c r="C134" s="251"/>
      <c r="D134" s="251"/>
      <c r="E134" s="251"/>
      <c r="F134" s="251"/>
      <c r="G134" s="251"/>
      <c r="H134" s="252"/>
      <c r="I134" s="253"/>
      <c r="J134" s="140"/>
      <c r="K134" s="140"/>
      <c r="L134" s="140"/>
      <c r="M134" s="140"/>
      <c r="N134" s="140"/>
      <c r="O134" s="140"/>
      <c r="P134" s="140"/>
      <c r="Q134" s="142"/>
      <c r="R134" s="224"/>
      <c r="S134" s="140"/>
      <c r="T134" s="140"/>
      <c r="U134" s="143"/>
      <c r="V134" s="140"/>
      <c r="W134" s="140"/>
      <c r="X134" s="140"/>
      <c r="Y134" s="140"/>
      <c r="Z134" s="140"/>
      <c r="AA134" s="140"/>
      <c r="AB134" s="140"/>
      <c r="AC134" s="140"/>
      <c r="AD134" s="140"/>
      <c r="AE134" s="140"/>
      <c r="AF134" s="140"/>
      <c r="AG134" s="140"/>
      <c r="AH134" s="140"/>
      <c r="AI134" s="140"/>
      <c r="AJ134" s="140"/>
      <c r="AK134" s="140"/>
      <c r="AL134" s="140"/>
      <c r="AM134" s="140"/>
      <c r="AN134" s="140"/>
      <c r="AO134" s="140"/>
      <c r="AP134" s="140"/>
      <c r="AQ134" s="140"/>
      <c r="AR134" s="140"/>
      <c r="AS134" s="140"/>
    </row>
    <row r="135" ht="18.0" customHeight="1">
      <c r="A135" s="254"/>
      <c r="B135" s="255"/>
      <c r="C135" s="255"/>
      <c r="D135" s="255" t="s">
        <v>50</v>
      </c>
      <c r="E135" s="255" t="s">
        <v>48</v>
      </c>
      <c r="F135" s="255"/>
      <c r="G135" s="255"/>
      <c r="H135" s="256">
        <f>+D132+E132+H132+I132</f>
        <v>1565.679907</v>
      </c>
      <c r="I135" s="257"/>
      <c r="J135" s="140"/>
      <c r="K135" s="140"/>
      <c r="L135" s="140"/>
      <c r="M135" s="140"/>
      <c r="N135" s="140"/>
      <c r="O135" s="140"/>
      <c r="P135" s="140"/>
      <c r="Q135" s="142"/>
      <c r="R135" s="141"/>
      <c r="S135" s="140"/>
      <c r="T135" s="140"/>
      <c r="U135" s="143"/>
      <c r="V135" s="140"/>
      <c r="W135" s="140"/>
      <c r="X135" s="140"/>
      <c r="Y135" s="140"/>
      <c r="Z135" s="140"/>
      <c r="AA135" s="140"/>
      <c r="AB135" s="140"/>
      <c r="AC135" s="140"/>
      <c r="AD135" s="140"/>
      <c r="AE135" s="140"/>
      <c r="AF135" s="140"/>
      <c r="AG135" s="140"/>
      <c r="AH135" s="140"/>
      <c r="AI135" s="140"/>
      <c r="AJ135" s="140"/>
      <c r="AK135" s="140"/>
      <c r="AL135" s="140"/>
      <c r="AM135" s="140"/>
      <c r="AN135" s="140"/>
      <c r="AO135" s="140"/>
      <c r="AP135" s="140"/>
      <c r="AQ135" s="140"/>
      <c r="AR135" s="140"/>
      <c r="AS135" s="140"/>
    </row>
    <row r="136" ht="18.0" customHeight="1">
      <c r="A136" s="258"/>
      <c r="B136" s="140"/>
      <c r="C136" s="140"/>
      <c r="D136" s="140"/>
      <c r="E136" s="140" t="s">
        <v>49</v>
      </c>
      <c r="F136" s="140"/>
      <c r="G136" s="140"/>
      <c r="H136" s="252">
        <f>+H135/B132</f>
        <v>0.1172458799</v>
      </c>
      <c r="I136" s="259"/>
      <c r="J136" s="140"/>
      <c r="K136" s="140"/>
      <c r="L136" s="140"/>
      <c r="M136" s="140"/>
      <c r="N136" s="140"/>
      <c r="O136" s="140"/>
      <c r="P136" s="140"/>
      <c r="Q136" s="142"/>
      <c r="R136" s="141"/>
      <c r="S136" s="140"/>
      <c r="T136" s="140"/>
      <c r="U136" s="143"/>
      <c r="V136" s="140"/>
      <c r="W136" s="140"/>
      <c r="X136" s="140"/>
      <c r="Y136" s="140"/>
      <c r="Z136" s="140"/>
      <c r="AA136" s="140"/>
      <c r="AB136" s="140"/>
      <c r="AC136" s="140"/>
      <c r="AD136" s="140"/>
      <c r="AE136" s="140"/>
      <c r="AF136" s="140"/>
      <c r="AG136" s="140"/>
      <c r="AH136" s="140"/>
      <c r="AI136" s="140"/>
      <c r="AJ136" s="140"/>
      <c r="AK136" s="140"/>
      <c r="AL136" s="140"/>
      <c r="AM136" s="140"/>
      <c r="AN136" s="140"/>
      <c r="AO136" s="140"/>
      <c r="AP136" s="140"/>
      <c r="AQ136" s="140"/>
      <c r="AR136" s="140"/>
      <c r="AS136" s="140"/>
    </row>
    <row r="137" ht="18.0" customHeight="1">
      <c r="A137" s="258"/>
      <c r="B137" s="140"/>
      <c r="C137" s="140" t="s">
        <v>51</v>
      </c>
      <c r="D137" s="140"/>
      <c r="E137" s="140"/>
      <c r="F137" s="140"/>
      <c r="G137" s="140"/>
      <c r="H137" s="141"/>
      <c r="I137" s="259"/>
      <c r="J137" s="140"/>
      <c r="K137" s="140"/>
      <c r="L137" s="140"/>
      <c r="M137" s="140"/>
      <c r="N137" s="140"/>
      <c r="O137" s="140"/>
      <c r="P137" s="140"/>
      <c r="Q137" s="142"/>
      <c r="R137" s="141"/>
      <c r="S137" s="140"/>
      <c r="T137" s="140"/>
      <c r="U137" s="143"/>
      <c r="V137" s="140"/>
      <c r="W137" s="140"/>
      <c r="X137" s="140"/>
      <c r="Y137" s="140"/>
      <c r="Z137" s="140"/>
      <c r="AA137" s="140"/>
      <c r="AB137" s="140"/>
      <c r="AC137" s="140"/>
      <c r="AD137" s="140"/>
      <c r="AE137" s="140"/>
      <c r="AF137" s="140"/>
      <c r="AG137" s="140"/>
      <c r="AH137" s="140"/>
      <c r="AI137" s="140"/>
      <c r="AJ137" s="140"/>
      <c r="AK137" s="140"/>
      <c r="AL137" s="140"/>
      <c r="AM137" s="140"/>
      <c r="AN137" s="140"/>
      <c r="AO137" s="140"/>
      <c r="AP137" s="140"/>
      <c r="AQ137" s="140"/>
      <c r="AR137" s="140"/>
      <c r="AS137" s="140"/>
    </row>
    <row r="138" ht="18.0" customHeight="1">
      <c r="A138" s="258"/>
      <c r="B138" s="140"/>
      <c r="C138" s="140"/>
      <c r="D138" s="140" t="s">
        <v>52</v>
      </c>
      <c r="E138" s="140"/>
      <c r="F138" s="140"/>
      <c r="G138" s="140"/>
      <c r="H138" s="141">
        <f>+H137*(H135-H132)</f>
        <v>0</v>
      </c>
      <c r="I138" s="259"/>
      <c r="J138" s="140"/>
      <c r="K138" s="140"/>
      <c r="L138" s="140"/>
      <c r="M138" s="140"/>
      <c r="N138" s="140"/>
      <c r="O138" s="140"/>
      <c r="P138" s="140"/>
      <c r="Q138" s="142"/>
      <c r="R138" s="140"/>
      <c r="S138" s="140"/>
      <c r="T138" s="140"/>
      <c r="U138" s="143"/>
      <c r="V138" s="140"/>
      <c r="W138" s="140"/>
      <c r="X138" s="140"/>
      <c r="Y138" s="140"/>
      <c r="Z138" s="140"/>
      <c r="AA138" s="140"/>
      <c r="AB138" s="140"/>
      <c r="AC138" s="140"/>
      <c r="AD138" s="140"/>
      <c r="AE138" s="140"/>
      <c r="AF138" s="140"/>
      <c r="AG138" s="140"/>
      <c r="AH138" s="140"/>
      <c r="AI138" s="140"/>
      <c r="AJ138" s="140"/>
      <c r="AK138" s="140"/>
      <c r="AL138" s="140"/>
      <c r="AM138" s="140"/>
      <c r="AN138" s="140"/>
      <c r="AO138" s="140"/>
      <c r="AP138" s="140"/>
      <c r="AQ138" s="140"/>
      <c r="AR138" s="140"/>
      <c r="AS138" s="140"/>
    </row>
    <row r="139" ht="18.0" customHeight="1">
      <c r="A139" s="260"/>
      <c r="B139" s="261"/>
      <c r="C139" s="261"/>
      <c r="D139" s="261"/>
      <c r="E139" s="261"/>
      <c r="F139" s="261"/>
      <c r="G139" s="261"/>
      <c r="H139" s="262"/>
      <c r="I139" s="263"/>
      <c r="J139" s="140"/>
      <c r="K139" s="140"/>
      <c r="L139" s="140"/>
      <c r="M139" s="140"/>
      <c r="N139" s="140"/>
      <c r="O139" s="140"/>
      <c r="P139" s="140"/>
      <c r="Q139" s="142"/>
      <c r="R139" s="140"/>
      <c r="S139" s="140"/>
      <c r="T139" s="140"/>
      <c r="U139" s="143"/>
      <c r="V139" s="140"/>
      <c r="W139" s="140"/>
      <c r="X139" s="140"/>
      <c r="Y139" s="140"/>
      <c r="Z139" s="140"/>
      <c r="AA139" s="140"/>
      <c r="AB139" s="140"/>
      <c r="AC139" s="140"/>
      <c r="AD139" s="140"/>
      <c r="AE139" s="140"/>
      <c r="AF139" s="140"/>
      <c r="AG139" s="140"/>
      <c r="AH139" s="140"/>
      <c r="AI139" s="140"/>
      <c r="AJ139" s="140"/>
      <c r="AK139" s="140"/>
      <c r="AL139" s="140"/>
      <c r="AM139" s="140"/>
      <c r="AN139" s="140"/>
      <c r="AO139" s="140"/>
      <c r="AP139" s="140"/>
      <c r="AQ139" s="140"/>
      <c r="AR139" s="140"/>
      <c r="AS139" s="140"/>
    </row>
    <row r="140" ht="18.0" customHeight="1">
      <c r="A140" s="140"/>
      <c r="B140" s="140"/>
      <c r="C140" s="140"/>
      <c r="D140" s="140"/>
      <c r="E140" s="140"/>
      <c r="F140" s="140"/>
      <c r="G140" s="140"/>
      <c r="H140" s="141"/>
      <c r="I140" s="140"/>
      <c r="J140" s="140"/>
      <c r="K140" s="140"/>
      <c r="L140" s="140"/>
      <c r="M140" s="140"/>
      <c r="N140" s="140"/>
      <c r="O140" s="140"/>
      <c r="P140" s="140"/>
      <c r="Q140" s="142"/>
      <c r="R140" s="140"/>
      <c r="S140" s="140"/>
      <c r="T140" s="140"/>
      <c r="U140" s="143"/>
      <c r="V140" s="140"/>
      <c r="W140" s="140"/>
      <c r="X140" s="140"/>
      <c r="Y140" s="140"/>
      <c r="Z140" s="140"/>
      <c r="AA140" s="140"/>
      <c r="AB140" s="140"/>
      <c r="AC140" s="140"/>
      <c r="AD140" s="140"/>
      <c r="AE140" s="140"/>
      <c r="AF140" s="140"/>
      <c r="AG140" s="140"/>
      <c r="AH140" s="140"/>
      <c r="AI140" s="140"/>
      <c r="AJ140" s="140"/>
      <c r="AK140" s="140"/>
      <c r="AL140" s="140"/>
      <c r="AM140" s="140"/>
      <c r="AN140" s="140"/>
      <c r="AO140" s="140"/>
      <c r="AP140" s="140"/>
      <c r="AQ140" s="140"/>
      <c r="AR140" s="140"/>
      <c r="AS140" s="140"/>
    </row>
    <row r="141" ht="18.0" customHeight="1">
      <c r="A141" s="140"/>
      <c r="B141" s="140"/>
      <c r="C141" s="140"/>
      <c r="D141" s="140"/>
      <c r="E141" s="140"/>
      <c r="F141" s="140"/>
      <c r="G141" s="140"/>
      <c r="H141" s="141"/>
      <c r="I141" s="140"/>
      <c r="J141" s="140"/>
      <c r="K141" s="140"/>
      <c r="L141" s="140"/>
      <c r="M141" s="140"/>
      <c r="N141" s="140"/>
      <c r="O141" s="140"/>
      <c r="P141" s="140"/>
      <c r="Q141" s="142"/>
      <c r="R141" s="140"/>
      <c r="S141" s="140"/>
      <c r="T141" s="140"/>
      <c r="U141" s="143"/>
      <c r="V141" s="140"/>
      <c r="W141" s="140"/>
      <c r="X141" s="140"/>
      <c r="Y141" s="140"/>
      <c r="Z141" s="140"/>
      <c r="AA141" s="140"/>
      <c r="AB141" s="140"/>
      <c r="AC141" s="140"/>
      <c r="AD141" s="140"/>
      <c r="AE141" s="140"/>
      <c r="AF141" s="140"/>
      <c r="AG141" s="140"/>
      <c r="AH141" s="140"/>
      <c r="AI141" s="140"/>
      <c r="AJ141" s="140"/>
      <c r="AK141" s="140"/>
      <c r="AL141" s="140"/>
      <c r="AM141" s="140"/>
      <c r="AN141" s="140"/>
      <c r="AO141" s="140"/>
      <c r="AP141" s="140"/>
      <c r="AQ141" s="140"/>
      <c r="AR141" s="140"/>
      <c r="AS141" s="140"/>
    </row>
    <row r="142" ht="18.0" customHeight="1">
      <c r="A142" s="140"/>
      <c r="B142" s="140"/>
      <c r="C142" s="140"/>
      <c r="D142" s="140"/>
      <c r="E142" s="140"/>
      <c r="F142" s="140"/>
      <c r="G142" s="140"/>
      <c r="H142" s="141"/>
      <c r="I142" s="140"/>
      <c r="J142" s="140"/>
      <c r="K142" s="140"/>
      <c r="L142" s="140"/>
      <c r="M142" s="140"/>
      <c r="N142" s="140"/>
      <c r="O142" s="140"/>
      <c r="P142" s="140"/>
      <c r="Q142" s="142"/>
      <c r="R142" s="140"/>
      <c r="S142" s="140"/>
      <c r="T142" s="140"/>
      <c r="U142" s="143"/>
      <c r="V142" s="140"/>
      <c r="W142" s="140"/>
      <c r="X142" s="140"/>
      <c r="Y142" s="140"/>
      <c r="Z142" s="140"/>
      <c r="AA142" s="140"/>
      <c r="AB142" s="140"/>
      <c r="AC142" s="140"/>
      <c r="AD142" s="140"/>
      <c r="AE142" s="140"/>
      <c r="AF142" s="140"/>
      <c r="AG142" s="140"/>
      <c r="AH142" s="140"/>
      <c r="AI142" s="140"/>
      <c r="AJ142" s="140"/>
      <c r="AK142" s="140"/>
      <c r="AL142" s="140"/>
      <c r="AM142" s="140"/>
      <c r="AN142" s="140"/>
      <c r="AO142" s="140"/>
      <c r="AP142" s="140"/>
      <c r="AQ142" s="140"/>
      <c r="AR142" s="140"/>
      <c r="AS142" s="140"/>
    </row>
    <row r="143" ht="18.0" customHeight="1">
      <c r="A143" s="7"/>
      <c r="B143" s="7"/>
      <c r="C143" s="7"/>
      <c r="D143" s="7"/>
      <c r="E143" s="7"/>
      <c r="F143" s="7"/>
      <c r="G143" s="7"/>
      <c r="H143" s="264"/>
      <c r="I143" s="7"/>
      <c r="J143" s="7"/>
      <c r="K143" s="7"/>
      <c r="L143" s="7"/>
      <c r="M143" s="7"/>
      <c r="N143" s="7"/>
      <c r="O143" s="7"/>
      <c r="P143" s="7"/>
      <c r="Q143" s="265"/>
      <c r="R143" s="7"/>
      <c r="S143" s="7"/>
      <c r="T143" s="7"/>
      <c r="U143" s="266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</row>
    <row r="144" ht="18.0" customHeight="1">
      <c r="A144" s="7"/>
      <c r="B144" s="7"/>
      <c r="C144" s="7"/>
      <c r="D144" s="7"/>
      <c r="E144" s="7"/>
      <c r="F144" s="7"/>
      <c r="G144" s="7"/>
      <c r="H144" s="264"/>
      <c r="I144" s="7"/>
      <c r="J144" s="7"/>
      <c r="K144" s="7"/>
      <c r="L144" s="7"/>
      <c r="M144" s="7"/>
      <c r="N144" s="7"/>
      <c r="O144" s="7"/>
      <c r="P144" s="7"/>
      <c r="Q144" s="265"/>
      <c r="R144" s="7"/>
      <c r="S144" s="7"/>
      <c r="T144" s="7"/>
      <c r="U144" s="266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</row>
    <row r="145" ht="18.0" customHeight="1">
      <c r="A145" s="7"/>
      <c r="B145" s="7"/>
      <c r="C145" s="7"/>
      <c r="D145" s="7"/>
      <c r="E145" s="7"/>
      <c r="F145" s="7"/>
      <c r="G145" s="7"/>
      <c r="H145" s="264"/>
      <c r="I145" s="7"/>
      <c r="J145" s="7"/>
      <c r="K145" s="7"/>
      <c r="L145" s="7"/>
      <c r="M145" s="7"/>
      <c r="N145" s="7"/>
      <c r="O145" s="7"/>
      <c r="P145" s="7"/>
      <c r="Q145" s="265"/>
      <c r="R145" s="7"/>
      <c r="S145" s="7"/>
      <c r="T145" s="7"/>
      <c r="U145" s="266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</row>
    <row r="146" ht="18.0" customHeight="1">
      <c r="A146" s="7"/>
      <c r="B146" s="7"/>
      <c r="C146" s="7"/>
      <c r="D146" s="7"/>
      <c r="E146" s="7"/>
      <c r="F146" s="7"/>
      <c r="G146" s="7"/>
      <c r="H146" s="264"/>
      <c r="I146" s="7"/>
      <c r="J146" s="7"/>
      <c r="K146" s="7"/>
      <c r="L146" s="7"/>
      <c r="M146" s="7"/>
      <c r="N146" s="7"/>
      <c r="O146" s="7"/>
      <c r="P146" s="7"/>
      <c r="Q146" s="265"/>
      <c r="R146" s="7"/>
      <c r="S146" s="7"/>
      <c r="T146" s="7"/>
      <c r="U146" s="266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</row>
    <row r="147" ht="18.0" customHeight="1">
      <c r="A147" s="7"/>
      <c r="B147" s="7"/>
      <c r="C147" s="7"/>
      <c r="D147" s="7"/>
      <c r="E147" s="7"/>
      <c r="F147" s="7"/>
      <c r="G147" s="7"/>
      <c r="H147" s="264"/>
      <c r="I147" s="7"/>
      <c r="J147" s="7"/>
      <c r="K147" s="7"/>
      <c r="L147" s="7"/>
      <c r="M147" s="7"/>
      <c r="N147" s="7"/>
      <c r="O147" s="7"/>
      <c r="P147" s="7"/>
      <c r="Q147" s="265"/>
      <c r="R147" s="7"/>
      <c r="S147" s="7"/>
      <c r="T147" s="7"/>
      <c r="U147" s="266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</row>
    <row r="148" ht="18.0" customHeight="1">
      <c r="A148" s="7"/>
      <c r="B148" s="7"/>
      <c r="C148" s="7"/>
      <c r="D148" s="7"/>
      <c r="E148" s="7"/>
      <c r="F148" s="7"/>
      <c r="G148" s="7"/>
      <c r="H148" s="264"/>
      <c r="I148" s="7"/>
      <c r="J148" s="7"/>
      <c r="K148" s="7"/>
      <c r="L148" s="7"/>
      <c r="M148" s="7"/>
      <c r="N148" s="7"/>
      <c r="O148" s="7"/>
      <c r="P148" s="7"/>
      <c r="Q148" s="265"/>
      <c r="R148" s="7"/>
      <c r="S148" s="7"/>
      <c r="T148" s="7"/>
      <c r="U148" s="266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</row>
    <row r="149" ht="18.0" customHeight="1">
      <c r="A149" s="7"/>
      <c r="B149" s="7"/>
      <c r="C149" s="7"/>
      <c r="D149" s="7"/>
      <c r="E149" s="7"/>
      <c r="F149" s="7"/>
      <c r="G149" s="7"/>
      <c r="H149" s="264"/>
      <c r="I149" s="7"/>
      <c r="J149" s="7"/>
      <c r="K149" s="7"/>
      <c r="L149" s="7"/>
      <c r="M149" s="7"/>
      <c r="N149" s="7"/>
      <c r="O149" s="7"/>
      <c r="P149" s="7"/>
      <c r="Q149" s="265"/>
      <c r="R149" s="7"/>
      <c r="S149" s="7"/>
      <c r="T149" s="7"/>
      <c r="U149" s="266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</row>
    <row r="150" ht="18.0" customHeight="1">
      <c r="A150" s="7"/>
      <c r="B150" s="7"/>
      <c r="C150" s="7"/>
      <c r="D150" s="7"/>
      <c r="E150" s="7"/>
      <c r="F150" s="7"/>
      <c r="G150" s="7"/>
      <c r="H150" s="264"/>
      <c r="I150" s="7"/>
      <c r="J150" s="7"/>
      <c r="K150" s="7"/>
      <c r="L150" s="7"/>
      <c r="M150" s="7"/>
      <c r="N150" s="7"/>
      <c r="O150" s="7"/>
      <c r="P150" s="7"/>
      <c r="Q150" s="265"/>
      <c r="R150" s="7"/>
      <c r="S150" s="7"/>
      <c r="T150" s="7"/>
      <c r="U150" s="266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</row>
    <row r="151" ht="18.0" customHeight="1">
      <c r="A151" s="7"/>
      <c r="B151" s="7"/>
      <c r="C151" s="7"/>
      <c r="D151" s="7"/>
      <c r="E151" s="7"/>
      <c r="F151" s="7"/>
      <c r="G151" s="7"/>
      <c r="H151" s="264"/>
      <c r="I151" s="7"/>
      <c r="J151" s="7"/>
      <c r="K151" s="7"/>
      <c r="L151" s="7"/>
      <c r="M151" s="7"/>
      <c r="N151" s="7"/>
      <c r="O151" s="7"/>
      <c r="P151" s="7"/>
      <c r="Q151" s="265"/>
      <c r="R151" s="7"/>
      <c r="S151" s="7"/>
      <c r="T151" s="7"/>
      <c r="U151" s="266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</row>
    <row r="152" ht="18.0" customHeight="1">
      <c r="A152" s="7"/>
      <c r="B152" s="7"/>
      <c r="C152" s="7"/>
      <c r="D152" s="7"/>
      <c r="E152" s="7"/>
      <c r="F152" s="7"/>
      <c r="G152" s="7"/>
      <c r="H152" s="264"/>
      <c r="I152" s="7"/>
      <c r="J152" s="7"/>
      <c r="K152" s="7"/>
      <c r="L152" s="7"/>
      <c r="M152" s="7"/>
      <c r="N152" s="7"/>
      <c r="O152" s="7"/>
      <c r="P152" s="7"/>
      <c r="Q152" s="265"/>
      <c r="R152" s="7"/>
      <c r="S152" s="7"/>
      <c r="T152" s="7"/>
      <c r="U152" s="266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</row>
    <row r="153" ht="18.0" customHeight="1">
      <c r="A153" s="7"/>
      <c r="B153" s="7"/>
      <c r="C153" s="7"/>
      <c r="D153" s="7"/>
      <c r="E153" s="7"/>
      <c r="F153" s="7"/>
      <c r="G153" s="7"/>
      <c r="H153" s="264"/>
      <c r="I153" s="7"/>
      <c r="J153" s="7"/>
      <c r="K153" s="7"/>
      <c r="L153" s="7"/>
      <c r="M153" s="7"/>
      <c r="N153" s="7"/>
      <c r="O153" s="7"/>
      <c r="P153" s="7"/>
      <c r="Q153" s="265"/>
      <c r="R153" s="7"/>
      <c r="S153" s="7"/>
      <c r="T153" s="7"/>
      <c r="U153" s="266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</row>
    <row r="154" ht="18.0" customHeight="1">
      <c r="A154" s="7"/>
      <c r="B154" s="7"/>
      <c r="C154" s="7"/>
      <c r="D154" s="7"/>
      <c r="E154" s="7"/>
      <c r="F154" s="7"/>
      <c r="G154" s="7"/>
      <c r="H154" s="264"/>
      <c r="I154" s="7"/>
      <c r="J154" s="7"/>
      <c r="K154" s="7"/>
      <c r="L154" s="7"/>
      <c r="M154" s="7"/>
      <c r="N154" s="7"/>
      <c r="O154" s="7"/>
      <c r="P154" s="7"/>
      <c r="Q154" s="265"/>
      <c r="R154" s="7"/>
      <c r="S154" s="7"/>
      <c r="T154" s="7"/>
      <c r="U154" s="266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</row>
    <row r="155" ht="18.0" customHeight="1">
      <c r="A155" s="7"/>
      <c r="B155" s="7"/>
      <c r="C155" s="7"/>
      <c r="D155" s="7"/>
      <c r="E155" s="7"/>
      <c r="F155" s="7"/>
      <c r="G155" s="7"/>
      <c r="H155" s="264"/>
      <c r="I155" s="7"/>
      <c r="J155" s="7"/>
      <c r="K155" s="7"/>
      <c r="L155" s="7"/>
      <c r="M155" s="7"/>
      <c r="N155" s="7"/>
      <c r="O155" s="7"/>
      <c r="P155" s="7"/>
      <c r="Q155" s="265"/>
      <c r="R155" s="7"/>
      <c r="S155" s="7"/>
      <c r="T155" s="7"/>
      <c r="U155" s="266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</row>
    <row r="156" ht="18.0" customHeight="1">
      <c r="A156" s="7"/>
      <c r="B156" s="7"/>
      <c r="C156" s="7"/>
      <c r="D156" s="7"/>
      <c r="E156" s="7"/>
      <c r="F156" s="7"/>
      <c r="G156" s="7"/>
      <c r="H156" s="264"/>
      <c r="I156" s="7"/>
      <c r="J156" s="7"/>
      <c r="K156" s="7"/>
      <c r="L156" s="7"/>
      <c r="M156" s="7"/>
      <c r="N156" s="7"/>
      <c r="O156" s="7"/>
      <c r="P156" s="7"/>
      <c r="Q156" s="265"/>
      <c r="R156" s="7"/>
      <c r="S156" s="7"/>
      <c r="T156" s="7"/>
      <c r="U156" s="266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</row>
    <row r="157" ht="18.0" customHeight="1">
      <c r="A157" s="7"/>
      <c r="B157" s="7"/>
      <c r="C157" s="7"/>
      <c r="D157" s="7"/>
      <c r="E157" s="7"/>
      <c r="F157" s="7"/>
      <c r="G157" s="7"/>
      <c r="H157" s="264"/>
      <c r="I157" s="7"/>
      <c r="J157" s="7"/>
      <c r="K157" s="7"/>
      <c r="L157" s="7"/>
      <c r="M157" s="7"/>
      <c r="N157" s="7"/>
      <c r="O157" s="7"/>
      <c r="P157" s="7"/>
      <c r="Q157" s="265"/>
      <c r="R157" s="7"/>
      <c r="S157" s="7"/>
      <c r="T157" s="7"/>
      <c r="U157" s="266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</row>
    <row r="158" ht="18.0" customHeight="1">
      <c r="A158" s="7"/>
      <c r="B158" s="7"/>
      <c r="C158" s="7"/>
      <c r="D158" s="7"/>
      <c r="E158" s="7"/>
      <c r="F158" s="7"/>
      <c r="G158" s="7"/>
      <c r="H158" s="264"/>
      <c r="I158" s="7"/>
      <c r="J158" s="7"/>
      <c r="K158" s="7"/>
      <c r="L158" s="7"/>
      <c r="M158" s="7"/>
      <c r="N158" s="7"/>
      <c r="O158" s="7"/>
      <c r="P158" s="7"/>
      <c r="Q158" s="265"/>
      <c r="R158" s="7"/>
      <c r="S158" s="7"/>
      <c r="T158" s="7"/>
      <c r="U158" s="266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</row>
    <row r="159" ht="18.0" customHeight="1">
      <c r="A159" s="7"/>
      <c r="B159" s="7"/>
      <c r="C159" s="7"/>
      <c r="D159" s="7"/>
      <c r="E159" s="7"/>
      <c r="F159" s="7"/>
      <c r="G159" s="7"/>
      <c r="H159" s="264"/>
      <c r="I159" s="7"/>
      <c r="J159" s="7"/>
      <c r="K159" s="7"/>
      <c r="L159" s="7"/>
      <c r="M159" s="7"/>
      <c r="N159" s="7"/>
      <c r="O159" s="7"/>
      <c r="P159" s="7"/>
      <c r="Q159" s="265"/>
      <c r="R159" s="7"/>
      <c r="S159" s="7"/>
      <c r="T159" s="7"/>
      <c r="U159" s="266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</row>
    <row r="160" ht="18.0" customHeight="1">
      <c r="A160" s="7"/>
      <c r="B160" s="7"/>
      <c r="C160" s="7"/>
      <c r="D160" s="7"/>
      <c r="E160" s="7"/>
      <c r="F160" s="7"/>
      <c r="G160" s="7"/>
      <c r="H160" s="264"/>
      <c r="I160" s="7"/>
      <c r="J160" s="7"/>
      <c r="K160" s="7"/>
      <c r="L160" s="7"/>
      <c r="M160" s="7"/>
      <c r="N160" s="7"/>
      <c r="O160" s="7"/>
      <c r="P160" s="7"/>
      <c r="Q160" s="265"/>
      <c r="R160" s="7"/>
      <c r="S160" s="7"/>
      <c r="T160" s="7"/>
      <c r="U160" s="266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</row>
    <row r="161" ht="18.0" customHeight="1">
      <c r="A161" s="7"/>
      <c r="B161" s="7"/>
      <c r="C161" s="7"/>
      <c r="D161" s="7"/>
      <c r="E161" s="7"/>
      <c r="F161" s="7"/>
      <c r="G161" s="7"/>
      <c r="H161" s="264"/>
      <c r="I161" s="7"/>
      <c r="J161" s="7"/>
      <c r="K161" s="7"/>
      <c r="L161" s="7"/>
      <c r="M161" s="7"/>
      <c r="N161" s="7"/>
      <c r="O161" s="7"/>
      <c r="P161" s="7"/>
      <c r="Q161" s="265"/>
      <c r="R161" s="7"/>
      <c r="S161" s="7"/>
      <c r="T161" s="7"/>
      <c r="U161" s="266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</row>
    <row r="162" ht="18.0" customHeight="1">
      <c r="A162" s="7"/>
      <c r="B162" s="7"/>
      <c r="C162" s="7"/>
      <c r="D162" s="7"/>
      <c r="E162" s="7"/>
      <c r="F162" s="7"/>
      <c r="G162" s="7"/>
      <c r="H162" s="264"/>
      <c r="I162" s="7"/>
      <c r="J162" s="7"/>
      <c r="K162" s="7"/>
      <c r="L162" s="7"/>
      <c r="M162" s="7"/>
      <c r="N162" s="7"/>
      <c r="O162" s="7"/>
      <c r="P162" s="7"/>
      <c r="Q162" s="265"/>
      <c r="R162" s="7"/>
      <c r="S162" s="7"/>
      <c r="T162" s="7"/>
      <c r="U162" s="266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</row>
    <row r="163" ht="18.0" customHeight="1">
      <c r="A163" s="7"/>
      <c r="B163" s="7"/>
      <c r="C163" s="7"/>
      <c r="D163" s="7"/>
      <c r="E163" s="7"/>
      <c r="F163" s="7"/>
      <c r="G163" s="7"/>
      <c r="H163" s="264"/>
      <c r="I163" s="7"/>
      <c r="J163" s="7"/>
      <c r="K163" s="7"/>
      <c r="L163" s="7"/>
      <c r="M163" s="7"/>
      <c r="N163" s="7"/>
      <c r="O163" s="7"/>
      <c r="P163" s="7"/>
      <c r="Q163" s="265"/>
      <c r="R163" s="7"/>
      <c r="S163" s="7"/>
      <c r="T163" s="7"/>
      <c r="U163" s="266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</row>
    <row r="164" ht="18.0" customHeight="1">
      <c r="A164" s="7"/>
      <c r="B164" s="7"/>
      <c r="C164" s="7"/>
      <c r="D164" s="7"/>
      <c r="E164" s="7"/>
      <c r="F164" s="7"/>
      <c r="G164" s="7"/>
      <c r="H164" s="264"/>
      <c r="I164" s="7"/>
      <c r="J164" s="7"/>
      <c r="K164" s="7"/>
      <c r="L164" s="7"/>
      <c r="M164" s="7"/>
      <c r="N164" s="7"/>
      <c r="O164" s="7"/>
      <c r="P164" s="7"/>
      <c r="Q164" s="265"/>
      <c r="R164" s="7"/>
      <c r="S164" s="7"/>
      <c r="T164" s="7"/>
      <c r="U164" s="266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</row>
    <row r="165" ht="18.0" customHeight="1">
      <c r="A165" s="7"/>
      <c r="B165" s="7"/>
      <c r="C165" s="7"/>
      <c r="D165" s="7"/>
      <c r="E165" s="7"/>
      <c r="F165" s="7"/>
      <c r="G165" s="7"/>
      <c r="H165" s="264"/>
      <c r="I165" s="7"/>
      <c r="J165" s="7"/>
      <c r="K165" s="7"/>
      <c r="L165" s="7"/>
      <c r="M165" s="7"/>
      <c r="N165" s="7"/>
      <c r="O165" s="7"/>
      <c r="P165" s="7"/>
      <c r="Q165" s="265"/>
      <c r="R165" s="7"/>
      <c r="S165" s="7"/>
      <c r="T165" s="7"/>
      <c r="U165" s="266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</row>
    <row r="166" ht="18.0" customHeight="1">
      <c r="A166" s="7"/>
      <c r="B166" s="7"/>
      <c r="C166" s="7"/>
      <c r="D166" s="7"/>
      <c r="E166" s="7"/>
      <c r="F166" s="7"/>
      <c r="G166" s="7"/>
      <c r="H166" s="264"/>
      <c r="I166" s="7"/>
      <c r="J166" s="7"/>
      <c r="K166" s="7"/>
      <c r="L166" s="7"/>
      <c r="M166" s="7"/>
      <c r="N166" s="7"/>
      <c r="O166" s="7"/>
      <c r="P166" s="7"/>
      <c r="Q166" s="265"/>
      <c r="R166" s="7"/>
      <c r="S166" s="7"/>
      <c r="T166" s="7"/>
      <c r="U166" s="266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</row>
    <row r="167" ht="18.0" customHeight="1">
      <c r="A167" s="7"/>
      <c r="B167" s="7"/>
      <c r="C167" s="7"/>
      <c r="D167" s="7"/>
      <c r="E167" s="7"/>
      <c r="F167" s="7"/>
      <c r="G167" s="7"/>
      <c r="H167" s="264"/>
      <c r="I167" s="7"/>
      <c r="J167" s="7"/>
      <c r="K167" s="7"/>
      <c r="L167" s="7"/>
      <c r="M167" s="7"/>
      <c r="N167" s="7"/>
      <c r="O167" s="7"/>
      <c r="P167" s="7"/>
      <c r="Q167" s="265"/>
      <c r="R167" s="7"/>
      <c r="S167" s="7"/>
      <c r="T167" s="7"/>
      <c r="U167" s="266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</row>
    <row r="168" ht="18.0" customHeight="1">
      <c r="A168" s="7"/>
      <c r="B168" s="7"/>
      <c r="C168" s="7"/>
      <c r="D168" s="7"/>
      <c r="E168" s="7"/>
      <c r="F168" s="7"/>
      <c r="G168" s="7"/>
      <c r="H168" s="264"/>
      <c r="I168" s="7"/>
      <c r="J168" s="7"/>
      <c r="K168" s="7"/>
      <c r="L168" s="7"/>
      <c r="M168" s="7"/>
      <c r="N168" s="7"/>
      <c r="O168" s="7"/>
      <c r="P168" s="7"/>
      <c r="Q168" s="265"/>
      <c r="R168" s="7"/>
      <c r="S168" s="7"/>
      <c r="T168" s="7"/>
      <c r="U168" s="266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</row>
    <row r="169" ht="18.0" customHeight="1">
      <c r="A169" s="7"/>
      <c r="B169" s="7"/>
      <c r="C169" s="7"/>
      <c r="D169" s="7"/>
      <c r="E169" s="7"/>
      <c r="F169" s="7"/>
      <c r="G169" s="7"/>
      <c r="H169" s="264"/>
      <c r="I169" s="7"/>
      <c r="J169" s="7"/>
      <c r="K169" s="7"/>
      <c r="L169" s="7"/>
      <c r="M169" s="7"/>
      <c r="N169" s="7"/>
      <c r="O169" s="7"/>
      <c r="P169" s="7"/>
      <c r="Q169" s="265"/>
      <c r="R169" s="7"/>
      <c r="S169" s="7"/>
      <c r="T169" s="7"/>
      <c r="U169" s="266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</row>
    <row r="170" ht="18.0" customHeight="1">
      <c r="A170" s="7"/>
      <c r="B170" s="7"/>
      <c r="C170" s="7"/>
      <c r="D170" s="7"/>
      <c r="E170" s="7"/>
      <c r="F170" s="7"/>
      <c r="G170" s="7"/>
      <c r="H170" s="264"/>
      <c r="I170" s="7"/>
      <c r="J170" s="7"/>
      <c r="K170" s="7"/>
      <c r="L170" s="7"/>
      <c r="M170" s="7"/>
      <c r="N170" s="7"/>
      <c r="O170" s="7"/>
      <c r="P170" s="7"/>
      <c r="Q170" s="265"/>
      <c r="R170" s="7"/>
      <c r="S170" s="7"/>
      <c r="T170" s="7"/>
      <c r="U170" s="266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</row>
    <row r="171" ht="18.0" customHeight="1">
      <c r="A171" s="7"/>
      <c r="B171" s="7"/>
      <c r="C171" s="7"/>
      <c r="D171" s="7"/>
      <c r="E171" s="7"/>
      <c r="F171" s="7"/>
      <c r="G171" s="7"/>
      <c r="H171" s="264"/>
      <c r="I171" s="7"/>
      <c r="J171" s="7"/>
      <c r="K171" s="7"/>
      <c r="L171" s="7"/>
      <c r="M171" s="7"/>
      <c r="N171" s="7"/>
      <c r="O171" s="7"/>
      <c r="P171" s="7"/>
      <c r="Q171" s="265"/>
      <c r="R171" s="7"/>
      <c r="S171" s="7"/>
      <c r="T171" s="7"/>
      <c r="U171" s="266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</row>
    <row r="172" ht="18.0" customHeight="1">
      <c r="A172" s="7"/>
      <c r="B172" s="7"/>
      <c r="C172" s="7"/>
      <c r="D172" s="7"/>
      <c r="E172" s="7"/>
      <c r="F172" s="7"/>
      <c r="G172" s="7"/>
      <c r="H172" s="264"/>
      <c r="I172" s="7"/>
      <c r="J172" s="7"/>
      <c r="K172" s="7"/>
      <c r="L172" s="7"/>
      <c r="M172" s="7"/>
      <c r="N172" s="7"/>
      <c r="O172" s="7"/>
      <c r="P172" s="7"/>
      <c r="Q172" s="265"/>
      <c r="R172" s="7"/>
      <c r="S172" s="7"/>
      <c r="T172" s="7"/>
      <c r="U172" s="266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</row>
    <row r="173" ht="18.0" customHeight="1">
      <c r="A173" s="7"/>
      <c r="B173" s="7"/>
      <c r="C173" s="7"/>
      <c r="D173" s="7"/>
      <c r="E173" s="7"/>
      <c r="F173" s="7"/>
      <c r="G173" s="7"/>
      <c r="H173" s="264"/>
      <c r="I173" s="7"/>
      <c r="J173" s="7"/>
      <c r="K173" s="7"/>
      <c r="L173" s="7"/>
      <c r="M173" s="7"/>
      <c r="N173" s="7"/>
      <c r="O173" s="7"/>
      <c r="P173" s="7"/>
      <c r="Q173" s="265"/>
      <c r="R173" s="7"/>
      <c r="S173" s="7"/>
      <c r="T173" s="7"/>
      <c r="U173" s="266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</row>
    <row r="174" ht="18.0" customHeight="1">
      <c r="A174" s="7"/>
      <c r="B174" s="7"/>
      <c r="C174" s="7"/>
      <c r="D174" s="7"/>
      <c r="E174" s="7"/>
      <c r="F174" s="7"/>
      <c r="G174" s="7"/>
      <c r="H174" s="264"/>
      <c r="I174" s="7"/>
      <c r="J174" s="7"/>
      <c r="K174" s="7"/>
      <c r="L174" s="7"/>
      <c r="M174" s="7"/>
      <c r="N174" s="7"/>
      <c r="O174" s="7"/>
      <c r="P174" s="7"/>
      <c r="Q174" s="265"/>
      <c r="R174" s="7"/>
      <c r="S174" s="7"/>
      <c r="T174" s="7"/>
      <c r="U174" s="266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</row>
    <row r="175" ht="18.0" customHeight="1">
      <c r="A175" s="7"/>
      <c r="B175" s="7"/>
      <c r="C175" s="7"/>
      <c r="D175" s="7"/>
      <c r="E175" s="7"/>
      <c r="F175" s="7"/>
      <c r="G175" s="7"/>
      <c r="H175" s="264"/>
      <c r="I175" s="7"/>
      <c r="J175" s="7"/>
      <c r="K175" s="7"/>
      <c r="L175" s="7"/>
      <c r="M175" s="7"/>
      <c r="N175" s="7"/>
      <c r="O175" s="7"/>
      <c r="P175" s="7"/>
      <c r="Q175" s="265"/>
      <c r="R175" s="7"/>
      <c r="S175" s="7"/>
      <c r="T175" s="7"/>
      <c r="U175" s="266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</row>
    <row r="176" ht="18.0" customHeight="1">
      <c r="A176" s="7"/>
      <c r="B176" s="7"/>
      <c r="C176" s="7"/>
      <c r="D176" s="7"/>
      <c r="E176" s="7"/>
      <c r="F176" s="7"/>
      <c r="G176" s="7"/>
      <c r="H176" s="264"/>
      <c r="I176" s="7"/>
      <c r="J176" s="7"/>
      <c r="K176" s="7"/>
      <c r="L176" s="7"/>
      <c r="M176" s="7"/>
      <c r="N176" s="7"/>
      <c r="O176" s="7"/>
      <c r="P176" s="7"/>
      <c r="Q176" s="265"/>
      <c r="R176" s="7"/>
      <c r="S176" s="7"/>
      <c r="T176" s="7"/>
      <c r="U176" s="266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</row>
    <row r="177" ht="18.0" customHeight="1">
      <c r="A177" s="7"/>
      <c r="B177" s="7"/>
      <c r="C177" s="7"/>
      <c r="D177" s="7"/>
      <c r="E177" s="7"/>
      <c r="F177" s="7"/>
      <c r="G177" s="7"/>
      <c r="H177" s="264"/>
      <c r="I177" s="7"/>
      <c r="J177" s="7"/>
      <c r="K177" s="7"/>
      <c r="L177" s="7"/>
      <c r="M177" s="7"/>
      <c r="N177" s="7"/>
      <c r="O177" s="7"/>
      <c r="P177" s="7"/>
      <c r="Q177" s="265"/>
      <c r="R177" s="7"/>
      <c r="S177" s="7"/>
      <c r="T177" s="7"/>
      <c r="U177" s="266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</row>
    <row r="178" ht="18.0" customHeight="1">
      <c r="A178" s="7"/>
      <c r="B178" s="7"/>
      <c r="C178" s="7"/>
      <c r="D178" s="7"/>
      <c r="E178" s="7"/>
      <c r="F178" s="7"/>
      <c r="G178" s="7"/>
      <c r="H178" s="264"/>
      <c r="I178" s="7"/>
      <c r="J178" s="7"/>
      <c r="K178" s="7"/>
      <c r="L178" s="7"/>
      <c r="M178" s="7"/>
      <c r="N178" s="7"/>
      <c r="O178" s="7"/>
      <c r="P178" s="7"/>
      <c r="Q178" s="265"/>
      <c r="R178" s="7"/>
      <c r="S178" s="7"/>
      <c r="T178" s="7"/>
      <c r="U178" s="266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</row>
    <row r="179" ht="18.0" customHeight="1">
      <c r="A179" s="7"/>
      <c r="B179" s="7"/>
      <c r="C179" s="7"/>
      <c r="D179" s="7"/>
      <c r="E179" s="7"/>
      <c r="F179" s="7"/>
      <c r="G179" s="7"/>
      <c r="H179" s="264"/>
      <c r="I179" s="7"/>
      <c r="J179" s="7"/>
      <c r="K179" s="7"/>
      <c r="L179" s="7"/>
      <c r="M179" s="7"/>
      <c r="N179" s="7"/>
      <c r="O179" s="7"/>
      <c r="P179" s="7"/>
      <c r="Q179" s="265"/>
      <c r="R179" s="7"/>
      <c r="S179" s="7"/>
      <c r="T179" s="7"/>
      <c r="U179" s="266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</row>
    <row r="180" ht="18.0" customHeight="1">
      <c r="A180" s="7"/>
      <c r="B180" s="7"/>
      <c r="C180" s="7"/>
      <c r="D180" s="7"/>
      <c r="E180" s="7"/>
      <c r="F180" s="7"/>
      <c r="G180" s="7"/>
      <c r="H180" s="264"/>
      <c r="I180" s="7"/>
      <c r="J180" s="7"/>
      <c r="K180" s="7"/>
      <c r="L180" s="7"/>
      <c r="M180" s="7"/>
      <c r="N180" s="7"/>
      <c r="O180" s="7"/>
      <c r="P180" s="7"/>
      <c r="Q180" s="265"/>
      <c r="R180" s="7"/>
      <c r="S180" s="7"/>
      <c r="T180" s="7"/>
      <c r="U180" s="266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</row>
    <row r="181" ht="18.0" customHeight="1">
      <c r="A181" s="7"/>
      <c r="B181" s="7"/>
      <c r="C181" s="7"/>
      <c r="D181" s="7"/>
      <c r="E181" s="7"/>
      <c r="F181" s="7"/>
      <c r="G181" s="7"/>
      <c r="H181" s="264"/>
      <c r="I181" s="7"/>
      <c r="J181" s="7"/>
      <c r="K181" s="7"/>
      <c r="L181" s="7"/>
      <c r="M181" s="7"/>
      <c r="N181" s="7"/>
      <c r="O181" s="7"/>
      <c r="P181" s="7"/>
      <c r="Q181" s="265"/>
      <c r="R181" s="7"/>
      <c r="S181" s="7"/>
      <c r="T181" s="7"/>
      <c r="U181" s="266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</row>
    <row r="182" ht="18.0" customHeight="1">
      <c r="A182" s="7"/>
      <c r="B182" s="7"/>
      <c r="C182" s="7"/>
      <c r="D182" s="7"/>
      <c r="E182" s="7"/>
      <c r="F182" s="7"/>
      <c r="G182" s="7"/>
      <c r="H182" s="264"/>
      <c r="I182" s="7"/>
      <c r="J182" s="7"/>
      <c r="K182" s="7"/>
      <c r="L182" s="7"/>
      <c r="M182" s="7"/>
      <c r="N182" s="7"/>
      <c r="O182" s="7"/>
      <c r="P182" s="7"/>
      <c r="Q182" s="265"/>
      <c r="R182" s="7"/>
      <c r="S182" s="7"/>
      <c r="T182" s="7"/>
      <c r="U182" s="266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</row>
    <row r="183" ht="18.0" customHeight="1">
      <c r="A183" s="7"/>
      <c r="B183" s="7"/>
      <c r="C183" s="7"/>
      <c r="D183" s="7"/>
      <c r="E183" s="7"/>
      <c r="F183" s="7"/>
      <c r="G183" s="7"/>
      <c r="H183" s="264"/>
      <c r="I183" s="7"/>
      <c r="J183" s="7"/>
      <c r="K183" s="7"/>
      <c r="L183" s="7"/>
      <c r="M183" s="7"/>
      <c r="N183" s="7"/>
      <c r="O183" s="7"/>
      <c r="P183" s="7"/>
      <c r="Q183" s="265"/>
      <c r="R183" s="7"/>
      <c r="S183" s="7"/>
      <c r="T183" s="7"/>
      <c r="U183" s="266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</row>
    <row r="184" ht="18.0" customHeight="1">
      <c r="A184" s="7"/>
      <c r="B184" s="7"/>
      <c r="C184" s="7"/>
      <c r="D184" s="7"/>
      <c r="E184" s="7"/>
      <c r="F184" s="7"/>
      <c r="G184" s="7"/>
      <c r="H184" s="264"/>
      <c r="I184" s="7"/>
      <c r="J184" s="7"/>
      <c r="K184" s="7"/>
      <c r="L184" s="7"/>
      <c r="M184" s="7"/>
      <c r="N184" s="7"/>
      <c r="O184" s="7"/>
      <c r="P184" s="7"/>
      <c r="Q184" s="265"/>
      <c r="R184" s="7"/>
      <c r="S184" s="7"/>
      <c r="T184" s="7"/>
      <c r="U184" s="266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</row>
    <row r="185" ht="18.0" customHeight="1">
      <c r="A185" s="7"/>
      <c r="B185" s="7"/>
      <c r="C185" s="7"/>
      <c r="D185" s="7"/>
      <c r="E185" s="7"/>
      <c r="F185" s="7"/>
      <c r="G185" s="7"/>
      <c r="H185" s="264"/>
      <c r="I185" s="7"/>
      <c r="J185" s="7"/>
      <c r="K185" s="7"/>
      <c r="L185" s="7"/>
      <c r="M185" s="7"/>
      <c r="N185" s="7"/>
      <c r="O185" s="7"/>
      <c r="P185" s="7"/>
      <c r="Q185" s="265"/>
      <c r="R185" s="7"/>
      <c r="S185" s="7"/>
      <c r="T185" s="7"/>
      <c r="U185" s="266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</row>
    <row r="186" ht="18.0" customHeight="1">
      <c r="A186" s="7"/>
      <c r="B186" s="7"/>
      <c r="C186" s="7"/>
      <c r="D186" s="7"/>
      <c r="E186" s="7"/>
      <c r="F186" s="7"/>
      <c r="G186" s="7"/>
      <c r="H186" s="264"/>
      <c r="I186" s="7"/>
      <c r="J186" s="7"/>
      <c r="K186" s="7"/>
      <c r="L186" s="7"/>
      <c r="M186" s="7"/>
      <c r="N186" s="7"/>
      <c r="O186" s="7"/>
      <c r="P186" s="7"/>
      <c r="Q186" s="265"/>
      <c r="R186" s="7"/>
      <c r="S186" s="7"/>
      <c r="T186" s="7"/>
      <c r="U186" s="266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</row>
    <row r="187" ht="18.0" customHeight="1">
      <c r="A187" s="7"/>
      <c r="B187" s="7"/>
      <c r="C187" s="7"/>
      <c r="D187" s="7"/>
      <c r="E187" s="7"/>
      <c r="F187" s="7"/>
      <c r="G187" s="7"/>
      <c r="H187" s="264"/>
      <c r="I187" s="7"/>
      <c r="J187" s="7"/>
      <c r="K187" s="7"/>
      <c r="L187" s="7"/>
      <c r="M187" s="7"/>
      <c r="N187" s="7"/>
      <c r="O187" s="7"/>
      <c r="P187" s="7"/>
      <c r="Q187" s="265"/>
      <c r="R187" s="7"/>
      <c r="S187" s="7"/>
      <c r="T187" s="7"/>
      <c r="U187" s="266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</row>
    <row r="188" ht="18.0" customHeight="1">
      <c r="A188" s="7"/>
      <c r="B188" s="7"/>
      <c r="C188" s="7"/>
      <c r="D188" s="7"/>
      <c r="E188" s="7"/>
      <c r="F188" s="7"/>
      <c r="G188" s="7"/>
      <c r="H188" s="264"/>
      <c r="I188" s="7"/>
      <c r="J188" s="7"/>
      <c r="K188" s="7"/>
      <c r="L188" s="7"/>
      <c r="M188" s="7"/>
      <c r="N188" s="7"/>
      <c r="O188" s="7"/>
      <c r="P188" s="7"/>
      <c r="Q188" s="265"/>
      <c r="R188" s="7"/>
      <c r="S188" s="7"/>
      <c r="T188" s="7"/>
      <c r="U188" s="266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</row>
    <row r="189" ht="18.0" customHeight="1">
      <c r="A189" s="7"/>
      <c r="B189" s="7"/>
      <c r="C189" s="7"/>
      <c r="D189" s="7"/>
      <c r="E189" s="7"/>
      <c r="F189" s="7"/>
      <c r="G189" s="7"/>
      <c r="H189" s="264"/>
      <c r="I189" s="7"/>
      <c r="J189" s="7"/>
      <c r="K189" s="7"/>
      <c r="L189" s="7"/>
      <c r="M189" s="7"/>
      <c r="N189" s="7"/>
      <c r="O189" s="7"/>
      <c r="P189" s="7"/>
      <c r="Q189" s="265"/>
      <c r="R189" s="7"/>
      <c r="S189" s="7"/>
      <c r="T189" s="7"/>
      <c r="U189" s="266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</row>
    <row r="190" ht="18.0" customHeight="1">
      <c r="A190" s="7"/>
      <c r="B190" s="7"/>
      <c r="C190" s="7"/>
      <c r="D190" s="7"/>
      <c r="E190" s="7"/>
      <c r="F190" s="7"/>
      <c r="G190" s="7"/>
      <c r="H190" s="264"/>
      <c r="I190" s="7"/>
      <c r="J190" s="7"/>
      <c r="K190" s="7"/>
      <c r="L190" s="7"/>
      <c r="M190" s="7"/>
      <c r="N190" s="7"/>
      <c r="O190" s="7"/>
      <c r="P190" s="7"/>
      <c r="Q190" s="265"/>
      <c r="R190" s="7"/>
      <c r="S190" s="7"/>
      <c r="T190" s="7"/>
      <c r="U190" s="266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</row>
    <row r="191" ht="18.0" customHeight="1">
      <c r="A191" s="7"/>
      <c r="B191" s="7"/>
      <c r="C191" s="7"/>
      <c r="D191" s="7"/>
      <c r="E191" s="7"/>
      <c r="F191" s="7"/>
      <c r="G191" s="7"/>
      <c r="H191" s="264"/>
      <c r="I191" s="7"/>
      <c r="J191" s="7"/>
      <c r="K191" s="7"/>
      <c r="L191" s="7"/>
      <c r="M191" s="7"/>
      <c r="N191" s="7"/>
      <c r="O191" s="7"/>
      <c r="P191" s="7"/>
      <c r="Q191" s="265"/>
      <c r="R191" s="7"/>
      <c r="S191" s="7"/>
      <c r="T191" s="7"/>
      <c r="U191" s="266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</row>
    <row r="192" ht="18.0" customHeight="1">
      <c r="A192" s="7"/>
      <c r="B192" s="7"/>
      <c r="C192" s="7"/>
      <c r="D192" s="7"/>
      <c r="E192" s="7"/>
      <c r="F192" s="7"/>
      <c r="G192" s="7"/>
      <c r="H192" s="264"/>
      <c r="I192" s="7"/>
      <c r="J192" s="7"/>
      <c r="K192" s="7"/>
      <c r="L192" s="7"/>
      <c r="M192" s="7"/>
      <c r="N192" s="7"/>
      <c r="O192" s="7"/>
      <c r="P192" s="7"/>
      <c r="Q192" s="265"/>
      <c r="R192" s="7"/>
      <c r="S192" s="7"/>
      <c r="T192" s="7"/>
      <c r="U192" s="266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</row>
    <row r="193" ht="18.0" customHeight="1">
      <c r="A193" s="7"/>
      <c r="B193" s="7"/>
      <c r="C193" s="7"/>
      <c r="D193" s="7"/>
      <c r="E193" s="7"/>
      <c r="F193" s="7"/>
      <c r="G193" s="7"/>
      <c r="H193" s="264"/>
      <c r="I193" s="7"/>
      <c r="J193" s="7"/>
      <c r="K193" s="7"/>
      <c r="L193" s="7"/>
      <c r="M193" s="7"/>
      <c r="N193" s="7"/>
      <c r="O193" s="7"/>
      <c r="P193" s="7"/>
      <c r="Q193" s="265"/>
      <c r="R193" s="7"/>
      <c r="S193" s="7"/>
      <c r="T193" s="7"/>
      <c r="U193" s="266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</row>
    <row r="194" ht="18.0" customHeight="1">
      <c r="A194" s="7"/>
      <c r="B194" s="7"/>
      <c r="C194" s="7"/>
      <c r="D194" s="7"/>
      <c r="E194" s="7"/>
      <c r="F194" s="7"/>
      <c r="G194" s="7"/>
      <c r="H194" s="264"/>
      <c r="I194" s="7"/>
      <c r="J194" s="7"/>
      <c r="K194" s="7"/>
      <c r="L194" s="7"/>
      <c r="M194" s="7"/>
      <c r="N194" s="7"/>
      <c r="O194" s="7"/>
      <c r="P194" s="7"/>
      <c r="Q194" s="265"/>
      <c r="R194" s="7"/>
      <c r="S194" s="7"/>
      <c r="T194" s="7"/>
      <c r="U194" s="266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</row>
    <row r="195" ht="18.0" customHeight="1">
      <c r="A195" s="7"/>
      <c r="B195" s="7"/>
      <c r="C195" s="7"/>
      <c r="D195" s="7"/>
      <c r="E195" s="7"/>
      <c r="F195" s="7"/>
      <c r="G195" s="7"/>
      <c r="H195" s="264"/>
      <c r="I195" s="7"/>
      <c r="J195" s="7"/>
      <c r="K195" s="7"/>
      <c r="L195" s="7"/>
      <c r="M195" s="7"/>
      <c r="N195" s="7"/>
      <c r="O195" s="7"/>
      <c r="P195" s="7"/>
      <c r="Q195" s="265"/>
      <c r="R195" s="7"/>
      <c r="S195" s="7"/>
      <c r="T195" s="7"/>
      <c r="U195" s="266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</row>
    <row r="196" ht="18.0" customHeight="1">
      <c r="A196" s="7"/>
      <c r="B196" s="7"/>
      <c r="C196" s="7"/>
      <c r="D196" s="7"/>
      <c r="E196" s="7"/>
      <c r="F196" s="7"/>
      <c r="G196" s="7"/>
      <c r="H196" s="264"/>
      <c r="I196" s="7"/>
      <c r="J196" s="7"/>
      <c r="K196" s="7"/>
      <c r="L196" s="7"/>
      <c r="M196" s="7"/>
      <c r="N196" s="7"/>
      <c r="O196" s="7"/>
      <c r="P196" s="7"/>
      <c r="Q196" s="265"/>
      <c r="R196" s="7"/>
      <c r="S196" s="7"/>
      <c r="T196" s="7"/>
      <c r="U196" s="266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</row>
    <row r="197" ht="18.0" customHeight="1">
      <c r="A197" s="7"/>
      <c r="B197" s="7"/>
      <c r="C197" s="7"/>
      <c r="D197" s="7"/>
      <c r="E197" s="7"/>
      <c r="F197" s="7"/>
      <c r="G197" s="7"/>
      <c r="H197" s="264"/>
      <c r="I197" s="7"/>
      <c r="J197" s="7"/>
      <c r="K197" s="7"/>
      <c r="L197" s="7"/>
      <c r="M197" s="7"/>
      <c r="N197" s="7"/>
      <c r="O197" s="7"/>
      <c r="P197" s="7"/>
      <c r="Q197" s="265"/>
      <c r="R197" s="7"/>
      <c r="S197" s="7"/>
      <c r="T197" s="7"/>
      <c r="U197" s="266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</row>
    <row r="198" ht="18.0" customHeight="1">
      <c r="A198" s="7"/>
      <c r="B198" s="7"/>
      <c r="C198" s="7"/>
      <c r="D198" s="7"/>
      <c r="E198" s="7"/>
      <c r="F198" s="7"/>
      <c r="G198" s="7"/>
      <c r="H198" s="264"/>
      <c r="I198" s="7"/>
      <c r="J198" s="7"/>
      <c r="K198" s="7"/>
      <c r="L198" s="7"/>
      <c r="M198" s="7"/>
      <c r="N198" s="7"/>
      <c r="O198" s="7"/>
      <c r="P198" s="7"/>
      <c r="Q198" s="265"/>
      <c r="R198" s="7"/>
      <c r="S198" s="7"/>
      <c r="T198" s="7"/>
      <c r="U198" s="266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</row>
    <row r="199" ht="18.0" customHeight="1">
      <c r="A199" s="7"/>
      <c r="B199" s="7"/>
      <c r="C199" s="7"/>
      <c r="D199" s="7"/>
      <c r="E199" s="7"/>
      <c r="F199" s="7"/>
      <c r="G199" s="7"/>
      <c r="H199" s="264"/>
      <c r="I199" s="7"/>
      <c r="J199" s="7"/>
      <c r="K199" s="7"/>
      <c r="L199" s="7"/>
      <c r="M199" s="7"/>
      <c r="N199" s="7"/>
      <c r="O199" s="7"/>
      <c r="P199" s="7"/>
      <c r="Q199" s="265"/>
      <c r="R199" s="7"/>
      <c r="S199" s="7"/>
      <c r="T199" s="7"/>
      <c r="U199" s="266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</row>
    <row r="200" ht="18.0" customHeight="1">
      <c r="A200" s="7"/>
      <c r="B200" s="7"/>
      <c r="C200" s="7"/>
      <c r="D200" s="7"/>
      <c r="E200" s="7"/>
      <c r="F200" s="7"/>
      <c r="G200" s="7"/>
      <c r="H200" s="264"/>
      <c r="I200" s="7"/>
      <c r="J200" s="7"/>
      <c r="K200" s="7"/>
      <c r="L200" s="7"/>
      <c r="M200" s="7"/>
      <c r="N200" s="7"/>
      <c r="O200" s="7"/>
      <c r="P200" s="7"/>
      <c r="Q200" s="265"/>
      <c r="R200" s="7"/>
      <c r="S200" s="7"/>
      <c r="T200" s="7"/>
      <c r="U200" s="266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</row>
    <row r="201" ht="18.0" customHeight="1">
      <c r="A201" s="7"/>
      <c r="B201" s="7"/>
      <c r="C201" s="7"/>
      <c r="D201" s="7"/>
      <c r="E201" s="7"/>
      <c r="F201" s="7"/>
      <c r="G201" s="7"/>
      <c r="H201" s="264"/>
      <c r="I201" s="7"/>
      <c r="J201" s="7"/>
      <c r="K201" s="7"/>
      <c r="L201" s="7"/>
      <c r="M201" s="7"/>
      <c r="N201" s="7"/>
      <c r="O201" s="7"/>
      <c r="P201" s="7"/>
      <c r="Q201" s="265"/>
      <c r="R201" s="7"/>
      <c r="S201" s="7"/>
      <c r="T201" s="7"/>
      <c r="U201" s="266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</row>
    <row r="202" ht="18.0" customHeight="1">
      <c r="A202" s="7"/>
      <c r="B202" s="7"/>
      <c r="C202" s="7"/>
      <c r="D202" s="7"/>
      <c r="E202" s="7"/>
      <c r="F202" s="7"/>
      <c r="G202" s="7"/>
      <c r="H202" s="264"/>
      <c r="I202" s="7"/>
      <c r="J202" s="7"/>
      <c r="K202" s="7"/>
      <c r="L202" s="7"/>
      <c r="M202" s="7"/>
      <c r="N202" s="7"/>
      <c r="O202" s="7"/>
      <c r="P202" s="7"/>
      <c r="Q202" s="265"/>
      <c r="R202" s="7"/>
      <c r="S202" s="7"/>
      <c r="T202" s="7"/>
      <c r="U202" s="266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</row>
    <row r="203" ht="18.0" customHeight="1">
      <c r="A203" s="7"/>
      <c r="B203" s="7"/>
      <c r="C203" s="7"/>
      <c r="D203" s="7"/>
      <c r="E203" s="7"/>
      <c r="F203" s="7"/>
      <c r="G203" s="7"/>
      <c r="H203" s="264"/>
      <c r="I203" s="7"/>
      <c r="J203" s="7"/>
      <c r="K203" s="7"/>
      <c r="L203" s="7"/>
      <c r="M203" s="7"/>
      <c r="N203" s="7"/>
      <c r="O203" s="7"/>
      <c r="P203" s="7"/>
      <c r="Q203" s="265"/>
      <c r="R203" s="7"/>
      <c r="S203" s="7"/>
      <c r="T203" s="7"/>
      <c r="U203" s="266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</row>
    <row r="204" ht="18.0" customHeight="1">
      <c r="A204" s="7"/>
      <c r="B204" s="7"/>
      <c r="C204" s="7"/>
      <c r="D204" s="7"/>
      <c r="E204" s="7"/>
      <c r="F204" s="7"/>
      <c r="G204" s="7"/>
      <c r="H204" s="264"/>
      <c r="I204" s="7"/>
      <c r="J204" s="7"/>
      <c r="K204" s="7"/>
      <c r="L204" s="7"/>
      <c r="M204" s="7"/>
      <c r="N204" s="7"/>
      <c r="O204" s="7"/>
      <c r="P204" s="7"/>
      <c r="Q204" s="265"/>
      <c r="R204" s="7"/>
      <c r="S204" s="7"/>
      <c r="T204" s="7"/>
      <c r="U204" s="266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</row>
    <row r="205" ht="18.0" customHeight="1">
      <c r="A205" s="7"/>
      <c r="B205" s="7"/>
      <c r="C205" s="7"/>
      <c r="D205" s="7"/>
      <c r="E205" s="7"/>
      <c r="F205" s="7"/>
      <c r="G205" s="7"/>
      <c r="H205" s="264"/>
      <c r="I205" s="7"/>
      <c r="J205" s="7"/>
      <c r="K205" s="7"/>
      <c r="L205" s="7"/>
      <c r="M205" s="7"/>
      <c r="N205" s="7"/>
      <c r="O205" s="7"/>
      <c r="P205" s="7"/>
      <c r="Q205" s="265"/>
      <c r="R205" s="7"/>
      <c r="S205" s="7"/>
      <c r="T205" s="7"/>
      <c r="U205" s="266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</row>
    <row r="206" ht="18.0" customHeight="1">
      <c r="A206" s="7"/>
      <c r="B206" s="7"/>
      <c r="C206" s="7"/>
      <c r="D206" s="7"/>
      <c r="E206" s="7"/>
      <c r="F206" s="7"/>
      <c r="G206" s="7"/>
      <c r="H206" s="264"/>
      <c r="I206" s="7"/>
      <c r="J206" s="7"/>
      <c r="K206" s="7"/>
      <c r="L206" s="7"/>
      <c r="M206" s="7"/>
      <c r="N206" s="7"/>
      <c r="O206" s="7"/>
      <c r="P206" s="7"/>
      <c r="Q206" s="265"/>
      <c r="R206" s="7"/>
      <c r="S206" s="7"/>
      <c r="T206" s="7"/>
      <c r="U206" s="266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</row>
    <row r="207" ht="18.0" customHeight="1">
      <c r="A207" s="7"/>
      <c r="B207" s="7"/>
      <c r="C207" s="7"/>
      <c r="D207" s="7"/>
      <c r="E207" s="7"/>
      <c r="F207" s="7"/>
      <c r="G207" s="7"/>
      <c r="H207" s="264"/>
      <c r="I207" s="7"/>
      <c r="J207" s="7"/>
      <c r="K207" s="7"/>
      <c r="L207" s="7"/>
      <c r="M207" s="7"/>
      <c r="N207" s="7"/>
      <c r="O207" s="7"/>
      <c r="P207" s="7"/>
      <c r="Q207" s="265"/>
      <c r="R207" s="7"/>
      <c r="S207" s="7"/>
      <c r="T207" s="7"/>
      <c r="U207" s="266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</row>
    <row r="208" ht="18.0" customHeight="1">
      <c r="A208" s="7"/>
      <c r="B208" s="7"/>
      <c r="C208" s="7"/>
      <c r="D208" s="7"/>
      <c r="E208" s="7"/>
      <c r="F208" s="7"/>
      <c r="G208" s="7"/>
      <c r="H208" s="264"/>
      <c r="I208" s="7"/>
      <c r="J208" s="7"/>
      <c r="K208" s="7"/>
      <c r="L208" s="7"/>
      <c r="M208" s="7"/>
      <c r="N208" s="7"/>
      <c r="O208" s="7"/>
      <c r="P208" s="7"/>
      <c r="Q208" s="265"/>
      <c r="R208" s="7"/>
      <c r="S208" s="7"/>
      <c r="T208" s="7"/>
      <c r="U208" s="266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</row>
    <row r="209" ht="18.0" customHeight="1">
      <c r="A209" s="7"/>
      <c r="B209" s="7"/>
      <c r="C209" s="7"/>
      <c r="D209" s="7"/>
      <c r="E209" s="7"/>
      <c r="F209" s="7"/>
      <c r="G209" s="7"/>
      <c r="H209" s="264"/>
      <c r="I209" s="7"/>
      <c r="J209" s="7"/>
      <c r="K209" s="7"/>
      <c r="L209" s="7"/>
      <c r="M209" s="7"/>
      <c r="N209" s="7"/>
      <c r="O209" s="7"/>
      <c r="P209" s="7"/>
      <c r="Q209" s="265"/>
      <c r="R209" s="7"/>
      <c r="S209" s="7"/>
      <c r="T209" s="7"/>
      <c r="U209" s="266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</row>
    <row r="210" ht="18.0" customHeight="1">
      <c r="A210" s="7"/>
      <c r="B210" s="7"/>
      <c r="C210" s="7"/>
      <c r="D210" s="7"/>
      <c r="E210" s="7"/>
      <c r="F210" s="7"/>
      <c r="G210" s="7"/>
      <c r="H210" s="264"/>
      <c r="I210" s="7"/>
      <c r="J210" s="7"/>
      <c r="K210" s="7"/>
      <c r="L210" s="7"/>
      <c r="M210" s="7"/>
      <c r="N210" s="7"/>
      <c r="O210" s="7"/>
      <c r="P210" s="7"/>
      <c r="Q210" s="265"/>
      <c r="R210" s="7"/>
      <c r="S210" s="7"/>
      <c r="T210" s="7"/>
      <c r="U210" s="266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</row>
    <row r="211" ht="18.0" customHeight="1">
      <c r="A211" s="7"/>
      <c r="B211" s="7"/>
      <c r="C211" s="7"/>
      <c r="D211" s="7"/>
      <c r="E211" s="7"/>
      <c r="F211" s="7"/>
      <c r="G211" s="7"/>
      <c r="H211" s="264"/>
      <c r="I211" s="7"/>
      <c r="J211" s="7"/>
      <c r="K211" s="7"/>
      <c r="L211" s="7"/>
      <c r="M211" s="7"/>
      <c r="N211" s="7"/>
      <c r="O211" s="7"/>
      <c r="P211" s="7"/>
      <c r="Q211" s="265"/>
      <c r="R211" s="7"/>
      <c r="S211" s="7"/>
      <c r="T211" s="7"/>
      <c r="U211" s="266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</row>
    <row r="212" ht="18.0" customHeight="1">
      <c r="A212" s="7"/>
      <c r="B212" s="7"/>
      <c r="C212" s="7"/>
      <c r="D212" s="7"/>
      <c r="E212" s="7"/>
      <c r="F212" s="7"/>
      <c r="G212" s="7"/>
      <c r="H212" s="264"/>
      <c r="I212" s="7"/>
      <c r="J212" s="7"/>
      <c r="K212" s="7"/>
      <c r="L212" s="7"/>
      <c r="M212" s="7"/>
      <c r="N212" s="7"/>
      <c r="O212" s="7"/>
      <c r="P212" s="7"/>
      <c r="Q212" s="265"/>
      <c r="R212" s="7"/>
      <c r="S212" s="7"/>
      <c r="T212" s="7"/>
      <c r="U212" s="266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</row>
    <row r="213" ht="18.0" customHeight="1">
      <c r="A213" s="7"/>
      <c r="B213" s="7"/>
      <c r="C213" s="7"/>
      <c r="D213" s="7"/>
      <c r="E213" s="7"/>
      <c r="F213" s="7"/>
      <c r="G213" s="7"/>
      <c r="H213" s="264"/>
      <c r="I213" s="7"/>
      <c r="J213" s="7"/>
      <c r="K213" s="7"/>
      <c r="L213" s="7"/>
      <c r="M213" s="7"/>
      <c r="N213" s="7"/>
      <c r="O213" s="7"/>
      <c r="P213" s="7"/>
      <c r="Q213" s="265"/>
      <c r="R213" s="7"/>
      <c r="S213" s="7"/>
      <c r="T213" s="7"/>
      <c r="U213" s="266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</row>
    <row r="214" ht="18.0" customHeight="1">
      <c r="A214" s="7"/>
      <c r="B214" s="7"/>
      <c r="C214" s="7"/>
      <c r="D214" s="7"/>
      <c r="E214" s="7"/>
      <c r="F214" s="7"/>
      <c r="G214" s="7"/>
      <c r="H214" s="264"/>
      <c r="I214" s="7"/>
      <c r="J214" s="7"/>
      <c r="K214" s="7"/>
      <c r="L214" s="7"/>
      <c r="M214" s="7"/>
      <c r="N214" s="7"/>
      <c r="O214" s="7"/>
      <c r="P214" s="7"/>
      <c r="Q214" s="265"/>
      <c r="R214" s="7"/>
      <c r="S214" s="7"/>
      <c r="T214" s="7"/>
      <c r="U214" s="266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</row>
    <row r="215" ht="18.0" customHeight="1">
      <c r="A215" s="7"/>
      <c r="B215" s="7"/>
      <c r="C215" s="7"/>
      <c r="D215" s="7"/>
      <c r="E215" s="7"/>
      <c r="F215" s="7"/>
      <c r="G215" s="7"/>
      <c r="H215" s="264"/>
      <c r="I215" s="7"/>
      <c r="J215" s="7"/>
      <c r="K215" s="7"/>
      <c r="L215" s="7"/>
      <c r="M215" s="7"/>
      <c r="N215" s="7"/>
      <c r="O215" s="7"/>
      <c r="P215" s="7"/>
      <c r="Q215" s="265"/>
      <c r="R215" s="7"/>
      <c r="S215" s="7"/>
      <c r="T215" s="7"/>
      <c r="U215" s="266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</row>
    <row r="216" ht="18.0" customHeight="1">
      <c r="A216" s="7"/>
      <c r="B216" s="7"/>
      <c r="C216" s="7"/>
      <c r="D216" s="7"/>
      <c r="E216" s="7"/>
      <c r="F216" s="7"/>
      <c r="G216" s="7"/>
      <c r="H216" s="264"/>
      <c r="I216" s="7"/>
      <c r="J216" s="7"/>
      <c r="K216" s="7"/>
      <c r="L216" s="7"/>
      <c r="M216" s="7"/>
      <c r="N216" s="7"/>
      <c r="O216" s="7"/>
      <c r="P216" s="7"/>
      <c r="Q216" s="265"/>
      <c r="R216" s="7"/>
      <c r="S216" s="7"/>
      <c r="T216" s="7"/>
      <c r="U216" s="266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</row>
    <row r="217" ht="18.0" customHeight="1">
      <c r="A217" s="7"/>
      <c r="B217" s="7"/>
      <c r="C217" s="7"/>
      <c r="D217" s="7"/>
      <c r="E217" s="7"/>
      <c r="F217" s="7"/>
      <c r="G217" s="7"/>
      <c r="H217" s="264"/>
      <c r="I217" s="7"/>
      <c r="J217" s="7"/>
      <c r="K217" s="7"/>
      <c r="L217" s="7"/>
      <c r="M217" s="7"/>
      <c r="N217" s="7"/>
      <c r="O217" s="7"/>
      <c r="P217" s="7"/>
      <c r="Q217" s="265"/>
      <c r="R217" s="7"/>
      <c r="S217" s="7"/>
      <c r="T217" s="7"/>
      <c r="U217" s="266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</row>
    <row r="218" ht="18.0" customHeight="1">
      <c r="A218" s="7"/>
      <c r="B218" s="7"/>
      <c r="C218" s="7"/>
      <c r="D218" s="7"/>
      <c r="E218" s="7"/>
      <c r="F218" s="7"/>
      <c r="G218" s="7"/>
      <c r="H218" s="264"/>
      <c r="I218" s="7"/>
      <c r="J218" s="7"/>
      <c r="K218" s="7"/>
      <c r="L218" s="7"/>
      <c r="M218" s="7"/>
      <c r="N218" s="7"/>
      <c r="O218" s="7"/>
      <c r="P218" s="7"/>
      <c r="Q218" s="265"/>
      <c r="R218" s="7"/>
      <c r="S218" s="7"/>
      <c r="T218" s="7"/>
      <c r="U218" s="266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</row>
    <row r="219" ht="18.0" customHeight="1">
      <c r="A219" s="7"/>
      <c r="B219" s="7"/>
      <c r="C219" s="7"/>
      <c r="D219" s="7"/>
      <c r="E219" s="7"/>
      <c r="F219" s="7"/>
      <c r="G219" s="7"/>
      <c r="H219" s="264"/>
      <c r="I219" s="7"/>
      <c r="J219" s="7"/>
      <c r="K219" s="7"/>
      <c r="L219" s="7"/>
      <c r="M219" s="7"/>
      <c r="N219" s="7"/>
      <c r="O219" s="7"/>
      <c r="P219" s="7"/>
      <c r="Q219" s="265"/>
      <c r="R219" s="7"/>
      <c r="S219" s="7"/>
      <c r="T219" s="7"/>
      <c r="U219" s="266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</row>
    <row r="220" ht="18.0" customHeight="1">
      <c r="A220" s="7"/>
      <c r="B220" s="7"/>
      <c r="C220" s="7"/>
      <c r="D220" s="7"/>
      <c r="E220" s="7"/>
      <c r="F220" s="7"/>
      <c r="G220" s="7"/>
      <c r="H220" s="264"/>
      <c r="I220" s="7"/>
      <c r="J220" s="7"/>
      <c r="K220" s="7"/>
      <c r="L220" s="7"/>
      <c r="M220" s="7"/>
      <c r="N220" s="7"/>
      <c r="O220" s="7"/>
      <c r="P220" s="7"/>
      <c r="Q220" s="265"/>
      <c r="R220" s="7"/>
      <c r="S220" s="7"/>
      <c r="T220" s="7"/>
      <c r="U220" s="266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</row>
    <row r="221" ht="18.0" customHeight="1">
      <c r="A221" s="7"/>
      <c r="B221" s="7"/>
      <c r="C221" s="7"/>
      <c r="D221" s="7"/>
      <c r="E221" s="7"/>
      <c r="F221" s="7"/>
      <c r="G221" s="7"/>
      <c r="H221" s="264"/>
      <c r="I221" s="7"/>
      <c r="J221" s="7"/>
      <c r="K221" s="7"/>
      <c r="L221" s="7"/>
      <c r="M221" s="7"/>
      <c r="N221" s="7"/>
      <c r="O221" s="7"/>
      <c r="P221" s="7"/>
      <c r="Q221" s="265"/>
      <c r="R221" s="7"/>
      <c r="S221" s="7"/>
      <c r="T221" s="7"/>
      <c r="U221" s="266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</row>
    <row r="222" ht="18.0" customHeight="1">
      <c r="A222" s="7"/>
      <c r="B222" s="7"/>
      <c r="C222" s="7"/>
      <c r="D222" s="7"/>
      <c r="E222" s="7"/>
      <c r="F222" s="7"/>
      <c r="G222" s="7"/>
      <c r="H222" s="264"/>
      <c r="I222" s="7"/>
      <c r="J222" s="7"/>
      <c r="K222" s="7"/>
      <c r="L222" s="7"/>
      <c r="M222" s="7"/>
      <c r="N222" s="7"/>
      <c r="O222" s="7"/>
      <c r="P222" s="7"/>
      <c r="Q222" s="265"/>
      <c r="R222" s="7"/>
      <c r="S222" s="7"/>
      <c r="T222" s="7"/>
      <c r="U222" s="266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</row>
    <row r="223" ht="18.0" customHeight="1">
      <c r="A223" s="7"/>
      <c r="B223" s="7"/>
      <c r="C223" s="7"/>
      <c r="D223" s="7"/>
      <c r="E223" s="7"/>
      <c r="F223" s="7"/>
      <c r="G223" s="7"/>
      <c r="H223" s="264"/>
      <c r="I223" s="7"/>
      <c r="J223" s="7"/>
      <c r="K223" s="7"/>
      <c r="L223" s="7"/>
      <c r="M223" s="7"/>
      <c r="N223" s="7"/>
      <c r="O223" s="7"/>
      <c r="P223" s="7"/>
      <c r="Q223" s="265"/>
      <c r="R223" s="7"/>
      <c r="S223" s="7"/>
      <c r="T223" s="7"/>
      <c r="U223" s="266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</row>
    <row r="224" ht="18.0" customHeight="1">
      <c r="A224" s="7"/>
      <c r="B224" s="7"/>
      <c r="C224" s="7"/>
      <c r="D224" s="7"/>
      <c r="E224" s="7"/>
      <c r="F224" s="7"/>
      <c r="G224" s="7"/>
      <c r="H224" s="264"/>
      <c r="I224" s="7"/>
      <c r="J224" s="7"/>
      <c r="K224" s="7"/>
      <c r="L224" s="7"/>
      <c r="M224" s="7"/>
      <c r="N224" s="7"/>
      <c r="O224" s="7"/>
      <c r="P224" s="7"/>
      <c r="Q224" s="265"/>
      <c r="R224" s="7"/>
      <c r="S224" s="7"/>
      <c r="T224" s="7"/>
      <c r="U224" s="266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</row>
    <row r="225" ht="18.0" customHeight="1">
      <c r="A225" s="7"/>
      <c r="B225" s="7"/>
      <c r="C225" s="7"/>
      <c r="D225" s="7"/>
      <c r="E225" s="7"/>
      <c r="F225" s="7"/>
      <c r="G225" s="7"/>
      <c r="H225" s="264"/>
      <c r="I225" s="7"/>
      <c r="J225" s="7"/>
      <c r="K225" s="7"/>
      <c r="L225" s="7"/>
      <c r="M225" s="7"/>
      <c r="N225" s="7"/>
      <c r="O225" s="7"/>
      <c r="P225" s="7"/>
      <c r="Q225" s="265"/>
      <c r="R225" s="7"/>
      <c r="S225" s="7"/>
      <c r="T225" s="7"/>
      <c r="U225" s="266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</row>
    <row r="226" ht="18.0" customHeight="1">
      <c r="A226" s="7"/>
      <c r="B226" s="7"/>
      <c r="C226" s="7"/>
      <c r="D226" s="7"/>
      <c r="E226" s="7"/>
      <c r="F226" s="7"/>
      <c r="G226" s="7"/>
      <c r="H226" s="264"/>
      <c r="I226" s="7"/>
      <c r="J226" s="7"/>
      <c r="K226" s="7"/>
      <c r="L226" s="7"/>
      <c r="M226" s="7"/>
      <c r="N226" s="7"/>
      <c r="O226" s="7"/>
      <c r="P226" s="7"/>
      <c r="Q226" s="265"/>
      <c r="R226" s="7"/>
      <c r="S226" s="7"/>
      <c r="T226" s="7"/>
      <c r="U226" s="266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</row>
    <row r="227" ht="18.0" customHeight="1">
      <c r="A227" s="7"/>
      <c r="B227" s="7"/>
      <c r="C227" s="7"/>
      <c r="D227" s="7"/>
      <c r="E227" s="7"/>
      <c r="F227" s="7"/>
      <c r="G227" s="7"/>
      <c r="H227" s="264"/>
      <c r="I227" s="7"/>
      <c r="J227" s="7"/>
      <c r="K227" s="7"/>
      <c r="L227" s="7"/>
      <c r="M227" s="7"/>
      <c r="N227" s="7"/>
      <c r="O227" s="7"/>
      <c r="P227" s="7"/>
      <c r="Q227" s="265"/>
      <c r="R227" s="7"/>
      <c r="S227" s="7"/>
      <c r="T227" s="7"/>
      <c r="U227" s="266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</row>
    <row r="228" ht="18.0" customHeight="1">
      <c r="A228" s="7"/>
      <c r="B228" s="7"/>
      <c r="C228" s="7"/>
      <c r="D228" s="7"/>
      <c r="E228" s="7"/>
      <c r="F228" s="7"/>
      <c r="G228" s="7"/>
      <c r="H228" s="264"/>
      <c r="I228" s="7"/>
      <c r="J228" s="7"/>
      <c r="K228" s="7"/>
      <c r="L228" s="7"/>
      <c r="M228" s="7"/>
      <c r="N228" s="7"/>
      <c r="O228" s="7"/>
      <c r="P228" s="7"/>
      <c r="Q228" s="265"/>
      <c r="R228" s="7"/>
      <c r="S228" s="7"/>
      <c r="T228" s="7"/>
      <c r="U228" s="266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</row>
    <row r="229" ht="18.0" customHeight="1">
      <c r="A229" s="7"/>
      <c r="B229" s="7"/>
      <c r="C229" s="7"/>
      <c r="D229" s="7"/>
      <c r="E229" s="7"/>
      <c r="F229" s="7"/>
      <c r="G229" s="7"/>
      <c r="H229" s="264"/>
      <c r="I229" s="7"/>
      <c r="J229" s="7"/>
      <c r="K229" s="7"/>
      <c r="L229" s="7"/>
      <c r="M229" s="7"/>
      <c r="N229" s="7"/>
      <c r="O229" s="7"/>
      <c r="P229" s="7"/>
      <c r="Q229" s="265"/>
      <c r="R229" s="7"/>
      <c r="S229" s="7"/>
      <c r="T229" s="7"/>
      <c r="U229" s="266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</row>
    <row r="230" ht="18.0" customHeight="1">
      <c r="A230" s="7"/>
      <c r="B230" s="7"/>
      <c r="C230" s="7"/>
      <c r="D230" s="7"/>
      <c r="E230" s="7"/>
      <c r="F230" s="7"/>
      <c r="G230" s="7"/>
      <c r="H230" s="264"/>
      <c r="I230" s="7"/>
      <c r="J230" s="7"/>
      <c r="K230" s="7"/>
      <c r="L230" s="7"/>
      <c r="M230" s="7"/>
      <c r="N230" s="7"/>
      <c r="O230" s="7"/>
      <c r="P230" s="7"/>
      <c r="Q230" s="265"/>
      <c r="R230" s="7"/>
      <c r="S230" s="7"/>
      <c r="T230" s="7"/>
      <c r="U230" s="266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</row>
    <row r="231" ht="18.0" customHeight="1">
      <c r="A231" s="7"/>
      <c r="B231" s="7"/>
      <c r="C231" s="7"/>
      <c r="D231" s="7"/>
      <c r="E231" s="7"/>
      <c r="F231" s="7"/>
      <c r="G231" s="7"/>
      <c r="H231" s="264"/>
      <c r="I231" s="7"/>
      <c r="J231" s="7"/>
      <c r="K231" s="7"/>
      <c r="L231" s="7"/>
      <c r="M231" s="7"/>
      <c r="N231" s="7"/>
      <c r="O231" s="7"/>
      <c r="P231" s="7"/>
      <c r="Q231" s="265"/>
      <c r="R231" s="7"/>
      <c r="S231" s="7"/>
      <c r="T231" s="7"/>
      <c r="U231" s="266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</row>
    <row r="232" ht="18.0" customHeight="1">
      <c r="A232" s="7"/>
      <c r="B232" s="7"/>
      <c r="C232" s="7"/>
      <c r="D232" s="7"/>
      <c r="E232" s="7"/>
      <c r="F232" s="7"/>
      <c r="G232" s="7"/>
      <c r="H232" s="264"/>
      <c r="I232" s="7"/>
      <c r="J232" s="7"/>
      <c r="K232" s="7"/>
      <c r="L232" s="7"/>
      <c r="M232" s="7"/>
      <c r="N232" s="7"/>
      <c r="O232" s="7"/>
      <c r="P232" s="7"/>
      <c r="Q232" s="265"/>
      <c r="R232" s="7"/>
      <c r="S232" s="7"/>
      <c r="T232" s="7"/>
      <c r="U232" s="266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</row>
    <row r="233" ht="18.0" customHeight="1">
      <c r="A233" s="7"/>
      <c r="B233" s="7"/>
      <c r="C233" s="7"/>
      <c r="D233" s="7"/>
      <c r="E233" s="7"/>
      <c r="F233" s="7"/>
      <c r="G233" s="7"/>
      <c r="H233" s="264"/>
      <c r="I233" s="7"/>
      <c r="J233" s="7"/>
      <c r="K233" s="7"/>
      <c r="L233" s="7"/>
      <c r="M233" s="7"/>
      <c r="N233" s="7"/>
      <c r="O233" s="7"/>
      <c r="P233" s="7"/>
      <c r="Q233" s="265"/>
      <c r="R233" s="7"/>
      <c r="S233" s="7"/>
      <c r="T233" s="7"/>
      <c r="U233" s="266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</row>
    <row r="234" ht="18.0" customHeight="1">
      <c r="A234" s="7"/>
      <c r="B234" s="7"/>
      <c r="C234" s="7"/>
      <c r="D234" s="7"/>
      <c r="E234" s="7"/>
      <c r="F234" s="7"/>
      <c r="G234" s="7"/>
      <c r="H234" s="264"/>
      <c r="I234" s="7"/>
      <c r="J234" s="7"/>
      <c r="K234" s="7"/>
      <c r="L234" s="7"/>
      <c r="M234" s="7"/>
      <c r="N234" s="7"/>
      <c r="O234" s="7"/>
      <c r="P234" s="7"/>
      <c r="Q234" s="265"/>
      <c r="R234" s="7"/>
      <c r="S234" s="7"/>
      <c r="T234" s="7"/>
      <c r="U234" s="266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</row>
    <row r="235" ht="18.0" customHeight="1">
      <c r="A235" s="7"/>
      <c r="B235" s="7"/>
      <c r="C235" s="7"/>
      <c r="D235" s="7"/>
      <c r="E235" s="7"/>
      <c r="F235" s="7"/>
      <c r="G235" s="7"/>
      <c r="H235" s="264"/>
      <c r="I235" s="7"/>
      <c r="J235" s="7"/>
      <c r="K235" s="7"/>
      <c r="L235" s="7"/>
      <c r="M235" s="7"/>
      <c r="N235" s="7"/>
      <c r="O235" s="7"/>
      <c r="P235" s="7"/>
      <c r="Q235" s="265"/>
      <c r="R235" s="7"/>
      <c r="S235" s="7"/>
      <c r="T235" s="7"/>
      <c r="U235" s="266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</row>
    <row r="236" ht="18.0" customHeight="1">
      <c r="A236" s="7"/>
      <c r="B236" s="7"/>
      <c r="C236" s="7"/>
      <c r="D236" s="7"/>
      <c r="E236" s="7"/>
      <c r="F236" s="7"/>
      <c r="G236" s="7"/>
      <c r="H236" s="264"/>
      <c r="I236" s="7"/>
      <c r="J236" s="7"/>
      <c r="K236" s="7"/>
      <c r="L236" s="7"/>
      <c r="M236" s="7"/>
      <c r="N236" s="7"/>
      <c r="O236" s="7"/>
      <c r="P236" s="7"/>
      <c r="Q236" s="265"/>
      <c r="R236" s="7"/>
      <c r="S236" s="7"/>
      <c r="T236" s="7"/>
      <c r="U236" s="266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</row>
    <row r="237" ht="18.0" customHeight="1">
      <c r="A237" s="7"/>
      <c r="B237" s="7"/>
      <c r="C237" s="7"/>
      <c r="D237" s="7"/>
      <c r="E237" s="7"/>
      <c r="F237" s="7"/>
      <c r="G237" s="7"/>
      <c r="H237" s="264"/>
      <c r="I237" s="7"/>
      <c r="J237" s="7"/>
      <c r="K237" s="7"/>
      <c r="L237" s="7"/>
      <c r="M237" s="7"/>
      <c r="N237" s="7"/>
      <c r="O237" s="7"/>
      <c r="P237" s="7"/>
      <c r="Q237" s="265"/>
      <c r="R237" s="7"/>
      <c r="S237" s="7"/>
      <c r="T237" s="7"/>
      <c r="U237" s="266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</row>
    <row r="238" ht="18.0" customHeight="1">
      <c r="A238" s="7"/>
      <c r="B238" s="7"/>
      <c r="C238" s="7"/>
      <c r="D238" s="7"/>
      <c r="E238" s="7"/>
      <c r="F238" s="7"/>
      <c r="G238" s="7"/>
      <c r="H238" s="264"/>
      <c r="I238" s="7"/>
      <c r="J238" s="7"/>
      <c r="K238" s="7"/>
      <c r="L238" s="7"/>
      <c r="M238" s="7"/>
      <c r="N238" s="7"/>
      <c r="O238" s="7"/>
      <c r="P238" s="7"/>
      <c r="Q238" s="265"/>
      <c r="R238" s="7"/>
      <c r="S238" s="7"/>
      <c r="T238" s="7"/>
      <c r="U238" s="266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</row>
    <row r="239" ht="18.0" customHeight="1">
      <c r="A239" s="7"/>
      <c r="B239" s="7"/>
      <c r="C239" s="7"/>
      <c r="D239" s="7"/>
      <c r="E239" s="7"/>
      <c r="F239" s="7"/>
      <c r="G239" s="7"/>
      <c r="H239" s="264"/>
      <c r="I239" s="7"/>
      <c r="J239" s="7"/>
      <c r="K239" s="7"/>
      <c r="L239" s="7"/>
      <c r="M239" s="7"/>
      <c r="N239" s="7"/>
      <c r="O239" s="7"/>
      <c r="P239" s="7"/>
      <c r="Q239" s="265"/>
      <c r="R239" s="7"/>
      <c r="S239" s="7"/>
      <c r="T239" s="7"/>
      <c r="U239" s="266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</row>
    <row r="240" ht="18.0" customHeight="1">
      <c r="A240" s="7"/>
      <c r="B240" s="7"/>
      <c r="C240" s="7"/>
      <c r="D240" s="7"/>
      <c r="E240" s="7"/>
      <c r="F240" s="7"/>
      <c r="G240" s="7"/>
      <c r="H240" s="264"/>
      <c r="I240" s="7"/>
      <c r="J240" s="7"/>
      <c r="K240" s="7"/>
      <c r="L240" s="7"/>
      <c r="M240" s="7"/>
      <c r="N240" s="7"/>
      <c r="O240" s="7"/>
      <c r="P240" s="7"/>
      <c r="Q240" s="265"/>
      <c r="R240" s="7"/>
      <c r="S240" s="7"/>
      <c r="T240" s="7"/>
      <c r="U240" s="266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</row>
    <row r="241" ht="18.0" customHeight="1">
      <c r="A241" s="7"/>
      <c r="B241" s="7"/>
      <c r="C241" s="7"/>
      <c r="D241" s="7"/>
      <c r="E241" s="7"/>
      <c r="F241" s="7"/>
      <c r="G241" s="7"/>
      <c r="H241" s="264"/>
      <c r="I241" s="7"/>
      <c r="J241" s="7"/>
      <c r="K241" s="7"/>
      <c r="L241" s="7"/>
      <c r="M241" s="7"/>
      <c r="N241" s="7"/>
      <c r="O241" s="7"/>
      <c r="P241" s="7"/>
      <c r="Q241" s="265"/>
      <c r="R241" s="7"/>
      <c r="S241" s="7"/>
      <c r="T241" s="7"/>
      <c r="U241" s="266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</row>
    <row r="242" ht="18.0" customHeight="1">
      <c r="A242" s="7"/>
      <c r="B242" s="7"/>
      <c r="C242" s="7"/>
      <c r="D242" s="7"/>
      <c r="E242" s="7"/>
      <c r="F242" s="7"/>
      <c r="G242" s="7"/>
      <c r="H242" s="264"/>
      <c r="I242" s="7"/>
      <c r="J242" s="7"/>
      <c r="K242" s="7"/>
      <c r="L242" s="7"/>
      <c r="M242" s="7"/>
      <c r="N242" s="7"/>
      <c r="O242" s="7"/>
      <c r="P242" s="7"/>
      <c r="Q242" s="265"/>
      <c r="R242" s="7"/>
      <c r="S242" s="7"/>
      <c r="T242" s="7"/>
      <c r="U242" s="266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</row>
    <row r="243" ht="18.0" customHeight="1">
      <c r="A243" s="7"/>
      <c r="B243" s="7"/>
      <c r="C243" s="7"/>
      <c r="D243" s="7"/>
      <c r="E243" s="7"/>
      <c r="F243" s="7"/>
      <c r="G243" s="7"/>
      <c r="H243" s="264"/>
      <c r="I243" s="7"/>
      <c r="J243" s="7"/>
      <c r="K243" s="7"/>
      <c r="L243" s="7"/>
      <c r="M243" s="7"/>
      <c r="N243" s="7"/>
      <c r="O243" s="7"/>
      <c r="P243" s="7"/>
      <c r="Q243" s="265"/>
      <c r="R243" s="7"/>
      <c r="S243" s="7"/>
      <c r="T243" s="7"/>
      <c r="U243" s="266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</row>
    <row r="244" ht="18.0" customHeight="1">
      <c r="A244" s="7"/>
      <c r="B244" s="7"/>
      <c r="C244" s="7"/>
      <c r="D244" s="7"/>
      <c r="E244" s="7"/>
      <c r="F244" s="7"/>
      <c r="G244" s="7"/>
      <c r="H244" s="264"/>
      <c r="I244" s="7"/>
      <c r="J244" s="7"/>
      <c r="K244" s="7"/>
      <c r="L244" s="7"/>
      <c r="M244" s="7"/>
      <c r="N244" s="7"/>
      <c r="O244" s="7"/>
      <c r="P244" s="7"/>
      <c r="Q244" s="265"/>
      <c r="R244" s="7"/>
      <c r="S244" s="7"/>
      <c r="T244" s="7"/>
      <c r="U244" s="266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</row>
    <row r="245" ht="18.0" customHeight="1">
      <c r="A245" s="7"/>
      <c r="B245" s="7"/>
      <c r="C245" s="7"/>
      <c r="D245" s="7"/>
      <c r="E245" s="7"/>
      <c r="F245" s="7"/>
      <c r="G245" s="7"/>
      <c r="H245" s="264"/>
      <c r="I245" s="7"/>
      <c r="J245" s="7"/>
      <c r="K245" s="7"/>
      <c r="L245" s="7"/>
      <c r="M245" s="7"/>
      <c r="N245" s="7"/>
      <c r="O245" s="7"/>
      <c r="P245" s="7"/>
      <c r="Q245" s="265"/>
      <c r="R245" s="7"/>
      <c r="S245" s="7"/>
      <c r="T245" s="7"/>
      <c r="U245" s="266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</row>
    <row r="246" ht="18.0" customHeight="1">
      <c r="A246" s="7"/>
      <c r="B246" s="7"/>
      <c r="C246" s="7"/>
      <c r="D246" s="7"/>
      <c r="E246" s="7"/>
      <c r="F246" s="7"/>
      <c r="G246" s="7"/>
      <c r="H246" s="264"/>
      <c r="I246" s="7"/>
      <c r="J246" s="7"/>
      <c r="K246" s="7"/>
      <c r="L246" s="7"/>
      <c r="M246" s="7"/>
      <c r="N246" s="7"/>
      <c r="O246" s="7"/>
      <c r="P246" s="7"/>
      <c r="Q246" s="265"/>
      <c r="R246" s="7"/>
      <c r="S246" s="7"/>
      <c r="T246" s="7"/>
      <c r="U246" s="266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</row>
    <row r="247" ht="18.0" customHeight="1">
      <c r="A247" s="7"/>
      <c r="B247" s="7"/>
      <c r="C247" s="7"/>
      <c r="D247" s="7"/>
      <c r="E247" s="7"/>
      <c r="F247" s="7"/>
      <c r="G247" s="7"/>
      <c r="H247" s="264"/>
      <c r="I247" s="7"/>
      <c r="J247" s="7"/>
      <c r="K247" s="7"/>
      <c r="L247" s="7"/>
      <c r="M247" s="7"/>
      <c r="N247" s="7"/>
      <c r="O247" s="7"/>
      <c r="P247" s="7"/>
      <c r="Q247" s="265"/>
      <c r="R247" s="7"/>
      <c r="S247" s="7"/>
      <c r="T247" s="7"/>
      <c r="U247" s="266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</row>
    <row r="248" ht="18.0" customHeight="1">
      <c r="A248" s="7"/>
      <c r="B248" s="7"/>
      <c r="C248" s="7"/>
      <c r="D248" s="7"/>
      <c r="E248" s="7"/>
      <c r="F248" s="7"/>
      <c r="G248" s="7"/>
      <c r="H248" s="264"/>
      <c r="I248" s="7"/>
      <c r="J248" s="7"/>
      <c r="K248" s="7"/>
      <c r="L248" s="7"/>
      <c r="M248" s="7"/>
      <c r="N248" s="7"/>
      <c r="O248" s="7"/>
      <c r="P248" s="7"/>
      <c r="Q248" s="265"/>
      <c r="R248" s="7"/>
      <c r="S248" s="7"/>
      <c r="T248" s="7"/>
      <c r="U248" s="266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</row>
    <row r="249" ht="18.0" customHeight="1">
      <c r="A249" s="7"/>
      <c r="B249" s="7"/>
      <c r="C249" s="7"/>
      <c r="D249" s="7"/>
      <c r="E249" s="7"/>
      <c r="F249" s="7"/>
      <c r="G249" s="7"/>
      <c r="H249" s="264"/>
      <c r="I249" s="7"/>
      <c r="J249" s="7"/>
      <c r="K249" s="7"/>
      <c r="L249" s="7"/>
      <c r="M249" s="7"/>
      <c r="N249" s="7"/>
      <c r="O249" s="7"/>
      <c r="P249" s="7"/>
      <c r="Q249" s="265"/>
      <c r="R249" s="7"/>
      <c r="S249" s="7"/>
      <c r="T249" s="7"/>
      <c r="U249" s="266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</row>
    <row r="250" ht="18.0" customHeight="1">
      <c r="A250" s="7"/>
      <c r="B250" s="7"/>
      <c r="C250" s="7"/>
      <c r="D250" s="7"/>
      <c r="E250" s="7"/>
      <c r="F250" s="7"/>
      <c r="G250" s="7"/>
      <c r="H250" s="264"/>
      <c r="I250" s="7"/>
      <c r="J250" s="7"/>
      <c r="K250" s="7"/>
      <c r="L250" s="7"/>
      <c r="M250" s="7"/>
      <c r="N250" s="7"/>
      <c r="O250" s="7"/>
      <c r="P250" s="7"/>
      <c r="Q250" s="265"/>
      <c r="R250" s="7"/>
      <c r="S250" s="7"/>
      <c r="T250" s="7"/>
      <c r="U250" s="266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</row>
    <row r="251" ht="18.0" customHeight="1">
      <c r="A251" s="7"/>
      <c r="B251" s="7"/>
      <c r="C251" s="7"/>
      <c r="D251" s="7"/>
      <c r="E251" s="7"/>
      <c r="F251" s="7"/>
      <c r="G251" s="7"/>
      <c r="H251" s="264"/>
      <c r="I251" s="7"/>
      <c r="J251" s="7"/>
      <c r="K251" s="7"/>
      <c r="L251" s="7"/>
      <c r="M251" s="7"/>
      <c r="N251" s="7"/>
      <c r="O251" s="7"/>
      <c r="P251" s="7"/>
      <c r="Q251" s="265"/>
      <c r="R251" s="7"/>
      <c r="S251" s="7"/>
      <c r="T251" s="7"/>
      <c r="U251" s="266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</row>
    <row r="252" ht="18.0" customHeight="1">
      <c r="A252" s="7"/>
      <c r="B252" s="7"/>
      <c r="C252" s="7"/>
      <c r="D252" s="7"/>
      <c r="E252" s="7"/>
      <c r="F252" s="7"/>
      <c r="G252" s="7"/>
      <c r="H252" s="264"/>
      <c r="I252" s="7"/>
      <c r="J252" s="7"/>
      <c r="K252" s="7"/>
      <c r="L252" s="7"/>
      <c r="M252" s="7"/>
      <c r="N252" s="7"/>
      <c r="O252" s="7"/>
      <c r="P252" s="7"/>
      <c r="Q252" s="265"/>
      <c r="R252" s="7"/>
      <c r="S252" s="7"/>
      <c r="T252" s="7"/>
      <c r="U252" s="266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</row>
    <row r="253" ht="18.0" customHeight="1">
      <c r="A253" s="7"/>
      <c r="B253" s="7"/>
      <c r="C253" s="7"/>
      <c r="D253" s="7"/>
      <c r="E253" s="7"/>
      <c r="F253" s="7"/>
      <c r="G253" s="7"/>
      <c r="H253" s="264"/>
      <c r="I253" s="7"/>
      <c r="J253" s="7"/>
      <c r="K253" s="7"/>
      <c r="L253" s="7"/>
      <c r="M253" s="7"/>
      <c r="N253" s="7"/>
      <c r="O253" s="7"/>
      <c r="P253" s="7"/>
      <c r="Q253" s="265"/>
      <c r="R253" s="7"/>
      <c r="S253" s="7"/>
      <c r="T253" s="7"/>
      <c r="U253" s="266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</row>
    <row r="254" ht="18.0" customHeight="1">
      <c r="A254" s="7"/>
      <c r="B254" s="7"/>
      <c r="C254" s="7"/>
      <c r="D254" s="7"/>
      <c r="E254" s="7"/>
      <c r="F254" s="7"/>
      <c r="G254" s="7"/>
      <c r="H254" s="264"/>
      <c r="I254" s="7"/>
      <c r="J254" s="7"/>
      <c r="K254" s="7"/>
      <c r="L254" s="7"/>
      <c r="M254" s="7"/>
      <c r="N254" s="7"/>
      <c r="O254" s="7"/>
      <c r="P254" s="7"/>
      <c r="Q254" s="265"/>
      <c r="R254" s="7"/>
      <c r="S254" s="7"/>
      <c r="T254" s="7"/>
      <c r="U254" s="266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</row>
    <row r="255" ht="18.0" customHeight="1">
      <c r="A255" s="7"/>
      <c r="B255" s="7"/>
      <c r="C255" s="7"/>
      <c r="D255" s="7"/>
      <c r="E255" s="7"/>
      <c r="F255" s="7"/>
      <c r="G255" s="7"/>
      <c r="H255" s="264"/>
      <c r="I255" s="7"/>
      <c r="J255" s="7"/>
      <c r="K255" s="7"/>
      <c r="L255" s="7"/>
      <c r="M255" s="7"/>
      <c r="N255" s="7"/>
      <c r="O255" s="7"/>
      <c r="P255" s="7"/>
      <c r="Q255" s="265"/>
      <c r="R255" s="7"/>
      <c r="S255" s="7"/>
      <c r="T255" s="7"/>
      <c r="U255" s="266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</row>
    <row r="256" ht="18.0" customHeight="1">
      <c r="A256" s="7"/>
      <c r="B256" s="7"/>
      <c r="C256" s="7"/>
      <c r="D256" s="7"/>
      <c r="E256" s="7"/>
      <c r="F256" s="7"/>
      <c r="G256" s="7"/>
      <c r="H256" s="264"/>
      <c r="I256" s="7"/>
      <c r="J256" s="7"/>
      <c r="K256" s="7"/>
      <c r="L256" s="7"/>
      <c r="M256" s="7"/>
      <c r="N256" s="7"/>
      <c r="O256" s="7"/>
      <c r="P256" s="7"/>
      <c r="Q256" s="265"/>
      <c r="R256" s="7"/>
      <c r="S256" s="7"/>
      <c r="T256" s="7"/>
      <c r="U256" s="266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</row>
    <row r="257" ht="18.0" customHeight="1">
      <c r="A257" s="7"/>
      <c r="B257" s="7"/>
      <c r="C257" s="7"/>
      <c r="D257" s="7"/>
      <c r="E257" s="7"/>
      <c r="F257" s="7"/>
      <c r="G257" s="7"/>
      <c r="H257" s="264"/>
      <c r="I257" s="7"/>
      <c r="J257" s="7"/>
      <c r="K257" s="7"/>
      <c r="L257" s="7"/>
      <c r="M257" s="7"/>
      <c r="N257" s="7"/>
      <c r="O257" s="7"/>
      <c r="P257" s="7"/>
      <c r="Q257" s="265"/>
      <c r="R257" s="7"/>
      <c r="S257" s="7"/>
      <c r="T257" s="7"/>
      <c r="U257" s="266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</row>
    <row r="258" ht="18.0" customHeight="1">
      <c r="A258" s="7"/>
      <c r="B258" s="7"/>
      <c r="C258" s="7"/>
      <c r="D258" s="7"/>
      <c r="E258" s="7"/>
      <c r="F258" s="7"/>
      <c r="G258" s="7"/>
      <c r="H258" s="264"/>
      <c r="I258" s="7"/>
      <c r="J258" s="7"/>
      <c r="K258" s="7"/>
      <c r="L258" s="7"/>
      <c r="M258" s="7"/>
      <c r="N258" s="7"/>
      <c r="O258" s="7"/>
      <c r="P258" s="7"/>
      <c r="Q258" s="265"/>
      <c r="R258" s="7"/>
      <c r="S258" s="7"/>
      <c r="T258" s="7"/>
      <c r="U258" s="266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</row>
    <row r="259" ht="18.0" customHeight="1">
      <c r="A259" s="7"/>
      <c r="B259" s="7"/>
      <c r="C259" s="7"/>
      <c r="D259" s="7"/>
      <c r="E259" s="7"/>
      <c r="F259" s="7"/>
      <c r="G259" s="7"/>
      <c r="H259" s="264"/>
      <c r="I259" s="7"/>
      <c r="J259" s="7"/>
      <c r="K259" s="7"/>
      <c r="L259" s="7"/>
      <c r="M259" s="7"/>
      <c r="N259" s="7"/>
      <c r="O259" s="7"/>
      <c r="P259" s="7"/>
      <c r="Q259" s="265"/>
      <c r="R259" s="7"/>
      <c r="S259" s="7"/>
      <c r="T259" s="7"/>
      <c r="U259" s="266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</row>
    <row r="260" ht="18.0" customHeight="1">
      <c r="A260" s="7"/>
      <c r="B260" s="7"/>
      <c r="C260" s="7"/>
      <c r="D260" s="7"/>
      <c r="E260" s="7"/>
      <c r="F260" s="7"/>
      <c r="G260" s="7"/>
      <c r="H260" s="264"/>
      <c r="I260" s="7"/>
      <c r="J260" s="7"/>
      <c r="K260" s="7"/>
      <c r="L260" s="7"/>
      <c r="M260" s="7"/>
      <c r="N260" s="7"/>
      <c r="O260" s="7"/>
      <c r="P260" s="7"/>
      <c r="Q260" s="265"/>
      <c r="R260" s="7"/>
      <c r="S260" s="7"/>
      <c r="T260" s="7"/>
      <c r="U260" s="266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</row>
    <row r="261" ht="18.0" customHeight="1">
      <c r="A261" s="7"/>
      <c r="B261" s="7"/>
      <c r="C261" s="7"/>
      <c r="D261" s="7"/>
      <c r="E261" s="7"/>
      <c r="F261" s="7"/>
      <c r="G261" s="7"/>
      <c r="H261" s="264"/>
      <c r="I261" s="7"/>
      <c r="J261" s="7"/>
      <c r="K261" s="7"/>
      <c r="L261" s="7"/>
      <c r="M261" s="7"/>
      <c r="N261" s="7"/>
      <c r="O261" s="7"/>
      <c r="P261" s="7"/>
      <c r="Q261" s="265"/>
      <c r="R261" s="7"/>
      <c r="S261" s="7"/>
      <c r="T261" s="7"/>
      <c r="U261" s="266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</row>
    <row r="262" ht="18.0" customHeight="1">
      <c r="A262" s="7"/>
      <c r="B262" s="7"/>
      <c r="C262" s="7"/>
      <c r="D262" s="7"/>
      <c r="E262" s="7"/>
      <c r="F262" s="7"/>
      <c r="G262" s="7"/>
      <c r="H262" s="264"/>
      <c r="I262" s="7"/>
      <c r="J262" s="7"/>
      <c r="K262" s="7"/>
      <c r="L262" s="7"/>
      <c r="M262" s="7"/>
      <c r="N262" s="7"/>
      <c r="O262" s="7"/>
      <c r="P262" s="7"/>
      <c r="Q262" s="265"/>
      <c r="R262" s="7"/>
      <c r="S262" s="7"/>
      <c r="T262" s="7"/>
      <c r="U262" s="266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</row>
    <row r="263" ht="18.0" customHeight="1">
      <c r="A263" s="7"/>
      <c r="B263" s="7"/>
      <c r="C263" s="7"/>
      <c r="D263" s="7"/>
      <c r="E263" s="7"/>
      <c r="F263" s="7"/>
      <c r="G263" s="7"/>
      <c r="H263" s="264"/>
      <c r="I263" s="7"/>
      <c r="J263" s="7"/>
      <c r="K263" s="7"/>
      <c r="L263" s="7"/>
      <c r="M263" s="7"/>
      <c r="N263" s="7"/>
      <c r="O263" s="7"/>
      <c r="P263" s="7"/>
      <c r="Q263" s="265"/>
      <c r="R263" s="7"/>
      <c r="S263" s="7"/>
      <c r="T263" s="7"/>
      <c r="U263" s="266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</row>
    <row r="264" ht="18.0" customHeight="1">
      <c r="A264" s="7"/>
      <c r="B264" s="7"/>
      <c r="C264" s="7"/>
      <c r="D264" s="7"/>
      <c r="E264" s="7"/>
      <c r="F264" s="7"/>
      <c r="G264" s="7"/>
      <c r="H264" s="264"/>
      <c r="I264" s="7"/>
      <c r="J264" s="7"/>
      <c r="K264" s="7"/>
      <c r="L264" s="7"/>
      <c r="M264" s="7"/>
      <c r="N264" s="7"/>
      <c r="O264" s="7"/>
      <c r="P264" s="7"/>
      <c r="Q264" s="265"/>
      <c r="R264" s="7"/>
      <c r="S264" s="7"/>
      <c r="T264" s="7"/>
      <c r="U264" s="266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</row>
    <row r="265" ht="18.0" customHeight="1">
      <c r="A265" s="7"/>
      <c r="B265" s="7"/>
      <c r="C265" s="7"/>
      <c r="D265" s="7"/>
      <c r="E265" s="7"/>
      <c r="F265" s="7"/>
      <c r="G265" s="7"/>
      <c r="H265" s="264"/>
      <c r="I265" s="7"/>
      <c r="J265" s="7"/>
      <c r="K265" s="7"/>
      <c r="L265" s="7"/>
      <c r="M265" s="7"/>
      <c r="N265" s="7"/>
      <c r="O265" s="7"/>
      <c r="P265" s="7"/>
      <c r="Q265" s="265"/>
      <c r="R265" s="7"/>
      <c r="S265" s="7"/>
      <c r="T265" s="7"/>
      <c r="U265" s="266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</row>
    <row r="266" ht="18.0" customHeight="1">
      <c r="A266" s="7"/>
      <c r="B266" s="7"/>
      <c r="C266" s="7"/>
      <c r="D266" s="7"/>
      <c r="E266" s="7"/>
      <c r="F266" s="7"/>
      <c r="G266" s="7"/>
      <c r="H266" s="264"/>
      <c r="I266" s="7"/>
      <c r="J266" s="7"/>
      <c r="K266" s="7"/>
      <c r="L266" s="7"/>
      <c r="M266" s="7"/>
      <c r="N266" s="7"/>
      <c r="O266" s="7"/>
      <c r="P266" s="7"/>
      <c r="Q266" s="265"/>
      <c r="R266" s="7"/>
      <c r="S266" s="7"/>
      <c r="T266" s="7"/>
      <c r="U266" s="266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</row>
    <row r="267" ht="18.0" customHeight="1">
      <c r="A267" s="7"/>
      <c r="B267" s="7"/>
      <c r="C267" s="7"/>
      <c r="D267" s="7"/>
      <c r="E267" s="7"/>
      <c r="F267" s="7"/>
      <c r="G267" s="7"/>
      <c r="H267" s="264"/>
      <c r="I267" s="7"/>
      <c r="J267" s="7"/>
      <c r="K267" s="7"/>
      <c r="L267" s="7"/>
      <c r="M267" s="7"/>
      <c r="N267" s="7"/>
      <c r="O267" s="7"/>
      <c r="P267" s="7"/>
      <c r="Q267" s="265"/>
      <c r="R267" s="7"/>
      <c r="S267" s="7"/>
      <c r="T267" s="7"/>
      <c r="U267" s="266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</row>
    <row r="268" ht="18.0" customHeight="1">
      <c r="A268" s="7"/>
      <c r="B268" s="7"/>
      <c r="C268" s="7"/>
      <c r="D268" s="7"/>
      <c r="E268" s="7"/>
      <c r="F268" s="7"/>
      <c r="G268" s="7"/>
      <c r="H268" s="264"/>
      <c r="I268" s="7"/>
      <c r="J268" s="7"/>
      <c r="K268" s="7"/>
      <c r="L268" s="7"/>
      <c r="M268" s="7"/>
      <c r="N268" s="7"/>
      <c r="O268" s="7"/>
      <c r="P268" s="7"/>
      <c r="Q268" s="265"/>
      <c r="R268" s="7"/>
      <c r="S268" s="7"/>
      <c r="T268" s="7"/>
      <c r="U268" s="266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</row>
    <row r="269" ht="18.0" customHeight="1">
      <c r="A269" s="7"/>
      <c r="B269" s="7"/>
      <c r="C269" s="7"/>
      <c r="D269" s="7"/>
      <c r="E269" s="7"/>
      <c r="F269" s="7"/>
      <c r="G269" s="7"/>
      <c r="H269" s="264"/>
      <c r="I269" s="7"/>
      <c r="J269" s="7"/>
      <c r="K269" s="7"/>
      <c r="L269" s="7"/>
      <c r="M269" s="7"/>
      <c r="N269" s="7"/>
      <c r="O269" s="7"/>
      <c r="P269" s="7"/>
      <c r="Q269" s="265"/>
      <c r="R269" s="7"/>
      <c r="S269" s="7"/>
      <c r="T269" s="7"/>
      <c r="U269" s="266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</row>
    <row r="270" ht="18.0" customHeight="1">
      <c r="A270" s="7"/>
      <c r="B270" s="7"/>
      <c r="C270" s="7"/>
      <c r="D270" s="7"/>
      <c r="E270" s="7"/>
      <c r="F270" s="7"/>
      <c r="G270" s="7"/>
      <c r="H270" s="264"/>
      <c r="I270" s="7"/>
      <c r="J270" s="7"/>
      <c r="K270" s="7"/>
      <c r="L270" s="7"/>
      <c r="M270" s="7"/>
      <c r="N270" s="7"/>
      <c r="O270" s="7"/>
      <c r="P270" s="7"/>
      <c r="Q270" s="265"/>
      <c r="R270" s="7"/>
      <c r="S270" s="7"/>
      <c r="T270" s="7"/>
      <c r="U270" s="266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</row>
    <row r="271" ht="18.0" customHeight="1">
      <c r="A271" s="7"/>
      <c r="B271" s="7"/>
      <c r="C271" s="7"/>
      <c r="D271" s="7"/>
      <c r="E271" s="7"/>
      <c r="F271" s="7"/>
      <c r="G271" s="7"/>
      <c r="H271" s="264"/>
      <c r="I271" s="7"/>
      <c r="J271" s="7"/>
      <c r="K271" s="7"/>
      <c r="L271" s="7"/>
      <c r="M271" s="7"/>
      <c r="N271" s="7"/>
      <c r="O271" s="7"/>
      <c r="P271" s="7"/>
      <c r="Q271" s="265"/>
      <c r="R271" s="7"/>
      <c r="S271" s="7"/>
      <c r="T271" s="7"/>
      <c r="U271" s="266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</row>
    <row r="272" ht="18.0" customHeight="1">
      <c r="A272" s="7"/>
      <c r="B272" s="7"/>
      <c r="C272" s="7"/>
      <c r="D272" s="7"/>
      <c r="E272" s="7"/>
      <c r="F272" s="7"/>
      <c r="G272" s="7"/>
      <c r="H272" s="264"/>
      <c r="I272" s="7"/>
      <c r="J272" s="7"/>
      <c r="K272" s="7"/>
      <c r="L272" s="7"/>
      <c r="M272" s="7"/>
      <c r="N272" s="7"/>
      <c r="O272" s="7"/>
      <c r="P272" s="7"/>
      <c r="Q272" s="265"/>
      <c r="R272" s="7"/>
      <c r="S272" s="7"/>
      <c r="T272" s="7"/>
      <c r="U272" s="266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</row>
    <row r="273" ht="18.0" customHeight="1">
      <c r="A273" s="7"/>
      <c r="B273" s="7"/>
      <c r="C273" s="7"/>
      <c r="D273" s="7"/>
      <c r="E273" s="7"/>
      <c r="F273" s="7"/>
      <c r="G273" s="7"/>
      <c r="H273" s="264"/>
      <c r="I273" s="7"/>
      <c r="J273" s="7"/>
      <c r="K273" s="7"/>
      <c r="L273" s="7"/>
      <c r="M273" s="7"/>
      <c r="N273" s="7"/>
      <c r="O273" s="7"/>
      <c r="P273" s="7"/>
      <c r="Q273" s="265"/>
      <c r="R273" s="7"/>
      <c r="S273" s="7"/>
      <c r="T273" s="7"/>
      <c r="U273" s="266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</row>
    <row r="274" ht="18.0" customHeight="1">
      <c r="A274" s="7"/>
      <c r="B274" s="7"/>
      <c r="C274" s="7"/>
      <c r="D274" s="7"/>
      <c r="E274" s="7"/>
      <c r="F274" s="7"/>
      <c r="G274" s="7"/>
      <c r="H274" s="264"/>
      <c r="I274" s="7"/>
      <c r="J274" s="7"/>
      <c r="K274" s="7"/>
      <c r="L274" s="7"/>
      <c r="M274" s="7"/>
      <c r="N274" s="7"/>
      <c r="O274" s="7"/>
      <c r="P274" s="7"/>
      <c r="Q274" s="265"/>
      <c r="R274" s="7"/>
      <c r="S274" s="7"/>
      <c r="T274" s="7"/>
      <c r="U274" s="266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</row>
    <row r="275" ht="18.0" customHeight="1">
      <c r="A275" s="7"/>
      <c r="B275" s="7"/>
      <c r="C275" s="7"/>
      <c r="D275" s="7"/>
      <c r="E275" s="7"/>
      <c r="F275" s="7"/>
      <c r="G275" s="7"/>
      <c r="H275" s="264"/>
      <c r="I275" s="7"/>
      <c r="J275" s="7"/>
      <c r="K275" s="7"/>
      <c r="L275" s="7"/>
      <c r="M275" s="7"/>
      <c r="N275" s="7"/>
      <c r="O275" s="7"/>
      <c r="P275" s="7"/>
      <c r="Q275" s="265"/>
      <c r="R275" s="7"/>
      <c r="S275" s="7"/>
      <c r="T275" s="7"/>
      <c r="U275" s="266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</row>
    <row r="276" ht="18.0" customHeight="1">
      <c r="A276" s="7"/>
      <c r="B276" s="7"/>
      <c r="C276" s="7"/>
      <c r="D276" s="7"/>
      <c r="E276" s="7"/>
      <c r="F276" s="7"/>
      <c r="G276" s="7"/>
      <c r="H276" s="264"/>
      <c r="I276" s="7"/>
      <c r="J276" s="7"/>
      <c r="K276" s="7"/>
      <c r="L276" s="7"/>
      <c r="M276" s="7"/>
      <c r="N276" s="7"/>
      <c r="O276" s="7"/>
      <c r="P276" s="7"/>
      <c r="Q276" s="265"/>
      <c r="R276" s="7"/>
      <c r="S276" s="7"/>
      <c r="T276" s="7"/>
      <c r="U276" s="266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</row>
    <row r="277" ht="18.0" customHeight="1">
      <c r="A277" s="7"/>
      <c r="B277" s="7"/>
      <c r="C277" s="7"/>
      <c r="D277" s="7"/>
      <c r="E277" s="7"/>
      <c r="F277" s="7"/>
      <c r="G277" s="7"/>
      <c r="H277" s="264"/>
      <c r="I277" s="7"/>
      <c r="J277" s="7"/>
      <c r="K277" s="7"/>
      <c r="L277" s="7"/>
      <c r="M277" s="7"/>
      <c r="N277" s="7"/>
      <c r="O277" s="7"/>
      <c r="P277" s="7"/>
      <c r="Q277" s="265"/>
      <c r="R277" s="7"/>
      <c r="S277" s="7"/>
      <c r="T277" s="7"/>
      <c r="U277" s="266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</row>
    <row r="278" ht="18.0" customHeight="1">
      <c r="A278" s="7"/>
      <c r="B278" s="7"/>
      <c r="C278" s="7"/>
      <c r="D278" s="7"/>
      <c r="E278" s="7"/>
      <c r="F278" s="7"/>
      <c r="G278" s="7"/>
      <c r="H278" s="264"/>
      <c r="I278" s="7"/>
      <c r="J278" s="7"/>
      <c r="K278" s="7"/>
      <c r="L278" s="7"/>
      <c r="M278" s="7"/>
      <c r="N278" s="7"/>
      <c r="O278" s="7"/>
      <c r="P278" s="7"/>
      <c r="Q278" s="265"/>
      <c r="R278" s="7"/>
      <c r="S278" s="7"/>
      <c r="T278" s="7"/>
      <c r="U278" s="266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</row>
    <row r="279" ht="18.0" customHeight="1">
      <c r="A279" s="7"/>
      <c r="B279" s="7"/>
      <c r="C279" s="7"/>
      <c r="D279" s="7"/>
      <c r="E279" s="7"/>
      <c r="F279" s="7"/>
      <c r="G279" s="7"/>
      <c r="H279" s="264"/>
      <c r="I279" s="7"/>
      <c r="J279" s="7"/>
      <c r="K279" s="7"/>
      <c r="L279" s="7"/>
      <c r="M279" s="7"/>
      <c r="N279" s="7"/>
      <c r="O279" s="7"/>
      <c r="P279" s="7"/>
      <c r="Q279" s="265"/>
      <c r="R279" s="7"/>
      <c r="S279" s="7"/>
      <c r="T279" s="7"/>
      <c r="U279" s="266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</row>
    <row r="280" ht="18.0" customHeight="1">
      <c r="A280" s="7"/>
      <c r="B280" s="7"/>
      <c r="C280" s="7"/>
      <c r="D280" s="7"/>
      <c r="E280" s="7"/>
      <c r="F280" s="7"/>
      <c r="G280" s="7"/>
      <c r="H280" s="264"/>
      <c r="I280" s="7"/>
      <c r="J280" s="7"/>
      <c r="K280" s="7"/>
      <c r="L280" s="7"/>
      <c r="M280" s="7"/>
      <c r="N280" s="7"/>
      <c r="O280" s="7"/>
      <c r="P280" s="7"/>
      <c r="Q280" s="265"/>
      <c r="R280" s="7"/>
      <c r="S280" s="7"/>
      <c r="T280" s="7"/>
      <c r="U280" s="266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</row>
    <row r="281" ht="18.0" customHeight="1">
      <c r="A281" s="7"/>
      <c r="B281" s="7"/>
      <c r="C281" s="7"/>
      <c r="D281" s="7"/>
      <c r="E281" s="7"/>
      <c r="F281" s="7"/>
      <c r="G281" s="7"/>
      <c r="H281" s="264"/>
      <c r="I281" s="7"/>
      <c r="J281" s="7"/>
      <c r="K281" s="7"/>
      <c r="L281" s="7"/>
      <c r="M281" s="7"/>
      <c r="N281" s="7"/>
      <c r="O281" s="7"/>
      <c r="P281" s="7"/>
      <c r="Q281" s="265"/>
      <c r="R281" s="7"/>
      <c r="S281" s="7"/>
      <c r="T281" s="7"/>
      <c r="U281" s="266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</row>
    <row r="282" ht="18.0" customHeight="1">
      <c r="A282" s="7"/>
      <c r="B282" s="7"/>
      <c r="C282" s="7"/>
      <c r="D282" s="7"/>
      <c r="E282" s="7"/>
      <c r="F282" s="7"/>
      <c r="G282" s="7"/>
      <c r="H282" s="264"/>
      <c r="I282" s="7"/>
      <c r="J282" s="7"/>
      <c r="K282" s="7"/>
      <c r="L282" s="7"/>
      <c r="M282" s="7"/>
      <c r="N282" s="7"/>
      <c r="O282" s="7"/>
      <c r="P282" s="7"/>
      <c r="Q282" s="265"/>
      <c r="R282" s="7"/>
      <c r="S282" s="7"/>
      <c r="T282" s="7"/>
      <c r="U282" s="266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</row>
    <row r="283" ht="18.0" customHeight="1">
      <c r="A283" s="7"/>
      <c r="B283" s="7"/>
      <c r="C283" s="7"/>
      <c r="D283" s="7"/>
      <c r="E283" s="7"/>
      <c r="F283" s="7"/>
      <c r="G283" s="7"/>
      <c r="H283" s="264"/>
      <c r="I283" s="7"/>
      <c r="J283" s="7"/>
      <c r="K283" s="7"/>
      <c r="L283" s="7"/>
      <c r="M283" s="7"/>
      <c r="N283" s="7"/>
      <c r="O283" s="7"/>
      <c r="P283" s="7"/>
      <c r="Q283" s="265"/>
      <c r="R283" s="7"/>
      <c r="S283" s="7"/>
      <c r="T283" s="7"/>
      <c r="U283" s="266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</row>
    <row r="284" ht="18.0" customHeight="1">
      <c r="A284" s="7"/>
      <c r="B284" s="7"/>
      <c r="C284" s="7"/>
      <c r="D284" s="7"/>
      <c r="E284" s="7"/>
      <c r="F284" s="7"/>
      <c r="G284" s="7"/>
      <c r="H284" s="264"/>
      <c r="I284" s="7"/>
      <c r="J284" s="7"/>
      <c r="K284" s="7"/>
      <c r="L284" s="7"/>
      <c r="M284" s="7"/>
      <c r="N284" s="7"/>
      <c r="O284" s="7"/>
      <c r="P284" s="7"/>
      <c r="Q284" s="265"/>
      <c r="R284" s="7"/>
      <c r="S284" s="7"/>
      <c r="T284" s="7"/>
      <c r="U284" s="266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</row>
    <row r="285" ht="18.0" customHeight="1">
      <c r="A285" s="7"/>
      <c r="B285" s="7"/>
      <c r="C285" s="7"/>
      <c r="D285" s="7"/>
      <c r="E285" s="7"/>
      <c r="F285" s="7"/>
      <c r="G285" s="7"/>
      <c r="H285" s="264"/>
      <c r="I285" s="7"/>
      <c r="J285" s="7"/>
      <c r="K285" s="7"/>
      <c r="L285" s="7"/>
      <c r="M285" s="7"/>
      <c r="N285" s="7"/>
      <c r="O285" s="7"/>
      <c r="P285" s="7"/>
      <c r="Q285" s="265"/>
      <c r="R285" s="7"/>
      <c r="S285" s="7"/>
      <c r="T285" s="7"/>
      <c r="U285" s="266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</row>
    <row r="286" ht="18.0" customHeight="1">
      <c r="A286" s="7"/>
      <c r="B286" s="7"/>
      <c r="C286" s="7"/>
      <c r="D286" s="7"/>
      <c r="E286" s="7"/>
      <c r="F286" s="7"/>
      <c r="G286" s="7"/>
      <c r="H286" s="264"/>
      <c r="I286" s="7"/>
      <c r="J286" s="7"/>
      <c r="K286" s="7"/>
      <c r="L286" s="7"/>
      <c r="M286" s="7"/>
      <c r="N286" s="7"/>
      <c r="O286" s="7"/>
      <c r="P286" s="7"/>
      <c r="Q286" s="265"/>
      <c r="R286" s="7"/>
      <c r="S286" s="7"/>
      <c r="T286" s="7"/>
      <c r="U286" s="266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</row>
    <row r="287" ht="18.0" customHeight="1">
      <c r="A287" s="7"/>
      <c r="B287" s="7"/>
      <c r="C287" s="7"/>
      <c r="D287" s="7"/>
      <c r="E287" s="7"/>
      <c r="F287" s="7"/>
      <c r="G287" s="7"/>
      <c r="H287" s="264"/>
      <c r="I287" s="7"/>
      <c r="J287" s="7"/>
      <c r="K287" s="7"/>
      <c r="L287" s="7"/>
      <c r="M287" s="7"/>
      <c r="N287" s="7"/>
      <c r="O287" s="7"/>
      <c r="P287" s="7"/>
      <c r="Q287" s="265"/>
      <c r="R287" s="7"/>
      <c r="S287" s="7"/>
      <c r="T287" s="7"/>
      <c r="U287" s="266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</row>
    <row r="288" ht="18.0" customHeight="1">
      <c r="A288" s="7"/>
      <c r="B288" s="7"/>
      <c r="C288" s="7"/>
      <c r="D288" s="7"/>
      <c r="E288" s="7"/>
      <c r="F288" s="7"/>
      <c r="G288" s="7"/>
      <c r="H288" s="264"/>
      <c r="I288" s="7"/>
      <c r="J288" s="7"/>
      <c r="K288" s="7"/>
      <c r="L288" s="7"/>
      <c r="M288" s="7"/>
      <c r="N288" s="7"/>
      <c r="O288" s="7"/>
      <c r="P288" s="7"/>
      <c r="Q288" s="265"/>
      <c r="R288" s="7"/>
      <c r="S288" s="7"/>
      <c r="T288" s="7"/>
      <c r="U288" s="266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</row>
    <row r="289" ht="18.0" customHeight="1">
      <c r="A289" s="7"/>
      <c r="B289" s="7"/>
      <c r="C289" s="7"/>
      <c r="D289" s="7"/>
      <c r="E289" s="7"/>
      <c r="F289" s="7"/>
      <c r="G289" s="7"/>
      <c r="H289" s="264"/>
      <c r="I289" s="7"/>
      <c r="J289" s="7"/>
      <c r="K289" s="7"/>
      <c r="L289" s="7"/>
      <c r="M289" s="7"/>
      <c r="N289" s="7"/>
      <c r="O289" s="7"/>
      <c r="P289" s="7"/>
      <c r="Q289" s="265"/>
      <c r="R289" s="7"/>
      <c r="S289" s="7"/>
      <c r="T289" s="7"/>
      <c r="U289" s="266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</row>
    <row r="290" ht="18.0" customHeight="1">
      <c r="A290" s="7"/>
      <c r="B290" s="7"/>
      <c r="C290" s="7"/>
      <c r="D290" s="7"/>
      <c r="E290" s="7"/>
      <c r="F290" s="7"/>
      <c r="G290" s="7"/>
      <c r="H290" s="264"/>
      <c r="I290" s="7"/>
      <c r="J290" s="7"/>
      <c r="K290" s="7"/>
      <c r="L290" s="7"/>
      <c r="M290" s="7"/>
      <c r="N290" s="7"/>
      <c r="O290" s="7"/>
      <c r="P290" s="7"/>
      <c r="Q290" s="265"/>
      <c r="R290" s="7"/>
      <c r="S290" s="7"/>
      <c r="T290" s="7"/>
      <c r="U290" s="266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</row>
    <row r="291" ht="18.0" customHeight="1">
      <c r="A291" s="7"/>
      <c r="B291" s="7"/>
      <c r="C291" s="7"/>
      <c r="D291" s="7"/>
      <c r="E291" s="7"/>
      <c r="F291" s="7"/>
      <c r="G291" s="7"/>
      <c r="H291" s="264"/>
      <c r="I291" s="7"/>
      <c r="J291" s="7"/>
      <c r="K291" s="7"/>
      <c r="L291" s="7"/>
      <c r="M291" s="7"/>
      <c r="N291" s="7"/>
      <c r="O291" s="7"/>
      <c r="P291" s="7"/>
      <c r="Q291" s="265"/>
      <c r="R291" s="7"/>
      <c r="S291" s="7"/>
      <c r="T291" s="7"/>
      <c r="U291" s="266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</row>
    <row r="292" ht="18.0" customHeight="1">
      <c r="A292" s="7"/>
      <c r="B292" s="7"/>
      <c r="C292" s="7"/>
      <c r="D292" s="7"/>
      <c r="E292" s="7"/>
      <c r="F292" s="7"/>
      <c r="G292" s="7"/>
      <c r="H292" s="264"/>
      <c r="I292" s="7"/>
      <c r="J292" s="7"/>
      <c r="K292" s="7"/>
      <c r="L292" s="7"/>
      <c r="M292" s="7"/>
      <c r="N292" s="7"/>
      <c r="O292" s="7"/>
      <c r="P292" s="7"/>
      <c r="Q292" s="265"/>
      <c r="R292" s="7"/>
      <c r="S292" s="7"/>
      <c r="T292" s="7"/>
      <c r="U292" s="266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</row>
    <row r="293" ht="18.0" customHeight="1">
      <c r="A293" s="7"/>
      <c r="B293" s="7"/>
      <c r="C293" s="7"/>
      <c r="D293" s="7"/>
      <c r="E293" s="7"/>
      <c r="F293" s="7"/>
      <c r="G293" s="7"/>
      <c r="H293" s="264"/>
      <c r="I293" s="7"/>
      <c r="J293" s="7"/>
      <c r="K293" s="7"/>
      <c r="L293" s="7"/>
      <c r="M293" s="7"/>
      <c r="N293" s="7"/>
      <c r="O293" s="7"/>
      <c r="P293" s="7"/>
      <c r="Q293" s="265"/>
      <c r="R293" s="7"/>
      <c r="S293" s="7"/>
      <c r="T293" s="7"/>
      <c r="U293" s="266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</row>
    <row r="294" ht="18.0" customHeight="1">
      <c r="A294" s="7"/>
      <c r="B294" s="7"/>
      <c r="C294" s="7"/>
      <c r="D294" s="7"/>
      <c r="E294" s="7"/>
      <c r="F294" s="7"/>
      <c r="G294" s="7"/>
      <c r="H294" s="264"/>
      <c r="I294" s="7"/>
      <c r="J294" s="7"/>
      <c r="K294" s="7"/>
      <c r="L294" s="7"/>
      <c r="M294" s="7"/>
      <c r="N294" s="7"/>
      <c r="O294" s="7"/>
      <c r="P294" s="7"/>
      <c r="Q294" s="265"/>
      <c r="R294" s="7"/>
      <c r="S294" s="7"/>
      <c r="T294" s="7"/>
      <c r="U294" s="266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</row>
    <row r="295" ht="18.0" customHeight="1">
      <c r="A295" s="7"/>
      <c r="B295" s="7"/>
      <c r="C295" s="7"/>
      <c r="D295" s="7"/>
      <c r="E295" s="7"/>
      <c r="F295" s="7"/>
      <c r="G295" s="7"/>
      <c r="H295" s="264"/>
      <c r="I295" s="7"/>
      <c r="J295" s="7"/>
      <c r="K295" s="7"/>
      <c r="L295" s="7"/>
      <c r="M295" s="7"/>
      <c r="N295" s="7"/>
      <c r="O295" s="7"/>
      <c r="P295" s="7"/>
      <c r="Q295" s="265"/>
      <c r="R295" s="7"/>
      <c r="S295" s="7"/>
      <c r="T295" s="7"/>
      <c r="U295" s="266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</row>
    <row r="296" ht="18.0" customHeight="1">
      <c r="A296" s="7"/>
      <c r="B296" s="7"/>
      <c r="C296" s="7"/>
      <c r="D296" s="7"/>
      <c r="E296" s="7"/>
      <c r="F296" s="7"/>
      <c r="G296" s="7"/>
      <c r="H296" s="264"/>
      <c r="I296" s="7"/>
      <c r="J296" s="7"/>
      <c r="K296" s="7"/>
      <c r="L296" s="7"/>
      <c r="M296" s="7"/>
      <c r="N296" s="7"/>
      <c r="O296" s="7"/>
      <c r="P296" s="7"/>
      <c r="Q296" s="265"/>
      <c r="R296" s="7"/>
      <c r="S296" s="7"/>
      <c r="T296" s="7"/>
      <c r="U296" s="266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</row>
    <row r="297" ht="18.0" customHeight="1">
      <c r="A297" s="7"/>
      <c r="B297" s="7"/>
      <c r="C297" s="7"/>
      <c r="D297" s="7"/>
      <c r="E297" s="7"/>
      <c r="F297" s="7"/>
      <c r="G297" s="7"/>
      <c r="H297" s="264"/>
      <c r="I297" s="7"/>
      <c r="J297" s="7"/>
      <c r="K297" s="7"/>
      <c r="L297" s="7"/>
      <c r="M297" s="7"/>
      <c r="N297" s="7"/>
      <c r="O297" s="7"/>
      <c r="P297" s="7"/>
      <c r="Q297" s="265"/>
      <c r="R297" s="7"/>
      <c r="S297" s="7"/>
      <c r="T297" s="7"/>
      <c r="U297" s="266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</row>
    <row r="298" ht="18.0" customHeight="1">
      <c r="A298" s="7"/>
      <c r="B298" s="7"/>
      <c r="C298" s="7"/>
      <c r="D298" s="7"/>
      <c r="E298" s="7"/>
      <c r="F298" s="7"/>
      <c r="G298" s="7"/>
      <c r="H298" s="264"/>
      <c r="I298" s="7"/>
      <c r="J298" s="7"/>
      <c r="K298" s="7"/>
      <c r="L298" s="7"/>
      <c r="M298" s="7"/>
      <c r="N298" s="7"/>
      <c r="O298" s="7"/>
      <c r="P298" s="7"/>
      <c r="Q298" s="265"/>
      <c r="R298" s="7"/>
      <c r="S298" s="7"/>
      <c r="T298" s="7"/>
      <c r="U298" s="266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</row>
    <row r="299" ht="18.0" customHeight="1">
      <c r="A299" s="7"/>
      <c r="B299" s="7"/>
      <c r="C299" s="7"/>
      <c r="D299" s="7"/>
      <c r="E299" s="7"/>
      <c r="F299" s="7"/>
      <c r="G299" s="7"/>
      <c r="H299" s="264"/>
      <c r="I299" s="7"/>
      <c r="J299" s="7"/>
      <c r="K299" s="7"/>
      <c r="L299" s="7"/>
      <c r="M299" s="7"/>
      <c r="N299" s="7"/>
      <c r="O299" s="7"/>
      <c r="P299" s="7"/>
      <c r="Q299" s="265"/>
      <c r="R299" s="7"/>
      <c r="S299" s="7"/>
      <c r="T299" s="7"/>
      <c r="U299" s="266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</row>
    <row r="300" ht="18.0" customHeight="1">
      <c r="A300" s="7"/>
      <c r="B300" s="7"/>
      <c r="C300" s="7"/>
      <c r="D300" s="7"/>
      <c r="E300" s="7"/>
      <c r="F300" s="7"/>
      <c r="G300" s="7"/>
      <c r="H300" s="264"/>
      <c r="I300" s="7"/>
      <c r="J300" s="7"/>
      <c r="K300" s="7"/>
      <c r="L300" s="7"/>
      <c r="M300" s="7"/>
      <c r="N300" s="7"/>
      <c r="O300" s="7"/>
      <c r="P300" s="7"/>
      <c r="Q300" s="265"/>
      <c r="R300" s="7"/>
      <c r="S300" s="7"/>
      <c r="T300" s="7"/>
      <c r="U300" s="266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</row>
    <row r="301" ht="18.0" customHeight="1">
      <c r="A301" s="7"/>
      <c r="B301" s="7"/>
      <c r="C301" s="7"/>
      <c r="D301" s="7"/>
      <c r="E301" s="7"/>
      <c r="F301" s="7"/>
      <c r="G301" s="7"/>
      <c r="H301" s="264"/>
      <c r="I301" s="7"/>
      <c r="J301" s="7"/>
      <c r="K301" s="7"/>
      <c r="L301" s="7"/>
      <c r="M301" s="7"/>
      <c r="N301" s="7"/>
      <c r="O301" s="7"/>
      <c r="P301" s="7"/>
      <c r="Q301" s="265"/>
      <c r="R301" s="7"/>
      <c r="S301" s="7"/>
      <c r="T301" s="7"/>
      <c r="U301" s="266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</row>
    <row r="302" ht="18.0" customHeight="1">
      <c r="A302" s="7"/>
      <c r="B302" s="7"/>
      <c r="C302" s="7"/>
      <c r="D302" s="7"/>
      <c r="E302" s="7"/>
      <c r="F302" s="7"/>
      <c r="G302" s="7"/>
      <c r="H302" s="264"/>
      <c r="I302" s="7"/>
      <c r="J302" s="7"/>
      <c r="K302" s="7"/>
      <c r="L302" s="7"/>
      <c r="M302" s="7"/>
      <c r="N302" s="7"/>
      <c r="O302" s="7"/>
      <c r="P302" s="7"/>
      <c r="Q302" s="265"/>
      <c r="R302" s="7"/>
      <c r="S302" s="7"/>
      <c r="T302" s="7"/>
      <c r="U302" s="266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</row>
    <row r="303" ht="18.0" customHeight="1">
      <c r="A303" s="7"/>
      <c r="B303" s="7"/>
      <c r="C303" s="7"/>
      <c r="D303" s="7"/>
      <c r="E303" s="7"/>
      <c r="F303" s="7"/>
      <c r="G303" s="7"/>
      <c r="H303" s="264"/>
      <c r="I303" s="7"/>
      <c r="J303" s="7"/>
      <c r="K303" s="7"/>
      <c r="L303" s="7"/>
      <c r="M303" s="7"/>
      <c r="N303" s="7"/>
      <c r="O303" s="7"/>
      <c r="P303" s="7"/>
      <c r="Q303" s="265"/>
      <c r="R303" s="7"/>
      <c r="S303" s="7"/>
      <c r="T303" s="7"/>
      <c r="U303" s="266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</row>
    <row r="304" ht="18.0" customHeight="1">
      <c r="A304" s="7"/>
      <c r="B304" s="7"/>
      <c r="C304" s="7"/>
      <c r="D304" s="7"/>
      <c r="E304" s="7"/>
      <c r="F304" s="7"/>
      <c r="G304" s="7"/>
      <c r="H304" s="264"/>
      <c r="I304" s="7"/>
      <c r="J304" s="7"/>
      <c r="K304" s="7"/>
      <c r="L304" s="7"/>
      <c r="M304" s="7"/>
      <c r="N304" s="7"/>
      <c r="O304" s="7"/>
      <c r="P304" s="7"/>
      <c r="Q304" s="265"/>
      <c r="R304" s="7"/>
      <c r="S304" s="7"/>
      <c r="T304" s="7"/>
      <c r="U304" s="266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</row>
    <row r="305" ht="18.0" customHeight="1">
      <c r="A305" s="7"/>
      <c r="B305" s="7"/>
      <c r="C305" s="7"/>
      <c r="D305" s="7"/>
      <c r="E305" s="7"/>
      <c r="F305" s="7"/>
      <c r="G305" s="7"/>
      <c r="H305" s="264"/>
      <c r="I305" s="7"/>
      <c r="J305" s="7"/>
      <c r="K305" s="7"/>
      <c r="L305" s="7"/>
      <c r="M305" s="7"/>
      <c r="N305" s="7"/>
      <c r="O305" s="7"/>
      <c r="P305" s="7"/>
      <c r="Q305" s="265"/>
      <c r="R305" s="7"/>
      <c r="S305" s="7"/>
      <c r="T305" s="7"/>
      <c r="U305" s="266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</row>
    <row r="306" ht="18.0" customHeight="1">
      <c r="A306" s="7"/>
      <c r="B306" s="7"/>
      <c r="C306" s="7"/>
      <c r="D306" s="7"/>
      <c r="E306" s="7"/>
      <c r="F306" s="7"/>
      <c r="G306" s="7"/>
      <c r="H306" s="264"/>
      <c r="I306" s="7"/>
      <c r="J306" s="7"/>
      <c r="K306" s="7"/>
      <c r="L306" s="7"/>
      <c r="M306" s="7"/>
      <c r="N306" s="7"/>
      <c r="O306" s="7"/>
      <c r="P306" s="7"/>
      <c r="Q306" s="265"/>
      <c r="R306" s="7"/>
      <c r="S306" s="7"/>
      <c r="T306" s="7"/>
      <c r="U306" s="266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</row>
    <row r="307" ht="18.0" customHeight="1">
      <c r="A307" s="7"/>
      <c r="B307" s="7"/>
      <c r="C307" s="7"/>
      <c r="D307" s="7"/>
      <c r="E307" s="7"/>
      <c r="F307" s="7"/>
      <c r="G307" s="7"/>
      <c r="H307" s="264"/>
      <c r="I307" s="7"/>
      <c r="J307" s="7"/>
      <c r="K307" s="7"/>
      <c r="L307" s="7"/>
      <c r="M307" s="7"/>
      <c r="N307" s="7"/>
      <c r="O307" s="7"/>
      <c r="P307" s="7"/>
      <c r="Q307" s="265"/>
      <c r="R307" s="7"/>
      <c r="S307" s="7"/>
      <c r="T307" s="7"/>
      <c r="U307" s="266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</row>
    <row r="308" ht="18.0" customHeight="1">
      <c r="A308" s="7"/>
      <c r="B308" s="7"/>
      <c r="C308" s="7"/>
      <c r="D308" s="7"/>
      <c r="E308" s="7"/>
      <c r="F308" s="7"/>
      <c r="G308" s="7"/>
      <c r="H308" s="264"/>
      <c r="I308" s="7"/>
      <c r="J308" s="7"/>
      <c r="K308" s="7"/>
      <c r="L308" s="7"/>
      <c r="M308" s="7"/>
      <c r="N308" s="7"/>
      <c r="O308" s="7"/>
      <c r="P308" s="7"/>
      <c r="Q308" s="265"/>
      <c r="R308" s="7"/>
      <c r="S308" s="7"/>
      <c r="T308" s="7"/>
      <c r="U308" s="266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</row>
    <row r="309" ht="18.0" customHeight="1">
      <c r="A309" s="7"/>
      <c r="B309" s="7"/>
      <c r="C309" s="7"/>
      <c r="D309" s="7"/>
      <c r="E309" s="7"/>
      <c r="F309" s="7"/>
      <c r="G309" s="7"/>
      <c r="H309" s="264"/>
      <c r="I309" s="7"/>
      <c r="J309" s="7"/>
      <c r="K309" s="7"/>
      <c r="L309" s="7"/>
      <c r="M309" s="7"/>
      <c r="N309" s="7"/>
      <c r="O309" s="7"/>
      <c r="P309" s="7"/>
      <c r="Q309" s="265"/>
      <c r="R309" s="7"/>
      <c r="S309" s="7"/>
      <c r="T309" s="7"/>
      <c r="U309" s="266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</row>
    <row r="310" ht="18.0" customHeight="1">
      <c r="A310" s="7"/>
      <c r="B310" s="7"/>
      <c r="C310" s="7"/>
      <c r="D310" s="7"/>
      <c r="E310" s="7"/>
      <c r="F310" s="7"/>
      <c r="G310" s="7"/>
      <c r="H310" s="264"/>
      <c r="I310" s="7"/>
      <c r="J310" s="7"/>
      <c r="K310" s="7"/>
      <c r="L310" s="7"/>
      <c r="M310" s="7"/>
      <c r="N310" s="7"/>
      <c r="O310" s="7"/>
      <c r="P310" s="7"/>
      <c r="Q310" s="265"/>
      <c r="R310" s="7"/>
      <c r="S310" s="7"/>
      <c r="T310" s="7"/>
      <c r="U310" s="266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</row>
    <row r="311" ht="18.0" customHeight="1">
      <c r="A311" s="7"/>
      <c r="B311" s="7"/>
      <c r="C311" s="7"/>
      <c r="D311" s="7"/>
      <c r="E311" s="7"/>
      <c r="F311" s="7"/>
      <c r="G311" s="7"/>
      <c r="H311" s="264"/>
      <c r="I311" s="7"/>
      <c r="J311" s="7"/>
      <c r="K311" s="7"/>
      <c r="L311" s="7"/>
      <c r="M311" s="7"/>
      <c r="N311" s="7"/>
      <c r="O311" s="7"/>
      <c r="P311" s="7"/>
      <c r="Q311" s="265"/>
      <c r="R311" s="7"/>
      <c r="S311" s="7"/>
      <c r="T311" s="7"/>
      <c r="U311" s="266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</row>
    <row r="312" ht="18.0" customHeight="1">
      <c r="A312" s="7"/>
      <c r="B312" s="7"/>
      <c r="C312" s="7"/>
      <c r="D312" s="7"/>
      <c r="E312" s="7"/>
      <c r="F312" s="7"/>
      <c r="G312" s="7"/>
      <c r="H312" s="264"/>
      <c r="I312" s="7"/>
      <c r="J312" s="7"/>
      <c r="K312" s="7"/>
      <c r="L312" s="7"/>
      <c r="M312" s="7"/>
      <c r="N312" s="7"/>
      <c r="O312" s="7"/>
      <c r="P312" s="7"/>
      <c r="Q312" s="265"/>
      <c r="R312" s="7"/>
      <c r="S312" s="7"/>
      <c r="T312" s="7"/>
      <c r="U312" s="266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</row>
    <row r="313" ht="18.0" customHeight="1">
      <c r="A313" s="7"/>
      <c r="B313" s="7"/>
      <c r="C313" s="7"/>
      <c r="D313" s="7"/>
      <c r="E313" s="7"/>
      <c r="F313" s="7"/>
      <c r="G313" s="7"/>
      <c r="H313" s="264"/>
      <c r="I313" s="7"/>
      <c r="J313" s="7"/>
      <c r="K313" s="7"/>
      <c r="L313" s="7"/>
      <c r="M313" s="7"/>
      <c r="N313" s="7"/>
      <c r="O313" s="7"/>
      <c r="P313" s="7"/>
      <c r="Q313" s="265"/>
      <c r="R313" s="7"/>
      <c r="S313" s="7"/>
      <c r="T313" s="7"/>
      <c r="U313" s="266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</row>
    <row r="314" ht="18.0" customHeight="1">
      <c r="A314" s="7"/>
      <c r="B314" s="7"/>
      <c r="C314" s="7"/>
      <c r="D314" s="7"/>
      <c r="E314" s="7"/>
      <c r="F314" s="7"/>
      <c r="G314" s="7"/>
      <c r="H314" s="264"/>
      <c r="I314" s="7"/>
      <c r="J314" s="7"/>
      <c r="K314" s="7"/>
      <c r="L314" s="7"/>
      <c r="M314" s="7"/>
      <c r="N314" s="7"/>
      <c r="O314" s="7"/>
      <c r="P314" s="7"/>
      <c r="Q314" s="265"/>
      <c r="R314" s="7"/>
      <c r="S314" s="7"/>
      <c r="T314" s="7"/>
      <c r="U314" s="266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</row>
    <row r="315" ht="18.0" customHeight="1">
      <c r="A315" s="7"/>
      <c r="B315" s="7"/>
      <c r="C315" s="7"/>
      <c r="D315" s="7"/>
      <c r="E315" s="7"/>
      <c r="F315" s="7"/>
      <c r="G315" s="7"/>
      <c r="H315" s="264"/>
      <c r="I315" s="7"/>
      <c r="J315" s="7"/>
      <c r="K315" s="7"/>
      <c r="L315" s="7"/>
      <c r="M315" s="7"/>
      <c r="N315" s="7"/>
      <c r="O315" s="7"/>
      <c r="P315" s="7"/>
      <c r="Q315" s="265"/>
      <c r="R315" s="7"/>
      <c r="S315" s="7"/>
      <c r="T315" s="7"/>
      <c r="U315" s="266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</row>
    <row r="316" ht="18.0" customHeight="1">
      <c r="A316" s="7"/>
      <c r="B316" s="7"/>
      <c r="C316" s="7"/>
      <c r="D316" s="7"/>
      <c r="E316" s="7"/>
      <c r="F316" s="7"/>
      <c r="G316" s="7"/>
      <c r="H316" s="264"/>
      <c r="I316" s="7"/>
      <c r="J316" s="7"/>
      <c r="K316" s="7"/>
      <c r="L316" s="7"/>
      <c r="M316" s="7"/>
      <c r="N316" s="7"/>
      <c r="O316" s="7"/>
      <c r="P316" s="7"/>
      <c r="Q316" s="265"/>
      <c r="R316" s="7"/>
      <c r="S316" s="7"/>
      <c r="T316" s="7"/>
      <c r="U316" s="266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</row>
    <row r="317" ht="18.0" customHeight="1">
      <c r="A317" s="7"/>
      <c r="B317" s="7"/>
      <c r="C317" s="7"/>
      <c r="D317" s="7"/>
      <c r="E317" s="7"/>
      <c r="F317" s="7"/>
      <c r="G317" s="7"/>
      <c r="H317" s="264"/>
      <c r="I317" s="7"/>
      <c r="J317" s="7"/>
      <c r="K317" s="7"/>
      <c r="L317" s="7"/>
      <c r="M317" s="7"/>
      <c r="N317" s="7"/>
      <c r="O317" s="7"/>
      <c r="P317" s="7"/>
      <c r="Q317" s="265"/>
      <c r="R317" s="7"/>
      <c r="S317" s="7"/>
      <c r="T317" s="7"/>
      <c r="U317" s="266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</row>
    <row r="318" ht="18.0" customHeight="1">
      <c r="A318" s="7"/>
      <c r="B318" s="7"/>
      <c r="C318" s="7"/>
      <c r="D318" s="7"/>
      <c r="E318" s="7"/>
      <c r="F318" s="7"/>
      <c r="G318" s="7"/>
      <c r="H318" s="264"/>
      <c r="I318" s="7"/>
      <c r="J318" s="7"/>
      <c r="K318" s="7"/>
      <c r="L318" s="7"/>
      <c r="M318" s="7"/>
      <c r="N318" s="7"/>
      <c r="O318" s="7"/>
      <c r="P318" s="7"/>
      <c r="Q318" s="265"/>
      <c r="R318" s="7"/>
      <c r="S318" s="7"/>
      <c r="T318" s="7"/>
      <c r="U318" s="266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</row>
    <row r="319" ht="18.0" customHeight="1">
      <c r="A319" s="7"/>
      <c r="B319" s="7"/>
      <c r="C319" s="7"/>
      <c r="D319" s="7"/>
      <c r="E319" s="7"/>
      <c r="F319" s="7"/>
      <c r="G319" s="7"/>
      <c r="H319" s="264"/>
      <c r="I319" s="7"/>
      <c r="J319" s="7"/>
      <c r="K319" s="7"/>
      <c r="L319" s="7"/>
      <c r="M319" s="7"/>
      <c r="N319" s="7"/>
      <c r="O319" s="7"/>
      <c r="P319" s="7"/>
      <c r="Q319" s="265"/>
      <c r="R319" s="7"/>
      <c r="S319" s="7"/>
      <c r="T319" s="7"/>
      <c r="U319" s="266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</row>
    <row r="320" ht="18.0" customHeight="1">
      <c r="A320" s="7"/>
      <c r="B320" s="7"/>
      <c r="C320" s="7"/>
      <c r="D320" s="7"/>
      <c r="E320" s="7"/>
      <c r="F320" s="7"/>
      <c r="G320" s="7"/>
      <c r="H320" s="264"/>
      <c r="I320" s="7"/>
      <c r="J320" s="7"/>
      <c r="K320" s="7"/>
      <c r="L320" s="7"/>
      <c r="M320" s="7"/>
      <c r="N320" s="7"/>
      <c r="O320" s="7"/>
      <c r="P320" s="7"/>
      <c r="Q320" s="265"/>
      <c r="R320" s="7"/>
      <c r="S320" s="7"/>
      <c r="T320" s="7"/>
      <c r="U320" s="266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</row>
    <row r="321" ht="18.0" customHeight="1">
      <c r="A321" s="7"/>
      <c r="B321" s="7"/>
      <c r="C321" s="7"/>
      <c r="D321" s="7"/>
      <c r="E321" s="7"/>
      <c r="F321" s="7"/>
      <c r="G321" s="7"/>
      <c r="H321" s="264"/>
      <c r="I321" s="7"/>
      <c r="J321" s="7"/>
      <c r="K321" s="7"/>
      <c r="L321" s="7"/>
      <c r="M321" s="7"/>
      <c r="N321" s="7"/>
      <c r="O321" s="7"/>
      <c r="P321" s="7"/>
      <c r="Q321" s="265"/>
      <c r="R321" s="7"/>
      <c r="S321" s="7"/>
      <c r="T321" s="7"/>
      <c r="U321" s="266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</row>
    <row r="322" ht="18.0" customHeight="1">
      <c r="A322" s="7"/>
      <c r="B322" s="7"/>
      <c r="C322" s="7"/>
      <c r="D322" s="7"/>
      <c r="E322" s="7"/>
      <c r="F322" s="7"/>
      <c r="G322" s="7"/>
      <c r="H322" s="264"/>
      <c r="I322" s="7"/>
      <c r="J322" s="7"/>
      <c r="K322" s="7"/>
      <c r="L322" s="7"/>
      <c r="M322" s="7"/>
      <c r="N322" s="7"/>
      <c r="O322" s="7"/>
      <c r="P322" s="7"/>
      <c r="Q322" s="265"/>
      <c r="R322" s="7"/>
      <c r="S322" s="7"/>
      <c r="T322" s="7"/>
      <c r="U322" s="266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</row>
    <row r="323" ht="18.0" customHeight="1">
      <c r="A323" s="7"/>
      <c r="B323" s="7"/>
      <c r="C323" s="7"/>
      <c r="D323" s="7"/>
      <c r="E323" s="7"/>
      <c r="F323" s="7"/>
      <c r="G323" s="7"/>
      <c r="H323" s="264"/>
      <c r="I323" s="7"/>
      <c r="J323" s="7"/>
      <c r="K323" s="7"/>
      <c r="L323" s="7"/>
      <c r="M323" s="7"/>
      <c r="N323" s="7"/>
      <c r="O323" s="7"/>
      <c r="P323" s="7"/>
      <c r="Q323" s="265"/>
      <c r="R323" s="7"/>
      <c r="S323" s="7"/>
      <c r="T323" s="7"/>
      <c r="U323" s="266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</row>
    <row r="324" ht="18.0" customHeight="1">
      <c r="A324" s="7"/>
      <c r="B324" s="7"/>
      <c r="C324" s="7"/>
      <c r="D324" s="7"/>
      <c r="E324" s="7"/>
      <c r="F324" s="7"/>
      <c r="G324" s="7"/>
      <c r="H324" s="264"/>
      <c r="I324" s="7"/>
      <c r="J324" s="7"/>
      <c r="K324" s="7"/>
      <c r="L324" s="7"/>
      <c r="M324" s="7"/>
      <c r="N324" s="7"/>
      <c r="O324" s="7"/>
      <c r="P324" s="7"/>
      <c r="Q324" s="265"/>
      <c r="R324" s="7"/>
      <c r="S324" s="7"/>
      <c r="T324" s="7"/>
      <c r="U324" s="266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</row>
    <row r="325" ht="18.0" customHeight="1">
      <c r="A325" s="7"/>
      <c r="B325" s="7"/>
      <c r="C325" s="7"/>
      <c r="D325" s="7"/>
      <c r="E325" s="7"/>
      <c r="F325" s="7"/>
      <c r="G325" s="7"/>
      <c r="H325" s="264"/>
      <c r="I325" s="7"/>
      <c r="J325" s="7"/>
      <c r="K325" s="7"/>
      <c r="L325" s="7"/>
      <c r="M325" s="7"/>
      <c r="N325" s="7"/>
      <c r="O325" s="7"/>
      <c r="P325" s="7"/>
      <c r="Q325" s="265"/>
      <c r="R325" s="7"/>
      <c r="S325" s="7"/>
      <c r="T325" s="7"/>
      <c r="U325" s="266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</row>
    <row r="326" ht="18.0" customHeight="1">
      <c r="A326" s="7"/>
      <c r="B326" s="7"/>
      <c r="C326" s="7"/>
      <c r="D326" s="7"/>
      <c r="E326" s="7"/>
      <c r="F326" s="7"/>
      <c r="G326" s="7"/>
      <c r="H326" s="264"/>
      <c r="I326" s="7"/>
      <c r="J326" s="7"/>
      <c r="K326" s="7"/>
      <c r="L326" s="7"/>
      <c r="M326" s="7"/>
      <c r="N326" s="7"/>
      <c r="O326" s="7"/>
      <c r="P326" s="7"/>
      <c r="Q326" s="265"/>
      <c r="R326" s="7"/>
      <c r="S326" s="7"/>
      <c r="T326" s="7"/>
      <c r="U326" s="266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</row>
    <row r="327" ht="18.0" customHeight="1">
      <c r="A327" s="7"/>
      <c r="B327" s="7"/>
      <c r="C327" s="7"/>
      <c r="D327" s="7"/>
      <c r="E327" s="7"/>
      <c r="F327" s="7"/>
      <c r="G327" s="7"/>
      <c r="H327" s="264"/>
      <c r="I327" s="7"/>
      <c r="J327" s="7"/>
      <c r="K327" s="7"/>
      <c r="L327" s="7"/>
      <c r="M327" s="7"/>
      <c r="N327" s="7"/>
      <c r="O327" s="7"/>
      <c r="P327" s="7"/>
      <c r="Q327" s="265"/>
      <c r="R327" s="7"/>
      <c r="S327" s="7"/>
      <c r="T327" s="7"/>
      <c r="U327" s="266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</row>
    <row r="328" ht="18.0" customHeight="1">
      <c r="A328" s="7"/>
      <c r="B328" s="7"/>
      <c r="C328" s="7"/>
      <c r="D328" s="7"/>
      <c r="E328" s="7"/>
      <c r="F328" s="7"/>
      <c r="G328" s="7"/>
      <c r="H328" s="264"/>
      <c r="I328" s="7"/>
      <c r="J328" s="7"/>
      <c r="K328" s="7"/>
      <c r="L328" s="7"/>
      <c r="M328" s="7"/>
      <c r="N328" s="7"/>
      <c r="O328" s="7"/>
      <c r="P328" s="7"/>
      <c r="Q328" s="265"/>
      <c r="R328" s="7"/>
      <c r="S328" s="7"/>
      <c r="T328" s="7"/>
      <c r="U328" s="266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</row>
    <row r="329" ht="18.0" customHeight="1">
      <c r="A329" s="7"/>
      <c r="B329" s="7"/>
      <c r="C329" s="7"/>
      <c r="D329" s="7"/>
      <c r="E329" s="7"/>
      <c r="F329" s="7"/>
      <c r="G329" s="7"/>
      <c r="H329" s="264"/>
      <c r="I329" s="7"/>
      <c r="J329" s="7"/>
      <c r="K329" s="7"/>
      <c r="L329" s="7"/>
      <c r="M329" s="7"/>
      <c r="N329" s="7"/>
      <c r="O329" s="7"/>
      <c r="P329" s="7"/>
      <c r="Q329" s="265"/>
      <c r="R329" s="7"/>
      <c r="S329" s="7"/>
      <c r="T329" s="7"/>
      <c r="U329" s="266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</row>
    <row r="330" ht="18.0" customHeight="1">
      <c r="A330" s="7"/>
      <c r="B330" s="7"/>
      <c r="C330" s="7"/>
      <c r="D330" s="7"/>
      <c r="E330" s="7"/>
      <c r="F330" s="7"/>
      <c r="G330" s="7"/>
      <c r="H330" s="264"/>
      <c r="I330" s="7"/>
      <c r="J330" s="7"/>
      <c r="K330" s="7"/>
      <c r="L330" s="7"/>
      <c r="M330" s="7"/>
      <c r="N330" s="7"/>
      <c r="O330" s="7"/>
      <c r="P330" s="7"/>
      <c r="Q330" s="265"/>
      <c r="R330" s="7"/>
      <c r="S330" s="7"/>
      <c r="T330" s="7"/>
      <c r="U330" s="266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</row>
    <row r="331" ht="18.0" customHeight="1">
      <c r="A331" s="7"/>
      <c r="B331" s="7"/>
      <c r="C331" s="7"/>
      <c r="D331" s="7"/>
      <c r="E331" s="7"/>
      <c r="F331" s="7"/>
      <c r="G331" s="7"/>
      <c r="H331" s="264"/>
      <c r="I331" s="7"/>
      <c r="J331" s="7"/>
      <c r="K331" s="7"/>
      <c r="L331" s="7"/>
      <c r="M331" s="7"/>
      <c r="N331" s="7"/>
      <c r="O331" s="7"/>
      <c r="P331" s="7"/>
      <c r="Q331" s="265"/>
      <c r="R331" s="7"/>
      <c r="S331" s="7"/>
      <c r="T331" s="7"/>
      <c r="U331" s="266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</row>
    <row r="332" ht="18.0" customHeight="1">
      <c r="A332" s="7"/>
      <c r="B332" s="7"/>
      <c r="C332" s="7"/>
      <c r="D332" s="7"/>
      <c r="E332" s="7"/>
      <c r="F332" s="7"/>
      <c r="G332" s="7"/>
      <c r="H332" s="264"/>
      <c r="I332" s="7"/>
      <c r="J332" s="7"/>
      <c r="K332" s="7"/>
      <c r="L332" s="7"/>
      <c r="M332" s="7"/>
      <c r="N332" s="7"/>
      <c r="O332" s="7"/>
      <c r="P332" s="7"/>
      <c r="Q332" s="265"/>
      <c r="R332" s="7"/>
      <c r="S332" s="7"/>
      <c r="T332" s="7"/>
      <c r="U332" s="266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</row>
    <row r="333" ht="18.0" customHeight="1">
      <c r="A333" s="7"/>
      <c r="B333" s="7"/>
      <c r="C333" s="7"/>
      <c r="D333" s="7"/>
      <c r="E333" s="7"/>
      <c r="F333" s="7"/>
      <c r="G333" s="7"/>
      <c r="H333" s="264"/>
      <c r="I333" s="7"/>
      <c r="J333" s="7"/>
      <c r="K333" s="7"/>
      <c r="L333" s="7"/>
      <c r="M333" s="7"/>
      <c r="N333" s="7"/>
      <c r="O333" s="7"/>
      <c r="P333" s="7"/>
      <c r="Q333" s="265"/>
      <c r="R333" s="7"/>
      <c r="S333" s="7"/>
      <c r="T333" s="7"/>
      <c r="U333" s="266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</row>
    <row r="334" ht="18.0" customHeight="1">
      <c r="A334" s="7"/>
      <c r="B334" s="7"/>
      <c r="C334" s="7"/>
      <c r="D334" s="7"/>
      <c r="E334" s="7"/>
      <c r="F334" s="7"/>
      <c r="G334" s="7"/>
      <c r="H334" s="264"/>
      <c r="I334" s="7"/>
      <c r="J334" s="7"/>
      <c r="K334" s="7"/>
      <c r="L334" s="7"/>
      <c r="M334" s="7"/>
      <c r="N334" s="7"/>
      <c r="O334" s="7"/>
      <c r="P334" s="7"/>
      <c r="Q334" s="265"/>
      <c r="R334" s="7"/>
      <c r="S334" s="7"/>
      <c r="T334" s="7"/>
      <c r="U334" s="266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</row>
    <row r="335" ht="18.0" customHeight="1">
      <c r="A335" s="7"/>
      <c r="B335" s="7"/>
      <c r="C335" s="7"/>
      <c r="D335" s="7"/>
      <c r="E335" s="7"/>
      <c r="F335" s="7"/>
      <c r="G335" s="7"/>
      <c r="H335" s="264"/>
      <c r="I335" s="7"/>
      <c r="J335" s="7"/>
      <c r="K335" s="7"/>
      <c r="L335" s="7"/>
      <c r="M335" s="7"/>
      <c r="N335" s="7"/>
      <c r="O335" s="7"/>
      <c r="P335" s="7"/>
      <c r="Q335" s="265"/>
      <c r="R335" s="7"/>
      <c r="S335" s="7"/>
      <c r="T335" s="7"/>
      <c r="U335" s="266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</row>
    <row r="336" ht="18.0" customHeight="1">
      <c r="A336" s="7"/>
      <c r="B336" s="7"/>
      <c r="C336" s="7"/>
      <c r="D336" s="7"/>
      <c r="E336" s="7"/>
      <c r="F336" s="7"/>
      <c r="G336" s="7"/>
      <c r="H336" s="264"/>
      <c r="I336" s="7"/>
      <c r="J336" s="7"/>
      <c r="K336" s="7"/>
      <c r="L336" s="7"/>
      <c r="M336" s="7"/>
      <c r="N336" s="7"/>
      <c r="O336" s="7"/>
      <c r="P336" s="7"/>
      <c r="Q336" s="265"/>
      <c r="R336" s="7"/>
      <c r="S336" s="7"/>
      <c r="T336" s="7"/>
      <c r="U336" s="266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</row>
    <row r="337" ht="18.0" customHeight="1">
      <c r="A337" s="7"/>
      <c r="B337" s="7"/>
      <c r="C337" s="7"/>
      <c r="D337" s="7"/>
      <c r="E337" s="7"/>
      <c r="F337" s="7"/>
      <c r="G337" s="7"/>
      <c r="H337" s="264"/>
      <c r="I337" s="7"/>
      <c r="J337" s="7"/>
      <c r="K337" s="7"/>
      <c r="L337" s="7"/>
      <c r="M337" s="7"/>
      <c r="N337" s="7"/>
      <c r="O337" s="7"/>
      <c r="P337" s="7"/>
      <c r="Q337" s="265"/>
      <c r="R337" s="7"/>
      <c r="S337" s="7"/>
      <c r="T337" s="7"/>
      <c r="U337" s="266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</row>
    <row r="338" ht="18.0" customHeight="1">
      <c r="A338" s="7"/>
      <c r="B338" s="7"/>
      <c r="C338" s="7"/>
      <c r="D338" s="7"/>
      <c r="E338" s="7"/>
      <c r="F338" s="7"/>
      <c r="G338" s="7"/>
      <c r="H338" s="264"/>
      <c r="I338" s="7"/>
      <c r="J338" s="7"/>
      <c r="K338" s="7"/>
      <c r="L338" s="7"/>
      <c r="M338" s="7"/>
      <c r="N338" s="7"/>
      <c r="O338" s="7"/>
      <c r="P338" s="7"/>
      <c r="Q338" s="265"/>
      <c r="R338" s="7"/>
      <c r="S338" s="7"/>
      <c r="T338" s="7"/>
      <c r="U338" s="266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</row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5:D15"/>
    <mergeCell ref="E16:H16"/>
    <mergeCell ref="C21:E21"/>
    <mergeCell ref="C97:E97"/>
    <mergeCell ref="C111:E111"/>
  </mergeCells>
  <printOptions/>
  <pageMargins bottom="0.78" footer="0.0" header="0.0" left="0.75" right="0.75" top="0.66"/>
  <pageSetup orientation="portrait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71"/>
    <col customWidth="1" hidden="1" min="14" max="14" width="13.14"/>
    <col customWidth="1" hidden="1" min="15" max="16" width="8.71"/>
    <col customWidth="1" min="17" max="17" width="19.57"/>
    <col customWidth="1" min="18" max="18" width="17.43"/>
    <col customWidth="1" min="19" max="19" width="17.86"/>
    <col customWidth="1" min="20" max="20" width="17.0"/>
    <col customWidth="1" min="21" max="21" width="15.14"/>
    <col customWidth="1" min="22" max="22" width="13.86"/>
    <col customWidth="1" min="23" max="24" width="9.14"/>
    <col customWidth="1" min="25" max="25" width="16.0"/>
    <col customWidth="1" min="26" max="45" width="9.14"/>
  </cols>
  <sheetData>
    <row r="1" ht="18.0" customHeight="1">
      <c r="A1" s="140" t="s">
        <v>53</v>
      </c>
      <c r="B1" s="140"/>
      <c r="C1" s="140"/>
      <c r="D1" s="140"/>
      <c r="E1" s="140"/>
      <c r="F1" s="140"/>
      <c r="G1" s="140"/>
      <c r="H1" s="141"/>
      <c r="I1" s="140"/>
      <c r="J1" s="140"/>
      <c r="K1" s="140"/>
      <c r="L1" s="140"/>
      <c r="M1" s="140"/>
      <c r="N1" s="140"/>
      <c r="O1" s="140"/>
      <c r="P1" s="140"/>
      <c r="Q1" s="142"/>
      <c r="R1" s="140"/>
      <c r="S1" s="140"/>
      <c r="T1" s="140"/>
      <c r="U1" s="143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  <c r="AJ1" s="140"/>
      <c r="AK1" s="140"/>
      <c r="AL1" s="140"/>
      <c r="AM1" s="140"/>
      <c r="AN1" s="140"/>
      <c r="AO1" s="140"/>
      <c r="AP1" s="140"/>
      <c r="AQ1" s="140"/>
      <c r="AR1" s="140"/>
      <c r="AS1" s="140"/>
    </row>
    <row r="2" ht="18.0" customHeight="1">
      <c r="A2" s="140"/>
      <c r="B2" s="140"/>
      <c r="C2" s="140"/>
      <c r="D2" s="140"/>
      <c r="E2" s="140"/>
      <c r="F2" s="140"/>
      <c r="G2" s="140"/>
      <c r="H2" s="141"/>
      <c r="I2" s="140"/>
      <c r="J2" s="140"/>
      <c r="K2" s="140"/>
      <c r="L2" s="140"/>
      <c r="M2" s="140"/>
      <c r="N2" s="140"/>
      <c r="O2" s="140"/>
      <c r="P2" s="140"/>
      <c r="Q2" s="142"/>
      <c r="R2" s="140"/>
      <c r="S2" s="140"/>
      <c r="T2" s="140"/>
      <c r="U2" s="143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  <c r="AL2" s="140"/>
      <c r="AM2" s="140"/>
      <c r="AN2" s="140"/>
      <c r="AO2" s="140"/>
      <c r="AP2" s="140"/>
      <c r="AQ2" s="140"/>
      <c r="AR2" s="140"/>
      <c r="AS2" s="140"/>
    </row>
    <row r="3" ht="18.0" customHeight="1">
      <c r="A3" s="144" t="s">
        <v>1</v>
      </c>
      <c r="B3" s="144"/>
      <c r="C3" s="144"/>
      <c r="D3" s="140"/>
      <c r="E3" s="140"/>
      <c r="F3" s="140"/>
      <c r="G3" s="140"/>
      <c r="H3" s="141"/>
      <c r="I3" s="140"/>
      <c r="J3" s="140"/>
      <c r="K3" s="140"/>
      <c r="L3" s="140"/>
      <c r="M3" s="140"/>
      <c r="N3" s="140"/>
      <c r="O3" s="140"/>
      <c r="P3" s="140"/>
      <c r="Q3" s="142"/>
      <c r="R3" s="140"/>
      <c r="S3" s="140"/>
      <c r="T3" s="140"/>
      <c r="U3" s="143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/>
      <c r="AL3" s="140"/>
      <c r="AM3" s="140"/>
      <c r="AN3" s="140"/>
      <c r="AO3" s="140"/>
      <c r="AP3" s="140"/>
      <c r="AQ3" s="140"/>
      <c r="AR3" s="140"/>
      <c r="AS3" s="140"/>
    </row>
    <row r="4" ht="29.25" customHeight="1">
      <c r="A4" s="140"/>
      <c r="B4" s="140"/>
      <c r="C4" s="140"/>
      <c r="D4" s="140"/>
      <c r="E4" s="140"/>
      <c r="F4" s="140"/>
      <c r="G4" s="140"/>
      <c r="H4" s="141" t="s">
        <v>2</v>
      </c>
      <c r="I4" s="145">
        <v>44343.0</v>
      </c>
      <c r="J4" s="140" t="str">
        <f>+B8&amp;"/"&amp;B9&amp;"/"&amp;B10&amp;"/"&amp;B11&amp;"/"&amp;B12&amp;"/"&amp;B13&amp;"/"&amp;B14&amp;"/"&amp;B15</f>
        <v>D2220/D2450GT/D2450GT/D1850////</v>
      </c>
      <c r="K4" s="140"/>
      <c r="L4" s="140"/>
      <c r="M4" s="140"/>
      <c r="N4" s="140"/>
      <c r="O4" s="140"/>
      <c r="P4" s="140"/>
      <c r="Q4" s="142"/>
      <c r="R4" s="140"/>
      <c r="S4" s="140"/>
      <c r="T4" s="140"/>
      <c r="U4" s="143"/>
      <c r="V4" s="140"/>
      <c r="W4" s="140"/>
      <c r="X4" s="140"/>
      <c r="Y4" s="140"/>
      <c r="Z4" s="140"/>
      <c r="AA4" s="140"/>
      <c r="AB4" s="140"/>
      <c r="AC4" s="140"/>
      <c r="AD4" s="140"/>
      <c r="AE4" s="140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</row>
    <row r="5" ht="18.0" customHeight="1">
      <c r="A5" s="140" t="s">
        <v>4</v>
      </c>
      <c r="B5" s="140"/>
      <c r="C5" s="140"/>
      <c r="D5" s="140"/>
      <c r="E5" s="140"/>
      <c r="F5" s="140"/>
      <c r="G5" s="140"/>
      <c r="H5" s="141"/>
      <c r="I5" s="140"/>
      <c r="J5" s="140"/>
      <c r="K5" s="140"/>
      <c r="L5" s="140"/>
      <c r="M5" s="140"/>
      <c r="N5" s="140"/>
      <c r="O5" s="140"/>
      <c r="P5" s="140"/>
      <c r="Q5" s="142"/>
      <c r="R5" s="140"/>
      <c r="S5" s="140"/>
      <c r="T5" s="140"/>
      <c r="U5" s="143"/>
      <c r="V5" s="140"/>
      <c r="W5" s="140"/>
      <c r="X5" s="140"/>
      <c r="Y5" s="140"/>
      <c r="Z5" s="140"/>
      <c r="AA5" s="140"/>
      <c r="AB5" s="140"/>
      <c r="AC5" s="140"/>
      <c r="AD5" s="140"/>
      <c r="AE5" s="140"/>
      <c r="AF5" s="140"/>
      <c r="AG5" s="140"/>
      <c r="AH5" s="140"/>
      <c r="AI5" s="140"/>
      <c r="AJ5" s="140"/>
      <c r="AK5" s="140"/>
      <c r="AL5" s="140"/>
      <c r="AM5" s="140"/>
      <c r="AN5" s="140"/>
      <c r="AO5" s="140"/>
      <c r="AP5" s="140"/>
      <c r="AQ5" s="140"/>
      <c r="AR5" s="140"/>
      <c r="AS5" s="140"/>
    </row>
    <row r="6" ht="18.0" customHeight="1">
      <c r="A6" s="146"/>
      <c r="B6" s="146"/>
      <c r="C6" s="146"/>
      <c r="D6" s="146"/>
      <c r="E6" s="146"/>
      <c r="F6" s="146"/>
      <c r="G6" s="146"/>
      <c r="H6" s="147"/>
      <c r="I6" s="146"/>
      <c r="J6" s="140"/>
      <c r="K6" s="140"/>
      <c r="L6" s="140"/>
      <c r="M6" s="140"/>
      <c r="N6" s="140"/>
      <c r="O6" s="140"/>
      <c r="P6" s="140"/>
      <c r="Q6" s="142"/>
      <c r="R6" s="140"/>
      <c r="S6" s="140"/>
      <c r="T6" s="140"/>
      <c r="U6" s="143"/>
      <c r="V6" s="140"/>
      <c r="W6" s="140"/>
      <c r="X6" s="140"/>
      <c r="Y6" s="140"/>
      <c r="Z6" s="140"/>
      <c r="AA6" s="140"/>
      <c r="AB6" s="140"/>
      <c r="AC6" s="140"/>
      <c r="AD6" s="140"/>
      <c r="AE6" s="140"/>
      <c r="AF6" s="140"/>
      <c r="AG6" s="140"/>
      <c r="AH6" s="140"/>
      <c r="AI6" s="140"/>
      <c r="AJ6" s="140"/>
      <c r="AK6" s="140"/>
      <c r="AL6" s="140"/>
      <c r="AM6" s="140"/>
      <c r="AN6" s="140"/>
      <c r="AO6" s="140"/>
      <c r="AP6" s="140"/>
      <c r="AQ6" s="140"/>
      <c r="AR6" s="140"/>
      <c r="AS6" s="140"/>
    </row>
    <row r="7" ht="36.0" customHeight="1">
      <c r="A7" s="148" t="s">
        <v>6</v>
      </c>
      <c r="B7" s="149"/>
      <c r="C7" s="150" t="s">
        <v>166</v>
      </c>
      <c r="D7" s="151" t="s">
        <v>8</v>
      </c>
      <c r="E7" s="152" t="s">
        <v>9</v>
      </c>
      <c r="F7" s="153"/>
      <c r="G7" s="153"/>
      <c r="H7" s="149"/>
      <c r="I7" s="154" t="s">
        <v>10</v>
      </c>
      <c r="J7" s="140"/>
      <c r="K7" s="140"/>
      <c r="L7" s="140"/>
      <c r="M7" s="140"/>
      <c r="N7" s="140"/>
      <c r="O7" s="140"/>
      <c r="P7" s="140"/>
      <c r="Q7" s="155">
        <f>+I124</f>
        <v>0.007875144738</v>
      </c>
      <c r="R7" s="140"/>
      <c r="S7" s="140"/>
      <c r="T7" s="140"/>
      <c r="U7" s="143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</row>
    <row r="8" ht="26.25" customHeight="1">
      <c r="A8" s="156">
        <v>1.0</v>
      </c>
      <c r="B8" s="157" t="s">
        <v>84</v>
      </c>
      <c r="C8" s="157">
        <v>22.5</v>
      </c>
      <c r="D8" s="158">
        <v>0.1089</v>
      </c>
      <c r="E8" s="159">
        <f>215.828*23</f>
        <v>4964.044</v>
      </c>
      <c r="F8" s="159"/>
      <c r="G8" s="159"/>
      <c r="H8" s="160">
        <v>23.0</v>
      </c>
      <c r="I8" s="161">
        <f t="shared" ref="I8:I11" si="1">+D8*E8</f>
        <v>540.5843916</v>
      </c>
      <c r="J8" s="162">
        <f t="shared" ref="J8:J14" si="2">E8-I8</f>
        <v>4423.459608</v>
      </c>
      <c r="K8" s="140"/>
      <c r="L8" s="140"/>
      <c r="M8" s="140"/>
      <c r="N8" s="140"/>
      <c r="O8" s="140"/>
      <c r="P8" s="140"/>
      <c r="Q8" s="142"/>
      <c r="R8" s="140"/>
      <c r="S8" s="140"/>
      <c r="T8" s="140"/>
      <c r="U8" s="143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</row>
    <row r="9" ht="26.25" customHeight="1">
      <c r="A9" s="156">
        <v>2.0</v>
      </c>
      <c r="B9" s="164" t="s">
        <v>76</v>
      </c>
      <c r="C9" s="164">
        <v>24.5</v>
      </c>
      <c r="D9" s="165">
        <v>0.0575</v>
      </c>
      <c r="E9" s="166">
        <f>247.888*22.5</f>
        <v>5577.48</v>
      </c>
      <c r="F9" s="166"/>
      <c r="G9" s="166"/>
      <c r="H9" s="160">
        <v>22.5</v>
      </c>
      <c r="I9" s="161">
        <f t="shared" si="1"/>
        <v>320.7051</v>
      </c>
      <c r="J9" s="162">
        <f t="shared" si="2"/>
        <v>5256.7749</v>
      </c>
      <c r="K9" s="140"/>
      <c r="L9" s="140"/>
      <c r="M9" s="140"/>
      <c r="N9" s="140"/>
      <c r="O9" s="140"/>
      <c r="P9" s="140"/>
      <c r="Q9" s="142"/>
      <c r="R9" s="140"/>
      <c r="S9" s="140"/>
      <c r="T9" s="140"/>
      <c r="U9" s="143"/>
      <c r="V9" s="140"/>
      <c r="W9" s="140"/>
      <c r="X9" s="140"/>
      <c r="Y9" s="140"/>
      <c r="Z9" s="140"/>
      <c r="AA9" s="140"/>
      <c r="AB9" s="140"/>
      <c r="AC9" s="140"/>
      <c r="AD9" s="140"/>
      <c r="AE9" s="140"/>
      <c r="AF9" s="140"/>
      <c r="AG9" s="140"/>
      <c r="AH9" s="140"/>
      <c r="AI9" s="140"/>
      <c r="AJ9" s="140"/>
      <c r="AK9" s="140"/>
      <c r="AL9" s="140"/>
      <c r="AM9" s="140"/>
      <c r="AN9" s="140"/>
      <c r="AO9" s="140"/>
      <c r="AP9" s="140"/>
      <c r="AQ9" s="140"/>
      <c r="AR9" s="140"/>
      <c r="AS9" s="140"/>
    </row>
    <row r="10" ht="26.25" customHeight="1">
      <c r="A10" s="156">
        <v>3.0</v>
      </c>
      <c r="B10" s="164" t="s">
        <v>76</v>
      </c>
      <c r="C10" s="164">
        <v>24.5</v>
      </c>
      <c r="D10" s="165">
        <v>0.0575</v>
      </c>
      <c r="E10" s="166">
        <f>247.888*9.5</f>
        <v>2354.936</v>
      </c>
      <c r="F10" s="166"/>
      <c r="G10" s="166"/>
      <c r="H10" s="160">
        <v>9.5</v>
      </c>
      <c r="I10" s="161">
        <f t="shared" si="1"/>
        <v>135.40882</v>
      </c>
      <c r="J10" s="162">
        <f t="shared" si="2"/>
        <v>2219.52718</v>
      </c>
      <c r="K10" s="140"/>
      <c r="L10" s="140"/>
      <c r="M10" s="140"/>
      <c r="N10" s="140"/>
      <c r="O10" s="140"/>
      <c r="P10" s="140"/>
      <c r="Q10" s="142"/>
      <c r="R10" s="140"/>
      <c r="S10" s="140"/>
      <c r="T10" s="140"/>
      <c r="U10" s="143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</row>
    <row r="11" ht="26.25" customHeight="1">
      <c r="A11" s="156">
        <v>4.0</v>
      </c>
      <c r="B11" s="164" t="s">
        <v>83</v>
      </c>
      <c r="C11" s="164">
        <v>18.5</v>
      </c>
      <c r="D11" s="165">
        <v>0.1175</v>
      </c>
      <c r="E11" s="166">
        <f>188.155*12</f>
        <v>2257.86</v>
      </c>
      <c r="F11" s="166"/>
      <c r="G11" s="166"/>
      <c r="H11" s="160">
        <v>12.0</v>
      </c>
      <c r="I11" s="161">
        <f t="shared" si="1"/>
        <v>265.29855</v>
      </c>
      <c r="J11" s="162">
        <f t="shared" si="2"/>
        <v>1992.56145</v>
      </c>
      <c r="K11" s="140"/>
      <c r="L11" s="140"/>
      <c r="M11" s="140"/>
      <c r="N11" s="140"/>
      <c r="O11" s="140"/>
      <c r="P11" s="140"/>
      <c r="Q11" s="142"/>
      <c r="R11" s="140"/>
      <c r="S11" s="140"/>
      <c r="T11" s="140"/>
      <c r="U11" s="143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</row>
    <row r="12" ht="26.25" customHeight="1">
      <c r="A12" s="156">
        <v>5.0</v>
      </c>
      <c r="B12" s="164"/>
      <c r="C12" s="164"/>
      <c r="D12" s="165"/>
      <c r="E12" s="166"/>
      <c r="F12" s="166"/>
      <c r="G12" s="166"/>
      <c r="H12" s="160"/>
      <c r="I12" s="161"/>
      <c r="J12" s="162">
        <f t="shared" si="2"/>
        <v>0</v>
      </c>
      <c r="K12" s="140"/>
      <c r="L12" s="140"/>
      <c r="M12" s="140"/>
      <c r="N12" s="140"/>
      <c r="O12" s="140"/>
      <c r="P12" s="140"/>
      <c r="Q12" s="142"/>
      <c r="R12" s="140"/>
      <c r="S12" s="140"/>
      <c r="T12" s="140"/>
      <c r="U12" s="143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</row>
    <row r="13" ht="26.25" customHeight="1">
      <c r="A13" s="156">
        <v>6.0</v>
      </c>
      <c r="B13" s="164"/>
      <c r="C13" s="164"/>
      <c r="D13" s="165"/>
      <c r="E13" s="166"/>
      <c r="F13" s="166"/>
      <c r="G13" s="166"/>
      <c r="H13" s="160"/>
      <c r="I13" s="161"/>
      <c r="J13" s="162">
        <f t="shared" si="2"/>
        <v>0</v>
      </c>
      <c r="K13" s="140"/>
      <c r="L13" s="140"/>
      <c r="M13" s="140"/>
      <c r="N13" s="140"/>
      <c r="O13" s="140"/>
      <c r="P13" s="140"/>
      <c r="Q13" s="142"/>
      <c r="R13" s="140"/>
      <c r="S13" s="140"/>
      <c r="T13" s="140"/>
      <c r="U13" s="143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</row>
    <row r="14" ht="26.25" customHeight="1">
      <c r="A14" s="156">
        <v>7.0</v>
      </c>
      <c r="B14" s="164"/>
      <c r="C14" s="164"/>
      <c r="D14" s="165"/>
      <c r="E14" s="166"/>
      <c r="F14" s="166"/>
      <c r="G14" s="166"/>
      <c r="H14" s="160"/>
      <c r="I14" s="161"/>
      <c r="J14" s="162">
        <f t="shared" si="2"/>
        <v>0</v>
      </c>
      <c r="K14" s="140"/>
      <c r="L14" s="140"/>
      <c r="M14" s="140"/>
      <c r="N14" s="140"/>
      <c r="O14" s="140"/>
      <c r="P14" s="140"/>
      <c r="Q14" s="142"/>
      <c r="R14" s="140"/>
      <c r="S14" s="140"/>
      <c r="T14" s="140"/>
      <c r="U14" s="143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</row>
    <row r="15" ht="18.0" customHeight="1">
      <c r="A15" s="167"/>
      <c r="B15" s="168"/>
      <c r="C15" s="169"/>
      <c r="D15" s="170"/>
      <c r="E15" s="171">
        <f>SUM(E8:E14)</f>
        <v>15154.32</v>
      </c>
      <c r="F15" s="172"/>
      <c r="G15" s="172"/>
      <c r="H15" s="173"/>
      <c r="I15" s="174">
        <f t="shared" ref="I15:J15" si="3">SUM(I8:I14)</f>
        <v>1261.996862</v>
      </c>
      <c r="J15" s="175">
        <f t="shared" si="3"/>
        <v>13892.32314</v>
      </c>
      <c r="K15" s="140"/>
      <c r="L15" s="140"/>
      <c r="M15" s="140"/>
      <c r="N15" s="140"/>
      <c r="O15" s="140"/>
      <c r="P15" s="140"/>
      <c r="Q15" s="142"/>
      <c r="R15" s="140"/>
      <c r="S15" s="140"/>
      <c r="T15" s="140"/>
      <c r="U15" s="143"/>
      <c r="V15" s="140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</row>
    <row r="16" ht="18.0" customHeight="1">
      <c r="A16" s="176"/>
      <c r="B16" s="146"/>
      <c r="C16" s="146"/>
      <c r="D16" s="177"/>
      <c r="E16" s="178"/>
      <c r="F16" s="153"/>
      <c r="G16" s="153"/>
      <c r="H16" s="149"/>
      <c r="I16" s="179"/>
      <c r="J16" s="140"/>
      <c r="K16" s="140"/>
      <c r="L16" s="140"/>
      <c r="M16" s="140"/>
      <c r="N16" s="140"/>
      <c r="O16" s="140"/>
      <c r="P16" s="140"/>
      <c r="Q16" s="142"/>
      <c r="R16" s="140"/>
      <c r="S16" s="140"/>
      <c r="T16" s="140"/>
      <c r="U16" s="143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</row>
    <row r="17" ht="18.0" customHeight="1">
      <c r="A17" s="140"/>
      <c r="B17" s="140"/>
      <c r="C17" s="140"/>
      <c r="D17" s="140"/>
      <c r="E17" s="140"/>
      <c r="F17" s="140"/>
      <c r="G17" s="140"/>
      <c r="H17" s="141"/>
      <c r="I17" s="140"/>
      <c r="J17" s="140"/>
      <c r="K17" s="140"/>
      <c r="L17" s="140"/>
      <c r="M17" s="140"/>
      <c r="N17" s="140"/>
      <c r="O17" s="140"/>
      <c r="P17" s="140"/>
      <c r="Q17" s="142"/>
      <c r="R17" s="140"/>
      <c r="S17" s="140"/>
      <c r="T17" s="140"/>
      <c r="U17" s="143"/>
      <c r="V17" s="140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  <c r="AL17" s="140"/>
      <c r="AM17" s="140"/>
      <c r="AN17" s="140"/>
      <c r="AO17" s="140"/>
      <c r="AP17" s="140"/>
      <c r="AQ17" s="140"/>
      <c r="AR17" s="140"/>
      <c r="AS17" s="140"/>
    </row>
    <row r="18" ht="18.0" customHeight="1">
      <c r="A18" s="140"/>
      <c r="B18" s="140"/>
      <c r="C18" s="140"/>
      <c r="D18" s="140"/>
      <c r="E18" s="140"/>
      <c r="F18" s="140"/>
      <c r="G18" s="140"/>
      <c r="H18" s="141"/>
      <c r="I18" s="140"/>
      <c r="J18" s="140"/>
      <c r="K18" s="140"/>
      <c r="L18" s="140"/>
      <c r="M18" s="140"/>
      <c r="N18" s="140"/>
      <c r="O18" s="140"/>
      <c r="P18" s="140"/>
      <c r="Q18" s="142"/>
      <c r="R18" s="140"/>
      <c r="S18" s="140"/>
      <c r="T18" s="140"/>
      <c r="U18" s="143"/>
      <c r="V18" s="140"/>
      <c r="W18" s="140"/>
      <c r="X18" s="140"/>
      <c r="Y18" s="140"/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  <c r="AL18" s="140"/>
      <c r="AM18" s="140"/>
      <c r="AN18" s="140"/>
      <c r="AO18" s="140"/>
      <c r="AP18" s="140"/>
      <c r="AQ18" s="140"/>
      <c r="AR18" s="140"/>
      <c r="AS18" s="140"/>
    </row>
    <row r="19" ht="18.0" customHeight="1">
      <c r="A19" s="140" t="s">
        <v>11</v>
      </c>
      <c r="B19" s="140"/>
      <c r="C19" s="140"/>
      <c r="D19" s="140"/>
      <c r="E19" s="140"/>
      <c r="F19" s="140"/>
      <c r="G19" s="140"/>
      <c r="H19" s="141"/>
      <c r="I19" s="140"/>
      <c r="J19" s="140"/>
      <c r="K19" s="140"/>
      <c r="L19" s="140"/>
      <c r="M19" s="140"/>
      <c r="N19" s="140"/>
      <c r="O19" s="140"/>
      <c r="P19" s="140"/>
      <c r="Q19" s="142"/>
      <c r="R19" s="140"/>
      <c r="S19" s="140"/>
      <c r="T19" s="140"/>
      <c r="U19" s="143"/>
      <c r="V19" s="140"/>
      <c r="W19" s="140"/>
      <c r="X19" s="140"/>
      <c r="Y19" s="140"/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  <c r="AJ19" s="140"/>
      <c r="AK19" s="140"/>
      <c r="AL19" s="140"/>
      <c r="AM19" s="140"/>
      <c r="AN19" s="140"/>
      <c r="AO19" s="140"/>
      <c r="AP19" s="140"/>
      <c r="AQ19" s="140"/>
      <c r="AR19" s="140"/>
      <c r="AS19" s="140"/>
    </row>
    <row r="20" ht="18.0" customHeight="1">
      <c r="A20" s="140"/>
      <c r="B20" s="140"/>
      <c r="C20" s="140"/>
      <c r="D20" s="140"/>
      <c r="E20" s="140"/>
      <c r="F20" s="140"/>
      <c r="G20" s="140"/>
      <c r="H20" s="141"/>
      <c r="I20" s="140"/>
      <c r="J20" s="140"/>
      <c r="K20" s="140"/>
      <c r="L20" s="140"/>
      <c r="M20" s="140"/>
      <c r="N20" s="140"/>
      <c r="O20" s="140"/>
      <c r="P20" s="140"/>
      <c r="Q20" s="142"/>
      <c r="R20" s="140"/>
      <c r="S20" s="140"/>
      <c r="T20" s="140"/>
      <c r="U20" s="143"/>
      <c r="V20" s="140"/>
      <c r="W20" s="140"/>
      <c r="X20" s="140"/>
      <c r="Y20" s="140"/>
      <c r="Z20" s="140"/>
      <c r="AA20" s="140"/>
      <c r="AB20" s="140"/>
      <c r="AC20" s="140"/>
      <c r="AD20" s="140"/>
      <c r="AE20" s="140"/>
      <c r="AF20" s="140"/>
      <c r="AG20" s="140"/>
      <c r="AH20" s="140"/>
      <c r="AI20" s="140"/>
      <c r="AJ20" s="140"/>
      <c r="AK20" s="140"/>
      <c r="AL20" s="140"/>
      <c r="AM20" s="140"/>
      <c r="AN20" s="140"/>
      <c r="AO20" s="140"/>
      <c r="AP20" s="140"/>
      <c r="AQ20" s="140"/>
      <c r="AR20" s="140"/>
      <c r="AS20" s="140"/>
    </row>
    <row r="21" ht="40.5" customHeight="1">
      <c r="A21" s="180"/>
      <c r="B21" s="164" t="s">
        <v>12</v>
      </c>
      <c r="C21" s="181" t="s">
        <v>58</v>
      </c>
      <c r="D21" s="52"/>
      <c r="E21" s="53"/>
      <c r="F21" s="182"/>
      <c r="G21" s="182"/>
      <c r="H21" s="183" t="s">
        <v>14</v>
      </c>
      <c r="I21" s="164" t="s">
        <v>15</v>
      </c>
      <c r="J21" s="164" t="s">
        <v>16</v>
      </c>
      <c r="K21" s="140"/>
      <c r="L21" s="164" t="s">
        <v>17</v>
      </c>
      <c r="M21" s="164" t="s">
        <v>15</v>
      </c>
      <c r="N21" s="180" t="s">
        <v>18</v>
      </c>
      <c r="O21" s="140"/>
      <c r="P21" s="140"/>
      <c r="Q21" s="184"/>
      <c r="R21" s="164" t="s">
        <v>17</v>
      </c>
      <c r="S21" s="164" t="s">
        <v>15</v>
      </c>
      <c r="T21" s="180" t="s">
        <v>18</v>
      </c>
      <c r="U21" s="143"/>
      <c r="V21" s="180" t="s">
        <v>19</v>
      </c>
      <c r="W21" s="180" t="s">
        <v>20</v>
      </c>
      <c r="X21" s="180" t="s">
        <v>21</v>
      </c>
      <c r="Y21" s="180" t="s">
        <v>167</v>
      </c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  <c r="AK21" s="140"/>
      <c r="AL21" s="140"/>
      <c r="AM21" s="140"/>
      <c r="AN21" s="140"/>
      <c r="AO21" s="140"/>
      <c r="AP21" s="140"/>
      <c r="AQ21" s="140"/>
      <c r="AR21" s="140"/>
      <c r="AS21" s="140"/>
    </row>
    <row r="22" ht="27.0" customHeight="1">
      <c r="A22" s="185">
        <v>1.0</v>
      </c>
      <c r="B22" s="186" t="s">
        <v>88</v>
      </c>
      <c r="C22" s="187">
        <v>76.0</v>
      </c>
      <c r="D22" s="187">
        <v>209.0</v>
      </c>
      <c r="E22" s="187">
        <v>150.0</v>
      </c>
      <c r="F22" s="187">
        <f t="shared" ref="F22:F89" si="5">VALUE(IF(RIGHT(B22, 1)="%", RIGHT(B22, 3), 0))</f>
        <v>0.8</v>
      </c>
      <c r="G22" s="187">
        <f t="shared" ref="G22:G89" si="6">+Q22*C22/100*D22/100*E22/100</f>
        <v>53.6085</v>
      </c>
      <c r="H22" s="188">
        <f t="shared" ref="H22:H89" si="7">IF(F22=0, G22, F22*G22)</f>
        <v>42.8868</v>
      </c>
      <c r="I22" s="187">
        <v>1.0</v>
      </c>
      <c r="J22" s="189">
        <f t="shared" ref="J22:J89" si="8">+I22*H22</f>
        <v>42.8868</v>
      </c>
      <c r="K22" s="190"/>
      <c r="L22" s="191">
        <f>D22*25.4/1000</f>
        <v>5.3086</v>
      </c>
      <c r="M22" s="185">
        <f>+I22</f>
        <v>1</v>
      </c>
      <c r="N22" s="185">
        <f>M22*L22</f>
        <v>5.3086</v>
      </c>
      <c r="O22" s="190"/>
      <c r="P22" s="190"/>
      <c r="Q22" s="192">
        <v>22.5</v>
      </c>
      <c r="R22" s="191">
        <f t="shared" ref="R22:R90" si="9">E22/100</f>
        <v>1.5</v>
      </c>
      <c r="S22" s="185">
        <f t="shared" ref="S22:S90" si="10">I22</f>
        <v>1</v>
      </c>
      <c r="T22" s="185">
        <f t="shared" ref="T22:T90" si="11">S22*R22</f>
        <v>1.5</v>
      </c>
      <c r="U22" s="193">
        <f t="shared" ref="U22:U89" si="12">+Q22*C22/100*D22/100*E22/100</f>
        <v>53.6085</v>
      </c>
      <c r="V22" s="191">
        <f t="shared" ref="V22:W22" si="4">C22/100</f>
        <v>0.76</v>
      </c>
      <c r="W22" s="191">
        <f t="shared" si="4"/>
        <v>2.09</v>
      </c>
      <c r="X22" s="191">
        <f t="shared" ref="X22:X90" si="14">T22</f>
        <v>1.5</v>
      </c>
      <c r="Y22" s="194">
        <f t="shared" ref="Y22:Y90" si="15">V22*W22*X22</f>
        <v>2.3826</v>
      </c>
      <c r="Z22" s="190"/>
      <c r="AA22" s="190"/>
      <c r="AB22" s="190"/>
      <c r="AC22" s="190"/>
      <c r="AD22" s="190"/>
      <c r="AE22" s="190"/>
      <c r="AF22" s="190"/>
      <c r="AG22" s="190"/>
      <c r="AH22" s="190"/>
      <c r="AI22" s="190"/>
      <c r="AJ22" s="190"/>
      <c r="AK22" s="190"/>
      <c r="AL22" s="190"/>
      <c r="AM22" s="190"/>
      <c r="AN22" s="190"/>
      <c r="AO22" s="190"/>
      <c r="AP22" s="190"/>
      <c r="AQ22" s="190"/>
      <c r="AR22" s="190"/>
      <c r="AS22" s="190"/>
    </row>
    <row r="23" ht="27.0" customHeight="1">
      <c r="A23" s="185">
        <v>2.0</v>
      </c>
      <c r="B23" s="195" t="s">
        <v>84</v>
      </c>
      <c r="C23" s="195">
        <v>96.0</v>
      </c>
      <c r="D23" s="195">
        <v>209.0</v>
      </c>
      <c r="E23" s="195">
        <v>150.0</v>
      </c>
      <c r="F23" s="195">
        <f t="shared" si="5"/>
        <v>0</v>
      </c>
      <c r="G23" s="195">
        <f t="shared" si="6"/>
        <v>67.716</v>
      </c>
      <c r="H23" s="196">
        <f t="shared" si="7"/>
        <v>67.716</v>
      </c>
      <c r="I23" s="195">
        <v>6.0</v>
      </c>
      <c r="J23" s="189">
        <f t="shared" si="8"/>
        <v>406.296</v>
      </c>
      <c r="K23" s="190"/>
      <c r="L23" s="191"/>
      <c r="M23" s="185"/>
      <c r="N23" s="185"/>
      <c r="O23" s="190"/>
      <c r="P23" s="190"/>
      <c r="Q23" s="192">
        <v>22.5</v>
      </c>
      <c r="R23" s="191">
        <f t="shared" si="9"/>
        <v>1.5</v>
      </c>
      <c r="S23" s="185">
        <f t="shared" si="10"/>
        <v>6</v>
      </c>
      <c r="T23" s="185">
        <f t="shared" si="11"/>
        <v>9</v>
      </c>
      <c r="U23" s="193">
        <f t="shared" si="12"/>
        <v>67.716</v>
      </c>
      <c r="V23" s="191">
        <f t="shared" ref="V23:W23" si="13">C23/100</f>
        <v>0.96</v>
      </c>
      <c r="W23" s="191">
        <f t="shared" si="13"/>
        <v>2.09</v>
      </c>
      <c r="X23" s="191">
        <f t="shared" si="14"/>
        <v>9</v>
      </c>
      <c r="Y23" s="194">
        <f t="shared" si="15"/>
        <v>18.0576</v>
      </c>
      <c r="Z23" s="190"/>
      <c r="AA23" s="190"/>
      <c r="AB23" s="190"/>
      <c r="AC23" s="190"/>
      <c r="AD23" s="190"/>
      <c r="AE23" s="190"/>
      <c r="AF23" s="190"/>
      <c r="AG23" s="190"/>
      <c r="AH23" s="190"/>
      <c r="AI23" s="190"/>
      <c r="AJ23" s="190"/>
      <c r="AK23" s="190"/>
      <c r="AL23" s="190"/>
      <c r="AM23" s="190"/>
      <c r="AN23" s="190"/>
      <c r="AO23" s="190"/>
      <c r="AP23" s="190"/>
      <c r="AQ23" s="190"/>
      <c r="AR23" s="190"/>
      <c r="AS23" s="190"/>
    </row>
    <row r="24" ht="27.0" customHeight="1">
      <c r="A24" s="185">
        <v>3.0</v>
      </c>
      <c r="B24" s="195" t="s">
        <v>84</v>
      </c>
      <c r="C24" s="195">
        <v>96.0</v>
      </c>
      <c r="D24" s="195">
        <v>209.0</v>
      </c>
      <c r="E24" s="195">
        <v>150.0</v>
      </c>
      <c r="F24" s="195">
        <f t="shared" si="5"/>
        <v>0</v>
      </c>
      <c r="G24" s="195">
        <f t="shared" si="6"/>
        <v>67.716</v>
      </c>
      <c r="H24" s="196">
        <f t="shared" si="7"/>
        <v>67.716</v>
      </c>
      <c r="I24" s="195">
        <v>1.0</v>
      </c>
      <c r="J24" s="189">
        <f t="shared" si="8"/>
        <v>67.716</v>
      </c>
      <c r="K24" s="190"/>
      <c r="L24" s="191">
        <f t="shared" ref="L24:L29" si="17">D24*25.4/1000</f>
        <v>5.3086</v>
      </c>
      <c r="M24" s="185">
        <f t="shared" ref="M24:M32" si="18">+I24</f>
        <v>1</v>
      </c>
      <c r="N24" s="185">
        <f t="shared" ref="N24:N29" si="19">M24*L24</f>
        <v>5.3086</v>
      </c>
      <c r="O24" s="190"/>
      <c r="P24" s="190"/>
      <c r="Q24" s="192">
        <v>22.5</v>
      </c>
      <c r="R24" s="191">
        <f t="shared" si="9"/>
        <v>1.5</v>
      </c>
      <c r="S24" s="185">
        <f t="shared" si="10"/>
        <v>1</v>
      </c>
      <c r="T24" s="185">
        <f t="shared" si="11"/>
        <v>1.5</v>
      </c>
      <c r="U24" s="193">
        <f t="shared" si="12"/>
        <v>67.716</v>
      </c>
      <c r="V24" s="191">
        <f t="shared" ref="V24:W24" si="16">C24/100</f>
        <v>0.96</v>
      </c>
      <c r="W24" s="191">
        <f t="shared" si="16"/>
        <v>2.09</v>
      </c>
      <c r="X24" s="191">
        <f t="shared" si="14"/>
        <v>1.5</v>
      </c>
      <c r="Y24" s="194">
        <f t="shared" si="15"/>
        <v>3.0096</v>
      </c>
      <c r="Z24" s="190"/>
      <c r="AA24" s="190"/>
      <c r="AB24" s="190"/>
      <c r="AC24" s="190"/>
      <c r="AD24" s="190"/>
      <c r="AE24" s="190"/>
      <c r="AF24" s="190"/>
      <c r="AG24" s="190"/>
      <c r="AH24" s="190"/>
      <c r="AI24" s="190"/>
      <c r="AJ24" s="190"/>
      <c r="AK24" s="190"/>
      <c r="AL24" s="190"/>
      <c r="AM24" s="190"/>
      <c r="AN24" s="190"/>
      <c r="AO24" s="190"/>
      <c r="AP24" s="190"/>
      <c r="AQ24" s="190"/>
      <c r="AR24" s="190"/>
      <c r="AS24" s="190"/>
    </row>
    <row r="25" ht="27.0" customHeight="1">
      <c r="A25" s="185">
        <v>11.0</v>
      </c>
      <c r="B25" s="195" t="s">
        <v>84</v>
      </c>
      <c r="C25" s="195">
        <v>96.0</v>
      </c>
      <c r="D25" s="195">
        <v>209.0</v>
      </c>
      <c r="E25" s="195">
        <v>150.0</v>
      </c>
      <c r="F25" s="195">
        <f t="shared" si="5"/>
        <v>0</v>
      </c>
      <c r="G25" s="195">
        <f t="shared" si="6"/>
        <v>67.716</v>
      </c>
      <c r="H25" s="196">
        <f t="shared" si="7"/>
        <v>67.716</v>
      </c>
      <c r="I25" s="195">
        <v>15.0</v>
      </c>
      <c r="J25" s="189">
        <f t="shared" si="8"/>
        <v>1015.74</v>
      </c>
      <c r="K25" s="190"/>
      <c r="L25" s="191">
        <f t="shared" si="17"/>
        <v>5.3086</v>
      </c>
      <c r="M25" s="185">
        <f t="shared" si="18"/>
        <v>15</v>
      </c>
      <c r="N25" s="185">
        <f t="shared" si="19"/>
        <v>79.629</v>
      </c>
      <c r="O25" s="190"/>
      <c r="P25" s="190"/>
      <c r="Q25" s="192">
        <v>22.5</v>
      </c>
      <c r="R25" s="191">
        <f t="shared" si="9"/>
        <v>1.5</v>
      </c>
      <c r="S25" s="185">
        <f t="shared" si="10"/>
        <v>15</v>
      </c>
      <c r="T25" s="185">
        <f t="shared" si="11"/>
        <v>22.5</v>
      </c>
      <c r="U25" s="193">
        <f t="shared" si="12"/>
        <v>67.716</v>
      </c>
      <c r="V25" s="191">
        <f t="shared" ref="V25:W25" si="20">C25/100</f>
        <v>0.96</v>
      </c>
      <c r="W25" s="191">
        <f t="shared" si="20"/>
        <v>2.09</v>
      </c>
      <c r="X25" s="191">
        <f t="shared" si="14"/>
        <v>22.5</v>
      </c>
      <c r="Y25" s="194">
        <f t="shared" si="15"/>
        <v>45.144</v>
      </c>
      <c r="Z25" s="190"/>
      <c r="AA25" s="190"/>
      <c r="AB25" s="190"/>
      <c r="AC25" s="190"/>
      <c r="AD25" s="190"/>
      <c r="AE25" s="190"/>
      <c r="AF25" s="190"/>
      <c r="AG25" s="190"/>
      <c r="AH25" s="190"/>
      <c r="AI25" s="190"/>
      <c r="AJ25" s="190"/>
      <c r="AK25" s="190"/>
      <c r="AL25" s="190"/>
      <c r="AM25" s="190"/>
      <c r="AN25" s="190"/>
      <c r="AO25" s="190"/>
      <c r="AP25" s="190"/>
      <c r="AQ25" s="190"/>
      <c r="AR25" s="190"/>
      <c r="AS25" s="190"/>
    </row>
    <row r="26" ht="27.0" customHeight="1">
      <c r="A26" s="185">
        <v>14.0</v>
      </c>
      <c r="B26" s="195" t="s">
        <v>84</v>
      </c>
      <c r="C26" s="195">
        <v>96.0</v>
      </c>
      <c r="D26" s="195">
        <v>209.0</v>
      </c>
      <c r="E26" s="195">
        <v>150.0</v>
      </c>
      <c r="F26" s="195">
        <f t="shared" si="5"/>
        <v>0</v>
      </c>
      <c r="G26" s="195">
        <f t="shared" si="6"/>
        <v>67.716</v>
      </c>
      <c r="H26" s="196">
        <f t="shared" si="7"/>
        <v>67.716</v>
      </c>
      <c r="I26" s="195">
        <v>1.0</v>
      </c>
      <c r="J26" s="189">
        <f t="shared" si="8"/>
        <v>67.716</v>
      </c>
      <c r="K26" s="190"/>
      <c r="L26" s="191">
        <f t="shared" si="17"/>
        <v>5.3086</v>
      </c>
      <c r="M26" s="185">
        <f t="shared" si="18"/>
        <v>1</v>
      </c>
      <c r="N26" s="185">
        <f t="shared" si="19"/>
        <v>5.3086</v>
      </c>
      <c r="O26" s="190"/>
      <c r="P26" s="190"/>
      <c r="Q26" s="192">
        <v>22.5</v>
      </c>
      <c r="R26" s="191">
        <f t="shared" si="9"/>
        <v>1.5</v>
      </c>
      <c r="S26" s="185">
        <f t="shared" si="10"/>
        <v>1</v>
      </c>
      <c r="T26" s="185">
        <f t="shared" si="11"/>
        <v>1.5</v>
      </c>
      <c r="U26" s="193">
        <f t="shared" si="12"/>
        <v>67.716</v>
      </c>
      <c r="V26" s="191">
        <f t="shared" ref="V26:W26" si="21">C26/100</f>
        <v>0.96</v>
      </c>
      <c r="W26" s="191">
        <f t="shared" si="21"/>
        <v>2.09</v>
      </c>
      <c r="X26" s="191">
        <f t="shared" si="14"/>
        <v>1.5</v>
      </c>
      <c r="Y26" s="194">
        <f t="shared" si="15"/>
        <v>3.0096</v>
      </c>
      <c r="Z26" s="190"/>
      <c r="AA26" s="190"/>
      <c r="AB26" s="190"/>
      <c r="AC26" s="190"/>
      <c r="AD26" s="190"/>
      <c r="AE26" s="190"/>
      <c r="AF26" s="190"/>
      <c r="AG26" s="190"/>
      <c r="AH26" s="190"/>
      <c r="AI26" s="190"/>
      <c r="AJ26" s="190"/>
      <c r="AK26" s="190"/>
      <c r="AL26" s="190"/>
      <c r="AM26" s="190"/>
      <c r="AN26" s="190"/>
      <c r="AO26" s="190"/>
      <c r="AP26" s="190"/>
      <c r="AQ26" s="190"/>
      <c r="AR26" s="190"/>
      <c r="AS26" s="190"/>
    </row>
    <row r="27" ht="27.0" customHeight="1">
      <c r="A27" s="185">
        <v>15.0</v>
      </c>
      <c r="B27" s="195" t="s">
        <v>84</v>
      </c>
      <c r="C27" s="195">
        <v>96.0</v>
      </c>
      <c r="D27" s="195">
        <v>209.0</v>
      </c>
      <c r="E27" s="195">
        <v>150.0</v>
      </c>
      <c r="F27" s="195">
        <f t="shared" si="5"/>
        <v>0</v>
      </c>
      <c r="G27" s="195">
        <f t="shared" si="6"/>
        <v>67.716</v>
      </c>
      <c r="H27" s="196">
        <f t="shared" si="7"/>
        <v>67.716</v>
      </c>
      <c r="I27" s="195">
        <v>20.0</v>
      </c>
      <c r="J27" s="189">
        <f t="shared" si="8"/>
        <v>1354.32</v>
      </c>
      <c r="K27" s="190"/>
      <c r="L27" s="191">
        <f t="shared" si="17"/>
        <v>5.3086</v>
      </c>
      <c r="M27" s="185">
        <f t="shared" si="18"/>
        <v>20</v>
      </c>
      <c r="N27" s="185">
        <f t="shared" si="19"/>
        <v>106.172</v>
      </c>
      <c r="O27" s="190"/>
      <c r="P27" s="190"/>
      <c r="Q27" s="192">
        <v>22.5</v>
      </c>
      <c r="R27" s="191">
        <f t="shared" si="9"/>
        <v>1.5</v>
      </c>
      <c r="S27" s="185">
        <f t="shared" si="10"/>
        <v>20</v>
      </c>
      <c r="T27" s="185">
        <f t="shared" si="11"/>
        <v>30</v>
      </c>
      <c r="U27" s="193">
        <f t="shared" si="12"/>
        <v>67.716</v>
      </c>
      <c r="V27" s="191">
        <f t="shared" ref="V27:W27" si="22">C27/100</f>
        <v>0.96</v>
      </c>
      <c r="W27" s="191">
        <f t="shared" si="22"/>
        <v>2.09</v>
      </c>
      <c r="X27" s="191">
        <f t="shared" si="14"/>
        <v>30</v>
      </c>
      <c r="Y27" s="194">
        <f t="shared" si="15"/>
        <v>60.192</v>
      </c>
      <c r="Z27" s="190"/>
      <c r="AA27" s="190"/>
      <c r="AB27" s="190"/>
      <c r="AC27" s="190"/>
      <c r="AD27" s="190"/>
      <c r="AE27" s="190"/>
      <c r="AF27" s="190"/>
      <c r="AG27" s="190"/>
      <c r="AH27" s="190"/>
      <c r="AI27" s="190"/>
      <c r="AJ27" s="190"/>
      <c r="AK27" s="190"/>
      <c r="AL27" s="190"/>
      <c r="AM27" s="190"/>
      <c r="AN27" s="190"/>
      <c r="AO27" s="190"/>
      <c r="AP27" s="190"/>
      <c r="AQ27" s="190"/>
      <c r="AR27" s="190"/>
      <c r="AS27" s="190"/>
    </row>
    <row r="28" ht="27.0" customHeight="1">
      <c r="A28" s="185">
        <v>16.0</v>
      </c>
      <c r="B28" s="195" t="s">
        <v>84</v>
      </c>
      <c r="C28" s="195">
        <v>96.0</v>
      </c>
      <c r="D28" s="195">
        <v>209.0</v>
      </c>
      <c r="E28" s="195">
        <v>150.0</v>
      </c>
      <c r="F28" s="195">
        <f t="shared" si="5"/>
        <v>0</v>
      </c>
      <c r="G28" s="195">
        <f t="shared" si="6"/>
        <v>67.716</v>
      </c>
      <c r="H28" s="196">
        <f t="shared" si="7"/>
        <v>67.716</v>
      </c>
      <c r="I28" s="195">
        <v>1.0</v>
      </c>
      <c r="J28" s="189">
        <f t="shared" si="8"/>
        <v>67.716</v>
      </c>
      <c r="K28" s="190"/>
      <c r="L28" s="191">
        <f t="shared" si="17"/>
        <v>5.3086</v>
      </c>
      <c r="M28" s="185">
        <f t="shared" si="18"/>
        <v>1</v>
      </c>
      <c r="N28" s="185">
        <f t="shared" si="19"/>
        <v>5.3086</v>
      </c>
      <c r="O28" s="190"/>
      <c r="P28" s="190"/>
      <c r="Q28" s="192">
        <v>22.5</v>
      </c>
      <c r="R28" s="191">
        <f t="shared" si="9"/>
        <v>1.5</v>
      </c>
      <c r="S28" s="185">
        <f t="shared" si="10"/>
        <v>1</v>
      </c>
      <c r="T28" s="185">
        <f t="shared" si="11"/>
        <v>1.5</v>
      </c>
      <c r="U28" s="193">
        <f t="shared" si="12"/>
        <v>67.716</v>
      </c>
      <c r="V28" s="191">
        <f t="shared" ref="V28:W28" si="23">C28/100</f>
        <v>0.96</v>
      </c>
      <c r="W28" s="191">
        <f t="shared" si="23"/>
        <v>2.09</v>
      </c>
      <c r="X28" s="191">
        <f t="shared" si="14"/>
        <v>1.5</v>
      </c>
      <c r="Y28" s="194">
        <f t="shared" si="15"/>
        <v>3.0096</v>
      </c>
      <c r="Z28" s="190"/>
      <c r="AA28" s="190"/>
      <c r="AB28" s="190"/>
      <c r="AC28" s="190"/>
      <c r="AD28" s="190"/>
      <c r="AE28" s="190"/>
      <c r="AF28" s="190"/>
      <c r="AG28" s="190"/>
      <c r="AH28" s="190"/>
      <c r="AI28" s="190"/>
      <c r="AJ28" s="190"/>
      <c r="AK28" s="190"/>
      <c r="AL28" s="190"/>
      <c r="AM28" s="190"/>
      <c r="AN28" s="190"/>
      <c r="AO28" s="190"/>
      <c r="AP28" s="190"/>
      <c r="AQ28" s="190"/>
      <c r="AR28" s="190"/>
      <c r="AS28" s="190"/>
    </row>
    <row r="29" ht="27.0" customHeight="1">
      <c r="A29" s="185">
        <v>18.0</v>
      </c>
      <c r="B29" s="195" t="s">
        <v>84</v>
      </c>
      <c r="C29" s="195">
        <v>96.0</v>
      </c>
      <c r="D29" s="195">
        <v>209.0</v>
      </c>
      <c r="E29" s="195">
        <v>150.0</v>
      </c>
      <c r="F29" s="195">
        <f t="shared" si="5"/>
        <v>0</v>
      </c>
      <c r="G29" s="195">
        <f t="shared" si="6"/>
        <v>67.716</v>
      </c>
      <c r="H29" s="196">
        <f t="shared" si="7"/>
        <v>67.716</v>
      </c>
      <c r="I29" s="195">
        <v>1.0</v>
      </c>
      <c r="J29" s="189">
        <f t="shared" si="8"/>
        <v>67.716</v>
      </c>
      <c r="K29" s="190"/>
      <c r="L29" s="168">
        <f t="shared" si="17"/>
        <v>5.3086</v>
      </c>
      <c r="M29" s="197">
        <f t="shared" si="18"/>
        <v>1</v>
      </c>
      <c r="N29" s="197">
        <f t="shared" si="19"/>
        <v>5.3086</v>
      </c>
      <c r="O29" s="190"/>
      <c r="P29" s="190"/>
      <c r="Q29" s="192">
        <v>22.5</v>
      </c>
      <c r="R29" s="191">
        <f t="shared" si="9"/>
        <v>1.5</v>
      </c>
      <c r="S29" s="185">
        <f t="shared" si="10"/>
        <v>1</v>
      </c>
      <c r="T29" s="185">
        <f t="shared" si="11"/>
        <v>1.5</v>
      </c>
      <c r="U29" s="193">
        <f t="shared" si="12"/>
        <v>67.716</v>
      </c>
      <c r="V29" s="191">
        <f t="shared" ref="V29:W29" si="24">C29/100</f>
        <v>0.96</v>
      </c>
      <c r="W29" s="191">
        <f t="shared" si="24"/>
        <v>2.09</v>
      </c>
      <c r="X29" s="191">
        <f t="shared" si="14"/>
        <v>1.5</v>
      </c>
      <c r="Y29" s="194">
        <f t="shared" si="15"/>
        <v>3.0096</v>
      </c>
      <c r="Z29" s="190"/>
      <c r="AA29" s="190"/>
      <c r="AB29" s="190"/>
      <c r="AC29" s="190"/>
      <c r="AD29" s="190"/>
      <c r="AE29" s="190"/>
      <c r="AF29" s="190"/>
      <c r="AG29" s="190"/>
      <c r="AH29" s="190"/>
      <c r="AI29" s="190"/>
      <c r="AJ29" s="190"/>
      <c r="AK29" s="190"/>
      <c r="AL29" s="190"/>
      <c r="AM29" s="190"/>
      <c r="AN29" s="190"/>
      <c r="AO29" s="190"/>
      <c r="AP29" s="190"/>
      <c r="AQ29" s="190"/>
      <c r="AR29" s="190"/>
      <c r="AS29" s="190"/>
    </row>
    <row r="30" ht="27.0" customHeight="1">
      <c r="A30" s="185">
        <v>19.0</v>
      </c>
      <c r="B30" s="195" t="s">
        <v>84</v>
      </c>
      <c r="C30" s="195">
        <v>96.0</v>
      </c>
      <c r="D30" s="195">
        <v>209.0</v>
      </c>
      <c r="E30" s="195">
        <v>150.0</v>
      </c>
      <c r="F30" s="195">
        <f t="shared" si="5"/>
        <v>0</v>
      </c>
      <c r="G30" s="195">
        <f t="shared" si="6"/>
        <v>67.716</v>
      </c>
      <c r="H30" s="196">
        <f t="shared" si="7"/>
        <v>67.716</v>
      </c>
      <c r="I30" s="195">
        <v>5.0</v>
      </c>
      <c r="J30" s="189">
        <f t="shared" si="8"/>
        <v>338.58</v>
      </c>
      <c r="K30" s="190"/>
      <c r="L30" s="168"/>
      <c r="M30" s="197">
        <f t="shared" si="18"/>
        <v>5</v>
      </c>
      <c r="N30" s="197"/>
      <c r="O30" s="190"/>
      <c r="P30" s="190"/>
      <c r="Q30" s="192">
        <v>22.5</v>
      </c>
      <c r="R30" s="191">
        <f t="shared" si="9"/>
        <v>1.5</v>
      </c>
      <c r="S30" s="185">
        <f t="shared" si="10"/>
        <v>5</v>
      </c>
      <c r="T30" s="185">
        <f t="shared" si="11"/>
        <v>7.5</v>
      </c>
      <c r="U30" s="193">
        <f t="shared" si="12"/>
        <v>67.716</v>
      </c>
      <c r="V30" s="191">
        <f t="shared" ref="V30:W30" si="25">C30/100</f>
        <v>0.96</v>
      </c>
      <c r="W30" s="191">
        <f t="shared" si="25"/>
        <v>2.09</v>
      </c>
      <c r="X30" s="191">
        <f t="shared" si="14"/>
        <v>7.5</v>
      </c>
      <c r="Y30" s="194">
        <f t="shared" si="15"/>
        <v>15.048</v>
      </c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</row>
    <row r="31" ht="27.0" customHeight="1">
      <c r="A31" s="185">
        <v>20.0</v>
      </c>
      <c r="B31" s="195" t="s">
        <v>84</v>
      </c>
      <c r="C31" s="195">
        <v>96.0</v>
      </c>
      <c r="D31" s="195">
        <v>209.0</v>
      </c>
      <c r="E31" s="195">
        <v>150.0</v>
      </c>
      <c r="F31" s="195">
        <f t="shared" si="5"/>
        <v>0</v>
      </c>
      <c r="G31" s="195">
        <f t="shared" si="6"/>
        <v>67.716</v>
      </c>
      <c r="H31" s="196">
        <f t="shared" si="7"/>
        <v>67.716</v>
      </c>
      <c r="I31" s="195">
        <v>1.0</v>
      </c>
      <c r="J31" s="189">
        <f t="shared" si="8"/>
        <v>67.716</v>
      </c>
      <c r="K31" s="190"/>
      <c r="L31" s="168"/>
      <c r="M31" s="197">
        <f t="shared" si="18"/>
        <v>1</v>
      </c>
      <c r="N31" s="197"/>
      <c r="O31" s="190"/>
      <c r="P31" s="190"/>
      <c r="Q31" s="192">
        <v>22.5</v>
      </c>
      <c r="R31" s="191">
        <f t="shared" si="9"/>
        <v>1.5</v>
      </c>
      <c r="S31" s="185">
        <f t="shared" si="10"/>
        <v>1</v>
      </c>
      <c r="T31" s="185">
        <f t="shared" si="11"/>
        <v>1.5</v>
      </c>
      <c r="U31" s="193">
        <f t="shared" si="12"/>
        <v>67.716</v>
      </c>
      <c r="V31" s="191">
        <f t="shared" ref="V31:W31" si="26">C31/100</f>
        <v>0.96</v>
      </c>
      <c r="W31" s="191">
        <f t="shared" si="26"/>
        <v>2.09</v>
      </c>
      <c r="X31" s="191">
        <f t="shared" si="14"/>
        <v>1.5</v>
      </c>
      <c r="Y31" s="194">
        <f t="shared" si="15"/>
        <v>3.0096</v>
      </c>
      <c r="Z31" s="190"/>
      <c r="AA31" s="190"/>
      <c r="AB31" s="190"/>
      <c r="AC31" s="190"/>
      <c r="AD31" s="190"/>
      <c r="AE31" s="190"/>
      <c r="AF31" s="190"/>
      <c r="AG31" s="190"/>
      <c r="AH31" s="190"/>
      <c r="AI31" s="190"/>
      <c r="AJ31" s="190"/>
      <c r="AK31" s="190"/>
      <c r="AL31" s="190"/>
      <c r="AM31" s="190"/>
      <c r="AN31" s="190"/>
      <c r="AO31" s="190"/>
      <c r="AP31" s="190"/>
      <c r="AQ31" s="190"/>
      <c r="AR31" s="190"/>
      <c r="AS31" s="190"/>
    </row>
    <row r="32" ht="27.0" customHeight="1">
      <c r="A32" s="185">
        <v>21.0</v>
      </c>
      <c r="B32" s="195" t="s">
        <v>84</v>
      </c>
      <c r="C32" s="195">
        <v>96.0</v>
      </c>
      <c r="D32" s="195">
        <v>209.0</v>
      </c>
      <c r="E32" s="195">
        <v>150.0</v>
      </c>
      <c r="F32" s="195">
        <f t="shared" si="5"/>
        <v>0</v>
      </c>
      <c r="G32" s="195">
        <f t="shared" si="6"/>
        <v>67.716</v>
      </c>
      <c r="H32" s="196">
        <f t="shared" si="7"/>
        <v>67.716</v>
      </c>
      <c r="I32" s="195">
        <v>5.0</v>
      </c>
      <c r="J32" s="189">
        <f t="shared" si="8"/>
        <v>338.58</v>
      </c>
      <c r="K32" s="190"/>
      <c r="L32" s="168"/>
      <c r="M32" s="197">
        <f t="shared" si="18"/>
        <v>5</v>
      </c>
      <c r="N32" s="197"/>
      <c r="O32" s="190"/>
      <c r="P32" s="190"/>
      <c r="Q32" s="192">
        <v>22.5</v>
      </c>
      <c r="R32" s="191">
        <f t="shared" si="9"/>
        <v>1.5</v>
      </c>
      <c r="S32" s="185">
        <f t="shared" si="10"/>
        <v>5</v>
      </c>
      <c r="T32" s="185">
        <f t="shared" si="11"/>
        <v>7.5</v>
      </c>
      <c r="U32" s="193">
        <f t="shared" si="12"/>
        <v>67.716</v>
      </c>
      <c r="V32" s="191">
        <f t="shared" ref="V32:W32" si="27">C32/100</f>
        <v>0.96</v>
      </c>
      <c r="W32" s="191">
        <f t="shared" si="27"/>
        <v>2.09</v>
      </c>
      <c r="X32" s="191">
        <f t="shared" si="14"/>
        <v>7.5</v>
      </c>
      <c r="Y32" s="194">
        <f t="shared" si="15"/>
        <v>15.048</v>
      </c>
      <c r="Z32" s="190"/>
      <c r="AA32" s="190"/>
      <c r="AB32" s="190"/>
      <c r="AC32" s="190"/>
      <c r="AD32" s="190"/>
      <c r="AE32" s="190"/>
      <c r="AF32" s="190"/>
      <c r="AG32" s="190"/>
      <c r="AH32" s="190"/>
      <c r="AI32" s="190"/>
      <c r="AJ32" s="190"/>
      <c r="AK32" s="190"/>
      <c r="AL32" s="190"/>
      <c r="AM32" s="190"/>
      <c r="AN32" s="190"/>
      <c r="AO32" s="190"/>
      <c r="AP32" s="190"/>
      <c r="AQ32" s="190"/>
      <c r="AR32" s="190"/>
      <c r="AS32" s="190"/>
    </row>
    <row r="33" ht="27.0" customHeight="1">
      <c r="A33" s="185">
        <v>22.0</v>
      </c>
      <c r="B33" s="195" t="s">
        <v>84</v>
      </c>
      <c r="C33" s="195">
        <v>96.0</v>
      </c>
      <c r="D33" s="195">
        <v>209.0</v>
      </c>
      <c r="E33" s="195">
        <v>150.0</v>
      </c>
      <c r="F33" s="195">
        <f t="shared" si="5"/>
        <v>0</v>
      </c>
      <c r="G33" s="195">
        <f t="shared" si="6"/>
        <v>67.716</v>
      </c>
      <c r="H33" s="196">
        <f t="shared" si="7"/>
        <v>67.716</v>
      </c>
      <c r="I33" s="195">
        <v>1.0</v>
      </c>
      <c r="J33" s="189">
        <f t="shared" si="8"/>
        <v>67.716</v>
      </c>
      <c r="K33" s="190"/>
      <c r="L33" s="168"/>
      <c r="M33" s="197"/>
      <c r="N33" s="197"/>
      <c r="O33" s="190"/>
      <c r="P33" s="190"/>
      <c r="Q33" s="192">
        <v>22.5</v>
      </c>
      <c r="R33" s="191">
        <f t="shared" si="9"/>
        <v>1.5</v>
      </c>
      <c r="S33" s="185">
        <f t="shared" si="10"/>
        <v>1</v>
      </c>
      <c r="T33" s="185">
        <f t="shared" si="11"/>
        <v>1.5</v>
      </c>
      <c r="U33" s="193">
        <f t="shared" si="12"/>
        <v>67.716</v>
      </c>
      <c r="V33" s="191">
        <f t="shared" ref="V33:W33" si="28">C33/100</f>
        <v>0.96</v>
      </c>
      <c r="W33" s="191">
        <f t="shared" si="28"/>
        <v>2.09</v>
      </c>
      <c r="X33" s="191">
        <f t="shared" si="14"/>
        <v>1.5</v>
      </c>
      <c r="Y33" s="194">
        <f t="shared" si="15"/>
        <v>3.0096</v>
      </c>
      <c r="Z33" s="190"/>
      <c r="AA33" s="190"/>
      <c r="AB33" s="190"/>
      <c r="AC33" s="190"/>
      <c r="AD33" s="190"/>
      <c r="AE33" s="190"/>
      <c r="AF33" s="190"/>
      <c r="AG33" s="190"/>
      <c r="AH33" s="190"/>
      <c r="AI33" s="190"/>
      <c r="AJ33" s="190"/>
      <c r="AK33" s="190"/>
      <c r="AL33" s="190"/>
      <c r="AM33" s="190"/>
      <c r="AN33" s="190"/>
      <c r="AO33" s="190"/>
      <c r="AP33" s="190"/>
      <c r="AQ33" s="190"/>
      <c r="AR33" s="190"/>
      <c r="AS33" s="190"/>
    </row>
    <row r="34" ht="27.0" customHeight="1">
      <c r="A34" s="185">
        <v>23.0</v>
      </c>
      <c r="B34" s="195" t="s">
        <v>84</v>
      </c>
      <c r="C34" s="195">
        <v>96.0</v>
      </c>
      <c r="D34" s="195">
        <v>209.0</v>
      </c>
      <c r="E34" s="195">
        <v>150.0</v>
      </c>
      <c r="F34" s="195">
        <f t="shared" si="5"/>
        <v>0</v>
      </c>
      <c r="G34" s="195">
        <f t="shared" si="6"/>
        <v>67.716</v>
      </c>
      <c r="H34" s="196">
        <f t="shared" si="7"/>
        <v>67.716</v>
      </c>
      <c r="I34" s="195">
        <v>2.0</v>
      </c>
      <c r="J34" s="189">
        <f t="shared" si="8"/>
        <v>135.432</v>
      </c>
      <c r="K34" s="190"/>
      <c r="L34" s="168"/>
      <c r="M34" s="197"/>
      <c r="N34" s="197"/>
      <c r="O34" s="190"/>
      <c r="P34" s="190"/>
      <c r="Q34" s="192">
        <v>22.5</v>
      </c>
      <c r="R34" s="191">
        <f t="shared" si="9"/>
        <v>1.5</v>
      </c>
      <c r="S34" s="185">
        <f t="shared" si="10"/>
        <v>2</v>
      </c>
      <c r="T34" s="185">
        <f t="shared" si="11"/>
        <v>3</v>
      </c>
      <c r="U34" s="193">
        <f t="shared" si="12"/>
        <v>67.716</v>
      </c>
      <c r="V34" s="191">
        <f t="shared" ref="V34:W34" si="29">C34/100</f>
        <v>0.96</v>
      </c>
      <c r="W34" s="191">
        <f t="shared" si="29"/>
        <v>2.09</v>
      </c>
      <c r="X34" s="191">
        <f t="shared" si="14"/>
        <v>3</v>
      </c>
      <c r="Y34" s="194">
        <f t="shared" si="15"/>
        <v>6.0192</v>
      </c>
      <c r="Z34" s="190"/>
      <c r="AA34" s="190"/>
      <c r="AB34" s="190"/>
      <c r="AC34" s="190"/>
      <c r="AD34" s="190"/>
      <c r="AE34" s="190"/>
      <c r="AF34" s="190"/>
      <c r="AG34" s="190"/>
      <c r="AH34" s="190"/>
      <c r="AI34" s="190"/>
      <c r="AJ34" s="190"/>
      <c r="AK34" s="190"/>
      <c r="AL34" s="190"/>
      <c r="AM34" s="190"/>
      <c r="AN34" s="190"/>
      <c r="AO34" s="190"/>
      <c r="AP34" s="190"/>
      <c r="AQ34" s="190"/>
      <c r="AR34" s="190"/>
      <c r="AS34" s="190"/>
    </row>
    <row r="35" ht="27.0" customHeight="1">
      <c r="A35" s="185">
        <v>25.0</v>
      </c>
      <c r="B35" s="195" t="s">
        <v>84</v>
      </c>
      <c r="C35" s="195">
        <v>96.0</v>
      </c>
      <c r="D35" s="195">
        <v>209.0</v>
      </c>
      <c r="E35" s="195">
        <v>150.0</v>
      </c>
      <c r="F35" s="195">
        <f t="shared" si="5"/>
        <v>0</v>
      </c>
      <c r="G35" s="195">
        <f t="shared" si="6"/>
        <v>67.716</v>
      </c>
      <c r="H35" s="196">
        <f t="shared" si="7"/>
        <v>67.716</v>
      </c>
      <c r="I35" s="195">
        <v>1.0</v>
      </c>
      <c r="J35" s="189">
        <f t="shared" si="8"/>
        <v>67.716</v>
      </c>
      <c r="K35" s="190"/>
      <c r="L35" s="168"/>
      <c r="M35" s="197"/>
      <c r="N35" s="197"/>
      <c r="O35" s="190"/>
      <c r="P35" s="190"/>
      <c r="Q35" s="192">
        <v>22.5</v>
      </c>
      <c r="R35" s="191">
        <f t="shared" si="9"/>
        <v>1.5</v>
      </c>
      <c r="S35" s="185">
        <f t="shared" si="10"/>
        <v>1</v>
      </c>
      <c r="T35" s="185">
        <f t="shared" si="11"/>
        <v>1.5</v>
      </c>
      <c r="U35" s="193">
        <f t="shared" si="12"/>
        <v>67.716</v>
      </c>
      <c r="V35" s="191">
        <f t="shared" ref="V35:W35" si="30">C35/100</f>
        <v>0.96</v>
      </c>
      <c r="W35" s="191">
        <f t="shared" si="30"/>
        <v>2.09</v>
      </c>
      <c r="X35" s="191">
        <f t="shared" si="14"/>
        <v>1.5</v>
      </c>
      <c r="Y35" s="194">
        <f t="shared" si="15"/>
        <v>3.0096</v>
      </c>
      <c r="Z35" s="140"/>
      <c r="AA35" s="140"/>
      <c r="AB35" s="140"/>
      <c r="AC35" s="140"/>
      <c r="AD35" s="140"/>
      <c r="AE35" s="140"/>
      <c r="AF35" s="140"/>
      <c r="AG35" s="140"/>
      <c r="AH35" s="140"/>
      <c r="AI35" s="140"/>
      <c r="AJ35" s="140"/>
      <c r="AK35" s="140"/>
      <c r="AL35" s="140"/>
      <c r="AM35" s="140"/>
      <c r="AN35" s="140"/>
      <c r="AO35" s="140"/>
      <c r="AP35" s="140"/>
      <c r="AQ35" s="140"/>
      <c r="AR35" s="140"/>
      <c r="AS35" s="140"/>
    </row>
    <row r="36" ht="27.0" customHeight="1">
      <c r="A36" s="185">
        <v>27.0</v>
      </c>
      <c r="B36" s="186" t="s">
        <v>87</v>
      </c>
      <c r="C36" s="187">
        <v>86.0</v>
      </c>
      <c r="D36" s="187">
        <v>190.0</v>
      </c>
      <c r="E36" s="187">
        <v>191.0</v>
      </c>
      <c r="F36" s="187">
        <f t="shared" si="5"/>
        <v>0.8</v>
      </c>
      <c r="G36" s="187">
        <f t="shared" si="6"/>
        <v>59.29786</v>
      </c>
      <c r="H36" s="188">
        <f t="shared" si="7"/>
        <v>47.438288</v>
      </c>
      <c r="I36" s="187">
        <v>1.0</v>
      </c>
      <c r="J36" s="189">
        <f t="shared" si="8"/>
        <v>47.438288</v>
      </c>
      <c r="K36" s="190"/>
      <c r="L36" s="168"/>
      <c r="M36" s="197"/>
      <c r="N36" s="197"/>
      <c r="O36" s="190"/>
      <c r="P36" s="190"/>
      <c r="Q36" s="192">
        <v>19.0</v>
      </c>
      <c r="R36" s="191">
        <f t="shared" si="9"/>
        <v>1.91</v>
      </c>
      <c r="S36" s="185">
        <f t="shared" si="10"/>
        <v>1</v>
      </c>
      <c r="T36" s="185">
        <f t="shared" si="11"/>
        <v>1.91</v>
      </c>
      <c r="U36" s="193">
        <f t="shared" si="12"/>
        <v>59.29786</v>
      </c>
      <c r="V36" s="191">
        <f t="shared" ref="V36:W36" si="31">C36/100</f>
        <v>0.86</v>
      </c>
      <c r="W36" s="191">
        <f t="shared" si="31"/>
        <v>1.9</v>
      </c>
      <c r="X36" s="191">
        <f t="shared" si="14"/>
        <v>1.91</v>
      </c>
      <c r="Y36" s="194">
        <f t="shared" si="15"/>
        <v>3.12094</v>
      </c>
      <c r="Z36" s="140"/>
      <c r="AA36" s="140"/>
      <c r="AB36" s="140"/>
      <c r="AC36" s="140"/>
      <c r="AD36" s="140"/>
      <c r="AE36" s="140"/>
      <c r="AF36" s="140"/>
      <c r="AG36" s="140"/>
      <c r="AH36" s="140"/>
      <c r="AI36" s="140"/>
      <c r="AJ36" s="140"/>
      <c r="AK36" s="140"/>
      <c r="AL36" s="140"/>
      <c r="AM36" s="140"/>
      <c r="AN36" s="140"/>
      <c r="AO36" s="140"/>
      <c r="AP36" s="140"/>
      <c r="AQ36" s="140"/>
      <c r="AR36" s="140"/>
      <c r="AS36" s="140"/>
    </row>
    <row r="37" ht="27.0" customHeight="1">
      <c r="A37" s="185">
        <v>30.0</v>
      </c>
      <c r="B37" s="195" t="s">
        <v>83</v>
      </c>
      <c r="C37" s="195">
        <v>103.0</v>
      </c>
      <c r="D37" s="195">
        <v>190.0</v>
      </c>
      <c r="E37" s="195">
        <v>160.0</v>
      </c>
      <c r="F37" s="195">
        <f t="shared" si="5"/>
        <v>0</v>
      </c>
      <c r="G37" s="195">
        <f t="shared" si="6"/>
        <v>59.4928</v>
      </c>
      <c r="H37" s="196">
        <f t="shared" si="7"/>
        <v>59.4928</v>
      </c>
      <c r="I37" s="195">
        <v>6.0</v>
      </c>
      <c r="J37" s="219">
        <f t="shared" si="8"/>
        <v>356.9568</v>
      </c>
      <c r="K37" s="140"/>
      <c r="L37" s="198"/>
      <c r="M37" s="199"/>
      <c r="N37" s="199"/>
      <c r="O37" s="140"/>
      <c r="P37" s="140"/>
      <c r="Q37" s="192">
        <v>19.0</v>
      </c>
      <c r="R37" s="191">
        <f t="shared" si="9"/>
        <v>1.6</v>
      </c>
      <c r="S37" s="185">
        <f t="shared" si="10"/>
        <v>6</v>
      </c>
      <c r="T37" s="185">
        <f t="shared" si="11"/>
        <v>9.6</v>
      </c>
      <c r="U37" s="193">
        <f t="shared" si="12"/>
        <v>59.4928</v>
      </c>
      <c r="V37" s="191">
        <f t="shared" ref="V37:W37" si="32">C37/100</f>
        <v>1.03</v>
      </c>
      <c r="W37" s="191">
        <f t="shared" si="32"/>
        <v>1.9</v>
      </c>
      <c r="X37" s="191">
        <f t="shared" si="14"/>
        <v>9.6</v>
      </c>
      <c r="Y37" s="194">
        <f t="shared" si="15"/>
        <v>18.7872</v>
      </c>
      <c r="Z37" s="140"/>
      <c r="AA37" s="140"/>
      <c r="AB37" s="140"/>
      <c r="AC37" s="140"/>
      <c r="AD37" s="140"/>
      <c r="AE37" s="140"/>
      <c r="AF37" s="140"/>
      <c r="AG37" s="140"/>
      <c r="AH37" s="140"/>
      <c r="AI37" s="140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</row>
    <row r="38" ht="27.0" customHeight="1">
      <c r="A38" s="185">
        <v>31.0</v>
      </c>
      <c r="B38" s="195" t="s">
        <v>83</v>
      </c>
      <c r="C38" s="195">
        <v>102.0</v>
      </c>
      <c r="D38" s="195">
        <v>190.0</v>
      </c>
      <c r="E38" s="195">
        <v>160.0</v>
      </c>
      <c r="F38" s="195">
        <f t="shared" si="5"/>
        <v>0</v>
      </c>
      <c r="G38" s="195">
        <f t="shared" si="6"/>
        <v>58.9152</v>
      </c>
      <c r="H38" s="196">
        <f t="shared" si="7"/>
        <v>58.9152</v>
      </c>
      <c r="I38" s="195">
        <v>3.0</v>
      </c>
      <c r="J38" s="219">
        <f t="shared" si="8"/>
        <v>176.7456</v>
      </c>
      <c r="K38" s="140"/>
      <c r="L38" s="198"/>
      <c r="M38" s="199"/>
      <c r="N38" s="199"/>
      <c r="O38" s="140"/>
      <c r="P38" s="140"/>
      <c r="Q38" s="192">
        <v>19.0</v>
      </c>
      <c r="R38" s="191">
        <f t="shared" si="9"/>
        <v>1.6</v>
      </c>
      <c r="S38" s="185">
        <f t="shared" si="10"/>
        <v>3</v>
      </c>
      <c r="T38" s="185">
        <f t="shared" si="11"/>
        <v>4.8</v>
      </c>
      <c r="U38" s="193">
        <f t="shared" si="12"/>
        <v>58.9152</v>
      </c>
      <c r="V38" s="191">
        <f t="shared" ref="V38:W38" si="33">C38/100</f>
        <v>1.02</v>
      </c>
      <c r="W38" s="191">
        <f t="shared" si="33"/>
        <v>1.9</v>
      </c>
      <c r="X38" s="191">
        <f t="shared" si="14"/>
        <v>4.8</v>
      </c>
      <c r="Y38" s="194">
        <f t="shared" si="15"/>
        <v>9.3024</v>
      </c>
      <c r="Z38" s="140"/>
      <c r="AA38" s="140"/>
      <c r="AB38" s="140"/>
      <c r="AC38" s="140"/>
      <c r="AD38" s="140"/>
      <c r="AE38" s="140"/>
      <c r="AF38" s="140"/>
      <c r="AG38" s="140"/>
      <c r="AH38" s="140"/>
      <c r="AI38" s="140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</row>
    <row r="39" ht="27.0" customHeight="1">
      <c r="A39" s="185">
        <v>32.0</v>
      </c>
      <c r="B39" s="195" t="s">
        <v>83</v>
      </c>
      <c r="C39" s="195">
        <v>102.0</v>
      </c>
      <c r="D39" s="195">
        <v>190.0</v>
      </c>
      <c r="E39" s="195">
        <v>161.0</v>
      </c>
      <c r="F39" s="195">
        <f t="shared" si="5"/>
        <v>0</v>
      </c>
      <c r="G39" s="195">
        <f t="shared" si="6"/>
        <v>59.28342</v>
      </c>
      <c r="H39" s="196">
        <f t="shared" si="7"/>
        <v>59.28342</v>
      </c>
      <c r="I39" s="195">
        <v>2.0</v>
      </c>
      <c r="J39" s="219">
        <f t="shared" si="8"/>
        <v>118.56684</v>
      </c>
      <c r="K39" s="140"/>
      <c r="L39" s="198"/>
      <c r="M39" s="199"/>
      <c r="N39" s="199"/>
      <c r="O39" s="140"/>
      <c r="P39" s="140"/>
      <c r="Q39" s="192">
        <v>19.0</v>
      </c>
      <c r="R39" s="191">
        <f t="shared" si="9"/>
        <v>1.61</v>
      </c>
      <c r="S39" s="185">
        <f t="shared" si="10"/>
        <v>2</v>
      </c>
      <c r="T39" s="185">
        <f t="shared" si="11"/>
        <v>3.22</v>
      </c>
      <c r="U39" s="193">
        <f t="shared" si="12"/>
        <v>59.28342</v>
      </c>
      <c r="V39" s="191">
        <f t="shared" ref="V39:W39" si="34">C39/100</f>
        <v>1.02</v>
      </c>
      <c r="W39" s="191">
        <f t="shared" si="34"/>
        <v>1.9</v>
      </c>
      <c r="X39" s="191">
        <f t="shared" si="14"/>
        <v>3.22</v>
      </c>
      <c r="Y39" s="194">
        <f t="shared" si="15"/>
        <v>6.24036</v>
      </c>
      <c r="Z39" s="140"/>
      <c r="AA39" s="140"/>
      <c r="AB39" s="140"/>
      <c r="AC39" s="140"/>
      <c r="AD39" s="140"/>
      <c r="AE39" s="140"/>
      <c r="AF39" s="140"/>
      <c r="AG39" s="140"/>
      <c r="AH39" s="140"/>
      <c r="AI39" s="140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</row>
    <row r="40" ht="27.0" customHeight="1">
      <c r="A40" s="185">
        <v>35.0</v>
      </c>
      <c r="B40" s="195" t="s">
        <v>83</v>
      </c>
      <c r="C40" s="195">
        <v>103.0</v>
      </c>
      <c r="D40" s="195">
        <v>190.0</v>
      </c>
      <c r="E40" s="195">
        <v>159.0</v>
      </c>
      <c r="F40" s="195">
        <f t="shared" si="5"/>
        <v>0</v>
      </c>
      <c r="G40" s="195">
        <f t="shared" si="6"/>
        <v>59.12097</v>
      </c>
      <c r="H40" s="196">
        <f t="shared" si="7"/>
        <v>59.12097</v>
      </c>
      <c r="I40" s="195">
        <v>2.0</v>
      </c>
      <c r="J40" s="219">
        <f t="shared" si="8"/>
        <v>118.24194</v>
      </c>
      <c r="K40" s="140"/>
      <c r="L40" s="198"/>
      <c r="M40" s="199"/>
      <c r="N40" s="199"/>
      <c r="O40" s="140"/>
      <c r="P40" s="140"/>
      <c r="Q40" s="192">
        <v>19.0</v>
      </c>
      <c r="R40" s="191">
        <f t="shared" si="9"/>
        <v>1.59</v>
      </c>
      <c r="S40" s="185">
        <f t="shared" si="10"/>
        <v>2</v>
      </c>
      <c r="T40" s="185">
        <f t="shared" si="11"/>
        <v>3.18</v>
      </c>
      <c r="U40" s="193">
        <f t="shared" si="12"/>
        <v>59.12097</v>
      </c>
      <c r="V40" s="191">
        <f t="shared" ref="V40:W40" si="35">C40/100</f>
        <v>1.03</v>
      </c>
      <c r="W40" s="191">
        <f t="shared" si="35"/>
        <v>1.9</v>
      </c>
      <c r="X40" s="191">
        <f t="shared" si="14"/>
        <v>3.18</v>
      </c>
      <c r="Y40" s="194">
        <f t="shared" si="15"/>
        <v>6.22326</v>
      </c>
      <c r="Z40" s="140"/>
      <c r="AA40" s="140"/>
      <c r="AB40" s="140"/>
      <c r="AC40" s="140"/>
      <c r="AD40" s="140"/>
      <c r="AE40" s="140"/>
      <c r="AF40" s="140"/>
      <c r="AG40" s="140"/>
      <c r="AH40" s="140"/>
      <c r="AI40" s="140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</row>
    <row r="41" ht="27.0" customHeight="1">
      <c r="A41" s="185">
        <v>36.0</v>
      </c>
      <c r="B41" s="195" t="s">
        <v>83</v>
      </c>
      <c r="C41" s="195">
        <v>103.0</v>
      </c>
      <c r="D41" s="195">
        <v>190.0</v>
      </c>
      <c r="E41" s="195">
        <v>162.0</v>
      </c>
      <c r="F41" s="195">
        <f t="shared" si="5"/>
        <v>0</v>
      </c>
      <c r="G41" s="195">
        <f t="shared" si="6"/>
        <v>60.23646</v>
      </c>
      <c r="H41" s="196">
        <f t="shared" si="7"/>
        <v>60.23646</v>
      </c>
      <c r="I41" s="195">
        <v>2.0</v>
      </c>
      <c r="J41" s="219">
        <f t="shared" si="8"/>
        <v>120.47292</v>
      </c>
      <c r="K41" s="140"/>
      <c r="L41" s="198"/>
      <c r="M41" s="199"/>
      <c r="N41" s="199"/>
      <c r="O41" s="140"/>
      <c r="P41" s="140"/>
      <c r="Q41" s="192">
        <v>19.0</v>
      </c>
      <c r="R41" s="191">
        <f t="shared" si="9"/>
        <v>1.62</v>
      </c>
      <c r="S41" s="185">
        <f t="shared" si="10"/>
        <v>2</v>
      </c>
      <c r="T41" s="185">
        <f t="shared" si="11"/>
        <v>3.24</v>
      </c>
      <c r="U41" s="193">
        <f t="shared" si="12"/>
        <v>60.23646</v>
      </c>
      <c r="V41" s="191">
        <f t="shared" ref="V41:W41" si="36">C41/100</f>
        <v>1.03</v>
      </c>
      <c r="W41" s="191">
        <f t="shared" si="36"/>
        <v>1.9</v>
      </c>
      <c r="X41" s="191">
        <f t="shared" si="14"/>
        <v>3.24</v>
      </c>
      <c r="Y41" s="194">
        <f t="shared" si="15"/>
        <v>6.34068</v>
      </c>
      <c r="Z41" s="140"/>
      <c r="AA41" s="140"/>
      <c r="AB41" s="140"/>
      <c r="AC41" s="140"/>
      <c r="AD41" s="140"/>
      <c r="AE41" s="140"/>
      <c r="AF41" s="140"/>
      <c r="AG41" s="140"/>
      <c r="AH41" s="140"/>
      <c r="AI41" s="140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</row>
    <row r="42" ht="27.0" customHeight="1">
      <c r="A42" s="185">
        <v>37.0</v>
      </c>
      <c r="B42" s="195" t="s">
        <v>83</v>
      </c>
      <c r="C42" s="195">
        <v>103.0</v>
      </c>
      <c r="D42" s="195">
        <v>190.0</v>
      </c>
      <c r="E42" s="195">
        <v>174.0</v>
      </c>
      <c r="F42" s="195">
        <f t="shared" si="5"/>
        <v>0</v>
      </c>
      <c r="G42" s="195">
        <f t="shared" si="6"/>
        <v>64.69842</v>
      </c>
      <c r="H42" s="196">
        <f t="shared" si="7"/>
        <v>64.69842</v>
      </c>
      <c r="I42" s="195">
        <v>8.0</v>
      </c>
      <c r="J42" s="219">
        <f t="shared" si="8"/>
        <v>517.58736</v>
      </c>
      <c r="K42" s="140"/>
      <c r="L42" s="198"/>
      <c r="M42" s="199"/>
      <c r="N42" s="199"/>
      <c r="O42" s="140"/>
      <c r="P42" s="140"/>
      <c r="Q42" s="192">
        <v>19.0</v>
      </c>
      <c r="R42" s="191">
        <f t="shared" si="9"/>
        <v>1.74</v>
      </c>
      <c r="S42" s="185">
        <f t="shared" si="10"/>
        <v>8</v>
      </c>
      <c r="T42" s="185">
        <f t="shared" si="11"/>
        <v>13.92</v>
      </c>
      <c r="U42" s="193">
        <f t="shared" si="12"/>
        <v>64.69842</v>
      </c>
      <c r="V42" s="191">
        <f t="shared" ref="V42:W42" si="37">C42/100</f>
        <v>1.03</v>
      </c>
      <c r="W42" s="191">
        <f t="shared" si="37"/>
        <v>1.9</v>
      </c>
      <c r="X42" s="191">
        <f t="shared" si="14"/>
        <v>13.92</v>
      </c>
      <c r="Y42" s="194">
        <f t="shared" si="15"/>
        <v>27.24144</v>
      </c>
      <c r="Z42" s="140"/>
      <c r="AA42" s="140"/>
      <c r="AB42" s="140"/>
      <c r="AC42" s="140"/>
      <c r="AD42" s="140"/>
      <c r="AE42" s="140"/>
      <c r="AF42" s="140"/>
      <c r="AG42" s="140"/>
      <c r="AH42" s="140"/>
      <c r="AI42" s="140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</row>
    <row r="43" ht="27.0" customHeight="1">
      <c r="A43" s="185">
        <v>38.0</v>
      </c>
      <c r="B43" s="195" t="s">
        <v>83</v>
      </c>
      <c r="C43" s="195">
        <v>103.0</v>
      </c>
      <c r="D43" s="195">
        <v>190.0</v>
      </c>
      <c r="E43" s="195">
        <v>168.0</v>
      </c>
      <c r="F43" s="195">
        <f t="shared" si="5"/>
        <v>0</v>
      </c>
      <c r="G43" s="195">
        <f t="shared" si="6"/>
        <v>62.46744</v>
      </c>
      <c r="H43" s="196">
        <f t="shared" si="7"/>
        <v>62.46744</v>
      </c>
      <c r="I43" s="195">
        <v>1.0</v>
      </c>
      <c r="J43" s="219">
        <f t="shared" si="8"/>
        <v>62.46744</v>
      </c>
      <c r="K43" s="140"/>
      <c r="L43" s="198"/>
      <c r="M43" s="199"/>
      <c r="N43" s="199"/>
      <c r="O43" s="140"/>
      <c r="P43" s="140"/>
      <c r="Q43" s="192">
        <v>19.0</v>
      </c>
      <c r="R43" s="191">
        <f t="shared" si="9"/>
        <v>1.68</v>
      </c>
      <c r="S43" s="185">
        <f t="shared" si="10"/>
        <v>1</v>
      </c>
      <c r="T43" s="185">
        <f t="shared" si="11"/>
        <v>1.68</v>
      </c>
      <c r="U43" s="193">
        <f t="shared" si="12"/>
        <v>62.46744</v>
      </c>
      <c r="V43" s="191">
        <f t="shared" ref="V43:W43" si="38">C43/100</f>
        <v>1.03</v>
      </c>
      <c r="W43" s="191">
        <f t="shared" si="38"/>
        <v>1.9</v>
      </c>
      <c r="X43" s="191">
        <f t="shared" si="14"/>
        <v>1.68</v>
      </c>
      <c r="Y43" s="194">
        <f t="shared" si="15"/>
        <v>3.28776</v>
      </c>
      <c r="Z43" s="140"/>
      <c r="AA43" s="140"/>
      <c r="AB43" s="140"/>
      <c r="AC43" s="140"/>
      <c r="AD43" s="140"/>
      <c r="AE43" s="140"/>
      <c r="AF43" s="140"/>
      <c r="AG43" s="140"/>
      <c r="AH43" s="140"/>
      <c r="AI43" s="140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</row>
    <row r="44" ht="27.0" customHeight="1">
      <c r="A44" s="185">
        <v>47.0</v>
      </c>
      <c r="B44" s="195" t="s">
        <v>83</v>
      </c>
      <c r="C44" s="195">
        <v>103.0</v>
      </c>
      <c r="D44" s="195">
        <v>190.0</v>
      </c>
      <c r="E44" s="195">
        <v>155.0</v>
      </c>
      <c r="F44" s="195">
        <f t="shared" si="5"/>
        <v>0</v>
      </c>
      <c r="G44" s="195">
        <f t="shared" si="6"/>
        <v>57.63365</v>
      </c>
      <c r="H44" s="196">
        <f t="shared" si="7"/>
        <v>57.63365</v>
      </c>
      <c r="I44" s="195">
        <v>1.0</v>
      </c>
      <c r="J44" s="219">
        <f t="shared" si="8"/>
        <v>57.63365</v>
      </c>
      <c r="K44" s="140"/>
      <c r="L44" s="198"/>
      <c r="M44" s="199"/>
      <c r="N44" s="199"/>
      <c r="O44" s="140"/>
      <c r="P44" s="140"/>
      <c r="Q44" s="192">
        <v>19.0</v>
      </c>
      <c r="R44" s="191">
        <f t="shared" si="9"/>
        <v>1.55</v>
      </c>
      <c r="S44" s="185">
        <f t="shared" si="10"/>
        <v>1</v>
      </c>
      <c r="T44" s="185">
        <f t="shared" si="11"/>
        <v>1.55</v>
      </c>
      <c r="U44" s="193">
        <f t="shared" si="12"/>
        <v>57.63365</v>
      </c>
      <c r="V44" s="191">
        <f t="shared" ref="V44:W44" si="39">C44/100</f>
        <v>1.03</v>
      </c>
      <c r="W44" s="191">
        <f t="shared" si="39"/>
        <v>1.9</v>
      </c>
      <c r="X44" s="191">
        <f t="shared" si="14"/>
        <v>1.55</v>
      </c>
      <c r="Y44" s="194">
        <f t="shared" si="15"/>
        <v>3.03335</v>
      </c>
      <c r="Z44" s="140"/>
      <c r="AA44" s="140"/>
      <c r="AB44" s="140"/>
      <c r="AC44" s="140"/>
      <c r="AD44" s="140"/>
      <c r="AE44" s="140"/>
      <c r="AF44" s="140"/>
      <c r="AG44" s="140"/>
      <c r="AH44" s="140"/>
      <c r="AI44" s="140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</row>
    <row r="45" ht="27.0" customHeight="1">
      <c r="A45" s="185">
        <v>55.0</v>
      </c>
      <c r="B45" s="195" t="s">
        <v>83</v>
      </c>
      <c r="C45" s="195">
        <v>103.0</v>
      </c>
      <c r="D45" s="195">
        <v>190.0</v>
      </c>
      <c r="E45" s="195">
        <v>215.0</v>
      </c>
      <c r="F45" s="195">
        <f t="shared" si="5"/>
        <v>0</v>
      </c>
      <c r="G45" s="195">
        <f t="shared" si="6"/>
        <v>79.94345</v>
      </c>
      <c r="H45" s="196">
        <f t="shared" si="7"/>
        <v>79.94345</v>
      </c>
      <c r="I45" s="195">
        <v>1.0</v>
      </c>
      <c r="J45" s="219">
        <f t="shared" si="8"/>
        <v>79.94345</v>
      </c>
      <c r="K45" s="140"/>
      <c r="L45" s="198"/>
      <c r="M45" s="199"/>
      <c r="N45" s="199"/>
      <c r="O45" s="140"/>
      <c r="P45" s="140"/>
      <c r="Q45" s="192">
        <v>19.0</v>
      </c>
      <c r="R45" s="191">
        <f t="shared" si="9"/>
        <v>2.15</v>
      </c>
      <c r="S45" s="185">
        <f t="shared" si="10"/>
        <v>1</v>
      </c>
      <c r="T45" s="185">
        <f t="shared" si="11"/>
        <v>2.15</v>
      </c>
      <c r="U45" s="193">
        <f t="shared" si="12"/>
        <v>79.94345</v>
      </c>
      <c r="V45" s="191">
        <f t="shared" ref="V45:W45" si="40">C45/100</f>
        <v>1.03</v>
      </c>
      <c r="W45" s="191">
        <f t="shared" si="40"/>
        <v>1.9</v>
      </c>
      <c r="X45" s="191">
        <f t="shared" si="14"/>
        <v>2.15</v>
      </c>
      <c r="Y45" s="194">
        <f t="shared" si="15"/>
        <v>4.20755</v>
      </c>
      <c r="Z45" s="140"/>
      <c r="AA45" s="140"/>
      <c r="AB45" s="140"/>
      <c r="AC45" s="140"/>
      <c r="AD45" s="140"/>
      <c r="AE45" s="140"/>
      <c r="AF45" s="140"/>
      <c r="AG45" s="140"/>
      <c r="AH45" s="140"/>
      <c r="AI45" s="140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</row>
    <row r="46" ht="27.0" customHeight="1">
      <c r="A46" s="185">
        <v>61.0</v>
      </c>
      <c r="B46" s="195" t="s">
        <v>83</v>
      </c>
      <c r="C46" s="195">
        <v>103.0</v>
      </c>
      <c r="D46" s="195">
        <v>190.0</v>
      </c>
      <c r="E46" s="195">
        <v>175.0</v>
      </c>
      <c r="F46" s="195">
        <f t="shared" si="5"/>
        <v>0</v>
      </c>
      <c r="G46" s="195">
        <f t="shared" si="6"/>
        <v>65.07025</v>
      </c>
      <c r="H46" s="196">
        <f t="shared" si="7"/>
        <v>65.07025</v>
      </c>
      <c r="I46" s="195">
        <v>1.0</v>
      </c>
      <c r="J46" s="219">
        <f t="shared" si="8"/>
        <v>65.07025</v>
      </c>
      <c r="K46" s="140"/>
      <c r="L46" s="198"/>
      <c r="M46" s="199"/>
      <c r="N46" s="199"/>
      <c r="O46" s="140"/>
      <c r="P46" s="140"/>
      <c r="Q46" s="192">
        <v>19.0</v>
      </c>
      <c r="R46" s="191">
        <f t="shared" si="9"/>
        <v>1.75</v>
      </c>
      <c r="S46" s="185">
        <f t="shared" si="10"/>
        <v>1</v>
      </c>
      <c r="T46" s="185">
        <f t="shared" si="11"/>
        <v>1.75</v>
      </c>
      <c r="U46" s="193">
        <f t="shared" si="12"/>
        <v>65.07025</v>
      </c>
      <c r="V46" s="191">
        <f t="shared" ref="V46:W46" si="41">C46/100</f>
        <v>1.03</v>
      </c>
      <c r="W46" s="191">
        <f t="shared" si="41"/>
        <v>1.9</v>
      </c>
      <c r="X46" s="191">
        <f t="shared" si="14"/>
        <v>1.75</v>
      </c>
      <c r="Y46" s="194">
        <f t="shared" si="15"/>
        <v>3.42475</v>
      </c>
      <c r="Z46" s="140"/>
      <c r="AA46" s="140"/>
      <c r="AB46" s="140"/>
      <c r="AC46" s="140"/>
      <c r="AD46" s="140"/>
      <c r="AE46" s="140"/>
      <c r="AF46" s="140"/>
      <c r="AG46" s="140"/>
      <c r="AH46" s="140"/>
      <c r="AI46" s="140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</row>
    <row r="47" ht="27.0" customHeight="1">
      <c r="A47" s="185">
        <v>67.0</v>
      </c>
      <c r="B47" s="195" t="s">
        <v>83</v>
      </c>
      <c r="C47" s="195">
        <v>99.0</v>
      </c>
      <c r="D47" s="195">
        <v>190.0</v>
      </c>
      <c r="E47" s="195">
        <v>191.0</v>
      </c>
      <c r="F47" s="195">
        <f t="shared" si="5"/>
        <v>0</v>
      </c>
      <c r="G47" s="195">
        <f t="shared" si="6"/>
        <v>68.26149</v>
      </c>
      <c r="H47" s="196">
        <f t="shared" si="7"/>
        <v>68.26149</v>
      </c>
      <c r="I47" s="195">
        <v>1.0</v>
      </c>
      <c r="J47" s="219">
        <f t="shared" si="8"/>
        <v>68.26149</v>
      </c>
      <c r="K47" s="140"/>
      <c r="L47" s="198"/>
      <c r="M47" s="199"/>
      <c r="N47" s="199"/>
      <c r="O47" s="140"/>
      <c r="P47" s="140"/>
      <c r="Q47" s="192">
        <v>19.0</v>
      </c>
      <c r="R47" s="191">
        <f t="shared" si="9"/>
        <v>1.91</v>
      </c>
      <c r="S47" s="185">
        <f t="shared" si="10"/>
        <v>1</v>
      </c>
      <c r="T47" s="185">
        <f t="shared" si="11"/>
        <v>1.91</v>
      </c>
      <c r="U47" s="193">
        <f t="shared" si="12"/>
        <v>68.26149</v>
      </c>
      <c r="V47" s="191">
        <f t="shared" ref="V47:W47" si="42">C47/100</f>
        <v>0.99</v>
      </c>
      <c r="W47" s="191">
        <f t="shared" si="42"/>
        <v>1.9</v>
      </c>
      <c r="X47" s="191">
        <f t="shared" si="14"/>
        <v>1.91</v>
      </c>
      <c r="Y47" s="194">
        <f t="shared" si="15"/>
        <v>3.59271</v>
      </c>
      <c r="Z47" s="140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</row>
    <row r="48" ht="27.0" customHeight="1">
      <c r="A48" s="185">
        <v>70.0</v>
      </c>
      <c r="B48" s="195" t="s">
        <v>83</v>
      </c>
      <c r="C48" s="195">
        <v>102.0</v>
      </c>
      <c r="D48" s="195">
        <v>190.0</v>
      </c>
      <c r="E48" s="195">
        <v>191.0</v>
      </c>
      <c r="F48" s="195">
        <f t="shared" si="5"/>
        <v>0</v>
      </c>
      <c r="G48" s="195">
        <f t="shared" si="6"/>
        <v>70.33002</v>
      </c>
      <c r="H48" s="196">
        <f t="shared" si="7"/>
        <v>70.33002</v>
      </c>
      <c r="I48" s="195">
        <v>1.0</v>
      </c>
      <c r="J48" s="219">
        <f t="shared" si="8"/>
        <v>70.33002</v>
      </c>
      <c r="K48" s="140"/>
      <c r="L48" s="198"/>
      <c r="M48" s="199"/>
      <c r="N48" s="199"/>
      <c r="O48" s="140"/>
      <c r="P48" s="140"/>
      <c r="Q48" s="192">
        <v>19.0</v>
      </c>
      <c r="R48" s="191">
        <f t="shared" si="9"/>
        <v>1.91</v>
      </c>
      <c r="S48" s="185">
        <f t="shared" si="10"/>
        <v>1</v>
      </c>
      <c r="T48" s="185">
        <f t="shared" si="11"/>
        <v>1.91</v>
      </c>
      <c r="U48" s="193">
        <f t="shared" si="12"/>
        <v>70.33002</v>
      </c>
      <c r="V48" s="191">
        <f t="shared" ref="V48:W48" si="43">C48/100</f>
        <v>1.02</v>
      </c>
      <c r="W48" s="191">
        <f t="shared" si="43"/>
        <v>1.9</v>
      </c>
      <c r="X48" s="191">
        <f t="shared" si="14"/>
        <v>1.91</v>
      </c>
      <c r="Y48" s="194">
        <f t="shared" si="15"/>
        <v>3.70158</v>
      </c>
      <c r="Z48" s="140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</row>
    <row r="49" ht="27.0" customHeight="1">
      <c r="A49" s="185">
        <v>73.0</v>
      </c>
      <c r="B49" s="195" t="s">
        <v>83</v>
      </c>
      <c r="C49" s="195">
        <v>103.0</v>
      </c>
      <c r="D49" s="195">
        <v>190.0</v>
      </c>
      <c r="E49" s="195">
        <v>190.0</v>
      </c>
      <c r="F49" s="195">
        <f t="shared" si="5"/>
        <v>0</v>
      </c>
      <c r="G49" s="195">
        <f t="shared" si="6"/>
        <v>70.6477</v>
      </c>
      <c r="H49" s="196">
        <f t="shared" si="7"/>
        <v>70.6477</v>
      </c>
      <c r="I49" s="195">
        <v>3.0</v>
      </c>
      <c r="J49" s="219">
        <f t="shared" si="8"/>
        <v>211.9431</v>
      </c>
      <c r="K49" s="140"/>
      <c r="L49" s="198"/>
      <c r="M49" s="199"/>
      <c r="N49" s="199"/>
      <c r="O49" s="140"/>
      <c r="P49" s="140"/>
      <c r="Q49" s="192">
        <v>19.0</v>
      </c>
      <c r="R49" s="191">
        <f t="shared" si="9"/>
        <v>1.9</v>
      </c>
      <c r="S49" s="185">
        <f t="shared" si="10"/>
        <v>3</v>
      </c>
      <c r="T49" s="185">
        <f t="shared" si="11"/>
        <v>5.7</v>
      </c>
      <c r="U49" s="193">
        <f t="shared" si="12"/>
        <v>70.6477</v>
      </c>
      <c r="V49" s="191">
        <f t="shared" ref="V49:W49" si="44">C49/100</f>
        <v>1.03</v>
      </c>
      <c r="W49" s="191">
        <f t="shared" si="44"/>
        <v>1.9</v>
      </c>
      <c r="X49" s="191">
        <f t="shared" si="14"/>
        <v>5.7</v>
      </c>
      <c r="Y49" s="194">
        <f t="shared" si="15"/>
        <v>11.1549</v>
      </c>
      <c r="Z49" s="140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</row>
    <row r="50" ht="27.0" customHeight="1">
      <c r="A50" s="185">
        <v>74.0</v>
      </c>
      <c r="B50" s="195" t="s">
        <v>83</v>
      </c>
      <c r="C50" s="195">
        <v>103.0</v>
      </c>
      <c r="D50" s="195">
        <v>190.0</v>
      </c>
      <c r="E50" s="195">
        <v>191.0</v>
      </c>
      <c r="F50" s="195">
        <f t="shared" si="5"/>
        <v>0</v>
      </c>
      <c r="G50" s="195">
        <f t="shared" si="6"/>
        <v>71.01953</v>
      </c>
      <c r="H50" s="196">
        <f t="shared" si="7"/>
        <v>71.01953</v>
      </c>
      <c r="I50" s="195">
        <v>1.0</v>
      </c>
      <c r="J50" s="219">
        <f t="shared" si="8"/>
        <v>71.01953</v>
      </c>
      <c r="K50" s="140"/>
      <c r="L50" s="198"/>
      <c r="M50" s="199"/>
      <c r="N50" s="199"/>
      <c r="O50" s="140"/>
      <c r="P50" s="140"/>
      <c r="Q50" s="192">
        <v>19.0</v>
      </c>
      <c r="R50" s="191">
        <f t="shared" si="9"/>
        <v>1.91</v>
      </c>
      <c r="S50" s="185">
        <f t="shared" si="10"/>
        <v>1</v>
      </c>
      <c r="T50" s="185">
        <f t="shared" si="11"/>
        <v>1.91</v>
      </c>
      <c r="U50" s="193">
        <f t="shared" si="12"/>
        <v>71.01953</v>
      </c>
      <c r="V50" s="191">
        <f t="shared" ref="V50:W50" si="45">C50/100</f>
        <v>1.03</v>
      </c>
      <c r="W50" s="191">
        <f t="shared" si="45"/>
        <v>1.9</v>
      </c>
      <c r="X50" s="191">
        <f t="shared" si="14"/>
        <v>1.91</v>
      </c>
      <c r="Y50" s="194">
        <f t="shared" si="15"/>
        <v>3.73787</v>
      </c>
      <c r="Z50" s="140"/>
      <c r="AA50" s="140"/>
      <c r="AB50" s="140"/>
      <c r="AC50" s="140"/>
      <c r="AD50" s="140"/>
      <c r="AE50" s="140"/>
      <c r="AF50" s="140"/>
      <c r="AG50" s="140"/>
      <c r="AH50" s="140"/>
      <c r="AI50" s="140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</row>
    <row r="51" ht="27.0" customHeight="1">
      <c r="A51" s="185">
        <v>75.0</v>
      </c>
      <c r="B51" s="195" t="s">
        <v>83</v>
      </c>
      <c r="C51" s="195">
        <v>104.0</v>
      </c>
      <c r="D51" s="195">
        <v>190.0</v>
      </c>
      <c r="E51" s="195">
        <v>322.0</v>
      </c>
      <c r="F51" s="195">
        <f t="shared" si="5"/>
        <v>0</v>
      </c>
      <c r="G51" s="195">
        <f t="shared" si="6"/>
        <v>120.89168</v>
      </c>
      <c r="H51" s="196">
        <f t="shared" si="7"/>
        <v>120.89168</v>
      </c>
      <c r="I51" s="195">
        <v>1.0</v>
      </c>
      <c r="J51" s="219">
        <f t="shared" si="8"/>
        <v>120.89168</v>
      </c>
      <c r="K51" s="140"/>
      <c r="L51" s="198"/>
      <c r="M51" s="199"/>
      <c r="N51" s="199"/>
      <c r="O51" s="140"/>
      <c r="P51" s="140"/>
      <c r="Q51" s="192">
        <v>19.0</v>
      </c>
      <c r="R51" s="191">
        <f t="shared" si="9"/>
        <v>3.22</v>
      </c>
      <c r="S51" s="185">
        <f t="shared" si="10"/>
        <v>1</v>
      </c>
      <c r="T51" s="185">
        <f t="shared" si="11"/>
        <v>3.22</v>
      </c>
      <c r="U51" s="193">
        <f t="shared" si="12"/>
        <v>120.89168</v>
      </c>
      <c r="V51" s="191">
        <f t="shared" ref="V51:W51" si="46">C51/100</f>
        <v>1.04</v>
      </c>
      <c r="W51" s="191">
        <f t="shared" si="46"/>
        <v>1.9</v>
      </c>
      <c r="X51" s="191">
        <f t="shared" si="14"/>
        <v>3.22</v>
      </c>
      <c r="Y51" s="194">
        <f t="shared" si="15"/>
        <v>6.36272</v>
      </c>
      <c r="Z51" s="140"/>
      <c r="AA51" s="140"/>
      <c r="AB51" s="140"/>
      <c r="AC51" s="140"/>
      <c r="AD51" s="140"/>
      <c r="AE51" s="140"/>
      <c r="AF51" s="140"/>
      <c r="AG51" s="140"/>
      <c r="AH51" s="140"/>
      <c r="AI51" s="140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</row>
    <row r="52" ht="27.0" customHeight="1">
      <c r="A52" s="185">
        <v>76.0</v>
      </c>
      <c r="B52" s="195" t="s">
        <v>83</v>
      </c>
      <c r="C52" s="195">
        <v>102.0</v>
      </c>
      <c r="D52" s="195">
        <v>190.0</v>
      </c>
      <c r="E52" s="195">
        <v>163.0</v>
      </c>
      <c r="F52" s="195">
        <f t="shared" si="5"/>
        <v>0</v>
      </c>
      <c r="G52" s="195">
        <f t="shared" si="6"/>
        <v>60.01986</v>
      </c>
      <c r="H52" s="196">
        <f t="shared" si="7"/>
        <v>60.01986</v>
      </c>
      <c r="I52" s="195">
        <v>3.0</v>
      </c>
      <c r="J52" s="219">
        <f t="shared" si="8"/>
        <v>180.05958</v>
      </c>
      <c r="K52" s="140"/>
      <c r="L52" s="198"/>
      <c r="M52" s="199"/>
      <c r="N52" s="199"/>
      <c r="O52" s="140"/>
      <c r="P52" s="140"/>
      <c r="Q52" s="192">
        <v>19.0</v>
      </c>
      <c r="R52" s="191">
        <f t="shared" si="9"/>
        <v>1.63</v>
      </c>
      <c r="S52" s="185">
        <f t="shared" si="10"/>
        <v>3</v>
      </c>
      <c r="T52" s="185">
        <f t="shared" si="11"/>
        <v>4.89</v>
      </c>
      <c r="U52" s="193">
        <f t="shared" si="12"/>
        <v>60.01986</v>
      </c>
      <c r="V52" s="191">
        <f t="shared" ref="V52:W52" si="47">C52/100</f>
        <v>1.02</v>
      </c>
      <c r="W52" s="191">
        <f t="shared" si="47"/>
        <v>1.9</v>
      </c>
      <c r="X52" s="191">
        <f t="shared" si="14"/>
        <v>4.89</v>
      </c>
      <c r="Y52" s="194">
        <f t="shared" si="15"/>
        <v>9.47682</v>
      </c>
      <c r="Z52" s="140"/>
      <c r="AA52" s="140"/>
      <c r="AB52" s="140"/>
      <c r="AC52" s="140"/>
      <c r="AD52" s="140"/>
      <c r="AE52" s="140"/>
      <c r="AF52" s="140"/>
      <c r="AG52" s="140"/>
      <c r="AH52" s="140"/>
      <c r="AI52" s="140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</row>
    <row r="53" ht="27.0" customHeight="1">
      <c r="A53" s="185">
        <v>77.0</v>
      </c>
      <c r="B53" s="195" t="s">
        <v>83</v>
      </c>
      <c r="C53" s="195">
        <v>100.0</v>
      </c>
      <c r="D53" s="195">
        <v>190.0</v>
      </c>
      <c r="E53" s="195">
        <v>160.0</v>
      </c>
      <c r="F53" s="195">
        <f t="shared" si="5"/>
        <v>0</v>
      </c>
      <c r="G53" s="195">
        <f t="shared" si="6"/>
        <v>57.76</v>
      </c>
      <c r="H53" s="196">
        <f t="shared" si="7"/>
        <v>57.76</v>
      </c>
      <c r="I53" s="195">
        <v>1.0</v>
      </c>
      <c r="J53" s="219">
        <f t="shared" si="8"/>
        <v>57.76</v>
      </c>
      <c r="K53" s="140"/>
      <c r="L53" s="198"/>
      <c r="M53" s="199"/>
      <c r="N53" s="199"/>
      <c r="O53" s="140"/>
      <c r="P53" s="140"/>
      <c r="Q53" s="192">
        <v>19.0</v>
      </c>
      <c r="R53" s="191">
        <f t="shared" si="9"/>
        <v>1.6</v>
      </c>
      <c r="S53" s="185">
        <f t="shared" si="10"/>
        <v>1</v>
      </c>
      <c r="T53" s="185">
        <f t="shared" si="11"/>
        <v>1.6</v>
      </c>
      <c r="U53" s="193">
        <f t="shared" si="12"/>
        <v>57.76</v>
      </c>
      <c r="V53" s="191">
        <f t="shared" ref="V53:W53" si="48">C53/100</f>
        <v>1</v>
      </c>
      <c r="W53" s="191">
        <f t="shared" si="48"/>
        <v>1.9</v>
      </c>
      <c r="X53" s="191">
        <f t="shared" si="14"/>
        <v>1.6</v>
      </c>
      <c r="Y53" s="194">
        <f t="shared" si="15"/>
        <v>3.04</v>
      </c>
      <c r="Z53" s="140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</row>
    <row r="54" ht="27.0" customHeight="1">
      <c r="A54" s="185">
        <v>78.0</v>
      </c>
      <c r="B54" s="195" t="s">
        <v>83</v>
      </c>
      <c r="C54" s="195">
        <v>85.0</v>
      </c>
      <c r="D54" s="195">
        <v>190.0</v>
      </c>
      <c r="E54" s="195">
        <v>160.0</v>
      </c>
      <c r="F54" s="195">
        <f t="shared" si="5"/>
        <v>0</v>
      </c>
      <c r="G54" s="195">
        <f t="shared" si="6"/>
        <v>49.096</v>
      </c>
      <c r="H54" s="196">
        <f t="shared" si="7"/>
        <v>49.096</v>
      </c>
      <c r="I54" s="195">
        <v>1.0</v>
      </c>
      <c r="J54" s="219">
        <f t="shared" si="8"/>
        <v>49.096</v>
      </c>
      <c r="K54" s="140"/>
      <c r="L54" s="198"/>
      <c r="M54" s="199"/>
      <c r="N54" s="199"/>
      <c r="O54" s="140"/>
      <c r="P54" s="140"/>
      <c r="Q54" s="192">
        <v>19.0</v>
      </c>
      <c r="R54" s="191">
        <f t="shared" si="9"/>
        <v>1.6</v>
      </c>
      <c r="S54" s="185">
        <f t="shared" si="10"/>
        <v>1</v>
      </c>
      <c r="T54" s="185">
        <f t="shared" si="11"/>
        <v>1.6</v>
      </c>
      <c r="U54" s="193">
        <f t="shared" si="12"/>
        <v>49.096</v>
      </c>
      <c r="V54" s="191">
        <f t="shared" ref="V54:W54" si="49">C54/100</f>
        <v>0.85</v>
      </c>
      <c r="W54" s="191">
        <f t="shared" si="49"/>
        <v>1.9</v>
      </c>
      <c r="X54" s="191">
        <f t="shared" si="14"/>
        <v>1.6</v>
      </c>
      <c r="Y54" s="194">
        <f t="shared" si="15"/>
        <v>2.584</v>
      </c>
      <c r="Z54" s="140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</row>
    <row r="55" ht="27.0" customHeight="1">
      <c r="A55" s="185">
        <v>79.0</v>
      </c>
      <c r="B55" s="186" t="s">
        <v>155</v>
      </c>
      <c r="C55" s="187">
        <v>87.0</v>
      </c>
      <c r="D55" s="187">
        <v>190.0</v>
      </c>
      <c r="E55" s="187">
        <v>191.0</v>
      </c>
      <c r="F55" s="187">
        <f t="shared" si="5"/>
        <v>0.8</v>
      </c>
      <c r="G55" s="187">
        <f t="shared" si="6"/>
        <v>77.352135</v>
      </c>
      <c r="H55" s="188">
        <f t="shared" si="7"/>
        <v>61.881708</v>
      </c>
      <c r="I55" s="187">
        <v>1.0</v>
      </c>
      <c r="J55" s="219">
        <f t="shared" si="8"/>
        <v>61.881708</v>
      </c>
      <c r="K55" s="140"/>
      <c r="L55" s="198"/>
      <c r="M55" s="199"/>
      <c r="N55" s="199"/>
      <c r="O55" s="140"/>
      <c r="P55" s="140"/>
      <c r="Q55" s="142">
        <v>24.5</v>
      </c>
      <c r="R55" s="191">
        <f t="shared" si="9"/>
        <v>1.91</v>
      </c>
      <c r="S55" s="185">
        <f t="shared" si="10"/>
        <v>1</v>
      </c>
      <c r="T55" s="185">
        <f t="shared" si="11"/>
        <v>1.91</v>
      </c>
      <c r="U55" s="193">
        <f t="shared" si="12"/>
        <v>77.352135</v>
      </c>
      <c r="V55" s="191">
        <f t="shared" ref="V55:W55" si="50">C55/100</f>
        <v>0.87</v>
      </c>
      <c r="W55" s="191">
        <f t="shared" si="50"/>
        <v>1.9</v>
      </c>
      <c r="X55" s="191">
        <f t="shared" si="14"/>
        <v>1.91</v>
      </c>
      <c r="Y55" s="194">
        <f t="shared" si="15"/>
        <v>3.15723</v>
      </c>
      <c r="Z55" s="140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</row>
    <row r="56" ht="27.0" customHeight="1">
      <c r="A56" s="185">
        <v>80.0</v>
      </c>
      <c r="B56" s="195" t="s">
        <v>76</v>
      </c>
      <c r="C56" s="195">
        <v>101.0</v>
      </c>
      <c r="D56" s="195">
        <v>190.0</v>
      </c>
      <c r="E56" s="195">
        <v>191.0</v>
      </c>
      <c r="F56" s="195">
        <f t="shared" si="5"/>
        <v>0</v>
      </c>
      <c r="G56" s="195">
        <f t="shared" si="6"/>
        <v>89.799605</v>
      </c>
      <c r="H56" s="196">
        <f t="shared" si="7"/>
        <v>89.799605</v>
      </c>
      <c r="I56" s="195">
        <v>3.0</v>
      </c>
      <c r="J56" s="219">
        <f t="shared" si="8"/>
        <v>269.398815</v>
      </c>
      <c r="K56" s="140"/>
      <c r="L56" s="198"/>
      <c r="M56" s="199"/>
      <c r="N56" s="199"/>
      <c r="O56" s="140"/>
      <c r="P56" s="140"/>
      <c r="Q56" s="142">
        <v>24.5</v>
      </c>
      <c r="R56" s="191">
        <f t="shared" si="9"/>
        <v>1.91</v>
      </c>
      <c r="S56" s="185">
        <f t="shared" si="10"/>
        <v>3</v>
      </c>
      <c r="T56" s="185">
        <f t="shared" si="11"/>
        <v>5.73</v>
      </c>
      <c r="U56" s="193">
        <f t="shared" si="12"/>
        <v>89.799605</v>
      </c>
      <c r="V56" s="191">
        <f t="shared" ref="V56:W56" si="51">C56/100</f>
        <v>1.01</v>
      </c>
      <c r="W56" s="191">
        <f t="shared" si="51"/>
        <v>1.9</v>
      </c>
      <c r="X56" s="191">
        <f t="shared" si="14"/>
        <v>5.73</v>
      </c>
      <c r="Y56" s="194">
        <f t="shared" si="15"/>
        <v>10.99587</v>
      </c>
      <c r="Z56" s="140"/>
      <c r="AA56" s="140"/>
      <c r="AB56" s="140"/>
      <c r="AC56" s="140"/>
      <c r="AD56" s="140"/>
      <c r="AE56" s="140"/>
      <c r="AF56" s="140"/>
      <c r="AG56" s="140"/>
      <c r="AH56" s="140"/>
      <c r="AI56" s="140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</row>
    <row r="57" ht="27.0" customHeight="1">
      <c r="A57" s="185">
        <v>81.0</v>
      </c>
      <c r="B57" s="195" t="s">
        <v>76</v>
      </c>
      <c r="C57" s="195">
        <v>100.0</v>
      </c>
      <c r="D57" s="195">
        <v>190.0</v>
      </c>
      <c r="E57" s="195">
        <v>190.0</v>
      </c>
      <c r="F57" s="195">
        <f t="shared" si="5"/>
        <v>0</v>
      </c>
      <c r="G57" s="195">
        <f t="shared" si="6"/>
        <v>88.445</v>
      </c>
      <c r="H57" s="196">
        <f t="shared" si="7"/>
        <v>88.445</v>
      </c>
      <c r="I57" s="195">
        <v>5.0</v>
      </c>
      <c r="J57" s="219">
        <f t="shared" si="8"/>
        <v>442.225</v>
      </c>
      <c r="K57" s="140"/>
      <c r="L57" s="198"/>
      <c r="M57" s="199"/>
      <c r="N57" s="199"/>
      <c r="O57" s="140"/>
      <c r="P57" s="140"/>
      <c r="Q57" s="142">
        <v>24.5</v>
      </c>
      <c r="R57" s="191">
        <f t="shared" si="9"/>
        <v>1.9</v>
      </c>
      <c r="S57" s="185">
        <f t="shared" si="10"/>
        <v>5</v>
      </c>
      <c r="T57" s="185">
        <f t="shared" si="11"/>
        <v>9.5</v>
      </c>
      <c r="U57" s="193">
        <f t="shared" si="12"/>
        <v>88.445</v>
      </c>
      <c r="V57" s="191">
        <f t="shared" ref="V57:W57" si="52">C57/100</f>
        <v>1</v>
      </c>
      <c r="W57" s="191">
        <f t="shared" si="52"/>
        <v>1.9</v>
      </c>
      <c r="X57" s="191">
        <f t="shared" si="14"/>
        <v>9.5</v>
      </c>
      <c r="Y57" s="194">
        <f t="shared" si="15"/>
        <v>18.05</v>
      </c>
      <c r="Z57" s="140"/>
      <c r="AA57" s="140"/>
      <c r="AB57" s="140"/>
      <c r="AC57" s="140"/>
      <c r="AD57" s="140"/>
      <c r="AE57" s="140"/>
      <c r="AF57" s="140"/>
      <c r="AG57" s="140"/>
      <c r="AH57" s="140"/>
      <c r="AI57" s="140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</row>
    <row r="58" ht="27.0" customHeight="1">
      <c r="A58" s="185">
        <v>85.0</v>
      </c>
      <c r="B58" s="195" t="s">
        <v>76</v>
      </c>
      <c r="C58" s="195">
        <v>91.0</v>
      </c>
      <c r="D58" s="195">
        <v>190.0</v>
      </c>
      <c r="E58" s="195">
        <v>191.0</v>
      </c>
      <c r="F58" s="195">
        <f t="shared" si="5"/>
        <v>0</v>
      </c>
      <c r="G58" s="195">
        <f t="shared" si="6"/>
        <v>80.908555</v>
      </c>
      <c r="H58" s="196">
        <f t="shared" si="7"/>
        <v>80.908555</v>
      </c>
      <c r="I58" s="195">
        <v>1.0</v>
      </c>
      <c r="J58" s="219">
        <f t="shared" si="8"/>
        <v>80.908555</v>
      </c>
      <c r="K58" s="140"/>
      <c r="L58" s="198"/>
      <c r="M58" s="199"/>
      <c r="N58" s="199"/>
      <c r="O58" s="140"/>
      <c r="P58" s="140"/>
      <c r="Q58" s="142">
        <v>24.5</v>
      </c>
      <c r="R58" s="191">
        <f t="shared" si="9"/>
        <v>1.91</v>
      </c>
      <c r="S58" s="185">
        <f t="shared" si="10"/>
        <v>1</v>
      </c>
      <c r="T58" s="185">
        <f t="shared" si="11"/>
        <v>1.91</v>
      </c>
      <c r="U58" s="193">
        <f t="shared" si="12"/>
        <v>80.908555</v>
      </c>
      <c r="V58" s="191">
        <f t="shared" ref="V58:W58" si="53">C58/100</f>
        <v>0.91</v>
      </c>
      <c r="W58" s="191">
        <f t="shared" si="53"/>
        <v>1.9</v>
      </c>
      <c r="X58" s="191">
        <f t="shared" si="14"/>
        <v>1.91</v>
      </c>
      <c r="Y58" s="194">
        <f t="shared" si="15"/>
        <v>3.30239</v>
      </c>
      <c r="Z58" s="140"/>
      <c r="AA58" s="140"/>
      <c r="AB58" s="140"/>
      <c r="AC58" s="140"/>
      <c r="AD58" s="140"/>
      <c r="AE58" s="140"/>
      <c r="AF58" s="140"/>
      <c r="AG58" s="140"/>
      <c r="AH58" s="140"/>
      <c r="AI58" s="140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</row>
    <row r="59" ht="27.0" customHeight="1">
      <c r="A59" s="185">
        <v>99.0</v>
      </c>
      <c r="B59" s="195" t="s">
        <v>76</v>
      </c>
      <c r="C59" s="195">
        <v>93.0</v>
      </c>
      <c r="D59" s="195">
        <v>190.0</v>
      </c>
      <c r="E59" s="195">
        <v>190.0</v>
      </c>
      <c r="F59" s="195">
        <f t="shared" si="5"/>
        <v>0</v>
      </c>
      <c r="G59" s="195">
        <f t="shared" si="6"/>
        <v>82.25385</v>
      </c>
      <c r="H59" s="196">
        <f t="shared" si="7"/>
        <v>82.25385</v>
      </c>
      <c r="I59" s="195">
        <v>1.0</v>
      </c>
      <c r="J59" s="219">
        <f t="shared" si="8"/>
        <v>82.25385</v>
      </c>
      <c r="K59" s="140"/>
      <c r="L59" s="198"/>
      <c r="M59" s="199"/>
      <c r="N59" s="199"/>
      <c r="O59" s="140"/>
      <c r="P59" s="140"/>
      <c r="Q59" s="142">
        <v>24.5</v>
      </c>
      <c r="R59" s="191">
        <f t="shared" si="9"/>
        <v>1.9</v>
      </c>
      <c r="S59" s="185">
        <f t="shared" si="10"/>
        <v>1</v>
      </c>
      <c r="T59" s="185">
        <f t="shared" si="11"/>
        <v>1.9</v>
      </c>
      <c r="U59" s="193">
        <f t="shared" si="12"/>
        <v>82.25385</v>
      </c>
      <c r="V59" s="191">
        <f t="shared" ref="V59:W59" si="54">C59/100</f>
        <v>0.93</v>
      </c>
      <c r="W59" s="191">
        <f t="shared" si="54"/>
        <v>1.9</v>
      </c>
      <c r="X59" s="191">
        <f t="shared" si="14"/>
        <v>1.9</v>
      </c>
      <c r="Y59" s="194">
        <f t="shared" si="15"/>
        <v>3.3573</v>
      </c>
      <c r="Z59" s="140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</row>
    <row r="60" ht="27.0" customHeight="1">
      <c r="A60" s="185">
        <v>100.0</v>
      </c>
      <c r="B60" s="195" t="s">
        <v>76</v>
      </c>
      <c r="C60" s="195">
        <v>100.0</v>
      </c>
      <c r="D60" s="195">
        <v>190.0</v>
      </c>
      <c r="E60" s="195">
        <v>172.0</v>
      </c>
      <c r="F60" s="195">
        <f t="shared" si="5"/>
        <v>0</v>
      </c>
      <c r="G60" s="195">
        <f t="shared" si="6"/>
        <v>80.066</v>
      </c>
      <c r="H60" s="196">
        <f t="shared" si="7"/>
        <v>80.066</v>
      </c>
      <c r="I60" s="195">
        <v>1.0</v>
      </c>
      <c r="J60" s="219">
        <f t="shared" si="8"/>
        <v>80.066</v>
      </c>
      <c r="K60" s="140"/>
      <c r="L60" s="198"/>
      <c r="M60" s="199"/>
      <c r="N60" s="199"/>
      <c r="O60" s="140"/>
      <c r="P60" s="140"/>
      <c r="Q60" s="142">
        <v>24.5</v>
      </c>
      <c r="R60" s="191">
        <f t="shared" si="9"/>
        <v>1.72</v>
      </c>
      <c r="S60" s="185">
        <f t="shared" si="10"/>
        <v>1</v>
      </c>
      <c r="T60" s="185">
        <f t="shared" si="11"/>
        <v>1.72</v>
      </c>
      <c r="U60" s="193">
        <f t="shared" si="12"/>
        <v>80.066</v>
      </c>
      <c r="V60" s="191">
        <f t="shared" ref="V60:W60" si="55">C60/100</f>
        <v>1</v>
      </c>
      <c r="W60" s="191">
        <f t="shared" si="55"/>
        <v>1.9</v>
      </c>
      <c r="X60" s="191">
        <f t="shared" si="14"/>
        <v>1.72</v>
      </c>
      <c r="Y60" s="194">
        <f t="shared" si="15"/>
        <v>3.268</v>
      </c>
      <c r="Z60" s="140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</row>
    <row r="61" ht="27.0" customHeight="1">
      <c r="A61" s="185">
        <v>102.0</v>
      </c>
      <c r="B61" s="195" t="s">
        <v>76</v>
      </c>
      <c r="C61" s="195">
        <v>100.0</v>
      </c>
      <c r="D61" s="195">
        <v>190.0</v>
      </c>
      <c r="E61" s="195">
        <v>179.0</v>
      </c>
      <c r="F61" s="195">
        <f t="shared" si="5"/>
        <v>0</v>
      </c>
      <c r="G61" s="195">
        <f t="shared" si="6"/>
        <v>83.3245</v>
      </c>
      <c r="H61" s="196">
        <f t="shared" si="7"/>
        <v>83.3245</v>
      </c>
      <c r="I61" s="195">
        <v>1.0</v>
      </c>
      <c r="J61" s="219">
        <f t="shared" si="8"/>
        <v>83.3245</v>
      </c>
      <c r="K61" s="140"/>
      <c r="L61" s="198"/>
      <c r="M61" s="199"/>
      <c r="N61" s="199"/>
      <c r="O61" s="140"/>
      <c r="P61" s="140"/>
      <c r="Q61" s="142">
        <v>24.5</v>
      </c>
      <c r="R61" s="191">
        <f t="shared" si="9"/>
        <v>1.79</v>
      </c>
      <c r="S61" s="185">
        <f t="shared" si="10"/>
        <v>1</v>
      </c>
      <c r="T61" s="185">
        <f t="shared" si="11"/>
        <v>1.79</v>
      </c>
      <c r="U61" s="193">
        <f t="shared" si="12"/>
        <v>83.3245</v>
      </c>
      <c r="V61" s="191">
        <f t="shared" ref="V61:W61" si="56">C61/100</f>
        <v>1</v>
      </c>
      <c r="W61" s="191">
        <f t="shared" si="56"/>
        <v>1.9</v>
      </c>
      <c r="X61" s="191">
        <f t="shared" si="14"/>
        <v>1.79</v>
      </c>
      <c r="Y61" s="194">
        <f t="shared" si="15"/>
        <v>3.401</v>
      </c>
      <c r="Z61" s="140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</row>
    <row r="62" ht="27.0" customHeight="1">
      <c r="A62" s="185">
        <v>103.0</v>
      </c>
      <c r="B62" s="195" t="s">
        <v>76</v>
      </c>
      <c r="C62" s="195">
        <v>83.0</v>
      </c>
      <c r="D62" s="195">
        <v>190.0</v>
      </c>
      <c r="E62" s="195">
        <v>181.0</v>
      </c>
      <c r="F62" s="195">
        <f t="shared" si="5"/>
        <v>0</v>
      </c>
      <c r="G62" s="195">
        <f t="shared" si="6"/>
        <v>69.932065</v>
      </c>
      <c r="H62" s="196">
        <f t="shared" si="7"/>
        <v>69.932065</v>
      </c>
      <c r="I62" s="195">
        <v>1.0</v>
      </c>
      <c r="J62" s="219">
        <f t="shared" si="8"/>
        <v>69.932065</v>
      </c>
      <c r="K62" s="140"/>
      <c r="L62" s="198"/>
      <c r="M62" s="199"/>
      <c r="N62" s="199"/>
      <c r="O62" s="140"/>
      <c r="P62" s="140"/>
      <c r="Q62" s="142">
        <v>24.5</v>
      </c>
      <c r="R62" s="191">
        <f t="shared" si="9"/>
        <v>1.81</v>
      </c>
      <c r="S62" s="185">
        <f t="shared" si="10"/>
        <v>1</v>
      </c>
      <c r="T62" s="185">
        <f t="shared" si="11"/>
        <v>1.81</v>
      </c>
      <c r="U62" s="193">
        <f t="shared" si="12"/>
        <v>69.932065</v>
      </c>
      <c r="V62" s="191">
        <f t="shared" ref="V62:W62" si="57">C62/100</f>
        <v>0.83</v>
      </c>
      <c r="W62" s="191">
        <f t="shared" si="57"/>
        <v>1.9</v>
      </c>
      <c r="X62" s="191">
        <f t="shared" si="14"/>
        <v>1.81</v>
      </c>
      <c r="Y62" s="194">
        <f t="shared" si="15"/>
        <v>2.85437</v>
      </c>
      <c r="Z62" s="140"/>
      <c r="AA62" s="140"/>
      <c r="AB62" s="140"/>
      <c r="AC62" s="140"/>
      <c r="AD62" s="140"/>
      <c r="AE62" s="140"/>
      <c r="AF62" s="140"/>
      <c r="AG62" s="140"/>
      <c r="AH62" s="140"/>
      <c r="AI62" s="140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</row>
    <row r="63" ht="27.0" customHeight="1">
      <c r="A63" s="185">
        <v>104.0</v>
      </c>
      <c r="B63" s="195" t="s">
        <v>76</v>
      </c>
      <c r="C63" s="195">
        <v>98.0</v>
      </c>
      <c r="D63" s="195">
        <v>190.0</v>
      </c>
      <c r="E63" s="195">
        <v>191.0</v>
      </c>
      <c r="F63" s="195">
        <f t="shared" si="5"/>
        <v>0</v>
      </c>
      <c r="G63" s="195">
        <f t="shared" si="6"/>
        <v>87.13229</v>
      </c>
      <c r="H63" s="196">
        <f t="shared" si="7"/>
        <v>87.13229</v>
      </c>
      <c r="I63" s="195">
        <v>1.0</v>
      </c>
      <c r="J63" s="219">
        <f t="shared" si="8"/>
        <v>87.13229</v>
      </c>
      <c r="K63" s="140"/>
      <c r="L63" s="198"/>
      <c r="M63" s="199"/>
      <c r="N63" s="199"/>
      <c r="O63" s="140"/>
      <c r="P63" s="140"/>
      <c r="Q63" s="142">
        <v>24.5</v>
      </c>
      <c r="R63" s="191">
        <f t="shared" si="9"/>
        <v>1.91</v>
      </c>
      <c r="S63" s="185">
        <f t="shared" si="10"/>
        <v>1</v>
      </c>
      <c r="T63" s="185">
        <f t="shared" si="11"/>
        <v>1.91</v>
      </c>
      <c r="U63" s="193">
        <f t="shared" si="12"/>
        <v>87.13229</v>
      </c>
      <c r="V63" s="191">
        <f t="shared" ref="V63:W63" si="58">C63/100</f>
        <v>0.98</v>
      </c>
      <c r="W63" s="191">
        <f t="shared" si="58"/>
        <v>1.9</v>
      </c>
      <c r="X63" s="191">
        <f t="shared" si="14"/>
        <v>1.91</v>
      </c>
      <c r="Y63" s="194">
        <f t="shared" si="15"/>
        <v>3.55642</v>
      </c>
      <c r="Z63" s="140"/>
      <c r="AA63" s="140"/>
      <c r="AB63" s="140"/>
      <c r="AC63" s="140"/>
      <c r="AD63" s="140"/>
      <c r="AE63" s="140"/>
      <c r="AF63" s="140"/>
      <c r="AG63" s="140"/>
      <c r="AH63" s="140"/>
      <c r="AI63" s="140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</row>
    <row r="64" ht="27.0" customHeight="1">
      <c r="A64" s="185">
        <v>105.0</v>
      </c>
      <c r="B64" s="195" t="s">
        <v>76</v>
      </c>
      <c r="C64" s="195">
        <v>97.0</v>
      </c>
      <c r="D64" s="195">
        <v>190.0</v>
      </c>
      <c r="E64" s="195">
        <v>181.0</v>
      </c>
      <c r="F64" s="195">
        <f t="shared" si="5"/>
        <v>0</v>
      </c>
      <c r="G64" s="195">
        <f t="shared" si="6"/>
        <v>81.727835</v>
      </c>
      <c r="H64" s="196">
        <f t="shared" si="7"/>
        <v>81.727835</v>
      </c>
      <c r="I64" s="195">
        <v>1.0</v>
      </c>
      <c r="J64" s="219">
        <f t="shared" si="8"/>
        <v>81.727835</v>
      </c>
      <c r="K64" s="140"/>
      <c r="L64" s="198"/>
      <c r="M64" s="199"/>
      <c r="N64" s="199"/>
      <c r="O64" s="140"/>
      <c r="P64" s="140"/>
      <c r="Q64" s="142">
        <v>24.5</v>
      </c>
      <c r="R64" s="191">
        <f t="shared" si="9"/>
        <v>1.81</v>
      </c>
      <c r="S64" s="185">
        <f t="shared" si="10"/>
        <v>1</v>
      </c>
      <c r="T64" s="185">
        <f t="shared" si="11"/>
        <v>1.81</v>
      </c>
      <c r="U64" s="193">
        <f t="shared" si="12"/>
        <v>81.727835</v>
      </c>
      <c r="V64" s="191">
        <f t="shared" ref="V64:W64" si="59">C64/100</f>
        <v>0.97</v>
      </c>
      <c r="W64" s="191">
        <f t="shared" si="59"/>
        <v>1.9</v>
      </c>
      <c r="X64" s="191">
        <f t="shared" si="14"/>
        <v>1.81</v>
      </c>
      <c r="Y64" s="194">
        <f t="shared" si="15"/>
        <v>3.33583</v>
      </c>
      <c r="Z64" s="140"/>
      <c r="AA64" s="140"/>
      <c r="AB64" s="140"/>
      <c r="AC64" s="140"/>
      <c r="AD64" s="140"/>
      <c r="AE64" s="140"/>
      <c r="AF64" s="140"/>
      <c r="AG64" s="140"/>
      <c r="AH64" s="140"/>
      <c r="AI64" s="140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</row>
    <row r="65" ht="27.0" customHeight="1">
      <c r="A65" s="185">
        <v>109.0</v>
      </c>
      <c r="B65" s="195" t="s">
        <v>76</v>
      </c>
      <c r="C65" s="195">
        <v>97.0</v>
      </c>
      <c r="D65" s="195">
        <v>190.0</v>
      </c>
      <c r="E65" s="195">
        <v>190.0</v>
      </c>
      <c r="F65" s="195">
        <f t="shared" si="5"/>
        <v>0</v>
      </c>
      <c r="G65" s="195">
        <f t="shared" si="6"/>
        <v>85.79165</v>
      </c>
      <c r="H65" s="196">
        <f t="shared" si="7"/>
        <v>85.79165</v>
      </c>
      <c r="I65" s="195">
        <v>3.0</v>
      </c>
      <c r="J65" s="219">
        <f t="shared" si="8"/>
        <v>257.37495</v>
      </c>
      <c r="K65" s="140"/>
      <c r="L65" s="198"/>
      <c r="M65" s="199"/>
      <c r="N65" s="199"/>
      <c r="O65" s="140"/>
      <c r="P65" s="140"/>
      <c r="Q65" s="142">
        <v>24.5</v>
      </c>
      <c r="R65" s="191">
        <f t="shared" si="9"/>
        <v>1.9</v>
      </c>
      <c r="S65" s="185">
        <f t="shared" si="10"/>
        <v>3</v>
      </c>
      <c r="T65" s="185">
        <f t="shared" si="11"/>
        <v>5.7</v>
      </c>
      <c r="U65" s="193">
        <f t="shared" si="12"/>
        <v>85.79165</v>
      </c>
      <c r="V65" s="191">
        <f t="shared" ref="V65:W65" si="60">C65/100</f>
        <v>0.97</v>
      </c>
      <c r="W65" s="191">
        <f t="shared" si="60"/>
        <v>1.9</v>
      </c>
      <c r="X65" s="191">
        <f t="shared" si="14"/>
        <v>5.7</v>
      </c>
      <c r="Y65" s="194">
        <f t="shared" si="15"/>
        <v>10.5051</v>
      </c>
      <c r="Z65" s="140"/>
      <c r="AA65" s="140"/>
      <c r="AB65" s="140"/>
      <c r="AC65" s="140"/>
      <c r="AD65" s="140"/>
      <c r="AE65" s="140"/>
      <c r="AF65" s="140"/>
      <c r="AG65" s="140"/>
      <c r="AH65" s="140"/>
      <c r="AI65" s="140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</row>
    <row r="66" ht="27.0" customHeight="1">
      <c r="A66" s="185">
        <v>111.0</v>
      </c>
      <c r="B66" s="195" t="s">
        <v>76</v>
      </c>
      <c r="C66" s="195">
        <v>90.0</v>
      </c>
      <c r="D66" s="195">
        <v>190.0</v>
      </c>
      <c r="E66" s="195">
        <v>190.0</v>
      </c>
      <c r="F66" s="195">
        <f t="shared" si="5"/>
        <v>0</v>
      </c>
      <c r="G66" s="195">
        <f t="shared" si="6"/>
        <v>79.6005</v>
      </c>
      <c r="H66" s="196">
        <f t="shared" si="7"/>
        <v>79.6005</v>
      </c>
      <c r="I66" s="195">
        <v>1.0</v>
      </c>
      <c r="J66" s="219">
        <f t="shared" si="8"/>
        <v>79.6005</v>
      </c>
      <c r="K66" s="140"/>
      <c r="L66" s="198"/>
      <c r="M66" s="199"/>
      <c r="N66" s="199"/>
      <c r="O66" s="140"/>
      <c r="P66" s="140"/>
      <c r="Q66" s="142">
        <v>24.5</v>
      </c>
      <c r="R66" s="191">
        <f t="shared" si="9"/>
        <v>1.9</v>
      </c>
      <c r="S66" s="185">
        <f t="shared" si="10"/>
        <v>1</v>
      </c>
      <c r="T66" s="185">
        <f t="shared" si="11"/>
        <v>1.9</v>
      </c>
      <c r="U66" s="193">
        <f t="shared" si="12"/>
        <v>79.6005</v>
      </c>
      <c r="V66" s="191">
        <f t="shared" ref="V66:W66" si="61">C66/100</f>
        <v>0.9</v>
      </c>
      <c r="W66" s="191">
        <f t="shared" si="61"/>
        <v>1.9</v>
      </c>
      <c r="X66" s="191">
        <f t="shared" si="14"/>
        <v>1.9</v>
      </c>
      <c r="Y66" s="194">
        <f t="shared" si="15"/>
        <v>3.249</v>
      </c>
      <c r="Z66" s="140"/>
      <c r="AA66" s="140"/>
      <c r="AB66" s="140"/>
      <c r="AC66" s="140"/>
      <c r="AD66" s="140"/>
      <c r="AE66" s="140"/>
      <c r="AF66" s="140"/>
      <c r="AG66" s="140"/>
      <c r="AH66" s="140"/>
      <c r="AI66" s="140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</row>
    <row r="67" ht="27.0" customHeight="1">
      <c r="A67" s="185">
        <v>112.0</v>
      </c>
      <c r="B67" s="195" t="s">
        <v>76</v>
      </c>
      <c r="C67" s="195">
        <v>102.0</v>
      </c>
      <c r="D67" s="195">
        <v>190.0</v>
      </c>
      <c r="E67" s="195">
        <v>190.0</v>
      </c>
      <c r="F67" s="195">
        <f t="shared" si="5"/>
        <v>0</v>
      </c>
      <c r="G67" s="195">
        <f t="shared" si="6"/>
        <v>90.2139</v>
      </c>
      <c r="H67" s="196">
        <f t="shared" si="7"/>
        <v>90.2139</v>
      </c>
      <c r="I67" s="195">
        <v>2.0</v>
      </c>
      <c r="J67" s="219">
        <f t="shared" si="8"/>
        <v>180.4278</v>
      </c>
      <c r="K67" s="140"/>
      <c r="L67" s="198"/>
      <c r="M67" s="199"/>
      <c r="N67" s="199"/>
      <c r="O67" s="140"/>
      <c r="P67" s="140"/>
      <c r="Q67" s="142">
        <v>24.5</v>
      </c>
      <c r="R67" s="191">
        <f t="shared" si="9"/>
        <v>1.9</v>
      </c>
      <c r="S67" s="185">
        <f t="shared" si="10"/>
        <v>2</v>
      </c>
      <c r="T67" s="185">
        <f t="shared" si="11"/>
        <v>3.8</v>
      </c>
      <c r="U67" s="193">
        <f t="shared" si="12"/>
        <v>90.2139</v>
      </c>
      <c r="V67" s="191">
        <f t="shared" ref="V67:W67" si="62">C67/100</f>
        <v>1.02</v>
      </c>
      <c r="W67" s="191">
        <f t="shared" si="62"/>
        <v>1.9</v>
      </c>
      <c r="X67" s="191">
        <f t="shared" si="14"/>
        <v>3.8</v>
      </c>
      <c r="Y67" s="194">
        <f t="shared" si="15"/>
        <v>7.3644</v>
      </c>
      <c r="Z67" s="140"/>
      <c r="AA67" s="140"/>
      <c r="AB67" s="140"/>
      <c r="AC67" s="140"/>
      <c r="AD67" s="140"/>
      <c r="AE67" s="140"/>
      <c r="AF67" s="140"/>
      <c r="AG67" s="140"/>
      <c r="AH67" s="140"/>
      <c r="AI67" s="140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</row>
    <row r="68" ht="27.0" customHeight="1">
      <c r="A68" s="185">
        <v>115.0</v>
      </c>
      <c r="B68" s="195" t="s">
        <v>76</v>
      </c>
      <c r="C68" s="195">
        <v>102.0</v>
      </c>
      <c r="D68" s="195">
        <v>190.0</v>
      </c>
      <c r="E68" s="195">
        <v>181.0</v>
      </c>
      <c r="F68" s="195">
        <f t="shared" si="5"/>
        <v>0</v>
      </c>
      <c r="G68" s="195">
        <f t="shared" si="6"/>
        <v>85.94061</v>
      </c>
      <c r="H68" s="196">
        <f t="shared" si="7"/>
        <v>85.94061</v>
      </c>
      <c r="I68" s="195">
        <v>2.0</v>
      </c>
      <c r="J68" s="219">
        <f t="shared" si="8"/>
        <v>171.88122</v>
      </c>
      <c r="K68" s="140"/>
      <c r="L68" s="198"/>
      <c r="M68" s="199"/>
      <c r="N68" s="199"/>
      <c r="O68" s="140"/>
      <c r="P68" s="140"/>
      <c r="Q68" s="142">
        <v>24.5</v>
      </c>
      <c r="R68" s="191">
        <f t="shared" si="9"/>
        <v>1.81</v>
      </c>
      <c r="S68" s="185">
        <f t="shared" si="10"/>
        <v>2</v>
      </c>
      <c r="T68" s="185">
        <f t="shared" si="11"/>
        <v>3.62</v>
      </c>
      <c r="U68" s="193">
        <f t="shared" si="12"/>
        <v>85.94061</v>
      </c>
      <c r="V68" s="191">
        <f t="shared" ref="V68:W68" si="63">C68/100</f>
        <v>1.02</v>
      </c>
      <c r="W68" s="191">
        <f t="shared" si="63"/>
        <v>1.9</v>
      </c>
      <c r="X68" s="191">
        <f t="shared" si="14"/>
        <v>3.62</v>
      </c>
      <c r="Y68" s="194">
        <f t="shared" si="15"/>
        <v>7.01556</v>
      </c>
      <c r="Z68" s="140"/>
      <c r="AA68" s="140"/>
      <c r="AB68" s="140"/>
      <c r="AC68" s="140"/>
      <c r="AD68" s="140"/>
      <c r="AE68" s="140"/>
      <c r="AF68" s="140"/>
      <c r="AG68" s="140"/>
      <c r="AH68" s="140"/>
      <c r="AI68" s="140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</row>
    <row r="69" ht="27.0" customHeight="1">
      <c r="A69" s="185">
        <v>117.0</v>
      </c>
      <c r="B69" s="195" t="s">
        <v>76</v>
      </c>
      <c r="C69" s="195">
        <v>98.0</v>
      </c>
      <c r="D69" s="195">
        <v>190.0</v>
      </c>
      <c r="E69" s="195">
        <v>180.0</v>
      </c>
      <c r="F69" s="195">
        <f t="shared" si="5"/>
        <v>0</v>
      </c>
      <c r="G69" s="195">
        <f t="shared" si="6"/>
        <v>82.1142</v>
      </c>
      <c r="H69" s="196">
        <f t="shared" si="7"/>
        <v>82.1142</v>
      </c>
      <c r="I69" s="195">
        <v>1.0</v>
      </c>
      <c r="J69" s="219">
        <f t="shared" si="8"/>
        <v>82.1142</v>
      </c>
      <c r="K69" s="140"/>
      <c r="L69" s="198"/>
      <c r="M69" s="199"/>
      <c r="N69" s="199"/>
      <c r="O69" s="140"/>
      <c r="P69" s="140"/>
      <c r="Q69" s="142">
        <v>24.5</v>
      </c>
      <c r="R69" s="191">
        <f t="shared" si="9"/>
        <v>1.8</v>
      </c>
      <c r="S69" s="185">
        <f t="shared" si="10"/>
        <v>1</v>
      </c>
      <c r="T69" s="185">
        <f t="shared" si="11"/>
        <v>1.8</v>
      </c>
      <c r="U69" s="193">
        <f t="shared" si="12"/>
        <v>82.1142</v>
      </c>
      <c r="V69" s="191">
        <f t="shared" ref="V69:W69" si="64">C69/100</f>
        <v>0.98</v>
      </c>
      <c r="W69" s="191">
        <f t="shared" si="64"/>
        <v>1.9</v>
      </c>
      <c r="X69" s="191">
        <f t="shared" si="14"/>
        <v>1.8</v>
      </c>
      <c r="Y69" s="194">
        <f t="shared" si="15"/>
        <v>3.3516</v>
      </c>
      <c r="Z69" s="140"/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</row>
    <row r="70" ht="27.0" customHeight="1">
      <c r="A70" s="185">
        <v>119.0</v>
      </c>
      <c r="B70" s="195" t="s">
        <v>76</v>
      </c>
      <c r="C70" s="195">
        <v>103.0</v>
      </c>
      <c r="D70" s="195">
        <v>190.0</v>
      </c>
      <c r="E70" s="195">
        <v>190.0</v>
      </c>
      <c r="F70" s="195">
        <f t="shared" si="5"/>
        <v>0</v>
      </c>
      <c r="G70" s="195">
        <f t="shared" si="6"/>
        <v>91.09835</v>
      </c>
      <c r="H70" s="196">
        <f t="shared" si="7"/>
        <v>91.09835</v>
      </c>
      <c r="I70" s="195">
        <v>4.0</v>
      </c>
      <c r="J70" s="219">
        <f t="shared" si="8"/>
        <v>364.3934</v>
      </c>
      <c r="K70" s="140"/>
      <c r="L70" s="198"/>
      <c r="M70" s="199"/>
      <c r="N70" s="199"/>
      <c r="O70" s="140"/>
      <c r="P70" s="140"/>
      <c r="Q70" s="142">
        <v>24.5</v>
      </c>
      <c r="R70" s="191">
        <f t="shared" si="9"/>
        <v>1.9</v>
      </c>
      <c r="S70" s="185">
        <f t="shared" si="10"/>
        <v>4</v>
      </c>
      <c r="T70" s="185">
        <f t="shared" si="11"/>
        <v>7.6</v>
      </c>
      <c r="U70" s="193">
        <f t="shared" si="12"/>
        <v>91.09835</v>
      </c>
      <c r="V70" s="191">
        <f t="shared" ref="V70:W70" si="65">C70/100</f>
        <v>1.03</v>
      </c>
      <c r="W70" s="191">
        <f t="shared" si="65"/>
        <v>1.9</v>
      </c>
      <c r="X70" s="191">
        <f t="shared" si="14"/>
        <v>7.6</v>
      </c>
      <c r="Y70" s="194">
        <f t="shared" si="15"/>
        <v>14.8732</v>
      </c>
      <c r="Z70" s="140"/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</row>
    <row r="71" ht="27.0" customHeight="1">
      <c r="A71" s="185">
        <v>121.0</v>
      </c>
      <c r="B71" s="195" t="s">
        <v>76</v>
      </c>
      <c r="C71" s="195">
        <v>100.0</v>
      </c>
      <c r="D71" s="195">
        <v>190.0</v>
      </c>
      <c r="E71" s="195">
        <v>191.0</v>
      </c>
      <c r="F71" s="195">
        <f t="shared" si="5"/>
        <v>0</v>
      </c>
      <c r="G71" s="195">
        <f t="shared" si="6"/>
        <v>88.9105</v>
      </c>
      <c r="H71" s="196">
        <f t="shared" si="7"/>
        <v>88.9105</v>
      </c>
      <c r="I71" s="195">
        <v>2.0</v>
      </c>
      <c r="J71" s="219">
        <f t="shared" si="8"/>
        <v>177.821</v>
      </c>
      <c r="K71" s="140"/>
      <c r="L71" s="198"/>
      <c r="M71" s="199"/>
      <c r="N71" s="199"/>
      <c r="O71" s="140"/>
      <c r="P71" s="140"/>
      <c r="Q71" s="142">
        <v>24.5</v>
      </c>
      <c r="R71" s="191">
        <f t="shared" si="9"/>
        <v>1.91</v>
      </c>
      <c r="S71" s="185">
        <f t="shared" si="10"/>
        <v>2</v>
      </c>
      <c r="T71" s="185">
        <f t="shared" si="11"/>
        <v>3.82</v>
      </c>
      <c r="U71" s="193">
        <f t="shared" si="12"/>
        <v>88.9105</v>
      </c>
      <c r="V71" s="191">
        <f t="shared" ref="V71:W71" si="66">C71/100</f>
        <v>1</v>
      </c>
      <c r="W71" s="191">
        <f t="shared" si="66"/>
        <v>1.9</v>
      </c>
      <c r="X71" s="191">
        <f t="shared" si="14"/>
        <v>3.82</v>
      </c>
      <c r="Y71" s="194">
        <f t="shared" si="15"/>
        <v>7.258</v>
      </c>
      <c r="Z71" s="140"/>
      <c r="AA71" s="140"/>
      <c r="AB71" s="140"/>
      <c r="AC71" s="140"/>
      <c r="AD71" s="140"/>
      <c r="AE71" s="140"/>
      <c r="AF71" s="140"/>
      <c r="AG71" s="140"/>
      <c r="AH71" s="140"/>
      <c r="AI71" s="140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</row>
    <row r="72" ht="27.0" customHeight="1">
      <c r="A72" s="185">
        <v>124.0</v>
      </c>
      <c r="B72" s="195" t="s">
        <v>76</v>
      </c>
      <c r="C72" s="195">
        <v>95.0</v>
      </c>
      <c r="D72" s="195">
        <v>190.0</v>
      </c>
      <c r="E72" s="195">
        <v>192.0</v>
      </c>
      <c r="F72" s="195">
        <f t="shared" si="5"/>
        <v>0</v>
      </c>
      <c r="G72" s="195">
        <f t="shared" si="6"/>
        <v>84.9072</v>
      </c>
      <c r="H72" s="196">
        <f t="shared" si="7"/>
        <v>84.9072</v>
      </c>
      <c r="I72" s="195">
        <v>1.0</v>
      </c>
      <c r="J72" s="219">
        <f t="shared" si="8"/>
        <v>84.9072</v>
      </c>
      <c r="K72" s="140"/>
      <c r="L72" s="198"/>
      <c r="M72" s="199"/>
      <c r="N72" s="199"/>
      <c r="O72" s="140"/>
      <c r="P72" s="140"/>
      <c r="Q72" s="142">
        <v>24.5</v>
      </c>
      <c r="R72" s="191">
        <f t="shared" si="9"/>
        <v>1.92</v>
      </c>
      <c r="S72" s="185">
        <f t="shared" si="10"/>
        <v>1</v>
      </c>
      <c r="T72" s="185">
        <f t="shared" si="11"/>
        <v>1.92</v>
      </c>
      <c r="U72" s="193">
        <f t="shared" si="12"/>
        <v>84.9072</v>
      </c>
      <c r="V72" s="191">
        <f t="shared" ref="V72:W72" si="67">C72/100</f>
        <v>0.95</v>
      </c>
      <c r="W72" s="191">
        <f t="shared" si="67"/>
        <v>1.9</v>
      </c>
      <c r="X72" s="191">
        <f t="shared" si="14"/>
        <v>1.92</v>
      </c>
      <c r="Y72" s="194">
        <f t="shared" si="15"/>
        <v>3.4656</v>
      </c>
      <c r="Z72" s="140"/>
      <c r="AA72" s="140"/>
      <c r="AB72" s="140"/>
      <c r="AC72" s="140"/>
      <c r="AD72" s="140"/>
      <c r="AE72" s="140"/>
      <c r="AF72" s="140"/>
      <c r="AG72" s="140"/>
      <c r="AH72" s="140"/>
      <c r="AI72" s="140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</row>
    <row r="73" ht="27.0" customHeight="1">
      <c r="A73" s="185">
        <v>144.0</v>
      </c>
      <c r="B73" s="195" t="s">
        <v>76</v>
      </c>
      <c r="C73" s="195">
        <v>100.0</v>
      </c>
      <c r="D73" s="195">
        <v>190.0</v>
      </c>
      <c r="E73" s="195">
        <v>180.0</v>
      </c>
      <c r="F73" s="195">
        <f t="shared" si="5"/>
        <v>0</v>
      </c>
      <c r="G73" s="195">
        <f t="shared" si="6"/>
        <v>83.79</v>
      </c>
      <c r="H73" s="196">
        <f t="shared" si="7"/>
        <v>83.79</v>
      </c>
      <c r="I73" s="195">
        <v>14.0</v>
      </c>
      <c r="J73" s="219">
        <f t="shared" si="8"/>
        <v>1173.06</v>
      </c>
      <c r="K73" s="140"/>
      <c r="L73" s="198"/>
      <c r="M73" s="199"/>
      <c r="N73" s="199"/>
      <c r="O73" s="140"/>
      <c r="P73" s="140"/>
      <c r="Q73" s="142">
        <v>24.5</v>
      </c>
      <c r="R73" s="191">
        <f t="shared" si="9"/>
        <v>1.8</v>
      </c>
      <c r="S73" s="185">
        <f t="shared" si="10"/>
        <v>14</v>
      </c>
      <c r="T73" s="185">
        <f t="shared" si="11"/>
        <v>25.2</v>
      </c>
      <c r="U73" s="193">
        <f t="shared" si="12"/>
        <v>83.79</v>
      </c>
      <c r="V73" s="191">
        <f t="shared" ref="V73:W73" si="68">C73/100</f>
        <v>1</v>
      </c>
      <c r="W73" s="191">
        <f t="shared" si="68"/>
        <v>1.9</v>
      </c>
      <c r="X73" s="191">
        <f t="shared" si="14"/>
        <v>25.2</v>
      </c>
      <c r="Y73" s="194">
        <f t="shared" si="15"/>
        <v>47.88</v>
      </c>
      <c r="Z73" s="140"/>
      <c r="AA73" s="140"/>
      <c r="AB73" s="140"/>
      <c r="AC73" s="140"/>
      <c r="AD73" s="140"/>
      <c r="AE73" s="140"/>
      <c r="AF73" s="140"/>
      <c r="AG73" s="140"/>
      <c r="AH73" s="140"/>
      <c r="AI73" s="140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</row>
    <row r="74" ht="27.0" customHeight="1">
      <c r="A74" s="185">
        <v>150.0</v>
      </c>
      <c r="B74" s="195" t="s">
        <v>76</v>
      </c>
      <c r="C74" s="195">
        <v>100.0</v>
      </c>
      <c r="D74" s="195">
        <v>190.0</v>
      </c>
      <c r="E74" s="195">
        <v>192.0</v>
      </c>
      <c r="F74" s="195">
        <f t="shared" si="5"/>
        <v>0</v>
      </c>
      <c r="G74" s="195">
        <f t="shared" si="6"/>
        <v>89.376</v>
      </c>
      <c r="H74" s="196">
        <f t="shared" si="7"/>
        <v>89.376</v>
      </c>
      <c r="I74" s="195">
        <v>1.0</v>
      </c>
      <c r="J74" s="219">
        <f t="shared" si="8"/>
        <v>89.376</v>
      </c>
      <c r="K74" s="140"/>
      <c r="L74" s="198"/>
      <c r="M74" s="199"/>
      <c r="N74" s="199"/>
      <c r="O74" s="140"/>
      <c r="P74" s="140"/>
      <c r="Q74" s="142">
        <v>24.5</v>
      </c>
      <c r="R74" s="191">
        <f t="shared" si="9"/>
        <v>1.92</v>
      </c>
      <c r="S74" s="185">
        <f t="shared" si="10"/>
        <v>1</v>
      </c>
      <c r="T74" s="185">
        <f t="shared" si="11"/>
        <v>1.92</v>
      </c>
      <c r="U74" s="193">
        <f t="shared" si="12"/>
        <v>89.376</v>
      </c>
      <c r="V74" s="191">
        <f t="shared" ref="V74:W74" si="69">C74/100</f>
        <v>1</v>
      </c>
      <c r="W74" s="191">
        <f t="shared" si="69"/>
        <v>1.9</v>
      </c>
      <c r="X74" s="191">
        <f t="shared" si="14"/>
        <v>1.92</v>
      </c>
      <c r="Y74" s="194">
        <f t="shared" si="15"/>
        <v>3.648</v>
      </c>
      <c r="Z74" s="140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</row>
    <row r="75" ht="27.0" customHeight="1">
      <c r="A75" s="185">
        <v>151.0</v>
      </c>
      <c r="B75" s="195" t="s">
        <v>76</v>
      </c>
      <c r="C75" s="195">
        <v>102.0</v>
      </c>
      <c r="D75" s="195">
        <v>190.0</v>
      </c>
      <c r="E75" s="195">
        <v>191.0</v>
      </c>
      <c r="F75" s="195">
        <f t="shared" si="5"/>
        <v>0</v>
      </c>
      <c r="G75" s="195">
        <f t="shared" si="6"/>
        <v>90.68871</v>
      </c>
      <c r="H75" s="196">
        <f t="shared" si="7"/>
        <v>90.68871</v>
      </c>
      <c r="I75" s="195">
        <v>5.0</v>
      </c>
      <c r="J75" s="219">
        <f t="shared" si="8"/>
        <v>453.44355</v>
      </c>
      <c r="K75" s="140"/>
      <c r="L75" s="198"/>
      <c r="M75" s="199"/>
      <c r="N75" s="199"/>
      <c r="O75" s="140"/>
      <c r="P75" s="140"/>
      <c r="Q75" s="142">
        <v>24.5</v>
      </c>
      <c r="R75" s="191">
        <f t="shared" si="9"/>
        <v>1.91</v>
      </c>
      <c r="S75" s="185">
        <f t="shared" si="10"/>
        <v>5</v>
      </c>
      <c r="T75" s="185">
        <f t="shared" si="11"/>
        <v>9.55</v>
      </c>
      <c r="U75" s="193">
        <f t="shared" si="12"/>
        <v>90.68871</v>
      </c>
      <c r="V75" s="191">
        <f t="shared" ref="V75:W75" si="70">C75/100</f>
        <v>1.02</v>
      </c>
      <c r="W75" s="191">
        <f t="shared" si="70"/>
        <v>1.9</v>
      </c>
      <c r="X75" s="191">
        <f t="shared" si="14"/>
        <v>9.55</v>
      </c>
      <c r="Y75" s="194">
        <f t="shared" si="15"/>
        <v>18.5079</v>
      </c>
      <c r="Z75" s="140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</row>
    <row r="76" ht="27.0" customHeight="1">
      <c r="A76" s="185">
        <v>153.0</v>
      </c>
      <c r="B76" s="195" t="s">
        <v>76</v>
      </c>
      <c r="C76" s="195">
        <v>100.0</v>
      </c>
      <c r="D76" s="195">
        <v>190.0</v>
      </c>
      <c r="E76" s="195">
        <v>182.0</v>
      </c>
      <c r="F76" s="195">
        <f t="shared" si="5"/>
        <v>0</v>
      </c>
      <c r="G76" s="195">
        <f t="shared" si="6"/>
        <v>84.721</v>
      </c>
      <c r="H76" s="196">
        <f t="shared" si="7"/>
        <v>84.721</v>
      </c>
      <c r="I76" s="195">
        <v>1.0</v>
      </c>
      <c r="J76" s="219">
        <f t="shared" si="8"/>
        <v>84.721</v>
      </c>
      <c r="K76" s="140"/>
      <c r="L76" s="198"/>
      <c r="M76" s="199"/>
      <c r="N76" s="199"/>
      <c r="O76" s="140"/>
      <c r="P76" s="140"/>
      <c r="Q76" s="142">
        <v>24.5</v>
      </c>
      <c r="R76" s="191">
        <f t="shared" si="9"/>
        <v>1.82</v>
      </c>
      <c r="S76" s="185">
        <f t="shared" si="10"/>
        <v>1</v>
      </c>
      <c r="T76" s="185">
        <f t="shared" si="11"/>
        <v>1.82</v>
      </c>
      <c r="U76" s="193">
        <f t="shared" si="12"/>
        <v>84.721</v>
      </c>
      <c r="V76" s="191">
        <f t="shared" ref="V76:W76" si="71">C76/100</f>
        <v>1</v>
      </c>
      <c r="W76" s="191">
        <f t="shared" si="71"/>
        <v>1.9</v>
      </c>
      <c r="X76" s="191">
        <f t="shared" si="14"/>
        <v>1.82</v>
      </c>
      <c r="Y76" s="194">
        <f t="shared" si="15"/>
        <v>3.458</v>
      </c>
      <c r="Z76" s="140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</row>
    <row r="77" ht="27.0" customHeight="1">
      <c r="A77" s="185">
        <v>154.0</v>
      </c>
      <c r="B77" s="195" t="s">
        <v>76</v>
      </c>
      <c r="C77" s="195">
        <v>99.0</v>
      </c>
      <c r="D77" s="195">
        <v>190.0</v>
      </c>
      <c r="E77" s="195">
        <v>180.0</v>
      </c>
      <c r="F77" s="195">
        <f t="shared" si="5"/>
        <v>0</v>
      </c>
      <c r="G77" s="195">
        <f t="shared" si="6"/>
        <v>82.9521</v>
      </c>
      <c r="H77" s="196">
        <f t="shared" si="7"/>
        <v>82.9521</v>
      </c>
      <c r="I77" s="195">
        <v>3.0</v>
      </c>
      <c r="J77" s="219">
        <f t="shared" si="8"/>
        <v>248.8563</v>
      </c>
      <c r="K77" s="140"/>
      <c r="L77" s="198"/>
      <c r="M77" s="199"/>
      <c r="N77" s="199"/>
      <c r="O77" s="140"/>
      <c r="P77" s="140"/>
      <c r="Q77" s="142">
        <v>24.5</v>
      </c>
      <c r="R77" s="191">
        <f t="shared" si="9"/>
        <v>1.8</v>
      </c>
      <c r="S77" s="185">
        <f t="shared" si="10"/>
        <v>3</v>
      </c>
      <c r="T77" s="185">
        <f t="shared" si="11"/>
        <v>5.4</v>
      </c>
      <c r="U77" s="193">
        <f t="shared" si="12"/>
        <v>82.9521</v>
      </c>
      <c r="V77" s="191">
        <f t="shared" ref="V77:W77" si="72">C77/100</f>
        <v>0.99</v>
      </c>
      <c r="W77" s="191">
        <f t="shared" si="72"/>
        <v>1.9</v>
      </c>
      <c r="X77" s="191">
        <f t="shared" si="14"/>
        <v>5.4</v>
      </c>
      <c r="Y77" s="194">
        <f t="shared" si="15"/>
        <v>10.1574</v>
      </c>
      <c r="Z77" s="140"/>
      <c r="AA77" s="140"/>
      <c r="AB77" s="140"/>
      <c r="AC77" s="140"/>
      <c r="AD77" s="140"/>
      <c r="AE77" s="140"/>
      <c r="AF77" s="140"/>
      <c r="AG77" s="140"/>
      <c r="AH77" s="140"/>
      <c r="AI77" s="140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</row>
    <row r="78" ht="27.0" customHeight="1">
      <c r="A78" s="185">
        <v>159.0</v>
      </c>
      <c r="B78" s="186" t="s">
        <v>155</v>
      </c>
      <c r="C78" s="187">
        <v>86.0</v>
      </c>
      <c r="D78" s="187">
        <v>190.0</v>
      </c>
      <c r="E78" s="187">
        <v>198.0</v>
      </c>
      <c r="F78" s="187">
        <f t="shared" si="5"/>
        <v>0.8</v>
      </c>
      <c r="G78" s="187">
        <f t="shared" si="6"/>
        <v>79.26534</v>
      </c>
      <c r="H78" s="188">
        <f t="shared" si="7"/>
        <v>63.412272</v>
      </c>
      <c r="I78" s="187">
        <v>1.0</v>
      </c>
      <c r="J78" s="219">
        <f t="shared" si="8"/>
        <v>63.412272</v>
      </c>
      <c r="K78" s="140"/>
      <c r="L78" s="198"/>
      <c r="M78" s="199"/>
      <c r="N78" s="199"/>
      <c r="O78" s="140"/>
      <c r="P78" s="140"/>
      <c r="Q78" s="142">
        <v>24.5</v>
      </c>
      <c r="R78" s="191">
        <f t="shared" si="9"/>
        <v>1.98</v>
      </c>
      <c r="S78" s="185">
        <f t="shared" si="10"/>
        <v>1</v>
      </c>
      <c r="T78" s="185">
        <f t="shared" si="11"/>
        <v>1.98</v>
      </c>
      <c r="U78" s="193">
        <f t="shared" si="12"/>
        <v>79.26534</v>
      </c>
      <c r="V78" s="191">
        <f t="shared" ref="V78:W78" si="73">C78/100</f>
        <v>0.86</v>
      </c>
      <c r="W78" s="191">
        <f t="shared" si="73"/>
        <v>1.9</v>
      </c>
      <c r="X78" s="191">
        <f t="shared" si="14"/>
        <v>1.98</v>
      </c>
      <c r="Y78" s="194">
        <f t="shared" si="15"/>
        <v>3.23532</v>
      </c>
      <c r="Z78" s="140"/>
      <c r="AA78" s="140"/>
      <c r="AB78" s="140"/>
      <c r="AC78" s="140"/>
      <c r="AD78" s="140"/>
      <c r="AE78" s="140"/>
      <c r="AF78" s="140"/>
      <c r="AG78" s="140"/>
      <c r="AH78" s="140"/>
      <c r="AI78" s="140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</row>
    <row r="79" ht="27.0" customHeight="1">
      <c r="A79" s="185">
        <v>160.0</v>
      </c>
      <c r="B79" s="195" t="s">
        <v>76</v>
      </c>
      <c r="C79" s="195">
        <v>100.0</v>
      </c>
      <c r="D79" s="195">
        <v>190.0</v>
      </c>
      <c r="E79" s="195">
        <v>158.0</v>
      </c>
      <c r="F79" s="195">
        <f t="shared" si="5"/>
        <v>0</v>
      </c>
      <c r="G79" s="195">
        <f t="shared" si="6"/>
        <v>73.549</v>
      </c>
      <c r="H79" s="196">
        <f t="shared" si="7"/>
        <v>73.549</v>
      </c>
      <c r="I79" s="195">
        <v>5.0</v>
      </c>
      <c r="J79" s="219">
        <f t="shared" si="8"/>
        <v>367.745</v>
      </c>
      <c r="K79" s="140"/>
      <c r="L79" s="198"/>
      <c r="M79" s="199"/>
      <c r="N79" s="199"/>
      <c r="O79" s="140"/>
      <c r="P79" s="140"/>
      <c r="Q79" s="142">
        <v>24.5</v>
      </c>
      <c r="R79" s="191">
        <f t="shared" si="9"/>
        <v>1.58</v>
      </c>
      <c r="S79" s="185">
        <f t="shared" si="10"/>
        <v>5</v>
      </c>
      <c r="T79" s="185">
        <f t="shared" si="11"/>
        <v>7.9</v>
      </c>
      <c r="U79" s="193">
        <f t="shared" si="12"/>
        <v>73.549</v>
      </c>
      <c r="V79" s="191">
        <f t="shared" ref="V79:W79" si="74">C79/100</f>
        <v>1</v>
      </c>
      <c r="W79" s="191">
        <f t="shared" si="74"/>
        <v>1.9</v>
      </c>
      <c r="X79" s="191">
        <f t="shared" si="14"/>
        <v>7.9</v>
      </c>
      <c r="Y79" s="194">
        <f t="shared" si="15"/>
        <v>15.01</v>
      </c>
      <c r="Z79" s="140"/>
      <c r="AA79" s="140"/>
      <c r="AB79" s="140"/>
      <c r="AC79" s="140"/>
      <c r="AD79" s="140"/>
      <c r="AE79" s="140"/>
      <c r="AF79" s="140"/>
      <c r="AG79" s="140"/>
      <c r="AH79" s="140"/>
      <c r="AI79" s="140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</row>
    <row r="80" ht="27.0" customHeight="1">
      <c r="A80" s="185">
        <v>161.0</v>
      </c>
      <c r="B80" s="195" t="s">
        <v>76</v>
      </c>
      <c r="C80" s="195">
        <v>102.0</v>
      </c>
      <c r="D80" s="195">
        <v>190.0</v>
      </c>
      <c r="E80" s="195">
        <v>157.0</v>
      </c>
      <c r="F80" s="195">
        <f t="shared" si="5"/>
        <v>0</v>
      </c>
      <c r="G80" s="195">
        <f t="shared" si="6"/>
        <v>74.54517</v>
      </c>
      <c r="H80" s="196">
        <f t="shared" si="7"/>
        <v>74.54517</v>
      </c>
      <c r="I80" s="195">
        <v>2.0</v>
      </c>
      <c r="J80" s="219">
        <f t="shared" si="8"/>
        <v>149.09034</v>
      </c>
      <c r="K80" s="140"/>
      <c r="L80" s="198"/>
      <c r="M80" s="199"/>
      <c r="N80" s="199"/>
      <c r="O80" s="140"/>
      <c r="P80" s="140"/>
      <c r="Q80" s="142">
        <v>24.5</v>
      </c>
      <c r="R80" s="191">
        <f t="shared" si="9"/>
        <v>1.57</v>
      </c>
      <c r="S80" s="185">
        <f t="shared" si="10"/>
        <v>2</v>
      </c>
      <c r="T80" s="185">
        <f t="shared" si="11"/>
        <v>3.14</v>
      </c>
      <c r="U80" s="193">
        <f t="shared" si="12"/>
        <v>74.54517</v>
      </c>
      <c r="V80" s="191">
        <f t="shared" ref="V80:W80" si="75">C80/100</f>
        <v>1.02</v>
      </c>
      <c r="W80" s="191">
        <f t="shared" si="75"/>
        <v>1.9</v>
      </c>
      <c r="X80" s="191">
        <f t="shared" si="14"/>
        <v>3.14</v>
      </c>
      <c r="Y80" s="194">
        <f t="shared" si="15"/>
        <v>6.08532</v>
      </c>
      <c r="Z80" s="140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</row>
    <row r="81" ht="27.0" customHeight="1">
      <c r="A81" s="185">
        <v>162.0</v>
      </c>
      <c r="B81" s="195" t="s">
        <v>76</v>
      </c>
      <c r="C81" s="195">
        <v>101.0</v>
      </c>
      <c r="D81" s="195">
        <v>190.0</v>
      </c>
      <c r="E81" s="195">
        <v>158.0</v>
      </c>
      <c r="F81" s="195">
        <f t="shared" si="5"/>
        <v>0</v>
      </c>
      <c r="G81" s="195">
        <f t="shared" si="6"/>
        <v>74.28449</v>
      </c>
      <c r="H81" s="196">
        <f t="shared" si="7"/>
        <v>74.28449</v>
      </c>
      <c r="I81" s="195">
        <v>7.0</v>
      </c>
      <c r="J81" s="219">
        <f t="shared" si="8"/>
        <v>519.99143</v>
      </c>
      <c r="K81" s="140"/>
      <c r="L81" s="198"/>
      <c r="M81" s="199"/>
      <c r="N81" s="199"/>
      <c r="O81" s="140"/>
      <c r="P81" s="140"/>
      <c r="Q81" s="142">
        <v>24.5</v>
      </c>
      <c r="R81" s="191">
        <f t="shared" si="9"/>
        <v>1.58</v>
      </c>
      <c r="S81" s="185">
        <f t="shared" si="10"/>
        <v>7</v>
      </c>
      <c r="T81" s="185">
        <f t="shared" si="11"/>
        <v>11.06</v>
      </c>
      <c r="U81" s="193">
        <f t="shared" si="12"/>
        <v>74.28449</v>
      </c>
      <c r="V81" s="191">
        <f t="shared" ref="V81:W81" si="76">C81/100</f>
        <v>1.01</v>
      </c>
      <c r="W81" s="191">
        <f t="shared" si="76"/>
        <v>1.9</v>
      </c>
      <c r="X81" s="191">
        <f t="shared" si="14"/>
        <v>11.06</v>
      </c>
      <c r="Y81" s="194">
        <f t="shared" si="15"/>
        <v>21.22414</v>
      </c>
      <c r="Z81" s="140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</row>
    <row r="82" ht="27.0" customHeight="1">
      <c r="A82" s="185">
        <v>164.0</v>
      </c>
      <c r="B82" s="195" t="s">
        <v>76</v>
      </c>
      <c r="C82" s="195">
        <v>102.0</v>
      </c>
      <c r="D82" s="195">
        <v>190.0</v>
      </c>
      <c r="E82" s="195">
        <v>158.0</v>
      </c>
      <c r="F82" s="195">
        <f t="shared" si="5"/>
        <v>0</v>
      </c>
      <c r="G82" s="195">
        <f t="shared" si="6"/>
        <v>75.01998</v>
      </c>
      <c r="H82" s="196">
        <f t="shared" si="7"/>
        <v>75.01998</v>
      </c>
      <c r="I82" s="195">
        <v>1.0</v>
      </c>
      <c r="J82" s="219">
        <f t="shared" si="8"/>
        <v>75.01998</v>
      </c>
      <c r="K82" s="140"/>
      <c r="L82" s="198"/>
      <c r="M82" s="199"/>
      <c r="N82" s="199"/>
      <c r="O82" s="140"/>
      <c r="P82" s="140"/>
      <c r="Q82" s="142">
        <v>24.5</v>
      </c>
      <c r="R82" s="191">
        <f t="shared" si="9"/>
        <v>1.58</v>
      </c>
      <c r="S82" s="185">
        <f t="shared" si="10"/>
        <v>1</v>
      </c>
      <c r="T82" s="185">
        <f t="shared" si="11"/>
        <v>1.58</v>
      </c>
      <c r="U82" s="193">
        <f t="shared" si="12"/>
        <v>75.01998</v>
      </c>
      <c r="V82" s="191">
        <f t="shared" ref="V82:W82" si="77">C82/100</f>
        <v>1.02</v>
      </c>
      <c r="W82" s="191">
        <f t="shared" si="77"/>
        <v>1.9</v>
      </c>
      <c r="X82" s="191">
        <f t="shared" si="14"/>
        <v>1.58</v>
      </c>
      <c r="Y82" s="194">
        <f t="shared" si="15"/>
        <v>3.06204</v>
      </c>
      <c r="Z82" s="140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</row>
    <row r="83" ht="27.0" customHeight="1">
      <c r="A83" s="185">
        <v>165.0</v>
      </c>
      <c r="B83" s="195" t="s">
        <v>76</v>
      </c>
      <c r="C83" s="195">
        <v>100.0</v>
      </c>
      <c r="D83" s="195">
        <v>190.0</v>
      </c>
      <c r="E83" s="195">
        <v>157.0</v>
      </c>
      <c r="F83" s="195">
        <f t="shared" si="5"/>
        <v>0</v>
      </c>
      <c r="G83" s="195">
        <f t="shared" si="6"/>
        <v>73.0835</v>
      </c>
      <c r="H83" s="196">
        <f t="shared" si="7"/>
        <v>73.0835</v>
      </c>
      <c r="I83" s="195">
        <v>2.0</v>
      </c>
      <c r="J83" s="219">
        <f t="shared" si="8"/>
        <v>146.167</v>
      </c>
      <c r="K83" s="140"/>
      <c r="L83" s="198"/>
      <c r="M83" s="199"/>
      <c r="N83" s="199"/>
      <c r="O83" s="140"/>
      <c r="P83" s="140"/>
      <c r="Q83" s="142">
        <v>24.5</v>
      </c>
      <c r="R83" s="191">
        <f t="shared" si="9"/>
        <v>1.57</v>
      </c>
      <c r="S83" s="185">
        <f t="shared" si="10"/>
        <v>2</v>
      </c>
      <c r="T83" s="185">
        <f t="shared" si="11"/>
        <v>3.14</v>
      </c>
      <c r="U83" s="193">
        <f t="shared" si="12"/>
        <v>73.0835</v>
      </c>
      <c r="V83" s="191">
        <f t="shared" ref="V83:W83" si="78">C83/100</f>
        <v>1</v>
      </c>
      <c r="W83" s="191">
        <f t="shared" si="78"/>
        <v>1.9</v>
      </c>
      <c r="X83" s="191">
        <f t="shared" si="14"/>
        <v>3.14</v>
      </c>
      <c r="Y83" s="194">
        <f t="shared" si="15"/>
        <v>5.966</v>
      </c>
      <c r="Z83" s="140"/>
      <c r="AA83" s="140"/>
      <c r="AB83" s="140"/>
      <c r="AC83" s="140"/>
      <c r="AD83" s="140"/>
      <c r="AE83" s="140"/>
      <c r="AF83" s="140"/>
      <c r="AG83" s="140"/>
      <c r="AH83" s="140"/>
      <c r="AI83" s="140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</row>
    <row r="84" ht="27.0" customHeight="1">
      <c r="A84" s="185">
        <v>167.0</v>
      </c>
      <c r="B84" s="195" t="s">
        <v>76</v>
      </c>
      <c r="C84" s="195">
        <v>101.0</v>
      </c>
      <c r="D84" s="195">
        <v>190.0</v>
      </c>
      <c r="E84" s="195">
        <v>157.0</v>
      </c>
      <c r="F84" s="195">
        <f t="shared" si="5"/>
        <v>0</v>
      </c>
      <c r="G84" s="195">
        <f t="shared" si="6"/>
        <v>73.814335</v>
      </c>
      <c r="H84" s="196">
        <f t="shared" si="7"/>
        <v>73.814335</v>
      </c>
      <c r="I84" s="195">
        <v>5.0</v>
      </c>
      <c r="J84" s="219">
        <f t="shared" si="8"/>
        <v>369.071675</v>
      </c>
      <c r="K84" s="140"/>
      <c r="L84" s="198"/>
      <c r="M84" s="199"/>
      <c r="N84" s="199"/>
      <c r="O84" s="140"/>
      <c r="P84" s="140"/>
      <c r="Q84" s="142">
        <v>24.5</v>
      </c>
      <c r="R84" s="191">
        <f t="shared" si="9"/>
        <v>1.57</v>
      </c>
      <c r="S84" s="185">
        <f t="shared" si="10"/>
        <v>5</v>
      </c>
      <c r="T84" s="185">
        <f t="shared" si="11"/>
        <v>7.85</v>
      </c>
      <c r="U84" s="193">
        <f t="shared" si="12"/>
        <v>73.814335</v>
      </c>
      <c r="V84" s="191">
        <f t="shared" ref="V84:W84" si="79">C84/100</f>
        <v>1.01</v>
      </c>
      <c r="W84" s="191">
        <f t="shared" si="79"/>
        <v>1.9</v>
      </c>
      <c r="X84" s="191">
        <f t="shared" si="14"/>
        <v>7.85</v>
      </c>
      <c r="Y84" s="194">
        <f t="shared" si="15"/>
        <v>15.06415</v>
      </c>
      <c r="Z84" s="140"/>
      <c r="AA84" s="140"/>
      <c r="AB84" s="140"/>
      <c r="AC84" s="140"/>
      <c r="AD84" s="140"/>
      <c r="AE84" s="140"/>
      <c r="AF84" s="140"/>
      <c r="AG84" s="140"/>
      <c r="AH84" s="140"/>
      <c r="AI84" s="140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</row>
    <row r="85" ht="27.0" customHeight="1">
      <c r="A85" s="185">
        <v>168.0</v>
      </c>
      <c r="B85" s="195" t="s">
        <v>76</v>
      </c>
      <c r="C85" s="195">
        <v>90.0</v>
      </c>
      <c r="D85" s="195">
        <v>190.0</v>
      </c>
      <c r="E85" s="195">
        <v>151.0</v>
      </c>
      <c r="F85" s="195">
        <f t="shared" si="5"/>
        <v>0</v>
      </c>
      <c r="G85" s="195">
        <f t="shared" si="6"/>
        <v>63.26145</v>
      </c>
      <c r="H85" s="196">
        <f t="shared" si="7"/>
        <v>63.26145</v>
      </c>
      <c r="I85" s="195">
        <v>1.0</v>
      </c>
      <c r="J85" s="219">
        <f t="shared" si="8"/>
        <v>63.26145</v>
      </c>
      <c r="K85" s="140"/>
      <c r="L85" s="198"/>
      <c r="M85" s="199"/>
      <c r="N85" s="199"/>
      <c r="O85" s="140"/>
      <c r="P85" s="140"/>
      <c r="Q85" s="142">
        <v>24.5</v>
      </c>
      <c r="R85" s="191">
        <f t="shared" si="9"/>
        <v>1.51</v>
      </c>
      <c r="S85" s="185">
        <f t="shared" si="10"/>
        <v>1</v>
      </c>
      <c r="T85" s="185">
        <f t="shared" si="11"/>
        <v>1.51</v>
      </c>
      <c r="U85" s="193">
        <f t="shared" si="12"/>
        <v>63.26145</v>
      </c>
      <c r="V85" s="191">
        <f t="shared" ref="V85:W85" si="80">C85/100</f>
        <v>0.9</v>
      </c>
      <c r="W85" s="191">
        <f t="shared" si="80"/>
        <v>1.9</v>
      </c>
      <c r="X85" s="191">
        <f t="shared" si="14"/>
        <v>1.51</v>
      </c>
      <c r="Y85" s="194">
        <f t="shared" si="15"/>
        <v>2.5821</v>
      </c>
      <c r="Z85" s="140"/>
      <c r="AA85" s="140"/>
      <c r="AB85" s="140"/>
      <c r="AC85" s="140"/>
      <c r="AD85" s="140"/>
      <c r="AE85" s="140"/>
      <c r="AF85" s="140"/>
      <c r="AG85" s="140"/>
      <c r="AH85" s="140"/>
      <c r="AI85" s="140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</row>
    <row r="86" ht="27.0" customHeight="1">
      <c r="A86" s="185">
        <v>170.0</v>
      </c>
      <c r="B86" s="195" t="s">
        <v>76</v>
      </c>
      <c r="C86" s="195">
        <v>101.0</v>
      </c>
      <c r="D86" s="195">
        <v>190.0</v>
      </c>
      <c r="E86" s="195">
        <v>159.0</v>
      </c>
      <c r="F86" s="195">
        <f t="shared" si="5"/>
        <v>0</v>
      </c>
      <c r="G86" s="195">
        <f t="shared" si="6"/>
        <v>74.754645</v>
      </c>
      <c r="H86" s="196">
        <f t="shared" si="7"/>
        <v>74.754645</v>
      </c>
      <c r="I86" s="195">
        <v>1.0</v>
      </c>
      <c r="J86" s="219">
        <f t="shared" si="8"/>
        <v>74.754645</v>
      </c>
      <c r="K86" s="140"/>
      <c r="L86" s="198"/>
      <c r="M86" s="199"/>
      <c r="N86" s="199"/>
      <c r="O86" s="140"/>
      <c r="P86" s="140"/>
      <c r="Q86" s="142">
        <v>24.5</v>
      </c>
      <c r="R86" s="191">
        <f t="shared" si="9"/>
        <v>1.59</v>
      </c>
      <c r="S86" s="185">
        <f t="shared" si="10"/>
        <v>1</v>
      </c>
      <c r="T86" s="185">
        <f t="shared" si="11"/>
        <v>1.59</v>
      </c>
      <c r="U86" s="193">
        <f t="shared" si="12"/>
        <v>74.754645</v>
      </c>
      <c r="V86" s="191">
        <f t="shared" ref="V86:W86" si="81">C86/100</f>
        <v>1.01</v>
      </c>
      <c r="W86" s="191">
        <f t="shared" si="81"/>
        <v>1.9</v>
      </c>
      <c r="X86" s="191">
        <f t="shared" si="14"/>
        <v>1.59</v>
      </c>
      <c r="Y86" s="194">
        <f t="shared" si="15"/>
        <v>3.05121</v>
      </c>
      <c r="Z86" s="140"/>
      <c r="AA86" s="140"/>
      <c r="AB86" s="140"/>
      <c r="AC86" s="140"/>
      <c r="AD86" s="140"/>
      <c r="AE86" s="140"/>
      <c r="AF86" s="140"/>
      <c r="AG86" s="140"/>
      <c r="AH86" s="140"/>
      <c r="AI86" s="140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</row>
    <row r="87" ht="27.0" customHeight="1">
      <c r="A87" s="185">
        <v>171.0</v>
      </c>
      <c r="B87" s="195" t="s">
        <v>76</v>
      </c>
      <c r="C87" s="195">
        <v>97.0</v>
      </c>
      <c r="D87" s="195">
        <v>190.0</v>
      </c>
      <c r="E87" s="195">
        <v>156.0</v>
      </c>
      <c r="F87" s="195">
        <f t="shared" si="5"/>
        <v>0</v>
      </c>
      <c r="G87" s="195">
        <f t="shared" si="6"/>
        <v>70.43946</v>
      </c>
      <c r="H87" s="196">
        <f t="shared" si="7"/>
        <v>70.43946</v>
      </c>
      <c r="I87" s="195">
        <v>1.0</v>
      </c>
      <c r="J87" s="219">
        <f t="shared" si="8"/>
        <v>70.43946</v>
      </c>
      <c r="K87" s="140"/>
      <c r="L87" s="198"/>
      <c r="M87" s="199"/>
      <c r="N87" s="199"/>
      <c r="O87" s="140"/>
      <c r="P87" s="140"/>
      <c r="Q87" s="142">
        <v>24.5</v>
      </c>
      <c r="R87" s="191">
        <f t="shared" si="9"/>
        <v>1.56</v>
      </c>
      <c r="S87" s="185">
        <f t="shared" si="10"/>
        <v>1</v>
      </c>
      <c r="T87" s="185">
        <f t="shared" si="11"/>
        <v>1.56</v>
      </c>
      <c r="U87" s="193">
        <f t="shared" si="12"/>
        <v>70.43946</v>
      </c>
      <c r="V87" s="191">
        <f t="shared" ref="V87:W87" si="82">C87/100</f>
        <v>0.97</v>
      </c>
      <c r="W87" s="191">
        <f t="shared" si="82"/>
        <v>1.9</v>
      </c>
      <c r="X87" s="191">
        <f t="shared" si="14"/>
        <v>1.56</v>
      </c>
      <c r="Y87" s="194">
        <f t="shared" si="15"/>
        <v>2.87508</v>
      </c>
      <c r="Z87" s="140"/>
      <c r="AA87" s="140"/>
      <c r="AB87" s="140"/>
      <c r="AC87" s="140"/>
      <c r="AD87" s="140"/>
      <c r="AE87" s="140"/>
      <c r="AF87" s="140"/>
      <c r="AG87" s="140"/>
      <c r="AH87" s="140"/>
      <c r="AI87" s="140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</row>
    <row r="88" ht="27.0" customHeight="1">
      <c r="A88" s="185">
        <v>172.0</v>
      </c>
      <c r="B88" s="195" t="s">
        <v>76</v>
      </c>
      <c r="C88" s="195">
        <v>99.0</v>
      </c>
      <c r="D88" s="195">
        <v>190.0</v>
      </c>
      <c r="E88" s="195">
        <v>158.0</v>
      </c>
      <c r="F88" s="195">
        <f t="shared" si="5"/>
        <v>0</v>
      </c>
      <c r="G88" s="195">
        <f t="shared" si="6"/>
        <v>72.81351</v>
      </c>
      <c r="H88" s="196">
        <f t="shared" si="7"/>
        <v>72.81351</v>
      </c>
      <c r="I88" s="195">
        <v>1.0</v>
      </c>
      <c r="J88" s="219">
        <f t="shared" si="8"/>
        <v>72.81351</v>
      </c>
      <c r="K88" s="140"/>
      <c r="L88" s="198"/>
      <c r="M88" s="199"/>
      <c r="N88" s="199"/>
      <c r="O88" s="140"/>
      <c r="P88" s="140"/>
      <c r="Q88" s="142">
        <v>24.5</v>
      </c>
      <c r="R88" s="191">
        <f t="shared" si="9"/>
        <v>1.58</v>
      </c>
      <c r="S88" s="185">
        <f t="shared" si="10"/>
        <v>1</v>
      </c>
      <c r="T88" s="185">
        <f t="shared" si="11"/>
        <v>1.58</v>
      </c>
      <c r="U88" s="193">
        <f t="shared" si="12"/>
        <v>72.81351</v>
      </c>
      <c r="V88" s="191">
        <f t="shared" ref="V88:W88" si="83">C88/100</f>
        <v>0.99</v>
      </c>
      <c r="W88" s="191">
        <f t="shared" si="83"/>
        <v>1.9</v>
      </c>
      <c r="X88" s="191">
        <f t="shared" si="14"/>
        <v>1.58</v>
      </c>
      <c r="Y88" s="194">
        <f t="shared" si="15"/>
        <v>2.97198</v>
      </c>
      <c r="Z88" s="140"/>
      <c r="AA88" s="140"/>
      <c r="AB88" s="140"/>
      <c r="AC88" s="140"/>
      <c r="AD88" s="140"/>
      <c r="AE88" s="140"/>
      <c r="AF88" s="140"/>
      <c r="AG88" s="140"/>
      <c r="AH88" s="140"/>
      <c r="AI88" s="140"/>
      <c r="AJ88" s="140"/>
      <c r="AK88" s="140"/>
      <c r="AL88" s="140"/>
      <c r="AM88" s="140"/>
      <c r="AN88" s="140"/>
      <c r="AO88" s="140"/>
      <c r="AP88" s="140"/>
      <c r="AQ88" s="140"/>
      <c r="AR88" s="140"/>
      <c r="AS88" s="140"/>
    </row>
    <row r="89" ht="27.0" customHeight="1">
      <c r="A89" s="185">
        <v>173.0</v>
      </c>
      <c r="B89" s="195" t="s">
        <v>76</v>
      </c>
      <c r="C89" s="195">
        <v>97.0</v>
      </c>
      <c r="D89" s="195">
        <v>190.0</v>
      </c>
      <c r="E89" s="195">
        <v>162.0</v>
      </c>
      <c r="F89" s="195">
        <f t="shared" si="5"/>
        <v>0</v>
      </c>
      <c r="G89" s="195">
        <f t="shared" si="6"/>
        <v>73.14867</v>
      </c>
      <c r="H89" s="196">
        <f t="shared" si="7"/>
        <v>73.14867</v>
      </c>
      <c r="I89" s="195">
        <v>1.0</v>
      </c>
      <c r="J89" s="219">
        <f t="shared" si="8"/>
        <v>73.14867</v>
      </c>
      <c r="K89" s="140"/>
      <c r="L89" s="198"/>
      <c r="M89" s="199"/>
      <c r="N89" s="199"/>
      <c r="O89" s="140"/>
      <c r="P89" s="140"/>
      <c r="Q89" s="142">
        <v>24.5</v>
      </c>
      <c r="R89" s="191">
        <f t="shared" si="9"/>
        <v>1.62</v>
      </c>
      <c r="S89" s="185">
        <f t="shared" si="10"/>
        <v>1</v>
      </c>
      <c r="T89" s="185">
        <f t="shared" si="11"/>
        <v>1.62</v>
      </c>
      <c r="U89" s="193">
        <f t="shared" si="12"/>
        <v>73.14867</v>
      </c>
      <c r="V89" s="191">
        <f t="shared" ref="V89:W89" si="84">C89/100</f>
        <v>0.97</v>
      </c>
      <c r="W89" s="191">
        <f t="shared" si="84"/>
        <v>1.9</v>
      </c>
      <c r="X89" s="191">
        <f t="shared" si="14"/>
        <v>1.62</v>
      </c>
      <c r="Y89" s="194">
        <f t="shared" si="15"/>
        <v>2.98566</v>
      </c>
      <c r="Z89" s="140"/>
      <c r="AA89" s="140"/>
      <c r="AB89" s="140"/>
      <c r="AC89" s="140"/>
      <c r="AD89" s="140"/>
      <c r="AE89" s="140"/>
      <c r="AF89" s="140"/>
      <c r="AG89" s="140"/>
      <c r="AH89" s="140"/>
      <c r="AI89" s="140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</row>
    <row r="90" ht="27.0" customHeight="1">
      <c r="A90" s="164"/>
      <c r="B90" s="180"/>
      <c r="C90" s="180"/>
      <c r="D90" s="180"/>
      <c r="E90" s="180"/>
      <c r="F90" s="180"/>
      <c r="G90" s="180"/>
      <c r="H90" s="183"/>
      <c r="I90" s="164"/>
      <c r="J90" s="202">
        <f>+Q118</f>
        <v>92.4</v>
      </c>
      <c r="K90" s="140"/>
      <c r="L90" s="140"/>
      <c r="M90" s="140"/>
      <c r="N90" s="140"/>
      <c r="O90" s="140"/>
      <c r="P90" s="140"/>
      <c r="Q90" s="203"/>
      <c r="R90" s="191">
        <f t="shared" si="9"/>
        <v>0</v>
      </c>
      <c r="S90" s="185" t="str">
        <f t="shared" si="10"/>
        <v/>
      </c>
      <c r="T90" s="185">
        <f t="shared" si="11"/>
        <v>0</v>
      </c>
      <c r="U90" s="193"/>
      <c r="V90" s="191">
        <f t="shared" ref="V90:W90" si="85">C90/100</f>
        <v>0</v>
      </c>
      <c r="W90" s="191">
        <f t="shared" si="85"/>
        <v>0</v>
      </c>
      <c r="X90" s="191">
        <f t="shared" si="14"/>
        <v>0</v>
      </c>
      <c r="Y90" s="194">
        <f t="shared" si="15"/>
        <v>0</v>
      </c>
      <c r="Z90" s="140"/>
      <c r="AA90" s="140"/>
      <c r="AB90" s="140"/>
      <c r="AC90" s="140"/>
      <c r="AD90" s="140"/>
      <c r="AE90" s="140"/>
      <c r="AF90" s="140"/>
      <c r="AG90" s="140"/>
      <c r="AH90" s="140"/>
      <c r="AI90" s="140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</row>
    <row r="91" ht="27.0" customHeight="1">
      <c r="A91" s="164"/>
      <c r="B91" s="204"/>
      <c r="C91" s="204"/>
      <c r="D91" s="204"/>
      <c r="E91" s="204"/>
      <c r="F91" s="204"/>
      <c r="G91" s="204"/>
      <c r="H91" s="205"/>
      <c r="I91" s="206">
        <f>SUM(I22:I89)</f>
        <v>185</v>
      </c>
      <c r="J91" s="207">
        <f>SUM(J22:J90)</f>
        <v>13580.47591</v>
      </c>
      <c r="K91" s="208"/>
      <c r="L91" s="208"/>
      <c r="M91" s="208"/>
      <c r="N91" s="208"/>
      <c r="O91" s="208"/>
      <c r="P91" s="208"/>
      <c r="Q91" s="142"/>
      <c r="R91" s="208">
        <f>SUMIFS($S$22:$S$89,$R$22:$R$89,"&gt;=3")</f>
        <v>1</v>
      </c>
      <c r="S91" s="208">
        <f t="shared" ref="S91:T91" si="86">SUM(S22:S89)</f>
        <v>185</v>
      </c>
      <c r="T91" s="208">
        <f t="shared" si="86"/>
        <v>309.79</v>
      </c>
      <c r="U91" s="209"/>
      <c r="V91" s="208"/>
      <c r="W91" s="208"/>
      <c r="X91" s="208"/>
      <c r="Y91" s="210">
        <f>SUM(Y22:Y90)</f>
        <v>597.94406</v>
      </c>
      <c r="Z91" s="208"/>
      <c r="AA91" s="208"/>
      <c r="AB91" s="208"/>
      <c r="AC91" s="208"/>
      <c r="AD91" s="208"/>
      <c r="AE91" s="208"/>
      <c r="AF91" s="208"/>
      <c r="AG91" s="208"/>
      <c r="AH91" s="208"/>
      <c r="AI91" s="208"/>
      <c r="AJ91" s="208"/>
      <c r="AK91" s="208"/>
      <c r="AL91" s="208"/>
      <c r="AM91" s="208"/>
      <c r="AN91" s="208"/>
      <c r="AO91" s="208"/>
      <c r="AP91" s="208"/>
      <c r="AQ91" s="208"/>
      <c r="AR91" s="208"/>
      <c r="AS91" s="208"/>
    </row>
    <row r="92" ht="29.25" customHeight="1">
      <c r="A92" s="140"/>
      <c r="B92" s="140"/>
      <c r="C92" s="140"/>
      <c r="D92" s="140"/>
      <c r="E92" s="140"/>
      <c r="F92" s="140"/>
      <c r="G92" s="140"/>
      <c r="H92" s="141"/>
      <c r="I92" s="140"/>
      <c r="J92" s="140"/>
      <c r="K92" s="140"/>
      <c r="L92" s="140"/>
      <c r="M92" s="140"/>
      <c r="N92" s="140"/>
      <c r="O92" s="140"/>
      <c r="P92" s="140"/>
      <c r="Q92" s="142"/>
      <c r="R92" s="190"/>
      <c r="S92" s="140"/>
      <c r="T92" s="140"/>
      <c r="U92" s="143"/>
      <c r="V92" s="140"/>
      <c r="W92" s="140"/>
      <c r="X92" s="140"/>
      <c r="Y92" s="140"/>
      <c r="Z92" s="140"/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140"/>
      <c r="AL92" s="140"/>
      <c r="AM92" s="140"/>
      <c r="AN92" s="140"/>
      <c r="AO92" s="140"/>
      <c r="AP92" s="140"/>
      <c r="AQ92" s="140"/>
      <c r="AR92" s="140"/>
      <c r="AS92" s="140"/>
    </row>
    <row r="93" ht="29.25" customHeight="1">
      <c r="A93" s="140"/>
      <c r="B93" s="140"/>
      <c r="C93" s="140"/>
      <c r="D93" s="140"/>
      <c r="E93" s="140"/>
      <c r="F93" s="140"/>
      <c r="G93" s="140"/>
      <c r="H93" s="141"/>
      <c r="I93" s="140"/>
      <c r="J93" s="140"/>
      <c r="K93" s="140"/>
      <c r="L93" s="140"/>
      <c r="M93" s="140"/>
      <c r="N93" s="140"/>
      <c r="O93" s="140"/>
      <c r="P93" s="140"/>
      <c r="Q93" s="203"/>
      <c r="R93" s="140"/>
      <c r="S93" s="140" t="s">
        <v>48</v>
      </c>
      <c r="T93" s="140" t="s">
        <v>64</v>
      </c>
      <c r="U93" s="143"/>
      <c r="V93" s="140"/>
      <c r="W93" s="140"/>
      <c r="X93" s="140"/>
      <c r="Y93" s="140"/>
      <c r="Z93" s="140"/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140"/>
      <c r="AL93" s="140"/>
      <c r="AM93" s="140"/>
      <c r="AN93" s="140"/>
      <c r="AO93" s="140"/>
      <c r="AP93" s="140"/>
      <c r="AQ93" s="140"/>
      <c r="AR93" s="140"/>
      <c r="AS93" s="140"/>
    </row>
    <row r="94" ht="29.25" customHeight="1">
      <c r="A94" s="140"/>
      <c r="B94" s="140"/>
      <c r="C94" s="140"/>
      <c r="D94" s="140"/>
      <c r="E94" s="140"/>
      <c r="F94" s="140"/>
      <c r="G94" s="140"/>
      <c r="H94" s="141"/>
      <c r="I94" s="140"/>
      <c r="J94" s="140"/>
      <c r="K94" s="140"/>
      <c r="L94" s="140"/>
      <c r="M94" s="140"/>
      <c r="N94" s="140"/>
      <c r="O94" s="140"/>
      <c r="P94" s="140"/>
      <c r="Q94" s="142"/>
      <c r="R94" s="140" t="s">
        <v>31</v>
      </c>
      <c r="S94" s="211">
        <f>SUMIFS($J$22:$J$89,$R$22:$R$89,"&gt;=3")</f>
        <v>120.89168</v>
      </c>
      <c r="T94" s="212"/>
      <c r="U94" s="143"/>
      <c r="V94" s="140"/>
      <c r="W94" s="140"/>
      <c r="X94" s="140"/>
      <c r="Y94" s="140"/>
      <c r="Z94" s="140"/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140"/>
      <c r="AL94" s="140"/>
      <c r="AM94" s="140"/>
      <c r="AN94" s="140"/>
      <c r="AO94" s="140"/>
      <c r="AP94" s="140"/>
      <c r="AQ94" s="140"/>
      <c r="AR94" s="140"/>
      <c r="AS94" s="140"/>
    </row>
    <row r="95" ht="29.25" customHeight="1">
      <c r="A95" s="140" t="s">
        <v>32</v>
      </c>
      <c r="B95" s="140"/>
      <c r="C95" s="140"/>
      <c r="D95" s="140" t="s">
        <v>33</v>
      </c>
      <c r="E95" s="140"/>
      <c r="F95" s="140"/>
      <c r="G95" s="140"/>
      <c r="H95" s="141"/>
      <c r="I95" s="140"/>
      <c r="J95" s="140"/>
      <c r="K95" s="140"/>
      <c r="L95" s="140"/>
      <c r="M95" s="140"/>
      <c r="N95" s="140"/>
      <c r="O95" s="140"/>
      <c r="P95" s="140"/>
      <c r="Q95" s="142"/>
      <c r="R95" s="140" t="s">
        <v>34</v>
      </c>
      <c r="S95" s="213">
        <f>J91-S94</f>
        <v>13459.58423</v>
      </c>
      <c r="T95" s="212">
        <f>+SUMIFS($T$22:$T$89,$R$22:$R$89,"&gt;=3")</f>
        <v>3.22</v>
      </c>
      <c r="U95" s="143"/>
      <c r="V95" s="140"/>
      <c r="W95" s="140"/>
      <c r="X95" s="140"/>
      <c r="Y95" s="140"/>
      <c r="Z95" s="140"/>
      <c r="AA95" s="140"/>
      <c r="AB95" s="140"/>
      <c r="AC95" s="140"/>
      <c r="AD95" s="140"/>
      <c r="AE95" s="140"/>
      <c r="AF95" s="140"/>
      <c r="AG95" s="140"/>
      <c r="AH95" s="140"/>
      <c r="AI95" s="140"/>
      <c r="AJ95" s="140"/>
      <c r="AK95" s="140"/>
      <c r="AL95" s="140"/>
      <c r="AM95" s="140"/>
      <c r="AN95" s="140"/>
      <c r="AO95" s="140"/>
      <c r="AP95" s="140"/>
      <c r="AQ95" s="140"/>
      <c r="AR95" s="140"/>
      <c r="AS95" s="140"/>
    </row>
    <row r="96" ht="29.25" customHeight="1">
      <c r="A96" s="140"/>
      <c r="B96" s="140"/>
      <c r="C96" s="140"/>
      <c r="D96" s="140"/>
      <c r="E96" s="140"/>
      <c r="F96" s="140"/>
      <c r="G96" s="140"/>
      <c r="H96" s="141"/>
      <c r="I96" s="140"/>
      <c r="J96" s="140"/>
      <c r="K96" s="140"/>
      <c r="L96" s="140"/>
      <c r="M96" s="140"/>
      <c r="N96" s="140"/>
      <c r="O96" s="140"/>
      <c r="P96" s="140"/>
      <c r="Q96" s="203"/>
      <c r="R96" s="140"/>
      <c r="S96" s="214">
        <f>+I91</f>
        <v>185</v>
      </c>
      <c r="T96" s="140"/>
      <c r="U96" s="143"/>
      <c r="V96" s="140"/>
      <c r="W96" s="140"/>
      <c r="X96" s="140"/>
      <c r="Y96" s="140"/>
      <c r="Z96" s="140"/>
      <c r="AA96" s="140"/>
      <c r="AB96" s="140"/>
      <c r="AC96" s="140"/>
      <c r="AD96" s="140"/>
      <c r="AE96" s="140"/>
      <c r="AF96" s="140"/>
      <c r="AG96" s="140"/>
      <c r="AH96" s="140"/>
      <c r="AI96" s="140"/>
      <c r="AJ96" s="140"/>
      <c r="AK96" s="140"/>
      <c r="AL96" s="140"/>
      <c r="AM96" s="140"/>
      <c r="AN96" s="140"/>
      <c r="AO96" s="140"/>
      <c r="AP96" s="140"/>
      <c r="AQ96" s="140"/>
      <c r="AR96" s="140"/>
      <c r="AS96" s="140"/>
    </row>
    <row r="97" ht="39.0" customHeight="1">
      <c r="A97" s="180"/>
      <c r="B97" s="164" t="s">
        <v>12</v>
      </c>
      <c r="C97" s="181" t="s">
        <v>65</v>
      </c>
      <c r="D97" s="52"/>
      <c r="E97" s="53"/>
      <c r="F97" s="182"/>
      <c r="G97" s="182"/>
      <c r="H97" s="183" t="s">
        <v>14</v>
      </c>
      <c r="I97" s="164" t="s">
        <v>15</v>
      </c>
      <c r="J97" s="164" t="s">
        <v>16</v>
      </c>
      <c r="K97" s="140"/>
      <c r="L97" s="140"/>
      <c r="M97" s="140"/>
      <c r="N97" s="140"/>
      <c r="O97" s="140"/>
      <c r="P97" s="140"/>
      <c r="Q97" s="142"/>
      <c r="R97" s="140"/>
      <c r="S97" s="140"/>
      <c r="T97" s="140"/>
      <c r="U97" s="143"/>
      <c r="V97" s="140"/>
      <c r="W97" s="140"/>
      <c r="X97" s="140"/>
      <c r="Y97" s="140"/>
      <c r="Z97" s="140"/>
      <c r="AA97" s="140"/>
      <c r="AB97" s="140"/>
      <c r="AC97" s="140"/>
      <c r="AD97" s="140"/>
      <c r="AE97" s="140"/>
      <c r="AF97" s="140"/>
      <c r="AG97" s="140"/>
      <c r="AH97" s="140"/>
      <c r="AI97" s="140"/>
      <c r="AJ97" s="140"/>
      <c r="AK97" s="140"/>
      <c r="AL97" s="140"/>
      <c r="AM97" s="140"/>
      <c r="AN97" s="140"/>
      <c r="AO97" s="140"/>
      <c r="AP97" s="140"/>
      <c r="AQ97" s="140"/>
      <c r="AR97" s="140"/>
      <c r="AS97" s="140"/>
    </row>
    <row r="98" ht="27.0" customHeight="1">
      <c r="A98" s="157">
        <v>1.0</v>
      </c>
      <c r="B98" s="215" t="s">
        <v>88</v>
      </c>
      <c r="C98" s="215">
        <v>76.0</v>
      </c>
      <c r="D98" s="215">
        <v>209.0</v>
      </c>
      <c r="E98" s="215">
        <v>150.0</v>
      </c>
      <c r="F98" s="215">
        <f t="shared" ref="F98:F101" si="87">1-VALUE(IF(RIGHT(B98, 1)="%", RIGHT(B98, 3), 0))</f>
        <v>0.2</v>
      </c>
      <c r="G98" s="215">
        <f t="shared" ref="G98:G101" si="88">+Q98*C98/100*D98/100*E98/100</f>
        <v>53.6085</v>
      </c>
      <c r="H98" s="216">
        <f t="shared" ref="H98:H101" si="89">IF(F98=0, G98, F98*G98)</f>
        <v>10.7217</v>
      </c>
      <c r="I98" s="215">
        <v>1.0</v>
      </c>
      <c r="J98" s="217">
        <f t="shared" ref="J98:J101" si="90">+I98*H98</f>
        <v>10.7217</v>
      </c>
      <c r="K98" s="140"/>
      <c r="L98" s="180">
        <f t="shared" ref="L98:L101" si="91">D98*25.4/1000</f>
        <v>5.3086</v>
      </c>
      <c r="M98" s="164">
        <f t="shared" ref="M98:M101" si="92">+I98</f>
        <v>1</v>
      </c>
      <c r="N98" s="164">
        <f t="shared" ref="N98:N101" si="93">M98*L98</f>
        <v>5.3086</v>
      </c>
      <c r="O98" s="140"/>
      <c r="P98" s="140"/>
      <c r="Q98" s="142">
        <v>22.5</v>
      </c>
      <c r="R98" s="140"/>
      <c r="S98" s="140"/>
      <c r="T98" s="140"/>
      <c r="U98" s="143"/>
      <c r="V98" s="140"/>
      <c r="W98" s="140"/>
      <c r="X98" s="140"/>
      <c r="Y98" s="140"/>
      <c r="Z98" s="140"/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140"/>
      <c r="AL98" s="140"/>
      <c r="AM98" s="140"/>
      <c r="AN98" s="140"/>
      <c r="AO98" s="140"/>
      <c r="AP98" s="140"/>
      <c r="AQ98" s="140"/>
      <c r="AR98" s="140"/>
      <c r="AS98" s="140"/>
    </row>
    <row r="99" ht="27.0" customHeight="1">
      <c r="A99" s="164">
        <v>2.0</v>
      </c>
      <c r="B99" s="201" t="s">
        <v>87</v>
      </c>
      <c r="C99" s="201">
        <v>86.0</v>
      </c>
      <c r="D99" s="201">
        <v>190.0</v>
      </c>
      <c r="E99" s="201">
        <v>191.0</v>
      </c>
      <c r="F99" s="201">
        <f t="shared" si="87"/>
        <v>0.2</v>
      </c>
      <c r="G99" s="201">
        <f t="shared" si="88"/>
        <v>59.29786</v>
      </c>
      <c r="H99" s="218">
        <f t="shared" si="89"/>
        <v>11.859572</v>
      </c>
      <c r="I99" s="201">
        <v>1.0</v>
      </c>
      <c r="J99" s="219">
        <f t="shared" si="90"/>
        <v>11.859572</v>
      </c>
      <c r="K99" s="140"/>
      <c r="L99" s="180">
        <f t="shared" si="91"/>
        <v>4.826</v>
      </c>
      <c r="M99" s="164">
        <f t="shared" si="92"/>
        <v>1</v>
      </c>
      <c r="N99" s="164">
        <f t="shared" si="93"/>
        <v>4.826</v>
      </c>
      <c r="O99" s="140"/>
      <c r="P99" s="140"/>
      <c r="Q99" s="142">
        <v>19.0</v>
      </c>
      <c r="R99" s="140"/>
      <c r="S99" s="220"/>
      <c r="T99" s="140"/>
      <c r="U99" s="143"/>
      <c r="V99" s="140"/>
      <c r="W99" s="140"/>
      <c r="X99" s="140"/>
      <c r="Y99" s="140"/>
      <c r="Z99" s="140"/>
      <c r="AA99" s="140"/>
      <c r="AB99" s="140"/>
      <c r="AC99" s="140"/>
      <c r="AD99" s="140"/>
      <c r="AE99" s="140"/>
      <c r="AF99" s="140"/>
      <c r="AG99" s="140"/>
      <c r="AH99" s="140"/>
      <c r="AI99" s="140"/>
      <c r="AJ99" s="140"/>
      <c r="AK99" s="140"/>
      <c r="AL99" s="140"/>
      <c r="AM99" s="140"/>
      <c r="AN99" s="140"/>
      <c r="AO99" s="140"/>
      <c r="AP99" s="140"/>
      <c r="AQ99" s="140"/>
      <c r="AR99" s="140"/>
      <c r="AS99" s="140"/>
    </row>
    <row r="100" ht="27.0" customHeight="1">
      <c r="A100" s="164">
        <v>3.0</v>
      </c>
      <c r="B100" s="201" t="s">
        <v>155</v>
      </c>
      <c r="C100" s="201">
        <v>87.0</v>
      </c>
      <c r="D100" s="201">
        <v>190.0</v>
      </c>
      <c r="E100" s="201">
        <v>191.0</v>
      </c>
      <c r="F100" s="201">
        <f t="shared" si="87"/>
        <v>0.2</v>
      </c>
      <c r="G100" s="201">
        <f t="shared" si="88"/>
        <v>77.352135</v>
      </c>
      <c r="H100" s="218">
        <f t="shared" si="89"/>
        <v>15.470427</v>
      </c>
      <c r="I100" s="201">
        <v>1.0</v>
      </c>
      <c r="J100" s="219">
        <f t="shared" si="90"/>
        <v>15.470427</v>
      </c>
      <c r="K100" s="140"/>
      <c r="L100" s="180">
        <f t="shared" si="91"/>
        <v>4.826</v>
      </c>
      <c r="M100" s="164">
        <f t="shared" si="92"/>
        <v>1</v>
      </c>
      <c r="N100" s="164">
        <f t="shared" si="93"/>
        <v>4.826</v>
      </c>
      <c r="O100" s="140"/>
      <c r="P100" s="140"/>
      <c r="Q100" s="142">
        <v>24.5</v>
      </c>
      <c r="R100" s="140"/>
      <c r="S100" s="140"/>
      <c r="T100" s="140"/>
      <c r="U100" s="143"/>
      <c r="V100" s="140"/>
      <c r="W100" s="140"/>
      <c r="X100" s="140"/>
      <c r="Y100" s="140"/>
      <c r="Z100" s="140"/>
      <c r="AA100" s="140"/>
      <c r="AB100" s="140"/>
      <c r="AC100" s="140"/>
      <c r="AD100" s="140"/>
      <c r="AE100" s="140"/>
      <c r="AF100" s="140"/>
      <c r="AG100" s="140"/>
      <c r="AH100" s="140"/>
      <c r="AI100" s="140"/>
      <c r="AJ100" s="140"/>
      <c r="AK100" s="140"/>
      <c r="AL100" s="140"/>
      <c r="AM100" s="140"/>
      <c r="AN100" s="140"/>
      <c r="AO100" s="140"/>
      <c r="AP100" s="140"/>
      <c r="AQ100" s="140"/>
      <c r="AR100" s="140"/>
      <c r="AS100" s="140"/>
    </row>
    <row r="101" ht="27.0" customHeight="1">
      <c r="A101" s="164">
        <v>4.0</v>
      </c>
      <c r="B101" s="201" t="s">
        <v>155</v>
      </c>
      <c r="C101" s="201">
        <v>86.0</v>
      </c>
      <c r="D101" s="201">
        <v>190.0</v>
      </c>
      <c r="E101" s="201">
        <v>198.0</v>
      </c>
      <c r="F101" s="201">
        <f t="shared" si="87"/>
        <v>0.2</v>
      </c>
      <c r="G101" s="201">
        <f t="shared" si="88"/>
        <v>79.26534</v>
      </c>
      <c r="H101" s="218">
        <f t="shared" si="89"/>
        <v>15.853068</v>
      </c>
      <c r="I101" s="201">
        <v>1.0</v>
      </c>
      <c r="J101" s="219">
        <f t="shared" si="90"/>
        <v>15.853068</v>
      </c>
      <c r="K101" s="140"/>
      <c r="L101" s="180">
        <f t="shared" si="91"/>
        <v>4.826</v>
      </c>
      <c r="M101" s="164">
        <f t="shared" si="92"/>
        <v>1</v>
      </c>
      <c r="N101" s="164">
        <f t="shared" si="93"/>
        <v>4.826</v>
      </c>
      <c r="O101" s="140"/>
      <c r="P101" s="140"/>
      <c r="Q101" s="142">
        <v>24.5</v>
      </c>
      <c r="R101" s="140"/>
      <c r="S101" s="140"/>
      <c r="T101" s="140"/>
      <c r="U101" s="143"/>
      <c r="V101" s="140"/>
      <c r="W101" s="140"/>
      <c r="X101" s="140"/>
      <c r="Y101" s="140"/>
      <c r="Z101" s="140"/>
      <c r="AA101" s="140"/>
      <c r="AB101" s="140"/>
      <c r="AC101" s="140"/>
      <c r="AD101" s="140"/>
      <c r="AE101" s="140"/>
      <c r="AF101" s="140"/>
      <c r="AG101" s="140"/>
      <c r="AH101" s="140"/>
      <c r="AI101" s="140"/>
      <c r="AJ101" s="140"/>
      <c r="AK101" s="140"/>
      <c r="AL101" s="140"/>
      <c r="AM101" s="140"/>
      <c r="AN101" s="140"/>
      <c r="AO101" s="140"/>
      <c r="AP101" s="140"/>
      <c r="AQ101" s="140"/>
      <c r="AR101" s="140"/>
      <c r="AS101" s="140"/>
    </row>
    <row r="102" ht="24.75" customHeight="1">
      <c r="A102" s="164"/>
      <c r="B102" s="198"/>
      <c r="C102" s="198"/>
      <c r="D102" s="198"/>
      <c r="E102" s="198"/>
      <c r="F102" s="198"/>
      <c r="G102" s="198"/>
      <c r="H102" s="222" t="s">
        <v>38</v>
      </c>
      <c r="I102" s="198"/>
      <c r="J102" s="223">
        <f>SUM(J98:J101)</f>
        <v>53.904767</v>
      </c>
      <c r="K102" s="140"/>
      <c r="L102" s="140"/>
      <c r="M102" s="140"/>
      <c r="N102" s="140"/>
      <c r="O102" s="140"/>
      <c r="P102" s="140"/>
      <c r="Q102" s="142"/>
      <c r="R102" s="224"/>
      <c r="S102" s="140"/>
      <c r="T102" s="140"/>
      <c r="U102" s="143"/>
      <c r="V102" s="140"/>
      <c r="W102" s="140"/>
      <c r="X102" s="140"/>
      <c r="Y102" s="140"/>
      <c r="Z102" s="140"/>
      <c r="AA102" s="140"/>
      <c r="AB102" s="140"/>
      <c r="AC102" s="140"/>
      <c r="AD102" s="140"/>
      <c r="AE102" s="140"/>
      <c r="AF102" s="140"/>
      <c r="AG102" s="140"/>
      <c r="AH102" s="140"/>
      <c r="AI102" s="140"/>
      <c r="AJ102" s="140"/>
      <c r="AK102" s="140"/>
      <c r="AL102" s="140"/>
      <c r="AM102" s="140"/>
      <c r="AN102" s="140"/>
      <c r="AO102" s="140"/>
      <c r="AP102" s="140"/>
      <c r="AQ102" s="140"/>
      <c r="AR102" s="140"/>
      <c r="AS102" s="140"/>
    </row>
    <row r="103" ht="18.0" customHeight="1">
      <c r="A103" s="178"/>
      <c r="B103" s="146"/>
      <c r="C103" s="146"/>
      <c r="D103" s="146"/>
      <c r="E103" s="146"/>
      <c r="F103" s="146"/>
      <c r="G103" s="146"/>
      <c r="H103" s="147"/>
      <c r="I103" s="146"/>
      <c r="J103" s="179"/>
      <c r="K103" s="140"/>
      <c r="L103" s="140"/>
      <c r="M103" s="140"/>
      <c r="N103" s="140"/>
      <c r="O103" s="140"/>
      <c r="P103" s="140"/>
      <c r="Q103" s="142"/>
      <c r="R103" s="224"/>
      <c r="S103" s="140"/>
      <c r="T103" s="140"/>
      <c r="U103" s="143"/>
      <c r="V103" s="140"/>
      <c r="W103" s="140"/>
      <c r="X103" s="140"/>
      <c r="Y103" s="140"/>
      <c r="Z103" s="140"/>
      <c r="AA103" s="140"/>
      <c r="AB103" s="140"/>
      <c r="AC103" s="140"/>
      <c r="AD103" s="140"/>
      <c r="AE103" s="140"/>
      <c r="AF103" s="140"/>
      <c r="AG103" s="140"/>
      <c r="AH103" s="140"/>
      <c r="AI103" s="140"/>
      <c r="AJ103" s="140"/>
      <c r="AK103" s="140"/>
      <c r="AL103" s="140"/>
      <c r="AM103" s="140"/>
      <c r="AN103" s="140"/>
      <c r="AO103" s="140"/>
      <c r="AP103" s="140"/>
      <c r="AQ103" s="140"/>
      <c r="AR103" s="140"/>
      <c r="AS103" s="140"/>
    </row>
    <row r="104" ht="18.0" customHeight="1">
      <c r="A104" s="140"/>
      <c r="B104" s="140"/>
      <c r="C104" s="140"/>
      <c r="D104" s="140"/>
      <c r="E104" s="140"/>
      <c r="F104" s="140"/>
      <c r="G104" s="140"/>
      <c r="H104" s="141"/>
      <c r="I104" s="140"/>
      <c r="J104" s="140"/>
      <c r="K104" s="140"/>
      <c r="L104" s="140"/>
      <c r="M104" s="140"/>
      <c r="N104" s="140"/>
      <c r="O104" s="140"/>
      <c r="P104" s="140"/>
      <c r="Q104" s="142"/>
      <c r="R104" s="224"/>
      <c r="S104" s="140"/>
      <c r="T104" s="140"/>
      <c r="U104" s="143"/>
      <c r="V104" s="140"/>
      <c r="W104" s="140"/>
      <c r="X104" s="140"/>
      <c r="Y104" s="140"/>
      <c r="Z104" s="140"/>
      <c r="AA104" s="140"/>
      <c r="AB104" s="140"/>
      <c r="AC104" s="140"/>
      <c r="AD104" s="140"/>
      <c r="AE104" s="140"/>
      <c r="AF104" s="140"/>
      <c r="AG104" s="140"/>
      <c r="AH104" s="140"/>
      <c r="AI104" s="140"/>
      <c r="AJ104" s="140"/>
      <c r="AK104" s="140"/>
      <c r="AL104" s="140"/>
      <c r="AM104" s="140"/>
      <c r="AN104" s="140"/>
      <c r="AO104" s="140"/>
      <c r="AP104" s="140"/>
      <c r="AQ104" s="140"/>
      <c r="AR104" s="140"/>
      <c r="AS104" s="140"/>
    </row>
    <row r="105" ht="18.0" customHeight="1">
      <c r="A105" s="140"/>
      <c r="B105" s="140"/>
      <c r="C105" s="140"/>
      <c r="D105" s="140"/>
      <c r="E105" s="140"/>
      <c r="F105" s="140"/>
      <c r="G105" s="140"/>
      <c r="H105" s="141"/>
      <c r="I105" s="140"/>
      <c r="J105" s="140"/>
      <c r="K105" s="140"/>
      <c r="L105" s="140"/>
      <c r="M105" s="140"/>
      <c r="N105" s="140"/>
      <c r="O105" s="140"/>
      <c r="P105" s="140"/>
      <c r="Q105" s="142"/>
      <c r="R105" s="224"/>
      <c r="S105" s="140"/>
      <c r="T105" s="140"/>
      <c r="U105" s="143"/>
      <c r="V105" s="140"/>
      <c r="W105" s="140"/>
      <c r="X105" s="140"/>
      <c r="Y105" s="140"/>
      <c r="Z105" s="140"/>
      <c r="AA105" s="140"/>
      <c r="AB105" s="140"/>
      <c r="AC105" s="140"/>
      <c r="AD105" s="140"/>
      <c r="AE105" s="140"/>
      <c r="AF105" s="140"/>
      <c r="AG105" s="140"/>
      <c r="AH105" s="140"/>
      <c r="AI105" s="140"/>
      <c r="AJ105" s="140"/>
      <c r="AK105" s="140"/>
      <c r="AL105" s="140"/>
      <c r="AM105" s="140"/>
      <c r="AN105" s="140"/>
      <c r="AO105" s="140"/>
      <c r="AP105" s="140"/>
      <c r="AQ105" s="140"/>
      <c r="AR105" s="140"/>
      <c r="AS105" s="140"/>
    </row>
    <row r="106" ht="18.0" customHeight="1">
      <c r="A106" s="140" t="s">
        <v>39</v>
      </c>
      <c r="B106" s="140"/>
      <c r="C106" s="140"/>
      <c r="D106" s="140"/>
      <c r="E106" s="140"/>
      <c r="F106" s="140"/>
      <c r="G106" s="140"/>
      <c r="H106" s="141"/>
      <c r="I106" s="140"/>
      <c r="J106" s="140"/>
      <c r="K106" s="140"/>
      <c r="L106" s="140"/>
      <c r="M106" s="140"/>
      <c r="N106" s="140"/>
      <c r="O106" s="140"/>
      <c r="P106" s="140"/>
      <c r="Q106" s="142"/>
      <c r="R106" s="224"/>
      <c r="S106" s="140"/>
      <c r="T106" s="140"/>
      <c r="U106" s="143"/>
      <c r="V106" s="140"/>
      <c r="W106" s="140"/>
      <c r="X106" s="140"/>
      <c r="Y106" s="140"/>
      <c r="Z106" s="140"/>
      <c r="AA106" s="140"/>
      <c r="AB106" s="140"/>
      <c r="AC106" s="140"/>
      <c r="AD106" s="140"/>
      <c r="AE106" s="140"/>
      <c r="AF106" s="140"/>
      <c r="AG106" s="140"/>
      <c r="AH106" s="140"/>
      <c r="AI106" s="140"/>
      <c r="AJ106" s="140"/>
      <c r="AK106" s="140"/>
      <c r="AL106" s="140"/>
      <c r="AM106" s="140"/>
      <c r="AN106" s="140"/>
      <c r="AO106" s="140"/>
      <c r="AP106" s="140"/>
      <c r="AQ106" s="140"/>
      <c r="AR106" s="140"/>
      <c r="AS106" s="140"/>
    </row>
    <row r="107" ht="18.0" customHeight="1">
      <c r="A107" s="140"/>
      <c r="B107" s="140"/>
      <c r="C107" s="140"/>
      <c r="D107" s="140"/>
      <c r="E107" s="140"/>
      <c r="F107" s="140"/>
      <c r="G107" s="140"/>
      <c r="H107" s="141"/>
      <c r="I107" s="140"/>
      <c r="J107" s="140"/>
      <c r="K107" s="140"/>
      <c r="L107" s="140"/>
      <c r="M107" s="140"/>
      <c r="N107" s="140"/>
      <c r="O107" s="140"/>
      <c r="P107" s="140"/>
      <c r="Q107" s="142"/>
      <c r="R107" s="224"/>
      <c r="S107" s="140"/>
      <c r="T107" s="140"/>
      <c r="U107" s="143"/>
      <c r="V107" s="140"/>
      <c r="W107" s="140"/>
      <c r="X107" s="140"/>
      <c r="Y107" s="140"/>
      <c r="Z107" s="140"/>
      <c r="AA107" s="140"/>
      <c r="AB107" s="140"/>
      <c r="AC107" s="140"/>
      <c r="AD107" s="140"/>
      <c r="AE107" s="140"/>
      <c r="AF107" s="140"/>
      <c r="AG107" s="140"/>
      <c r="AH107" s="140"/>
      <c r="AI107" s="140"/>
      <c r="AJ107" s="140"/>
      <c r="AK107" s="140"/>
      <c r="AL107" s="140"/>
      <c r="AM107" s="140"/>
      <c r="AN107" s="140"/>
      <c r="AO107" s="140"/>
      <c r="AP107" s="140"/>
      <c r="AQ107" s="140"/>
      <c r="AR107" s="140"/>
      <c r="AS107" s="140"/>
    </row>
    <row r="108" ht="42.0" customHeight="1">
      <c r="A108" s="180"/>
      <c r="B108" s="164" t="s">
        <v>12</v>
      </c>
      <c r="C108" s="181" t="s">
        <v>66</v>
      </c>
      <c r="D108" s="52"/>
      <c r="E108" s="53"/>
      <c r="F108" s="225"/>
      <c r="G108" s="225"/>
      <c r="H108" s="183" t="s">
        <v>14</v>
      </c>
      <c r="I108" s="226" t="s">
        <v>15</v>
      </c>
      <c r="J108" s="164" t="s">
        <v>16</v>
      </c>
      <c r="K108" s="140"/>
      <c r="L108" s="140"/>
      <c r="M108" s="140"/>
      <c r="N108" s="140"/>
      <c r="O108" s="140"/>
      <c r="P108" s="140"/>
      <c r="Q108" s="142"/>
      <c r="R108" s="224"/>
      <c r="S108" s="140"/>
      <c r="T108" s="140"/>
      <c r="U108" s="143"/>
      <c r="V108" s="140"/>
      <c r="W108" s="140"/>
      <c r="X108" s="140"/>
      <c r="Y108" s="140"/>
      <c r="Z108" s="140"/>
      <c r="AA108" s="140"/>
      <c r="AB108" s="140"/>
      <c r="AC108" s="140"/>
      <c r="AD108" s="140"/>
      <c r="AE108" s="140"/>
      <c r="AF108" s="140"/>
      <c r="AG108" s="140"/>
      <c r="AH108" s="140"/>
      <c r="AI108" s="140"/>
      <c r="AJ108" s="140"/>
      <c r="AK108" s="140"/>
      <c r="AL108" s="140"/>
      <c r="AM108" s="140"/>
      <c r="AN108" s="140"/>
      <c r="AO108" s="140"/>
      <c r="AP108" s="140"/>
      <c r="AQ108" s="140"/>
      <c r="AR108" s="140"/>
      <c r="AS108" s="140"/>
    </row>
    <row r="109" ht="24.75" customHeight="1">
      <c r="A109" s="164">
        <v>1.0</v>
      </c>
      <c r="B109" s="296" t="s">
        <v>84</v>
      </c>
      <c r="C109" s="164"/>
      <c r="D109" s="164"/>
      <c r="E109" s="164"/>
      <c r="F109" s="164"/>
      <c r="G109" s="164"/>
      <c r="H109" s="227">
        <v>45.0</v>
      </c>
      <c r="I109" s="185">
        <v>1.0</v>
      </c>
      <c r="J109" s="219">
        <f t="shared" ref="J109:J116" si="94">+I109*H109</f>
        <v>45</v>
      </c>
      <c r="K109" s="180"/>
      <c r="L109" s="180"/>
      <c r="M109" s="180"/>
      <c r="N109" s="180"/>
      <c r="O109" s="180"/>
      <c r="P109" s="180"/>
      <c r="Q109" s="228"/>
      <c r="R109" s="224"/>
      <c r="S109" s="140"/>
      <c r="T109" s="140"/>
      <c r="U109" s="143"/>
      <c r="V109" s="140"/>
      <c r="W109" s="140"/>
      <c r="X109" s="140"/>
      <c r="Y109" s="140"/>
      <c r="Z109" s="140"/>
      <c r="AA109" s="140"/>
      <c r="AB109" s="140"/>
      <c r="AC109" s="140"/>
      <c r="AD109" s="140"/>
      <c r="AE109" s="140"/>
      <c r="AF109" s="140"/>
      <c r="AG109" s="140"/>
      <c r="AH109" s="140"/>
      <c r="AI109" s="140"/>
      <c r="AJ109" s="140"/>
      <c r="AK109" s="140"/>
      <c r="AL109" s="140"/>
      <c r="AM109" s="140"/>
      <c r="AN109" s="140"/>
      <c r="AO109" s="140"/>
      <c r="AP109" s="140"/>
      <c r="AQ109" s="140"/>
      <c r="AR109" s="140"/>
      <c r="AS109" s="140"/>
    </row>
    <row r="110" ht="24.75" customHeight="1">
      <c r="A110" s="164">
        <v>2.0</v>
      </c>
      <c r="B110" s="215" t="s">
        <v>84</v>
      </c>
      <c r="C110" s="164"/>
      <c r="D110" s="164"/>
      <c r="E110" s="164"/>
      <c r="F110" s="164"/>
      <c r="G110" s="164"/>
      <c r="H110" s="227">
        <v>12.0</v>
      </c>
      <c r="I110" s="185">
        <v>1.0</v>
      </c>
      <c r="J110" s="219">
        <f t="shared" si="94"/>
        <v>12</v>
      </c>
      <c r="K110" s="180"/>
      <c r="L110" s="180"/>
      <c r="M110" s="180"/>
      <c r="N110" s="180"/>
      <c r="O110" s="180"/>
      <c r="P110" s="180"/>
      <c r="Q110" s="228"/>
      <c r="R110" s="224"/>
      <c r="S110" s="140"/>
      <c r="T110" s="140"/>
      <c r="U110" s="143"/>
      <c r="V110" s="140"/>
      <c r="W110" s="140"/>
      <c r="X110" s="140"/>
      <c r="Y110" s="140"/>
      <c r="Z110" s="140"/>
      <c r="AA110" s="140"/>
      <c r="AB110" s="140"/>
      <c r="AC110" s="140"/>
      <c r="AD110" s="140"/>
      <c r="AE110" s="140"/>
      <c r="AF110" s="140"/>
      <c r="AG110" s="140"/>
      <c r="AH110" s="140"/>
      <c r="AI110" s="140"/>
      <c r="AJ110" s="140"/>
      <c r="AK110" s="140"/>
      <c r="AL110" s="140"/>
      <c r="AM110" s="140"/>
      <c r="AN110" s="140"/>
      <c r="AO110" s="140"/>
      <c r="AP110" s="140"/>
      <c r="AQ110" s="140"/>
      <c r="AR110" s="140"/>
      <c r="AS110" s="140"/>
    </row>
    <row r="111" ht="24.75" customHeight="1">
      <c r="A111" s="164">
        <v>3.0</v>
      </c>
      <c r="B111" s="186" t="s">
        <v>83</v>
      </c>
      <c r="C111" s="164"/>
      <c r="D111" s="164"/>
      <c r="E111" s="164"/>
      <c r="F111" s="164"/>
      <c r="G111" s="164"/>
      <c r="H111" s="227">
        <v>30.0</v>
      </c>
      <c r="I111" s="185">
        <v>1.0</v>
      </c>
      <c r="J111" s="219">
        <f t="shared" si="94"/>
        <v>30</v>
      </c>
      <c r="K111" s="180"/>
      <c r="L111" s="180"/>
      <c r="M111" s="180"/>
      <c r="N111" s="180"/>
      <c r="O111" s="180"/>
      <c r="P111" s="180"/>
      <c r="Q111" s="228"/>
      <c r="R111" s="224"/>
      <c r="S111" s="140"/>
      <c r="T111" s="140"/>
      <c r="U111" s="143"/>
      <c r="V111" s="140"/>
      <c r="W111" s="140"/>
      <c r="X111" s="140"/>
      <c r="Y111" s="140"/>
      <c r="Z111" s="140"/>
      <c r="AA111" s="140"/>
      <c r="AB111" s="140"/>
      <c r="AC111" s="140"/>
      <c r="AD111" s="140"/>
      <c r="AE111" s="140"/>
      <c r="AF111" s="140"/>
      <c r="AG111" s="140"/>
      <c r="AH111" s="140"/>
      <c r="AI111" s="140"/>
      <c r="AJ111" s="140"/>
      <c r="AK111" s="140"/>
      <c r="AL111" s="140"/>
      <c r="AM111" s="140"/>
      <c r="AN111" s="140"/>
      <c r="AO111" s="140"/>
      <c r="AP111" s="140"/>
      <c r="AQ111" s="140"/>
      <c r="AR111" s="140"/>
      <c r="AS111" s="140"/>
    </row>
    <row r="112" ht="24.75" customHeight="1">
      <c r="A112" s="164">
        <v>4.0</v>
      </c>
      <c r="B112" s="201" t="s">
        <v>83</v>
      </c>
      <c r="C112" s="164"/>
      <c r="D112" s="164"/>
      <c r="E112" s="164"/>
      <c r="F112" s="164"/>
      <c r="G112" s="164"/>
      <c r="H112" s="227">
        <v>15.0</v>
      </c>
      <c r="I112" s="185">
        <v>1.0</v>
      </c>
      <c r="J112" s="219">
        <f t="shared" si="94"/>
        <v>15</v>
      </c>
      <c r="K112" s="180"/>
      <c r="L112" s="180"/>
      <c r="M112" s="180"/>
      <c r="N112" s="180"/>
      <c r="O112" s="180"/>
      <c r="P112" s="180"/>
      <c r="Q112" s="228"/>
      <c r="R112" s="224"/>
      <c r="S112" s="140"/>
      <c r="T112" s="140"/>
      <c r="U112" s="143"/>
      <c r="V112" s="140"/>
      <c r="W112" s="140"/>
      <c r="X112" s="140"/>
      <c r="Y112" s="140"/>
      <c r="Z112" s="140"/>
      <c r="AA112" s="140"/>
      <c r="AB112" s="140"/>
      <c r="AC112" s="140"/>
      <c r="AD112" s="140"/>
      <c r="AE112" s="140"/>
      <c r="AF112" s="140"/>
      <c r="AG112" s="140"/>
      <c r="AH112" s="140"/>
      <c r="AI112" s="140"/>
      <c r="AJ112" s="140"/>
      <c r="AK112" s="140"/>
      <c r="AL112" s="140"/>
      <c r="AM112" s="140"/>
      <c r="AN112" s="140"/>
      <c r="AO112" s="140"/>
      <c r="AP112" s="140"/>
      <c r="AQ112" s="140"/>
      <c r="AR112" s="140"/>
      <c r="AS112" s="140"/>
    </row>
    <row r="113" ht="24.75" customHeight="1">
      <c r="A113" s="164">
        <v>5.0</v>
      </c>
      <c r="B113" s="186" t="s">
        <v>76</v>
      </c>
      <c r="C113" s="164"/>
      <c r="D113" s="164"/>
      <c r="E113" s="164"/>
      <c r="F113" s="164"/>
      <c r="G113" s="164"/>
      <c r="H113" s="227">
        <v>46.0</v>
      </c>
      <c r="I113" s="185">
        <v>1.0</v>
      </c>
      <c r="J113" s="219">
        <f t="shared" si="94"/>
        <v>46</v>
      </c>
      <c r="K113" s="180"/>
      <c r="L113" s="180"/>
      <c r="M113" s="180"/>
      <c r="N113" s="180"/>
      <c r="O113" s="180"/>
      <c r="P113" s="180"/>
      <c r="Q113" s="228"/>
      <c r="R113" s="224"/>
      <c r="S113" s="140"/>
      <c r="T113" s="140"/>
      <c r="U113" s="143"/>
      <c r="V113" s="140"/>
      <c r="W113" s="140"/>
      <c r="X113" s="140"/>
      <c r="Y113" s="140"/>
      <c r="Z113" s="140"/>
      <c r="AA113" s="140"/>
      <c r="AB113" s="140"/>
      <c r="AC113" s="140"/>
      <c r="AD113" s="140"/>
      <c r="AE113" s="140"/>
      <c r="AF113" s="140"/>
      <c r="AG113" s="140"/>
      <c r="AH113" s="140"/>
      <c r="AI113" s="140"/>
      <c r="AJ113" s="140"/>
      <c r="AK113" s="140"/>
      <c r="AL113" s="140"/>
      <c r="AM113" s="140"/>
      <c r="AN113" s="140"/>
      <c r="AO113" s="140"/>
      <c r="AP113" s="140"/>
      <c r="AQ113" s="140"/>
      <c r="AR113" s="140"/>
      <c r="AS113" s="140"/>
    </row>
    <row r="114" ht="24.75" customHeight="1">
      <c r="A114" s="164">
        <v>6.0</v>
      </c>
      <c r="B114" s="201" t="s">
        <v>76</v>
      </c>
      <c r="C114" s="164"/>
      <c r="D114" s="164"/>
      <c r="E114" s="164"/>
      <c r="F114" s="164"/>
      <c r="G114" s="164"/>
      <c r="H114" s="227">
        <v>27.0</v>
      </c>
      <c r="I114" s="185">
        <v>1.0</v>
      </c>
      <c r="J114" s="219">
        <f t="shared" si="94"/>
        <v>27</v>
      </c>
      <c r="K114" s="180"/>
      <c r="L114" s="180"/>
      <c r="M114" s="180"/>
      <c r="N114" s="180"/>
      <c r="O114" s="180"/>
      <c r="P114" s="180"/>
      <c r="Q114" s="228"/>
      <c r="R114" s="224"/>
      <c r="S114" s="140"/>
      <c r="T114" s="140"/>
      <c r="U114" s="143"/>
      <c r="V114" s="140"/>
      <c r="W114" s="140"/>
      <c r="X114" s="140"/>
      <c r="Y114" s="140"/>
      <c r="Z114" s="140"/>
      <c r="AA114" s="140"/>
      <c r="AB114" s="140"/>
      <c r="AC114" s="140"/>
      <c r="AD114" s="140"/>
      <c r="AE114" s="140"/>
      <c r="AF114" s="140"/>
      <c r="AG114" s="140"/>
      <c r="AH114" s="140"/>
      <c r="AI114" s="140"/>
      <c r="AJ114" s="140"/>
      <c r="AK114" s="140"/>
      <c r="AL114" s="140"/>
      <c r="AM114" s="140"/>
      <c r="AN114" s="140"/>
      <c r="AO114" s="140"/>
      <c r="AP114" s="140"/>
      <c r="AQ114" s="140"/>
      <c r="AR114" s="140"/>
      <c r="AS114" s="140"/>
    </row>
    <row r="115" ht="24.75" customHeight="1">
      <c r="A115" s="164">
        <v>7.0</v>
      </c>
      <c r="B115" s="186" t="s">
        <v>76</v>
      </c>
      <c r="C115" s="164"/>
      <c r="D115" s="164"/>
      <c r="E115" s="164"/>
      <c r="F115" s="164"/>
      <c r="G115" s="164"/>
      <c r="H115" s="227">
        <v>29.0</v>
      </c>
      <c r="I115" s="185">
        <v>1.0</v>
      </c>
      <c r="J115" s="219">
        <f t="shared" si="94"/>
        <v>29</v>
      </c>
      <c r="K115" s="180"/>
      <c r="L115" s="180"/>
      <c r="M115" s="180"/>
      <c r="N115" s="180"/>
      <c r="O115" s="180"/>
      <c r="P115" s="180"/>
      <c r="Q115" s="228"/>
      <c r="R115" s="224"/>
      <c r="S115" s="140"/>
      <c r="T115" s="140"/>
      <c r="U115" s="143"/>
      <c r="V115" s="140"/>
      <c r="W115" s="140"/>
      <c r="X115" s="140"/>
      <c r="Y115" s="140"/>
      <c r="Z115" s="140"/>
      <c r="AA115" s="140"/>
      <c r="AB115" s="140"/>
      <c r="AC115" s="140"/>
      <c r="AD115" s="140"/>
      <c r="AE115" s="140"/>
      <c r="AF115" s="140"/>
      <c r="AG115" s="140"/>
      <c r="AH115" s="140"/>
      <c r="AI115" s="140"/>
      <c r="AJ115" s="140"/>
      <c r="AK115" s="140"/>
      <c r="AL115" s="140"/>
      <c r="AM115" s="140"/>
      <c r="AN115" s="140"/>
      <c r="AO115" s="140"/>
      <c r="AP115" s="140"/>
      <c r="AQ115" s="140"/>
      <c r="AR115" s="140"/>
      <c r="AS115" s="140"/>
    </row>
    <row r="116" ht="24.75" customHeight="1">
      <c r="A116" s="164">
        <v>8.0</v>
      </c>
      <c r="B116" s="201" t="s">
        <v>76</v>
      </c>
      <c r="C116" s="164"/>
      <c r="D116" s="164"/>
      <c r="E116" s="164"/>
      <c r="F116" s="164"/>
      <c r="G116" s="164"/>
      <c r="H116" s="227">
        <v>27.0</v>
      </c>
      <c r="I116" s="185">
        <v>1.0</v>
      </c>
      <c r="J116" s="219">
        <f t="shared" si="94"/>
        <v>27</v>
      </c>
      <c r="K116" s="180"/>
      <c r="L116" s="180"/>
      <c r="M116" s="180"/>
      <c r="N116" s="180"/>
      <c r="O116" s="180"/>
      <c r="P116" s="180"/>
      <c r="Q116" s="228"/>
      <c r="R116" s="224"/>
      <c r="S116" s="140"/>
      <c r="T116" s="140"/>
      <c r="U116" s="143"/>
      <c r="V116" s="140"/>
      <c r="W116" s="140"/>
      <c r="X116" s="140"/>
      <c r="Y116" s="140"/>
      <c r="Z116" s="140"/>
      <c r="AA116" s="140"/>
      <c r="AB116" s="140"/>
      <c r="AC116" s="140"/>
      <c r="AD116" s="140"/>
      <c r="AE116" s="140"/>
      <c r="AF116" s="140"/>
      <c r="AG116" s="140"/>
      <c r="AH116" s="140"/>
      <c r="AI116" s="140"/>
      <c r="AJ116" s="140"/>
      <c r="AK116" s="140"/>
      <c r="AL116" s="140"/>
      <c r="AM116" s="140"/>
      <c r="AN116" s="140"/>
      <c r="AO116" s="140"/>
      <c r="AP116" s="140"/>
      <c r="AQ116" s="140"/>
      <c r="AR116" s="140"/>
      <c r="AS116" s="140"/>
    </row>
    <row r="117" ht="18.0" customHeight="1">
      <c r="A117" s="140"/>
      <c r="B117" s="140"/>
      <c r="C117" s="140"/>
      <c r="D117" s="140"/>
      <c r="E117" s="140"/>
      <c r="F117" s="140"/>
      <c r="G117" s="140"/>
      <c r="H117" s="141" t="s">
        <v>38</v>
      </c>
      <c r="I117" s="140"/>
      <c r="J117" s="232">
        <f>SUM(J109:J116)</f>
        <v>231</v>
      </c>
      <c r="K117" s="233"/>
      <c r="L117" s="233"/>
      <c r="M117" s="233"/>
      <c r="N117" s="233"/>
      <c r="O117" s="233"/>
      <c r="P117" s="233"/>
      <c r="Q117" s="234"/>
      <c r="R117" s="224"/>
      <c r="S117" s="140"/>
      <c r="T117" s="140"/>
      <c r="U117" s="143"/>
      <c r="V117" s="140"/>
      <c r="W117" s="140"/>
      <c r="X117" s="140"/>
      <c r="Y117" s="140"/>
      <c r="Z117" s="140"/>
      <c r="AA117" s="140"/>
      <c r="AB117" s="140"/>
      <c r="AC117" s="140"/>
      <c r="AD117" s="140"/>
      <c r="AE117" s="140"/>
      <c r="AF117" s="140"/>
      <c r="AG117" s="140"/>
      <c r="AH117" s="140"/>
      <c r="AI117" s="140"/>
      <c r="AJ117" s="140"/>
      <c r="AK117" s="140"/>
      <c r="AL117" s="140"/>
      <c r="AM117" s="140"/>
      <c r="AN117" s="140"/>
      <c r="AO117" s="140"/>
      <c r="AP117" s="140"/>
      <c r="AQ117" s="140"/>
      <c r="AR117" s="140"/>
      <c r="AS117" s="140"/>
    </row>
    <row r="118" ht="18.0" customHeight="1">
      <c r="A118" s="146"/>
      <c r="B118" s="146"/>
      <c r="C118" s="146"/>
      <c r="D118" s="146"/>
      <c r="E118" s="146"/>
      <c r="F118" s="146"/>
      <c r="G118" s="146"/>
      <c r="H118" s="147"/>
      <c r="I118" s="177"/>
      <c r="J118" s="204">
        <f>+J117*60%</f>
        <v>138.6</v>
      </c>
      <c r="K118" s="204"/>
      <c r="L118" s="204"/>
      <c r="M118" s="204"/>
      <c r="N118" s="204"/>
      <c r="O118" s="204"/>
      <c r="P118" s="204"/>
      <c r="Q118" s="206">
        <f>+J117*40%</f>
        <v>92.4</v>
      </c>
      <c r="R118" s="224"/>
      <c r="S118" s="140"/>
      <c r="T118" s="140"/>
      <c r="U118" s="143"/>
      <c r="V118" s="140"/>
      <c r="W118" s="140"/>
      <c r="X118" s="140"/>
      <c r="Y118" s="140"/>
      <c r="Z118" s="140"/>
      <c r="AA118" s="140"/>
      <c r="AB118" s="140"/>
      <c r="AC118" s="140"/>
      <c r="AD118" s="140"/>
      <c r="AE118" s="140"/>
      <c r="AF118" s="140"/>
      <c r="AG118" s="140"/>
      <c r="AH118" s="140"/>
      <c r="AI118" s="140"/>
      <c r="AJ118" s="140"/>
      <c r="AK118" s="140"/>
      <c r="AL118" s="140"/>
      <c r="AM118" s="140"/>
      <c r="AN118" s="140"/>
      <c r="AO118" s="140"/>
      <c r="AP118" s="140"/>
      <c r="AQ118" s="140"/>
      <c r="AR118" s="140"/>
      <c r="AS118" s="140"/>
    </row>
    <row r="119" ht="18.0" customHeight="1">
      <c r="A119" s="140"/>
      <c r="B119" s="140"/>
      <c r="C119" s="140"/>
      <c r="D119" s="140"/>
      <c r="E119" s="140"/>
      <c r="F119" s="140"/>
      <c r="G119" s="140"/>
      <c r="H119" s="141"/>
      <c r="I119" s="140"/>
      <c r="J119" s="140"/>
      <c r="K119" s="140"/>
      <c r="L119" s="140"/>
      <c r="M119" s="140"/>
      <c r="N119" s="140"/>
      <c r="O119" s="140"/>
      <c r="P119" s="140"/>
      <c r="Q119" s="142"/>
      <c r="R119" s="224"/>
      <c r="S119" s="140"/>
      <c r="T119" s="140"/>
      <c r="U119" s="143"/>
      <c r="V119" s="140"/>
      <c r="W119" s="140"/>
      <c r="X119" s="140"/>
      <c r="Y119" s="140"/>
      <c r="Z119" s="140"/>
      <c r="AA119" s="140"/>
      <c r="AB119" s="140"/>
      <c r="AC119" s="140"/>
      <c r="AD119" s="140"/>
      <c r="AE119" s="140"/>
      <c r="AF119" s="140"/>
      <c r="AG119" s="140"/>
      <c r="AH119" s="140"/>
      <c r="AI119" s="140"/>
      <c r="AJ119" s="140"/>
      <c r="AK119" s="140"/>
      <c r="AL119" s="140"/>
      <c r="AM119" s="140"/>
      <c r="AN119" s="140"/>
      <c r="AO119" s="140"/>
      <c r="AP119" s="140"/>
      <c r="AQ119" s="140"/>
      <c r="AR119" s="140"/>
      <c r="AS119" s="140"/>
    </row>
    <row r="120" ht="18.0" customHeight="1">
      <c r="A120" s="140"/>
      <c r="B120" s="140"/>
      <c r="C120" s="140"/>
      <c r="D120" s="140"/>
      <c r="E120" s="140"/>
      <c r="F120" s="140"/>
      <c r="G120" s="140"/>
      <c r="H120" s="141"/>
      <c r="I120" s="140"/>
      <c r="J120" s="140"/>
      <c r="K120" s="140"/>
      <c r="L120" s="140"/>
      <c r="M120" s="140"/>
      <c r="N120" s="140"/>
      <c r="O120" s="140"/>
      <c r="P120" s="140"/>
      <c r="Q120" s="142"/>
      <c r="R120" s="224"/>
      <c r="S120" s="140"/>
      <c r="T120" s="140"/>
      <c r="U120" s="143"/>
      <c r="V120" s="140"/>
      <c r="W120" s="140"/>
      <c r="X120" s="140"/>
      <c r="Y120" s="140"/>
      <c r="Z120" s="140"/>
      <c r="AA120" s="140"/>
      <c r="AB120" s="140"/>
      <c r="AC120" s="140"/>
      <c r="AD120" s="140"/>
      <c r="AE120" s="140"/>
      <c r="AF120" s="140"/>
      <c r="AG120" s="140"/>
      <c r="AH120" s="140"/>
      <c r="AI120" s="140"/>
      <c r="AJ120" s="140"/>
      <c r="AK120" s="140"/>
      <c r="AL120" s="140"/>
      <c r="AM120" s="140"/>
      <c r="AN120" s="140"/>
      <c r="AO120" s="140"/>
      <c r="AP120" s="140"/>
      <c r="AQ120" s="140"/>
      <c r="AR120" s="140"/>
      <c r="AS120" s="140"/>
    </row>
    <row r="121" ht="18.0" customHeight="1">
      <c r="A121" s="235" t="s">
        <v>41</v>
      </c>
      <c r="B121" s="140"/>
      <c r="C121" s="140"/>
      <c r="D121" s="140"/>
      <c r="E121" s="140"/>
      <c r="F121" s="140"/>
      <c r="G121" s="140"/>
      <c r="H121" s="141"/>
      <c r="I121" s="140"/>
      <c r="J121" s="140"/>
      <c r="K121" s="140"/>
      <c r="L121" s="140"/>
      <c r="M121" s="140"/>
      <c r="N121" s="140"/>
      <c r="O121" s="140"/>
      <c r="P121" s="140"/>
      <c r="Q121" s="142"/>
      <c r="R121" s="224"/>
      <c r="S121" s="140"/>
      <c r="T121" s="140"/>
      <c r="U121" s="143"/>
      <c r="V121" s="140"/>
      <c r="W121" s="140"/>
      <c r="X121" s="140"/>
      <c r="Y121" s="140"/>
      <c r="Z121" s="140"/>
      <c r="AA121" s="140"/>
      <c r="AB121" s="140"/>
      <c r="AC121" s="140"/>
      <c r="AD121" s="140"/>
      <c r="AE121" s="140"/>
      <c r="AF121" s="140"/>
      <c r="AG121" s="140"/>
      <c r="AH121" s="140"/>
      <c r="AI121" s="140"/>
      <c r="AJ121" s="140"/>
      <c r="AK121" s="140"/>
      <c r="AL121" s="140"/>
      <c r="AM121" s="140"/>
      <c r="AN121" s="140"/>
      <c r="AO121" s="140"/>
      <c r="AP121" s="140"/>
      <c r="AQ121" s="140"/>
      <c r="AR121" s="140"/>
      <c r="AS121" s="140"/>
    </row>
    <row r="122" ht="18.0" customHeight="1">
      <c r="A122" s="236"/>
      <c r="B122" s="237" t="s">
        <v>42</v>
      </c>
      <c r="C122" s="237" t="s">
        <v>43</v>
      </c>
      <c r="D122" s="237" t="s">
        <v>44</v>
      </c>
      <c r="E122" s="237" t="s">
        <v>45</v>
      </c>
      <c r="F122" s="237"/>
      <c r="G122" s="237"/>
      <c r="H122" s="238" t="s">
        <v>46</v>
      </c>
      <c r="I122" s="239" t="s">
        <v>47</v>
      </c>
      <c r="J122" s="140"/>
      <c r="K122" s="140"/>
      <c r="L122" s="140"/>
      <c r="M122" s="140"/>
      <c r="N122" s="140"/>
      <c r="O122" s="140"/>
      <c r="P122" s="140"/>
      <c r="Q122" s="142"/>
      <c r="R122" s="224"/>
      <c r="S122" s="140"/>
      <c r="T122" s="140"/>
      <c r="U122" s="143"/>
      <c r="V122" s="140"/>
      <c r="W122" s="140"/>
      <c r="X122" s="140"/>
      <c r="Y122" s="140"/>
      <c r="Z122" s="140"/>
      <c r="AA122" s="140"/>
      <c r="AB122" s="140"/>
      <c r="AC122" s="140"/>
      <c r="AD122" s="140"/>
      <c r="AE122" s="140"/>
      <c r="AF122" s="140"/>
      <c r="AG122" s="140"/>
      <c r="AH122" s="140"/>
      <c r="AI122" s="140"/>
      <c r="AJ122" s="140"/>
      <c r="AK122" s="140"/>
      <c r="AL122" s="140"/>
      <c r="AM122" s="140"/>
      <c r="AN122" s="140"/>
      <c r="AO122" s="140"/>
      <c r="AP122" s="140"/>
      <c r="AQ122" s="140"/>
      <c r="AR122" s="140"/>
      <c r="AS122" s="140"/>
    </row>
    <row r="123" ht="18.0" customHeight="1">
      <c r="A123" s="240" t="s">
        <v>48</v>
      </c>
      <c r="B123" s="241">
        <f>+E15</f>
        <v>15154.32</v>
      </c>
      <c r="C123" s="242">
        <f>+J91</f>
        <v>13580.47591</v>
      </c>
      <c r="D123" s="242">
        <f>+J102</f>
        <v>53.904767</v>
      </c>
      <c r="E123" s="243">
        <f>J118</f>
        <v>138.6</v>
      </c>
      <c r="F123" s="243"/>
      <c r="G123" s="243"/>
      <c r="H123" s="244">
        <f>+I15</f>
        <v>1261.996862</v>
      </c>
      <c r="I123" s="245">
        <f>+B123-C123-D123-E123-H123</f>
        <v>119.3424634</v>
      </c>
      <c r="J123" s="140"/>
      <c r="K123" s="140"/>
      <c r="L123" s="140"/>
      <c r="M123" s="140"/>
      <c r="N123" s="140"/>
      <c r="O123" s="140"/>
      <c r="P123" s="140"/>
      <c r="Q123" s="142"/>
      <c r="R123" s="224"/>
      <c r="S123" s="140"/>
      <c r="T123" s="140"/>
      <c r="U123" s="143"/>
      <c r="V123" s="140"/>
      <c r="W123" s="140"/>
      <c r="X123" s="140"/>
      <c r="Y123" s="140"/>
      <c r="Z123" s="140"/>
      <c r="AA123" s="140"/>
      <c r="AB123" s="140"/>
      <c r="AC123" s="140"/>
      <c r="AD123" s="140"/>
      <c r="AE123" s="140"/>
      <c r="AF123" s="140"/>
      <c r="AG123" s="140"/>
      <c r="AH123" s="140"/>
      <c r="AI123" s="140"/>
      <c r="AJ123" s="140"/>
      <c r="AK123" s="140"/>
      <c r="AL123" s="140"/>
      <c r="AM123" s="140"/>
      <c r="AN123" s="140"/>
      <c r="AO123" s="140"/>
      <c r="AP123" s="140"/>
      <c r="AQ123" s="140"/>
      <c r="AR123" s="140"/>
      <c r="AS123" s="140"/>
    </row>
    <row r="124" ht="18.0" customHeight="1">
      <c r="A124" s="246" t="s">
        <v>49</v>
      </c>
      <c r="B124" s="247"/>
      <c r="C124" s="248">
        <f>+C123/B123</f>
        <v>0.8961455155</v>
      </c>
      <c r="D124" s="248">
        <f>+D123/B123</f>
        <v>0.00355705614</v>
      </c>
      <c r="E124" s="248">
        <f>+E123/B123</f>
        <v>0.00914590691</v>
      </c>
      <c r="F124" s="248"/>
      <c r="G124" s="248"/>
      <c r="H124" s="249">
        <f>+H123/B123</f>
        <v>0.08327637674</v>
      </c>
      <c r="I124" s="250">
        <f>+I123/B123</f>
        <v>0.007875144738</v>
      </c>
      <c r="J124" s="140"/>
      <c r="K124" s="140"/>
      <c r="L124" s="140"/>
      <c r="M124" s="140"/>
      <c r="N124" s="140"/>
      <c r="O124" s="140"/>
      <c r="P124" s="140"/>
      <c r="Q124" s="142"/>
      <c r="R124" s="224"/>
      <c r="S124" s="140"/>
      <c r="T124" s="140"/>
      <c r="U124" s="143"/>
      <c r="V124" s="140"/>
      <c r="W124" s="140"/>
      <c r="X124" s="140"/>
      <c r="Y124" s="140"/>
      <c r="Z124" s="140"/>
      <c r="AA124" s="140"/>
      <c r="AB124" s="140"/>
      <c r="AC124" s="140"/>
      <c r="AD124" s="140"/>
      <c r="AE124" s="140"/>
      <c r="AF124" s="140"/>
      <c r="AG124" s="140"/>
      <c r="AH124" s="140"/>
      <c r="AI124" s="140"/>
      <c r="AJ124" s="140"/>
      <c r="AK124" s="140"/>
      <c r="AL124" s="140"/>
      <c r="AM124" s="140"/>
      <c r="AN124" s="140"/>
      <c r="AO124" s="140"/>
      <c r="AP124" s="140"/>
      <c r="AQ124" s="140"/>
      <c r="AR124" s="140"/>
      <c r="AS124" s="140"/>
    </row>
    <row r="125" ht="18.0" customHeight="1">
      <c r="A125" s="167"/>
      <c r="B125" s="221"/>
      <c r="C125" s="251"/>
      <c r="D125" s="251"/>
      <c r="E125" s="251"/>
      <c r="F125" s="251"/>
      <c r="G125" s="251"/>
      <c r="H125" s="252"/>
      <c r="I125" s="253"/>
      <c r="J125" s="140"/>
      <c r="K125" s="140"/>
      <c r="L125" s="140"/>
      <c r="M125" s="140"/>
      <c r="N125" s="140"/>
      <c r="O125" s="140"/>
      <c r="P125" s="140"/>
      <c r="Q125" s="142"/>
      <c r="R125" s="224"/>
      <c r="S125" s="140"/>
      <c r="T125" s="140"/>
      <c r="U125" s="143"/>
      <c r="V125" s="140"/>
      <c r="W125" s="140"/>
      <c r="X125" s="140"/>
      <c r="Y125" s="140"/>
      <c r="Z125" s="140"/>
      <c r="AA125" s="140"/>
      <c r="AB125" s="140"/>
      <c r="AC125" s="140"/>
      <c r="AD125" s="140"/>
      <c r="AE125" s="140"/>
      <c r="AF125" s="140"/>
      <c r="AG125" s="140"/>
      <c r="AH125" s="140"/>
      <c r="AI125" s="140"/>
      <c r="AJ125" s="140"/>
      <c r="AK125" s="140"/>
      <c r="AL125" s="140"/>
      <c r="AM125" s="140"/>
      <c r="AN125" s="140"/>
      <c r="AO125" s="140"/>
      <c r="AP125" s="140"/>
      <c r="AQ125" s="140"/>
      <c r="AR125" s="140"/>
      <c r="AS125" s="140"/>
    </row>
    <row r="126" ht="18.0" customHeight="1">
      <c r="A126" s="254"/>
      <c r="B126" s="255"/>
      <c r="C126" s="255"/>
      <c r="D126" s="255" t="s">
        <v>50</v>
      </c>
      <c r="E126" s="255" t="s">
        <v>48</v>
      </c>
      <c r="F126" s="255"/>
      <c r="G126" s="255"/>
      <c r="H126" s="256">
        <f>+D123+E123+H123+I123</f>
        <v>1573.844092</v>
      </c>
      <c r="I126" s="257"/>
      <c r="J126" s="140"/>
      <c r="K126" s="140"/>
      <c r="L126" s="140"/>
      <c r="M126" s="140"/>
      <c r="N126" s="140"/>
      <c r="O126" s="140"/>
      <c r="P126" s="140"/>
      <c r="Q126" s="142"/>
      <c r="R126" s="141"/>
      <c r="S126" s="140"/>
      <c r="T126" s="140"/>
      <c r="U126" s="143"/>
      <c r="V126" s="140"/>
      <c r="W126" s="140"/>
      <c r="X126" s="140"/>
      <c r="Y126" s="140"/>
      <c r="Z126" s="140"/>
      <c r="AA126" s="140"/>
      <c r="AB126" s="140"/>
      <c r="AC126" s="140"/>
      <c r="AD126" s="140"/>
      <c r="AE126" s="140"/>
      <c r="AF126" s="140"/>
      <c r="AG126" s="140"/>
      <c r="AH126" s="140"/>
      <c r="AI126" s="140"/>
      <c r="AJ126" s="140"/>
      <c r="AK126" s="140"/>
      <c r="AL126" s="140"/>
      <c r="AM126" s="140"/>
      <c r="AN126" s="140"/>
      <c r="AO126" s="140"/>
      <c r="AP126" s="140"/>
      <c r="AQ126" s="140"/>
      <c r="AR126" s="140"/>
      <c r="AS126" s="140"/>
    </row>
    <row r="127" ht="18.0" customHeight="1">
      <c r="A127" s="258"/>
      <c r="B127" s="140"/>
      <c r="C127" s="140"/>
      <c r="D127" s="140"/>
      <c r="E127" s="140" t="s">
        <v>49</v>
      </c>
      <c r="F127" s="140"/>
      <c r="G127" s="140"/>
      <c r="H127" s="252">
        <f>+H126/B123</f>
        <v>0.1038544845</v>
      </c>
      <c r="I127" s="259"/>
      <c r="J127" s="140"/>
      <c r="K127" s="140"/>
      <c r="L127" s="140"/>
      <c r="M127" s="140"/>
      <c r="N127" s="140"/>
      <c r="O127" s="140"/>
      <c r="P127" s="140"/>
      <c r="Q127" s="142"/>
      <c r="R127" s="141"/>
      <c r="S127" s="140"/>
      <c r="T127" s="140"/>
      <c r="U127" s="143"/>
      <c r="V127" s="140"/>
      <c r="W127" s="140"/>
      <c r="X127" s="140"/>
      <c r="Y127" s="140"/>
      <c r="Z127" s="140"/>
      <c r="AA127" s="140"/>
      <c r="AB127" s="140"/>
      <c r="AC127" s="140"/>
      <c r="AD127" s="140"/>
      <c r="AE127" s="140"/>
      <c r="AF127" s="140"/>
      <c r="AG127" s="140"/>
      <c r="AH127" s="140"/>
      <c r="AI127" s="140"/>
      <c r="AJ127" s="140"/>
      <c r="AK127" s="140"/>
      <c r="AL127" s="140"/>
      <c r="AM127" s="140"/>
      <c r="AN127" s="140"/>
      <c r="AO127" s="140"/>
      <c r="AP127" s="140"/>
      <c r="AQ127" s="140"/>
      <c r="AR127" s="140"/>
      <c r="AS127" s="140"/>
    </row>
    <row r="128" ht="18.0" customHeight="1">
      <c r="A128" s="258"/>
      <c r="B128" s="140"/>
      <c r="C128" s="140" t="s">
        <v>51</v>
      </c>
      <c r="D128" s="140"/>
      <c r="E128" s="140"/>
      <c r="F128" s="140"/>
      <c r="G128" s="140"/>
      <c r="H128" s="141"/>
      <c r="I128" s="259"/>
      <c r="J128" s="140"/>
      <c r="K128" s="140"/>
      <c r="L128" s="140"/>
      <c r="M128" s="140"/>
      <c r="N128" s="140"/>
      <c r="O128" s="140"/>
      <c r="P128" s="140"/>
      <c r="Q128" s="142"/>
      <c r="R128" s="141"/>
      <c r="S128" s="140"/>
      <c r="T128" s="140"/>
      <c r="U128" s="143"/>
      <c r="V128" s="140"/>
      <c r="W128" s="140"/>
      <c r="X128" s="140"/>
      <c r="Y128" s="140"/>
      <c r="Z128" s="140"/>
      <c r="AA128" s="140"/>
      <c r="AB128" s="140"/>
      <c r="AC128" s="140"/>
      <c r="AD128" s="140"/>
      <c r="AE128" s="140"/>
      <c r="AF128" s="140"/>
      <c r="AG128" s="140"/>
      <c r="AH128" s="140"/>
      <c r="AI128" s="140"/>
      <c r="AJ128" s="140"/>
      <c r="AK128" s="140"/>
      <c r="AL128" s="140"/>
      <c r="AM128" s="140"/>
      <c r="AN128" s="140"/>
      <c r="AO128" s="140"/>
      <c r="AP128" s="140"/>
      <c r="AQ128" s="140"/>
      <c r="AR128" s="140"/>
      <c r="AS128" s="140"/>
    </row>
    <row r="129" ht="18.0" customHeight="1">
      <c r="A129" s="258"/>
      <c r="B129" s="140"/>
      <c r="C129" s="140"/>
      <c r="D129" s="140" t="s">
        <v>52</v>
      </c>
      <c r="E129" s="140"/>
      <c r="F129" s="140"/>
      <c r="G129" s="140"/>
      <c r="H129" s="141">
        <f>+H128*(H126-H123)</f>
        <v>0</v>
      </c>
      <c r="I129" s="259"/>
      <c r="J129" s="140"/>
      <c r="K129" s="140"/>
      <c r="L129" s="140"/>
      <c r="M129" s="140"/>
      <c r="N129" s="140"/>
      <c r="O129" s="140"/>
      <c r="P129" s="140"/>
      <c r="Q129" s="142"/>
      <c r="R129" s="140"/>
      <c r="S129" s="140"/>
      <c r="T129" s="140"/>
      <c r="U129" s="143"/>
      <c r="V129" s="140"/>
      <c r="W129" s="140"/>
      <c r="X129" s="140"/>
      <c r="Y129" s="140"/>
      <c r="Z129" s="140"/>
      <c r="AA129" s="140"/>
      <c r="AB129" s="140"/>
      <c r="AC129" s="140"/>
      <c r="AD129" s="140"/>
      <c r="AE129" s="140"/>
      <c r="AF129" s="140"/>
      <c r="AG129" s="140"/>
      <c r="AH129" s="140"/>
      <c r="AI129" s="140"/>
      <c r="AJ129" s="140"/>
      <c r="AK129" s="140"/>
      <c r="AL129" s="140"/>
      <c r="AM129" s="140"/>
      <c r="AN129" s="140"/>
      <c r="AO129" s="140"/>
      <c r="AP129" s="140"/>
      <c r="AQ129" s="140"/>
      <c r="AR129" s="140"/>
      <c r="AS129" s="140"/>
    </row>
    <row r="130" ht="18.0" customHeight="1">
      <c r="A130" s="260"/>
      <c r="B130" s="261"/>
      <c r="C130" s="261"/>
      <c r="D130" s="261"/>
      <c r="E130" s="261"/>
      <c r="F130" s="261"/>
      <c r="G130" s="261"/>
      <c r="H130" s="262"/>
      <c r="I130" s="263"/>
      <c r="J130" s="140"/>
      <c r="K130" s="140"/>
      <c r="L130" s="140"/>
      <c r="M130" s="140"/>
      <c r="N130" s="140"/>
      <c r="O130" s="140"/>
      <c r="P130" s="140"/>
      <c r="Q130" s="142"/>
      <c r="R130" s="140"/>
      <c r="S130" s="140"/>
      <c r="T130" s="140"/>
      <c r="U130" s="143"/>
      <c r="V130" s="140"/>
      <c r="W130" s="140"/>
      <c r="X130" s="140"/>
      <c r="Y130" s="140"/>
      <c r="Z130" s="140"/>
      <c r="AA130" s="140"/>
      <c r="AB130" s="140"/>
      <c r="AC130" s="140"/>
      <c r="AD130" s="140"/>
      <c r="AE130" s="140"/>
      <c r="AF130" s="140"/>
      <c r="AG130" s="140"/>
      <c r="AH130" s="140"/>
      <c r="AI130" s="140"/>
      <c r="AJ130" s="140"/>
      <c r="AK130" s="140"/>
      <c r="AL130" s="140"/>
      <c r="AM130" s="140"/>
      <c r="AN130" s="140"/>
      <c r="AO130" s="140"/>
      <c r="AP130" s="140"/>
      <c r="AQ130" s="140"/>
      <c r="AR130" s="140"/>
      <c r="AS130" s="140"/>
    </row>
    <row r="131" ht="18.0" customHeight="1">
      <c r="A131" s="140"/>
      <c r="B131" s="140"/>
      <c r="C131" s="140"/>
      <c r="D131" s="140"/>
      <c r="E131" s="140"/>
      <c r="F131" s="140"/>
      <c r="G131" s="140"/>
      <c r="H131" s="141"/>
      <c r="I131" s="140"/>
      <c r="J131" s="140"/>
      <c r="K131" s="140"/>
      <c r="L131" s="140"/>
      <c r="M131" s="140"/>
      <c r="N131" s="140"/>
      <c r="O131" s="140"/>
      <c r="P131" s="140"/>
      <c r="Q131" s="142"/>
      <c r="R131" s="140"/>
      <c r="S131" s="140"/>
      <c r="T131" s="140"/>
      <c r="U131" s="143"/>
      <c r="V131" s="140"/>
      <c r="W131" s="140"/>
      <c r="X131" s="140"/>
      <c r="Y131" s="140"/>
      <c r="Z131" s="140"/>
      <c r="AA131" s="140"/>
      <c r="AB131" s="140"/>
      <c r="AC131" s="140"/>
      <c r="AD131" s="140"/>
      <c r="AE131" s="140"/>
      <c r="AF131" s="140"/>
      <c r="AG131" s="140"/>
      <c r="AH131" s="140"/>
      <c r="AI131" s="140"/>
      <c r="AJ131" s="140"/>
      <c r="AK131" s="140"/>
      <c r="AL131" s="140"/>
      <c r="AM131" s="140"/>
      <c r="AN131" s="140"/>
      <c r="AO131" s="140"/>
      <c r="AP131" s="140"/>
      <c r="AQ131" s="140"/>
      <c r="AR131" s="140"/>
      <c r="AS131" s="140"/>
    </row>
    <row r="132" ht="18.0" customHeight="1">
      <c r="A132" s="140"/>
      <c r="B132" s="140"/>
      <c r="C132" s="140"/>
      <c r="D132" s="140"/>
      <c r="E132" s="140"/>
      <c r="F132" s="140"/>
      <c r="G132" s="140"/>
      <c r="H132" s="141"/>
      <c r="I132" s="140"/>
      <c r="J132" s="140"/>
      <c r="K132" s="140"/>
      <c r="L132" s="140"/>
      <c r="M132" s="140"/>
      <c r="N132" s="140"/>
      <c r="O132" s="140"/>
      <c r="P132" s="140"/>
      <c r="Q132" s="142"/>
      <c r="R132" s="140"/>
      <c r="S132" s="140"/>
      <c r="T132" s="140"/>
      <c r="U132" s="143"/>
      <c r="V132" s="140"/>
      <c r="W132" s="140"/>
      <c r="X132" s="140"/>
      <c r="Y132" s="140"/>
      <c r="Z132" s="140"/>
      <c r="AA132" s="140"/>
      <c r="AB132" s="140"/>
      <c r="AC132" s="140"/>
      <c r="AD132" s="140"/>
      <c r="AE132" s="140"/>
      <c r="AF132" s="140"/>
      <c r="AG132" s="140"/>
      <c r="AH132" s="140"/>
      <c r="AI132" s="140"/>
      <c r="AJ132" s="140"/>
      <c r="AK132" s="140"/>
      <c r="AL132" s="140"/>
      <c r="AM132" s="140"/>
      <c r="AN132" s="140"/>
      <c r="AO132" s="140"/>
      <c r="AP132" s="140"/>
      <c r="AQ132" s="140"/>
      <c r="AR132" s="140"/>
      <c r="AS132" s="140"/>
    </row>
    <row r="133" ht="18.0" customHeight="1">
      <c r="A133" s="140"/>
      <c r="B133" s="140"/>
      <c r="C133" s="140"/>
      <c r="D133" s="140"/>
      <c r="E133" s="140"/>
      <c r="F133" s="140"/>
      <c r="G133" s="140"/>
      <c r="H133" s="141"/>
      <c r="I133" s="140"/>
      <c r="J133" s="140"/>
      <c r="K133" s="140"/>
      <c r="L133" s="140"/>
      <c r="M133" s="140"/>
      <c r="N133" s="140"/>
      <c r="O133" s="140"/>
      <c r="P133" s="140"/>
      <c r="Q133" s="142"/>
      <c r="R133" s="140"/>
      <c r="S133" s="140"/>
      <c r="T133" s="140"/>
      <c r="U133" s="143"/>
      <c r="V133" s="140"/>
      <c r="W133" s="140"/>
      <c r="X133" s="140"/>
      <c r="Y133" s="140"/>
      <c r="Z133" s="140"/>
      <c r="AA133" s="140"/>
      <c r="AB133" s="140"/>
      <c r="AC133" s="140"/>
      <c r="AD133" s="140"/>
      <c r="AE133" s="140"/>
      <c r="AF133" s="140"/>
      <c r="AG133" s="140"/>
      <c r="AH133" s="140"/>
      <c r="AI133" s="140"/>
      <c r="AJ133" s="140"/>
      <c r="AK133" s="140"/>
      <c r="AL133" s="140"/>
      <c r="AM133" s="140"/>
      <c r="AN133" s="140"/>
      <c r="AO133" s="140"/>
      <c r="AP133" s="140"/>
      <c r="AQ133" s="140"/>
      <c r="AR133" s="140"/>
      <c r="AS133" s="140"/>
    </row>
    <row r="134" ht="18.0" customHeight="1">
      <c r="A134" s="7"/>
      <c r="B134" s="7"/>
      <c r="C134" s="7"/>
      <c r="D134" s="7"/>
      <c r="E134" s="7"/>
      <c r="F134" s="7"/>
      <c r="G134" s="7"/>
      <c r="H134" s="264"/>
      <c r="I134" s="7"/>
      <c r="J134" s="7"/>
      <c r="K134" s="7"/>
      <c r="L134" s="7"/>
      <c r="M134" s="7"/>
      <c r="N134" s="7"/>
      <c r="O134" s="7"/>
      <c r="P134" s="7"/>
      <c r="Q134" s="265"/>
      <c r="R134" s="7"/>
      <c r="S134" s="7"/>
      <c r="T134" s="7"/>
      <c r="U134" s="266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</row>
    <row r="135" ht="18.0" customHeight="1">
      <c r="A135" s="7"/>
      <c r="B135" s="7"/>
      <c r="C135" s="7"/>
      <c r="D135" s="7"/>
      <c r="E135" s="7"/>
      <c r="F135" s="7"/>
      <c r="G135" s="7"/>
      <c r="H135" s="264"/>
      <c r="I135" s="7"/>
      <c r="J135" s="7"/>
      <c r="K135" s="7"/>
      <c r="L135" s="7"/>
      <c r="M135" s="7"/>
      <c r="N135" s="7"/>
      <c r="O135" s="7"/>
      <c r="P135" s="7"/>
      <c r="Q135" s="265"/>
      <c r="R135" s="7"/>
      <c r="S135" s="7"/>
      <c r="T135" s="7"/>
      <c r="U135" s="266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</row>
    <row r="136" ht="18.0" customHeight="1">
      <c r="A136" s="7"/>
      <c r="B136" s="7"/>
      <c r="C136" s="7"/>
      <c r="D136" s="7"/>
      <c r="E136" s="7"/>
      <c r="F136" s="7"/>
      <c r="G136" s="7"/>
      <c r="H136" s="264"/>
      <c r="I136" s="7"/>
      <c r="J136" s="7"/>
      <c r="K136" s="7"/>
      <c r="L136" s="7"/>
      <c r="M136" s="7"/>
      <c r="N136" s="7"/>
      <c r="O136" s="7"/>
      <c r="P136" s="7"/>
      <c r="Q136" s="265"/>
      <c r="R136" s="7"/>
      <c r="S136" s="7"/>
      <c r="T136" s="7"/>
      <c r="U136" s="266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</row>
    <row r="137" ht="18.0" customHeight="1">
      <c r="A137" s="7"/>
      <c r="B137" s="7"/>
      <c r="C137" s="7"/>
      <c r="D137" s="7"/>
      <c r="E137" s="7"/>
      <c r="F137" s="7"/>
      <c r="G137" s="7"/>
      <c r="H137" s="264"/>
      <c r="I137" s="7"/>
      <c r="J137" s="7"/>
      <c r="K137" s="7"/>
      <c r="L137" s="7"/>
      <c r="M137" s="7"/>
      <c r="N137" s="7"/>
      <c r="O137" s="7"/>
      <c r="P137" s="7"/>
      <c r="Q137" s="265"/>
      <c r="R137" s="7"/>
      <c r="S137" s="7"/>
      <c r="T137" s="7"/>
      <c r="U137" s="266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</row>
    <row r="138" ht="18.0" customHeight="1">
      <c r="A138" s="7"/>
      <c r="B138" s="7"/>
      <c r="C138" s="7"/>
      <c r="D138" s="7"/>
      <c r="E138" s="7"/>
      <c r="F138" s="7"/>
      <c r="G138" s="7"/>
      <c r="H138" s="264"/>
      <c r="I138" s="7"/>
      <c r="J138" s="7"/>
      <c r="K138" s="7"/>
      <c r="L138" s="7"/>
      <c r="M138" s="7"/>
      <c r="N138" s="7"/>
      <c r="O138" s="7"/>
      <c r="P138" s="7"/>
      <c r="Q138" s="265"/>
      <c r="R138" s="7"/>
      <c r="S138" s="7"/>
      <c r="T138" s="7"/>
      <c r="U138" s="266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</row>
    <row r="139" ht="18.0" customHeight="1">
      <c r="A139" s="7"/>
      <c r="B139" s="7"/>
      <c r="C139" s="7"/>
      <c r="D139" s="7"/>
      <c r="E139" s="7"/>
      <c r="F139" s="7"/>
      <c r="G139" s="7"/>
      <c r="H139" s="264"/>
      <c r="I139" s="7"/>
      <c r="J139" s="7"/>
      <c r="K139" s="7"/>
      <c r="L139" s="7"/>
      <c r="M139" s="7"/>
      <c r="N139" s="7"/>
      <c r="O139" s="7"/>
      <c r="P139" s="7"/>
      <c r="Q139" s="265"/>
      <c r="R139" s="7"/>
      <c r="S139" s="7"/>
      <c r="T139" s="7"/>
      <c r="U139" s="266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</row>
    <row r="140" ht="18.0" customHeight="1">
      <c r="A140" s="7"/>
      <c r="B140" s="7"/>
      <c r="C140" s="7"/>
      <c r="D140" s="7"/>
      <c r="E140" s="7"/>
      <c r="F140" s="7"/>
      <c r="G140" s="7"/>
      <c r="H140" s="264"/>
      <c r="I140" s="7"/>
      <c r="J140" s="7"/>
      <c r="K140" s="7"/>
      <c r="L140" s="7"/>
      <c r="M140" s="7"/>
      <c r="N140" s="7"/>
      <c r="O140" s="7"/>
      <c r="P140" s="7"/>
      <c r="Q140" s="265"/>
      <c r="R140" s="7"/>
      <c r="S140" s="7"/>
      <c r="T140" s="7"/>
      <c r="U140" s="266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</row>
    <row r="141" ht="18.0" customHeight="1">
      <c r="A141" s="7"/>
      <c r="B141" s="7"/>
      <c r="C141" s="7"/>
      <c r="D141" s="7"/>
      <c r="E141" s="7"/>
      <c r="F141" s="7"/>
      <c r="G141" s="7"/>
      <c r="H141" s="264"/>
      <c r="I141" s="7"/>
      <c r="J141" s="7"/>
      <c r="K141" s="7"/>
      <c r="L141" s="7"/>
      <c r="M141" s="7"/>
      <c r="N141" s="7"/>
      <c r="O141" s="7"/>
      <c r="P141" s="7"/>
      <c r="Q141" s="265"/>
      <c r="R141" s="7"/>
      <c r="S141" s="7"/>
      <c r="T141" s="7"/>
      <c r="U141" s="266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</row>
    <row r="142" ht="18.0" customHeight="1">
      <c r="A142" s="7"/>
      <c r="B142" s="7"/>
      <c r="C142" s="7"/>
      <c r="D142" s="7"/>
      <c r="E142" s="7"/>
      <c r="F142" s="7"/>
      <c r="G142" s="7"/>
      <c r="H142" s="264"/>
      <c r="I142" s="7"/>
      <c r="J142" s="7"/>
      <c r="K142" s="7"/>
      <c r="L142" s="7"/>
      <c r="M142" s="7"/>
      <c r="N142" s="7"/>
      <c r="O142" s="7"/>
      <c r="P142" s="7"/>
      <c r="Q142" s="265"/>
      <c r="R142" s="7"/>
      <c r="S142" s="7"/>
      <c r="T142" s="7"/>
      <c r="U142" s="266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</row>
    <row r="143" ht="18.0" customHeight="1">
      <c r="A143" s="7"/>
      <c r="B143" s="7"/>
      <c r="C143" s="7"/>
      <c r="D143" s="7"/>
      <c r="E143" s="7"/>
      <c r="F143" s="7"/>
      <c r="G143" s="7"/>
      <c r="H143" s="264"/>
      <c r="I143" s="7"/>
      <c r="J143" s="7"/>
      <c r="K143" s="7"/>
      <c r="L143" s="7"/>
      <c r="M143" s="7"/>
      <c r="N143" s="7"/>
      <c r="O143" s="7"/>
      <c r="P143" s="7"/>
      <c r="Q143" s="265"/>
      <c r="R143" s="7"/>
      <c r="S143" s="7"/>
      <c r="T143" s="7"/>
      <c r="U143" s="266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</row>
    <row r="144" ht="18.0" customHeight="1">
      <c r="A144" s="7"/>
      <c r="B144" s="7"/>
      <c r="C144" s="7"/>
      <c r="D144" s="7"/>
      <c r="E144" s="7"/>
      <c r="F144" s="7"/>
      <c r="G144" s="7"/>
      <c r="H144" s="264"/>
      <c r="I144" s="7"/>
      <c r="J144" s="7"/>
      <c r="K144" s="7"/>
      <c r="L144" s="7"/>
      <c r="M144" s="7"/>
      <c r="N144" s="7"/>
      <c r="O144" s="7"/>
      <c r="P144" s="7"/>
      <c r="Q144" s="265"/>
      <c r="R144" s="7"/>
      <c r="S144" s="7"/>
      <c r="T144" s="7"/>
      <c r="U144" s="266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</row>
    <row r="145" ht="18.0" customHeight="1">
      <c r="A145" s="7"/>
      <c r="B145" s="7"/>
      <c r="C145" s="7"/>
      <c r="D145" s="7"/>
      <c r="E145" s="7"/>
      <c r="F145" s="7"/>
      <c r="G145" s="7"/>
      <c r="H145" s="264"/>
      <c r="I145" s="7"/>
      <c r="J145" s="7"/>
      <c r="K145" s="7"/>
      <c r="L145" s="7"/>
      <c r="M145" s="7"/>
      <c r="N145" s="7"/>
      <c r="O145" s="7"/>
      <c r="P145" s="7"/>
      <c r="Q145" s="265"/>
      <c r="R145" s="7"/>
      <c r="S145" s="7"/>
      <c r="T145" s="7"/>
      <c r="U145" s="266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</row>
    <row r="146" ht="18.0" customHeight="1">
      <c r="A146" s="7"/>
      <c r="B146" s="7"/>
      <c r="C146" s="7"/>
      <c r="D146" s="7"/>
      <c r="E146" s="7"/>
      <c r="F146" s="7"/>
      <c r="G146" s="7"/>
      <c r="H146" s="264"/>
      <c r="I146" s="7"/>
      <c r="J146" s="7"/>
      <c r="K146" s="7"/>
      <c r="L146" s="7"/>
      <c r="M146" s="7"/>
      <c r="N146" s="7"/>
      <c r="O146" s="7"/>
      <c r="P146" s="7"/>
      <c r="Q146" s="265"/>
      <c r="R146" s="7"/>
      <c r="S146" s="7"/>
      <c r="T146" s="7"/>
      <c r="U146" s="266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</row>
    <row r="147" ht="18.0" customHeight="1">
      <c r="A147" s="7"/>
      <c r="B147" s="7"/>
      <c r="C147" s="7"/>
      <c r="D147" s="7"/>
      <c r="E147" s="7"/>
      <c r="F147" s="7"/>
      <c r="G147" s="7"/>
      <c r="H147" s="264"/>
      <c r="I147" s="7"/>
      <c r="J147" s="7"/>
      <c r="K147" s="7"/>
      <c r="L147" s="7"/>
      <c r="M147" s="7"/>
      <c r="N147" s="7"/>
      <c r="O147" s="7"/>
      <c r="P147" s="7"/>
      <c r="Q147" s="265"/>
      <c r="R147" s="7"/>
      <c r="S147" s="7"/>
      <c r="T147" s="7"/>
      <c r="U147" s="266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</row>
    <row r="148" ht="18.0" customHeight="1">
      <c r="A148" s="7"/>
      <c r="B148" s="7"/>
      <c r="C148" s="7"/>
      <c r="D148" s="7"/>
      <c r="E148" s="7"/>
      <c r="F148" s="7"/>
      <c r="G148" s="7"/>
      <c r="H148" s="264"/>
      <c r="I148" s="7"/>
      <c r="J148" s="7"/>
      <c r="K148" s="7"/>
      <c r="L148" s="7"/>
      <c r="M148" s="7"/>
      <c r="N148" s="7"/>
      <c r="O148" s="7"/>
      <c r="P148" s="7"/>
      <c r="Q148" s="265"/>
      <c r="R148" s="7"/>
      <c r="S148" s="7"/>
      <c r="T148" s="7"/>
      <c r="U148" s="266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</row>
    <row r="149" ht="18.0" customHeight="1">
      <c r="A149" s="7"/>
      <c r="B149" s="7"/>
      <c r="C149" s="7"/>
      <c r="D149" s="7"/>
      <c r="E149" s="7"/>
      <c r="F149" s="7"/>
      <c r="G149" s="7"/>
      <c r="H149" s="264"/>
      <c r="I149" s="7"/>
      <c r="J149" s="7"/>
      <c r="K149" s="7"/>
      <c r="L149" s="7"/>
      <c r="M149" s="7"/>
      <c r="N149" s="7"/>
      <c r="O149" s="7"/>
      <c r="P149" s="7"/>
      <c r="Q149" s="265"/>
      <c r="R149" s="7"/>
      <c r="S149" s="7"/>
      <c r="T149" s="7"/>
      <c r="U149" s="266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</row>
    <row r="150" ht="18.0" customHeight="1">
      <c r="A150" s="7"/>
      <c r="B150" s="7"/>
      <c r="C150" s="7"/>
      <c r="D150" s="7"/>
      <c r="E150" s="7"/>
      <c r="F150" s="7"/>
      <c r="G150" s="7"/>
      <c r="H150" s="264"/>
      <c r="I150" s="7"/>
      <c r="J150" s="7"/>
      <c r="K150" s="7"/>
      <c r="L150" s="7"/>
      <c r="M150" s="7"/>
      <c r="N150" s="7"/>
      <c r="O150" s="7"/>
      <c r="P150" s="7"/>
      <c r="Q150" s="265"/>
      <c r="R150" s="7"/>
      <c r="S150" s="7"/>
      <c r="T150" s="7"/>
      <c r="U150" s="266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</row>
    <row r="151" ht="18.0" customHeight="1">
      <c r="A151" s="7"/>
      <c r="B151" s="7"/>
      <c r="C151" s="7"/>
      <c r="D151" s="7"/>
      <c r="E151" s="7"/>
      <c r="F151" s="7"/>
      <c r="G151" s="7"/>
      <c r="H151" s="264"/>
      <c r="I151" s="7"/>
      <c r="J151" s="7"/>
      <c r="K151" s="7"/>
      <c r="L151" s="7"/>
      <c r="M151" s="7"/>
      <c r="N151" s="7"/>
      <c r="O151" s="7"/>
      <c r="P151" s="7"/>
      <c r="Q151" s="265"/>
      <c r="R151" s="7"/>
      <c r="S151" s="7"/>
      <c r="T151" s="7"/>
      <c r="U151" s="266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</row>
    <row r="152" ht="18.0" customHeight="1">
      <c r="A152" s="7"/>
      <c r="B152" s="7"/>
      <c r="C152" s="7"/>
      <c r="D152" s="7"/>
      <c r="E152" s="7"/>
      <c r="F152" s="7"/>
      <c r="G152" s="7"/>
      <c r="H152" s="264"/>
      <c r="I152" s="7"/>
      <c r="J152" s="7"/>
      <c r="K152" s="7"/>
      <c r="L152" s="7"/>
      <c r="M152" s="7"/>
      <c r="N152" s="7"/>
      <c r="O152" s="7"/>
      <c r="P152" s="7"/>
      <c r="Q152" s="265"/>
      <c r="R152" s="7"/>
      <c r="S152" s="7"/>
      <c r="T152" s="7"/>
      <c r="U152" s="266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</row>
    <row r="153" ht="18.0" customHeight="1">
      <c r="A153" s="7"/>
      <c r="B153" s="7"/>
      <c r="C153" s="7"/>
      <c r="D153" s="7"/>
      <c r="E153" s="7"/>
      <c r="F153" s="7"/>
      <c r="G153" s="7"/>
      <c r="H153" s="264"/>
      <c r="I153" s="7"/>
      <c r="J153" s="7"/>
      <c r="K153" s="7"/>
      <c r="L153" s="7"/>
      <c r="M153" s="7"/>
      <c r="N153" s="7"/>
      <c r="O153" s="7"/>
      <c r="P153" s="7"/>
      <c r="Q153" s="265"/>
      <c r="R153" s="7"/>
      <c r="S153" s="7"/>
      <c r="T153" s="7"/>
      <c r="U153" s="266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</row>
    <row r="154" ht="18.0" customHeight="1">
      <c r="A154" s="7"/>
      <c r="B154" s="7"/>
      <c r="C154" s="7"/>
      <c r="D154" s="7"/>
      <c r="E154" s="7"/>
      <c r="F154" s="7"/>
      <c r="G154" s="7"/>
      <c r="H154" s="264"/>
      <c r="I154" s="7"/>
      <c r="J154" s="7"/>
      <c r="K154" s="7"/>
      <c r="L154" s="7"/>
      <c r="M154" s="7"/>
      <c r="N154" s="7"/>
      <c r="O154" s="7"/>
      <c r="P154" s="7"/>
      <c r="Q154" s="265"/>
      <c r="R154" s="7"/>
      <c r="S154" s="7"/>
      <c r="T154" s="7"/>
      <c r="U154" s="266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</row>
    <row r="155" ht="18.0" customHeight="1">
      <c r="A155" s="7"/>
      <c r="B155" s="7"/>
      <c r="C155" s="7"/>
      <c r="D155" s="7"/>
      <c r="E155" s="7"/>
      <c r="F155" s="7"/>
      <c r="G155" s="7"/>
      <c r="H155" s="264"/>
      <c r="I155" s="7"/>
      <c r="J155" s="7"/>
      <c r="K155" s="7"/>
      <c r="L155" s="7"/>
      <c r="M155" s="7"/>
      <c r="N155" s="7"/>
      <c r="O155" s="7"/>
      <c r="P155" s="7"/>
      <c r="Q155" s="265"/>
      <c r="R155" s="7"/>
      <c r="S155" s="7"/>
      <c r="T155" s="7"/>
      <c r="U155" s="266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</row>
    <row r="156" ht="18.0" customHeight="1">
      <c r="A156" s="7"/>
      <c r="B156" s="7"/>
      <c r="C156" s="7"/>
      <c r="D156" s="7"/>
      <c r="E156" s="7"/>
      <c r="F156" s="7"/>
      <c r="G156" s="7"/>
      <c r="H156" s="264"/>
      <c r="I156" s="7"/>
      <c r="J156" s="7"/>
      <c r="K156" s="7"/>
      <c r="L156" s="7"/>
      <c r="M156" s="7"/>
      <c r="N156" s="7"/>
      <c r="O156" s="7"/>
      <c r="P156" s="7"/>
      <c r="Q156" s="265"/>
      <c r="R156" s="7"/>
      <c r="S156" s="7"/>
      <c r="T156" s="7"/>
      <c r="U156" s="266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</row>
    <row r="157" ht="18.0" customHeight="1">
      <c r="A157" s="7"/>
      <c r="B157" s="7"/>
      <c r="C157" s="7"/>
      <c r="D157" s="7"/>
      <c r="E157" s="7"/>
      <c r="F157" s="7"/>
      <c r="G157" s="7"/>
      <c r="H157" s="264"/>
      <c r="I157" s="7"/>
      <c r="J157" s="7"/>
      <c r="K157" s="7"/>
      <c r="L157" s="7"/>
      <c r="M157" s="7"/>
      <c r="N157" s="7"/>
      <c r="O157" s="7"/>
      <c r="P157" s="7"/>
      <c r="Q157" s="265"/>
      <c r="R157" s="7"/>
      <c r="S157" s="7"/>
      <c r="T157" s="7"/>
      <c r="U157" s="266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</row>
    <row r="158" ht="18.0" customHeight="1">
      <c r="A158" s="7"/>
      <c r="B158" s="7"/>
      <c r="C158" s="7"/>
      <c r="D158" s="7"/>
      <c r="E158" s="7"/>
      <c r="F158" s="7"/>
      <c r="G158" s="7"/>
      <c r="H158" s="264"/>
      <c r="I158" s="7"/>
      <c r="J158" s="7"/>
      <c r="K158" s="7"/>
      <c r="L158" s="7"/>
      <c r="M158" s="7"/>
      <c r="N158" s="7"/>
      <c r="O158" s="7"/>
      <c r="P158" s="7"/>
      <c r="Q158" s="265"/>
      <c r="R158" s="7"/>
      <c r="S158" s="7"/>
      <c r="T158" s="7"/>
      <c r="U158" s="266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</row>
    <row r="159" ht="18.0" customHeight="1">
      <c r="A159" s="7"/>
      <c r="B159" s="7"/>
      <c r="C159" s="7"/>
      <c r="D159" s="7"/>
      <c r="E159" s="7"/>
      <c r="F159" s="7"/>
      <c r="G159" s="7"/>
      <c r="H159" s="264"/>
      <c r="I159" s="7"/>
      <c r="J159" s="7"/>
      <c r="K159" s="7"/>
      <c r="L159" s="7"/>
      <c r="M159" s="7"/>
      <c r="N159" s="7"/>
      <c r="O159" s="7"/>
      <c r="P159" s="7"/>
      <c r="Q159" s="265"/>
      <c r="R159" s="7"/>
      <c r="S159" s="7"/>
      <c r="T159" s="7"/>
      <c r="U159" s="266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</row>
    <row r="160" ht="18.0" customHeight="1">
      <c r="A160" s="7"/>
      <c r="B160" s="7"/>
      <c r="C160" s="7"/>
      <c r="D160" s="7"/>
      <c r="E160" s="7"/>
      <c r="F160" s="7"/>
      <c r="G160" s="7"/>
      <c r="H160" s="264"/>
      <c r="I160" s="7"/>
      <c r="J160" s="7"/>
      <c r="K160" s="7"/>
      <c r="L160" s="7"/>
      <c r="M160" s="7"/>
      <c r="N160" s="7"/>
      <c r="O160" s="7"/>
      <c r="P160" s="7"/>
      <c r="Q160" s="265"/>
      <c r="R160" s="7"/>
      <c r="S160" s="7"/>
      <c r="T160" s="7"/>
      <c r="U160" s="266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</row>
    <row r="161" ht="18.0" customHeight="1">
      <c r="A161" s="7"/>
      <c r="B161" s="7"/>
      <c r="C161" s="7"/>
      <c r="D161" s="7"/>
      <c r="E161" s="7"/>
      <c r="F161" s="7"/>
      <c r="G161" s="7"/>
      <c r="H161" s="264"/>
      <c r="I161" s="7"/>
      <c r="J161" s="7"/>
      <c r="K161" s="7"/>
      <c r="L161" s="7"/>
      <c r="M161" s="7"/>
      <c r="N161" s="7"/>
      <c r="O161" s="7"/>
      <c r="P161" s="7"/>
      <c r="Q161" s="265"/>
      <c r="R161" s="7"/>
      <c r="S161" s="7"/>
      <c r="T161" s="7"/>
      <c r="U161" s="266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</row>
    <row r="162" ht="18.0" customHeight="1">
      <c r="A162" s="7"/>
      <c r="B162" s="7"/>
      <c r="C162" s="7"/>
      <c r="D162" s="7"/>
      <c r="E162" s="7"/>
      <c r="F162" s="7"/>
      <c r="G162" s="7"/>
      <c r="H162" s="264"/>
      <c r="I162" s="7"/>
      <c r="J162" s="7"/>
      <c r="K162" s="7"/>
      <c r="L162" s="7"/>
      <c r="M162" s="7"/>
      <c r="N162" s="7"/>
      <c r="O162" s="7"/>
      <c r="P162" s="7"/>
      <c r="Q162" s="265"/>
      <c r="R162" s="7"/>
      <c r="S162" s="7"/>
      <c r="T162" s="7"/>
      <c r="U162" s="266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</row>
    <row r="163" ht="18.0" customHeight="1">
      <c r="A163" s="7"/>
      <c r="B163" s="7"/>
      <c r="C163" s="7"/>
      <c r="D163" s="7"/>
      <c r="E163" s="7"/>
      <c r="F163" s="7"/>
      <c r="G163" s="7"/>
      <c r="H163" s="264"/>
      <c r="I163" s="7"/>
      <c r="J163" s="7"/>
      <c r="K163" s="7"/>
      <c r="L163" s="7"/>
      <c r="M163" s="7"/>
      <c r="N163" s="7"/>
      <c r="O163" s="7"/>
      <c r="P163" s="7"/>
      <c r="Q163" s="265"/>
      <c r="R163" s="7"/>
      <c r="S163" s="7"/>
      <c r="T163" s="7"/>
      <c r="U163" s="266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</row>
    <row r="164" ht="18.0" customHeight="1">
      <c r="A164" s="7"/>
      <c r="B164" s="7"/>
      <c r="C164" s="7"/>
      <c r="D164" s="7"/>
      <c r="E164" s="7"/>
      <c r="F164" s="7"/>
      <c r="G164" s="7"/>
      <c r="H164" s="264"/>
      <c r="I164" s="7"/>
      <c r="J164" s="7"/>
      <c r="K164" s="7"/>
      <c r="L164" s="7"/>
      <c r="M164" s="7"/>
      <c r="N164" s="7"/>
      <c r="O164" s="7"/>
      <c r="P164" s="7"/>
      <c r="Q164" s="265"/>
      <c r="R164" s="7"/>
      <c r="S164" s="7"/>
      <c r="T164" s="7"/>
      <c r="U164" s="266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</row>
    <row r="165" ht="18.0" customHeight="1">
      <c r="A165" s="7"/>
      <c r="B165" s="7"/>
      <c r="C165" s="7"/>
      <c r="D165" s="7"/>
      <c r="E165" s="7"/>
      <c r="F165" s="7"/>
      <c r="G165" s="7"/>
      <c r="H165" s="264"/>
      <c r="I165" s="7"/>
      <c r="J165" s="7"/>
      <c r="K165" s="7"/>
      <c r="L165" s="7"/>
      <c r="M165" s="7"/>
      <c r="N165" s="7"/>
      <c r="O165" s="7"/>
      <c r="P165" s="7"/>
      <c r="Q165" s="265"/>
      <c r="R165" s="7"/>
      <c r="S165" s="7"/>
      <c r="T165" s="7"/>
      <c r="U165" s="266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</row>
    <row r="166" ht="18.0" customHeight="1">
      <c r="A166" s="7"/>
      <c r="B166" s="7"/>
      <c r="C166" s="7"/>
      <c r="D166" s="7"/>
      <c r="E166" s="7"/>
      <c r="F166" s="7"/>
      <c r="G166" s="7"/>
      <c r="H166" s="264"/>
      <c r="I166" s="7"/>
      <c r="J166" s="7"/>
      <c r="K166" s="7"/>
      <c r="L166" s="7"/>
      <c r="M166" s="7"/>
      <c r="N166" s="7"/>
      <c r="O166" s="7"/>
      <c r="P166" s="7"/>
      <c r="Q166" s="265"/>
      <c r="R166" s="7"/>
      <c r="S166" s="7"/>
      <c r="T166" s="7"/>
      <c r="U166" s="266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</row>
    <row r="167" ht="18.0" customHeight="1">
      <c r="A167" s="7"/>
      <c r="B167" s="7"/>
      <c r="C167" s="7"/>
      <c r="D167" s="7"/>
      <c r="E167" s="7"/>
      <c r="F167" s="7"/>
      <c r="G167" s="7"/>
      <c r="H167" s="264"/>
      <c r="I167" s="7"/>
      <c r="J167" s="7"/>
      <c r="K167" s="7"/>
      <c r="L167" s="7"/>
      <c r="M167" s="7"/>
      <c r="N167" s="7"/>
      <c r="O167" s="7"/>
      <c r="P167" s="7"/>
      <c r="Q167" s="265"/>
      <c r="R167" s="7"/>
      <c r="S167" s="7"/>
      <c r="T167" s="7"/>
      <c r="U167" s="266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</row>
    <row r="168" ht="18.0" customHeight="1">
      <c r="A168" s="7"/>
      <c r="B168" s="7"/>
      <c r="C168" s="7"/>
      <c r="D168" s="7"/>
      <c r="E168" s="7"/>
      <c r="F168" s="7"/>
      <c r="G168" s="7"/>
      <c r="H168" s="264"/>
      <c r="I168" s="7"/>
      <c r="J168" s="7"/>
      <c r="K168" s="7"/>
      <c r="L168" s="7"/>
      <c r="M168" s="7"/>
      <c r="N168" s="7"/>
      <c r="O168" s="7"/>
      <c r="P168" s="7"/>
      <c r="Q168" s="265"/>
      <c r="R168" s="7"/>
      <c r="S168" s="7"/>
      <c r="T168" s="7"/>
      <c r="U168" s="266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</row>
    <row r="169" ht="18.0" customHeight="1">
      <c r="A169" s="7"/>
      <c r="B169" s="7"/>
      <c r="C169" s="7"/>
      <c r="D169" s="7"/>
      <c r="E169" s="7"/>
      <c r="F169" s="7"/>
      <c r="G169" s="7"/>
      <c r="H169" s="264"/>
      <c r="I169" s="7"/>
      <c r="J169" s="7"/>
      <c r="K169" s="7"/>
      <c r="L169" s="7"/>
      <c r="M169" s="7"/>
      <c r="N169" s="7"/>
      <c r="O169" s="7"/>
      <c r="P169" s="7"/>
      <c r="Q169" s="265"/>
      <c r="R169" s="7"/>
      <c r="S169" s="7"/>
      <c r="T169" s="7"/>
      <c r="U169" s="266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</row>
    <row r="170" ht="18.0" customHeight="1">
      <c r="A170" s="7"/>
      <c r="B170" s="7"/>
      <c r="C170" s="7"/>
      <c r="D170" s="7"/>
      <c r="E170" s="7"/>
      <c r="F170" s="7"/>
      <c r="G170" s="7"/>
      <c r="H170" s="264"/>
      <c r="I170" s="7"/>
      <c r="J170" s="7"/>
      <c r="K170" s="7"/>
      <c r="L170" s="7"/>
      <c r="M170" s="7"/>
      <c r="N170" s="7"/>
      <c r="O170" s="7"/>
      <c r="P170" s="7"/>
      <c r="Q170" s="265"/>
      <c r="R170" s="7"/>
      <c r="S170" s="7"/>
      <c r="T170" s="7"/>
      <c r="U170" s="266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</row>
    <row r="171" ht="18.0" customHeight="1">
      <c r="A171" s="7"/>
      <c r="B171" s="7"/>
      <c r="C171" s="7"/>
      <c r="D171" s="7"/>
      <c r="E171" s="7"/>
      <c r="F171" s="7"/>
      <c r="G171" s="7"/>
      <c r="H171" s="264"/>
      <c r="I171" s="7"/>
      <c r="J171" s="7"/>
      <c r="K171" s="7"/>
      <c r="L171" s="7"/>
      <c r="M171" s="7"/>
      <c r="N171" s="7"/>
      <c r="O171" s="7"/>
      <c r="P171" s="7"/>
      <c r="Q171" s="265"/>
      <c r="R171" s="7"/>
      <c r="S171" s="7"/>
      <c r="T171" s="7"/>
      <c r="U171" s="266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</row>
    <row r="172" ht="18.0" customHeight="1">
      <c r="A172" s="7"/>
      <c r="B172" s="7"/>
      <c r="C172" s="7"/>
      <c r="D172" s="7"/>
      <c r="E172" s="7"/>
      <c r="F172" s="7"/>
      <c r="G172" s="7"/>
      <c r="H172" s="264"/>
      <c r="I172" s="7"/>
      <c r="J172" s="7"/>
      <c r="K172" s="7"/>
      <c r="L172" s="7"/>
      <c r="M172" s="7"/>
      <c r="N172" s="7"/>
      <c r="O172" s="7"/>
      <c r="P172" s="7"/>
      <c r="Q172" s="265"/>
      <c r="R172" s="7"/>
      <c r="S172" s="7"/>
      <c r="T172" s="7"/>
      <c r="U172" s="266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</row>
    <row r="173" ht="18.0" customHeight="1">
      <c r="A173" s="7"/>
      <c r="B173" s="7"/>
      <c r="C173" s="7"/>
      <c r="D173" s="7"/>
      <c r="E173" s="7"/>
      <c r="F173" s="7"/>
      <c r="G173" s="7"/>
      <c r="H173" s="264"/>
      <c r="I173" s="7"/>
      <c r="J173" s="7"/>
      <c r="K173" s="7"/>
      <c r="L173" s="7"/>
      <c r="M173" s="7"/>
      <c r="N173" s="7"/>
      <c r="O173" s="7"/>
      <c r="P173" s="7"/>
      <c r="Q173" s="265"/>
      <c r="R173" s="7"/>
      <c r="S173" s="7"/>
      <c r="T173" s="7"/>
      <c r="U173" s="266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</row>
    <row r="174" ht="18.0" customHeight="1">
      <c r="A174" s="7"/>
      <c r="B174" s="7"/>
      <c r="C174" s="7"/>
      <c r="D174" s="7"/>
      <c r="E174" s="7"/>
      <c r="F174" s="7"/>
      <c r="G174" s="7"/>
      <c r="H174" s="264"/>
      <c r="I174" s="7"/>
      <c r="J174" s="7"/>
      <c r="K174" s="7"/>
      <c r="L174" s="7"/>
      <c r="M174" s="7"/>
      <c r="N174" s="7"/>
      <c r="O174" s="7"/>
      <c r="P174" s="7"/>
      <c r="Q174" s="265"/>
      <c r="R174" s="7"/>
      <c r="S174" s="7"/>
      <c r="T174" s="7"/>
      <c r="U174" s="266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</row>
    <row r="175" ht="18.0" customHeight="1">
      <c r="A175" s="7"/>
      <c r="B175" s="7"/>
      <c r="C175" s="7"/>
      <c r="D175" s="7"/>
      <c r="E175" s="7"/>
      <c r="F175" s="7"/>
      <c r="G175" s="7"/>
      <c r="H175" s="264"/>
      <c r="I175" s="7"/>
      <c r="J175" s="7"/>
      <c r="K175" s="7"/>
      <c r="L175" s="7"/>
      <c r="M175" s="7"/>
      <c r="N175" s="7"/>
      <c r="O175" s="7"/>
      <c r="P175" s="7"/>
      <c r="Q175" s="265"/>
      <c r="R175" s="7"/>
      <c r="S175" s="7"/>
      <c r="T175" s="7"/>
      <c r="U175" s="266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</row>
    <row r="176" ht="18.0" customHeight="1">
      <c r="A176" s="7"/>
      <c r="B176" s="7"/>
      <c r="C176" s="7"/>
      <c r="D176" s="7"/>
      <c r="E176" s="7"/>
      <c r="F176" s="7"/>
      <c r="G176" s="7"/>
      <c r="H176" s="264"/>
      <c r="I176" s="7"/>
      <c r="J176" s="7"/>
      <c r="K176" s="7"/>
      <c r="L176" s="7"/>
      <c r="M176" s="7"/>
      <c r="N176" s="7"/>
      <c r="O176" s="7"/>
      <c r="P176" s="7"/>
      <c r="Q176" s="265"/>
      <c r="R176" s="7"/>
      <c r="S176" s="7"/>
      <c r="T176" s="7"/>
      <c r="U176" s="266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</row>
    <row r="177" ht="18.0" customHeight="1">
      <c r="A177" s="7"/>
      <c r="B177" s="7"/>
      <c r="C177" s="7"/>
      <c r="D177" s="7"/>
      <c r="E177" s="7"/>
      <c r="F177" s="7"/>
      <c r="G177" s="7"/>
      <c r="H177" s="264"/>
      <c r="I177" s="7"/>
      <c r="J177" s="7"/>
      <c r="K177" s="7"/>
      <c r="L177" s="7"/>
      <c r="M177" s="7"/>
      <c r="N177" s="7"/>
      <c r="O177" s="7"/>
      <c r="P177" s="7"/>
      <c r="Q177" s="265"/>
      <c r="R177" s="7"/>
      <c r="S177" s="7"/>
      <c r="T177" s="7"/>
      <c r="U177" s="266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</row>
    <row r="178" ht="18.0" customHeight="1">
      <c r="A178" s="7"/>
      <c r="B178" s="7"/>
      <c r="C178" s="7"/>
      <c r="D178" s="7"/>
      <c r="E178" s="7"/>
      <c r="F178" s="7"/>
      <c r="G178" s="7"/>
      <c r="H178" s="264"/>
      <c r="I178" s="7"/>
      <c r="J178" s="7"/>
      <c r="K178" s="7"/>
      <c r="L178" s="7"/>
      <c r="M178" s="7"/>
      <c r="N178" s="7"/>
      <c r="O178" s="7"/>
      <c r="P178" s="7"/>
      <c r="Q178" s="265"/>
      <c r="R178" s="7"/>
      <c r="S178" s="7"/>
      <c r="T178" s="7"/>
      <c r="U178" s="266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</row>
    <row r="179" ht="18.0" customHeight="1">
      <c r="A179" s="7"/>
      <c r="B179" s="7"/>
      <c r="C179" s="7"/>
      <c r="D179" s="7"/>
      <c r="E179" s="7"/>
      <c r="F179" s="7"/>
      <c r="G179" s="7"/>
      <c r="H179" s="264"/>
      <c r="I179" s="7"/>
      <c r="J179" s="7"/>
      <c r="K179" s="7"/>
      <c r="L179" s="7"/>
      <c r="M179" s="7"/>
      <c r="N179" s="7"/>
      <c r="O179" s="7"/>
      <c r="P179" s="7"/>
      <c r="Q179" s="265"/>
      <c r="R179" s="7"/>
      <c r="S179" s="7"/>
      <c r="T179" s="7"/>
      <c r="U179" s="266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</row>
    <row r="180" ht="18.0" customHeight="1">
      <c r="A180" s="7"/>
      <c r="B180" s="7"/>
      <c r="C180" s="7"/>
      <c r="D180" s="7"/>
      <c r="E180" s="7"/>
      <c r="F180" s="7"/>
      <c r="G180" s="7"/>
      <c r="H180" s="264"/>
      <c r="I180" s="7"/>
      <c r="J180" s="7"/>
      <c r="K180" s="7"/>
      <c r="L180" s="7"/>
      <c r="M180" s="7"/>
      <c r="N180" s="7"/>
      <c r="O180" s="7"/>
      <c r="P180" s="7"/>
      <c r="Q180" s="265"/>
      <c r="R180" s="7"/>
      <c r="S180" s="7"/>
      <c r="T180" s="7"/>
      <c r="U180" s="266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</row>
    <row r="181" ht="18.0" customHeight="1">
      <c r="A181" s="7"/>
      <c r="B181" s="7"/>
      <c r="C181" s="7"/>
      <c r="D181" s="7"/>
      <c r="E181" s="7"/>
      <c r="F181" s="7"/>
      <c r="G181" s="7"/>
      <c r="H181" s="264"/>
      <c r="I181" s="7"/>
      <c r="J181" s="7"/>
      <c r="K181" s="7"/>
      <c r="L181" s="7"/>
      <c r="M181" s="7"/>
      <c r="N181" s="7"/>
      <c r="O181" s="7"/>
      <c r="P181" s="7"/>
      <c r="Q181" s="265"/>
      <c r="R181" s="7"/>
      <c r="S181" s="7"/>
      <c r="T181" s="7"/>
      <c r="U181" s="266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</row>
    <row r="182" ht="18.0" customHeight="1">
      <c r="A182" s="7"/>
      <c r="B182" s="7"/>
      <c r="C182" s="7"/>
      <c r="D182" s="7"/>
      <c r="E182" s="7"/>
      <c r="F182" s="7"/>
      <c r="G182" s="7"/>
      <c r="H182" s="264"/>
      <c r="I182" s="7"/>
      <c r="J182" s="7"/>
      <c r="K182" s="7"/>
      <c r="L182" s="7"/>
      <c r="M182" s="7"/>
      <c r="N182" s="7"/>
      <c r="O182" s="7"/>
      <c r="P182" s="7"/>
      <c r="Q182" s="265"/>
      <c r="R182" s="7"/>
      <c r="S182" s="7"/>
      <c r="T182" s="7"/>
      <c r="U182" s="266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</row>
    <row r="183" ht="18.0" customHeight="1">
      <c r="A183" s="7"/>
      <c r="B183" s="7"/>
      <c r="C183" s="7"/>
      <c r="D183" s="7"/>
      <c r="E183" s="7"/>
      <c r="F183" s="7"/>
      <c r="G183" s="7"/>
      <c r="H183" s="264"/>
      <c r="I183" s="7"/>
      <c r="J183" s="7"/>
      <c r="K183" s="7"/>
      <c r="L183" s="7"/>
      <c r="M183" s="7"/>
      <c r="N183" s="7"/>
      <c r="O183" s="7"/>
      <c r="P183" s="7"/>
      <c r="Q183" s="265"/>
      <c r="R183" s="7"/>
      <c r="S183" s="7"/>
      <c r="T183" s="7"/>
      <c r="U183" s="266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</row>
    <row r="184" ht="18.0" customHeight="1">
      <c r="A184" s="7"/>
      <c r="B184" s="7"/>
      <c r="C184" s="7"/>
      <c r="D184" s="7"/>
      <c r="E184" s="7"/>
      <c r="F184" s="7"/>
      <c r="G184" s="7"/>
      <c r="H184" s="264"/>
      <c r="I184" s="7"/>
      <c r="J184" s="7"/>
      <c r="K184" s="7"/>
      <c r="L184" s="7"/>
      <c r="M184" s="7"/>
      <c r="N184" s="7"/>
      <c r="O184" s="7"/>
      <c r="P184" s="7"/>
      <c r="Q184" s="265"/>
      <c r="R184" s="7"/>
      <c r="S184" s="7"/>
      <c r="T184" s="7"/>
      <c r="U184" s="266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</row>
    <row r="185" ht="18.0" customHeight="1">
      <c r="A185" s="7"/>
      <c r="B185" s="7"/>
      <c r="C185" s="7"/>
      <c r="D185" s="7"/>
      <c r="E185" s="7"/>
      <c r="F185" s="7"/>
      <c r="G185" s="7"/>
      <c r="H185" s="264"/>
      <c r="I185" s="7"/>
      <c r="J185" s="7"/>
      <c r="K185" s="7"/>
      <c r="L185" s="7"/>
      <c r="M185" s="7"/>
      <c r="N185" s="7"/>
      <c r="O185" s="7"/>
      <c r="P185" s="7"/>
      <c r="Q185" s="265"/>
      <c r="R185" s="7"/>
      <c r="S185" s="7"/>
      <c r="T185" s="7"/>
      <c r="U185" s="266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</row>
    <row r="186" ht="18.0" customHeight="1">
      <c r="A186" s="7"/>
      <c r="B186" s="7"/>
      <c r="C186" s="7"/>
      <c r="D186" s="7"/>
      <c r="E186" s="7"/>
      <c r="F186" s="7"/>
      <c r="G186" s="7"/>
      <c r="H186" s="264"/>
      <c r="I186" s="7"/>
      <c r="J186" s="7"/>
      <c r="K186" s="7"/>
      <c r="L186" s="7"/>
      <c r="M186" s="7"/>
      <c r="N186" s="7"/>
      <c r="O186" s="7"/>
      <c r="P186" s="7"/>
      <c r="Q186" s="265"/>
      <c r="R186" s="7"/>
      <c r="S186" s="7"/>
      <c r="T186" s="7"/>
      <c r="U186" s="266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</row>
    <row r="187" ht="18.0" customHeight="1">
      <c r="A187" s="7"/>
      <c r="B187" s="7"/>
      <c r="C187" s="7"/>
      <c r="D187" s="7"/>
      <c r="E187" s="7"/>
      <c r="F187" s="7"/>
      <c r="G187" s="7"/>
      <c r="H187" s="264"/>
      <c r="I187" s="7"/>
      <c r="J187" s="7"/>
      <c r="K187" s="7"/>
      <c r="L187" s="7"/>
      <c r="M187" s="7"/>
      <c r="N187" s="7"/>
      <c r="O187" s="7"/>
      <c r="P187" s="7"/>
      <c r="Q187" s="265"/>
      <c r="R187" s="7"/>
      <c r="S187" s="7"/>
      <c r="T187" s="7"/>
      <c r="U187" s="266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</row>
    <row r="188" ht="18.0" customHeight="1">
      <c r="A188" s="7"/>
      <c r="B188" s="7"/>
      <c r="C188" s="7"/>
      <c r="D188" s="7"/>
      <c r="E188" s="7"/>
      <c r="F188" s="7"/>
      <c r="G188" s="7"/>
      <c r="H188" s="264"/>
      <c r="I188" s="7"/>
      <c r="J188" s="7"/>
      <c r="K188" s="7"/>
      <c r="L188" s="7"/>
      <c r="M188" s="7"/>
      <c r="N188" s="7"/>
      <c r="O188" s="7"/>
      <c r="P188" s="7"/>
      <c r="Q188" s="265"/>
      <c r="R188" s="7"/>
      <c r="S188" s="7"/>
      <c r="T188" s="7"/>
      <c r="U188" s="266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</row>
    <row r="189" ht="18.0" customHeight="1">
      <c r="A189" s="7"/>
      <c r="B189" s="7"/>
      <c r="C189" s="7"/>
      <c r="D189" s="7"/>
      <c r="E189" s="7"/>
      <c r="F189" s="7"/>
      <c r="G189" s="7"/>
      <c r="H189" s="264"/>
      <c r="I189" s="7"/>
      <c r="J189" s="7"/>
      <c r="K189" s="7"/>
      <c r="L189" s="7"/>
      <c r="M189" s="7"/>
      <c r="N189" s="7"/>
      <c r="O189" s="7"/>
      <c r="P189" s="7"/>
      <c r="Q189" s="265"/>
      <c r="R189" s="7"/>
      <c r="S189" s="7"/>
      <c r="T189" s="7"/>
      <c r="U189" s="266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</row>
    <row r="190" ht="18.0" customHeight="1">
      <c r="A190" s="7"/>
      <c r="B190" s="7"/>
      <c r="C190" s="7"/>
      <c r="D190" s="7"/>
      <c r="E190" s="7"/>
      <c r="F190" s="7"/>
      <c r="G190" s="7"/>
      <c r="H190" s="264"/>
      <c r="I190" s="7"/>
      <c r="J190" s="7"/>
      <c r="K190" s="7"/>
      <c r="L190" s="7"/>
      <c r="M190" s="7"/>
      <c r="N190" s="7"/>
      <c r="O190" s="7"/>
      <c r="P190" s="7"/>
      <c r="Q190" s="265"/>
      <c r="R190" s="7"/>
      <c r="S190" s="7"/>
      <c r="T190" s="7"/>
      <c r="U190" s="266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</row>
    <row r="191" ht="18.0" customHeight="1">
      <c r="A191" s="7"/>
      <c r="B191" s="7"/>
      <c r="C191" s="7"/>
      <c r="D191" s="7"/>
      <c r="E191" s="7"/>
      <c r="F191" s="7"/>
      <c r="G191" s="7"/>
      <c r="H191" s="264"/>
      <c r="I191" s="7"/>
      <c r="J191" s="7"/>
      <c r="K191" s="7"/>
      <c r="L191" s="7"/>
      <c r="M191" s="7"/>
      <c r="N191" s="7"/>
      <c r="O191" s="7"/>
      <c r="P191" s="7"/>
      <c r="Q191" s="265"/>
      <c r="R191" s="7"/>
      <c r="S191" s="7"/>
      <c r="T191" s="7"/>
      <c r="U191" s="266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</row>
    <row r="192" ht="18.0" customHeight="1">
      <c r="A192" s="7"/>
      <c r="B192" s="7"/>
      <c r="C192" s="7"/>
      <c r="D192" s="7"/>
      <c r="E192" s="7"/>
      <c r="F192" s="7"/>
      <c r="G192" s="7"/>
      <c r="H192" s="264"/>
      <c r="I192" s="7"/>
      <c r="J192" s="7"/>
      <c r="K192" s="7"/>
      <c r="L192" s="7"/>
      <c r="M192" s="7"/>
      <c r="N192" s="7"/>
      <c r="O192" s="7"/>
      <c r="P192" s="7"/>
      <c r="Q192" s="265"/>
      <c r="R192" s="7"/>
      <c r="S192" s="7"/>
      <c r="T192" s="7"/>
      <c r="U192" s="266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</row>
    <row r="193" ht="18.0" customHeight="1">
      <c r="A193" s="7"/>
      <c r="B193" s="7"/>
      <c r="C193" s="7"/>
      <c r="D193" s="7"/>
      <c r="E193" s="7"/>
      <c r="F193" s="7"/>
      <c r="G193" s="7"/>
      <c r="H193" s="264"/>
      <c r="I193" s="7"/>
      <c r="J193" s="7"/>
      <c r="K193" s="7"/>
      <c r="L193" s="7"/>
      <c r="M193" s="7"/>
      <c r="N193" s="7"/>
      <c r="O193" s="7"/>
      <c r="P193" s="7"/>
      <c r="Q193" s="265"/>
      <c r="R193" s="7"/>
      <c r="S193" s="7"/>
      <c r="T193" s="7"/>
      <c r="U193" s="266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</row>
    <row r="194" ht="18.0" customHeight="1">
      <c r="A194" s="7"/>
      <c r="B194" s="7"/>
      <c r="C194" s="7"/>
      <c r="D194" s="7"/>
      <c r="E194" s="7"/>
      <c r="F194" s="7"/>
      <c r="G194" s="7"/>
      <c r="H194" s="264"/>
      <c r="I194" s="7"/>
      <c r="J194" s="7"/>
      <c r="K194" s="7"/>
      <c r="L194" s="7"/>
      <c r="M194" s="7"/>
      <c r="N194" s="7"/>
      <c r="O194" s="7"/>
      <c r="P194" s="7"/>
      <c r="Q194" s="265"/>
      <c r="R194" s="7"/>
      <c r="S194" s="7"/>
      <c r="T194" s="7"/>
      <c r="U194" s="266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</row>
    <row r="195" ht="18.0" customHeight="1">
      <c r="A195" s="7"/>
      <c r="B195" s="7"/>
      <c r="C195" s="7"/>
      <c r="D195" s="7"/>
      <c r="E195" s="7"/>
      <c r="F195" s="7"/>
      <c r="G195" s="7"/>
      <c r="H195" s="264"/>
      <c r="I195" s="7"/>
      <c r="J195" s="7"/>
      <c r="K195" s="7"/>
      <c r="L195" s="7"/>
      <c r="M195" s="7"/>
      <c r="N195" s="7"/>
      <c r="O195" s="7"/>
      <c r="P195" s="7"/>
      <c r="Q195" s="265"/>
      <c r="R195" s="7"/>
      <c r="S195" s="7"/>
      <c r="T195" s="7"/>
      <c r="U195" s="266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</row>
    <row r="196" ht="18.0" customHeight="1">
      <c r="A196" s="7"/>
      <c r="B196" s="7"/>
      <c r="C196" s="7"/>
      <c r="D196" s="7"/>
      <c r="E196" s="7"/>
      <c r="F196" s="7"/>
      <c r="G196" s="7"/>
      <c r="H196" s="264"/>
      <c r="I196" s="7"/>
      <c r="J196" s="7"/>
      <c r="K196" s="7"/>
      <c r="L196" s="7"/>
      <c r="M196" s="7"/>
      <c r="N196" s="7"/>
      <c r="O196" s="7"/>
      <c r="P196" s="7"/>
      <c r="Q196" s="265"/>
      <c r="R196" s="7"/>
      <c r="S196" s="7"/>
      <c r="T196" s="7"/>
      <c r="U196" s="266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</row>
    <row r="197" ht="18.0" customHeight="1">
      <c r="A197" s="7"/>
      <c r="B197" s="7"/>
      <c r="C197" s="7"/>
      <c r="D197" s="7"/>
      <c r="E197" s="7"/>
      <c r="F197" s="7"/>
      <c r="G197" s="7"/>
      <c r="H197" s="264"/>
      <c r="I197" s="7"/>
      <c r="J197" s="7"/>
      <c r="K197" s="7"/>
      <c r="L197" s="7"/>
      <c r="M197" s="7"/>
      <c r="N197" s="7"/>
      <c r="O197" s="7"/>
      <c r="P197" s="7"/>
      <c r="Q197" s="265"/>
      <c r="R197" s="7"/>
      <c r="S197" s="7"/>
      <c r="T197" s="7"/>
      <c r="U197" s="266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</row>
    <row r="198" ht="18.0" customHeight="1">
      <c r="A198" s="7"/>
      <c r="B198" s="7"/>
      <c r="C198" s="7"/>
      <c r="D198" s="7"/>
      <c r="E198" s="7"/>
      <c r="F198" s="7"/>
      <c r="G198" s="7"/>
      <c r="H198" s="264"/>
      <c r="I198" s="7"/>
      <c r="J198" s="7"/>
      <c r="K198" s="7"/>
      <c r="L198" s="7"/>
      <c r="M198" s="7"/>
      <c r="N198" s="7"/>
      <c r="O198" s="7"/>
      <c r="P198" s="7"/>
      <c r="Q198" s="265"/>
      <c r="R198" s="7"/>
      <c r="S198" s="7"/>
      <c r="T198" s="7"/>
      <c r="U198" s="266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</row>
    <row r="199" ht="18.0" customHeight="1">
      <c r="A199" s="7"/>
      <c r="B199" s="7"/>
      <c r="C199" s="7"/>
      <c r="D199" s="7"/>
      <c r="E199" s="7"/>
      <c r="F199" s="7"/>
      <c r="G199" s="7"/>
      <c r="H199" s="264"/>
      <c r="I199" s="7"/>
      <c r="J199" s="7"/>
      <c r="K199" s="7"/>
      <c r="L199" s="7"/>
      <c r="M199" s="7"/>
      <c r="N199" s="7"/>
      <c r="O199" s="7"/>
      <c r="P199" s="7"/>
      <c r="Q199" s="265"/>
      <c r="R199" s="7"/>
      <c r="S199" s="7"/>
      <c r="T199" s="7"/>
      <c r="U199" s="266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</row>
    <row r="200" ht="18.0" customHeight="1">
      <c r="A200" s="7"/>
      <c r="B200" s="7"/>
      <c r="C200" s="7"/>
      <c r="D200" s="7"/>
      <c r="E200" s="7"/>
      <c r="F200" s="7"/>
      <c r="G200" s="7"/>
      <c r="H200" s="264"/>
      <c r="I200" s="7"/>
      <c r="J200" s="7"/>
      <c r="K200" s="7"/>
      <c r="L200" s="7"/>
      <c r="M200" s="7"/>
      <c r="N200" s="7"/>
      <c r="O200" s="7"/>
      <c r="P200" s="7"/>
      <c r="Q200" s="265"/>
      <c r="R200" s="7"/>
      <c r="S200" s="7"/>
      <c r="T200" s="7"/>
      <c r="U200" s="266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</row>
    <row r="201" ht="18.0" customHeight="1">
      <c r="A201" s="7"/>
      <c r="B201" s="7"/>
      <c r="C201" s="7"/>
      <c r="D201" s="7"/>
      <c r="E201" s="7"/>
      <c r="F201" s="7"/>
      <c r="G201" s="7"/>
      <c r="H201" s="264"/>
      <c r="I201" s="7"/>
      <c r="J201" s="7"/>
      <c r="K201" s="7"/>
      <c r="L201" s="7"/>
      <c r="M201" s="7"/>
      <c r="N201" s="7"/>
      <c r="O201" s="7"/>
      <c r="P201" s="7"/>
      <c r="Q201" s="265"/>
      <c r="R201" s="7"/>
      <c r="S201" s="7"/>
      <c r="T201" s="7"/>
      <c r="U201" s="266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</row>
    <row r="202" ht="18.0" customHeight="1">
      <c r="A202" s="7"/>
      <c r="B202" s="7"/>
      <c r="C202" s="7"/>
      <c r="D202" s="7"/>
      <c r="E202" s="7"/>
      <c r="F202" s="7"/>
      <c r="G202" s="7"/>
      <c r="H202" s="264"/>
      <c r="I202" s="7"/>
      <c r="J202" s="7"/>
      <c r="K202" s="7"/>
      <c r="L202" s="7"/>
      <c r="M202" s="7"/>
      <c r="N202" s="7"/>
      <c r="O202" s="7"/>
      <c r="P202" s="7"/>
      <c r="Q202" s="265"/>
      <c r="R202" s="7"/>
      <c r="S202" s="7"/>
      <c r="T202" s="7"/>
      <c r="U202" s="266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</row>
    <row r="203" ht="18.0" customHeight="1">
      <c r="A203" s="7"/>
      <c r="B203" s="7"/>
      <c r="C203" s="7"/>
      <c r="D203" s="7"/>
      <c r="E203" s="7"/>
      <c r="F203" s="7"/>
      <c r="G203" s="7"/>
      <c r="H203" s="264"/>
      <c r="I203" s="7"/>
      <c r="J203" s="7"/>
      <c r="K203" s="7"/>
      <c r="L203" s="7"/>
      <c r="M203" s="7"/>
      <c r="N203" s="7"/>
      <c r="O203" s="7"/>
      <c r="P203" s="7"/>
      <c r="Q203" s="265"/>
      <c r="R203" s="7"/>
      <c r="S203" s="7"/>
      <c r="T203" s="7"/>
      <c r="U203" s="266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</row>
    <row r="204" ht="18.0" customHeight="1">
      <c r="A204" s="7"/>
      <c r="B204" s="7"/>
      <c r="C204" s="7"/>
      <c r="D204" s="7"/>
      <c r="E204" s="7"/>
      <c r="F204" s="7"/>
      <c r="G204" s="7"/>
      <c r="H204" s="264"/>
      <c r="I204" s="7"/>
      <c r="J204" s="7"/>
      <c r="K204" s="7"/>
      <c r="L204" s="7"/>
      <c r="M204" s="7"/>
      <c r="N204" s="7"/>
      <c r="O204" s="7"/>
      <c r="P204" s="7"/>
      <c r="Q204" s="265"/>
      <c r="R204" s="7"/>
      <c r="S204" s="7"/>
      <c r="T204" s="7"/>
      <c r="U204" s="266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</row>
    <row r="205" ht="18.0" customHeight="1">
      <c r="A205" s="7"/>
      <c r="B205" s="7"/>
      <c r="C205" s="7"/>
      <c r="D205" s="7"/>
      <c r="E205" s="7"/>
      <c r="F205" s="7"/>
      <c r="G205" s="7"/>
      <c r="H205" s="264"/>
      <c r="I205" s="7"/>
      <c r="J205" s="7"/>
      <c r="K205" s="7"/>
      <c r="L205" s="7"/>
      <c r="M205" s="7"/>
      <c r="N205" s="7"/>
      <c r="O205" s="7"/>
      <c r="P205" s="7"/>
      <c r="Q205" s="265"/>
      <c r="R205" s="7"/>
      <c r="S205" s="7"/>
      <c r="T205" s="7"/>
      <c r="U205" s="266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</row>
    <row r="206" ht="18.0" customHeight="1">
      <c r="A206" s="7"/>
      <c r="B206" s="7"/>
      <c r="C206" s="7"/>
      <c r="D206" s="7"/>
      <c r="E206" s="7"/>
      <c r="F206" s="7"/>
      <c r="G206" s="7"/>
      <c r="H206" s="264"/>
      <c r="I206" s="7"/>
      <c r="J206" s="7"/>
      <c r="K206" s="7"/>
      <c r="L206" s="7"/>
      <c r="M206" s="7"/>
      <c r="N206" s="7"/>
      <c r="O206" s="7"/>
      <c r="P206" s="7"/>
      <c r="Q206" s="265"/>
      <c r="R206" s="7"/>
      <c r="S206" s="7"/>
      <c r="T206" s="7"/>
      <c r="U206" s="266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</row>
    <row r="207" ht="18.0" customHeight="1">
      <c r="A207" s="7"/>
      <c r="B207" s="7"/>
      <c r="C207" s="7"/>
      <c r="D207" s="7"/>
      <c r="E207" s="7"/>
      <c r="F207" s="7"/>
      <c r="G207" s="7"/>
      <c r="H207" s="264"/>
      <c r="I207" s="7"/>
      <c r="J207" s="7"/>
      <c r="K207" s="7"/>
      <c r="L207" s="7"/>
      <c r="M207" s="7"/>
      <c r="N207" s="7"/>
      <c r="O207" s="7"/>
      <c r="P207" s="7"/>
      <c r="Q207" s="265"/>
      <c r="R207" s="7"/>
      <c r="S207" s="7"/>
      <c r="T207" s="7"/>
      <c r="U207" s="266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</row>
    <row r="208" ht="18.0" customHeight="1">
      <c r="A208" s="7"/>
      <c r="B208" s="7"/>
      <c r="C208" s="7"/>
      <c r="D208" s="7"/>
      <c r="E208" s="7"/>
      <c r="F208" s="7"/>
      <c r="G208" s="7"/>
      <c r="H208" s="264"/>
      <c r="I208" s="7"/>
      <c r="J208" s="7"/>
      <c r="K208" s="7"/>
      <c r="L208" s="7"/>
      <c r="M208" s="7"/>
      <c r="N208" s="7"/>
      <c r="O208" s="7"/>
      <c r="P208" s="7"/>
      <c r="Q208" s="265"/>
      <c r="R208" s="7"/>
      <c r="S208" s="7"/>
      <c r="T208" s="7"/>
      <c r="U208" s="266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</row>
    <row r="209" ht="18.0" customHeight="1">
      <c r="A209" s="7"/>
      <c r="B209" s="7"/>
      <c r="C209" s="7"/>
      <c r="D209" s="7"/>
      <c r="E209" s="7"/>
      <c r="F209" s="7"/>
      <c r="G209" s="7"/>
      <c r="H209" s="264"/>
      <c r="I209" s="7"/>
      <c r="J209" s="7"/>
      <c r="K209" s="7"/>
      <c r="L209" s="7"/>
      <c r="M209" s="7"/>
      <c r="N209" s="7"/>
      <c r="O209" s="7"/>
      <c r="P209" s="7"/>
      <c r="Q209" s="265"/>
      <c r="R209" s="7"/>
      <c r="S209" s="7"/>
      <c r="T209" s="7"/>
      <c r="U209" s="266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</row>
    <row r="210" ht="18.0" customHeight="1">
      <c r="A210" s="7"/>
      <c r="B210" s="7"/>
      <c r="C210" s="7"/>
      <c r="D210" s="7"/>
      <c r="E210" s="7"/>
      <c r="F210" s="7"/>
      <c r="G210" s="7"/>
      <c r="H210" s="264"/>
      <c r="I210" s="7"/>
      <c r="J210" s="7"/>
      <c r="K210" s="7"/>
      <c r="L210" s="7"/>
      <c r="M210" s="7"/>
      <c r="N210" s="7"/>
      <c r="O210" s="7"/>
      <c r="P210" s="7"/>
      <c r="Q210" s="265"/>
      <c r="R210" s="7"/>
      <c r="S210" s="7"/>
      <c r="T210" s="7"/>
      <c r="U210" s="266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</row>
    <row r="211" ht="18.0" customHeight="1">
      <c r="A211" s="7"/>
      <c r="B211" s="7"/>
      <c r="C211" s="7"/>
      <c r="D211" s="7"/>
      <c r="E211" s="7"/>
      <c r="F211" s="7"/>
      <c r="G211" s="7"/>
      <c r="H211" s="264"/>
      <c r="I211" s="7"/>
      <c r="J211" s="7"/>
      <c r="K211" s="7"/>
      <c r="L211" s="7"/>
      <c r="M211" s="7"/>
      <c r="N211" s="7"/>
      <c r="O211" s="7"/>
      <c r="P211" s="7"/>
      <c r="Q211" s="265"/>
      <c r="R211" s="7"/>
      <c r="S211" s="7"/>
      <c r="T211" s="7"/>
      <c r="U211" s="266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</row>
    <row r="212" ht="18.0" customHeight="1">
      <c r="A212" s="7"/>
      <c r="B212" s="7"/>
      <c r="C212" s="7"/>
      <c r="D212" s="7"/>
      <c r="E212" s="7"/>
      <c r="F212" s="7"/>
      <c r="G212" s="7"/>
      <c r="H212" s="264"/>
      <c r="I212" s="7"/>
      <c r="J212" s="7"/>
      <c r="K212" s="7"/>
      <c r="L212" s="7"/>
      <c r="M212" s="7"/>
      <c r="N212" s="7"/>
      <c r="O212" s="7"/>
      <c r="P212" s="7"/>
      <c r="Q212" s="265"/>
      <c r="R212" s="7"/>
      <c r="S212" s="7"/>
      <c r="T212" s="7"/>
      <c r="U212" s="266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</row>
    <row r="213" ht="18.0" customHeight="1">
      <c r="A213" s="7"/>
      <c r="B213" s="7"/>
      <c r="C213" s="7"/>
      <c r="D213" s="7"/>
      <c r="E213" s="7"/>
      <c r="F213" s="7"/>
      <c r="G213" s="7"/>
      <c r="H213" s="264"/>
      <c r="I213" s="7"/>
      <c r="J213" s="7"/>
      <c r="K213" s="7"/>
      <c r="L213" s="7"/>
      <c r="M213" s="7"/>
      <c r="N213" s="7"/>
      <c r="O213" s="7"/>
      <c r="P213" s="7"/>
      <c r="Q213" s="265"/>
      <c r="R213" s="7"/>
      <c r="S213" s="7"/>
      <c r="T213" s="7"/>
      <c r="U213" s="266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</row>
    <row r="214" ht="18.0" customHeight="1">
      <c r="A214" s="7"/>
      <c r="B214" s="7"/>
      <c r="C214" s="7"/>
      <c r="D214" s="7"/>
      <c r="E214" s="7"/>
      <c r="F214" s="7"/>
      <c r="G214" s="7"/>
      <c r="H214" s="264"/>
      <c r="I214" s="7"/>
      <c r="J214" s="7"/>
      <c r="K214" s="7"/>
      <c r="L214" s="7"/>
      <c r="M214" s="7"/>
      <c r="N214" s="7"/>
      <c r="O214" s="7"/>
      <c r="P214" s="7"/>
      <c r="Q214" s="265"/>
      <c r="R214" s="7"/>
      <c r="S214" s="7"/>
      <c r="T214" s="7"/>
      <c r="U214" s="266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</row>
    <row r="215" ht="18.0" customHeight="1">
      <c r="A215" s="7"/>
      <c r="B215" s="7"/>
      <c r="C215" s="7"/>
      <c r="D215" s="7"/>
      <c r="E215" s="7"/>
      <c r="F215" s="7"/>
      <c r="G215" s="7"/>
      <c r="H215" s="264"/>
      <c r="I215" s="7"/>
      <c r="J215" s="7"/>
      <c r="K215" s="7"/>
      <c r="L215" s="7"/>
      <c r="M215" s="7"/>
      <c r="N215" s="7"/>
      <c r="O215" s="7"/>
      <c r="P215" s="7"/>
      <c r="Q215" s="265"/>
      <c r="R215" s="7"/>
      <c r="S215" s="7"/>
      <c r="T215" s="7"/>
      <c r="U215" s="266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</row>
    <row r="216" ht="18.0" customHeight="1">
      <c r="A216" s="7"/>
      <c r="B216" s="7"/>
      <c r="C216" s="7"/>
      <c r="D216" s="7"/>
      <c r="E216" s="7"/>
      <c r="F216" s="7"/>
      <c r="G216" s="7"/>
      <c r="H216" s="264"/>
      <c r="I216" s="7"/>
      <c r="J216" s="7"/>
      <c r="K216" s="7"/>
      <c r="L216" s="7"/>
      <c r="M216" s="7"/>
      <c r="N216" s="7"/>
      <c r="O216" s="7"/>
      <c r="P216" s="7"/>
      <c r="Q216" s="265"/>
      <c r="R216" s="7"/>
      <c r="S216" s="7"/>
      <c r="T216" s="7"/>
      <c r="U216" s="266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</row>
    <row r="217" ht="18.0" customHeight="1">
      <c r="A217" s="7"/>
      <c r="B217" s="7"/>
      <c r="C217" s="7"/>
      <c r="D217" s="7"/>
      <c r="E217" s="7"/>
      <c r="F217" s="7"/>
      <c r="G217" s="7"/>
      <c r="H217" s="264"/>
      <c r="I217" s="7"/>
      <c r="J217" s="7"/>
      <c r="K217" s="7"/>
      <c r="L217" s="7"/>
      <c r="M217" s="7"/>
      <c r="N217" s="7"/>
      <c r="O217" s="7"/>
      <c r="P217" s="7"/>
      <c r="Q217" s="265"/>
      <c r="R217" s="7"/>
      <c r="S217" s="7"/>
      <c r="T217" s="7"/>
      <c r="U217" s="266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</row>
    <row r="218" ht="18.0" customHeight="1">
      <c r="A218" s="7"/>
      <c r="B218" s="7"/>
      <c r="C218" s="7"/>
      <c r="D218" s="7"/>
      <c r="E218" s="7"/>
      <c r="F218" s="7"/>
      <c r="G218" s="7"/>
      <c r="H218" s="264"/>
      <c r="I218" s="7"/>
      <c r="J218" s="7"/>
      <c r="K218" s="7"/>
      <c r="L218" s="7"/>
      <c r="M218" s="7"/>
      <c r="N218" s="7"/>
      <c r="O218" s="7"/>
      <c r="P218" s="7"/>
      <c r="Q218" s="265"/>
      <c r="R218" s="7"/>
      <c r="S218" s="7"/>
      <c r="T218" s="7"/>
      <c r="U218" s="266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</row>
    <row r="219" ht="18.0" customHeight="1">
      <c r="A219" s="7"/>
      <c r="B219" s="7"/>
      <c r="C219" s="7"/>
      <c r="D219" s="7"/>
      <c r="E219" s="7"/>
      <c r="F219" s="7"/>
      <c r="G219" s="7"/>
      <c r="H219" s="264"/>
      <c r="I219" s="7"/>
      <c r="J219" s="7"/>
      <c r="K219" s="7"/>
      <c r="L219" s="7"/>
      <c r="M219" s="7"/>
      <c r="N219" s="7"/>
      <c r="O219" s="7"/>
      <c r="P219" s="7"/>
      <c r="Q219" s="265"/>
      <c r="R219" s="7"/>
      <c r="S219" s="7"/>
      <c r="T219" s="7"/>
      <c r="U219" s="266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</row>
    <row r="220" ht="18.0" customHeight="1">
      <c r="A220" s="7"/>
      <c r="B220" s="7"/>
      <c r="C220" s="7"/>
      <c r="D220" s="7"/>
      <c r="E220" s="7"/>
      <c r="F220" s="7"/>
      <c r="G220" s="7"/>
      <c r="H220" s="264"/>
      <c r="I220" s="7"/>
      <c r="J220" s="7"/>
      <c r="K220" s="7"/>
      <c r="L220" s="7"/>
      <c r="M220" s="7"/>
      <c r="N220" s="7"/>
      <c r="O220" s="7"/>
      <c r="P220" s="7"/>
      <c r="Q220" s="265"/>
      <c r="R220" s="7"/>
      <c r="S220" s="7"/>
      <c r="T220" s="7"/>
      <c r="U220" s="266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</row>
    <row r="221" ht="18.0" customHeight="1">
      <c r="A221" s="7"/>
      <c r="B221" s="7"/>
      <c r="C221" s="7"/>
      <c r="D221" s="7"/>
      <c r="E221" s="7"/>
      <c r="F221" s="7"/>
      <c r="G221" s="7"/>
      <c r="H221" s="264"/>
      <c r="I221" s="7"/>
      <c r="J221" s="7"/>
      <c r="K221" s="7"/>
      <c r="L221" s="7"/>
      <c r="M221" s="7"/>
      <c r="N221" s="7"/>
      <c r="O221" s="7"/>
      <c r="P221" s="7"/>
      <c r="Q221" s="265"/>
      <c r="R221" s="7"/>
      <c r="S221" s="7"/>
      <c r="T221" s="7"/>
      <c r="U221" s="266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</row>
    <row r="222" ht="18.0" customHeight="1">
      <c r="A222" s="7"/>
      <c r="B222" s="7"/>
      <c r="C222" s="7"/>
      <c r="D222" s="7"/>
      <c r="E222" s="7"/>
      <c r="F222" s="7"/>
      <c r="G222" s="7"/>
      <c r="H222" s="264"/>
      <c r="I222" s="7"/>
      <c r="J222" s="7"/>
      <c r="K222" s="7"/>
      <c r="L222" s="7"/>
      <c r="M222" s="7"/>
      <c r="N222" s="7"/>
      <c r="O222" s="7"/>
      <c r="P222" s="7"/>
      <c r="Q222" s="265"/>
      <c r="R222" s="7"/>
      <c r="S222" s="7"/>
      <c r="T222" s="7"/>
      <c r="U222" s="266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</row>
    <row r="223" ht="18.0" customHeight="1">
      <c r="A223" s="7"/>
      <c r="B223" s="7"/>
      <c r="C223" s="7"/>
      <c r="D223" s="7"/>
      <c r="E223" s="7"/>
      <c r="F223" s="7"/>
      <c r="G223" s="7"/>
      <c r="H223" s="264"/>
      <c r="I223" s="7"/>
      <c r="J223" s="7"/>
      <c r="K223" s="7"/>
      <c r="L223" s="7"/>
      <c r="M223" s="7"/>
      <c r="N223" s="7"/>
      <c r="O223" s="7"/>
      <c r="P223" s="7"/>
      <c r="Q223" s="265"/>
      <c r="R223" s="7"/>
      <c r="S223" s="7"/>
      <c r="T223" s="7"/>
      <c r="U223" s="266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</row>
    <row r="224" ht="18.0" customHeight="1">
      <c r="A224" s="7"/>
      <c r="B224" s="7"/>
      <c r="C224" s="7"/>
      <c r="D224" s="7"/>
      <c r="E224" s="7"/>
      <c r="F224" s="7"/>
      <c r="G224" s="7"/>
      <c r="H224" s="264"/>
      <c r="I224" s="7"/>
      <c r="J224" s="7"/>
      <c r="K224" s="7"/>
      <c r="L224" s="7"/>
      <c r="M224" s="7"/>
      <c r="N224" s="7"/>
      <c r="O224" s="7"/>
      <c r="P224" s="7"/>
      <c r="Q224" s="265"/>
      <c r="R224" s="7"/>
      <c r="S224" s="7"/>
      <c r="T224" s="7"/>
      <c r="U224" s="266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</row>
    <row r="225" ht="18.0" customHeight="1">
      <c r="A225" s="7"/>
      <c r="B225" s="7"/>
      <c r="C225" s="7"/>
      <c r="D225" s="7"/>
      <c r="E225" s="7"/>
      <c r="F225" s="7"/>
      <c r="G225" s="7"/>
      <c r="H225" s="264"/>
      <c r="I225" s="7"/>
      <c r="J225" s="7"/>
      <c r="K225" s="7"/>
      <c r="L225" s="7"/>
      <c r="M225" s="7"/>
      <c r="N225" s="7"/>
      <c r="O225" s="7"/>
      <c r="P225" s="7"/>
      <c r="Q225" s="265"/>
      <c r="R225" s="7"/>
      <c r="S225" s="7"/>
      <c r="T225" s="7"/>
      <c r="U225" s="266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</row>
    <row r="226" ht="18.0" customHeight="1">
      <c r="A226" s="7"/>
      <c r="B226" s="7"/>
      <c r="C226" s="7"/>
      <c r="D226" s="7"/>
      <c r="E226" s="7"/>
      <c r="F226" s="7"/>
      <c r="G226" s="7"/>
      <c r="H226" s="264"/>
      <c r="I226" s="7"/>
      <c r="J226" s="7"/>
      <c r="K226" s="7"/>
      <c r="L226" s="7"/>
      <c r="M226" s="7"/>
      <c r="N226" s="7"/>
      <c r="O226" s="7"/>
      <c r="P226" s="7"/>
      <c r="Q226" s="265"/>
      <c r="R226" s="7"/>
      <c r="S226" s="7"/>
      <c r="T226" s="7"/>
      <c r="U226" s="266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</row>
    <row r="227" ht="18.0" customHeight="1">
      <c r="A227" s="7"/>
      <c r="B227" s="7"/>
      <c r="C227" s="7"/>
      <c r="D227" s="7"/>
      <c r="E227" s="7"/>
      <c r="F227" s="7"/>
      <c r="G227" s="7"/>
      <c r="H227" s="264"/>
      <c r="I227" s="7"/>
      <c r="J227" s="7"/>
      <c r="K227" s="7"/>
      <c r="L227" s="7"/>
      <c r="M227" s="7"/>
      <c r="N227" s="7"/>
      <c r="O227" s="7"/>
      <c r="P227" s="7"/>
      <c r="Q227" s="265"/>
      <c r="R227" s="7"/>
      <c r="S227" s="7"/>
      <c r="T227" s="7"/>
      <c r="U227" s="266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</row>
    <row r="228" ht="18.0" customHeight="1">
      <c r="A228" s="7"/>
      <c r="B228" s="7"/>
      <c r="C228" s="7"/>
      <c r="D228" s="7"/>
      <c r="E228" s="7"/>
      <c r="F228" s="7"/>
      <c r="G228" s="7"/>
      <c r="H228" s="264"/>
      <c r="I228" s="7"/>
      <c r="J228" s="7"/>
      <c r="K228" s="7"/>
      <c r="L228" s="7"/>
      <c r="M228" s="7"/>
      <c r="N228" s="7"/>
      <c r="O228" s="7"/>
      <c r="P228" s="7"/>
      <c r="Q228" s="265"/>
      <c r="R228" s="7"/>
      <c r="S228" s="7"/>
      <c r="T228" s="7"/>
      <c r="U228" s="266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</row>
    <row r="229" ht="18.0" customHeight="1">
      <c r="A229" s="7"/>
      <c r="B229" s="7"/>
      <c r="C229" s="7"/>
      <c r="D229" s="7"/>
      <c r="E229" s="7"/>
      <c r="F229" s="7"/>
      <c r="G229" s="7"/>
      <c r="H229" s="264"/>
      <c r="I229" s="7"/>
      <c r="J229" s="7"/>
      <c r="K229" s="7"/>
      <c r="L229" s="7"/>
      <c r="M229" s="7"/>
      <c r="N229" s="7"/>
      <c r="O229" s="7"/>
      <c r="P229" s="7"/>
      <c r="Q229" s="265"/>
      <c r="R229" s="7"/>
      <c r="S229" s="7"/>
      <c r="T229" s="7"/>
      <c r="U229" s="266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</row>
    <row r="230" ht="18.0" customHeight="1">
      <c r="A230" s="7"/>
      <c r="B230" s="7"/>
      <c r="C230" s="7"/>
      <c r="D230" s="7"/>
      <c r="E230" s="7"/>
      <c r="F230" s="7"/>
      <c r="G230" s="7"/>
      <c r="H230" s="264"/>
      <c r="I230" s="7"/>
      <c r="J230" s="7"/>
      <c r="K230" s="7"/>
      <c r="L230" s="7"/>
      <c r="M230" s="7"/>
      <c r="N230" s="7"/>
      <c r="O230" s="7"/>
      <c r="P230" s="7"/>
      <c r="Q230" s="265"/>
      <c r="R230" s="7"/>
      <c r="S230" s="7"/>
      <c r="T230" s="7"/>
      <c r="U230" s="266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</row>
    <row r="231" ht="18.0" customHeight="1">
      <c r="A231" s="7"/>
      <c r="B231" s="7"/>
      <c r="C231" s="7"/>
      <c r="D231" s="7"/>
      <c r="E231" s="7"/>
      <c r="F231" s="7"/>
      <c r="G231" s="7"/>
      <c r="H231" s="264"/>
      <c r="I231" s="7"/>
      <c r="J231" s="7"/>
      <c r="K231" s="7"/>
      <c r="L231" s="7"/>
      <c r="M231" s="7"/>
      <c r="N231" s="7"/>
      <c r="O231" s="7"/>
      <c r="P231" s="7"/>
      <c r="Q231" s="265"/>
      <c r="R231" s="7"/>
      <c r="S231" s="7"/>
      <c r="T231" s="7"/>
      <c r="U231" s="266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</row>
    <row r="232" ht="18.0" customHeight="1">
      <c r="A232" s="7"/>
      <c r="B232" s="7"/>
      <c r="C232" s="7"/>
      <c r="D232" s="7"/>
      <c r="E232" s="7"/>
      <c r="F232" s="7"/>
      <c r="G232" s="7"/>
      <c r="H232" s="264"/>
      <c r="I232" s="7"/>
      <c r="J232" s="7"/>
      <c r="K232" s="7"/>
      <c r="L232" s="7"/>
      <c r="M232" s="7"/>
      <c r="N232" s="7"/>
      <c r="O232" s="7"/>
      <c r="P232" s="7"/>
      <c r="Q232" s="265"/>
      <c r="R232" s="7"/>
      <c r="S232" s="7"/>
      <c r="T232" s="7"/>
      <c r="U232" s="266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</row>
    <row r="233" ht="18.0" customHeight="1">
      <c r="A233" s="7"/>
      <c r="B233" s="7"/>
      <c r="C233" s="7"/>
      <c r="D233" s="7"/>
      <c r="E233" s="7"/>
      <c r="F233" s="7"/>
      <c r="G233" s="7"/>
      <c r="H233" s="264"/>
      <c r="I233" s="7"/>
      <c r="J233" s="7"/>
      <c r="K233" s="7"/>
      <c r="L233" s="7"/>
      <c r="M233" s="7"/>
      <c r="N233" s="7"/>
      <c r="O233" s="7"/>
      <c r="P233" s="7"/>
      <c r="Q233" s="265"/>
      <c r="R233" s="7"/>
      <c r="S233" s="7"/>
      <c r="T233" s="7"/>
      <c r="U233" s="266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</row>
    <row r="234" ht="18.0" customHeight="1">
      <c r="A234" s="7"/>
      <c r="B234" s="7"/>
      <c r="C234" s="7"/>
      <c r="D234" s="7"/>
      <c r="E234" s="7"/>
      <c r="F234" s="7"/>
      <c r="G234" s="7"/>
      <c r="H234" s="264"/>
      <c r="I234" s="7"/>
      <c r="J234" s="7"/>
      <c r="K234" s="7"/>
      <c r="L234" s="7"/>
      <c r="M234" s="7"/>
      <c r="N234" s="7"/>
      <c r="O234" s="7"/>
      <c r="P234" s="7"/>
      <c r="Q234" s="265"/>
      <c r="R234" s="7"/>
      <c r="S234" s="7"/>
      <c r="T234" s="7"/>
      <c r="U234" s="266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</row>
    <row r="235" ht="18.0" customHeight="1">
      <c r="A235" s="7"/>
      <c r="B235" s="7"/>
      <c r="C235" s="7"/>
      <c r="D235" s="7"/>
      <c r="E235" s="7"/>
      <c r="F235" s="7"/>
      <c r="G235" s="7"/>
      <c r="H235" s="264"/>
      <c r="I235" s="7"/>
      <c r="J235" s="7"/>
      <c r="K235" s="7"/>
      <c r="L235" s="7"/>
      <c r="M235" s="7"/>
      <c r="N235" s="7"/>
      <c r="O235" s="7"/>
      <c r="P235" s="7"/>
      <c r="Q235" s="265"/>
      <c r="R235" s="7"/>
      <c r="S235" s="7"/>
      <c r="T235" s="7"/>
      <c r="U235" s="266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</row>
    <row r="236" ht="18.0" customHeight="1">
      <c r="A236" s="7"/>
      <c r="B236" s="7"/>
      <c r="C236" s="7"/>
      <c r="D236" s="7"/>
      <c r="E236" s="7"/>
      <c r="F236" s="7"/>
      <c r="G236" s="7"/>
      <c r="H236" s="264"/>
      <c r="I236" s="7"/>
      <c r="J236" s="7"/>
      <c r="K236" s="7"/>
      <c r="L236" s="7"/>
      <c r="M236" s="7"/>
      <c r="N236" s="7"/>
      <c r="O236" s="7"/>
      <c r="P236" s="7"/>
      <c r="Q236" s="265"/>
      <c r="R236" s="7"/>
      <c r="S236" s="7"/>
      <c r="T236" s="7"/>
      <c r="U236" s="266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</row>
    <row r="237" ht="18.0" customHeight="1">
      <c r="A237" s="7"/>
      <c r="B237" s="7"/>
      <c r="C237" s="7"/>
      <c r="D237" s="7"/>
      <c r="E237" s="7"/>
      <c r="F237" s="7"/>
      <c r="G237" s="7"/>
      <c r="H237" s="264"/>
      <c r="I237" s="7"/>
      <c r="J237" s="7"/>
      <c r="K237" s="7"/>
      <c r="L237" s="7"/>
      <c r="M237" s="7"/>
      <c r="N237" s="7"/>
      <c r="O237" s="7"/>
      <c r="P237" s="7"/>
      <c r="Q237" s="265"/>
      <c r="R237" s="7"/>
      <c r="S237" s="7"/>
      <c r="T237" s="7"/>
      <c r="U237" s="266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</row>
    <row r="238" ht="18.0" customHeight="1">
      <c r="A238" s="7"/>
      <c r="B238" s="7"/>
      <c r="C238" s="7"/>
      <c r="D238" s="7"/>
      <c r="E238" s="7"/>
      <c r="F238" s="7"/>
      <c r="G238" s="7"/>
      <c r="H238" s="264"/>
      <c r="I238" s="7"/>
      <c r="J238" s="7"/>
      <c r="K238" s="7"/>
      <c r="L238" s="7"/>
      <c r="M238" s="7"/>
      <c r="N238" s="7"/>
      <c r="O238" s="7"/>
      <c r="P238" s="7"/>
      <c r="Q238" s="265"/>
      <c r="R238" s="7"/>
      <c r="S238" s="7"/>
      <c r="T238" s="7"/>
      <c r="U238" s="266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</row>
    <row r="239" ht="18.0" customHeight="1">
      <c r="A239" s="7"/>
      <c r="B239" s="7"/>
      <c r="C239" s="7"/>
      <c r="D239" s="7"/>
      <c r="E239" s="7"/>
      <c r="F239" s="7"/>
      <c r="G239" s="7"/>
      <c r="H239" s="264"/>
      <c r="I239" s="7"/>
      <c r="J239" s="7"/>
      <c r="K239" s="7"/>
      <c r="L239" s="7"/>
      <c r="M239" s="7"/>
      <c r="N239" s="7"/>
      <c r="O239" s="7"/>
      <c r="P239" s="7"/>
      <c r="Q239" s="265"/>
      <c r="R239" s="7"/>
      <c r="S239" s="7"/>
      <c r="T239" s="7"/>
      <c r="U239" s="266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</row>
    <row r="240" ht="18.0" customHeight="1">
      <c r="A240" s="7"/>
      <c r="B240" s="7"/>
      <c r="C240" s="7"/>
      <c r="D240" s="7"/>
      <c r="E240" s="7"/>
      <c r="F240" s="7"/>
      <c r="G240" s="7"/>
      <c r="H240" s="264"/>
      <c r="I240" s="7"/>
      <c r="J240" s="7"/>
      <c r="K240" s="7"/>
      <c r="L240" s="7"/>
      <c r="M240" s="7"/>
      <c r="N240" s="7"/>
      <c r="O240" s="7"/>
      <c r="P240" s="7"/>
      <c r="Q240" s="265"/>
      <c r="R240" s="7"/>
      <c r="S240" s="7"/>
      <c r="T240" s="7"/>
      <c r="U240" s="266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</row>
    <row r="241" ht="18.0" customHeight="1">
      <c r="A241" s="7"/>
      <c r="B241" s="7"/>
      <c r="C241" s="7"/>
      <c r="D241" s="7"/>
      <c r="E241" s="7"/>
      <c r="F241" s="7"/>
      <c r="G241" s="7"/>
      <c r="H241" s="264"/>
      <c r="I241" s="7"/>
      <c r="J241" s="7"/>
      <c r="K241" s="7"/>
      <c r="L241" s="7"/>
      <c r="M241" s="7"/>
      <c r="N241" s="7"/>
      <c r="O241" s="7"/>
      <c r="P241" s="7"/>
      <c r="Q241" s="265"/>
      <c r="R241" s="7"/>
      <c r="S241" s="7"/>
      <c r="T241" s="7"/>
      <c r="U241" s="266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</row>
    <row r="242" ht="18.0" customHeight="1">
      <c r="A242" s="7"/>
      <c r="B242" s="7"/>
      <c r="C242" s="7"/>
      <c r="D242" s="7"/>
      <c r="E242" s="7"/>
      <c r="F242" s="7"/>
      <c r="G242" s="7"/>
      <c r="H242" s="264"/>
      <c r="I242" s="7"/>
      <c r="J242" s="7"/>
      <c r="K242" s="7"/>
      <c r="L242" s="7"/>
      <c r="M242" s="7"/>
      <c r="N242" s="7"/>
      <c r="O242" s="7"/>
      <c r="P242" s="7"/>
      <c r="Q242" s="265"/>
      <c r="R242" s="7"/>
      <c r="S242" s="7"/>
      <c r="T242" s="7"/>
      <c r="U242" s="266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</row>
    <row r="243" ht="18.0" customHeight="1">
      <c r="A243" s="7"/>
      <c r="B243" s="7"/>
      <c r="C243" s="7"/>
      <c r="D243" s="7"/>
      <c r="E243" s="7"/>
      <c r="F243" s="7"/>
      <c r="G243" s="7"/>
      <c r="H243" s="264"/>
      <c r="I243" s="7"/>
      <c r="J243" s="7"/>
      <c r="K243" s="7"/>
      <c r="L243" s="7"/>
      <c r="M243" s="7"/>
      <c r="N243" s="7"/>
      <c r="O243" s="7"/>
      <c r="P243" s="7"/>
      <c r="Q243" s="265"/>
      <c r="R243" s="7"/>
      <c r="S243" s="7"/>
      <c r="T243" s="7"/>
      <c r="U243" s="266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</row>
    <row r="244" ht="18.0" customHeight="1">
      <c r="A244" s="7"/>
      <c r="B244" s="7"/>
      <c r="C244" s="7"/>
      <c r="D244" s="7"/>
      <c r="E244" s="7"/>
      <c r="F244" s="7"/>
      <c r="G244" s="7"/>
      <c r="H244" s="264"/>
      <c r="I244" s="7"/>
      <c r="J244" s="7"/>
      <c r="K244" s="7"/>
      <c r="L244" s="7"/>
      <c r="M244" s="7"/>
      <c r="N244" s="7"/>
      <c r="O244" s="7"/>
      <c r="P244" s="7"/>
      <c r="Q244" s="265"/>
      <c r="R244" s="7"/>
      <c r="S244" s="7"/>
      <c r="T244" s="7"/>
      <c r="U244" s="266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</row>
    <row r="245" ht="18.0" customHeight="1">
      <c r="A245" s="7"/>
      <c r="B245" s="7"/>
      <c r="C245" s="7"/>
      <c r="D245" s="7"/>
      <c r="E245" s="7"/>
      <c r="F245" s="7"/>
      <c r="G245" s="7"/>
      <c r="H245" s="264"/>
      <c r="I245" s="7"/>
      <c r="J245" s="7"/>
      <c r="K245" s="7"/>
      <c r="L245" s="7"/>
      <c r="M245" s="7"/>
      <c r="N245" s="7"/>
      <c r="O245" s="7"/>
      <c r="P245" s="7"/>
      <c r="Q245" s="265"/>
      <c r="R245" s="7"/>
      <c r="S245" s="7"/>
      <c r="T245" s="7"/>
      <c r="U245" s="266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</row>
    <row r="246" ht="18.0" customHeight="1">
      <c r="A246" s="7"/>
      <c r="B246" s="7"/>
      <c r="C246" s="7"/>
      <c r="D246" s="7"/>
      <c r="E246" s="7"/>
      <c r="F246" s="7"/>
      <c r="G246" s="7"/>
      <c r="H246" s="264"/>
      <c r="I246" s="7"/>
      <c r="J246" s="7"/>
      <c r="K246" s="7"/>
      <c r="L246" s="7"/>
      <c r="M246" s="7"/>
      <c r="N246" s="7"/>
      <c r="O246" s="7"/>
      <c r="P246" s="7"/>
      <c r="Q246" s="265"/>
      <c r="R246" s="7"/>
      <c r="S246" s="7"/>
      <c r="T246" s="7"/>
      <c r="U246" s="266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</row>
    <row r="247" ht="18.0" customHeight="1">
      <c r="A247" s="7"/>
      <c r="B247" s="7"/>
      <c r="C247" s="7"/>
      <c r="D247" s="7"/>
      <c r="E247" s="7"/>
      <c r="F247" s="7"/>
      <c r="G247" s="7"/>
      <c r="H247" s="264"/>
      <c r="I247" s="7"/>
      <c r="J247" s="7"/>
      <c r="K247" s="7"/>
      <c r="L247" s="7"/>
      <c r="M247" s="7"/>
      <c r="N247" s="7"/>
      <c r="O247" s="7"/>
      <c r="P247" s="7"/>
      <c r="Q247" s="265"/>
      <c r="R247" s="7"/>
      <c r="S247" s="7"/>
      <c r="T247" s="7"/>
      <c r="U247" s="266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</row>
    <row r="248" ht="18.0" customHeight="1">
      <c r="A248" s="7"/>
      <c r="B248" s="7"/>
      <c r="C248" s="7"/>
      <c r="D248" s="7"/>
      <c r="E248" s="7"/>
      <c r="F248" s="7"/>
      <c r="G248" s="7"/>
      <c r="H248" s="264"/>
      <c r="I248" s="7"/>
      <c r="J248" s="7"/>
      <c r="K248" s="7"/>
      <c r="L248" s="7"/>
      <c r="M248" s="7"/>
      <c r="N248" s="7"/>
      <c r="O248" s="7"/>
      <c r="P248" s="7"/>
      <c r="Q248" s="265"/>
      <c r="R248" s="7"/>
      <c r="S248" s="7"/>
      <c r="T248" s="7"/>
      <c r="U248" s="266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</row>
    <row r="249" ht="18.0" customHeight="1">
      <c r="A249" s="7"/>
      <c r="B249" s="7"/>
      <c r="C249" s="7"/>
      <c r="D249" s="7"/>
      <c r="E249" s="7"/>
      <c r="F249" s="7"/>
      <c r="G249" s="7"/>
      <c r="H249" s="264"/>
      <c r="I249" s="7"/>
      <c r="J249" s="7"/>
      <c r="K249" s="7"/>
      <c r="L249" s="7"/>
      <c r="M249" s="7"/>
      <c r="N249" s="7"/>
      <c r="O249" s="7"/>
      <c r="P249" s="7"/>
      <c r="Q249" s="265"/>
      <c r="R249" s="7"/>
      <c r="S249" s="7"/>
      <c r="T249" s="7"/>
      <c r="U249" s="266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</row>
    <row r="250" ht="18.0" customHeight="1">
      <c r="A250" s="7"/>
      <c r="B250" s="7"/>
      <c r="C250" s="7"/>
      <c r="D250" s="7"/>
      <c r="E250" s="7"/>
      <c r="F250" s="7"/>
      <c r="G250" s="7"/>
      <c r="H250" s="264"/>
      <c r="I250" s="7"/>
      <c r="J250" s="7"/>
      <c r="K250" s="7"/>
      <c r="L250" s="7"/>
      <c r="M250" s="7"/>
      <c r="N250" s="7"/>
      <c r="O250" s="7"/>
      <c r="P250" s="7"/>
      <c r="Q250" s="265"/>
      <c r="R250" s="7"/>
      <c r="S250" s="7"/>
      <c r="T250" s="7"/>
      <c r="U250" s="266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</row>
    <row r="251" ht="18.0" customHeight="1">
      <c r="A251" s="7"/>
      <c r="B251" s="7"/>
      <c r="C251" s="7"/>
      <c r="D251" s="7"/>
      <c r="E251" s="7"/>
      <c r="F251" s="7"/>
      <c r="G251" s="7"/>
      <c r="H251" s="264"/>
      <c r="I251" s="7"/>
      <c r="J251" s="7"/>
      <c r="K251" s="7"/>
      <c r="L251" s="7"/>
      <c r="M251" s="7"/>
      <c r="N251" s="7"/>
      <c r="O251" s="7"/>
      <c r="P251" s="7"/>
      <c r="Q251" s="265"/>
      <c r="R251" s="7"/>
      <c r="S251" s="7"/>
      <c r="T251" s="7"/>
      <c r="U251" s="266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</row>
    <row r="252" ht="18.0" customHeight="1">
      <c r="A252" s="7"/>
      <c r="B252" s="7"/>
      <c r="C252" s="7"/>
      <c r="D252" s="7"/>
      <c r="E252" s="7"/>
      <c r="F252" s="7"/>
      <c r="G252" s="7"/>
      <c r="H252" s="264"/>
      <c r="I252" s="7"/>
      <c r="J252" s="7"/>
      <c r="K252" s="7"/>
      <c r="L252" s="7"/>
      <c r="M252" s="7"/>
      <c r="N252" s="7"/>
      <c r="O252" s="7"/>
      <c r="P252" s="7"/>
      <c r="Q252" s="265"/>
      <c r="R252" s="7"/>
      <c r="S252" s="7"/>
      <c r="T252" s="7"/>
      <c r="U252" s="266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</row>
    <row r="253" ht="18.0" customHeight="1">
      <c r="A253" s="7"/>
      <c r="B253" s="7"/>
      <c r="C253" s="7"/>
      <c r="D253" s="7"/>
      <c r="E253" s="7"/>
      <c r="F253" s="7"/>
      <c r="G253" s="7"/>
      <c r="H253" s="264"/>
      <c r="I253" s="7"/>
      <c r="J253" s="7"/>
      <c r="K253" s="7"/>
      <c r="L253" s="7"/>
      <c r="M253" s="7"/>
      <c r="N253" s="7"/>
      <c r="O253" s="7"/>
      <c r="P253" s="7"/>
      <c r="Q253" s="265"/>
      <c r="R253" s="7"/>
      <c r="S253" s="7"/>
      <c r="T253" s="7"/>
      <c r="U253" s="266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</row>
    <row r="254" ht="18.0" customHeight="1">
      <c r="A254" s="7"/>
      <c r="B254" s="7"/>
      <c r="C254" s="7"/>
      <c r="D254" s="7"/>
      <c r="E254" s="7"/>
      <c r="F254" s="7"/>
      <c r="G254" s="7"/>
      <c r="H254" s="264"/>
      <c r="I254" s="7"/>
      <c r="J254" s="7"/>
      <c r="K254" s="7"/>
      <c r="L254" s="7"/>
      <c r="M254" s="7"/>
      <c r="N254" s="7"/>
      <c r="O254" s="7"/>
      <c r="P254" s="7"/>
      <c r="Q254" s="265"/>
      <c r="R254" s="7"/>
      <c r="S254" s="7"/>
      <c r="T254" s="7"/>
      <c r="U254" s="266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</row>
    <row r="255" ht="18.0" customHeight="1">
      <c r="A255" s="7"/>
      <c r="B255" s="7"/>
      <c r="C255" s="7"/>
      <c r="D255" s="7"/>
      <c r="E255" s="7"/>
      <c r="F255" s="7"/>
      <c r="G255" s="7"/>
      <c r="H255" s="264"/>
      <c r="I255" s="7"/>
      <c r="J255" s="7"/>
      <c r="K255" s="7"/>
      <c r="L255" s="7"/>
      <c r="M255" s="7"/>
      <c r="N255" s="7"/>
      <c r="O255" s="7"/>
      <c r="P255" s="7"/>
      <c r="Q255" s="265"/>
      <c r="R255" s="7"/>
      <c r="S255" s="7"/>
      <c r="T255" s="7"/>
      <c r="U255" s="266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</row>
    <row r="256" ht="18.0" customHeight="1">
      <c r="A256" s="7"/>
      <c r="B256" s="7"/>
      <c r="C256" s="7"/>
      <c r="D256" s="7"/>
      <c r="E256" s="7"/>
      <c r="F256" s="7"/>
      <c r="G256" s="7"/>
      <c r="H256" s="264"/>
      <c r="I256" s="7"/>
      <c r="J256" s="7"/>
      <c r="K256" s="7"/>
      <c r="L256" s="7"/>
      <c r="M256" s="7"/>
      <c r="N256" s="7"/>
      <c r="O256" s="7"/>
      <c r="P256" s="7"/>
      <c r="Q256" s="265"/>
      <c r="R256" s="7"/>
      <c r="S256" s="7"/>
      <c r="T256" s="7"/>
      <c r="U256" s="266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</row>
    <row r="257" ht="18.0" customHeight="1">
      <c r="A257" s="7"/>
      <c r="B257" s="7"/>
      <c r="C257" s="7"/>
      <c r="D257" s="7"/>
      <c r="E257" s="7"/>
      <c r="F257" s="7"/>
      <c r="G257" s="7"/>
      <c r="H257" s="264"/>
      <c r="I257" s="7"/>
      <c r="J257" s="7"/>
      <c r="K257" s="7"/>
      <c r="L257" s="7"/>
      <c r="M257" s="7"/>
      <c r="N257" s="7"/>
      <c r="O257" s="7"/>
      <c r="P257" s="7"/>
      <c r="Q257" s="265"/>
      <c r="R257" s="7"/>
      <c r="S257" s="7"/>
      <c r="T257" s="7"/>
      <c r="U257" s="266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</row>
    <row r="258" ht="18.0" customHeight="1">
      <c r="A258" s="7"/>
      <c r="B258" s="7"/>
      <c r="C258" s="7"/>
      <c r="D258" s="7"/>
      <c r="E258" s="7"/>
      <c r="F258" s="7"/>
      <c r="G258" s="7"/>
      <c r="H258" s="264"/>
      <c r="I258" s="7"/>
      <c r="J258" s="7"/>
      <c r="K258" s="7"/>
      <c r="L258" s="7"/>
      <c r="M258" s="7"/>
      <c r="N258" s="7"/>
      <c r="O258" s="7"/>
      <c r="P258" s="7"/>
      <c r="Q258" s="265"/>
      <c r="R258" s="7"/>
      <c r="S258" s="7"/>
      <c r="T258" s="7"/>
      <c r="U258" s="266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</row>
    <row r="259" ht="18.0" customHeight="1">
      <c r="A259" s="7"/>
      <c r="B259" s="7"/>
      <c r="C259" s="7"/>
      <c r="D259" s="7"/>
      <c r="E259" s="7"/>
      <c r="F259" s="7"/>
      <c r="G259" s="7"/>
      <c r="H259" s="264"/>
      <c r="I259" s="7"/>
      <c r="J259" s="7"/>
      <c r="K259" s="7"/>
      <c r="L259" s="7"/>
      <c r="M259" s="7"/>
      <c r="N259" s="7"/>
      <c r="O259" s="7"/>
      <c r="P259" s="7"/>
      <c r="Q259" s="265"/>
      <c r="R259" s="7"/>
      <c r="S259" s="7"/>
      <c r="T259" s="7"/>
      <c r="U259" s="266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</row>
    <row r="260" ht="18.0" customHeight="1">
      <c r="A260" s="7"/>
      <c r="B260" s="7"/>
      <c r="C260" s="7"/>
      <c r="D260" s="7"/>
      <c r="E260" s="7"/>
      <c r="F260" s="7"/>
      <c r="G260" s="7"/>
      <c r="H260" s="264"/>
      <c r="I260" s="7"/>
      <c r="J260" s="7"/>
      <c r="K260" s="7"/>
      <c r="L260" s="7"/>
      <c r="M260" s="7"/>
      <c r="N260" s="7"/>
      <c r="O260" s="7"/>
      <c r="P260" s="7"/>
      <c r="Q260" s="265"/>
      <c r="R260" s="7"/>
      <c r="S260" s="7"/>
      <c r="T260" s="7"/>
      <c r="U260" s="266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</row>
    <row r="261" ht="18.0" customHeight="1">
      <c r="A261" s="7"/>
      <c r="B261" s="7"/>
      <c r="C261" s="7"/>
      <c r="D261" s="7"/>
      <c r="E261" s="7"/>
      <c r="F261" s="7"/>
      <c r="G261" s="7"/>
      <c r="H261" s="264"/>
      <c r="I261" s="7"/>
      <c r="J261" s="7"/>
      <c r="K261" s="7"/>
      <c r="L261" s="7"/>
      <c r="M261" s="7"/>
      <c r="N261" s="7"/>
      <c r="O261" s="7"/>
      <c r="P261" s="7"/>
      <c r="Q261" s="265"/>
      <c r="R261" s="7"/>
      <c r="S261" s="7"/>
      <c r="T261" s="7"/>
      <c r="U261" s="266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</row>
    <row r="262" ht="18.0" customHeight="1">
      <c r="A262" s="7"/>
      <c r="B262" s="7"/>
      <c r="C262" s="7"/>
      <c r="D262" s="7"/>
      <c r="E262" s="7"/>
      <c r="F262" s="7"/>
      <c r="G262" s="7"/>
      <c r="H262" s="264"/>
      <c r="I262" s="7"/>
      <c r="J262" s="7"/>
      <c r="K262" s="7"/>
      <c r="L262" s="7"/>
      <c r="M262" s="7"/>
      <c r="N262" s="7"/>
      <c r="O262" s="7"/>
      <c r="P262" s="7"/>
      <c r="Q262" s="265"/>
      <c r="R262" s="7"/>
      <c r="S262" s="7"/>
      <c r="T262" s="7"/>
      <c r="U262" s="266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</row>
    <row r="263" ht="18.0" customHeight="1">
      <c r="A263" s="7"/>
      <c r="B263" s="7"/>
      <c r="C263" s="7"/>
      <c r="D263" s="7"/>
      <c r="E263" s="7"/>
      <c r="F263" s="7"/>
      <c r="G263" s="7"/>
      <c r="H263" s="264"/>
      <c r="I263" s="7"/>
      <c r="J263" s="7"/>
      <c r="K263" s="7"/>
      <c r="L263" s="7"/>
      <c r="M263" s="7"/>
      <c r="N263" s="7"/>
      <c r="O263" s="7"/>
      <c r="P263" s="7"/>
      <c r="Q263" s="265"/>
      <c r="R263" s="7"/>
      <c r="S263" s="7"/>
      <c r="T263" s="7"/>
      <c r="U263" s="266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</row>
    <row r="264" ht="18.0" customHeight="1">
      <c r="A264" s="7"/>
      <c r="B264" s="7"/>
      <c r="C264" s="7"/>
      <c r="D264" s="7"/>
      <c r="E264" s="7"/>
      <c r="F264" s="7"/>
      <c r="G264" s="7"/>
      <c r="H264" s="264"/>
      <c r="I264" s="7"/>
      <c r="J264" s="7"/>
      <c r="K264" s="7"/>
      <c r="L264" s="7"/>
      <c r="M264" s="7"/>
      <c r="N264" s="7"/>
      <c r="O264" s="7"/>
      <c r="P264" s="7"/>
      <c r="Q264" s="265"/>
      <c r="R264" s="7"/>
      <c r="S264" s="7"/>
      <c r="T264" s="7"/>
      <c r="U264" s="266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</row>
    <row r="265" ht="18.0" customHeight="1">
      <c r="A265" s="7"/>
      <c r="B265" s="7"/>
      <c r="C265" s="7"/>
      <c r="D265" s="7"/>
      <c r="E265" s="7"/>
      <c r="F265" s="7"/>
      <c r="G265" s="7"/>
      <c r="H265" s="264"/>
      <c r="I265" s="7"/>
      <c r="J265" s="7"/>
      <c r="K265" s="7"/>
      <c r="L265" s="7"/>
      <c r="M265" s="7"/>
      <c r="N265" s="7"/>
      <c r="O265" s="7"/>
      <c r="P265" s="7"/>
      <c r="Q265" s="265"/>
      <c r="R265" s="7"/>
      <c r="S265" s="7"/>
      <c r="T265" s="7"/>
      <c r="U265" s="266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</row>
    <row r="266" ht="18.0" customHeight="1">
      <c r="A266" s="7"/>
      <c r="B266" s="7"/>
      <c r="C266" s="7"/>
      <c r="D266" s="7"/>
      <c r="E266" s="7"/>
      <c r="F266" s="7"/>
      <c r="G266" s="7"/>
      <c r="H266" s="264"/>
      <c r="I266" s="7"/>
      <c r="J266" s="7"/>
      <c r="K266" s="7"/>
      <c r="L266" s="7"/>
      <c r="M266" s="7"/>
      <c r="N266" s="7"/>
      <c r="O266" s="7"/>
      <c r="P266" s="7"/>
      <c r="Q266" s="265"/>
      <c r="R266" s="7"/>
      <c r="S266" s="7"/>
      <c r="T266" s="7"/>
      <c r="U266" s="266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</row>
    <row r="267" ht="18.0" customHeight="1">
      <c r="A267" s="7"/>
      <c r="B267" s="7"/>
      <c r="C267" s="7"/>
      <c r="D267" s="7"/>
      <c r="E267" s="7"/>
      <c r="F267" s="7"/>
      <c r="G267" s="7"/>
      <c r="H267" s="264"/>
      <c r="I267" s="7"/>
      <c r="J267" s="7"/>
      <c r="K267" s="7"/>
      <c r="L267" s="7"/>
      <c r="M267" s="7"/>
      <c r="N267" s="7"/>
      <c r="O267" s="7"/>
      <c r="P267" s="7"/>
      <c r="Q267" s="265"/>
      <c r="R267" s="7"/>
      <c r="S267" s="7"/>
      <c r="T267" s="7"/>
      <c r="U267" s="266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</row>
    <row r="268" ht="18.0" customHeight="1">
      <c r="A268" s="7"/>
      <c r="B268" s="7"/>
      <c r="C268" s="7"/>
      <c r="D268" s="7"/>
      <c r="E268" s="7"/>
      <c r="F268" s="7"/>
      <c r="G268" s="7"/>
      <c r="H268" s="264"/>
      <c r="I268" s="7"/>
      <c r="J268" s="7"/>
      <c r="K268" s="7"/>
      <c r="L268" s="7"/>
      <c r="M268" s="7"/>
      <c r="N268" s="7"/>
      <c r="O268" s="7"/>
      <c r="P268" s="7"/>
      <c r="Q268" s="265"/>
      <c r="R268" s="7"/>
      <c r="S268" s="7"/>
      <c r="T268" s="7"/>
      <c r="U268" s="266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</row>
    <row r="269" ht="18.0" customHeight="1">
      <c r="A269" s="7"/>
      <c r="B269" s="7"/>
      <c r="C269" s="7"/>
      <c r="D269" s="7"/>
      <c r="E269" s="7"/>
      <c r="F269" s="7"/>
      <c r="G269" s="7"/>
      <c r="H269" s="264"/>
      <c r="I269" s="7"/>
      <c r="J269" s="7"/>
      <c r="K269" s="7"/>
      <c r="L269" s="7"/>
      <c r="M269" s="7"/>
      <c r="N269" s="7"/>
      <c r="O269" s="7"/>
      <c r="P269" s="7"/>
      <c r="Q269" s="265"/>
      <c r="R269" s="7"/>
      <c r="S269" s="7"/>
      <c r="T269" s="7"/>
      <c r="U269" s="266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</row>
    <row r="270" ht="18.0" customHeight="1">
      <c r="A270" s="7"/>
      <c r="B270" s="7"/>
      <c r="C270" s="7"/>
      <c r="D270" s="7"/>
      <c r="E270" s="7"/>
      <c r="F270" s="7"/>
      <c r="G270" s="7"/>
      <c r="H270" s="264"/>
      <c r="I270" s="7"/>
      <c r="J270" s="7"/>
      <c r="K270" s="7"/>
      <c r="L270" s="7"/>
      <c r="M270" s="7"/>
      <c r="N270" s="7"/>
      <c r="O270" s="7"/>
      <c r="P270" s="7"/>
      <c r="Q270" s="265"/>
      <c r="R270" s="7"/>
      <c r="S270" s="7"/>
      <c r="T270" s="7"/>
      <c r="U270" s="266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</row>
    <row r="271" ht="18.0" customHeight="1">
      <c r="A271" s="7"/>
      <c r="B271" s="7"/>
      <c r="C271" s="7"/>
      <c r="D271" s="7"/>
      <c r="E271" s="7"/>
      <c r="F271" s="7"/>
      <c r="G271" s="7"/>
      <c r="H271" s="264"/>
      <c r="I271" s="7"/>
      <c r="J271" s="7"/>
      <c r="K271" s="7"/>
      <c r="L271" s="7"/>
      <c r="M271" s="7"/>
      <c r="N271" s="7"/>
      <c r="O271" s="7"/>
      <c r="P271" s="7"/>
      <c r="Q271" s="265"/>
      <c r="R271" s="7"/>
      <c r="S271" s="7"/>
      <c r="T271" s="7"/>
      <c r="U271" s="266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</row>
    <row r="272" ht="18.0" customHeight="1">
      <c r="A272" s="7"/>
      <c r="B272" s="7"/>
      <c r="C272" s="7"/>
      <c r="D272" s="7"/>
      <c r="E272" s="7"/>
      <c r="F272" s="7"/>
      <c r="G272" s="7"/>
      <c r="H272" s="264"/>
      <c r="I272" s="7"/>
      <c r="J272" s="7"/>
      <c r="K272" s="7"/>
      <c r="L272" s="7"/>
      <c r="M272" s="7"/>
      <c r="N272" s="7"/>
      <c r="O272" s="7"/>
      <c r="P272" s="7"/>
      <c r="Q272" s="265"/>
      <c r="R272" s="7"/>
      <c r="S272" s="7"/>
      <c r="T272" s="7"/>
      <c r="U272" s="266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</row>
    <row r="273" ht="18.0" customHeight="1">
      <c r="A273" s="7"/>
      <c r="B273" s="7"/>
      <c r="C273" s="7"/>
      <c r="D273" s="7"/>
      <c r="E273" s="7"/>
      <c r="F273" s="7"/>
      <c r="G273" s="7"/>
      <c r="H273" s="264"/>
      <c r="I273" s="7"/>
      <c r="J273" s="7"/>
      <c r="K273" s="7"/>
      <c r="L273" s="7"/>
      <c r="M273" s="7"/>
      <c r="N273" s="7"/>
      <c r="O273" s="7"/>
      <c r="P273" s="7"/>
      <c r="Q273" s="265"/>
      <c r="R273" s="7"/>
      <c r="S273" s="7"/>
      <c r="T273" s="7"/>
      <c r="U273" s="266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</row>
    <row r="274" ht="18.0" customHeight="1">
      <c r="A274" s="7"/>
      <c r="B274" s="7"/>
      <c r="C274" s="7"/>
      <c r="D274" s="7"/>
      <c r="E274" s="7"/>
      <c r="F274" s="7"/>
      <c r="G274" s="7"/>
      <c r="H274" s="264"/>
      <c r="I274" s="7"/>
      <c r="J274" s="7"/>
      <c r="K274" s="7"/>
      <c r="L274" s="7"/>
      <c r="M274" s="7"/>
      <c r="N274" s="7"/>
      <c r="O274" s="7"/>
      <c r="P274" s="7"/>
      <c r="Q274" s="265"/>
      <c r="R274" s="7"/>
      <c r="S274" s="7"/>
      <c r="T274" s="7"/>
      <c r="U274" s="266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</row>
    <row r="275" ht="18.0" customHeight="1">
      <c r="A275" s="7"/>
      <c r="B275" s="7"/>
      <c r="C275" s="7"/>
      <c r="D275" s="7"/>
      <c r="E275" s="7"/>
      <c r="F275" s="7"/>
      <c r="G275" s="7"/>
      <c r="H275" s="264"/>
      <c r="I275" s="7"/>
      <c r="J275" s="7"/>
      <c r="K275" s="7"/>
      <c r="L275" s="7"/>
      <c r="M275" s="7"/>
      <c r="N275" s="7"/>
      <c r="O275" s="7"/>
      <c r="P275" s="7"/>
      <c r="Q275" s="265"/>
      <c r="R275" s="7"/>
      <c r="S275" s="7"/>
      <c r="T275" s="7"/>
      <c r="U275" s="266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</row>
    <row r="276" ht="18.0" customHeight="1">
      <c r="A276" s="7"/>
      <c r="B276" s="7"/>
      <c r="C276" s="7"/>
      <c r="D276" s="7"/>
      <c r="E276" s="7"/>
      <c r="F276" s="7"/>
      <c r="G276" s="7"/>
      <c r="H276" s="264"/>
      <c r="I276" s="7"/>
      <c r="J276" s="7"/>
      <c r="K276" s="7"/>
      <c r="L276" s="7"/>
      <c r="M276" s="7"/>
      <c r="N276" s="7"/>
      <c r="O276" s="7"/>
      <c r="P276" s="7"/>
      <c r="Q276" s="265"/>
      <c r="R276" s="7"/>
      <c r="S276" s="7"/>
      <c r="T276" s="7"/>
      <c r="U276" s="266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</row>
    <row r="277" ht="18.0" customHeight="1">
      <c r="A277" s="7"/>
      <c r="B277" s="7"/>
      <c r="C277" s="7"/>
      <c r="D277" s="7"/>
      <c r="E277" s="7"/>
      <c r="F277" s="7"/>
      <c r="G277" s="7"/>
      <c r="H277" s="264"/>
      <c r="I277" s="7"/>
      <c r="J277" s="7"/>
      <c r="K277" s="7"/>
      <c r="L277" s="7"/>
      <c r="M277" s="7"/>
      <c r="N277" s="7"/>
      <c r="O277" s="7"/>
      <c r="P277" s="7"/>
      <c r="Q277" s="265"/>
      <c r="R277" s="7"/>
      <c r="S277" s="7"/>
      <c r="T277" s="7"/>
      <c r="U277" s="266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</row>
    <row r="278" ht="18.0" customHeight="1">
      <c r="A278" s="7"/>
      <c r="B278" s="7"/>
      <c r="C278" s="7"/>
      <c r="D278" s="7"/>
      <c r="E278" s="7"/>
      <c r="F278" s="7"/>
      <c r="G278" s="7"/>
      <c r="H278" s="264"/>
      <c r="I278" s="7"/>
      <c r="J278" s="7"/>
      <c r="K278" s="7"/>
      <c r="L278" s="7"/>
      <c r="M278" s="7"/>
      <c r="N278" s="7"/>
      <c r="O278" s="7"/>
      <c r="P278" s="7"/>
      <c r="Q278" s="265"/>
      <c r="R278" s="7"/>
      <c r="S278" s="7"/>
      <c r="T278" s="7"/>
      <c r="U278" s="266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</row>
    <row r="279" ht="18.0" customHeight="1">
      <c r="A279" s="7"/>
      <c r="B279" s="7"/>
      <c r="C279" s="7"/>
      <c r="D279" s="7"/>
      <c r="E279" s="7"/>
      <c r="F279" s="7"/>
      <c r="G279" s="7"/>
      <c r="H279" s="264"/>
      <c r="I279" s="7"/>
      <c r="J279" s="7"/>
      <c r="K279" s="7"/>
      <c r="L279" s="7"/>
      <c r="M279" s="7"/>
      <c r="N279" s="7"/>
      <c r="O279" s="7"/>
      <c r="P279" s="7"/>
      <c r="Q279" s="265"/>
      <c r="R279" s="7"/>
      <c r="S279" s="7"/>
      <c r="T279" s="7"/>
      <c r="U279" s="266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</row>
    <row r="280" ht="18.0" customHeight="1">
      <c r="A280" s="7"/>
      <c r="B280" s="7"/>
      <c r="C280" s="7"/>
      <c r="D280" s="7"/>
      <c r="E280" s="7"/>
      <c r="F280" s="7"/>
      <c r="G280" s="7"/>
      <c r="H280" s="264"/>
      <c r="I280" s="7"/>
      <c r="J280" s="7"/>
      <c r="K280" s="7"/>
      <c r="L280" s="7"/>
      <c r="M280" s="7"/>
      <c r="N280" s="7"/>
      <c r="O280" s="7"/>
      <c r="P280" s="7"/>
      <c r="Q280" s="265"/>
      <c r="R280" s="7"/>
      <c r="S280" s="7"/>
      <c r="T280" s="7"/>
      <c r="U280" s="266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</row>
    <row r="281" ht="18.0" customHeight="1">
      <c r="A281" s="7"/>
      <c r="B281" s="7"/>
      <c r="C281" s="7"/>
      <c r="D281" s="7"/>
      <c r="E281" s="7"/>
      <c r="F281" s="7"/>
      <c r="G281" s="7"/>
      <c r="H281" s="264"/>
      <c r="I281" s="7"/>
      <c r="J281" s="7"/>
      <c r="K281" s="7"/>
      <c r="L281" s="7"/>
      <c r="M281" s="7"/>
      <c r="N281" s="7"/>
      <c r="O281" s="7"/>
      <c r="P281" s="7"/>
      <c r="Q281" s="265"/>
      <c r="R281" s="7"/>
      <c r="S281" s="7"/>
      <c r="T281" s="7"/>
      <c r="U281" s="266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</row>
    <row r="282" ht="18.0" customHeight="1">
      <c r="A282" s="7"/>
      <c r="B282" s="7"/>
      <c r="C282" s="7"/>
      <c r="D282" s="7"/>
      <c r="E282" s="7"/>
      <c r="F282" s="7"/>
      <c r="G282" s="7"/>
      <c r="H282" s="264"/>
      <c r="I282" s="7"/>
      <c r="J282" s="7"/>
      <c r="K282" s="7"/>
      <c r="L282" s="7"/>
      <c r="M282" s="7"/>
      <c r="N282" s="7"/>
      <c r="O282" s="7"/>
      <c r="P282" s="7"/>
      <c r="Q282" s="265"/>
      <c r="R282" s="7"/>
      <c r="S282" s="7"/>
      <c r="T282" s="7"/>
      <c r="U282" s="266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</row>
    <row r="283" ht="18.0" customHeight="1">
      <c r="A283" s="7"/>
      <c r="B283" s="7"/>
      <c r="C283" s="7"/>
      <c r="D283" s="7"/>
      <c r="E283" s="7"/>
      <c r="F283" s="7"/>
      <c r="G283" s="7"/>
      <c r="H283" s="264"/>
      <c r="I283" s="7"/>
      <c r="J283" s="7"/>
      <c r="K283" s="7"/>
      <c r="L283" s="7"/>
      <c r="M283" s="7"/>
      <c r="N283" s="7"/>
      <c r="O283" s="7"/>
      <c r="P283" s="7"/>
      <c r="Q283" s="265"/>
      <c r="R283" s="7"/>
      <c r="S283" s="7"/>
      <c r="T283" s="7"/>
      <c r="U283" s="266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</row>
    <row r="284" ht="18.0" customHeight="1">
      <c r="A284" s="7"/>
      <c r="B284" s="7"/>
      <c r="C284" s="7"/>
      <c r="D284" s="7"/>
      <c r="E284" s="7"/>
      <c r="F284" s="7"/>
      <c r="G284" s="7"/>
      <c r="H284" s="264"/>
      <c r="I284" s="7"/>
      <c r="J284" s="7"/>
      <c r="K284" s="7"/>
      <c r="L284" s="7"/>
      <c r="M284" s="7"/>
      <c r="N284" s="7"/>
      <c r="O284" s="7"/>
      <c r="P284" s="7"/>
      <c r="Q284" s="265"/>
      <c r="R284" s="7"/>
      <c r="S284" s="7"/>
      <c r="T284" s="7"/>
      <c r="U284" s="266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</row>
    <row r="285" ht="18.0" customHeight="1">
      <c r="A285" s="7"/>
      <c r="B285" s="7"/>
      <c r="C285" s="7"/>
      <c r="D285" s="7"/>
      <c r="E285" s="7"/>
      <c r="F285" s="7"/>
      <c r="G285" s="7"/>
      <c r="H285" s="264"/>
      <c r="I285" s="7"/>
      <c r="J285" s="7"/>
      <c r="K285" s="7"/>
      <c r="L285" s="7"/>
      <c r="M285" s="7"/>
      <c r="N285" s="7"/>
      <c r="O285" s="7"/>
      <c r="P285" s="7"/>
      <c r="Q285" s="265"/>
      <c r="R285" s="7"/>
      <c r="S285" s="7"/>
      <c r="T285" s="7"/>
      <c r="U285" s="266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</row>
    <row r="286" ht="18.0" customHeight="1">
      <c r="A286" s="7"/>
      <c r="B286" s="7"/>
      <c r="C286" s="7"/>
      <c r="D286" s="7"/>
      <c r="E286" s="7"/>
      <c r="F286" s="7"/>
      <c r="G286" s="7"/>
      <c r="H286" s="264"/>
      <c r="I286" s="7"/>
      <c r="J286" s="7"/>
      <c r="K286" s="7"/>
      <c r="L286" s="7"/>
      <c r="M286" s="7"/>
      <c r="N286" s="7"/>
      <c r="O286" s="7"/>
      <c r="P286" s="7"/>
      <c r="Q286" s="265"/>
      <c r="R286" s="7"/>
      <c r="S286" s="7"/>
      <c r="T286" s="7"/>
      <c r="U286" s="266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</row>
    <row r="287" ht="18.0" customHeight="1">
      <c r="A287" s="7"/>
      <c r="B287" s="7"/>
      <c r="C287" s="7"/>
      <c r="D287" s="7"/>
      <c r="E287" s="7"/>
      <c r="F287" s="7"/>
      <c r="G287" s="7"/>
      <c r="H287" s="264"/>
      <c r="I287" s="7"/>
      <c r="J287" s="7"/>
      <c r="K287" s="7"/>
      <c r="L287" s="7"/>
      <c r="M287" s="7"/>
      <c r="N287" s="7"/>
      <c r="O287" s="7"/>
      <c r="P287" s="7"/>
      <c r="Q287" s="265"/>
      <c r="R287" s="7"/>
      <c r="S287" s="7"/>
      <c r="T287" s="7"/>
      <c r="U287" s="266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</row>
    <row r="288" ht="18.0" customHeight="1">
      <c r="A288" s="7"/>
      <c r="B288" s="7"/>
      <c r="C288" s="7"/>
      <c r="D288" s="7"/>
      <c r="E288" s="7"/>
      <c r="F288" s="7"/>
      <c r="G288" s="7"/>
      <c r="H288" s="264"/>
      <c r="I288" s="7"/>
      <c r="J288" s="7"/>
      <c r="K288" s="7"/>
      <c r="L288" s="7"/>
      <c r="M288" s="7"/>
      <c r="N288" s="7"/>
      <c r="O288" s="7"/>
      <c r="P288" s="7"/>
      <c r="Q288" s="265"/>
      <c r="R288" s="7"/>
      <c r="S288" s="7"/>
      <c r="T288" s="7"/>
      <c r="U288" s="266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</row>
    <row r="289" ht="18.0" customHeight="1">
      <c r="A289" s="7"/>
      <c r="B289" s="7"/>
      <c r="C289" s="7"/>
      <c r="D289" s="7"/>
      <c r="E289" s="7"/>
      <c r="F289" s="7"/>
      <c r="G289" s="7"/>
      <c r="H289" s="264"/>
      <c r="I289" s="7"/>
      <c r="J289" s="7"/>
      <c r="K289" s="7"/>
      <c r="L289" s="7"/>
      <c r="M289" s="7"/>
      <c r="N289" s="7"/>
      <c r="O289" s="7"/>
      <c r="P289" s="7"/>
      <c r="Q289" s="265"/>
      <c r="R289" s="7"/>
      <c r="S289" s="7"/>
      <c r="T289" s="7"/>
      <c r="U289" s="266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</row>
    <row r="290" ht="18.0" customHeight="1">
      <c r="A290" s="7"/>
      <c r="B290" s="7"/>
      <c r="C290" s="7"/>
      <c r="D290" s="7"/>
      <c r="E290" s="7"/>
      <c r="F290" s="7"/>
      <c r="G290" s="7"/>
      <c r="H290" s="264"/>
      <c r="I290" s="7"/>
      <c r="J290" s="7"/>
      <c r="K290" s="7"/>
      <c r="L290" s="7"/>
      <c r="M290" s="7"/>
      <c r="N290" s="7"/>
      <c r="O290" s="7"/>
      <c r="P290" s="7"/>
      <c r="Q290" s="265"/>
      <c r="R290" s="7"/>
      <c r="S290" s="7"/>
      <c r="T290" s="7"/>
      <c r="U290" s="266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</row>
    <row r="291" ht="18.0" customHeight="1">
      <c r="A291" s="7"/>
      <c r="B291" s="7"/>
      <c r="C291" s="7"/>
      <c r="D291" s="7"/>
      <c r="E291" s="7"/>
      <c r="F291" s="7"/>
      <c r="G291" s="7"/>
      <c r="H291" s="264"/>
      <c r="I291" s="7"/>
      <c r="J291" s="7"/>
      <c r="K291" s="7"/>
      <c r="L291" s="7"/>
      <c r="M291" s="7"/>
      <c r="N291" s="7"/>
      <c r="O291" s="7"/>
      <c r="P291" s="7"/>
      <c r="Q291" s="265"/>
      <c r="R291" s="7"/>
      <c r="S291" s="7"/>
      <c r="T291" s="7"/>
      <c r="U291" s="266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</row>
    <row r="292" ht="18.0" customHeight="1">
      <c r="A292" s="7"/>
      <c r="B292" s="7"/>
      <c r="C292" s="7"/>
      <c r="D292" s="7"/>
      <c r="E292" s="7"/>
      <c r="F292" s="7"/>
      <c r="G292" s="7"/>
      <c r="H292" s="264"/>
      <c r="I292" s="7"/>
      <c r="J292" s="7"/>
      <c r="K292" s="7"/>
      <c r="L292" s="7"/>
      <c r="M292" s="7"/>
      <c r="N292" s="7"/>
      <c r="O292" s="7"/>
      <c r="P292" s="7"/>
      <c r="Q292" s="265"/>
      <c r="R292" s="7"/>
      <c r="S292" s="7"/>
      <c r="T292" s="7"/>
      <c r="U292" s="266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</row>
    <row r="293" ht="18.0" customHeight="1">
      <c r="A293" s="7"/>
      <c r="B293" s="7"/>
      <c r="C293" s="7"/>
      <c r="D293" s="7"/>
      <c r="E293" s="7"/>
      <c r="F293" s="7"/>
      <c r="G293" s="7"/>
      <c r="H293" s="264"/>
      <c r="I293" s="7"/>
      <c r="J293" s="7"/>
      <c r="K293" s="7"/>
      <c r="L293" s="7"/>
      <c r="M293" s="7"/>
      <c r="N293" s="7"/>
      <c r="O293" s="7"/>
      <c r="P293" s="7"/>
      <c r="Q293" s="265"/>
      <c r="R293" s="7"/>
      <c r="S293" s="7"/>
      <c r="T293" s="7"/>
      <c r="U293" s="266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</row>
    <row r="294" ht="18.0" customHeight="1">
      <c r="A294" s="7"/>
      <c r="B294" s="7"/>
      <c r="C294" s="7"/>
      <c r="D294" s="7"/>
      <c r="E294" s="7"/>
      <c r="F294" s="7"/>
      <c r="G294" s="7"/>
      <c r="H294" s="264"/>
      <c r="I294" s="7"/>
      <c r="J294" s="7"/>
      <c r="K294" s="7"/>
      <c r="L294" s="7"/>
      <c r="M294" s="7"/>
      <c r="N294" s="7"/>
      <c r="O294" s="7"/>
      <c r="P294" s="7"/>
      <c r="Q294" s="265"/>
      <c r="R294" s="7"/>
      <c r="S294" s="7"/>
      <c r="T294" s="7"/>
      <c r="U294" s="266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</row>
    <row r="295" ht="18.0" customHeight="1">
      <c r="A295" s="7"/>
      <c r="B295" s="7"/>
      <c r="C295" s="7"/>
      <c r="D295" s="7"/>
      <c r="E295" s="7"/>
      <c r="F295" s="7"/>
      <c r="G295" s="7"/>
      <c r="H295" s="264"/>
      <c r="I295" s="7"/>
      <c r="J295" s="7"/>
      <c r="K295" s="7"/>
      <c r="L295" s="7"/>
      <c r="M295" s="7"/>
      <c r="N295" s="7"/>
      <c r="O295" s="7"/>
      <c r="P295" s="7"/>
      <c r="Q295" s="265"/>
      <c r="R295" s="7"/>
      <c r="S295" s="7"/>
      <c r="T295" s="7"/>
      <c r="U295" s="266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</row>
    <row r="296" ht="18.0" customHeight="1">
      <c r="A296" s="7"/>
      <c r="B296" s="7"/>
      <c r="C296" s="7"/>
      <c r="D296" s="7"/>
      <c r="E296" s="7"/>
      <c r="F296" s="7"/>
      <c r="G296" s="7"/>
      <c r="H296" s="264"/>
      <c r="I296" s="7"/>
      <c r="J296" s="7"/>
      <c r="K296" s="7"/>
      <c r="L296" s="7"/>
      <c r="M296" s="7"/>
      <c r="N296" s="7"/>
      <c r="O296" s="7"/>
      <c r="P296" s="7"/>
      <c r="Q296" s="265"/>
      <c r="R296" s="7"/>
      <c r="S296" s="7"/>
      <c r="T296" s="7"/>
      <c r="U296" s="266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</row>
    <row r="297" ht="18.0" customHeight="1">
      <c r="A297" s="7"/>
      <c r="B297" s="7"/>
      <c r="C297" s="7"/>
      <c r="D297" s="7"/>
      <c r="E297" s="7"/>
      <c r="F297" s="7"/>
      <c r="G297" s="7"/>
      <c r="H297" s="264"/>
      <c r="I297" s="7"/>
      <c r="J297" s="7"/>
      <c r="K297" s="7"/>
      <c r="L297" s="7"/>
      <c r="M297" s="7"/>
      <c r="N297" s="7"/>
      <c r="O297" s="7"/>
      <c r="P297" s="7"/>
      <c r="Q297" s="265"/>
      <c r="R297" s="7"/>
      <c r="S297" s="7"/>
      <c r="T297" s="7"/>
      <c r="U297" s="266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</row>
    <row r="298" ht="18.0" customHeight="1">
      <c r="A298" s="7"/>
      <c r="B298" s="7"/>
      <c r="C298" s="7"/>
      <c r="D298" s="7"/>
      <c r="E298" s="7"/>
      <c r="F298" s="7"/>
      <c r="G298" s="7"/>
      <c r="H298" s="264"/>
      <c r="I298" s="7"/>
      <c r="J298" s="7"/>
      <c r="K298" s="7"/>
      <c r="L298" s="7"/>
      <c r="M298" s="7"/>
      <c r="N298" s="7"/>
      <c r="O298" s="7"/>
      <c r="P298" s="7"/>
      <c r="Q298" s="265"/>
      <c r="R298" s="7"/>
      <c r="S298" s="7"/>
      <c r="T298" s="7"/>
      <c r="U298" s="266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</row>
    <row r="299" ht="18.0" customHeight="1">
      <c r="A299" s="7"/>
      <c r="B299" s="7"/>
      <c r="C299" s="7"/>
      <c r="D299" s="7"/>
      <c r="E299" s="7"/>
      <c r="F299" s="7"/>
      <c r="G299" s="7"/>
      <c r="H299" s="264"/>
      <c r="I299" s="7"/>
      <c r="J299" s="7"/>
      <c r="K299" s="7"/>
      <c r="L299" s="7"/>
      <c r="M299" s="7"/>
      <c r="N299" s="7"/>
      <c r="O299" s="7"/>
      <c r="P299" s="7"/>
      <c r="Q299" s="265"/>
      <c r="R299" s="7"/>
      <c r="S299" s="7"/>
      <c r="T299" s="7"/>
      <c r="U299" s="266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</row>
    <row r="300" ht="18.0" customHeight="1">
      <c r="A300" s="7"/>
      <c r="B300" s="7"/>
      <c r="C300" s="7"/>
      <c r="D300" s="7"/>
      <c r="E300" s="7"/>
      <c r="F300" s="7"/>
      <c r="G300" s="7"/>
      <c r="H300" s="264"/>
      <c r="I300" s="7"/>
      <c r="J300" s="7"/>
      <c r="K300" s="7"/>
      <c r="L300" s="7"/>
      <c r="M300" s="7"/>
      <c r="N300" s="7"/>
      <c r="O300" s="7"/>
      <c r="P300" s="7"/>
      <c r="Q300" s="265"/>
      <c r="R300" s="7"/>
      <c r="S300" s="7"/>
      <c r="T300" s="7"/>
      <c r="U300" s="266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</row>
    <row r="301" ht="18.0" customHeight="1">
      <c r="A301" s="7"/>
      <c r="B301" s="7"/>
      <c r="C301" s="7"/>
      <c r="D301" s="7"/>
      <c r="E301" s="7"/>
      <c r="F301" s="7"/>
      <c r="G301" s="7"/>
      <c r="H301" s="264"/>
      <c r="I301" s="7"/>
      <c r="J301" s="7"/>
      <c r="K301" s="7"/>
      <c r="L301" s="7"/>
      <c r="M301" s="7"/>
      <c r="N301" s="7"/>
      <c r="O301" s="7"/>
      <c r="P301" s="7"/>
      <c r="Q301" s="265"/>
      <c r="R301" s="7"/>
      <c r="S301" s="7"/>
      <c r="T301" s="7"/>
      <c r="U301" s="266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</row>
    <row r="302" ht="18.0" customHeight="1">
      <c r="A302" s="7"/>
      <c r="B302" s="7"/>
      <c r="C302" s="7"/>
      <c r="D302" s="7"/>
      <c r="E302" s="7"/>
      <c r="F302" s="7"/>
      <c r="G302" s="7"/>
      <c r="H302" s="264"/>
      <c r="I302" s="7"/>
      <c r="J302" s="7"/>
      <c r="K302" s="7"/>
      <c r="L302" s="7"/>
      <c r="M302" s="7"/>
      <c r="N302" s="7"/>
      <c r="O302" s="7"/>
      <c r="P302" s="7"/>
      <c r="Q302" s="265"/>
      <c r="R302" s="7"/>
      <c r="S302" s="7"/>
      <c r="T302" s="7"/>
      <c r="U302" s="266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</row>
    <row r="303" ht="18.0" customHeight="1">
      <c r="A303" s="7"/>
      <c r="B303" s="7"/>
      <c r="C303" s="7"/>
      <c r="D303" s="7"/>
      <c r="E303" s="7"/>
      <c r="F303" s="7"/>
      <c r="G303" s="7"/>
      <c r="H303" s="264"/>
      <c r="I303" s="7"/>
      <c r="J303" s="7"/>
      <c r="K303" s="7"/>
      <c r="L303" s="7"/>
      <c r="M303" s="7"/>
      <c r="N303" s="7"/>
      <c r="O303" s="7"/>
      <c r="P303" s="7"/>
      <c r="Q303" s="265"/>
      <c r="R303" s="7"/>
      <c r="S303" s="7"/>
      <c r="T303" s="7"/>
      <c r="U303" s="266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</row>
    <row r="304" ht="18.0" customHeight="1">
      <c r="A304" s="7"/>
      <c r="B304" s="7"/>
      <c r="C304" s="7"/>
      <c r="D304" s="7"/>
      <c r="E304" s="7"/>
      <c r="F304" s="7"/>
      <c r="G304" s="7"/>
      <c r="H304" s="264"/>
      <c r="I304" s="7"/>
      <c r="J304" s="7"/>
      <c r="K304" s="7"/>
      <c r="L304" s="7"/>
      <c r="M304" s="7"/>
      <c r="N304" s="7"/>
      <c r="O304" s="7"/>
      <c r="P304" s="7"/>
      <c r="Q304" s="265"/>
      <c r="R304" s="7"/>
      <c r="S304" s="7"/>
      <c r="T304" s="7"/>
      <c r="U304" s="266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</row>
    <row r="305" ht="18.0" customHeight="1">
      <c r="A305" s="7"/>
      <c r="B305" s="7"/>
      <c r="C305" s="7"/>
      <c r="D305" s="7"/>
      <c r="E305" s="7"/>
      <c r="F305" s="7"/>
      <c r="G305" s="7"/>
      <c r="H305" s="264"/>
      <c r="I305" s="7"/>
      <c r="J305" s="7"/>
      <c r="K305" s="7"/>
      <c r="L305" s="7"/>
      <c r="M305" s="7"/>
      <c r="N305" s="7"/>
      <c r="O305" s="7"/>
      <c r="P305" s="7"/>
      <c r="Q305" s="265"/>
      <c r="R305" s="7"/>
      <c r="S305" s="7"/>
      <c r="T305" s="7"/>
      <c r="U305" s="266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</row>
    <row r="306" ht="18.0" customHeight="1">
      <c r="A306" s="7"/>
      <c r="B306" s="7"/>
      <c r="C306" s="7"/>
      <c r="D306" s="7"/>
      <c r="E306" s="7"/>
      <c r="F306" s="7"/>
      <c r="G306" s="7"/>
      <c r="H306" s="264"/>
      <c r="I306" s="7"/>
      <c r="J306" s="7"/>
      <c r="K306" s="7"/>
      <c r="L306" s="7"/>
      <c r="M306" s="7"/>
      <c r="N306" s="7"/>
      <c r="O306" s="7"/>
      <c r="P306" s="7"/>
      <c r="Q306" s="265"/>
      <c r="R306" s="7"/>
      <c r="S306" s="7"/>
      <c r="T306" s="7"/>
      <c r="U306" s="266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</row>
    <row r="307" ht="18.0" customHeight="1">
      <c r="A307" s="7"/>
      <c r="B307" s="7"/>
      <c r="C307" s="7"/>
      <c r="D307" s="7"/>
      <c r="E307" s="7"/>
      <c r="F307" s="7"/>
      <c r="G307" s="7"/>
      <c r="H307" s="264"/>
      <c r="I307" s="7"/>
      <c r="J307" s="7"/>
      <c r="K307" s="7"/>
      <c r="L307" s="7"/>
      <c r="M307" s="7"/>
      <c r="N307" s="7"/>
      <c r="O307" s="7"/>
      <c r="P307" s="7"/>
      <c r="Q307" s="265"/>
      <c r="R307" s="7"/>
      <c r="S307" s="7"/>
      <c r="T307" s="7"/>
      <c r="U307" s="266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</row>
    <row r="308" ht="18.0" customHeight="1">
      <c r="A308" s="7"/>
      <c r="B308" s="7"/>
      <c r="C308" s="7"/>
      <c r="D308" s="7"/>
      <c r="E308" s="7"/>
      <c r="F308" s="7"/>
      <c r="G308" s="7"/>
      <c r="H308" s="264"/>
      <c r="I308" s="7"/>
      <c r="J308" s="7"/>
      <c r="K308" s="7"/>
      <c r="L308" s="7"/>
      <c r="M308" s="7"/>
      <c r="N308" s="7"/>
      <c r="O308" s="7"/>
      <c r="P308" s="7"/>
      <c r="Q308" s="265"/>
      <c r="R308" s="7"/>
      <c r="S308" s="7"/>
      <c r="T308" s="7"/>
      <c r="U308" s="266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</row>
    <row r="309" ht="18.0" customHeight="1">
      <c r="A309" s="7"/>
      <c r="B309" s="7"/>
      <c r="C309" s="7"/>
      <c r="D309" s="7"/>
      <c r="E309" s="7"/>
      <c r="F309" s="7"/>
      <c r="G309" s="7"/>
      <c r="H309" s="264"/>
      <c r="I309" s="7"/>
      <c r="J309" s="7"/>
      <c r="K309" s="7"/>
      <c r="L309" s="7"/>
      <c r="M309" s="7"/>
      <c r="N309" s="7"/>
      <c r="O309" s="7"/>
      <c r="P309" s="7"/>
      <c r="Q309" s="265"/>
      <c r="R309" s="7"/>
      <c r="S309" s="7"/>
      <c r="T309" s="7"/>
      <c r="U309" s="266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</row>
    <row r="310" ht="18.0" customHeight="1">
      <c r="A310" s="7"/>
      <c r="B310" s="7"/>
      <c r="C310" s="7"/>
      <c r="D310" s="7"/>
      <c r="E310" s="7"/>
      <c r="F310" s="7"/>
      <c r="G310" s="7"/>
      <c r="H310" s="264"/>
      <c r="I310" s="7"/>
      <c r="J310" s="7"/>
      <c r="K310" s="7"/>
      <c r="L310" s="7"/>
      <c r="M310" s="7"/>
      <c r="N310" s="7"/>
      <c r="O310" s="7"/>
      <c r="P310" s="7"/>
      <c r="Q310" s="265"/>
      <c r="R310" s="7"/>
      <c r="S310" s="7"/>
      <c r="T310" s="7"/>
      <c r="U310" s="266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</row>
    <row r="311" ht="18.0" customHeight="1">
      <c r="A311" s="7"/>
      <c r="B311" s="7"/>
      <c r="C311" s="7"/>
      <c r="D311" s="7"/>
      <c r="E311" s="7"/>
      <c r="F311" s="7"/>
      <c r="G311" s="7"/>
      <c r="H311" s="264"/>
      <c r="I311" s="7"/>
      <c r="J311" s="7"/>
      <c r="K311" s="7"/>
      <c r="L311" s="7"/>
      <c r="M311" s="7"/>
      <c r="N311" s="7"/>
      <c r="O311" s="7"/>
      <c r="P311" s="7"/>
      <c r="Q311" s="265"/>
      <c r="R311" s="7"/>
      <c r="S311" s="7"/>
      <c r="T311" s="7"/>
      <c r="U311" s="266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</row>
    <row r="312" ht="18.0" customHeight="1">
      <c r="A312" s="7"/>
      <c r="B312" s="7"/>
      <c r="C312" s="7"/>
      <c r="D312" s="7"/>
      <c r="E312" s="7"/>
      <c r="F312" s="7"/>
      <c r="G312" s="7"/>
      <c r="H312" s="264"/>
      <c r="I312" s="7"/>
      <c r="J312" s="7"/>
      <c r="K312" s="7"/>
      <c r="L312" s="7"/>
      <c r="M312" s="7"/>
      <c r="N312" s="7"/>
      <c r="O312" s="7"/>
      <c r="P312" s="7"/>
      <c r="Q312" s="265"/>
      <c r="R312" s="7"/>
      <c r="S312" s="7"/>
      <c r="T312" s="7"/>
      <c r="U312" s="266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</row>
    <row r="313" ht="18.0" customHeight="1">
      <c r="A313" s="7"/>
      <c r="B313" s="7"/>
      <c r="C313" s="7"/>
      <c r="D313" s="7"/>
      <c r="E313" s="7"/>
      <c r="F313" s="7"/>
      <c r="G313" s="7"/>
      <c r="H313" s="264"/>
      <c r="I313" s="7"/>
      <c r="J313" s="7"/>
      <c r="K313" s="7"/>
      <c r="L313" s="7"/>
      <c r="M313" s="7"/>
      <c r="N313" s="7"/>
      <c r="O313" s="7"/>
      <c r="P313" s="7"/>
      <c r="Q313" s="265"/>
      <c r="R313" s="7"/>
      <c r="S313" s="7"/>
      <c r="T313" s="7"/>
      <c r="U313" s="266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</row>
    <row r="314" ht="18.0" customHeight="1">
      <c r="A314" s="7"/>
      <c r="B314" s="7"/>
      <c r="C314" s="7"/>
      <c r="D314" s="7"/>
      <c r="E314" s="7"/>
      <c r="F314" s="7"/>
      <c r="G314" s="7"/>
      <c r="H314" s="264"/>
      <c r="I314" s="7"/>
      <c r="J314" s="7"/>
      <c r="K314" s="7"/>
      <c r="L314" s="7"/>
      <c r="M314" s="7"/>
      <c r="N314" s="7"/>
      <c r="O314" s="7"/>
      <c r="P314" s="7"/>
      <c r="Q314" s="265"/>
      <c r="R314" s="7"/>
      <c r="S314" s="7"/>
      <c r="T314" s="7"/>
      <c r="U314" s="266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</row>
    <row r="315" ht="18.0" customHeight="1">
      <c r="A315" s="7"/>
      <c r="B315" s="7"/>
      <c r="C315" s="7"/>
      <c r="D315" s="7"/>
      <c r="E315" s="7"/>
      <c r="F315" s="7"/>
      <c r="G315" s="7"/>
      <c r="H315" s="264"/>
      <c r="I315" s="7"/>
      <c r="J315" s="7"/>
      <c r="K315" s="7"/>
      <c r="L315" s="7"/>
      <c r="M315" s="7"/>
      <c r="N315" s="7"/>
      <c r="O315" s="7"/>
      <c r="P315" s="7"/>
      <c r="Q315" s="265"/>
      <c r="R315" s="7"/>
      <c r="S315" s="7"/>
      <c r="T315" s="7"/>
      <c r="U315" s="266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</row>
    <row r="316" ht="18.0" customHeight="1">
      <c r="A316" s="7"/>
      <c r="B316" s="7"/>
      <c r="C316" s="7"/>
      <c r="D316" s="7"/>
      <c r="E316" s="7"/>
      <c r="F316" s="7"/>
      <c r="G316" s="7"/>
      <c r="H316" s="264"/>
      <c r="I316" s="7"/>
      <c r="J316" s="7"/>
      <c r="K316" s="7"/>
      <c r="L316" s="7"/>
      <c r="M316" s="7"/>
      <c r="N316" s="7"/>
      <c r="O316" s="7"/>
      <c r="P316" s="7"/>
      <c r="Q316" s="265"/>
      <c r="R316" s="7"/>
      <c r="S316" s="7"/>
      <c r="T316" s="7"/>
      <c r="U316" s="266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</row>
    <row r="317" ht="18.0" customHeight="1">
      <c r="A317" s="7"/>
      <c r="B317" s="7"/>
      <c r="C317" s="7"/>
      <c r="D317" s="7"/>
      <c r="E317" s="7"/>
      <c r="F317" s="7"/>
      <c r="G317" s="7"/>
      <c r="H317" s="264"/>
      <c r="I317" s="7"/>
      <c r="J317" s="7"/>
      <c r="K317" s="7"/>
      <c r="L317" s="7"/>
      <c r="M317" s="7"/>
      <c r="N317" s="7"/>
      <c r="O317" s="7"/>
      <c r="P317" s="7"/>
      <c r="Q317" s="265"/>
      <c r="R317" s="7"/>
      <c r="S317" s="7"/>
      <c r="T317" s="7"/>
      <c r="U317" s="266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</row>
    <row r="318" ht="18.0" customHeight="1">
      <c r="A318" s="7"/>
      <c r="B318" s="7"/>
      <c r="C318" s="7"/>
      <c r="D318" s="7"/>
      <c r="E318" s="7"/>
      <c r="F318" s="7"/>
      <c r="G318" s="7"/>
      <c r="H318" s="264"/>
      <c r="I318" s="7"/>
      <c r="J318" s="7"/>
      <c r="K318" s="7"/>
      <c r="L318" s="7"/>
      <c r="M318" s="7"/>
      <c r="N318" s="7"/>
      <c r="O318" s="7"/>
      <c r="P318" s="7"/>
      <c r="Q318" s="265"/>
      <c r="R318" s="7"/>
      <c r="S318" s="7"/>
      <c r="T318" s="7"/>
      <c r="U318" s="266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</row>
    <row r="319" ht="18.0" customHeight="1">
      <c r="A319" s="7"/>
      <c r="B319" s="7"/>
      <c r="C319" s="7"/>
      <c r="D319" s="7"/>
      <c r="E319" s="7"/>
      <c r="F319" s="7"/>
      <c r="G319" s="7"/>
      <c r="H319" s="264"/>
      <c r="I319" s="7"/>
      <c r="J319" s="7"/>
      <c r="K319" s="7"/>
      <c r="L319" s="7"/>
      <c r="M319" s="7"/>
      <c r="N319" s="7"/>
      <c r="O319" s="7"/>
      <c r="P319" s="7"/>
      <c r="Q319" s="265"/>
      <c r="R319" s="7"/>
      <c r="S319" s="7"/>
      <c r="T319" s="7"/>
      <c r="U319" s="266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</row>
    <row r="320" ht="18.0" customHeight="1">
      <c r="A320" s="7"/>
      <c r="B320" s="7"/>
      <c r="C320" s="7"/>
      <c r="D320" s="7"/>
      <c r="E320" s="7"/>
      <c r="F320" s="7"/>
      <c r="G320" s="7"/>
      <c r="H320" s="264"/>
      <c r="I320" s="7"/>
      <c r="J320" s="7"/>
      <c r="K320" s="7"/>
      <c r="L320" s="7"/>
      <c r="M320" s="7"/>
      <c r="N320" s="7"/>
      <c r="O320" s="7"/>
      <c r="P320" s="7"/>
      <c r="Q320" s="265"/>
      <c r="R320" s="7"/>
      <c r="S320" s="7"/>
      <c r="T320" s="7"/>
      <c r="U320" s="266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</row>
    <row r="321" ht="18.0" customHeight="1">
      <c r="A321" s="7"/>
      <c r="B321" s="7"/>
      <c r="C321" s="7"/>
      <c r="D321" s="7"/>
      <c r="E321" s="7"/>
      <c r="F321" s="7"/>
      <c r="G321" s="7"/>
      <c r="H321" s="264"/>
      <c r="I321" s="7"/>
      <c r="J321" s="7"/>
      <c r="K321" s="7"/>
      <c r="L321" s="7"/>
      <c r="M321" s="7"/>
      <c r="N321" s="7"/>
      <c r="O321" s="7"/>
      <c r="P321" s="7"/>
      <c r="Q321" s="265"/>
      <c r="R321" s="7"/>
      <c r="S321" s="7"/>
      <c r="T321" s="7"/>
      <c r="U321" s="266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</row>
    <row r="322" ht="18.0" customHeight="1">
      <c r="A322" s="7"/>
      <c r="B322" s="7"/>
      <c r="C322" s="7"/>
      <c r="D322" s="7"/>
      <c r="E322" s="7"/>
      <c r="F322" s="7"/>
      <c r="G322" s="7"/>
      <c r="H322" s="264"/>
      <c r="I322" s="7"/>
      <c r="J322" s="7"/>
      <c r="K322" s="7"/>
      <c r="L322" s="7"/>
      <c r="M322" s="7"/>
      <c r="N322" s="7"/>
      <c r="O322" s="7"/>
      <c r="P322" s="7"/>
      <c r="Q322" s="265"/>
      <c r="R322" s="7"/>
      <c r="S322" s="7"/>
      <c r="T322" s="7"/>
      <c r="U322" s="266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</row>
    <row r="323" ht="18.0" customHeight="1">
      <c r="A323" s="7"/>
      <c r="B323" s="7"/>
      <c r="C323" s="7"/>
      <c r="D323" s="7"/>
      <c r="E323" s="7"/>
      <c r="F323" s="7"/>
      <c r="G323" s="7"/>
      <c r="H323" s="264"/>
      <c r="I323" s="7"/>
      <c r="J323" s="7"/>
      <c r="K323" s="7"/>
      <c r="L323" s="7"/>
      <c r="M323" s="7"/>
      <c r="N323" s="7"/>
      <c r="O323" s="7"/>
      <c r="P323" s="7"/>
      <c r="Q323" s="265"/>
      <c r="R323" s="7"/>
      <c r="S323" s="7"/>
      <c r="T323" s="7"/>
      <c r="U323" s="266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</row>
    <row r="324" ht="18.0" customHeight="1">
      <c r="A324" s="7"/>
      <c r="B324" s="7"/>
      <c r="C324" s="7"/>
      <c r="D324" s="7"/>
      <c r="E324" s="7"/>
      <c r="F324" s="7"/>
      <c r="G324" s="7"/>
      <c r="H324" s="264"/>
      <c r="I324" s="7"/>
      <c r="J324" s="7"/>
      <c r="K324" s="7"/>
      <c r="L324" s="7"/>
      <c r="M324" s="7"/>
      <c r="N324" s="7"/>
      <c r="O324" s="7"/>
      <c r="P324" s="7"/>
      <c r="Q324" s="265"/>
      <c r="R324" s="7"/>
      <c r="S324" s="7"/>
      <c r="T324" s="7"/>
      <c r="U324" s="266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</row>
    <row r="325" ht="18.0" customHeight="1">
      <c r="A325" s="7"/>
      <c r="B325" s="7"/>
      <c r="C325" s="7"/>
      <c r="D325" s="7"/>
      <c r="E325" s="7"/>
      <c r="F325" s="7"/>
      <c r="G325" s="7"/>
      <c r="H325" s="264"/>
      <c r="I325" s="7"/>
      <c r="J325" s="7"/>
      <c r="K325" s="7"/>
      <c r="L325" s="7"/>
      <c r="M325" s="7"/>
      <c r="N325" s="7"/>
      <c r="O325" s="7"/>
      <c r="P325" s="7"/>
      <c r="Q325" s="265"/>
      <c r="R325" s="7"/>
      <c r="S325" s="7"/>
      <c r="T325" s="7"/>
      <c r="U325" s="266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</row>
    <row r="326" ht="18.0" customHeight="1">
      <c r="A326" s="7"/>
      <c r="B326" s="7"/>
      <c r="C326" s="7"/>
      <c r="D326" s="7"/>
      <c r="E326" s="7"/>
      <c r="F326" s="7"/>
      <c r="G326" s="7"/>
      <c r="H326" s="264"/>
      <c r="I326" s="7"/>
      <c r="J326" s="7"/>
      <c r="K326" s="7"/>
      <c r="L326" s="7"/>
      <c r="M326" s="7"/>
      <c r="N326" s="7"/>
      <c r="O326" s="7"/>
      <c r="P326" s="7"/>
      <c r="Q326" s="265"/>
      <c r="R326" s="7"/>
      <c r="S326" s="7"/>
      <c r="T326" s="7"/>
      <c r="U326" s="266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</row>
    <row r="327" ht="18.0" customHeight="1">
      <c r="A327" s="7"/>
      <c r="B327" s="7"/>
      <c r="C327" s="7"/>
      <c r="D327" s="7"/>
      <c r="E327" s="7"/>
      <c r="F327" s="7"/>
      <c r="G327" s="7"/>
      <c r="H327" s="264"/>
      <c r="I327" s="7"/>
      <c r="J327" s="7"/>
      <c r="K327" s="7"/>
      <c r="L327" s="7"/>
      <c r="M327" s="7"/>
      <c r="N327" s="7"/>
      <c r="O327" s="7"/>
      <c r="P327" s="7"/>
      <c r="Q327" s="265"/>
      <c r="R327" s="7"/>
      <c r="S327" s="7"/>
      <c r="T327" s="7"/>
      <c r="U327" s="266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</row>
    <row r="328" ht="18.0" customHeight="1">
      <c r="A328" s="7"/>
      <c r="B328" s="7"/>
      <c r="C328" s="7"/>
      <c r="D328" s="7"/>
      <c r="E328" s="7"/>
      <c r="F328" s="7"/>
      <c r="G328" s="7"/>
      <c r="H328" s="264"/>
      <c r="I328" s="7"/>
      <c r="J328" s="7"/>
      <c r="K328" s="7"/>
      <c r="L328" s="7"/>
      <c r="M328" s="7"/>
      <c r="N328" s="7"/>
      <c r="O328" s="7"/>
      <c r="P328" s="7"/>
      <c r="Q328" s="265"/>
      <c r="R328" s="7"/>
      <c r="S328" s="7"/>
      <c r="T328" s="7"/>
      <c r="U328" s="266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</row>
    <row r="329" ht="18.0" customHeight="1">
      <c r="A329" s="7"/>
      <c r="B329" s="7"/>
      <c r="C329" s="7"/>
      <c r="D329" s="7"/>
      <c r="E329" s="7"/>
      <c r="F329" s="7"/>
      <c r="G329" s="7"/>
      <c r="H329" s="264"/>
      <c r="I329" s="7"/>
      <c r="J329" s="7"/>
      <c r="K329" s="7"/>
      <c r="L329" s="7"/>
      <c r="M329" s="7"/>
      <c r="N329" s="7"/>
      <c r="O329" s="7"/>
      <c r="P329" s="7"/>
      <c r="Q329" s="265"/>
      <c r="R329" s="7"/>
      <c r="S329" s="7"/>
      <c r="T329" s="7"/>
      <c r="U329" s="266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</row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5:D15"/>
    <mergeCell ref="E16:H16"/>
    <mergeCell ref="C21:E21"/>
    <mergeCell ref="C97:E97"/>
    <mergeCell ref="C108:E108"/>
  </mergeCells>
  <printOptions/>
  <pageMargins bottom="0.78" footer="0.0" header="0.0" left="0.75" right="0.75" top="0.66"/>
  <pageSetup orientation="portrait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71"/>
    <col customWidth="1" hidden="1" min="14" max="14" width="13.14"/>
    <col customWidth="1" hidden="1" min="15" max="16" width="8.71"/>
    <col customWidth="1" min="17" max="17" width="19.57"/>
    <col customWidth="1" min="18" max="18" width="17.43"/>
    <col customWidth="1" min="19" max="19" width="17.86"/>
    <col customWidth="1" min="20" max="20" width="17.0"/>
    <col customWidth="1" min="21" max="21" width="15.14"/>
    <col customWidth="1" min="22" max="22" width="13.86"/>
    <col customWidth="1" min="23" max="24" width="9.14"/>
    <col customWidth="1" min="25" max="25" width="16.0"/>
    <col customWidth="1" min="26" max="37" width="9.14"/>
  </cols>
  <sheetData>
    <row r="1" ht="18.0" customHeight="1">
      <c r="A1" s="140" t="s">
        <v>53</v>
      </c>
      <c r="B1" s="140"/>
      <c r="C1" s="140"/>
      <c r="D1" s="140"/>
      <c r="E1" s="140"/>
      <c r="F1" s="140"/>
      <c r="G1" s="140"/>
      <c r="H1" s="141"/>
      <c r="I1" s="140"/>
      <c r="J1" s="140"/>
      <c r="K1" s="140"/>
      <c r="L1" s="140"/>
      <c r="M1" s="140"/>
      <c r="N1" s="140"/>
      <c r="O1" s="140"/>
      <c r="P1" s="140"/>
      <c r="Q1" s="142"/>
      <c r="R1" s="140"/>
      <c r="S1" s="140"/>
      <c r="T1" s="140"/>
      <c r="U1" s="143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  <c r="AJ1" s="140"/>
      <c r="AK1" s="140"/>
    </row>
    <row r="2" ht="18.0" customHeight="1">
      <c r="A2" s="140"/>
      <c r="B2" s="140"/>
      <c r="C2" s="140"/>
      <c r="D2" s="140"/>
      <c r="E2" s="140"/>
      <c r="F2" s="140"/>
      <c r="G2" s="140"/>
      <c r="H2" s="141"/>
      <c r="I2" s="140"/>
      <c r="J2" s="140"/>
      <c r="K2" s="140"/>
      <c r="L2" s="140"/>
      <c r="M2" s="140"/>
      <c r="N2" s="140"/>
      <c r="O2" s="140"/>
      <c r="P2" s="140"/>
      <c r="Q2" s="142"/>
      <c r="R2" s="140"/>
      <c r="S2" s="140"/>
      <c r="T2" s="140"/>
      <c r="U2" s="143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</row>
    <row r="3" ht="18.0" customHeight="1">
      <c r="A3" s="144" t="s">
        <v>1</v>
      </c>
      <c r="B3" s="144"/>
      <c r="C3" s="144"/>
      <c r="D3" s="140"/>
      <c r="E3" s="140"/>
      <c r="F3" s="140"/>
      <c r="G3" s="140"/>
      <c r="H3" s="141"/>
      <c r="I3" s="140"/>
      <c r="J3" s="140"/>
      <c r="K3" s="140"/>
      <c r="L3" s="140"/>
      <c r="M3" s="140"/>
      <c r="N3" s="140"/>
      <c r="O3" s="140"/>
      <c r="P3" s="140"/>
      <c r="Q3" s="142"/>
      <c r="R3" s="140"/>
      <c r="S3" s="140"/>
      <c r="T3" s="140"/>
      <c r="U3" s="143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/>
    </row>
    <row r="4" ht="29.25" customHeight="1">
      <c r="A4" s="140"/>
      <c r="B4" s="140"/>
      <c r="C4" s="140"/>
      <c r="D4" s="140"/>
      <c r="E4" s="140"/>
      <c r="F4" s="140"/>
      <c r="G4" s="140"/>
      <c r="H4" s="141" t="s">
        <v>2</v>
      </c>
      <c r="I4" s="145">
        <v>44344.0</v>
      </c>
      <c r="J4" s="140" t="str">
        <f>+B8&amp;"/"&amp;B9&amp;"/"&amp;B10&amp;"/"&amp;B11&amp;"/"&amp;B12&amp;"/"&amp;B13&amp;"/"&amp;B14&amp;"/"&amp;B15</f>
        <v>HRD2930/HRD2960/VED3512/////</v>
      </c>
      <c r="K4" s="140"/>
      <c r="L4" s="140"/>
      <c r="M4" s="140"/>
      <c r="N4" s="140"/>
      <c r="O4" s="140"/>
      <c r="P4" s="140"/>
      <c r="Q4" s="142"/>
      <c r="R4" s="140"/>
      <c r="S4" s="140"/>
      <c r="T4" s="140"/>
      <c r="U4" s="143"/>
      <c r="V4" s="140"/>
      <c r="W4" s="140"/>
      <c r="X4" s="140"/>
      <c r="Y4" s="140"/>
      <c r="Z4" s="140"/>
      <c r="AA4" s="140"/>
      <c r="AB4" s="140"/>
      <c r="AC4" s="140"/>
      <c r="AD4" s="140"/>
      <c r="AE4" s="140"/>
      <c r="AF4" s="140"/>
      <c r="AG4" s="140"/>
      <c r="AH4" s="140"/>
      <c r="AI4" s="140"/>
      <c r="AJ4" s="140"/>
      <c r="AK4" s="140"/>
    </row>
    <row r="5" ht="18.0" customHeight="1">
      <c r="A5" s="140" t="s">
        <v>4</v>
      </c>
      <c r="B5" s="140"/>
      <c r="C5" s="140"/>
      <c r="D5" s="140"/>
      <c r="E5" s="140"/>
      <c r="F5" s="140"/>
      <c r="G5" s="140"/>
      <c r="H5" s="141"/>
      <c r="I5" s="140"/>
      <c r="J5" s="140"/>
      <c r="K5" s="140"/>
      <c r="L5" s="140"/>
      <c r="M5" s="140"/>
      <c r="N5" s="140"/>
      <c r="O5" s="140"/>
      <c r="P5" s="140"/>
      <c r="Q5" s="142"/>
      <c r="R5" s="140"/>
      <c r="S5" s="140"/>
      <c r="T5" s="140"/>
      <c r="U5" s="143"/>
      <c r="V5" s="140"/>
      <c r="W5" s="140"/>
      <c r="X5" s="140"/>
      <c r="Y5" s="140"/>
      <c r="Z5" s="140"/>
      <c r="AA5" s="140"/>
      <c r="AB5" s="140"/>
      <c r="AC5" s="140"/>
      <c r="AD5" s="140"/>
      <c r="AE5" s="140"/>
      <c r="AF5" s="140"/>
      <c r="AG5" s="140"/>
      <c r="AH5" s="140"/>
      <c r="AI5" s="140"/>
      <c r="AJ5" s="140"/>
      <c r="AK5" s="140"/>
    </row>
    <row r="6" ht="18.0" customHeight="1">
      <c r="A6" s="146"/>
      <c r="B6" s="146"/>
      <c r="C6" s="146"/>
      <c r="D6" s="146"/>
      <c r="E6" s="146"/>
      <c r="F6" s="146"/>
      <c r="G6" s="146"/>
      <c r="H6" s="147"/>
      <c r="I6" s="146"/>
      <c r="J6" s="140"/>
      <c r="K6" s="140"/>
      <c r="L6" s="140"/>
      <c r="M6" s="140"/>
      <c r="N6" s="140"/>
      <c r="O6" s="140"/>
      <c r="P6" s="140"/>
      <c r="Q6" s="142"/>
      <c r="R6" s="140"/>
      <c r="S6" s="140"/>
      <c r="T6" s="140"/>
      <c r="U6" s="143"/>
      <c r="V6" s="140"/>
      <c r="W6" s="140"/>
      <c r="X6" s="140"/>
      <c r="Y6" s="140"/>
      <c r="Z6" s="140"/>
      <c r="AA6" s="140"/>
      <c r="AB6" s="140"/>
      <c r="AC6" s="140"/>
      <c r="AD6" s="140"/>
      <c r="AE6" s="140"/>
      <c r="AF6" s="140"/>
      <c r="AG6" s="140"/>
      <c r="AH6" s="140"/>
      <c r="AI6" s="140"/>
      <c r="AJ6" s="140"/>
      <c r="AK6" s="140"/>
    </row>
    <row r="7" ht="36.0" customHeight="1">
      <c r="A7" s="148" t="s">
        <v>6</v>
      </c>
      <c r="B7" s="149"/>
      <c r="C7" s="150" t="s">
        <v>168</v>
      </c>
      <c r="D7" s="151" t="s">
        <v>8</v>
      </c>
      <c r="E7" s="152" t="s">
        <v>9</v>
      </c>
      <c r="F7" s="153"/>
      <c r="G7" s="153"/>
      <c r="H7" s="149"/>
      <c r="I7" s="154" t="s">
        <v>10</v>
      </c>
      <c r="J7" s="140"/>
      <c r="K7" s="140"/>
      <c r="L7" s="140"/>
      <c r="M7" s="140"/>
      <c r="N7" s="140"/>
      <c r="O7" s="140"/>
      <c r="P7" s="140"/>
      <c r="Q7" s="155">
        <f>+I86</f>
        <v>0.003984388658</v>
      </c>
      <c r="R7" s="140"/>
      <c r="S7" s="140"/>
      <c r="T7" s="140"/>
      <c r="U7" s="143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</row>
    <row r="8" ht="26.25" customHeight="1">
      <c r="A8" s="156">
        <v>1.0</v>
      </c>
      <c r="B8" s="157" t="s">
        <v>57</v>
      </c>
      <c r="C8" s="157">
        <v>29.5</v>
      </c>
      <c r="D8" s="158">
        <v>0.0155</v>
      </c>
      <c r="E8" s="159">
        <f>253.025*36.5</f>
        <v>9235.4125</v>
      </c>
      <c r="F8" s="159"/>
      <c r="G8" s="159"/>
      <c r="H8" s="160">
        <v>36.5</v>
      </c>
      <c r="I8" s="161">
        <f t="shared" ref="I8:I10" si="1">+D8*E8</f>
        <v>143.1488938</v>
      </c>
      <c r="J8" s="162">
        <f t="shared" ref="J8:J14" si="2">E8-I8</f>
        <v>9092.263606</v>
      </c>
      <c r="K8" s="140"/>
      <c r="L8" s="140"/>
      <c r="M8" s="140"/>
      <c r="N8" s="140"/>
      <c r="O8" s="140"/>
      <c r="P8" s="140"/>
      <c r="Q8" s="142"/>
      <c r="R8" s="140"/>
      <c r="S8" s="140"/>
      <c r="T8" s="140"/>
      <c r="U8" s="143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</row>
    <row r="9" ht="26.25" customHeight="1">
      <c r="A9" s="156">
        <v>2.0</v>
      </c>
      <c r="B9" s="164" t="s">
        <v>55</v>
      </c>
      <c r="C9" s="164">
        <v>29.5</v>
      </c>
      <c r="D9" s="165">
        <v>0.0162</v>
      </c>
      <c r="E9" s="166">
        <f>238.33*37.5</f>
        <v>8937.375</v>
      </c>
      <c r="F9" s="166"/>
      <c r="G9" s="166"/>
      <c r="H9" s="160">
        <v>37.5</v>
      </c>
      <c r="I9" s="161">
        <f t="shared" si="1"/>
        <v>144.785475</v>
      </c>
      <c r="J9" s="162">
        <f t="shared" si="2"/>
        <v>8792.589525</v>
      </c>
      <c r="K9" s="140"/>
      <c r="L9" s="140"/>
      <c r="M9" s="140"/>
      <c r="N9" s="140"/>
      <c r="O9" s="140"/>
      <c r="P9" s="140"/>
      <c r="Q9" s="142"/>
      <c r="R9" s="140"/>
      <c r="S9" s="140"/>
      <c r="T9" s="140"/>
      <c r="U9" s="143"/>
      <c r="V9" s="140"/>
      <c r="W9" s="140"/>
      <c r="X9" s="140"/>
      <c r="Y9" s="140"/>
      <c r="Z9" s="140"/>
      <c r="AA9" s="140"/>
      <c r="AB9" s="140"/>
      <c r="AC9" s="140"/>
      <c r="AD9" s="140"/>
      <c r="AE9" s="140"/>
      <c r="AF9" s="140"/>
      <c r="AG9" s="140"/>
      <c r="AH9" s="140"/>
      <c r="AI9" s="140"/>
      <c r="AJ9" s="140"/>
      <c r="AK9" s="140"/>
    </row>
    <row r="10" ht="26.25" customHeight="1">
      <c r="A10" s="156">
        <v>3.0</v>
      </c>
      <c r="B10" s="164" t="s">
        <v>169</v>
      </c>
      <c r="C10" s="164">
        <v>35.5</v>
      </c>
      <c r="D10" s="165">
        <v>0.0612</v>
      </c>
      <c r="E10" s="166">
        <f>230.823*2.5</f>
        <v>577.0575</v>
      </c>
      <c r="F10" s="166"/>
      <c r="G10" s="166"/>
      <c r="H10" s="160">
        <v>2.5</v>
      </c>
      <c r="I10" s="161">
        <f t="shared" si="1"/>
        <v>35.315919</v>
      </c>
      <c r="J10" s="162">
        <f t="shared" si="2"/>
        <v>541.741581</v>
      </c>
      <c r="K10" s="140"/>
      <c r="L10" s="140"/>
      <c r="M10" s="140"/>
      <c r="N10" s="140"/>
      <c r="O10" s="140"/>
      <c r="P10" s="140"/>
      <c r="Q10" s="142"/>
      <c r="R10" s="140"/>
      <c r="S10" s="140"/>
      <c r="T10" s="140"/>
      <c r="U10" s="143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</row>
    <row r="11" ht="26.25" customHeight="1">
      <c r="A11" s="156">
        <v>4.0</v>
      </c>
      <c r="B11" s="164"/>
      <c r="C11" s="164"/>
      <c r="D11" s="165"/>
      <c r="E11" s="166"/>
      <c r="F11" s="166"/>
      <c r="G11" s="166"/>
      <c r="H11" s="160"/>
      <c r="I11" s="161"/>
      <c r="J11" s="162">
        <f t="shared" si="2"/>
        <v>0</v>
      </c>
      <c r="K11" s="140"/>
      <c r="L11" s="140"/>
      <c r="M11" s="140"/>
      <c r="N11" s="140"/>
      <c r="O11" s="140"/>
      <c r="P11" s="140"/>
      <c r="Q11" s="142"/>
      <c r="R11" s="140"/>
      <c r="S11" s="140"/>
      <c r="T11" s="140"/>
      <c r="U11" s="143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</row>
    <row r="12" ht="26.25" customHeight="1">
      <c r="A12" s="156">
        <v>5.0</v>
      </c>
      <c r="B12" s="164"/>
      <c r="C12" s="164"/>
      <c r="D12" s="165"/>
      <c r="E12" s="166"/>
      <c r="F12" s="166"/>
      <c r="G12" s="166"/>
      <c r="H12" s="160"/>
      <c r="I12" s="161"/>
      <c r="J12" s="162">
        <f t="shared" si="2"/>
        <v>0</v>
      </c>
      <c r="K12" s="140"/>
      <c r="L12" s="140"/>
      <c r="M12" s="140"/>
      <c r="N12" s="140"/>
      <c r="O12" s="140"/>
      <c r="P12" s="140"/>
      <c r="Q12" s="142"/>
      <c r="R12" s="140"/>
      <c r="S12" s="140"/>
      <c r="T12" s="140"/>
      <c r="U12" s="143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</row>
    <row r="13" ht="26.25" customHeight="1">
      <c r="A13" s="156">
        <v>6.0</v>
      </c>
      <c r="B13" s="164"/>
      <c r="C13" s="164"/>
      <c r="D13" s="165"/>
      <c r="E13" s="166"/>
      <c r="F13" s="166"/>
      <c r="G13" s="166"/>
      <c r="H13" s="160"/>
      <c r="I13" s="161"/>
      <c r="J13" s="162">
        <f t="shared" si="2"/>
        <v>0</v>
      </c>
      <c r="K13" s="140"/>
      <c r="L13" s="140"/>
      <c r="M13" s="140"/>
      <c r="N13" s="140"/>
      <c r="O13" s="140"/>
      <c r="P13" s="140"/>
      <c r="Q13" s="142"/>
      <c r="R13" s="140"/>
      <c r="S13" s="140"/>
      <c r="T13" s="140"/>
      <c r="U13" s="143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</row>
    <row r="14" ht="26.25" customHeight="1">
      <c r="A14" s="156">
        <v>7.0</v>
      </c>
      <c r="B14" s="164"/>
      <c r="C14" s="164"/>
      <c r="D14" s="165"/>
      <c r="E14" s="166"/>
      <c r="F14" s="166"/>
      <c r="G14" s="166"/>
      <c r="H14" s="160"/>
      <c r="I14" s="161"/>
      <c r="J14" s="162">
        <f t="shared" si="2"/>
        <v>0</v>
      </c>
      <c r="K14" s="140"/>
      <c r="L14" s="140"/>
      <c r="M14" s="140"/>
      <c r="N14" s="140"/>
      <c r="O14" s="140"/>
      <c r="P14" s="140"/>
      <c r="Q14" s="142"/>
      <c r="R14" s="140"/>
      <c r="S14" s="140"/>
      <c r="T14" s="140"/>
      <c r="U14" s="143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</row>
    <row r="15" ht="18.0" customHeight="1">
      <c r="A15" s="167"/>
      <c r="B15" s="168"/>
      <c r="C15" s="169"/>
      <c r="D15" s="170"/>
      <c r="E15" s="171">
        <f>SUM(E8:E14)</f>
        <v>18749.845</v>
      </c>
      <c r="F15" s="172"/>
      <c r="G15" s="172"/>
      <c r="H15" s="173"/>
      <c r="I15" s="174">
        <f t="shared" ref="I15:J15" si="3">SUM(I8:I14)</f>
        <v>323.2502878</v>
      </c>
      <c r="J15" s="175">
        <f t="shared" si="3"/>
        <v>18426.59471</v>
      </c>
      <c r="K15" s="140"/>
      <c r="L15" s="140"/>
      <c r="M15" s="140"/>
      <c r="N15" s="140"/>
      <c r="O15" s="140"/>
      <c r="P15" s="140"/>
      <c r="Q15" s="142"/>
      <c r="R15" s="140"/>
      <c r="S15" s="140"/>
      <c r="T15" s="140"/>
      <c r="U15" s="143"/>
      <c r="V15" s="140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</row>
    <row r="16" ht="18.0" customHeight="1">
      <c r="A16" s="176"/>
      <c r="B16" s="146"/>
      <c r="C16" s="146"/>
      <c r="D16" s="177"/>
      <c r="E16" s="178"/>
      <c r="F16" s="153"/>
      <c r="G16" s="153"/>
      <c r="H16" s="149"/>
      <c r="I16" s="179"/>
      <c r="J16" s="140"/>
      <c r="K16" s="140"/>
      <c r="L16" s="140"/>
      <c r="M16" s="140"/>
      <c r="N16" s="140"/>
      <c r="O16" s="140"/>
      <c r="P16" s="140"/>
      <c r="Q16" s="142"/>
      <c r="R16" s="140"/>
      <c r="S16" s="140"/>
      <c r="T16" s="140"/>
      <c r="U16" s="143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</row>
    <row r="17" ht="18.0" customHeight="1">
      <c r="A17" s="140"/>
      <c r="B17" s="140"/>
      <c r="C17" s="140"/>
      <c r="D17" s="140"/>
      <c r="E17" s="140"/>
      <c r="F17" s="140"/>
      <c r="G17" s="140"/>
      <c r="H17" s="141"/>
      <c r="I17" s="140"/>
      <c r="J17" s="140"/>
      <c r="K17" s="140"/>
      <c r="L17" s="140"/>
      <c r="M17" s="140"/>
      <c r="N17" s="140"/>
      <c r="O17" s="140"/>
      <c r="P17" s="140"/>
      <c r="Q17" s="142"/>
      <c r="R17" s="140"/>
      <c r="S17" s="140"/>
      <c r="T17" s="140"/>
      <c r="U17" s="143"/>
      <c r="V17" s="140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</row>
    <row r="18" ht="18.0" customHeight="1">
      <c r="A18" s="140"/>
      <c r="B18" s="140"/>
      <c r="C18" s="140"/>
      <c r="D18" s="140"/>
      <c r="E18" s="140"/>
      <c r="F18" s="140"/>
      <c r="G18" s="140"/>
      <c r="H18" s="141"/>
      <c r="I18" s="140"/>
      <c r="J18" s="140"/>
      <c r="K18" s="140"/>
      <c r="L18" s="140"/>
      <c r="M18" s="140"/>
      <c r="N18" s="140"/>
      <c r="O18" s="140"/>
      <c r="P18" s="140"/>
      <c r="Q18" s="142"/>
      <c r="R18" s="140"/>
      <c r="S18" s="140"/>
      <c r="T18" s="140"/>
      <c r="U18" s="143"/>
      <c r="V18" s="140"/>
      <c r="W18" s="140"/>
      <c r="X18" s="140"/>
      <c r="Y18" s="140"/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</row>
    <row r="19" ht="18.0" customHeight="1">
      <c r="A19" s="140" t="s">
        <v>11</v>
      </c>
      <c r="B19" s="140"/>
      <c r="C19" s="140"/>
      <c r="D19" s="140"/>
      <c r="E19" s="140"/>
      <c r="F19" s="140"/>
      <c r="G19" s="140"/>
      <c r="H19" s="141"/>
      <c r="I19" s="140"/>
      <c r="J19" s="140"/>
      <c r="K19" s="140"/>
      <c r="L19" s="140"/>
      <c r="M19" s="140"/>
      <c r="N19" s="140"/>
      <c r="O19" s="140"/>
      <c r="P19" s="140"/>
      <c r="Q19" s="142"/>
      <c r="R19" s="140"/>
      <c r="S19" s="140"/>
      <c r="T19" s="140"/>
      <c r="U19" s="143"/>
      <c r="V19" s="140"/>
      <c r="W19" s="140"/>
      <c r="X19" s="140"/>
      <c r="Y19" s="140"/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  <c r="AJ19" s="140"/>
      <c r="AK19" s="140"/>
    </row>
    <row r="20" ht="18.0" customHeight="1">
      <c r="A20" s="140"/>
      <c r="B20" s="140"/>
      <c r="C20" s="140"/>
      <c r="D20" s="140"/>
      <c r="E20" s="140"/>
      <c r="F20" s="140"/>
      <c r="G20" s="140"/>
      <c r="H20" s="141"/>
      <c r="I20" s="140"/>
      <c r="J20" s="140"/>
      <c r="K20" s="140"/>
      <c r="L20" s="140"/>
      <c r="M20" s="140"/>
      <c r="N20" s="140"/>
      <c r="O20" s="140"/>
      <c r="P20" s="140"/>
      <c r="Q20" s="142"/>
      <c r="R20" s="140"/>
      <c r="S20" s="140"/>
      <c r="T20" s="140"/>
      <c r="U20" s="143"/>
      <c r="V20" s="140"/>
      <c r="W20" s="140"/>
      <c r="X20" s="140"/>
      <c r="Y20" s="140"/>
      <c r="Z20" s="140"/>
      <c r="AA20" s="140"/>
      <c r="AB20" s="140"/>
      <c r="AC20" s="140"/>
      <c r="AD20" s="140"/>
      <c r="AE20" s="140"/>
      <c r="AF20" s="140"/>
      <c r="AG20" s="140"/>
      <c r="AH20" s="140"/>
      <c r="AI20" s="140"/>
      <c r="AJ20" s="140"/>
      <c r="AK20" s="140"/>
    </row>
    <row r="21" ht="40.5" customHeight="1">
      <c r="A21" s="180"/>
      <c r="B21" s="164" t="s">
        <v>12</v>
      </c>
      <c r="C21" s="181" t="s">
        <v>58</v>
      </c>
      <c r="D21" s="52"/>
      <c r="E21" s="53"/>
      <c r="F21" s="182"/>
      <c r="G21" s="182"/>
      <c r="H21" s="183" t="s">
        <v>14</v>
      </c>
      <c r="I21" s="164" t="s">
        <v>15</v>
      </c>
      <c r="J21" s="164" t="s">
        <v>16</v>
      </c>
      <c r="K21" s="140"/>
      <c r="L21" s="164" t="s">
        <v>17</v>
      </c>
      <c r="M21" s="164" t="s">
        <v>15</v>
      </c>
      <c r="N21" s="180" t="s">
        <v>18</v>
      </c>
      <c r="O21" s="140"/>
      <c r="P21" s="140"/>
      <c r="Q21" s="184"/>
      <c r="R21" s="164" t="s">
        <v>17</v>
      </c>
      <c r="S21" s="164" t="s">
        <v>15</v>
      </c>
      <c r="T21" s="180" t="s">
        <v>18</v>
      </c>
      <c r="U21" s="143"/>
      <c r="V21" s="180" t="s">
        <v>19</v>
      </c>
      <c r="W21" s="180" t="s">
        <v>20</v>
      </c>
      <c r="X21" s="180" t="s">
        <v>21</v>
      </c>
      <c r="Y21" s="180" t="s">
        <v>170</v>
      </c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  <c r="AK21" s="140"/>
    </row>
    <row r="22" ht="27.0" customHeight="1">
      <c r="A22" s="185">
        <v>1.0</v>
      </c>
      <c r="B22" s="186" t="s">
        <v>63</v>
      </c>
      <c r="C22" s="187">
        <v>92.0</v>
      </c>
      <c r="D22" s="187">
        <v>203.0</v>
      </c>
      <c r="E22" s="187">
        <v>233.0</v>
      </c>
      <c r="F22" s="187">
        <f t="shared" ref="F22:F54" si="5">VALUE(IF(RIGHT(B22, 1)="%", RIGHT(B22, 3), 0))</f>
        <v>0.8</v>
      </c>
      <c r="G22" s="187">
        <f t="shared" ref="G22:G54" si="6">+Q22*C22/100*D22/100*E22/100</f>
        <v>130.54524</v>
      </c>
      <c r="H22" s="188">
        <f t="shared" ref="H22:H54" si="7">IF(F22=0, G22, F22*G22)</f>
        <v>104.436192</v>
      </c>
      <c r="I22" s="187">
        <v>1.0</v>
      </c>
      <c r="J22" s="189">
        <f t="shared" ref="J22:J54" si="8">+I22*H22</f>
        <v>104.436192</v>
      </c>
      <c r="K22" s="190"/>
      <c r="L22" s="191">
        <f>D22*25.4/1000</f>
        <v>5.1562</v>
      </c>
      <c r="M22" s="185">
        <f>+I22</f>
        <v>1</v>
      </c>
      <c r="N22" s="185">
        <f>M22*L22</f>
        <v>5.1562</v>
      </c>
      <c r="O22" s="190"/>
      <c r="P22" s="190"/>
      <c r="Q22" s="192">
        <v>30.0</v>
      </c>
      <c r="R22" s="191">
        <f t="shared" ref="R22:R55" si="9">E22/100</f>
        <v>2.33</v>
      </c>
      <c r="S22" s="185">
        <f t="shared" ref="S22:S55" si="10">I22</f>
        <v>1</v>
      </c>
      <c r="T22" s="185">
        <f t="shared" ref="T22:T55" si="11">S22*R22</f>
        <v>2.33</v>
      </c>
      <c r="U22" s="193">
        <f t="shared" ref="U22:U54" si="12">+Q22*C22/100*D22/100*E22/100</f>
        <v>130.54524</v>
      </c>
      <c r="V22" s="191">
        <f t="shared" ref="V22:W22" si="4">C22/100</f>
        <v>0.92</v>
      </c>
      <c r="W22" s="191">
        <f t="shared" si="4"/>
        <v>2.03</v>
      </c>
      <c r="X22" s="191">
        <f t="shared" ref="X22:X55" si="14">T22</f>
        <v>2.33</v>
      </c>
      <c r="Y22" s="194">
        <f t="shared" ref="Y22:Y55" si="15">V22*W22*X22</f>
        <v>4.351508</v>
      </c>
      <c r="Z22" s="190"/>
      <c r="AA22" s="190"/>
      <c r="AB22" s="190"/>
      <c r="AC22" s="190"/>
      <c r="AD22" s="190"/>
      <c r="AE22" s="190"/>
      <c r="AF22" s="190"/>
      <c r="AG22" s="190"/>
      <c r="AH22" s="190"/>
      <c r="AI22" s="190"/>
      <c r="AJ22" s="190"/>
      <c r="AK22" s="190"/>
    </row>
    <row r="23" ht="27.0" customHeight="1">
      <c r="A23" s="185">
        <v>2.0</v>
      </c>
      <c r="B23" s="195" t="s">
        <v>57</v>
      </c>
      <c r="C23" s="195">
        <v>97.0</v>
      </c>
      <c r="D23" s="195">
        <v>203.0</v>
      </c>
      <c r="E23" s="195">
        <v>201.0</v>
      </c>
      <c r="F23" s="195">
        <f t="shared" si="5"/>
        <v>0</v>
      </c>
      <c r="G23" s="195">
        <f t="shared" si="6"/>
        <v>118.73673</v>
      </c>
      <c r="H23" s="196">
        <f t="shared" si="7"/>
        <v>118.73673</v>
      </c>
      <c r="I23" s="195">
        <v>8.0</v>
      </c>
      <c r="J23" s="189">
        <f t="shared" si="8"/>
        <v>949.89384</v>
      </c>
      <c r="K23" s="190"/>
      <c r="L23" s="191"/>
      <c r="M23" s="185"/>
      <c r="N23" s="185"/>
      <c r="O23" s="190"/>
      <c r="P23" s="190"/>
      <c r="Q23" s="192">
        <v>30.0</v>
      </c>
      <c r="R23" s="191">
        <f t="shared" si="9"/>
        <v>2.01</v>
      </c>
      <c r="S23" s="185">
        <f t="shared" si="10"/>
        <v>8</v>
      </c>
      <c r="T23" s="185">
        <f t="shared" si="11"/>
        <v>16.08</v>
      </c>
      <c r="U23" s="193">
        <f t="shared" si="12"/>
        <v>118.73673</v>
      </c>
      <c r="V23" s="191">
        <f t="shared" ref="V23:W23" si="13">C23/100</f>
        <v>0.97</v>
      </c>
      <c r="W23" s="191">
        <f t="shared" si="13"/>
        <v>2.03</v>
      </c>
      <c r="X23" s="191">
        <f t="shared" si="14"/>
        <v>16.08</v>
      </c>
      <c r="Y23" s="194">
        <f t="shared" si="15"/>
        <v>31.663128</v>
      </c>
      <c r="Z23" s="190"/>
      <c r="AA23" s="190"/>
      <c r="AB23" s="190"/>
      <c r="AC23" s="190"/>
      <c r="AD23" s="190"/>
      <c r="AE23" s="190"/>
      <c r="AF23" s="190"/>
      <c r="AG23" s="190"/>
      <c r="AH23" s="190"/>
      <c r="AI23" s="190"/>
      <c r="AJ23" s="190"/>
      <c r="AK23" s="190"/>
    </row>
    <row r="24" ht="27.0" customHeight="1">
      <c r="A24" s="185">
        <v>3.0</v>
      </c>
      <c r="B24" s="195" t="s">
        <v>57</v>
      </c>
      <c r="C24" s="195">
        <v>97.0</v>
      </c>
      <c r="D24" s="195">
        <v>203.0</v>
      </c>
      <c r="E24" s="195">
        <v>232.0</v>
      </c>
      <c r="F24" s="195">
        <f t="shared" si="5"/>
        <v>0</v>
      </c>
      <c r="G24" s="195">
        <f t="shared" si="6"/>
        <v>137.04936</v>
      </c>
      <c r="H24" s="196">
        <f t="shared" si="7"/>
        <v>137.04936</v>
      </c>
      <c r="I24" s="195">
        <v>18.0</v>
      </c>
      <c r="J24" s="189">
        <f t="shared" si="8"/>
        <v>2466.88848</v>
      </c>
      <c r="K24" s="190"/>
      <c r="L24" s="191">
        <f t="shared" ref="L24:L29" si="17">D24*25.4/1000</f>
        <v>5.1562</v>
      </c>
      <c r="M24" s="185">
        <f t="shared" ref="M24:M32" si="18">+I24</f>
        <v>18</v>
      </c>
      <c r="N24" s="185">
        <f t="shared" ref="N24:N29" si="19">M24*L24</f>
        <v>92.8116</v>
      </c>
      <c r="O24" s="190"/>
      <c r="P24" s="190"/>
      <c r="Q24" s="192">
        <v>30.0</v>
      </c>
      <c r="R24" s="191">
        <f t="shared" si="9"/>
        <v>2.32</v>
      </c>
      <c r="S24" s="185">
        <f t="shared" si="10"/>
        <v>18</v>
      </c>
      <c r="T24" s="185">
        <f t="shared" si="11"/>
        <v>41.76</v>
      </c>
      <c r="U24" s="193">
        <f t="shared" si="12"/>
        <v>137.04936</v>
      </c>
      <c r="V24" s="191">
        <f t="shared" ref="V24:W24" si="16">C24/100</f>
        <v>0.97</v>
      </c>
      <c r="W24" s="191">
        <f t="shared" si="16"/>
        <v>2.03</v>
      </c>
      <c r="X24" s="191">
        <f t="shared" si="14"/>
        <v>41.76</v>
      </c>
      <c r="Y24" s="194">
        <f t="shared" si="15"/>
        <v>82.229616</v>
      </c>
      <c r="Z24" s="190"/>
      <c r="AA24" s="190"/>
      <c r="AB24" s="190"/>
      <c r="AC24" s="190"/>
      <c r="AD24" s="190"/>
      <c r="AE24" s="190"/>
      <c r="AF24" s="190"/>
      <c r="AG24" s="190"/>
      <c r="AH24" s="190"/>
      <c r="AI24" s="190"/>
      <c r="AJ24" s="190"/>
      <c r="AK24" s="190"/>
    </row>
    <row r="25" ht="27.0" customHeight="1">
      <c r="A25" s="185">
        <v>11.0</v>
      </c>
      <c r="B25" s="195" t="s">
        <v>57</v>
      </c>
      <c r="C25" s="195">
        <v>97.0</v>
      </c>
      <c r="D25" s="195">
        <v>203.0</v>
      </c>
      <c r="E25" s="195">
        <v>233.0</v>
      </c>
      <c r="F25" s="195">
        <f t="shared" si="5"/>
        <v>0</v>
      </c>
      <c r="G25" s="195">
        <f t="shared" si="6"/>
        <v>137.64009</v>
      </c>
      <c r="H25" s="196">
        <f t="shared" si="7"/>
        <v>137.64009</v>
      </c>
      <c r="I25" s="195">
        <v>11.0</v>
      </c>
      <c r="J25" s="189">
        <f t="shared" si="8"/>
        <v>1514.04099</v>
      </c>
      <c r="K25" s="190"/>
      <c r="L25" s="191">
        <f t="shared" si="17"/>
        <v>5.1562</v>
      </c>
      <c r="M25" s="185">
        <f t="shared" si="18"/>
        <v>11</v>
      </c>
      <c r="N25" s="185">
        <f t="shared" si="19"/>
        <v>56.7182</v>
      </c>
      <c r="O25" s="190"/>
      <c r="P25" s="190"/>
      <c r="Q25" s="192">
        <v>30.0</v>
      </c>
      <c r="R25" s="191">
        <f t="shared" si="9"/>
        <v>2.33</v>
      </c>
      <c r="S25" s="185">
        <f t="shared" si="10"/>
        <v>11</v>
      </c>
      <c r="T25" s="185">
        <f t="shared" si="11"/>
        <v>25.63</v>
      </c>
      <c r="U25" s="193">
        <f t="shared" si="12"/>
        <v>137.64009</v>
      </c>
      <c r="V25" s="191">
        <f t="shared" ref="V25:W25" si="20">C25/100</f>
        <v>0.97</v>
      </c>
      <c r="W25" s="191">
        <f t="shared" si="20"/>
        <v>2.03</v>
      </c>
      <c r="X25" s="191">
        <f t="shared" si="14"/>
        <v>25.63</v>
      </c>
      <c r="Y25" s="194">
        <f t="shared" si="15"/>
        <v>50.468033</v>
      </c>
      <c r="Z25" s="190"/>
      <c r="AA25" s="190"/>
      <c r="AB25" s="190"/>
      <c r="AC25" s="190"/>
      <c r="AD25" s="190"/>
      <c r="AE25" s="190"/>
      <c r="AF25" s="190"/>
      <c r="AG25" s="190"/>
      <c r="AH25" s="190"/>
      <c r="AI25" s="190"/>
      <c r="AJ25" s="190"/>
      <c r="AK25" s="190"/>
    </row>
    <row r="26" ht="27.0" customHeight="1">
      <c r="A26" s="185">
        <v>14.0</v>
      </c>
      <c r="B26" s="195" t="s">
        <v>57</v>
      </c>
      <c r="C26" s="195">
        <v>96.0</v>
      </c>
      <c r="D26" s="195">
        <v>203.0</v>
      </c>
      <c r="E26" s="195">
        <v>232.0</v>
      </c>
      <c r="F26" s="195">
        <f t="shared" si="5"/>
        <v>0</v>
      </c>
      <c r="G26" s="195">
        <f t="shared" si="6"/>
        <v>135.63648</v>
      </c>
      <c r="H26" s="196">
        <f t="shared" si="7"/>
        <v>135.63648</v>
      </c>
      <c r="I26" s="195">
        <v>5.0</v>
      </c>
      <c r="J26" s="189">
        <f t="shared" si="8"/>
        <v>678.1824</v>
      </c>
      <c r="K26" s="190"/>
      <c r="L26" s="191">
        <f t="shared" si="17"/>
        <v>5.1562</v>
      </c>
      <c r="M26" s="185">
        <f t="shared" si="18"/>
        <v>5</v>
      </c>
      <c r="N26" s="185">
        <f t="shared" si="19"/>
        <v>25.781</v>
      </c>
      <c r="O26" s="190"/>
      <c r="P26" s="190"/>
      <c r="Q26" s="192">
        <v>30.0</v>
      </c>
      <c r="R26" s="191">
        <f t="shared" si="9"/>
        <v>2.32</v>
      </c>
      <c r="S26" s="185">
        <f t="shared" si="10"/>
        <v>5</v>
      </c>
      <c r="T26" s="185">
        <f t="shared" si="11"/>
        <v>11.6</v>
      </c>
      <c r="U26" s="193">
        <f t="shared" si="12"/>
        <v>135.63648</v>
      </c>
      <c r="V26" s="191">
        <f t="shared" ref="V26:W26" si="21">C26/100</f>
        <v>0.96</v>
      </c>
      <c r="W26" s="191">
        <f t="shared" si="21"/>
        <v>2.03</v>
      </c>
      <c r="X26" s="191">
        <f t="shared" si="14"/>
        <v>11.6</v>
      </c>
      <c r="Y26" s="194">
        <f t="shared" si="15"/>
        <v>22.60608</v>
      </c>
      <c r="Z26" s="190"/>
      <c r="AA26" s="190"/>
      <c r="AB26" s="190"/>
      <c r="AC26" s="190"/>
      <c r="AD26" s="190"/>
      <c r="AE26" s="190"/>
      <c r="AF26" s="190"/>
      <c r="AG26" s="190"/>
      <c r="AH26" s="190"/>
      <c r="AI26" s="190"/>
      <c r="AJ26" s="190"/>
      <c r="AK26" s="190"/>
    </row>
    <row r="27" ht="27.0" customHeight="1">
      <c r="A27" s="185">
        <v>15.0</v>
      </c>
      <c r="B27" s="195" t="s">
        <v>57</v>
      </c>
      <c r="C27" s="195">
        <v>95.0</v>
      </c>
      <c r="D27" s="195">
        <v>203.0</v>
      </c>
      <c r="E27" s="195">
        <v>232.0</v>
      </c>
      <c r="F27" s="195">
        <f t="shared" si="5"/>
        <v>0</v>
      </c>
      <c r="G27" s="195">
        <f t="shared" si="6"/>
        <v>134.2236</v>
      </c>
      <c r="H27" s="196">
        <f t="shared" si="7"/>
        <v>134.2236</v>
      </c>
      <c r="I27" s="195">
        <v>1.0</v>
      </c>
      <c r="J27" s="189">
        <f t="shared" si="8"/>
        <v>134.2236</v>
      </c>
      <c r="K27" s="190"/>
      <c r="L27" s="191">
        <f t="shared" si="17"/>
        <v>5.1562</v>
      </c>
      <c r="M27" s="185">
        <f t="shared" si="18"/>
        <v>1</v>
      </c>
      <c r="N27" s="185">
        <f t="shared" si="19"/>
        <v>5.1562</v>
      </c>
      <c r="O27" s="190"/>
      <c r="P27" s="190"/>
      <c r="Q27" s="192">
        <v>30.0</v>
      </c>
      <c r="R27" s="191">
        <f t="shared" si="9"/>
        <v>2.32</v>
      </c>
      <c r="S27" s="185">
        <f t="shared" si="10"/>
        <v>1</v>
      </c>
      <c r="T27" s="185">
        <f t="shared" si="11"/>
        <v>2.32</v>
      </c>
      <c r="U27" s="193">
        <f t="shared" si="12"/>
        <v>134.2236</v>
      </c>
      <c r="V27" s="191">
        <f t="shared" ref="V27:W27" si="22">C27/100</f>
        <v>0.95</v>
      </c>
      <c r="W27" s="191">
        <f t="shared" si="22"/>
        <v>2.03</v>
      </c>
      <c r="X27" s="191">
        <f t="shared" si="14"/>
        <v>2.32</v>
      </c>
      <c r="Y27" s="194">
        <f t="shared" si="15"/>
        <v>4.47412</v>
      </c>
      <c r="Z27" s="190"/>
      <c r="AA27" s="190"/>
      <c r="AB27" s="190"/>
      <c r="AC27" s="190"/>
      <c r="AD27" s="190"/>
      <c r="AE27" s="190"/>
      <c r="AF27" s="190"/>
      <c r="AG27" s="190"/>
      <c r="AH27" s="190"/>
      <c r="AI27" s="190"/>
      <c r="AJ27" s="190"/>
      <c r="AK27" s="190"/>
    </row>
    <row r="28" ht="27.0" customHeight="1">
      <c r="A28" s="185">
        <v>16.0</v>
      </c>
      <c r="B28" s="195" t="s">
        <v>57</v>
      </c>
      <c r="C28" s="195">
        <v>96.0</v>
      </c>
      <c r="D28" s="195">
        <v>203.0</v>
      </c>
      <c r="E28" s="195">
        <v>233.0</v>
      </c>
      <c r="F28" s="195">
        <f t="shared" si="5"/>
        <v>0</v>
      </c>
      <c r="G28" s="195">
        <f t="shared" si="6"/>
        <v>136.22112</v>
      </c>
      <c r="H28" s="196">
        <f t="shared" si="7"/>
        <v>136.22112</v>
      </c>
      <c r="I28" s="195">
        <v>5.0</v>
      </c>
      <c r="J28" s="189">
        <f t="shared" si="8"/>
        <v>681.1056</v>
      </c>
      <c r="K28" s="190"/>
      <c r="L28" s="191">
        <f t="shared" si="17"/>
        <v>5.1562</v>
      </c>
      <c r="M28" s="185">
        <f t="shared" si="18"/>
        <v>5</v>
      </c>
      <c r="N28" s="185">
        <f t="shared" si="19"/>
        <v>25.781</v>
      </c>
      <c r="O28" s="190"/>
      <c r="P28" s="190"/>
      <c r="Q28" s="192">
        <v>30.0</v>
      </c>
      <c r="R28" s="191">
        <f t="shared" si="9"/>
        <v>2.33</v>
      </c>
      <c r="S28" s="185">
        <f t="shared" si="10"/>
        <v>5</v>
      </c>
      <c r="T28" s="185">
        <f t="shared" si="11"/>
        <v>11.65</v>
      </c>
      <c r="U28" s="193">
        <f t="shared" si="12"/>
        <v>136.22112</v>
      </c>
      <c r="V28" s="191">
        <f t="shared" ref="V28:W28" si="23">C28/100</f>
        <v>0.96</v>
      </c>
      <c r="W28" s="191">
        <f t="shared" si="23"/>
        <v>2.03</v>
      </c>
      <c r="X28" s="191">
        <f t="shared" si="14"/>
        <v>11.65</v>
      </c>
      <c r="Y28" s="194">
        <f t="shared" si="15"/>
        <v>22.70352</v>
      </c>
      <c r="Z28" s="190"/>
      <c r="AA28" s="190"/>
      <c r="AB28" s="190"/>
      <c r="AC28" s="190"/>
      <c r="AD28" s="190"/>
      <c r="AE28" s="190"/>
      <c r="AF28" s="190"/>
      <c r="AG28" s="190"/>
      <c r="AH28" s="190"/>
      <c r="AI28" s="190"/>
      <c r="AJ28" s="190"/>
      <c r="AK28" s="190"/>
    </row>
    <row r="29" ht="27.0" customHeight="1">
      <c r="A29" s="185">
        <v>18.0</v>
      </c>
      <c r="B29" s="195" t="s">
        <v>57</v>
      </c>
      <c r="C29" s="195">
        <v>95.0</v>
      </c>
      <c r="D29" s="195">
        <v>203.0</v>
      </c>
      <c r="E29" s="195">
        <v>233.0</v>
      </c>
      <c r="F29" s="195">
        <f t="shared" si="5"/>
        <v>0</v>
      </c>
      <c r="G29" s="195">
        <f t="shared" si="6"/>
        <v>134.80215</v>
      </c>
      <c r="H29" s="196">
        <f t="shared" si="7"/>
        <v>134.80215</v>
      </c>
      <c r="I29" s="195">
        <v>2.0</v>
      </c>
      <c r="J29" s="189">
        <f t="shared" si="8"/>
        <v>269.6043</v>
      </c>
      <c r="K29" s="190"/>
      <c r="L29" s="168">
        <f t="shared" si="17"/>
        <v>5.1562</v>
      </c>
      <c r="M29" s="197">
        <f t="shared" si="18"/>
        <v>2</v>
      </c>
      <c r="N29" s="197">
        <f t="shared" si="19"/>
        <v>10.3124</v>
      </c>
      <c r="O29" s="190"/>
      <c r="P29" s="190"/>
      <c r="Q29" s="192">
        <v>30.0</v>
      </c>
      <c r="R29" s="191">
        <f t="shared" si="9"/>
        <v>2.33</v>
      </c>
      <c r="S29" s="185">
        <f t="shared" si="10"/>
        <v>2</v>
      </c>
      <c r="T29" s="185">
        <f t="shared" si="11"/>
        <v>4.66</v>
      </c>
      <c r="U29" s="193">
        <f t="shared" si="12"/>
        <v>134.80215</v>
      </c>
      <c r="V29" s="191">
        <f t="shared" ref="V29:W29" si="24">C29/100</f>
        <v>0.95</v>
      </c>
      <c r="W29" s="191">
        <f t="shared" si="24"/>
        <v>2.03</v>
      </c>
      <c r="X29" s="191">
        <f t="shared" si="14"/>
        <v>4.66</v>
      </c>
      <c r="Y29" s="194">
        <f t="shared" si="15"/>
        <v>8.98681</v>
      </c>
      <c r="Z29" s="190"/>
      <c r="AA29" s="190"/>
      <c r="AB29" s="190"/>
      <c r="AC29" s="190"/>
      <c r="AD29" s="190"/>
      <c r="AE29" s="190"/>
      <c r="AF29" s="190"/>
      <c r="AG29" s="190"/>
      <c r="AH29" s="190"/>
      <c r="AI29" s="190"/>
      <c r="AJ29" s="190"/>
      <c r="AK29" s="190"/>
    </row>
    <row r="30" ht="27.0" customHeight="1">
      <c r="A30" s="185">
        <v>19.0</v>
      </c>
      <c r="B30" s="195" t="s">
        <v>57</v>
      </c>
      <c r="C30" s="195">
        <v>99.0</v>
      </c>
      <c r="D30" s="195">
        <v>203.0</v>
      </c>
      <c r="E30" s="195">
        <v>232.0</v>
      </c>
      <c r="F30" s="195">
        <f t="shared" si="5"/>
        <v>0</v>
      </c>
      <c r="G30" s="195">
        <f t="shared" si="6"/>
        <v>139.87512</v>
      </c>
      <c r="H30" s="196">
        <f t="shared" si="7"/>
        <v>139.87512</v>
      </c>
      <c r="I30" s="195">
        <v>1.0</v>
      </c>
      <c r="J30" s="189">
        <f t="shared" si="8"/>
        <v>139.87512</v>
      </c>
      <c r="K30" s="190"/>
      <c r="L30" s="168"/>
      <c r="M30" s="197">
        <f t="shared" si="18"/>
        <v>1</v>
      </c>
      <c r="N30" s="197"/>
      <c r="O30" s="190"/>
      <c r="P30" s="190"/>
      <c r="Q30" s="192">
        <v>30.0</v>
      </c>
      <c r="R30" s="191">
        <f t="shared" si="9"/>
        <v>2.32</v>
      </c>
      <c r="S30" s="185">
        <f t="shared" si="10"/>
        <v>1</v>
      </c>
      <c r="T30" s="185">
        <f t="shared" si="11"/>
        <v>2.32</v>
      </c>
      <c r="U30" s="193">
        <f t="shared" si="12"/>
        <v>139.87512</v>
      </c>
      <c r="V30" s="191">
        <f t="shared" ref="V30:W30" si="25">C30/100</f>
        <v>0.99</v>
      </c>
      <c r="W30" s="191">
        <f t="shared" si="25"/>
        <v>2.03</v>
      </c>
      <c r="X30" s="191">
        <f t="shared" si="14"/>
        <v>2.32</v>
      </c>
      <c r="Y30" s="194">
        <f t="shared" si="15"/>
        <v>4.662504</v>
      </c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</row>
    <row r="31" ht="27.0" customHeight="1">
      <c r="A31" s="185">
        <v>20.0</v>
      </c>
      <c r="B31" s="195" t="s">
        <v>57</v>
      </c>
      <c r="C31" s="195">
        <v>99.0</v>
      </c>
      <c r="D31" s="195">
        <v>203.0</v>
      </c>
      <c r="E31" s="195">
        <v>233.0</v>
      </c>
      <c r="F31" s="195">
        <f t="shared" si="5"/>
        <v>0</v>
      </c>
      <c r="G31" s="195">
        <f t="shared" si="6"/>
        <v>140.47803</v>
      </c>
      <c r="H31" s="196">
        <f t="shared" si="7"/>
        <v>140.47803</v>
      </c>
      <c r="I31" s="195">
        <v>1.0</v>
      </c>
      <c r="J31" s="189">
        <f t="shared" si="8"/>
        <v>140.47803</v>
      </c>
      <c r="K31" s="190"/>
      <c r="L31" s="168"/>
      <c r="M31" s="197">
        <f t="shared" si="18"/>
        <v>1</v>
      </c>
      <c r="N31" s="197"/>
      <c r="O31" s="190"/>
      <c r="P31" s="190"/>
      <c r="Q31" s="192">
        <v>30.0</v>
      </c>
      <c r="R31" s="191">
        <f t="shared" si="9"/>
        <v>2.33</v>
      </c>
      <c r="S31" s="185">
        <f t="shared" si="10"/>
        <v>1</v>
      </c>
      <c r="T31" s="185">
        <f t="shared" si="11"/>
        <v>2.33</v>
      </c>
      <c r="U31" s="193">
        <f t="shared" si="12"/>
        <v>140.47803</v>
      </c>
      <c r="V31" s="191">
        <f t="shared" ref="V31:W31" si="26">C31/100</f>
        <v>0.99</v>
      </c>
      <c r="W31" s="191">
        <f t="shared" si="26"/>
        <v>2.03</v>
      </c>
      <c r="X31" s="191">
        <f t="shared" si="14"/>
        <v>2.33</v>
      </c>
      <c r="Y31" s="194">
        <f t="shared" si="15"/>
        <v>4.682601</v>
      </c>
      <c r="Z31" s="190"/>
      <c r="AA31" s="190"/>
      <c r="AB31" s="190"/>
      <c r="AC31" s="190"/>
      <c r="AD31" s="190"/>
      <c r="AE31" s="190"/>
      <c r="AF31" s="190"/>
      <c r="AG31" s="190"/>
      <c r="AH31" s="190"/>
      <c r="AI31" s="190"/>
      <c r="AJ31" s="190"/>
      <c r="AK31" s="190"/>
    </row>
    <row r="32" ht="27.0" customHeight="1">
      <c r="A32" s="185">
        <v>21.0</v>
      </c>
      <c r="B32" s="195" t="s">
        <v>57</v>
      </c>
      <c r="C32" s="195">
        <v>100.0</v>
      </c>
      <c r="D32" s="195">
        <v>203.0</v>
      </c>
      <c r="E32" s="195">
        <v>232.0</v>
      </c>
      <c r="F32" s="195">
        <f t="shared" si="5"/>
        <v>0</v>
      </c>
      <c r="G32" s="195">
        <f t="shared" si="6"/>
        <v>141.288</v>
      </c>
      <c r="H32" s="196">
        <f t="shared" si="7"/>
        <v>141.288</v>
      </c>
      <c r="I32" s="195">
        <v>2.0</v>
      </c>
      <c r="J32" s="189">
        <f t="shared" si="8"/>
        <v>282.576</v>
      </c>
      <c r="K32" s="190"/>
      <c r="L32" s="168"/>
      <c r="M32" s="197">
        <f t="shared" si="18"/>
        <v>2</v>
      </c>
      <c r="N32" s="197"/>
      <c r="O32" s="190"/>
      <c r="P32" s="190"/>
      <c r="Q32" s="192">
        <v>30.0</v>
      </c>
      <c r="R32" s="191">
        <f t="shared" si="9"/>
        <v>2.32</v>
      </c>
      <c r="S32" s="185">
        <f t="shared" si="10"/>
        <v>2</v>
      </c>
      <c r="T32" s="185">
        <f t="shared" si="11"/>
        <v>4.64</v>
      </c>
      <c r="U32" s="193">
        <f t="shared" si="12"/>
        <v>141.288</v>
      </c>
      <c r="V32" s="191">
        <f t="shared" ref="V32:W32" si="27">C32/100</f>
        <v>1</v>
      </c>
      <c r="W32" s="191">
        <f t="shared" si="27"/>
        <v>2.03</v>
      </c>
      <c r="X32" s="191">
        <f t="shared" si="14"/>
        <v>4.64</v>
      </c>
      <c r="Y32" s="194">
        <f t="shared" si="15"/>
        <v>9.4192</v>
      </c>
      <c r="Z32" s="190"/>
      <c r="AA32" s="190"/>
      <c r="AB32" s="190"/>
      <c r="AC32" s="190"/>
      <c r="AD32" s="190"/>
      <c r="AE32" s="190"/>
      <c r="AF32" s="190"/>
      <c r="AG32" s="190"/>
      <c r="AH32" s="190"/>
      <c r="AI32" s="190"/>
      <c r="AJ32" s="190"/>
      <c r="AK32" s="190"/>
    </row>
    <row r="33" ht="27.0" customHeight="1">
      <c r="A33" s="185">
        <v>22.0</v>
      </c>
      <c r="B33" s="195" t="s">
        <v>57</v>
      </c>
      <c r="C33" s="195">
        <v>98.0</v>
      </c>
      <c r="D33" s="195">
        <v>203.0</v>
      </c>
      <c r="E33" s="195">
        <v>233.0</v>
      </c>
      <c r="F33" s="195">
        <f t="shared" si="5"/>
        <v>0</v>
      </c>
      <c r="G33" s="195">
        <f t="shared" si="6"/>
        <v>139.05906</v>
      </c>
      <c r="H33" s="196">
        <f t="shared" si="7"/>
        <v>139.05906</v>
      </c>
      <c r="I33" s="195">
        <v>4.0</v>
      </c>
      <c r="J33" s="189">
        <f t="shared" si="8"/>
        <v>556.23624</v>
      </c>
      <c r="K33" s="190"/>
      <c r="L33" s="168"/>
      <c r="M33" s="197"/>
      <c r="N33" s="197"/>
      <c r="O33" s="190"/>
      <c r="P33" s="190"/>
      <c r="Q33" s="192">
        <v>30.0</v>
      </c>
      <c r="R33" s="191">
        <f t="shared" si="9"/>
        <v>2.33</v>
      </c>
      <c r="S33" s="185">
        <f t="shared" si="10"/>
        <v>4</v>
      </c>
      <c r="T33" s="185">
        <f t="shared" si="11"/>
        <v>9.32</v>
      </c>
      <c r="U33" s="193">
        <f t="shared" si="12"/>
        <v>139.05906</v>
      </c>
      <c r="V33" s="191">
        <f t="shared" ref="V33:W33" si="28">C33/100</f>
        <v>0.98</v>
      </c>
      <c r="W33" s="191">
        <f t="shared" si="28"/>
        <v>2.03</v>
      </c>
      <c r="X33" s="191">
        <f t="shared" si="14"/>
        <v>9.32</v>
      </c>
      <c r="Y33" s="194">
        <f t="shared" si="15"/>
        <v>18.541208</v>
      </c>
      <c r="Z33" s="190"/>
      <c r="AA33" s="190"/>
      <c r="AB33" s="190"/>
      <c r="AC33" s="190"/>
      <c r="AD33" s="190"/>
      <c r="AE33" s="190"/>
      <c r="AF33" s="190"/>
      <c r="AG33" s="190"/>
      <c r="AH33" s="190"/>
      <c r="AI33" s="190"/>
      <c r="AJ33" s="190"/>
      <c r="AK33" s="190"/>
    </row>
    <row r="34" ht="27.0" customHeight="1">
      <c r="A34" s="185">
        <v>23.0</v>
      </c>
      <c r="B34" s="195" t="s">
        <v>57</v>
      </c>
      <c r="C34" s="195">
        <v>98.0</v>
      </c>
      <c r="D34" s="195">
        <v>203.0</v>
      </c>
      <c r="E34" s="195">
        <v>232.0</v>
      </c>
      <c r="F34" s="195">
        <f t="shared" si="5"/>
        <v>0</v>
      </c>
      <c r="G34" s="195">
        <f t="shared" si="6"/>
        <v>138.46224</v>
      </c>
      <c r="H34" s="196">
        <f t="shared" si="7"/>
        <v>138.46224</v>
      </c>
      <c r="I34" s="195">
        <v>2.0</v>
      </c>
      <c r="J34" s="189">
        <f t="shared" si="8"/>
        <v>276.92448</v>
      </c>
      <c r="K34" s="190"/>
      <c r="L34" s="168"/>
      <c r="M34" s="197"/>
      <c r="N34" s="197"/>
      <c r="O34" s="190"/>
      <c r="P34" s="190"/>
      <c r="Q34" s="192">
        <v>30.0</v>
      </c>
      <c r="R34" s="191">
        <f t="shared" si="9"/>
        <v>2.32</v>
      </c>
      <c r="S34" s="185">
        <f t="shared" si="10"/>
        <v>2</v>
      </c>
      <c r="T34" s="185">
        <f t="shared" si="11"/>
        <v>4.64</v>
      </c>
      <c r="U34" s="193">
        <f t="shared" si="12"/>
        <v>138.46224</v>
      </c>
      <c r="V34" s="191">
        <f t="shared" ref="V34:W34" si="29">C34/100</f>
        <v>0.98</v>
      </c>
      <c r="W34" s="191">
        <f t="shared" si="29"/>
        <v>2.03</v>
      </c>
      <c r="X34" s="191">
        <f t="shared" si="14"/>
        <v>4.64</v>
      </c>
      <c r="Y34" s="194">
        <f t="shared" si="15"/>
        <v>9.230816</v>
      </c>
      <c r="Z34" s="190"/>
      <c r="AA34" s="190"/>
      <c r="AB34" s="190"/>
      <c r="AC34" s="190"/>
      <c r="AD34" s="190"/>
      <c r="AE34" s="190"/>
      <c r="AF34" s="190"/>
      <c r="AG34" s="190"/>
      <c r="AH34" s="190"/>
      <c r="AI34" s="190"/>
      <c r="AJ34" s="190"/>
      <c r="AK34" s="190"/>
    </row>
    <row r="35" ht="27.0" customHeight="1">
      <c r="A35" s="185">
        <v>25.0</v>
      </c>
      <c r="B35" s="195" t="s">
        <v>57</v>
      </c>
      <c r="C35" s="195">
        <v>97.0</v>
      </c>
      <c r="D35" s="195">
        <v>203.0</v>
      </c>
      <c r="E35" s="195">
        <v>202.0</v>
      </c>
      <c r="F35" s="195">
        <f t="shared" si="5"/>
        <v>0</v>
      </c>
      <c r="G35" s="195">
        <f t="shared" si="6"/>
        <v>119.32746</v>
      </c>
      <c r="H35" s="196">
        <f t="shared" si="7"/>
        <v>119.32746</v>
      </c>
      <c r="I35" s="195">
        <v>5.0</v>
      </c>
      <c r="J35" s="189">
        <f t="shared" si="8"/>
        <v>596.6373</v>
      </c>
      <c r="K35" s="190"/>
      <c r="L35" s="168"/>
      <c r="M35" s="197"/>
      <c r="N35" s="197"/>
      <c r="O35" s="190"/>
      <c r="P35" s="190"/>
      <c r="Q35" s="192">
        <v>30.0</v>
      </c>
      <c r="R35" s="191">
        <f t="shared" si="9"/>
        <v>2.02</v>
      </c>
      <c r="S35" s="185">
        <f t="shared" si="10"/>
        <v>5</v>
      </c>
      <c r="T35" s="185">
        <f t="shared" si="11"/>
        <v>10.1</v>
      </c>
      <c r="U35" s="193">
        <f t="shared" si="12"/>
        <v>119.32746</v>
      </c>
      <c r="V35" s="191">
        <f t="shared" ref="V35:W35" si="30">C35/100</f>
        <v>0.97</v>
      </c>
      <c r="W35" s="191">
        <f t="shared" si="30"/>
        <v>2.03</v>
      </c>
      <c r="X35" s="191">
        <f t="shared" si="14"/>
        <v>10.1</v>
      </c>
      <c r="Y35" s="194">
        <f t="shared" si="15"/>
        <v>19.88791</v>
      </c>
      <c r="Z35" s="140"/>
      <c r="AA35" s="140"/>
      <c r="AB35" s="140"/>
      <c r="AC35" s="140"/>
      <c r="AD35" s="140"/>
      <c r="AE35" s="140"/>
      <c r="AF35" s="140"/>
      <c r="AG35" s="140"/>
      <c r="AH35" s="140"/>
      <c r="AI35" s="140"/>
      <c r="AJ35" s="140"/>
      <c r="AK35" s="140"/>
    </row>
    <row r="36" ht="27.0" customHeight="1">
      <c r="A36" s="185">
        <v>27.0</v>
      </c>
      <c r="B36" s="195" t="s">
        <v>57</v>
      </c>
      <c r="C36" s="195">
        <v>91.0</v>
      </c>
      <c r="D36" s="195">
        <v>203.0</v>
      </c>
      <c r="E36" s="195">
        <v>232.0</v>
      </c>
      <c r="F36" s="195">
        <f t="shared" si="5"/>
        <v>0</v>
      </c>
      <c r="G36" s="195">
        <f t="shared" si="6"/>
        <v>128.57208</v>
      </c>
      <c r="H36" s="196">
        <f t="shared" si="7"/>
        <v>128.57208</v>
      </c>
      <c r="I36" s="195">
        <v>1.0</v>
      </c>
      <c r="J36" s="189">
        <f t="shared" si="8"/>
        <v>128.57208</v>
      </c>
      <c r="K36" s="190"/>
      <c r="L36" s="168"/>
      <c r="M36" s="197"/>
      <c r="N36" s="197"/>
      <c r="O36" s="190"/>
      <c r="P36" s="190"/>
      <c r="Q36" s="192">
        <v>30.0</v>
      </c>
      <c r="R36" s="191">
        <f t="shared" si="9"/>
        <v>2.32</v>
      </c>
      <c r="S36" s="185">
        <f t="shared" si="10"/>
        <v>1</v>
      </c>
      <c r="T36" s="185">
        <f t="shared" si="11"/>
        <v>2.32</v>
      </c>
      <c r="U36" s="193">
        <f t="shared" si="12"/>
        <v>128.57208</v>
      </c>
      <c r="V36" s="191">
        <f t="shared" ref="V36:W36" si="31">C36/100</f>
        <v>0.91</v>
      </c>
      <c r="W36" s="191">
        <f t="shared" si="31"/>
        <v>2.03</v>
      </c>
      <c r="X36" s="191">
        <f t="shared" si="14"/>
        <v>2.32</v>
      </c>
      <c r="Y36" s="194">
        <f t="shared" si="15"/>
        <v>4.285736</v>
      </c>
      <c r="Z36" s="140"/>
      <c r="AA36" s="140"/>
      <c r="AB36" s="140"/>
      <c r="AC36" s="140"/>
      <c r="AD36" s="140"/>
      <c r="AE36" s="140"/>
      <c r="AF36" s="140"/>
      <c r="AG36" s="140"/>
      <c r="AH36" s="140"/>
      <c r="AI36" s="140"/>
      <c r="AJ36" s="140"/>
      <c r="AK36" s="140"/>
    </row>
    <row r="37" ht="27.0" customHeight="1">
      <c r="A37" s="185">
        <v>30.0</v>
      </c>
      <c r="B37" s="186" t="s">
        <v>60</v>
      </c>
      <c r="C37" s="187">
        <v>88.0</v>
      </c>
      <c r="D37" s="187">
        <v>187.0</v>
      </c>
      <c r="E37" s="187">
        <v>244.0</v>
      </c>
      <c r="F37" s="187">
        <f t="shared" si="5"/>
        <v>0.8</v>
      </c>
      <c r="G37" s="187">
        <f t="shared" si="6"/>
        <v>120.45792</v>
      </c>
      <c r="H37" s="188">
        <f t="shared" si="7"/>
        <v>96.366336</v>
      </c>
      <c r="I37" s="187">
        <v>1.0</v>
      </c>
      <c r="J37" s="219">
        <f t="shared" si="8"/>
        <v>96.366336</v>
      </c>
      <c r="K37" s="140"/>
      <c r="L37" s="198"/>
      <c r="M37" s="199"/>
      <c r="N37" s="199"/>
      <c r="O37" s="140"/>
      <c r="P37" s="140"/>
      <c r="Q37" s="192">
        <v>30.0</v>
      </c>
      <c r="R37" s="191">
        <f t="shared" si="9"/>
        <v>2.44</v>
      </c>
      <c r="S37" s="185">
        <f t="shared" si="10"/>
        <v>1</v>
      </c>
      <c r="T37" s="185">
        <f t="shared" si="11"/>
        <v>2.44</v>
      </c>
      <c r="U37" s="193">
        <f t="shared" si="12"/>
        <v>120.45792</v>
      </c>
      <c r="V37" s="191">
        <f t="shared" ref="V37:W37" si="32">C37/100</f>
        <v>0.88</v>
      </c>
      <c r="W37" s="191">
        <f t="shared" si="32"/>
        <v>1.87</v>
      </c>
      <c r="X37" s="191">
        <f t="shared" si="14"/>
        <v>2.44</v>
      </c>
      <c r="Y37" s="194">
        <f t="shared" si="15"/>
        <v>4.015264</v>
      </c>
      <c r="Z37" s="140"/>
      <c r="AA37" s="140"/>
      <c r="AB37" s="140"/>
      <c r="AC37" s="140"/>
      <c r="AD37" s="140"/>
      <c r="AE37" s="140"/>
      <c r="AF37" s="140"/>
      <c r="AG37" s="140"/>
      <c r="AH37" s="140"/>
      <c r="AI37" s="140"/>
      <c r="AJ37" s="140"/>
      <c r="AK37" s="140"/>
    </row>
    <row r="38" ht="27.0" customHeight="1">
      <c r="A38" s="185">
        <v>31.0</v>
      </c>
      <c r="B38" s="195" t="s">
        <v>55</v>
      </c>
      <c r="C38" s="195">
        <v>99.0</v>
      </c>
      <c r="D38" s="195">
        <v>187.0</v>
      </c>
      <c r="E38" s="195">
        <v>245.0</v>
      </c>
      <c r="F38" s="195">
        <f t="shared" si="5"/>
        <v>0</v>
      </c>
      <c r="G38" s="195">
        <f t="shared" si="6"/>
        <v>136.07055</v>
      </c>
      <c r="H38" s="196">
        <f t="shared" si="7"/>
        <v>136.07055</v>
      </c>
      <c r="I38" s="195">
        <v>5.0</v>
      </c>
      <c r="J38" s="219">
        <f t="shared" si="8"/>
        <v>680.35275</v>
      </c>
      <c r="K38" s="140"/>
      <c r="L38" s="198"/>
      <c r="M38" s="199"/>
      <c r="N38" s="199"/>
      <c r="O38" s="140"/>
      <c r="P38" s="140"/>
      <c r="Q38" s="192">
        <v>30.0</v>
      </c>
      <c r="R38" s="191">
        <f t="shared" si="9"/>
        <v>2.45</v>
      </c>
      <c r="S38" s="185">
        <f t="shared" si="10"/>
        <v>5</v>
      </c>
      <c r="T38" s="185">
        <f t="shared" si="11"/>
        <v>12.25</v>
      </c>
      <c r="U38" s="193">
        <f t="shared" si="12"/>
        <v>136.07055</v>
      </c>
      <c r="V38" s="191">
        <f t="shared" ref="V38:W38" si="33">C38/100</f>
        <v>0.99</v>
      </c>
      <c r="W38" s="191">
        <f t="shared" si="33"/>
        <v>1.87</v>
      </c>
      <c r="X38" s="191">
        <f t="shared" si="14"/>
        <v>12.25</v>
      </c>
      <c r="Y38" s="194">
        <f t="shared" si="15"/>
        <v>22.678425</v>
      </c>
      <c r="Z38" s="140"/>
      <c r="AA38" s="140"/>
      <c r="AB38" s="140"/>
      <c r="AC38" s="140"/>
      <c r="AD38" s="140"/>
      <c r="AE38" s="140"/>
      <c r="AF38" s="140"/>
      <c r="AG38" s="140"/>
      <c r="AH38" s="140"/>
      <c r="AI38" s="140"/>
      <c r="AJ38" s="140"/>
      <c r="AK38" s="140"/>
    </row>
    <row r="39" ht="27.0" customHeight="1">
      <c r="A39" s="185">
        <v>32.0</v>
      </c>
      <c r="B39" s="195" t="s">
        <v>55</v>
      </c>
      <c r="C39" s="195">
        <v>98.0</v>
      </c>
      <c r="D39" s="195">
        <v>187.0</v>
      </c>
      <c r="E39" s="195">
        <v>245.0</v>
      </c>
      <c r="F39" s="195">
        <f t="shared" si="5"/>
        <v>0</v>
      </c>
      <c r="G39" s="195">
        <f t="shared" si="6"/>
        <v>134.6961</v>
      </c>
      <c r="H39" s="196">
        <f t="shared" si="7"/>
        <v>134.6961</v>
      </c>
      <c r="I39" s="195">
        <v>1.0</v>
      </c>
      <c r="J39" s="219">
        <f t="shared" si="8"/>
        <v>134.6961</v>
      </c>
      <c r="K39" s="140"/>
      <c r="L39" s="198"/>
      <c r="M39" s="199"/>
      <c r="N39" s="199"/>
      <c r="O39" s="140"/>
      <c r="P39" s="140"/>
      <c r="Q39" s="192">
        <v>30.0</v>
      </c>
      <c r="R39" s="191">
        <f t="shared" si="9"/>
        <v>2.45</v>
      </c>
      <c r="S39" s="185">
        <f t="shared" si="10"/>
        <v>1</v>
      </c>
      <c r="T39" s="185">
        <f t="shared" si="11"/>
        <v>2.45</v>
      </c>
      <c r="U39" s="193">
        <f t="shared" si="12"/>
        <v>134.6961</v>
      </c>
      <c r="V39" s="191">
        <f t="shared" ref="V39:W39" si="34">C39/100</f>
        <v>0.98</v>
      </c>
      <c r="W39" s="191">
        <f t="shared" si="34"/>
        <v>1.87</v>
      </c>
      <c r="X39" s="191">
        <f t="shared" si="14"/>
        <v>2.45</v>
      </c>
      <c r="Y39" s="194">
        <f t="shared" si="15"/>
        <v>4.48987</v>
      </c>
      <c r="Z39" s="140"/>
      <c r="AA39" s="140"/>
      <c r="AB39" s="140"/>
      <c r="AC39" s="140"/>
      <c r="AD39" s="140"/>
      <c r="AE39" s="140"/>
      <c r="AF39" s="140"/>
      <c r="AG39" s="140"/>
      <c r="AH39" s="140"/>
      <c r="AI39" s="140"/>
      <c r="AJ39" s="140"/>
      <c r="AK39" s="140"/>
    </row>
    <row r="40" ht="27.0" customHeight="1">
      <c r="A40" s="185">
        <v>35.0</v>
      </c>
      <c r="B40" s="195" t="s">
        <v>55</v>
      </c>
      <c r="C40" s="195">
        <v>96.0</v>
      </c>
      <c r="D40" s="195">
        <v>187.0</v>
      </c>
      <c r="E40" s="195">
        <v>244.0</v>
      </c>
      <c r="F40" s="195">
        <f t="shared" si="5"/>
        <v>0</v>
      </c>
      <c r="G40" s="195">
        <f t="shared" si="6"/>
        <v>131.40864</v>
      </c>
      <c r="H40" s="196">
        <f t="shared" si="7"/>
        <v>131.40864</v>
      </c>
      <c r="I40" s="195">
        <v>1.0</v>
      </c>
      <c r="J40" s="219">
        <f t="shared" si="8"/>
        <v>131.40864</v>
      </c>
      <c r="K40" s="140"/>
      <c r="L40" s="198"/>
      <c r="M40" s="199"/>
      <c r="N40" s="199"/>
      <c r="O40" s="140"/>
      <c r="P40" s="140"/>
      <c r="Q40" s="192">
        <v>30.0</v>
      </c>
      <c r="R40" s="191">
        <f t="shared" si="9"/>
        <v>2.44</v>
      </c>
      <c r="S40" s="185">
        <f t="shared" si="10"/>
        <v>1</v>
      </c>
      <c r="T40" s="185">
        <f t="shared" si="11"/>
        <v>2.44</v>
      </c>
      <c r="U40" s="193">
        <f t="shared" si="12"/>
        <v>131.40864</v>
      </c>
      <c r="V40" s="191">
        <f t="shared" ref="V40:W40" si="35">C40/100</f>
        <v>0.96</v>
      </c>
      <c r="W40" s="191">
        <f t="shared" si="35"/>
        <v>1.87</v>
      </c>
      <c r="X40" s="191">
        <f t="shared" si="14"/>
        <v>2.44</v>
      </c>
      <c r="Y40" s="194">
        <f t="shared" si="15"/>
        <v>4.380288</v>
      </c>
      <c r="Z40" s="140"/>
      <c r="AA40" s="140"/>
      <c r="AB40" s="140"/>
      <c r="AC40" s="140"/>
      <c r="AD40" s="140"/>
      <c r="AE40" s="140"/>
      <c r="AF40" s="140"/>
      <c r="AG40" s="140"/>
      <c r="AH40" s="140"/>
      <c r="AI40" s="140"/>
      <c r="AJ40" s="140"/>
      <c r="AK40" s="140"/>
    </row>
    <row r="41" ht="27.0" customHeight="1">
      <c r="A41" s="185">
        <v>36.0</v>
      </c>
      <c r="B41" s="195" t="s">
        <v>55</v>
      </c>
      <c r="C41" s="195">
        <v>97.0</v>
      </c>
      <c r="D41" s="195">
        <v>187.0</v>
      </c>
      <c r="E41" s="195">
        <v>244.0</v>
      </c>
      <c r="F41" s="195">
        <f t="shared" si="5"/>
        <v>0</v>
      </c>
      <c r="G41" s="195">
        <f t="shared" si="6"/>
        <v>132.77748</v>
      </c>
      <c r="H41" s="196">
        <f t="shared" si="7"/>
        <v>132.77748</v>
      </c>
      <c r="I41" s="195">
        <v>2.0</v>
      </c>
      <c r="J41" s="219">
        <f t="shared" si="8"/>
        <v>265.55496</v>
      </c>
      <c r="K41" s="140"/>
      <c r="L41" s="198"/>
      <c r="M41" s="199"/>
      <c r="N41" s="199"/>
      <c r="O41" s="140"/>
      <c r="P41" s="140"/>
      <c r="Q41" s="192">
        <v>30.0</v>
      </c>
      <c r="R41" s="191">
        <f t="shared" si="9"/>
        <v>2.44</v>
      </c>
      <c r="S41" s="185">
        <f t="shared" si="10"/>
        <v>2</v>
      </c>
      <c r="T41" s="185">
        <f t="shared" si="11"/>
        <v>4.88</v>
      </c>
      <c r="U41" s="193">
        <f t="shared" si="12"/>
        <v>132.77748</v>
      </c>
      <c r="V41" s="191">
        <f t="shared" ref="V41:W41" si="36">C41/100</f>
        <v>0.97</v>
      </c>
      <c r="W41" s="191">
        <f t="shared" si="36"/>
        <v>1.87</v>
      </c>
      <c r="X41" s="191">
        <f t="shared" si="14"/>
        <v>4.88</v>
      </c>
      <c r="Y41" s="194">
        <f t="shared" si="15"/>
        <v>8.851832</v>
      </c>
      <c r="Z41" s="140"/>
      <c r="AA41" s="140"/>
      <c r="AB41" s="140"/>
      <c r="AC41" s="140"/>
      <c r="AD41" s="140"/>
      <c r="AE41" s="140"/>
      <c r="AF41" s="140"/>
      <c r="AG41" s="140"/>
      <c r="AH41" s="140"/>
      <c r="AI41" s="140"/>
      <c r="AJ41" s="140"/>
      <c r="AK41" s="140"/>
    </row>
    <row r="42" ht="27.0" customHeight="1">
      <c r="A42" s="185">
        <v>37.0</v>
      </c>
      <c r="B42" s="195" t="s">
        <v>55</v>
      </c>
      <c r="C42" s="195">
        <v>100.0</v>
      </c>
      <c r="D42" s="195">
        <v>187.0</v>
      </c>
      <c r="E42" s="195">
        <v>244.0</v>
      </c>
      <c r="F42" s="195">
        <f t="shared" si="5"/>
        <v>0</v>
      </c>
      <c r="G42" s="195">
        <f t="shared" si="6"/>
        <v>136.884</v>
      </c>
      <c r="H42" s="196">
        <f t="shared" si="7"/>
        <v>136.884</v>
      </c>
      <c r="I42" s="195">
        <v>18.0</v>
      </c>
      <c r="J42" s="219">
        <f t="shared" si="8"/>
        <v>2463.912</v>
      </c>
      <c r="K42" s="140"/>
      <c r="L42" s="198"/>
      <c r="M42" s="199"/>
      <c r="N42" s="199"/>
      <c r="O42" s="140"/>
      <c r="P42" s="140"/>
      <c r="Q42" s="192">
        <v>30.0</v>
      </c>
      <c r="R42" s="191">
        <f t="shared" si="9"/>
        <v>2.44</v>
      </c>
      <c r="S42" s="185">
        <f t="shared" si="10"/>
        <v>18</v>
      </c>
      <c r="T42" s="185">
        <f t="shared" si="11"/>
        <v>43.92</v>
      </c>
      <c r="U42" s="193">
        <f t="shared" si="12"/>
        <v>136.884</v>
      </c>
      <c r="V42" s="191">
        <f t="shared" ref="V42:W42" si="37">C42/100</f>
        <v>1</v>
      </c>
      <c r="W42" s="191">
        <f t="shared" si="37"/>
        <v>1.87</v>
      </c>
      <c r="X42" s="191">
        <f t="shared" si="14"/>
        <v>43.92</v>
      </c>
      <c r="Y42" s="194">
        <f t="shared" si="15"/>
        <v>82.1304</v>
      </c>
      <c r="Z42" s="140"/>
      <c r="AA42" s="140"/>
      <c r="AB42" s="140"/>
      <c r="AC42" s="140"/>
      <c r="AD42" s="140"/>
      <c r="AE42" s="140"/>
      <c r="AF42" s="140"/>
      <c r="AG42" s="140"/>
      <c r="AH42" s="140"/>
      <c r="AI42" s="140"/>
      <c r="AJ42" s="140"/>
      <c r="AK42" s="140"/>
    </row>
    <row r="43" ht="27.0" customHeight="1">
      <c r="A43" s="185">
        <v>38.0</v>
      </c>
      <c r="B43" s="195" t="s">
        <v>55</v>
      </c>
      <c r="C43" s="195">
        <v>99.0</v>
      </c>
      <c r="D43" s="195">
        <v>187.0</v>
      </c>
      <c r="E43" s="195">
        <v>244.0</v>
      </c>
      <c r="F43" s="195">
        <f t="shared" si="5"/>
        <v>0</v>
      </c>
      <c r="G43" s="195">
        <f t="shared" si="6"/>
        <v>135.51516</v>
      </c>
      <c r="H43" s="196">
        <f t="shared" si="7"/>
        <v>135.51516</v>
      </c>
      <c r="I43" s="195">
        <v>4.0</v>
      </c>
      <c r="J43" s="219">
        <f t="shared" si="8"/>
        <v>542.06064</v>
      </c>
      <c r="K43" s="140"/>
      <c r="L43" s="198"/>
      <c r="M43" s="199"/>
      <c r="N43" s="199"/>
      <c r="O43" s="140"/>
      <c r="P43" s="140"/>
      <c r="Q43" s="192">
        <v>30.0</v>
      </c>
      <c r="R43" s="191">
        <f t="shared" si="9"/>
        <v>2.44</v>
      </c>
      <c r="S43" s="185">
        <f t="shared" si="10"/>
        <v>4</v>
      </c>
      <c r="T43" s="185">
        <f t="shared" si="11"/>
        <v>9.76</v>
      </c>
      <c r="U43" s="193">
        <f t="shared" si="12"/>
        <v>135.51516</v>
      </c>
      <c r="V43" s="191">
        <f t="shared" ref="V43:W43" si="38">C43/100</f>
        <v>0.99</v>
      </c>
      <c r="W43" s="191">
        <f t="shared" si="38"/>
        <v>1.87</v>
      </c>
      <c r="X43" s="191">
        <f t="shared" si="14"/>
        <v>9.76</v>
      </c>
      <c r="Y43" s="194">
        <f t="shared" si="15"/>
        <v>18.068688</v>
      </c>
      <c r="Z43" s="140"/>
      <c r="AA43" s="140"/>
      <c r="AB43" s="140"/>
      <c r="AC43" s="140"/>
      <c r="AD43" s="140"/>
      <c r="AE43" s="140"/>
      <c r="AF43" s="140"/>
      <c r="AG43" s="140"/>
      <c r="AH43" s="140"/>
      <c r="AI43" s="140"/>
      <c r="AJ43" s="140"/>
      <c r="AK43" s="140"/>
    </row>
    <row r="44" ht="27.0" customHeight="1">
      <c r="A44" s="185">
        <v>47.0</v>
      </c>
      <c r="B44" s="195" t="s">
        <v>55</v>
      </c>
      <c r="C44" s="195">
        <v>100.0</v>
      </c>
      <c r="D44" s="195">
        <v>187.0</v>
      </c>
      <c r="E44" s="195">
        <v>245.0</v>
      </c>
      <c r="F44" s="195">
        <f t="shared" si="5"/>
        <v>0</v>
      </c>
      <c r="G44" s="195">
        <f t="shared" si="6"/>
        <v>137.445</v>
      </c>
      <c r="H44" s="196">
        <f t="shared" si="7"/>
        <v>137.445</v>
      </c>
      <c r="I44" s="195">
        <v>20.0</v>
      </c>
      <c r="J44" s="219">
        <f t="shared" si="8"/>
        <v>2748.9</v>
      </c>
      <c r="K44" s="140"/>
      <c r="L44" s="198"/>
      <c r="M44" s="199"/>
      <c r="N44" s="199"/>
      <c r="O44" s="140"/>
      <c r="P44" s="140"/>
      <c r="Q44" s="192">
        <v>30.0</v>
      </c>
      <c r="R44" s="191">
        <f t="shared" si="9"/>
        <v>2.45</v>
      </c>
      <c r="S44" s="185">
        <f t="shared" si="10"/>
        <v>20</v>
      </c>
      <c r="T44" s="185">
        <f t="shared" si="11"/>
        <v>49</v>
      </c>
      <c r="U44" s="193">
        <f t="shared" si="12"/>
        <v>137.445</v>
      </c>
      <c r="V44" s="191">
        <f t="shared" ref="V44:W44" si="39">C44/100</f>
        <v>1</v>
      </c>
      <c r="W44" s="191">
        <f t="shared" si="39"/>
        <v>1.87</v>
      </c>
      <c r="X44" s="191">
        <f t="shared" si="14"/>
        <v>49</v>
      </c>
      <c r="Y44" s="194">
        <f t="shared" si="15"/>
        <v>91.63</v>
      </c>
      <c r="Z44" s="140"/>
      <c r="AA44" s="140"/>
      <c r="AB44" s="140"/>
      <c r="AC44" s="140"/>
      <c r="AD44" s="140"/>
      <c r="AE44" s="140"/>
      <c r="AF44" s="140"/>
      <c r="AG44" s="140"/>
      <c r="AH44" s="140"/>
      <c r="AI44" s="140"/>
      <c r="AJ44" s="140"/>
      <c r="AK44" s="140"/>
    </row>
    <row r="45" ht="27.0" customHeight="1">
      <c r="A45" s="185">
        <v>55.0</v>
      </c>
      <c r="B45" s="195" t="s">
        <v>55</v>
      </c>
      <c r="C45" s="195">
        <v>90.0</v>
      </c>
      <c r="D45" s="195">
        <v>187.0</v>
      </c>
      <c r="E45" s="195">
        <v>244.0</v>
      </c>
      <c r="F45" s="195">
        <f t="shared" si="5"/>
        <v>0</v>
      </c>
      <c r="G45" s="195">
        <f t="shared" si="6"/>
        <v>123.1956</v>
      </c>
      <c r="H45" s="196">
        <f t="shared" si="7"/>
        <v>123.1956</v>
      </c>
      <c r="I45" s="195">
        <v>1.0</v>
      </c>
      <c r="J45" s="219">
        <f t="shared" si="8"/>
        <v>123.1956</v>
      </c>
      <c r="K45" s="140"/>
      <c r="L45" s="198"/>
      <c r="M45" s="199"/>
      <c r="N45" s="199"/>
      <c r="O45" s="140"/>
      <c r="P45" s="140"/>
      <c r="Q45" s="192">
        <v>30.0</v>
      </c>
      <c r="R45" s="191">
        <f t="shared" si="9"/>
        <v>2.44</v>
      </c>
      <c r="S45" s="185">
        <f t="shared" si="10"/>
        <v>1</v>
      </c>
      <c r="T45" s="185">
        <f t="shared" si="11"/>
        <v>2.44</v>
      </c>
      <c r="U45" s="193">
        <f t="shared" si="12"/>
        <v>123.1956</v>
      </c>
      <c r="V45" s="191">
        <f t="shared" ref="V45:W45" si="40">C45/100</f>
        <v>0.9</v>
      </c>
      <c r="W45" s="191">
        <f t="shared" si="40"/>
        <v>1.87</v>
      </c>
      <c r="X45" s="191">
        <f t="shared" si="14"/>
        <v>2.44</v>
      </c>
      <c r="Y45" s="194">
        <f t="shared" si="15"/>
        <v>4.10652</v>
      </c>
      <c r="Z45" s="140"/>
      <c r="AA45" s="140"/>
      <c r="AB45" s="140"/>
      <c r="AC45" s="140"/>
      <c r="AD45" s="140"/>
      <c r="AE45" s="140"/>
      <c r="AF45" s="140"/>
      <c r="AG45" s="140"/>
      <c r="AH45" s="140"/>
      <c r="AI45" s="140"/>
      <c r="AJ45" s="140"/>
      <c r="AK45" s="140"/>
    </row>
    <row r="46" ht="27.0" customHeight="1">
      <c r="A46" s="185">
        <v>61.0</v>
      </c>
      <c r="B46" s="195" t="s">
        <v>55</v>
      </c>
      <c r="C46" s="195">
        <v>100.0</v>
      </c>
      <c r="D46" s="195">
        <v>187.0</v>
      </c>
      <c r="E46" s="195">
        <v>243.0</v>
      </c>
      <c r="F46" s="195">
        <f t="shared" si="5"/>
        <v>0</v>
      </c>
      <c r="G46" s="195">
        <f t="shared" si="6"/>
        <v>136.323</v>
      </c>
      <c r="H46" s="196">
        <f t="shared" si="7"/>
        <v>136.323</v>
      </c>
      <c r="I46" s="195">
        <v>4.0</v>
      </c>
      <c r="J46" s="219">
        <f t="shared" si="8"/>
        <v>545.292</v>
      </c>
      <c r="K46" s="140"/>
      <c r="L46" s="198"/>
      <c r="M46" s="199"/>
      <c r="N46" s="199"/>
      <c r="O46" s="140"/>
      <c r="P46" s="140"/>
      <c r="Q46" s="192">
        <v>30.0</v>
      </c>
      <c r="R46" s="191">
        <f t="shared" si="9"/>
        <v>2.43</v>
      </c>
      <c r="S46" s="185">
        <f t="shared" si="10"/>
        <v>4</v>
      </c>
      <c r="T46" s="185">
        <f t="shared" si="11"/>
        <v>9.72</v>
      </c>
      <c r="U46" s="193">
        <f t="shared" si="12"/>
        <v>136.323</v>
      </c>
      <c r="V46" s="191">
        <f t="shared" ref="V46:W46" si="41">C46/100</f>
        <v>1</v>
      </c>
      <c r="W46" s="191">
        <f t="shared" si="41"/>
        <v>1.87</v>
      </c>
      <c r="X46" s="191">
        <f t="shared" si="14"/>
        <v>9.72</v>
      </c>
      <c r="Y46" s="194">
        <f t="shared" si="15"/>
        <v>18.1764</v>
      </c>
      <c r="Z46" s="140"/>
      <c r="AA46" s="140"/>
      <c r="AB46" s="140"/>
      <c r="AC46" s="140"/>
      <c r="AD46" s="140"/>
      <c r="AE46" s="140"/>
      <c r="AF46" s="140"/>
      <c r="AG46" s="140"/>
      <c r="AH46" s="140"/>
      <c r="AI46" s="140"/>
      <c r="AJ46" s="140"/>
      <c r="AK46" s="140"/>
    </row>
    <row r="47" ht="27.0" customHeight="1">
      <c r="A47" s="185">
        <v>67.0</v>
      </c>
      <c r="B47" s="195" t="s">
        <v>55</v>
      </c>
      <c r="C47" s="195">
        <v>98.0</v>
      </c>
      <c r="D47" s="195">
        <v>187.0</v>
      </c>
      <c r="E47" s="195">
        <v>243.0</v>
      </c>
      <c r="F47" s="195">
        <f t="shared" si="5"/>
        <v>0</v>
      </c>
      <c r="G47" s="195">
        <f t="shared" si="6"/>
        <v>133.59654</v>
      </c>
      <c r="H47" s="196">
        <f t="shared" si="7"/>
        <v>133.59654</v>
      </c>
      <c r="I47" s="195">
        <v>3.0</v>
      </c>
      <c r="J47" s="219">
        <f t="shared" si="8"/>
        <v>400.78962</v>
      </c>
      <c r="K47" s="140"/>
      <c r="L47" s="198"/>
      <c r="M47" s="199"/>
      <c r="N47" s="199"/>
      <c r="O47" s="140"/>
      <c r="P47" s="140"/>
      <c r="Q47" s="192">
        <v>30.0</v>
      </c>
      <c r="R47" s="191">
        <f t="shared" si="9"/>
        <v>2.43</v>
      </c>
      <c r="S47" s="185">
        <f t="shared" si="10"/>
        <v>3</v>
      </c>
      <c r="T47" s="185">
        <f t="shared" si="11"/>
        <v>7.29</v>
      </c>
      <c r="U47" s="193">
        <f t="shared" si="12"/>
        <v>133.59654</v>
      </c>
      <c r="V47" s="191">
        <f t="shared" ref="V47:W47" si="42">C47/100</f>
        <v>0.98</v>
      </c>
      <c r="W47" s="191">
        <f t="shared" si="42"/>
        <v>1.87</v>
      </c>
      <c r="X47" s="191">
        <f t="shared" si="14"/>
        <v>7.29</v>
      </c>
      <c r="Y47" s="194">
        <f t="shared" si="15"/>
        <v>13.359654</v>
      </c>
      <c r="Z47" s="140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</row>
    <row r="48" ht="27.0" customHeight="1">
      <c r="A48" s="185">
        <v>70.0</v>
      </c>
      <c r="B48" s="195" t="s">
        <v>55</v>
      </c>
      <c r="C48" s="195">
        <v>100.0</v>
      </c>
      <c r="D48" s="195">
        <v>187.0</v>
      </c>
      <c r="E48" s="195">
        <v>257.0</v>
      </c>
      <c r="F48" s="195">
        <f t="shared" si="5"/>
        <v>0</v>
      </c>
      <c r="G48" s="195">
        <f t="shared" si="6"/>
        <v>144.177</v>
      </c>
      <c r="H48" s="196">
        <f t="shared" si="7"/>
        <v>144.177</v>
      </c>
      <c r="I48" s="195">
        <v>1.0</v>
      </c>
      <c r="J48" s="219">
        <f t="shared" si="8"/>
        <v>144.177</v>
      </c>
      <c r="K48" s="140"/>
      <c r="L48" s="198"/>
      <c r="M48" s="199"/>
      <c r="N48" s="199"/>
      <c r="O48" s="140"/>
      <c r="P48" s="140"/>
      <c r="Q48" s="192">
        <v>30.0</v>
      </c>
      <c r="R48" s="191">
        <f t="shared" si="9"/>
        <v>2.57</v>
      </c>
      <c r="S48" s="185">
        <f t="shared" si="10"/>
        <v>1</v>
      </c>
      <c r="T48" s="185">
        <f t="shared" si="11"/>
        <v>2.57</v>
      </c>
      <c r="U48" s="193">
        <f t="shared" si="12"/>
        <v>144.177</v>
      </c>
      <c r="V48" s="191">
        <f t="shared" ref="V48:W48" si="43">C48/100</f>
        <v>1</v>
      </c>
      <c r="W48" s="191">
        <f t="shared" si="43"/>
        <v>1.87</v>
      </c>
      <c r="X48" s="191">
        <f t="shared" si="14"/>
        <v>2.57</v>
      </c>
      <c r="Y48" s="194">
        <f t="shared" si="15"/>
        <v>4.8059</v>
      </c>
      <c r="Z48" s="140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140"/>
    </row>
    <row r="49" ht="27.0" customHeight="1">
      <c r="A49" s="185">
        <v>73.0</v>
      </c>
      <c r="B49" s="195" t="s">
        <v>55</v>
      </c>
      <c r="C49" s="195">
        <v>100.0</v>
      </c>
      <c r="D49" s="195">
        <v>187.0</v>
      </c>
      <c r="E49" s="195">
        <v>246.0</v>
      </c>
      <c r="F49" s="195">
        <f t="shared" si="5"/>
        <v>0</v>
      </c>
      <c r="G49" s="195">
        <f t="shared" si="6"/>
        <v>138.006</v>
      </c>
      <c r="H49" s="196">
        <f t="shared" si="7"/>
        <v>138.006</v>
      </c>
      <c r="I49" s="195">
        <v>3.0</v>
      </c>
      <c r="J49" s="219">
        <f t="shared" si="8"/>
        <v>414.018</v>
      </c>
      <c r="K49" s="140"/>
      <c r="L49" s="198"/>
      <c r="M49" s="199"/>
      <c r="N49" s="199"/>
      <c r="O49" s="140"/>
      <c r="P49" s="140"/>
      <c r="Q49" s="192">
        <v>30.0</v>
      </c>
      <c r="R49" s="191">
        <f t="shared" si="9"/>
        <v>2.46</v>
      </c>
      <c r="S49" s="185">
        <f t="shared" si="10"/>
        <v>3</v>
      </c>
      <c r="T49" s="185">
        <f t="shared" si="11"/>
        <v>7.38</v>
      </c>
      <c r="U49" s="193">
        <f t="shared" si="12"/>
        <v>138.006</v>
      </c>
      <c r="V49" s="191">
        <f t="shared" ref="V49:W49" si="44">C49/100</f>
        <v>1</v>
      </c>
      <c r="W49" s="191">
        <f t="shared" si="44"/>
        <v>1.87</v>
      </c>
      <c r="X49" s="191">
        <f t="shared" si="14"/>
        <v>7.38</v>
      </c>
      <c r="Y49" s="194">
        <f t="shared" si="15"/>
        <v>13.8006</v>
      </c>
      <c r="Z49" s="140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140"/>
    </row>
    <row r="50" ht="27.0" customHeight="1">
      <c r="A50" s="185">
        <v>74.0</v>
      </c>
      <c r="B50" s="186" t="s">
        <v>171</v>
      </c>
      <c r="C50" s="195">
        <v>70.0</v>
      </c>
      <c r="D50" s="195">
        <v>205.0</v>
      </c>
      <c r="E50" s="195">
        <v>109.0</v>
      </c>
      <c r="F50" s="195">
        <f t="shared" si="5"/>
        <v>0.8</v>
      </c>
      <c r="G50" s="195">
        <f t="shared" si="6"/>
        <v>55.527325</v>
      </c>
      <c r="H50" s="196">
        <f t="shared" si="7"/>
        <v>44.42186</v>
      </c>
      <c r="I50" s="195">
        <v>1.0</v>
      </c>
      <c r="J50" s="219">
        <f t="shared" si="8"/>
        <v>44.42186</v>
      </c>
      <c r="K50" s="140"/>
      <c r="L50" s="198"/>
      <c r="M50" s="199"/>
      <c r="N50" s="199"/>
      <c r="O50" s="140"/>
      <c r="P50" s="140"/>
      <c r="Q50" s="142">
        <v>35.5</v>
      </c>
      <c r="R50" s="191">
        <f t="shared" si="9"/>
        <v>1.09</v>
      </c>
      <c r="S50" s="185">
        <f t="shared" si="10"/>
        <v>1</v>
      </c>
      <c r="T50" s="185">
        <f t="shared" si="11"/>
        <v>1.09</v>
      </c>
      <c r="U50" s="193">
        <f t="shared" si="12"/>
        <v>55.527325</v>
      </c>
      <c r="V50" s="191">
        <f t="shared" ref="V50:W50" si="45">C50/100</f>
        <v>0.7</v>
      </c>
      <c r="W50" s="191">
        <f t="shared" si="45"/>
        <v>2.05</v>
      </c>
      <c r="X50" s="191">
        <f t="shared" si="14"/>
        <v>1.09</v>
      </c>
      <c r="Y50" s="194">
        <f t="shared" si="15"/>
        <v>1.56415</v>
      </c>
      <c r="Z50" s="140"/>
      <c r="AA50" s="140"/>
      <c r="AB50" s="140"/>
      <c r="AC50" s="140"/>
      <c r="AD50" s="140"/>
      <c r="AE50" s="140"/>
      <c r="AF50" s="140"/>
      <c r="AG50" s="140"/>
      <c r="AH50" s="140"/>
      <c r="AI50" s="140"/>
      <c r="AJ50" s="140"/>
      <c r="AK50" s="140"/>
    </row>
    <row r="51" ht="27.0" customHeight="1">
      <c r="A51" s="185">
        <v>75.0</v>
      </c>
      <c r="B51" s="195" t="s">
        <v>169</v>
      </c>
      <c r="C51" s="195">
        <v>67.0</v>
      </c>
      <c r="D51" s="195">
        <v>205.0</v>
      </c>
      <c r="E51" s="195">
        <v>238.0</v>
      </c>
      <c r="F51" s="195">
        <f t="shared" si="5"/>
        <v>0</v>
      </c>
      <c r="G51" s="195">
        <f t="shared" si="6"/>
        <v>116.047015</v>
      </c>
      <c r="H51" s="196">
        <f t="shared" si="7"/>
        <v>116.047015</v>
      </c>
      <c r="I51" s="195">
        <v>1.0</v>
      </c>
      <c r="J51" s="219">
        <f t="shared" si="8"/>
        <v>116.047015</v>
      </c>
      <c r="K51" s="140"/>
      <c r="L51" s="198"/>
      <c r="M51" s="199"/>
      <c r="N51" s="199"/>
      <c r="O51" s="140"/>
      <c r="P51" s="140"/>
      <c r="Q51" s="142">
        <v>35.5</v>
      </c>
      <c r="R51" s="191">
        <f t="shared" si="9"/>
        <v>2.38</v>
      </c>
      <c r="S51" s="185">
        <f t="shared" si="10"/>
        <v>1</v>
      </c>
      <c r="T51" s="185">
        <f t="shared" si="11"/>
        <v>2.38</v>
      </c>
      <c r="U51" s="193">
        <f t="shared" si="12"/>
        <v>116.047015</v>
      </c>
      <c r="V51" s="191">
        <f t="shared" ref="V51:W51" si="46">C51/100</f>
        <v>0.67</v>
      </c>
      <c r="W51" s="191">
        <f t="shared" si="46"/>
        <v>2.05</v>
      </c>
      <c r="X51" s="191">
        <f t="shared" si="14"/>
        <v>2.38</v>
      </c>
      <c r="Y51" s="194">
        <f t="shared" si="15"/>
        <v>3.26893</v>
      </c>
      <c r="Z51" s="140"/>
      <c r="AA51" s="140"/>
      <c r="AB51" s="140"/>
      <c r="AC51" s="140"/>
      <c r="AD51" s="140"/>
      <c r="AE51" s="140"/>
      <c r="AF51" s="140"/>
      <c r="AG51" s="140"/>
      <c r="AH51" s="140"/>
      <c r="AI51" s="140"/>
      <c r="AJ51" s="140"/>
      <c r="AK51" s="140"/>
    </row>
    <row r="52" ht="27.0" customHeight="1">
      <c r="A52" s="185">
        <v>76.0</v>
      </c>
      <c r="B52" s="195" t="s">
        <v>169</v>
      </c>
      <c r="C52" s="195">
        <v>88.0</v>
      </c>
      <c r="D52" s="195">
        <v>205.0</v>
      </c>
      <c r="E52" s="195">
        <v>177.0</v>
      </c>
      <c r="F52" s="195">
        <f t="shared" si="5"/>
        <v>0</v>
      </c>
      <c r="G52" s="195">
        <f t="shared" si="6"/>
        <v>113.35434</v>
      </c>
      <c r="H52" s="196">
        <f t="shared" si="7"/>
        <v>113.35434</v>
      </c>
      <c r="I52" s="195">
        <v>1.0</v>
      </c>
      <c r="J52" s="219">
        <f t="shared" si="8"/>
        <v>113.35434</v>
      </c>
      <c r="K52" s="140"/>
      <c r="L52" s="198"/>
      <c r="M52" s="199"/>
      <c r="N52" s="199"/>
      <c r="O52" s="140"/>
      <c r="P52" s="140"/>
      <c r="Q52" s="142">
        <v>35.5</v>
      </c>
      <c r="R52" s="191">
        <f t="shared" si="9"/>
        <v>1.77</v>
      </c>
      <c r="S52" s="185">
        <f t="shared" si="10"/>
        <v>1</v>
      </c>
      <c r="T52" s="185">
        <f t="shared" si="11"/>
        <v>1.77</v>
      </c>
      <c r="U52" s="193">
        <f t="shared" si="12"/>
        <v>113.35434</v>
      </c>
      <c r="V52" s="191">
        <f t="shared" ref="V52:W52" si="47">C52/100</f>
        <v>0.88</v>
      </c>
      <c r="W52" s="191">
        <f t="shared" si="47"/>
        <v>2.05</v>
      </c>
      <c r="X52" s="191">
        <f t="shared" si="14"/>
        <v>1.77</v>
      </c>
      <c r="Y52" s="194">
        <f t="shared" si="15"/>
        <v>3.19308</v>
      </c>
      <c r="Z52" s="140"/>
      <c r="AA52" s="140"/>
      <c r="AB52" s="140"/>
      <c r="AC52" s="140"/>
      <c r="AD52" s="140"/>
      <c r="AE52" s="140"/>
      <c r="AF52" s="140"/>
      <c r="AG52" s="140"/>
      <c r="AH52" s="140"/>
      <c r="AI52" s="140"/>
      <c r="AJ52" s="140"/>
      <c r="AK52" s="140"/>
    </row>
    <row r="53" ht="27.0" customHeight="1">
      <c r="A53" s="185">
        <v>77.0</v>
      </c>
      <c r="B53" s="195" t="s">
        <v>169</v>
      </c>
      <c r="C53" s="195">
        <v>84.0</v>
      </c>
      <c r="D53" s="195">
        <v>205.0</v>
      </c>
      <c r="E53" s="195">
        <v>177.0</v>
      </c>
      <c r="F53" s="195">
        <f t="shared" si="5"/>
        <v>0</v>
      </c>
      <c r="G53" s="195">
        <f t="shared" si="6"/>
        <v>108.20187</v>
      </c>
      <c r="H53" s="196">
        <f t="shared" si="7"/>
        <v>108.20187</v>
      </c>
      <c r="I53" s="195">
        <v>1.0</v>
      </c>
      <c r="J53" s="219">
        <f t="shared" si="8"/>
        <v>108.20187</v>
      </c>
      <c r="K53" s="140"/>
      <c r="L53" s="198"/>
      <c r="M53" s="199"/>
      <c r="N53" s="199"/>
      <c r="O53" s="140"/>
      <c r="P53" s="140"/>
      <c r="Q53" s="142">
        <v>35.5</v>
      </c>
      <c r="R53" s="191">
        <f t="shared" si="9"/>
        <v>1.77</v>
      </c>
      <c r="S53" s="185">
        <f t="shared" si="10"/>
        <v>1</v>
      </c>
      <c r="T53" s="185">
        <f t="shared" si="11"/>
        <v>1.77</v>
      </c>
      <c r="U53" s="193">
        <f t="shared" si="12"/>
        <v>108.20187</v>
      </c>
      <c r="V53" s="191">
        <f t="shared" ref="V53:W53" si="48">C53/100</f>
        <v>0.84</v>
      </c>
      <c r="W53" s="191">
        <f t="shared" si="48"/>
        <v>2.05</v>
      </c>
      <c r="X53" s="191">
        <f t="shared" si="14"/>
        <v>1.77</v>
      </c>
      <c r="Y53" s="194">
        <f t="shared" si="15"/>
        <v>3.04794</v>
      </c>
      <c r="Z53" s="140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140"/>
    </row>
    <row r="54" ht="27.0" customHeight="1">
      <c r="A54" s="185">
        <v>78.0</v>
      </c>
      <c r="B54" s="195" t="s">
        <v>169</v>
      </c>
      <c r="C54" s="195">
        <v>81.0</v>
      </c>
      <c r="D54" s="195">
        <v>205.0</v>
      </c>
      <c r="E54" s="195">
        <v>175.0</v>
      </c>
      <c r="F54" s="195">
        <f t="shared" si="5"/>
        <v>0</v>
      </c>
      <c r="G54" s="195">
        <f t="shared" si="6"/>
        <v>103.1585625</v>
      </c>
      <c r="H54" s="196">
        <f t="shared" si="7"/>
        <v>103.1585625</v>
      </c>
      <c r="I54" s="195">
        <v>1.0</v>
      </c>
      <c r="J54" s="219">
        <f t="shared" si="8"/>
        <v>103.1585625</v>
      </c>
      <c r="K54" s="140"/>
      <c r="L54" s="198"/>
      <c r="M54" s="199"/>
      <c r="N54" s="199"/>
      <c r="O54" s="140"/>
      <c r="P54" s="140"/>
      <c r="Q54" s="142">
        <v>35.5</v>
      </c>
      <c r="R54" s="191">
        <f t="shared" si="9"/>
        <v>1.75</v>
      </c>
      <c r="S54" s="185">
        <f t="shared" si="10"/>
        <v>1</v>
      </c>
      <c r="T54" s="185">
        <f t="shared" si="11"/>
        <v>1.75</v>
      </c>
      <c r="U54" s="193">
        <f t="shared" si="12"/>
        <v>103.1585625</v>
      </c>
      <c r="V54" s="191">
        <f t="shared" ref="V54:W54" si="49">C54/100</f>
        <v>0.81</v>
      </c>
      <c r="W54" s="191">
        <f t="shared" si="49"/>
        <v>2.05</v>
      </c>
      <c r="X54" s="191">
        <f t="shared" si="14"/>
        <v>1.75</v>
      </c>
      <c r="Y54" s="194">
        <f t="shared" si="15"/>
        <v>2.905875</v>
      </c>
      <c r="Z54" s="140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140"/>
    </row>
    <row r="55" ht="27.0" customHeight="1">
      <c r="A55" s="164"/>
      <c r="B55" s="180"/>
      <c r="C55" s="180"/>
      <c r="D55" s="180"/>
      <c r="E55" s="180"/>
      <c r="F55" s="180"/>
      <c r="G55" s="180"/>
      <c r="H55" s="183"/>
      <c r="I55" s="164"/>
      <c r="J55" s="202">
        <f>+Q80</f>
        <v>78</v>
      </c>
      <c r="K55" s="140"/>
      <c r="L55" s="140"/>
      <c r="M55" s="140"/>
      <c r="N55" s="140"/>
      <c r="O55" s="140"/>
      <c r="P55" s="140"/>
      <c r="Q55" s="203"/>
      <c r="R55" s="191">
        <f t="shared" si="9"/>
        <v>0</v>
      </c>
      <c r="S55" s="185" t="str">
        <f t="shared" si="10"/>
        <v/>
      </c>
      <c r="T55" s="185">
        <f t="shared" si="11"/>
        <v>0</v>
      </c>
      <c r="U55" s="193"/>
      <c r="V55" s="191">
        <f t="shared" ref="V55:W55" si="50">C55/100</f>
        <v>0</v>
      </c>
      <c r="W55" s="191">
        <f t="shared" si="50"/>
        <v>0</v>
      </c>
      <c r="X55" s="191">
        <f t="shared" si="14"/>
        <v>0</v>
      </c>
      <c r="Y55" s="194">
        <f t="shared" si="15"/>
        <v>0</v>
      </c>
      <c r="Z55" s="140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140"/>
    </row>
    <row r="56" ht="27.0" customHeight="1">
      <c r="A56" s="164"/>
      <c r="B56" s="204"/>
      <c r="C56" s="204"/>
      <c r="D56" s="204"/>
      <c r="E56" s="204"/>
      <c r="F56" s="204"/>
      <c r="G56" s="204"/>
      <c r="H56" s="205"/>
      <c r="I56" s="206">
        <f>SUM(I22:I54)</f>
        <v>136</v>
      </c>
      <c r="J56" s="207">
        <f>SUM(J22:J55)</f>
        <v>18173.58195</v>
      </c>
      <c r="K56" s="208"/>
      <c r="L56" s="208"/>
      <c r="M56" s="208"/>
      <c r="N56" s="208"/>
      <c r="O56" s="208"/>
      <c r="P56" s="208"/>
      <c r="Q56" s="142"/>
      <c r="R56" s="208">
        <f>SUMIFS($S$22:$S$54,$R$22:$R$54,"&gt;=3")</f>
        <v>0</v>
      </c>
      <c r="S56" s="208">
        <f t="shared" ref="S56:T56" si="51">SUM(S22:S54)</f>
        <v>136</v>
      </c>
      <c r="T56" s="208">
        <f t="shared" si="51"/>
        <v>317</v>
      </c>
      <c r="U56" s="209"/>
      <c r="V56" s="208"/>
      <c r="W56" s="208"/>
      <c r="X56" s="208"/>
      <c r="Y56" s="210">
        <f>SUM(Y22:Y55)</f>
        <v>602.666606</v>
      </c>
      <c r="Z56" s="208"/>
      <c r="AA56" s="208"/>
      <c r="AB56" s="208"/>
      <c r="AC56" s="208"/>
      <c r="AD56" s="208"/>
      <c r="AE56" s="208"/>
      <c r="AF56" s="208"/>
      <c r="AG56" s="208"/>
      <c r="AH56" s="208"/>
      <c r="AI56" s="208"/>
      <c r="AJ56" s="208"/>
      <c r="AK56" s="208"/>
    </row>
    <row r="57" ht="29.25" customHeight="1">
      <c r="A57" s="140"/>
      <c r="B57" s="140"/>
      <c r="C57" s="140"/>
      <c r="D57" s="140"/>
      <c r="E57" s="140"/>
      <c r="F57" s="140"/>
      <c r="G57" s="140"/>
      <c r="H57" s="141"/>
      <c r="I57" s="140"/>
      <c r="J57" s="140"/>
      <c r="K57" s="140"/>
      <c r="L57" s="140"/>
      <c r="M57" s="140"/>
      <c r="N57" s="140"/>
      <c r="O57" s="140"/>
      <c r="P57" s="140"/>
      <c r="Q57" s="142"/>
      <c r="R57" s="190"/>
      <c r="S57" s="140"/>
      <c r="T57" s="140"/>
      <c r="U57" s="143"/>
      <c r="V57" s="140"/>
      <c r="W57" s="140"/>
      <c r="X57" s="140"/>
      <c r="Y57" s="140"/>
      <c r="Z57" s="140"/>
      <c r="AA57" s="140"/>
      <c r="AB57" s="140"/>
      <c r="AC57" s="140"/>
      <c r="AD57" s="140"/>
      <c r="AE57" s="140"/>
      <c r="AF57" s="140"/>
      <c r="AG57" s="140"/>
      <c r="AH57" s="140"/>
      <c r="AI57" s="140"/>
      <c r="AJ57" s="140"/>
      <c r="AK57" s="140"/>
    </row>
    <row r="58" ht="29.25" customHeight="1">
      <c r="A58" s="140"/>
      <c r="B58" s="140"/>
      <c r="C58" s="140"/>
      <c r="D58" s="140"/>
      <c r="E58" s="140"/>
      <c r="F58" s="140"/>
      <c r="G58" s="140"/>
      <c r="H58" s="141"/>
      <c r="I58" s="140"/>
      <c r="J58" s="140"/>
      <c r="K58" s="140"/>
      <c r="L58" s="140"/>
      <c r="M58" s="140"/>
      <c r="N58" s="140"/>
      <c r="O58" s="140"/>
      <c r="P58" s="140"/>
      <c r="Q58" s="203"/>
      <c r="R58" s="140"/>
      <c r="S58" s="140" t="s">
        <v>48</v>
      </c>
      <c r="T58" s="140" t="s">
        <v>64</v>
      </c>
      <c r="U58" s="143"/>
      <c r="V58" s="140"/>
      <c r="W58" s="140"/>
      <c r="X58" s="140"/>
      <c r="Y58" s="140"/>
      <c r="Z58" s="140"/>
      <c r="AA58" s="140"/>
      <c r="AB58" s="140"/>
      <c r="AC58" s="140"/>
      <c r="AD58" s="140"/>
      <c r="AE58" s="140"/>
      <c r="AF58" s="140"/>
      <c r="AG58" s="140"/>
      <c r="AH58" s="140"/>
      <c r="AI58" s="140"/>
      <c r="AJ58" s="140"/>
      <c r="AK58" s="140"/>
    </row>
    <row r="59" ht="29.25" customHeight="1">
      <c r="A59" s="140"/>
      <c r="B59" s="140"/>
      <c r="C59" s="140"/>
      <c r="D59" s="140"/>
      <c r="E59" s="140"/>
      <c r="F59" s="140"/>
      <c r="G59" s="140"/>
      <c r="H59" s="141"/>
      <c r="I59" s="140"/>
      <c r="J59" s="140"/>
      <c r="K59" s="140"/>
      <c r="L59" s="140"/>
      <c r="M59" s="140"/>
      <c r="N59" s="140"/>
      <c r="O59" s="140"/>
      <c r="P59" s="140"/>
      <c r="Q59" s="142"/>
      <c r="R59" s="140" t="s">
        <v>31</v>
      </c>
      <c r="S59" s="211">
        <f>SUMIFS($J$22:$J$54,$R$22:$R$54,"&gt;=3")</f>
        <v>0</v>
      </c>
      <c r="T59" s="212"/>
      <c r="U59" s="143"/>
      <c r="V59" s="140"/>
      <c r="W59" s="140"/>
      <c r="X59" s="140"/>
      <c r="Y59" s="140"/>
      <c r="Z59" s="140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140"/>
    </row>
    <row r="60" ht="29.25" customHeight="1">
      <c r="A60" s="140" t="s">
        <v>32</v>
      </c>
      <c r="B60" s="140"/>
      <c r="C60" s="140"/>
      <c r="D60" s="140" t="s">
        <v>33</v>
      </c>
      <c r="E60" s="140"/>
      <c r="F60" s="140"/>
      <c r="G60" s="140"/>
      <c r="H60" s="141"/>
      <c r="I60" s="140"/>
      <c r="J60" s="140"/>
      <c r="K60" s="140"/>
      <c r="L60" s="140"/>
      <c r="M60" s="140"/>
      <c r="N60" s="140"/>
      <c r="O60" s="140"/>
      <c r="P60" s="140"/>
      <c r="Q60" s="142"/>
      <c r="R60" s="140" t="s">
        <v>34</v>
      </c>
      <c r="S60" s="213">
        <f>J56-S59</f>
        <v>18173.58195</v>
      </c>
      <c r="T60" s="212">
        <f>+SUMIFS($T$22:$T$54,$R$22:$R$54,"&gt;=3")</f>
        <v>0</v>
      </c>
      <c r="U60" s="143"/>
      <c r="V60" s="140"/>
      <c r="W60" s="140"/>
      <c r="X60" s="140"/>
      <c r="Y60" s="140"/>
      <c r="Z60" s="140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140"/>
    </row>
    <row r="61" ht="29.25" customHeight="1">
      <c r="A61" s="140"/>
      <c r="B61" s="140"/>
      <c r="C61" s="140"/>
      <c r="D61" s="140"/>
      <c r="E61" s="140"/>
      <c r="F61" s="140"/>
      <c r="G61" s="140"/>
      <c r="H61" s="141"/>
      <c r="I61" s="140"/>
      <c r="J61" s="140"/>
      <c r="K61" s="140"/>
      <c r="L61" s="140"/>
      <c r="M61" s="140"/>
      <c r="N61" s="140"/>
      <c r="O61" s="140"/>
      <c r="P61" s="140"/>
      <c r="Q61" s="203"/>
      <c r="R61" s="140"/>
      <c r="S61" s="214">
        <f>+I56</f>
        <v>136</v>
      </c>
      <c r="T61" s="140"/>
      <c r="U61" s="143"/>
      <c r="V61" s="140"/>
      <c r="W61" s="140"/>
      <c r="X61" s="140"/>
      <c r="Y61" s="140"/>
      <c r="Z61" s="140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140"/>
    </row>
    <row r="62" ht="39.0" customHeight="1">
      <c r="A62" s="180"/>
      <c r="B62" s="164" t="s">
        <v>12</v>
      </c>
      <c r="C62" s="181" t="s">
        <v>65</v>
      </c>
      <c r="D62" s="52"/>
      <c r="E62" s="53"/>
      <c r="F62" s="182"/>
      <c r="G62" s="182"/>
      <c r="H62" s="183" t="s">
        <v>14</v>
      </c>
      <c r="I62" s="164" t="s">
        <v>15</v>
      </c>
      <c r="J62" s="164" t="s">
        <v>16</v>
      </c>
      <c r="K62" s="140"/>
      <c r="L62" s="140"/>
      <c r="M62" s="140"/>
      <c r="N62" s="140"/>
      <c r="O62" s="140"/>
      <c r="P62" s="140"/>
      <c r="Q62" s="142"/>
      <c r="R62" s="140"/>
      <c r="S62" s="140"/>
      <c r="T62" s="140"/>
      <c r="U62" s="143"/>
      <c r="V62" s="140"/>
      <c r="W62" s="140"/>
      <c r="X62" s="140"/>
      <c r="Y62" s="140"/>
      <c r="Z62" s="140"/>
      <c r="AA62" s="140"/>
      <c r="AB62" s="140"/>
      <c r="AC62" s="140"/>
      <c r="AD62" s="140"/>
      <c r="AE62" s="140"/>
      <c r="AF62" s="140"/>
      <c r="AG62" s="140"/>
      <c r="AH62" s="140"/>
      <c r="AI62" s="140"/>
      <c r="AJ62" s="140"/>
      <c r="AK62" s="140"/>
    </row>
    <row r="63" ht="27.0" customHeight="1">
      <c r="A63" s="157">
        <v>1.0</v>
      </c>
      <c r="B63" s="215" t="s">
        <v>63</v>
      </c>
      <c r="C63" s="215">
        <v>92.0</v>
      </c>
      <c r="D63" s="215">
        <v>203.0</v>
      </c>
      <c r="E63" s="215">
        <v>233.0</v>
      </c>
      <c r="F63" s="215">
        <f t="shared" ref="F63:F65" si="52">1-VALUE(IF(RIGHT(B63, 1)="%", RIGHT(B63, 3), 0))</f>
        <v>0.2</v>
      </c>
      <c r="G63" s="215">
        <f t="shared" ref="G63:G65" si="53">+Q63*C63/100*D63/100*E63/100</f>
        <v>130.54524</v>
      </c>
      <c r="H63" s="216">
        <f t="shared" ref="H63:H65" si="54">IF(F63=0, G63, F63*G63)</f>
        <v>26.109048</v>
      </c>
      <c r="I63" s="215">
        <v>1.0</v>
      </c>
      <c r="J63" s="217">
        <f t="shared" ref="J63:J65" si="55">+I63*H63</f>
        <v>26.109048</v>
      </c>
      <c r="K63" s="140"/>
      <c r="L63" s="180">
        <f>D63*25.4/1000</f>
        <v>5.1562</v>
      </c>
      <c r="M63" s="164">
        <f>+I63</f>
        <v>1</v>
      </c>
      <c r="N63" s="164">
        <f>M63*L63</f>
        <v>5.1562</v>
      </c>
      <c r="O63" s="140"/>
      <c r="P63" s="140"/>
      <c r="Q63" s="142">
        <v>30.0</v>
      </c>
      <c r="R63" s="140"/>
      <c r="S63" s="140"/>
      <c r="T63" s="140"/>
      <c r="U63" s="143"/>
      <c r="V63" s="140"/>
      <c r="W63" s="140"/>
      <c r="X63" s="140"/>
      <c r="Y63" s="140"/>
      <c r="Z63" s="140"/>
      <c r="AA63" s="140"/>
      <c r="AB63" s="140"/>
      <c r="AC63" s="140"/>
      <c r="AD63" s="140"/>
      <c r="AE63" s="140"/>
      <c r="AF63" s="140"/>
      <c r="AG63" s="140"/>
      <c r="AH63" s="140"/>
      <c r="AI63" s="140"/>
      <c r="AJ63" s="140"/>
      <c r="AK63" s="140"/>
    </row>
    <row r="64" ht="27.0" customHeight="1">
      <c r="A64" s="157">
        <v>2.0</v>
      </c>
      <c r="B64" s="215" t="s">
        <v>60</v>
      </c>
      <c r="C64" s="215">
        <v>88.0</v>
      </c>
      <c r="D64" s="215">
        <v>187.0</v>
      </c>
      <c r="E64" s="215">
        <v>244.0</v>
      </c>
      <c r="F64" s="215">
        <f t="shared" si="52"/>
        <v>0.2</v>
      </c>
      <c r="G64" s="215">
        <f t="shared" si="53"/>
        <v>120.45792</v>
      </c>
      <c r="H64" s="216">
        <f t="shared" si="54"/>
        <v>24.091584</v>
      </c>
      <c r="I64" s="215">
        <v>1.0</v>
      </c>
      <c r="J64" s="217">
        <f t="shared" si="55"/>
        <v>24.091584</v>
      </c>
      <c r="K64" s="140"/>
      <c r="L64" s="180"/>
      <c r="M64" s="164"/>
      <c r="N64" s="164"/>
      <c r="O64" s="140"/>
      <c r="P64" s="140"/>
      <c r="Q64" s="142">
        <v>30.0</v>
      </c>
      <c r="R64" s="140"/>
      <c r="S64" s="140"/>
      <c r="T64" s="140"/>
      <c r="U64" s="143"/>
      <c r="V64" s="140"/>
      <c r="W64" s="140"/>
      <c r="X64" s="140"/>
      <c r="Y64" s="140"/>
      <c r="Z64" s="140"/>
      <c r="AA64" s="140"/>
      <c r="AB64" s="140"/>
      <c r="AC64" s="140"/>
      <c r="AD64" s="140"/>
      <c r="AE64" s="140"/>
      <c r="AF64" s="140"/>
      <c r="AG64" s="140"/>
      <c r="AH64" s="140"/>
      <c r="AI64" s="140"/>
      <c r="AJ64" s="140"/>
      <c r="AK64" s="140"/>
    </row>
    <row r="65" ht="27.0" customHeight="1">
      <c r="A65" s="164">
        <v>3.0</v>
      </c>
      <c r="B65" s="201" t="s">
        <v>171</v>
      </c>
      <c r="C65" s="201">
        <v>70.0</v>
      </c>
      <c r="D65" s="201">
        <v>205.0</v>
      </c>
      <c r="E65" s="201">
        <v>109.0</v>
      </c>
      <c r="F65" s="201">
        <f t="shared" si="52"/>
        <v>0.2</v>
      </c>
      <c r="G65" s="201">
        <f t="shared" si="53"/>
        <v>55.527325</v>
      </c>
      <c r="H65" s="218">
        <f t="shared" si="54"/>
        <v>11.105465</v>
      </c>
      <c r="I65" s="201">
        <v>1.0</v>
      </c>
      <c r="J65" s="219">
        <f t="shared" si="55"/>
        <v>11.105465</v>
      </c>
      <c r="K65" s="140"/>
      <c r="L65" s="180">
        <f>D65*25.4/1000</f>
        <v>5.207</v>
      </c>
      <c r="M65" s="164">
        <f>+I65</f>
        <v>1</v>
      </c>
      <c r="N65" s="164">
        <f>M65*L65</f>
        <v>5.207</v>
      </c>
      <c r="O65" s="140"/>
      <c r="P65" s="140"/>
      <c r="Q65" s="142">
        <v>35.5</v>
      </c>
      <c r="R65" s="140"/>
      <c r="S65" s="220"/>
      <c r="T65" s="140"/>
      <c r="U65" s="143"/>
      <c r="V65" s="140"/>
      <c r="W65" s="140"/>
      <c r="X65" s="140"/>
      <c r="Y65" s="140"/>
      <c r="Z65" s="140"/>
      <c r="AA65" s="140"/>
      <c r="AB65" s="140"/>
      <c r="AC65" s="140"/>
      <c r="AD65" s="140"/>
      <c r="AE65" s="140"/>
      <c r="AF65" s="140"/>
      <c r="AG65" s="140"/>
      <c r="AH65" s="140"/>
      <c r="AI65" s="140"/>
      <c r="AJ65" s="140"/>
      <c r="AK65" s="140"/>
    </row>
    <row r="66" ht="24.75" customHeight="1">
      <c r="A66" s="164"/>
      <c r="B66" s="198"/>
      <c r="C66" s="198"/>
      <c r="D66" s="198"/>
      <c r="E66" s="198"/>
      <c r="F66" s="198"/>
      <c r="G66" s="198"/>
      <c r="H66" s="222" t="s">
        <v>38</v>
      </c>
      <c r="I66" s="198"/>
      <c r="J66" s="223">
        <f>SUM(J63:J65)</f>
        <v>61.306097</v>
      </c>
      <c r="K66" s="140"/>
      <c r="L66" s="140"/>
      <c r="M66" s="140"/>
      <c r="N66" s="140"/>
      <c r="O66" s="140"/>
      <c r="P66" s="140"/>
      <c r="Q66" s="142"/>
      <c r="R66" s="224"/>
      <c r="S66" s="140"/>
      <c r="T66" s="140"/>
      <c r="U66" s="143"/>
      <c r="V66" s="140"/>
      <c r="W66" s="140"/>
      <c r="X66" s="140"/>
      <c r="Y66" s="140"/>
      <c r="Z66" s="140"/>
      <c r="AA66" s="140"/>
      <c r="AB66" s="140"/>
      <c r="AC66" s="140"/>
      <c r="AD66" s="140"/>
      <c r="AE66" s="140"/>
      <c r="AF66" s="140"/>
      <c r="AG66" s="140"/>
      <c r="AH66" s="140"/>
      <c r="AI66" s="140"/>
      <c r="AJ66" s="140"/>
      <c r="AK66" s="140"/>
    </row>
    <row r="67" ht="18.0" customHeight="1">
      <c r="A67" s="178"/>
      <c r="B67" s="146"/>
      <c r="C67" s="146"/>
      <c r="D67" s="146"/>
      <c r="E67" s="146"/>
      <c r="F67" s="146"/>
      <c r="G67" s="146"/>
      <c r="H67" s="147"/>
      <c r="I67" s="146"/>
      <c r="J67" s="179"/>
      <c r="K67" s="140"/>
      <c r="L67" s="140"/>
      <c r="M67" s="140"/>
      <c r="N67" s="140"/>
      <c r="O67" s="140"/>
      <c r="P67" s="140"/>
      <c r="Q67" s="142"/>
      <c r="R67" s="224"/>
      <c r="S67" s="140"/>
      <c r="T67" s="140"/>
      <c r="U67" s="143"/>
      <c r="V67" s="140"/>
      <c r="W67" s="140"/>
      <c r="X67" s="140"/>
      <c r="Y67" s="140"/>
      <c r="Z67" s="140"/>
      <c r="AA67" s="140"/>
      <c r="AB67" s="140"/>
      <c r="AC67" s="140"/>
      <c r="AD67" s="140"/>
      <c r="AE67" s="140"/>
      <c r="AF67" s="140"/>
      <c r="AG67" s="140"/>
      <c r="AH67" s="140"/>
      <c r="AI67" s="140"/>
      <c r="AJ67" s="140"/>
      <c r="AK67" s="140"/>
    </row>
    <row r="68" ht="18.0" customHeight="1">
      <c r="A68" s="140"/>
      <c r="B68" s="140"/>
      <c r="C68" s="140"/>
      <c r="D68" s="140"/>
      <c r="E68" s="140"/>
      <c r="F68" s="140"/>
      <c r="G68" s="140"/>
      <c r="H68" s="141"/>
      <c r="I68" s="140"/>
      <c r="J68" s="140"/>
      <c r="K68" s="140"/>
      <c r="L68" s="140"/>
      <c r="M68" s="140"/>
      <c r="N68" s="140"/>
      <c r="O68" s="140"/>
      <c r="P68" s="140"/>
      <c r="Q68" s="142"/>
      <c r="R68" s="224"/>
      <c r="S68" s="140"/>
      <c r="T68" s="140"/>
      <c r="U68" s="143"/>
      <c r="V68" s="140"/>
      <c r="W68" s="140"/>
      <c r="X68" s="140"/>
      <c r="Y68" s="140"/>
      <c r="Z68" s="140"/>
      <c r="AA68" s="140"/>
      <c r="AB68" s="140"/>
      <c r="AC68" s="140"/>
      <c r="AD68" s="140"/>
      <c r="AE68" s="140"/>
      <c r="AF68" s="140"/>
      <c r="AG68" s="140"/>
      <c r="AH68" s="140"/>
      <c r="AI68" s="140"/>
      <c r="AJ68" s="140"/>
      <c r="AK68" s="140"/>
    </row>
    <row r="69" ht="18.0" customHeight="1">
      <c r="A69" s="140"/>
      <c r="B69" s="140"/>
      <c r="C69" s="140"/>
      <c r="D69" s="140"/>
      <c r="E69" s="140"/>
      <c r="F69" s="140"/>
      <c r="G69" s="140"/>
      <c r="H69" s="141"/>
      <c r="I69" s="140"/>
      <c r="J69" s="140"/>
      <c r="K69" s="140"/>
      <c r="L69" s="140"/>
      <c r="M69" s="140"/>
      <c r="N69" s="140"/>
      <c r="O69" s="140"/>
      <c r="P69" s="140"/>
      <c r="Q69" s="142"/>
      <c r="R69" s="224"/>
      <c r="S69" s="140"/>
      <c r="T69" s="140"/>
      <c r="U69" s="143"/>
      <c r="V69" s="140"/>
      <c r="W69" s="140"/>
      <c r="X69" s="140"/>
      <c r="Y69" s="140"/>
      <c r="Z69" s="140"/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140"/>
    </row>
    <row r="70" ht="18.0" customHeight="1">
      <c r="A70" s="140" t="s">
        <v>39</v>
      </c>
      <c r="B70" s="140"/>
      <c r="C70" s="140"/>
      <c r="D70" s="140"/>
      <c r="E70" s="140"/>
      <c r="F70" s="140"/>
      <c r="G70" s="140"/>
      <c r="H70" s="141"/>
      <c r="I70" s="140"/>
      <c r="J70" s="140"/>
      <c r="K70" s="140"/>
      <c r="L70" s="140"/>
      <c r="M70" s="140"/>
      <c r="N70" s="140"/>
      <c r="O70" s="140"/>
      <c r="P70" s="140"/>
      <c r="Q70" s="142"/>
      <c r="R70" s="224"/>
      <c r="S70" s="140"/>
      <c r="T70" s="140"/>
      <c r="U70" s="143"/>
      <c r="V70" s="140"/>
      <c r="W70" s="140"/>
      <c r="X70" s="140"/>
      <c r="Y70" s="140"/>
      <c r="Z70" s="140"/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140"/>
    </row>
    <row r="71" ht="18.0" customHeight="1">
      <c r="A71" s="140"/>
      <c r="B71" s="140"/>
      <c r="C71" s="140"/>
      <c r="D71" s="140"/>
      <c r="E71" s="140"/>
      <c r="F71" s="140"/>
      <c r="G71" s="140"/>
      <c r="H71" s="141"/>
      <c r="I71" s="140"/>
      <c r="J71" s="140"/>
      <c r="K71" s="140"/>
      <c r="L71" s="140"/>
      <c r="M71" s="140"/>
      <c r="N71" s="140"/>
      <c r="O71" s="140"/>
      <c r="P71" s="140"/>
      <c r="Q71" s="142"/>
      <c r="R71" s="224"/>
      <c r="S71" s="140"/>
      <c r="T71" s="140"/>
      <c r="U71" s="143"/>
      <c r="V71" s="140"/>
      <c r="W71" s="140"/>
      <c r="X71" s="140"/>
      <c r="Y71" s="140"/>
      <c r="Z71" s="140"/>
      <c r="AA71" s="140"/>
      <c r="AB71" s="140"/>
      <c r="AC71" s="140"/>
      <c r="AD71" s="140"/>
      <c r="AE71" s="140"/>
      <c r="AF71" s="140"/>
      <c r="AG71" s="140"/>
      <c r="AH71" s="140"/>
      <c r="AI71" s="140"/>
      <c r="AJ71" s="140"/>
      <c r="AK71" s="140"/>
    </row>
    <row r="72" ht="42.0" customHeight="1">
      <c r="A72" s="180"/>
      <c r="B72" s="164" t="s">
        <v>12</v>
      </c>
      <c r="C72" s="181" t="s">
        <v>66</v>
      </c>
      <c r="D72" s="52"/>
      <c r="E72" s="53"/>
      <c r="F72" s="225"/>
      <c r="G72" s="225"/>
      <c r="H72" s="183" t="s">
        <v>14</v>
      </c>
      <c r="I72" s="226" t="s">
        <v>15</v>
      </c>
      <c r="J72" s="164" t="s">
        <v>16</v>
      </c>
      <c r="K72" s="140"/>
      <c r="L72" s="140"/>
      <c r="M72" s="140"/>
      <c r="N72" s="140"/>
      <c r="O72" s="140"/>
      <c r="P72" s="140"/>
      <c r="Q72" s="142"/>
      <c r="R72" s="224"/>
      <c r="S72" s="140"/>
      <c r="T72" s="140"/>
      <c r="U72" s="143"/>
      <c r="V72" s="140"/>
      <c r="W72" s="140"/>
      <c r="X72" s="140"/>
      <c r="Y72" s="140"/>
      <c r="Z72" s="140"/>
      <c r="AA72" s="140"/>
      <c r="AB72" s="140"/>
      <c r="AC72" s="140"/>
      <c r="AD72" s="140"/>
      <c r="AE72" s="140"/>
      <c r="AF72" s="140"/>
      <c r="AG72" s="140"/>
      <c r="AH72" s="140"/>
      <c r="AI72" s="140"/>
      <c r="AJ72" s="140"/>
      <c r="AK72" s="140"/>
    </row>
    <row r="73" ht="24.75" customHeight="1">
      <c r="A73" s="164">
        <v>1.0</v>
      </c>
      <c r="B73" s="296" t="s">
        <v>57</v>
      </c>
      <c r="C73" s="164"/>
      <c r="D73" s="164"/>
      <c r="E73" s="164"/>
      <c r="F73" s="164"/>
      <c r="G73" s="164"/>
      <c r="H73" s="227">
        <v>58.0</v>
      </c>
      <c r="I73" s="185">
        <v>1.0</v>
      </c>
      <c r="J73" s="219">
        <f t="shared" ref="J73:J78" si="56">+I73*H73</f>
        <v>58</v>
      </c>
      <c r="K73" s="180"/>
      <c r="L73" s="180"/>
      <c r="M73" s="180"/>
      <c r="N73" s="180"/>
      <c r="O73" s="180"/>
      <c r="P73" s="180"/>
      <c r="Q73" s="228"/>
      <c r="R73" s="224"/>
      <c r="S73" s="140"/>
      <c r="T73" s="140"/>
      <c r="U73" s="143"/>
      <c r="V73" s="140"/>
      <c r="W73" s="140"/>
      <c r="X73" s="140"/>
      <c r="Y73" s="140"/>
      <c r="Z73" s="140"/>
      <c r="AA73" s="140"/>
      <c r="AB73" s="140"/>
      <c r="AC73" s="140"/>
      <c r="AD73" s="140"/>
      <c r="AE73" s="140"/>
      <c r="AF73" s="140"/>
      <c r="AG73" s="140"/>
      <c r="AH73" s="140"/>
      <c r="AI73" s="140"/>
      <c r="AJ73" s="140"/>
      <c r="AK73" s="140"/>
    </row>
    <row r="74" ht="24.75" customHeight="1">
      <c r="A74" s="164">
        <v>2.0</v>
      </c>
      <c r="B74" s="215" t="s">
        <v>57</v>
      </c>
      <c r="C74" s="164"/>
      <c r="D74" s="164"/>
      <c r="E74" s="164"/>
      <c r="F74" s="164"/>
      <c r="G74" s="164"/>
      <c r="H74" s="227">
        <v>23.0</v>
      </c>
      <c r="I74" s="185">
        <v>1.0</v>
      </c>
      <c r="J74" s="219">
        <f t="shared" si="56"/>
        <v>23</v>
      </c>
      <c r="K74" s="180"/>
      <c r="L74" s="180"/>
      <c r="M74" s="180"/>
      <c r="N74" s="180"/>
      <c r="O74" s="180"/>
      <c r="P74" s="180"/>
      <c r="Q74" s="228"/>
      <c r="R74" s="224"/>
      <c r="S74" s="140"/>
      <c r="T74" s="140"/>
      <c r="U74" s="143"/>
      <c r="V74" s="140"/>
      <c r="W74" s="140"/>
      <c r="X74" s="140"/>
      <c r="Y74" s="140"/>
      <c r="Z74" s="140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140"/>
    </row>
    <row r="75" ht="24.75" customHeight="1">
      <c r="A75" s="164">
        <v>3.0</v>
      </c>
      <c r="B75" s="186" t="s">
        <v>55</v>
      </c>
      <c r="C75" s="164"/>
      <c r="D75" s="164"/>
      <c r="E75" s="164"/>
      <c r="F75" s="164"/>
      <c r="G75" s="164"/>
      <c r="H75" s="227">
        <v>50.0</v>
      </c>
      <c r="I75" s="185">
        <v>1.0</v>
      </c>
      <c r="J75" s="219">
        <f t="shared" si="56"/>
        <v>50</v>
      </c>
      <c r="K75" s="180"/>
      <c r="L75" s="180"/>
      <c r="M75" s="180"/>
      <c r="N75" s="180"/>
      <c r="O75" s="180"/>
      <c r="P75" s="180"/>
      <c r="Q75" s="228"/>
      <c r="R75" s="224"/>
      <c r="S75" s="140"/>
      <c r="T75" s="140"/>
      <c r="U75" s="143"/>
      <c r="V75" s="140"/>
      <c r="W75" s="140"/>
      <c r="X75" s="140"/>
      <c r="Y75" s="140"/>
      <c r="Z75" s="140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140"/>
    </row>
    <row r="76" ht="24.75" customHeight="1">
      <c r="A76" s="164">
        <v>4.0</v>
      </c>
      <c r="B76" s="201" t="s">
        <v>55</v>
      </c>
      <c r="C76" s="164"/>
      <c r="D76" s="164"/>
      <c r="E76" s="164"/>
      <c r="F76" s="164"/>
      <c r="G76" s="164"/>
      <c r="H76" s="227">
        <v>24.0</v>
      </c>
      <c r="I76" s="185">
        <v>1.0</v>
      </c>
      <c r="J76" s="219">
        <f t="shared" si="56"/>
        <v>24</v>
      </c>
      <c r="K76" s="180"/>
      <c r="L76" s="180"/>
      <c r="M76" s="180"/>
      <c r="N76" s="180"/>
      <c r="O76" s="180"/>
      <c r="P76" s="180"/>
      <c r="Q76" s="228"/>
      <c r="R76" s="224"/>
      <c r="S76" s="140"/>
      <c r="T76" s="140"/>
      <c r="U76" s="143"/>
      <c r="V76" s="140"/>
      <c r="W76" s="140"/>
      <c r="X76" s="140"/>
      <c r="Y76" s="140"/>
      <c r="Z76" s="140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140"/>
    </row>
    <row r="77" ht="24.75" customHeight="1">
      <c r="A77" s="164">
        <v>5.0</v>
      </c>
      <c r="B77" s="186" t="s">
        <v>169</v>
      </c>
      <c r="C77" s="164"/>
      <c r="D77" s="164"/>
      <c r="E77" s="164"/>
      <c r="F77" s="164"/>
      <c r="G77" s="164"/>
      <c r="H77" s="227">
        <v>25.0</v>
      </c>
      <c r="I77" s="185">
        <v>1.0</v>
      </c>
      <c r="J77" s="219">
        <f t="shared" si="56"/>
        <v>25</v>
      </c>
      <c r="K77" s="180"/>
      <c r="L77" s="180"/>
      <c r="M77" s="180"/>
      <c r="N77" s="180"/>
      <c r="O77" s="180"/>
      <c r="P77" s="180"/>
      <c r="Q77" s="228"/>
      <c r="R77" s="224"/>
      <c r="S77" s="140"/>
      <c r="T77" s="140"/>
      <c r="U77" s="143"/>
      <c r="V77" s="140"/>
      <c r="W77" s="140"/>
      <c r="X77" s="140"/>
      <c r="Y77" s="140"/>
      <c r="Z77" s="140"/>
      <c r="AA77" s="140"/>
      <c r="AB77" s="140"/>
      <c r="AC77" s="140"/>
      <c r="AD77" s="140"/>
      <c r="AE77" s="140"/>
      <c r="AF77" s="140"/>
      <c r="AG77" s="140"/>
      <c r="AH77" s="140"/>
      <c r="AI77" s="140"/>
      <c r="AJ77" s="140"/>
      <c r="AK77" s="140"/>
    </row>
    <row r="78" ht="24.75" customHeight="1">
      <c r="A78" s="164">
        <v>6.0</v>
      </c>
      <c r="B78" s="195" t="s">
        <v>169</v>
      </c>
      <c r="C78" s="164"/>
      <c r="D78" s="164"/>
      <c r="E78" s="164"/>
      <c r="F78" s="164"/>
      <c r="G78" s="164"/>
      <c r="H78" s="227">
        <v>15.0</v>
      </c>
      <c r="I78" s="185">
        <v>1.0</v>
      </c>
      <c r="J78" s="219">
        <f t="shared" si="56"/>
        <v>15</v>
      </c>
      <c r="K78" s="180"/>
      <c r="L78" s="180"/>
      <c r="M78" s="180"/>
      <c r="N78" s="180"/>
      <c r="O78" s="180"/>
      <c r="P78" s="180"/>
      <c r="Q78" s="228"/>
      <c r="R78" s="224"/>
      <c r="S78" s="140"/>
      <c r="T78" s="140"/>
      <c r="U78" s="143"/>
      <c r="V78" s="140"/>
      <c r="W78" s="140"/>
      <c r="X78" s="140"/>
      <c r="Y78" s="140"/>
      <c r="Z78" s="140"/>
      <c r="AA78" s="140"/>
      <c r="AB78" s="140"/>
      <c r="AC78" s="140"/>
      <c r="AD78" s="140"/>
      <c r="AE78" s="140"/>
      <c r="AF78" s="140"/>
      <c r="AG78" s="140"/>
      <c r="AH78" s="140"/>
      <c r="AI78" s="140"/>
      <c r="AJ78" s="140"/>
      <c r="AK78" s="140"/>
    </row>
    <row r="79" ht="18.0" customHeight="1">
      <c r="A79" s="140"/>
      <c r="B79" s="140"/>
      <c r="C79" s="140"/>
      <c r="D79" s="140"/>
      <c r="E79" s="140"/>
      <c r="F79" s="140"/>
      <c r="G79" s="140"/>
      <c r="H79" s="141" t="s">
        <v>38</v>
      </c>
      <c r="I79" s="140"/>
      <c r="J79" s="232">
        <f>SUM(J73:J78)</f>
        <v>195</v>
      </c>
      <c r="K79" s="233"/>
      <c r="L79" s="233"/>
      <c r="M79" s="233"/>
      <c r="N79" s="233"/>
      <c r="O79" s="233"/>
      <c r="P79" s="233"/>
      <c r="Q79" s="234"/>
      <c r="R79" s="224"/>
      <c r="S79" s="140"/>
      <c r="T79" s="140"/>
      <c r="U79" s="143"/>
      <c r="V79" s="140"/>
      <c r="W79" s="140"/>
      <c r="X79" s="140"/>
      <c r="Y79" s="140"/>
      <c r="Z79" s="140"/>
      <c r="AA79" s="140"/>
      <c r="AB79" s="140"/>
      <c r="AC79" s="140"/>
      <c r="AD79" s="140"/>
      <c r="AE79" s="140"/>
      <c r="AF79" s="140"/>
      <c r="AG79" s="140"/>
      <c r="AH79" s="140"/>
      <c r="AI79" s="140"/>
      <c r="AJ79" s="140"/>
      <c r="AK79" s="140"/>
    </row>
    <row r="80" ht="18.0" customHeight="1">
      <c r="A80" s="146"/>
      <c r="B80" s="146"/>
      <c r="C80" s="146"/>
      <c r="D80" s="146"/>
      <c r="E80" s="146"/>
      <c r="F80" s="146"/>
      <c r="G80" s="146"/>
      <c r="H80" s="147"/>
      <c r="I80" s="177"/>
      <c r="J80" s="204">
        <f>+J79*60%</f>
        <v>117</v>
      </c>
      <c r="K80" s="204"/>
      <c r="L80" s="204"/>
      <c r="M80" s="204"/>
      <c r="N80" s="204"/>
      <c r="O80" s="204"/>
      <c r="P80" s="204"/>
      <c r="Q80" s="206">
        <f>+J79*40%</f>
        <v>78</v>
      </c>
      <c r="R80" s="224"/>
      <c r="S80" s="140"/>
      <c r="T80" s="140"/>
      <c r="U80" s="143"/>
      <c r="V80" s="140"/>
      <c r="W80" s="140"/>
      <c r="X80" s="140"/>
      <c r="Y80" s="140"/>
      <c r="Z80" s="140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140"/>
    </row>
    <row r="81" ht="18.0" customHeight="1">
      <c r="A81" s="140"/>
      <c r="B81" s="140"/>
      <c r="C81" s="140"/>
      <c r="D81" s="140"/>
      <c r="E81" s="140"/>
      <c r="F81" s="140"/>
      <c r="G81" s="140"/>
      <c r="H81" s="141"/>
      <c r="I81" s="140"/>
      <c r="J81" s="140"/>
      <c r="K81" s="140"/>
      <c r="L81" s="140"/>
      <c r="M81" s="140"/>
      <c r="N81" s="140"/>
      <c r="O81" s="140"/>
      <c r="P81" s="140"/>
      <c r="Q81" s="142"/>
      <c r="R81" s="224"/>
      <c r="S81" s="140"/>
      <c r="T81" s="140"/>
      <c r="U81" s="143"/>
      <c r="V81" s="140"/>
      <c r="W81" s="140"/>
      <c r="X81" s="140"/>
      <c r="Y81" s="140"/>
      <c r="Z81" s="140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140"/>
    </row>
    <row r="82" ht="18.0" customHeight="1">
      <c r="A82" s="140"/>
      <c r="B82" s="140"/>
      <c r="C82" s="140"/>
      <c r="D82" s="140"/>
      <c r="E82" s="140"/>
      <c r="F82" s="140"/>
      <c r="G82" s="140"/>
      <c r="H82" s="141"/>
      <c r="I82" s="140"/>
      <c r="J82" s="140"/>
      <c r="K82" s="140"/>
      <c r="L82" s="140"/>
      <c r="M82" s="140"/>
      <c r="N82" s="140"/>
      <c r="O82" s="140"/>
      <c r="P82" s="140"/>
      <c r="Q82" s="142"/>
      <c r="R82" s="224"/>
      <c r="S82" s="140"/>
      <c r="T82" s="140"/>
      <c r="U82" s="143"/>
      <c r="V82" s="140"/>
      <c r="W82" s="140"/>
      <c r="X82" s="140"/>
      <c r="Y82" s="140"/>
      <c r="Z82" s="140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140"/>
    </row>
    <row r="83" ht="18.0" customHeight="1">
      <c r="A83" s="235" t="s">
        <v>41</v>
      </c>
      <c r="B83" s="140"/>
      <c r="C83" s="140"/>
      <c r="D83" s="140"/>
      <c r="E83" s="140"/>
      <c r="F83" s="140"/>
      <c r="G83" s="140"/>
      <c r="H83" s="141"/>
      <c r="I83" s="140"/>
      <c r="J83" s="140"/>
      <c r="K83" s="140"/>
      <c r="L83" s="140"/>
      <c r="M83" s="140"/>
      <c r="N83" s="140"/>
      <c r="O83" s="140"/>
      <c r="P83" s="140"/>
      <c r="Q83" s="142"/>
      <c r="R83" s="224"/>
      <c r="S83" s="140"/>
      <c r="T83" s="140"/>
      <c r="U83" s="143"/>
      <c r="V83" s="140"/>
      <c r="W83" s="140"/>
      <c r="X83" s="140"/>
      <c r="Y83" s="140"/>
      <c r="Z83" s="140"/>
      <c r="AA83" s="140"/>
      <c r="AB83" s="140"/>
      <c r="AC83" s="140"/>
      <c r="AD83" s="140"/>
      <c r="AE83" s="140"/>
      <c r="AF83" s="140"/>
      <c r="AG83" s="140"/>
      <c r="AH83" s="140"/>
      <c r="AI83" s="140"/>
      <c r="AJ83" s="140"/>
      <c r="AK83" s="140"/>
    </row>
    <row r="84" ht="18.0" customHeight="1">
      <c r="A84" s="236"/>
      <c r="B84" s="237" t="s">
        <v>42</v>
      </c>
      <c r="C84" s="237" t="s">
        <v>43</v>
      </c>
      <c r="D84" s="237" t="s">
        <v>44</v>
      </c>
      <c r="E84" s="237" t="s">
        <v>45</v>
      </c>
      <c r="F84" s="237"/>
      <c r="G84" s="237"/>
      <c r="H84" s="238" t="s">
        <v>46</v>
      </c>
      <c r="I84" s="239" t="s">
        <v>47</v>
      </c>
      <c r="J84" s="140"/>
      <c r="K84" s="140"/>
      <c r="L84" s="140"/>
      <c r="M84" s="140"/>
      <c r="N84" s="140"/>
      <c r="O84" s="140"/>
      <c r="P84" s="140"/>
      <c r="Q84" s="142"/>
      <c r="R84" s="224"/>
      <c r="S84" s="140"/>
      <c r="T84" s="140"/>
      <c r="U84" s="143"/>
      <c r="V84" s="140"/>
      <c r="W84" s="140"/>
      <c r="X84" s="140"/>
      <c r="Y84" s="140"/>
      <c r="Z84" s="140"/>
      <c r="AA84" s="140"/>
      <c r="AB84" s="140"/>
      <c r="AC84" s="140"/>
      <c r="AD84" s="140"/>
      <c r="AE84" s="140"/>
      <c r="AF84" s="140"/>
      <c r="AG84" s="140"/>
      <c r="AH84" s="140"/>
      <c r="AI84" s="140"/>
      <c r="AJ84" s="140"/>
      <c r="AK84" s="140"/>
    </row>
    <row r="85" ht="18.0" customHeight="1">
      <c r="A85" s="240" t="s">
        <v>48</v>
      </c>
      <c r="B85" s="241">
        <f>+E15</f>
        <v>18749.845</v>
      </c>
      <c r="C85" s="242">
        <f>+J56</f>
        <v>18173.58195</v>
      </c>
      <c r="D85" s="242">
        <f>+J66</f>
        <v>61.306097</v>
      </c>
      <c r="E85" s="243">
        <f>J80</f>
        <v>117</v>
      </c>
      <c r="F85" s="243"/>
      <c r="G85" s="243"/>
      <c r="H85" s="244">
        <f>+I15</f>
        <v>323.2502878</v>
      </c>
      <c r="I85" s="245">
        <f>+B85-C85-D85-E85-H85</f>
        <v>74.70666975</v>
      </c>
      <c r="J85" s="140"/>
      <c r="K85" s="140"/>
      <c r="L85" s="140"/>
      <c r="M85" s="140"/>
      <c r="N85" s="140"/>
      <c r="O85" s="140"/>
      <c r="P85" s="140"/>
      <c r="Q85" s="142"/>
      <c r="R85" s="224"/>
      <c r="S85" s="140"/>
      <c r="T85" s="140"/>
      <c r="U85" s="143"/>
      <c r="V85" s="140"/>
      <c r="W85" s="140"/>
      <c r="X85" s="140"/>
      <c r="Y85" s="140"/>
      <c r="Z85" s="140"/>
      <c r="AA85" s="140"/>
      <c r="AB85" s="140"/>
      <c r="AC85" s="140"/>
      <c r="AD85" s="140"/>
      <c r="AE85" s="140"/>
      <c r="AF85" s="140"/>
      <c r="AG85" s="140"/>
      <c r="AH85" s="140"/>
      <c r="AI85" s="140"/>
      <c r="AJ85" s="140"/>
      <c r="AK85" s="140"/>
    </row>
    <row r="86" ht="18.0" customHeight="1">
      <c r="A86" s="246" t="s">
        <v>49</v>
      </c>
      <c r="B86" s="247"/>
      <c r="C86" s="248">
        <f>+C85/B85</f>
        <v>0.9692657164</v>
      </c>
      <c r="D86" s="248">
        <f>+D85/B85</f>
        <v>0.003269685536</v>
      </c>
      <c r="E86" s="248">
        <f>+E85/B85</f>
        <v>0.006240051584</v>
      </c>
      <c r="F86" s="248"/>
      <c r="G86" s="248"/>
      <c r="H86" s="249">
        <f>+H85/B85</f>
        <v>0.01724015787</v>
      </c>
      <c r="I86" s="250">
        <f>+I85/B85</f>
        <v>0.003984388658</v>
      </c>
      <c r="J86" s="140"/>
      <c r="K86" s="140"/>
      <c r="L86" s="140"/>
      <c r="M86" s="140"/>
      <c r="N86" s="140"/>
      <c r="O86" s="140"/>
      <c r="P86" s="140"/>
      <c r="Q86" s="142"/>
      <c r="R86" s="224"/>
      <c r="S86" s="140"/>
      <c r="T86" s="140"/>
      <c r="U86" s="143"/>
      <c r="V86" s="140"/>
      <c r="W86" s="140"/>
      <c r="X86" s="140"/>
      <c r="Y86" s="140"/>
      <c r="Z86" s="140"/>
      <c r="AA86" s="140"/>
      <c r="AB86" s="140"/>
      <c r="AC86" s="140"/>
      <c r="AD86" s="140"/>
      <c r="AE86" s="140"/>
      <c r="AF86" s="140"/>
      <c r="AG86" s="140"/>
      <c r="AH86" s="140"/>
      <c r="AI86" s="140"/>
      <c r="AJ86" s="140"/>
      <c r="AK86" s="140"/>
    </row>
    <row r="87" ht="18.0" customHeight="1">
      <c r="A87" s="167"/>
      <c r="B87" s="221"/>
      <c r="C87" s="251"/>
      <c r="D87" s="251"/>
      <c r="E87" s="251"/>
      <c r="F87" s="251"/>
      <c r="G87" s="251"/>
      <c r="H87" s="252"/>
      <c r="I87" s="253"/>
      <c r="J87" s="140"/>
      <c r="K87" s="140"/>
      <c r="L87" s="140"/>
      <c r="M87" s="140"/>
      <c r="N87" s="140"/>
      <c r="O87" s="140"/>
      <c r="P87" s="140"/>
      <c r="Q87" s="142"/>
      <c r="R87" s="224"/>
      <c r="S87" s="140"/>
      <c r="T87" s="140"/>
      <c r="U87" s="143"/>
      <c r="V87" s="140"/>
      <c r="W87" s="140"/>
      <c r="X87" s="140"/>
      <c r="Y87" s="140"/>
      <c r="Z87" s="140"/>
      <c r="AA87" s="140"/>
      <c r="AB87" s="140"/>
      <c r="AC87" s="140"/>
      <c r="AD87" s="140"/>
      <c r="AE87" s="140"/>
      <c r="AF87" s="140"/>
      <c r="AG87" s="140"/>
      <c r="AH87" s="140"/>
      <c r="AI87" s="140"/>
      <c r="AJ87" s="140"/>
      <c r="AK87" s="140"/>
    </row>
    <row r="88" ht="18.0" customHeight="1">
      <c r="A88" s="254"/>
      <c r="B88" s="255"/>
      <c r="C88" s="255"/>
      <c r="D88" s="255" t="s">
        <v>50</v>
      </c>
      <c r="E88" s="255" t="s">
        <v>48</v>
      </c>
      <c r="F88" s="255"/>
      <c r="G88" s="255"/>
      <c r="H88" s="256">
        <f>+D85+E85+H85+I85</f>
        <v>576.2630545</v>
      </c>
      <c r="I88" s="257"/>
      <c r="J88" s="140"/>
      <c r="K88" s="140"/>
      <c r="L88" s="140"/>
      <c r="M88" s="140"/>
      <c r="N88" s="140"/>
      <c r="O88" s="140"/>
      <c r="P88" s="140"/>
      <c r="Q88" s="142"/>
      <c r="R88" s="141"/>
      <c r="S88" s="140"/>
      <c r="T88" s="140"/>
      <c r="U88" s="143"/>
      <c r="V88" s="140"/>
      <c r="W88" s="140"/>
      <c r="X88" s="140"/>
      <c r="Y88" s="140"/>
      <c r="Z88" s="140"/>
      <c r="AA88" s="140"/>
      <c r="AB88" s="140"/>
      <c r="AC88" s="140"/>
      <c r="AD88" s="140"/>
      <c r="AE88" s="140"/>
      <c r="AF88" s="140"/>
      <c r="AG88" s="140"/>
      <c r="AH88" s="140"/>
      <c r="AI88" s="140"/>
      <c r="AJ88" s="140"/>
      <c r="AK88" s="140"/>
    </row>
    <row r="89" ht="18.0" customHeight="1">
      <c r="A89" s="258"/>
      <c r="B89" s="140"/>
      <c r="C89" s="140"/>
      <c r="D89" s="140"/>
      <c r="E89" s="140" t="s">
        <v>49</v>
      </c>
      <c r="F89" s="140"/>
      <c r="G89" s="140"/>
      <c r="H89" s="252">
        <f>+H88/B85</f>
        <v>0.03073428364</v>
      </c>
      <c r="I89" s="259"/>
      <c r="J89" s="140"/>
      <c r="K89" s="140"/>
      <c r="L89" s="140"/>
      <c r="M89" s="140"/>
      <c r="N89" s="140"/>
      <c r="O89" s="140"/>
      <c r="P89" s="140"/>
      <c r="Q89" s="142"/>
      <c r="R89" s="141"/>
      <c r="S89" s="140"/>
      <c r="T89" s="140"/>
      <c r="U89" s="143"/>
      <c r="V89" s="140"/>
      <c r="W89" s="140"/>
      <c r="X89" s="140"/>
      <c r="Y89" s="140"/>
      <c r="Z89" s="140"/>
      <c r="AA89" s="140"/>
      <c r="AB89" s="140"/>
      <c r="AC89" s="140"/>
      <c r="AD89" s="140"/>
      <c r="AE89" s="140"/>
      <c r="AF89" s="140"/>
      <c r="AG89" s="140"/>
      <c r="AH89" s="140"/>
      <c r="AI89" s="140"/>
      <c r="AJ89" s="140"/>
      <c r="AK89" s="140"/>
    </row>
    <row r="90" ht="18.0" customHeight="1">
      <c r="A90" s="258"/>
      <c r="B90" s="140"/>
      <c r="C90" s="140" t="s">
        <v>51</v>
      </c>
      <c r="D90" s="140"/>
      <c r="E90" s="140"/>
      <c r="F90" s="140"/>
      <c r="G90" s="140"/>
      <c r="H90" s="141"/>
      <c r="I90" s="259"/>
      <c r="J90" s="140"/>
      <c r="K90" s="140"/>
      <c r="L90" s="140"/>
      <c r="M90" s="140"/>
      <c r="N90" s="140"/>
      <c r="O90" s="140"/>
      <c r="P90" s="140"/>
      <c r="Q90" s="142"/>
      <c r="R90" s="141"/>
      <c r="S90" s="140"/>
      <c r="T90" s="140"/>
      <c r="U90" s="143"/>
      <c r="V90" s="140"/>
      <c r="W90" s="140"/>
      <c r="X90" s="140"/>
      <c r="Y90" s="140"/>
      <c r="Z90" s="140"/>
      <c r="AA90" s="140"/>
      <c r="AB90" s="140"/>
      <c r="AC90" s="140"/>
      <c r="AD90" s="140"/>
      <c r="AE90" s="140"/>
      <c r="AF90" s="140"/>
      <c r="AG90" s="140"/>
      <c r="AH90" s="140"/>
      <c r="AI90" s="140"/>
      <c r="AJ90" s="140"/>
      <c r="AK90" s="140"/>
    </row>
    <row r="91" ht="18.0" customHeight="1">
      <c r="A91" s="258"/>
      <c r="B91" s="140"/>
      <c r="C91" s="140"/>
      <c r="D91" s="140" t="s">
        <v>52</v>
      </c>
      <c r="E91" s="140"/>
      <c r="F91" s="140"/>
      <c r="G91" s="140"/>
      <c r="H91" s="141">
        <f>+H90*(H88-H85)</f>
        <v>0</v>
      </c>
      <c r="I91" s="259"/>
      <c r="J91" s="140"/>
      <c r="K91" s="140"/>
      <c r="L91" s="140"/>
      <c r="M91" s="140"/>
      <c r="N91" s="140"/>
      <c r="O91" s="140"/>
      <c r="P91" s="140"/>
      <c r="Q91" s="142"/>
      <c r="R91" s="140"/>
      <c r="S91" s="140"/>
      <c r="T91" s="140"/>
      <c r="U91" s="143"/>
      <c r="V91" s="140"/>
      <c r="W91" s="140"/>
      <c r="X91" s="140"/>
      <c r="Y91" s="140"/>
      <c r="Z91" s="140"/>
      <c r="AA91" s="140"/>
      <c r="AB91" s="140"/>
      <c r="AC91" s="140"/>
      <c r="AD91" s="140"/>
      <c r="AE91" s="140"/>
      <c r="AF91" s="140"/>
      <c r="AG91" s="140"/>
      <c r="AH91" s="140"/>
      <c r="AI91" s="140"/>
      <c r="AJ91" s="140"/>
      <c r="AK91" s="140"/>
    </row>
    <row r="92" ht="18.0" customHeight="1">
      <c r="A92" s="260"/>
      <c r="B92" s="261"/>
      <c r="C92" s="261"/>
      <c r="D92" s="261"/>
      <c r="E92" s="261"/>
      <c r="F92" s="261"/>
      <c r="G92" s="261"/>
      <c r="H92" s="262"/>
      <c r="I92" s="263"/>
      <c r="J92" s="140"/>
      <c r="K92" s="140"/>
      <c r="L92" s="140"/>
      <c r="M92" s="140"/>
      <c r="N92" s="140"/>
      <c r="O92" s="140"/>
      <c r="P92" s="140"/>
      <c r="Q92" s="142"/>
      <c r="R92" s="140"/>
      <c r="S92" s="140"/>
      <c r="T92" s="140"/>
      <c r="U92" s="143"/>
      <c r="V92" s="140"/>
      <c r="W92" s="140"/>
      <c r="X92" s="140"/>
      <c r="Y92" s="140"/>
      <c r="Z92" s="140"/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140"/>
    </row>
    <row r="93" ht="18.0" customHeight="1">
      <c r="A93" s="140"/>
      <c r="B93" s="140"/>
      <c r="C93" s="140"/>
      <c r="D93" s="140"/>
      <c r="E93" s="140"/>
      <c r="F93" s="140"/>
      <c r="G93" s="140"/>
      <c r="H93" s="141"/>
      <c r="I93" s="140"/>
      <c r="J93" s="140"/>
      <c r="K93" s="140"/>
      <c r="L93" s="140"/>
      <c r="M93" s="140"/>
      <c r="N93" s="140"/>
      <c r="O93" s="140"/>
      <c r="P93" s="140"/>
      <c r="Q93" s="142"/>
      <c r="R93" s="140"/>
      <c r="S93" s="140"/>
      <c r="T93" s="140"/>
      <c r="U93" s="143"/>
      <c r="V93" s="140"/>
      <c r="W93" s="140"/>
      <c r="X93" s="140"/>
      <c r="Y93" s="140"/>
      <c r="Z93" s="140"/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140"/>
    </row>
    <row r="94" ht="18.0" customHeight="1">
      <c r="A94" s="140"/>
      <c r="B94" s="140"/>
      <c r="C94" s="140"/>
      <c r="D94" s="140"/>
      <c r="E94" s="140"/>
      <c r="F94" s="140"/>
      <c r="G94" s="140"/>
      <c r="H94" s="141"/>
      <c r="I94" s="140"/>
      <c r="J94" s="140"/>
      <c r="K94" s="140"/>
      <c r="L94" s="140"/>
      <c r="M94" s="140"/>
      <c r="N94" s="140"/>
      <c r="O94" s="140"/>
      <c r="P94" s="140"/>
      <c r="Q94" s="142"/>
      <c r="R94" s="140"/>
      <c r="S94" s="140"/>
      <c r="T94" s="140"/>
      <c r="U94" s="143"/>
      <c r="V94" s="140"/>
      <c r="W94" s="140"/>
      <c r="X94" s="140"/>
      <c r="Y94" s="140"/>
      <c r="Z94" s="140"/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140"/>
    </row>
    <row r="95" ht="18.0" customHeight="1">
      <c r="A95" s="140"/>
      <c r="B95" s="140"/>
      <c r="C95" s="140"/>
      <c r="D95" s="140"/>
      <c r="E95" s="140"/>
      <c r="F95" s="140"/>
      <c r="G95" s="140"/>
      <c r="H95" s="141"/>
      <c r="I95" s="140"/>
      <c r="J95" s="140"/>
      <c r="K95" s="140"/>
      <c r="L95" s="140"/>
      <c r="M95" s="140"/>
      <c r="N95" s="140"/>
      <c r="O95" s="140"/>
      <c r="P95" s="140"/>
      <c r="Q95" s="142"/>
      <c r="R95" s="140"/>
      <c r="S95" s="140"/>
      <c r="T95" s="140"/>
      <c r="U95" s="143"/>
      <c r="V95" s="140"/>
      <c r="W95" s="140"/>
      <c r="X95" s="140"/>
      <c r="Y95" s="140"/>
      <c r="Z95" s="140"/>
      <c r="AA95" s="140"/>
      <c r="AB95" s="140"/>
      <c r="AC95" s="140"/>
      <c r="AD95" s="140"/>
      <c r="AE95" s="140"/>
      <c r="AF95" s="140"/>
      <c r="AG95" s="140"/>
      <c r="AH95" s="140"/>
      <c r="AI95" s="140"/>
      <c r="AJ95" s="140"/>
      <c r="AK95" s="140"/>
    </row>
    <row r="96" ht="18.0" customHeight="1">
      <c r="A96" s="7"/>
      <c r="B96" s="7"/>
      <c r="C96" s="7"/>
      <c r="D96" s="7"/>
      <c r="E96" s="7"/>
      <c r="F96" s="7"/>
      <c r="G96" s="7"/>
      <c r="H96" s="264"/>
      <c r="I96" s="7"/>
      <c r="J96" s="7"/>
      <c r="K96" s="7"/>
      <c r="L96" s="7"/>
      <c r="M96" s="7"/>
      <c r="N96" s="7"/>
      <c r="O96" s="7"/>
      <c r="P96" s="7"/>
      <c r="Q96" s="265"/>
      <c r="R96" s="7"/>
      <c r="S96" s="7"/>
      <c r="T96" s="7"/>
      <c r="U96" s="266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</row>
    <row r="97" ht="18.0" customHeight="1">
      <c r="A97" s="7"/>
      <c r="B97" s="7"/>
      <c r="C97" s="7"/>
      <c r="D97" s="7"/>
      <c r="E97" s="7"/>
      <c r="F97" s="7"/>
      <c r="G97" s="7"/>
      <c r="H97" s="264"/>
      <c r="I97" s="7"/>
      <c r="J97" s="7"/>
      <c r="K97" s="7"/>
      <c r="L97" s="7"/>
      <c r="M97" s="7"/>
      <c r="N97" s="7"/>
      <c r="O97" s="7"/>
      <c r="P97" s="7"/>
      <c r="Q97" s="265"/>
      <c r="R97" s="7"/>
      <c r="S97" s="7"/>
      <c r="T97" s="7"/>
      <c r="U97" s="266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</row>
    <row r="98" ht="18.0" customHeight="1">
      <c r="A98" s="7"/>
      <c r="B98" s="7"/>
      <c r="C98" s="7"/>
      <c r="D98" s="7"/>
      <c r="E98" s="7"/>
      <c r="F98" s="7"/>
      <c r="G98" s="7"/>
      <c r="H98" s="264"/>
      <c r="I98" s="7"/>
      <c r="J98" s="7"/>
      <c r="K98" s="7"/>
      <c r="L98" s="7"/>
      <c r="M98" s="7"/>
      <c r="N98" s="7"/>
      <c r="O98" s="7"/>
      <c r="P98" s="7"/>
      <c r="Q98" s="265"/>
      <c r="R98" s="7"/>
      <c r="S98" s="7"/>
      <c r="T98" s="7"/>
      <c r="U98" s="266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</row>
    <row r="99" ht="18.0" customHeight="1">
      <c r="A99" s="7"/>
      <c r="B99" s="7"/>
      <c r="C99" s="7"/>
      <c r="D99" s="7"/>
      <c r="E99" s="7"/>
      <c r="F99" s="7"/>
      <c r="G99" s="7"/>
      <c r="H99" s="264"/>
      <c r="I99" s="7"/>
      <c r="J99" s="7"/>
      <c r="K99" s="7"/>
      <c r="L99" s="7"/>
      <c r="M99" s="7"/>
      <c r="N99" s="7"/>
      <c r="O99" s="7"/>
      <c r="P99" s="7"/>
      <c r="Q99" s="265"/>
      <c r="R99" s="7"/>
      <c r="S99" s="7"/>
      <c r="T99" s="7"/>
      <c r="U99" s="266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</row>
    <row r="100" ht="18.0" customHeight="1">
      <c r="A100" s="7"/>
      <c r="B100" s="7"/>
      <c r="C100" s="7"/>
      <c r="D100" s="7"/>
      <c r="E100" s="7"/>
      <c r="F100" s="7"/>
      <c r="G100" s="7"/>
      <c r="H100" s="264"/>
      <c r="I100" s="7"/>
      <c r="J100" s="7"/>
      <c r="K100" s="7"/>
      <c r="L100" s="7"/>
      <c r="M100" s="7"/>
      <c r="N100" s="7"/>
      <c r="O100" s="7"/>
      <c r="P100" s="7"/>
      <c r="Q100" s="265"/>
      <c r="R100" s="7"/>
      <c r="S100" s="7"/>
      <c r="T100" s="7"/>
      <c r="U100" s="266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</row>
    <row r="101" ht="18.0" customHeight="1">
      <c r="A101" s="7"/>
      <c r="B101" s="7"/>
      <c r="C101" s="7"/>
      <c r="D101" s="7"/>
      <c r="E101" s="7"/>
      <c r="F101" s="7"/>
      <c r="G101" s="7"/>
      <c r="H101" s="264"/>
      <c r="I101" s="7"/>
      <c r="J101" s="7"/>
      <c r="K101" s="7"/>
      <c r="L101" s="7"/>
      <c r="M101" s="7"/>
      <c r="N101" s="7"/>
      <c r="O101" s="7"/>
      <c r="P101" s="7"/>
      <c r="Q101" s="265"/>
      <c r="R101" s="7"/>
      <c r="S101" s="7"/>
      <c r="T101" s="7"/>
      <c r="U101" s="266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</row>
    <row r="102" ht="18.0" customHeight="1">
      <c r="A102" s="7"/>
      <c r="B102" s="7"/>
      <c r="C102" s="7"/>
      <c r="D102" s="7"/>
      <c r="E102" s="7"/>
      <c r="F102" s="7"/>
      <c r="G102" s="7"/>
      <c r="H102" s="264"/>
      <c r="I102" s="7"/>
      <c r="J102" s="7"/>
      <c r="K102" s="7"/>
      <c r="L102" s="7"/>
      <c r="M102" s="7"/>
      <c r="N102" s="7"/>
      <c r="O102" s="7"/>
      <c r="P102" s="7"/>
      <c r="Q102" s="265"/>
      <c r="R102" s="7"/>
      <c r="S102" s="7"/>
      <c r="T102" s="7"/>
      <c r="U102" s="266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</row>
    <row r="103" ht="18.0" customHeight="1">
      <c r="A103" s="7"/>
      <c r="B103" s="7"/>
      <c r="C103" s="7"/>
      <c r="D103" s="7"/>
      <c r="E103" s="7"/>
      <c r="F103" s="7"/>
      <c r="G103" s="7"/>
      <c r="H103" s="264"/>
      <c r="I103" s="7"/>
      <c r="J103" s="7"/>
      <c r="K103" s="7"/>
      <c r="L103" s="7"/>
      <c r="M103" s="7"/>
      <c r="N103" s="7"/>
      <c r="O103" s="7"/>
      <c r="P103" s="7"/>
      <c r="Q103" s="265"/>
      <c r="R103" s="7"/>
      <c r="S103" s="7"/>
      <c r="T103" s="7"/>
      <c r="U103" s="266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</row>
    <row r="104" ht="18.0" customHeight="1">
      <c r="A104" s="7"/>
      <c r="B104" s="7"/>
      <c r="C104" s="7"/>
      <c r="D104" s="7"/>
      <c r="E104" s="7"/>
      <c r="F104" s="7"/>
      <c r="G104" s="7"/>
      <c r="H104" s="264"/>
      <c r="I104" s="7"/>
      <c r="J104" s="7"/>
      <c r="K104" s="7"/>
      <c r="L104" s="7"/>
      <c r="M104" s="7"/>
      <c r="N104" s="7"/>
      <c r="O104" s="7"/>
      <c r="P104" s="7"/>
      <c r="Q104" s="265"/>
      <c r="R104" s="7"/>
      <c r="S104" s="7"/>
      <c r="T104" s="7"/>
      <c r="U104" s="266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</row>
    <row r="105" ht="18.0" customHeight="1">
      <c r="A105" s="7"/>
      <c r="B105" s="7"/>
      <c r="C105" s="7"/>
      <c r="D105" s="7"/>
      <c r="E105" s="7"/>
      <c r="F105" s="7"/>
      <c r="G105" s="7"/>
      <c r="H105" s="264"/>
      <c r="I105" s="7"/>
      <c r="J105" s="7"/>
      <c r="K105" s="7"/>
      <c r="L105" s="7"/>
      <c r="M105" s="7"/>
      <c r="N105" s="7"/>
      <c r="O105" s="7"/>
      <c r="P105" s="7"/>
      <c r="Q105" s="265"/>
      <c r="R105" s="7"/>
      <c r="S105" s="7"/>
      <c r="T105" s="7"/>
      <c r="U105" s="266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</row>
    <row r="106" ht="18.0" customHeight="1">
      <c r="A106" s="7"/>
      <c r="B106" s="7"/>
      <c r="C106" s="7"/>
      <c r="D106" s="7"/>
      <c r="E106" s="7"/>
      <c r="F106" s="7"/>
      <c r="G106" s="7"/>
      <c r="H106" s="264"/>
      <c r="I106" s="7"/>
      <c r="J106" s="7"/>
      <c r="K106" s="7"/>
      <c r="L106" s="7"/>
      <c r="M106" s="7"/>
      <c r="N106" s="7"/>
      <c r="O106" s="7"/>
      <c r="P106" s="7"/>
      <c r="Q106" s="265"/>
      <c r="R106" s="7"/>
      <c r="S106" s="7"/>
      <c r="T106" s="7"/>
      <c r="U106" s="266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</row>
    <row r="107" ht="18.0" customHeight="1">
      <c r="A107" s="7"/>
      <c r="B107" s="7"/>
      <c r="C107" s="7"/>
      <c r="D107" s="7"/>
      <c r="E107" s="7"/>
      <c r="F107" s="7"/>
      <c r="G107" s="7"/>
      <c r="H107" s="264"/>
      <c r="I107" s="7"/>
      <c r="J107" s="7"/>
      <c r="K107" s="7"/>
      <c r="L107" s="7"/>
      <c r="M107" s="7"/>
      <c r="N107" s="7"/>
      <c r="O107" s="7"/>
      <c r="P107" s="7"/>
      <c r="Q107" s="265"/>
      <c r="R107" s="7"/>
      <c r="S107" s="7"/>
      <c r="T107" s="7"/>
      <c r="U107" s="266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</row>
    <row r="108" ht="18.0" customHeight="1">
      <c r="A108" s="7"/>
      <c r="B108" s="7"/>
      <c r="C108" s="7"/>
      <c r="D108" s="7"/>
      <c r="E108" s="7"/>
      <c r="F108" s="7"/>
      <c r="G108" s="7"/>
      <c r="H108" s="264"/>
      <c r="I108" s="7"/>
      <c r="J108" s="7"/>
      <c r="K108" s="7"/>
      <c r="L108" s="7"/>
      <c r="M108" s="7"/>
      <c r="N108" s="7"/>
      <c r="O108" s="7"/>
      <c r="P108" s="7"/>
      <c r="Q108" s="265"/>
      <c r="R108" s="7"/>
      <c r="S108" s="7"/>
      <c r="T108" s="7"/>
      <c r="U108" s="266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</row>
    <row r="109" ht="18.0" customHeight="1">
      <c r="A109" s="7"/>
      <c r="B109" s="7"/>
      <c r="C109" s="7"/>
      <c r="D109" s="7"/>
      <c r="E109" s="7"/>
      <c r="F109" s="7"/>
      <c r="G109" s="7"/>
      <c r="H109" s="264"/>
      <c r="I109" s="7"/>
      <c r="J109" s="7"/>
      <c r="K109" s="7"/>
      <c r="L109" s="7"/>
      <c r="M109" s="7"/>
      <c r="N109" s="7"/>
      <c r="O109" s="7"/>
      <c r="P109" s="7"/>
      <c r="Q109" s="265"/>
      <c r="R109" s="7"/>
      <c r="S109" s="7"/>
      <c r="T109" s="7"/>
      <c r="U109" s="266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</row>
    <row r="110" ht="18.0" customHeight="1">
      <c r="A110" s="7"/>
      <c r="B110" s="7"/>
      <c r="C110" s="7"/>
      <c r="D110" s="7"/>
      <c r="E110" s="7"/>
      <c r="F110" s="7"/>
      <c r="G110" s="7"/>
      <c r="H110" s="264"/>
      <c r="I110" s="7"/>
      <c r="J110" s="7"/>
      <c r="K110" s="7"/>
      <c r="L110" s="7"/>
      <c r="M110" s="7"/>
      <c r="N110" s="7"/>
      <c r="O110" s="7"/>
      <c r="P110" s="7"/>
      <c r="Q110" s="265"/>
      <c r="R110" s="7"/>
      <c r="S110" s="7"/>
      <c r="T110" s="7"/>
      <c r="U110" s="266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</row>
    <row r="111" ht="18.0" customHeight="1">
      <c r="A111" s="7"/>
      <c r="B111" s="7"/>
      <c r="C111" s="7"/>
      <c r="D111" s="7"/>
      <c r="E111" s="7"/>
      <c r="F111" s="7"/>
      <c r="G111" s="7"/>
      <c r="H111" s="264"/>
      <c r="I111" s="7"/>
      <c r="J111" s="7"/>
      <c r="K111" s="7"/>
      <c r="L111" s="7"/>
      <c r="M111" s="7"/>
      <c r="N111" s="7"/>
      <c r="O111" s="7"/>
      <c r="P111" s="7"/>
      <c r="Q111" s="265"/>
      <c r="R111" s="7"/>
      <c r="S111" s="7"/>
      <c r="T111" s="7"/>
      <c r="U111" s="266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</row>
    <row r="112" ht="18.0" customHeight="1">
      <c r="A112" s="7"/>
      <c r="B112" s="7"/>
      <c r="C112" s="7"/>
      <c r="D112" s="7"/>
      <c r="E112" s="7"/>
      <c r="F112" s="7"/>
      <c r="G112" s="7"/>
      <c r="H112" s="264"/>
      <c r="I112" s="7"/>
      <c r="J112" s="7"/>
      <c r="K112" s="7"/>
      <c r="L112" s="7"/>
      <c r="M112" s="7"/>
      <c r="N112" s="7"/>
      <c r="O112" s="7"/>
      <c r="P112" s="7"/>
      <c r="Q112" s="265"/>
      <c r="R112" s="7"/>
      <c r="S112" s="7"/>
      <c r="T112" s="7"/>
      <c r="U112" s="266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</row>
    <row r="113" ht="18.0" customHeight="1">
      <c r="A113" s="7"/>
      <c r="B113" s="7"/>
      <c r="C113" s="7"/>
      <c r="D113" s="7"/>
      <c r="E113" s="7"/>
      <c r="F113" s="7"/>
      <c r="G113" s="7"/>
      <c r="H113" s="264"/>
      <c r="I113" s="7"/>
      <c r="J113" s="7"/>
      <c r="K113" s="7"/>
      <c r="L113" s="7"/>
      <c r="M113" s="7"/>
      <c r="N113" s="7"/>
      <c r="O113" s="7"/>
      <c r="P113" s="7"/>
      <c r="Q113" s="265"/>
      <c r="R113" s="7"/>
      <c r="S113" s="7"/>
      <c r="T113" s="7"/>
      <c r="U113" s="266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</row>
    <row r="114" ht="18.0" customHeight="1">
      <c r="A114" s="7"/>
      <c r="B114" s="7"/>
      <c r="C114" s="7"/>
      <c r="D114" s="7"/>
      <c r="E114" s="7"/>
      <c r="F114" s="7"/>
      <c r="G114" s="7"/>
      <c r="H114" s="264"/>
      <c r="I114" s="7"/>
      <c r="J114" s="7"/>
      <c r="K114" s="7"/>
      <c r="L114" s="7"/>
      <c r="M114" s="7"/>
      <c r="N114" s="7"/>
      <c r="O114" s="7"/>
      <c r="P114" s="7"/>
      <c r="Q114" s="265"/>
      <c r="R114" s="7"/>
      <c r="S114" s="7"/>
      <c r="T114" s="7"/>
      <c r="U114" s="266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</row>
    <row r="115" ht="18.0" customHeight="1">
      <c r="A115" s="7"/>
      <c r="B115" s="7"/>
      <c r="C115" s="7"/>
      <c r="D115" s="7"/>
      <c r="E115" s="7"/>
      <c r="F115" s="7"/>
      <c r="G115" s="7"/>
      <c r="H115" s="264"/>
      <c r="I115" s="7"/>
      <c r="J115" s="7"/>
      <c r="K115" s="7"/>
      <c r="L115" s="7"/>
      <c r="M115" s="7"/>
      <c r="N115" s="7"/>
      <c r="O115" s="7"/>
      <c r="P115" s="7"/>
      <c r="Q115" s="265"/>
      <c r="R115" s="7"/>
      <c r="S115" s="7"/>
      <c r="T115" s="7"/>
      <c r="U115" s="266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</row>
    <row r="116" ht="18.0" customHeight="1">
      <c r="A116" s="7"/>
      <c r="B116" s="7"/>
      <c r="C116" s="7"/>
      <c r="D116" s="7"/>
      <c r="E116" s="7"/>
      <c r="F116" s="7"/>
      <c r="G116" s="7"/>
      <c r="H116" s="264"/>
      <c r="I116" s="7"/>
      <c r="J116" s="7"/>
      <c r="K116" s="7"/>
      <c r="L116" s="7"/>
      <c r="M116" s="7"/>
      <c r="N116" s="7"/>
      <c r="O116" s="7"/>
      <c r="P116" s="7"/>
      <c r="Q116" s="265"/>
      <c r="R116" s="7"/>
      <c r="S116" s="7"/>
      <c r="T116" s="7"/>
      <c r="U116" s="266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</row>
    <row r="117" ht="18.0" customHeight="1">
      <c r="A117" s="7"/>
      <c r="B117" s="7"/>
      <c r="C117" s="7"/>
      <c r="D117" s="7"/>
      <c r="E117" s="7"/>
      <c r="F117" s="7"/>
      <c r="G117" s="7"/>
      <c r="H117" s="264"/>
      <c r="I117" s="7"/>
      <c r="J117" s="7"/>
      <c r="K117" s="7"/>
      <c r="L117" s="7"/>
      <c r="M117" s="7"/>
      <c r="N117" s="7"/>
      <c r="O117" s="7"/>
      <c r="P117" s="7"/>
      <c r="Q117" s="265"/>
      <c r="R117" s="7"/>
      <c r="S117" s="7"/>
      <c r="T117" s="7"/>
      <c r="U117" s="266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</row>
    <row r="118" ht="18.0" customHeight="1">
      <c r="A118" s="7"/>
      <c r="B118" s="7"/>
      <c r="C118" s="7"/>
      <c r="D118" s="7"/>
      <c r="E118" s="7"/>
      <c r="F118" s="7"/>
      <c r="G118" s="7"/>
      <c r="H118" s="264"/>
      <c r="I118" s="7"/>
      <c r="J118" s="7"/>
      <c r="K118" s="7"/>
      <c r="L118" s="7"/>
      <c r="M118" s="7"/>
      <c r="N118" s="7"/>
      <c r="O118" s="7"/>
      <c r="P118" s="7"/>
      <c r="Q118" s="265"/>
      <c r="R118" s="7"/>
      <c r="S118" s="7"/>
      <c r="T118" s="7"/>
      <c r="U118" s="266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</row>
    <row r="119" ht="18.0" customHeight="1">
      <c r="A119" s="7"/>
      <c r="B119" s="7"/>
      <c r="C119" s="7"/>
      <c r="D119" s="7"/>
      <c r="E119" s="7"/>
      <c r="F119" s="7"/>
      <c r="G119" s="7"/>
      <c r="H119" s="264"/>
      <c r="I119" s="7"/>
      <c r="J119" s="7"/>
      <c r="K119" s="7"/>
      <c r="L119" s="7"/>
      <c r="M119" s="7"/>
      <c r="N119" s="7"/>
      <c r="O119" s="7"/>
      <c r="P119" s="7"/>
      <c r="Q119" s="265"/>
      <c r="R119" s="7"/>
      <c r="S119" s="7"/>
      <c r="T119" s="7"/>
      <c r="U119" s="266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</row>
    <row r="120" ht="18.0" customHeight="1">
      <c r="A120" s="7"/>
      <c r="B120" s="7"/>
      <c r="C120" s="7"/>
      <c r="D120" s="7"/>
      <c r="E120" s="7"/>
      <c r="F120" s="7"/>
      <c r="G120" s="7"/>
      <c r="H120" s="264"/>
      <c r="I120" s="7"/>
      <c r="J120" s="7"/>
      <c r="K120" s="7"/>
      <c r="L120" s="7"/>
      <c r="M120" s="7"/>
      <c r="N120" s="7"/>
      <c r="O120" s="7"/>
      <c r="P120" s="7"/>
      <c r="Q120" s="265"/>
      <c r="R120" s="7"/>
      <c r="S120" s="7"/>
      <c r="T120" s="7"/>
      <c r="U120" s="266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</row>
    <row r="121" ht="18.0" customHeight="1">
      <c r="A121" s="7"/>
      <c r="B121" s="7"/>
      <c r="C121" s="7"/>
      <c r="D121" s="7"/>
      <c r="E121" s="7"/>
      <c r="F121" s="7"/>
      <c r="G121" s="7"/>
      <c r="H121" s="264"/>
      <c r="I121" s="7"/>
      <c r="J121" s="7"/>
      <c r="K121" s="7"/>
      <c r="L121" s="7"/>
      <c r="M121" s="7"/>
      <c r="N121" s="7"/>
      <c r="O121" s="7"/>
      <c r="P121" s="7"/>
      <c r="Q121" s="265"/>
      <c r="R121" s="7"/>
      <c r="S121" s="7"/>
      <c r="T121" s="7"/>
      <c r="U121" s="266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</row>
    <row r="122" ht="18.0" customHeight="1">
      <c r="A122" s="7"/>
      <c r="B122" s="7"/>
      <c r="C122" s="7"/>
      <c r="D122" s="7"/>
      <c r="E122" s="7"/>
      <c r="F122" s="7"/>
      <c r="G122" s="7"/>
      <c r="H122" s="264"/>
      <c r="I122" s="7"/>
      <c r="J122" s="7"/>
      <c r="K122" s="7"/>
      <c r="L122" s="7"/>
      <c r="M122" s="7"/>
      <c r="N122" s="7"/>
      <c r="O122" s="7"/>
      <c r="P122" s="7"/>
      <c r="Q122" s="265"/>
      <c r="R122" s="7"/>
      <c r="S122" s="7"/>
      <c r="T122" s="7"/>
      <c r="U122" s="266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</row>
    <row r="123" ht="18.0" customHeight="1">
      <c r="A123" s="7"/>
      <c r="B123" s="7"/>
      <c r="C123" s="7"/>
      <c r="D123" s="7"/>
      <c r="E123" s="7"/>
      <c r="F123" s="7"/>
      <c r="G123" s="7"/>
      <c r="H123" s="264"/>
      <c r="I123" s="7"/>
      <c r="J123" s="7"/>
      <c r="K123" s="7"/>
      <c r="L123" s="7"/>
      <c r="M123" s="7"/>
      <c r="N123" s="7"/>
      <c r="O123" s="7"/>
      <c r="P123" s="7"/>
      <c r="Q123" s="265"/>
      <c r="R123" s="7"/>
      <c r="S123" s="7"/>
      <c r="T123" s="7"/>
      <c r="U123" s="266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</row>
    <row r="124" ht="18.0" customHeight="1">
      <c r="A124" s="7"/>
      <c r="B124" s="7"/>
      <c r="C124" s="7"/>
      <c r="D124" s="7"/>
      <c r="E124" s="7"/>
      <c r="F124" s="7"/>
      <c r="G124" s="7"/>
      <c r="H124" s="264"/>
      <c r="I124" s="7"/>
      <c r="J124" s="7"/>
      <c r="K124" s="7"/>
      <c r="L124" s="7"/>
      <c r="M124" s="7"/>
      <c r="N124" s="7"/>
      <c r="O124" s="7"/>
      <c r="P124" s="7"/>
      <c r="Q124" s="265"/>
      <c r="R124" s="7"/>
      <c r="S124" s="7"/>
      <c r="T124" s="7"/>
      <c r="U124" s="266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</row>
    <row r="125" ht="18.0" customHeight="1">
      <c r="A125" s="7"/>
      <c r="B125" s="7"/>
      <c r="C125" s="7"/>
      <c r="D125" s="7"/>
      <c r="E125" s="7"/>
      <c r="F125" s="7"/>
      <c r="G125" s="7"/>
      <c r="H125" s="264"/>
      <c r="I125" s="7"/>
      <c r="J125" s="7"/>
      <c r="K125" s="7"/>
      <c r="L125" s="7"/>
      <c r="M125" s="7"/>
      <c r="N125" s="7"/>
      <c r="O125" s="7"/>
      <c r="P125" s="7"/>
      <c r="Q125" s="265"/>
      <c r="R125" s="7"/>
      <c r="S125" s="7"/>
      <c r="T125" s="7"/>
      <c r="U125" s="266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</row>
    <row r="126" ht="18.0" customHeight="1">
      <c r="A126" s="7"/>
      <c r="B126" s="7"/>
      <c r="C126" s="7"/>
      <c r="D126" s="7"/>
      <c r="E126" s="7"/>
      <c r="F126" s="7"/>
      <c r="G126" s="7"/>
      <c r="H126" s="264"/>
      <c r="I126" s="7"/>
      <c r="J126" s="7"/>
      <c r="K126" s="7"/>
      <c r="L126" s="7"/>
      <c r="M126" s="7"/>
      <c r="N126" s="7"/>
      <c r="O126" s="7"/>
      <c r="P126" s="7"/>
      <c r="Q126" s="265"/>
      <c r="R126" s="7"/>
      <c r="S126" s="7"/>
      <c r="T126" s="7"/>
      <c r="U126" s="266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</row>
    <row r="127" ht="18.0" customHeight="1">
      <c r="A127" s="7"/>
      <c r="B127" s="7"/>
      <c r="C127" s="7"/>
      <c r="D127" s="7"/>
      <c r="E127" s="7"/>
      <c r="F127" s="7"/>
      <c r="G127" s="7"/>
      <c r="H127" s="264"/>
      <c r="I127" s="7"/>
      <c r="J127" s="7"/>
      <c r="K127" s="7"/>
      <c r="L127" s="7"/>
      <c r="M127" s="7"/>
      <c r="N127" s="7"/>
      <c r="O127" s="7"/>
      <c r="P127" s="7"/>
      <c r="Q127" s="265"/>
      <c r="R127" s="7"/>
      <c r="S127" s="7"/>
      <c r="T127" s="7"/>
      <c r="U127" s="266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</row>
    <row r="128" ht="18.0" customHeight="1">
      <c r="A128" s="7"/>
      <c r="B128" s="7"/>
      <c r="C128" s="7"/>
      <c r="D128" s="7"/>
      <c r="E128" s="7"/>
      <c r="F128" s="7"/>
      <c r="G128" s="7"/>
      <c r="H128" s="264"/>
      <c r="I128" s="7"/>
      <c r="J128" s="7"/>
      <c r="K128" s="7"/>
      <c r="L128" s="7"/>
      <c r="M128" s="7"/>
      <c r="N128" s="7"/>
      <c r="O128" s="7"/>
      <c r="P128" s="7"/>
      <c r="Q128" s="265"/>
      <c r="R128" s="7"/>
      <c r="S128" s="7"/>
      <c r="T128" s="7"/>
      <c r="U128" s="266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</row>
    <row r="129" ht="18.0" customHeight="1">
      <c r="A129" s="7"/>
      <c r="B129" s="7"/>
      <c r="C129" s="7"/>
      <c r="D129" s="7"/>
      <c r="E129" s="7"/>
      <c r="F129" s="7"/>
      <c r="G129" s="7"/>
      <c r="H129" s="264"/>
      <c r="I129" s="7"/>
      <c r="J129" s="7"/>
      <c r="K129" s="7"/>
      <c r="L129" s="7"/>
      <c r="M129" s="7"/>
      <c r="N129" s="7"/>
      <c r="O129" s="7"/>
      <c r="P129" s="7"/>
      <c r="Q129" s="265"/>
      <c r="R129" s="7"/>
      <c r="S129" s="7"/>
      <c r="T129" s="7"/>
      <c r="U129" s="266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</row>
    <row r="130" ht="18.0" customHeight="1">
      <c r="A130" s="7"/>
      <c r="B130" s="7"/>
      <c r="C130" s="7"/>
      <c r="D130" s="7"/>
      <c r="E130" s="7"/>
      <c r="F130" s="7"/>
      <c r="G130" s="7"/>
      <c r="H130" s="264"/>
      <c r="I130" s="7"/>
      <c r="J130" s="7"/>
      <c r="K130" s="7"/>
      <c r="L130" s="7"/>
      <c r="M130" s="7"/>
      <c r="N130" s="7"/>
      <c r="O130" s="7"/>
      <c r="P130" s="7"/>
      <c r="Q130" s="265"/>
      <c r="R130" s="7"/>
      <c r="S130" s="7"/>
      <c r="T130" s="7"/>
      <c r="U130" s="266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</row>
    <row r="131" ht="18.0" customHeight="1">
      <c r="A131" s="7"/>
      <c r="B131" s="7"/>
      <c r="C131" s="7"/>
      <c r="D131" s="7"/>
      <c r="E131" s="7"/>
      <c r="F131" s="7"/>
      <c r="G131" s="7"/>
      <c r="H131" s="264"/>
      <c r="I131" s="7"/>
      <c r="J131" s="7"/>
      <c r="K131" s="7"/>
      <c r="L131" s="7"/>
      <c r="M131" s="7"/>
      <c r="N131" s="7"/>
      <c r="O131" s="7"/>
      <c r="P131" s="7"/>
      <c r="Q131" s="265"/>
      <c r="R131" s="7"/>
      <c r="S131" s="7"/>
      <c r="T131" s="7"/>
      <c r="U131" s="266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</row>
    <row r="132" ht="18.0" customHeight="1">
      <c r="A132" s="7"/>
      <c r="B132" s="7"/>
      <c r="C132" s="7"/>
      <c r="D132" s="7"/>
      <c r="E132" s="7"/>
      <c r="F132" s="7"/>
      <c r="G132" s="7"/>
      <c r="H132" s="264"/>
      <c r="I132" s="7"/>
      <c r="J132" s="7"/>
      <c r="K132" s="7"/>
      <c r="L132" s="7"/>
      <c r="M132" s="7"/>
      <c r="N132" s="7"/>
      <c r="O132" s="7"/>
      <c r="P132" s="7"/>
      <c r="Q132" s="265"/>
      <c r="R132" s="7"/>
      <c r="S132" s="7"/>
      <c r="T132" s="7"/>
      <c r="U132" s="266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</row>
    <row r="133" ht="18.0" customHeight="1">
      <c r="A133" s="7"/>
      <c r="B133" s="7"/>
      <c r="C133" s="7"/>
      <c r="D133" s="7"/>
      <c r="E133" s="7"/>
      <c r="F133" s="7"/>
      <c r="G133" s="7"/>
      <c r="H133" s="264"/>
      <c r="I133" s="7"/>
      <c r="J133" s="7"/>
      <c r="K133" s="7"/>
      <c r="L133" s="7"/>
      <c r="M133" s="7"/>
      <c r="N133" s="7"/>
      <c r="O133" s="7"/>
      <c r="P133" s="7"/>
      <c r="Q133" s="265"/>
      <c r="R133" s="7"/>
      <c r="S133" s="7"/>
      <c r="T133" s="7"/>
      <c r="U133" s="266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</row>
    <row r="134" ht="18.0" customHeight="1">
      <c r="A134" s="7"/>
      <c r="B134" s="7"/>
      <c r="C134" s="7"/>
      <c r="D134" s="7"/>
      <c r="E134" s="7"/>
      <c r="F134" s="7"/>
      <c r="G134" s="7"/>
      <c r="H134" s="264"/>
      <c r="I134" s="7"/>
      <c r="J134" s="7"/>
      <c r="K134" s="7"/>
      <c r="L134" s="7"/>
      <c r="M134" s="7"/>
      <c r="N134" s="7"/>
      <c r="O134" s="7"/>
      <c r="P134" s="7"/>
      <c r="Q134" s="265"/>
      <c r="R134" s="7"/>
      <c r="S134" s="7"/>
      <c r="T134" s="7"/>
      <c r="U134" s="266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</row>
    <row r="135" ht="18.0" customHeight="1">
      <c r="A135" s="7"/>
      <c r="B135" s="7"/>
      <c r="C135" s="7"/>
      <c r="D135" s="7"/>
      <c r="E135" s="7"/>
      <c r="F135" s="7"/>
      <c r="G135" s="7"/>
      <c r="H135" s="264"/>
      <c r="I135" s="7"/>
      <c r="J135" s="7"/>
      <c r="K135" s="7"/>
      <c r="L135" s="7"/>
      <c r="M135" s="7"/>
      <c r="N135" s="7"/>
      <c r="O135" s="7"/>
      <c r="P135" s="7"/>
      <c r="Q135" s="265"/>
      <c r="R135" s="7"/>
      <c r="S135" s="7"/>
      <c r="T135" s="7"/>
      <c r="U135" s="266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</row>
    <row r="136" ht="18.0" customHeight="1">
      <c r="A136" s="7"/>
      <c r="B136" s="7"/>
      <c r="C136" s="7"/>
      <c r="D136" s="7"/>
      <c r="E136" s="7"/>
      <c r="F136" s="7"/>
      <c r="G136" s="7"/>
      <c r="H136" s="264"/>
      <c r="I136" s="7"/>
      <c r="J136" s="7"/>
      <c r="K136" s="7"/>
      <c r="L136" s="7"/>
      <c r="M136" s="7"/>
      <c r="N136" s="7"/>
      <c r="O136" s="7"/>
      <c r="P136" s="7"/>
      <c r="Q136" s="265"/>
      <c r="R136" s="7"/>
      <c r="S136" s="7"/>
      <c r="T136" s="7"/>
      <c r="U136" s="266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</row>
    <row r="137" ht="18.0" customHeight="1">
      <c r="A137" s="7"/>
      <c r="B137" s="7"/>
      <c r="C137" s="7"/>
      <c r="D137" s="7"/>
      <c r="E137" s="7"/>
      <c r="F137" s="7"/>
      <c r="G137" s="7"/>
      <c r="H137" s="264"/>
      <c r="I137" s="7"/>
      <c r="J137" s="7"/>
      <c r="K137" s="7"/>
      <c r="L137" s="7"/>
      <c r="M137" s="7"/>
      <c r="N137" s="7"/>
      <c r="O137" s="7"/>
      <c r="P137" s="7"/>
      <c r="Q137" s="265"/>
      <c r="R137" s="7"/>
      <c r="S137" s="7"/>
      <c r="T137" s="7"/>
      <c r="U137" s="266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</row>
    <row r="138" ht="18.0" customHeight="1">
      <c r="A138" s="7"/>
      <c r="B138" s="7"/>
      <c r="C138" s="7"/>
      <c r="D138" s="7"/>
      <c r="E138" s="7"/>
      <c r="F138" s="7"/>
      <c r="G138" s="7"/>
      <c r="H138" s="264"/>
      <c r="I138" s="7"/>
      <c r="J138" s="7"/>
      <c r="K138" s="7"/>
      <c r="L138" s="7"/>
      <c r="M138" s="7"/>
      <c r="N138" s="7"/>
      <c r="O138" s="7"/>
      <c r="P138" s="7"/>
      <c r="Q138" s="265"/>
      <c r="R138" s="7"/>
      <c r="S138" s="7"/>
      <c r="T138" s="7"/>
      <c r="U138" s="266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</row>
    <row r="139" ht="18.0" customHeight="1">
      <c r="A139" s="7"/>
      <c r="B139" s="7"/>
      <c r="C139" s="7"/>
      <c r="D139" s="7"/>
      <c r="E139" s="7"/>
      <c r="F139" s="7"/>
      <c r="G139" s="7"/>
      <c r="H139" s="264"/>
      <c r="I139" s="7"/>
      <c r="J139" s="7"/>
      <c r="K139" s="7"/>
      <c r="L139" s="7"/>
      <c r="M139" s="7"/>
      <c r="N139" s="7"/>
      <c r="O139" s="7"/>
      <c r="P139" s="7"/>
      <c r="Q139" s="265"/>
      <c r="R139" s="7"/>
      <c r="S139" s="7"/>
      <c r="T139" s="7"/>
      <c r="U139" s="266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</row>
    <row r="140" ht="18.0" customHeight="1">
      <c r="A140" s="7"/>
      <c r="B140" s="7"/>
      <c r="C140" s="7"/>
      <c r="D140" s="7"/>
      <c r="E140" s="7"/>
      <c r="F140" s="7"/>
      <c r="G140" s="7"/>
      <c r="H140" s="264"/>
      <c r="I140" s="7"/>
      <c r="J140" s="7"/>
      <c r="K140" s="7"/>
      <c r="L140" s="7"/>
      <c r="M140" s="7"/>
      <c r="N140" s="7"/>
      <c r="O140" s="7"/>
      <c r="P140" s="7"/>
      <c r="Q140" s="265"/>
      <c r="R140" s="7"/>
      <c r="S140" s="7"/>
      <c r="T140" s="7"/>
      <c r="U140" s="266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</row>
    <row r="141" ht="18.0" customHeight="1">
      <c r="A141" s="7"/>
      <c r="B141" s="7"/>
      <c r="C141" s="7"/>
      <c r="D141" s="7"/>
      <c r="E141" s="7"/>
      <c r="F141" s="7"/>
      <c r="G141" s="7"/>
      <c r="H141" s="264"/>
      <c r="I141" s="7"/>
      <c r="J141" s="7"/>
      <c r="K141" s="7"/>
      <c r="L141" s="7"/>
      <c r="M141" s="7"/>
      <c r="N141" s="7"/>
      <c r="O141" s="7"/>
      <c r="P141" s="7"/>
      <c r="Q141" s="265"/>
      <c r="R141" s="7"/>
      <c r="S141" s="7"/>
      <c r="T141" s="7"/>
      <c r="U141" s="266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</row>
    <row r="142" ht="18.0" customHeight="1">
      <c r="A142" s="7"/>
      <c r="B142" s="7"/>
      <c r="C142" s="7"/>
      <c r="D142" s="7"/>
      <c r="E142" s="7"/>
      <c r="F142" s="7"/>
      <c r="G142" s="7"/>
      <c r="H142" s="264"/>
      <c r="I142" s="7"/>
      <c r="J142" s="7"/>
      <c r="K142" s="7"/>
      <c r="L142" s="7"/>
      <c r="M142" s="7"/>
      <c r="N142" s="7"/>
      <c r="O142" s="7"/>
      <c r="P142" s="7"/>
      <c r="Q142" s="265"/>
      <c r="R142" s="7"/>
      <c r="S142" s="7"/>
      <c r="T142" s="7"/>
      <c r="U142" s="266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</row>
    <row r="143" ht="18.0" customHeight="1">
      <c r="A143" s="7"/>
      <c r="B143" s="7"/>
      <c r="C143" s="7"/>
      <c r="D143" s="7"/>
      <c r="E143" s="7"/>
      <c r="F143" s="7"/>
      <c r="G143" s="7"/>
      <c r="H143" s="264"/>
      <c r="I143" s="7"/>
      <c r="J143" s="7"/>
      <c r="K143" s="7"/>
      <c r="L143" s="7"/>
      <c r="M143" s="7"/>
      <c r="N143" s="7"/>
      <c r="O143" s="7"/>
      <c r="P143" s="7"/>
      <c r="Q143" s="265"/>
      <c r="R143" s="7"/>
      <c r="S143" s="7"/>
      <c r="T143" s="7"/>
      <c r="U143" s="266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</row>
    <row r="144" ht="18.0" customHeight="1">
      <c r="A144" s="7"/>
      <c r="B144" s="7"/>
      <c r="C144" s="7"/>
      <c r="D144" s="7"/>
      <c r="E144" s="7"/>
      <c r="F144" s="7"/>
      <c r="G144" s="7"/>
      <c r="H144" s="264"/>
      <c r="I144" s="7"/>
      <c r="J144" s="7"/>
      <c r="K144" s="7"/>
      <c r="L144" s="7"/>
      <c r="M144" s="7"/>
      <c r="N144" s="7"/>
      <c r="O144" s="7"/>
      <c r="P144" s="7"/>
      <c r="Q144" s="265"/>
      <c r="R144" s="7"/>
      <c r="S144" s="7"/>
      <c r="T144" s="7"/>
      <c r="U144" s="266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</row>
    <row r="145" ht="18.0" customHeight="1">
      <c r="A145" s="7"/>
      <c r="B145" s="7"/>
      <c r="C145" s="7"/>
      <c r="D145" s="7"/>
      <c r="E145" s="7"/>
      <c r="F145" s="7"/>
      <c r="G145" s="7"/>
      <c r="H145" s="264"/>
      <c r="I145" s="7"/>
      <c r="J145" s="7"/>
      <c r="K145" s="7"/>
      <c r="L145" s="7"/>
      <c r="M145" s="7"/>
      <c r="N145" s="7"/>
      <c r="O145" s="7"/>
      <c r="P145" s="7"/>
      <c r="Q145" s="265"/>
      <c r="R145" s="7"/>
      <c r="S145" s="7"/>
      <c r="T145" s="7"/>
      <c r="U145" s="266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</row>
    <row r="146" ht="18.0" customHeight="1">
      <c r="A146" s="7"/>
      <c r="B146" s="7"/>
      <c r="C146" s="7"/>
      <c r="D146" s="7"/>
      <c r="E146" s="7"/>
      <c r="F146" s="7"/>
      <c r="G146" s="7"/>
      <c r="H146" s="264"/>
      <c r="I146" s="7"/>
      <c r="J146" s="7"/>
      <c r="K146" s="7"/>
      <c r="L146" s="7"/>
      <c r="M146" s="7"/>
      <c r="N146" s="7"/>
      <c r="O146" s="7"/>
      <c r="P146" s="7"/>
      <c r="Q146" s="265"/>
      <c r="R146" s="7"/>
      <c r="S146" s="7"/>
      <c r="T146" s="7"/>
      <c r="U146" s="266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</row>
    <row r="147" ht="18.0" customHeight="1">
      <c r="A147" s="7"/>
      <c r="B147" s="7"/>
      <c r="C147" s="7"/>
      <c r="D147" s="7"/>
      <c r="E147" s="7"/>
      <c r="F147" s="7"/>
      <c r="G147" s="7"/>
      <c r="H147" s="264"/>
      <c r="I147" s="7"/>
      <c r="J147" s="7"/>
      <c r="K147" s="7"/>
      <c r="L147" s="7"/>
      <c r="M147" s="7"/>
      <c r="N147" s="7"/>
      <c r="O147" s="7"/>
      <c r="P147" s="7"/>
      <c r="Q147" s="265"/>
      <c r="R147" s="7"/>
      <c r="S147" s="7"/>
      <c r="T147" s="7"/>
      <c r="U147" s="266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</row>
    <row r="148" ht="18.0" customHeight="1">
      <c r="A148" s="7"/>
      <c r="B148" s="7"/>
      <c r="C148" s="7"/>
      <c r="D148" s="7"/>
      <c r="E148" s="7"/>
      <c r="F148" s="7"/>
      <c r="G148" s="7"/>
      <c r="H148" s="264"/>
      <c r="I148" s="7"/>
      <c r="J148" s="7"/>
      <c r="K148" s="7"/>
      <c r="L148" s="7"/>
      <c r="M148" s="7"/>
      <c r="N148" s="7"/>
      <c r="O148" s="7"/>
      <c r="P148" s="7"/>
      <c r="Q148" s="265"/>
      <c r="R148" s="7"/>
      <c r="S148" s="7"/>
      <c r="T148" s="7"/>
      <c r="U148" s="266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</row>
    <row r="149" ht="18.0" customHeight="1">
      <c r="A149" s="7"/>
      <c r="B149" s="7"/>
      <c r="C149" s="7"/>
      <c r="D149" s="7"/>
      <c r="E149" s="7"/>
      <c r="F149" s="7"/>
      <c r="G149" s="7"/>
      <c r="H149" s="264"/>
      <c r="I149" s="7"/>
      <c r="J149" s="7"/>
      <c r="K149" s="7"/>
      <c r="L149" s="7"/>
      <c r="M149" s="7"/>
      <c r="N149" s="7"/>
      <c r="O149" s="7"/>
      <c r="P149" s="7"/>
      <c r="Q149" s="265"/>
      <c r="R149" s="7"/>
      <c r="S149" s="7"/>
      <c r="T149" s="7"/>
      <c r="U149" s="266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</row>
    <row r="150" ht="18.0" customHeight="1">
      <c r="A150" s="7"/>
      <c r="B150" s="7"/>
      <c r="C150" s="7"/>
      <c r="D150" s="7"/>
      <c r="E150" s="7"/>
      <c r="F150" s="7"/>
      <c r="G150" s="7"/>
      <c r="H150" s="264"/>
      <c r="I150" s="7"/>
      <c r="J150" s="7"/>
      <c r="K150" s="7"/>
      <c r="L150" s="7"/>
      <c r="M150" s="7"/>
      <c r="N150" s="7"/>
      <c r="O150" s="7"/>
      <c r="P150" s="7"/>
      <c r="Q150" s="265"/>
      <c r="R150" s="7"/>
      <c r="S150" s="7"/>
      <c r="T150" s="7"/>
      <c r="U150" s="266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</row>
    <row r="151" ht="18.0" customHeight="1">
      <c r="A151" s="7"/>
      <c r="B151" s="7"/>
      <c r="C151" s="7"/>
      <c r="D151" s="7"/>
      <c r="E151" s="7"/>
      <c r="F151" s="7"/>
      <c r="G151" s="7"/>
      <c r="H151" s="264"/>
      <c r="I151" s="7"/>
      <c r="J151" s="7"/>
      <c r="K151" s="7"/>
      <c r="L151" s="7"/>
      <c r="M151" s="7"/>
      <c r="N151" s="7"/>
      <c r="O151" s="7"/>
      <c r="P151" s="7"/>
      <c r="Q151" s="265"/>
      <c r="R151" s="7"/>
      <c r="S151" s="7"/>
      <c r="T151" s="7"/>
      <c r="U151" s="266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</row>
    <row r="152" ht="18.0" customHeight="1">
      <c r="A152" s="7"/>
      <c r="B152" s="7"/>
      <c r="C152" s="7"/>
      <c r="D152" s="7"/>
      <c r="E152" s="7"/>
      <c r="F152" s="7"/>
      <c r="G152" s="7"/>
      <c r="H152" s="264"/>
      <c r="I152" s="7"/>
      <c r="J152" s="7"/>
      <c r="K152" s="7"/>
      <c r="L152" s="7"/>
      <c r="M152" s="7"/>
      <c r="N152" s="7"/>
      <c r="O152" s="7"/>
      <c r="P152" s="7"/>
      <c r="Q152" s="265"/>
      <c r="R152" s="7"/>
      <c r="S152" s="7"/>
      <c r="T152" s="7"/>
      <c r="U152" s="266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</row>
    <row r="153" ht="18.0" customHeight="1">
      <c r="A153" s="7"/>
      <c r="B153" s="7"/>
      <c r="C153" s="7"/>
      <c r="D153" s="7"/>
      <c r="E153" s="7"/>
      <c r="F153" s="7"/>
      <c r="G153" s="7"/>
      <c r="H153" s="264"/>
      <c r="I153" s="7"/>
      <c r="J153" s="7"/>
      <c r="K153" s="7"/>
      <c r="L153" s="7"/>
      <c r="M153" s="7"/>
      <c r="N153" s="7"/>
      <c r="O153" s="7"/>
      <c r="P153" s="7"/>
      <c r="Q153" s="265"/>
      <c r="R153" s="7"/>
      <c r="S153" s="7"/>
      <c r="T153" s="7"/>
      <c r="U153" s="266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</row>
    <row r="154" ht="18.0" customHeight="1">
      <c r="A154" s="7"/>
      <c r="B154" s="7"/>
      <c r="C154" s="7"/>
      <c r="D154" s="7"/>
      <c r="E154" s="7"/>
      <c r="F154" s="7"/>
      <c r="G154" s="7"/>
      <c r="H154" s="264"/>
      <c r="I154" s="7"/>
      <c r="J154" s="7"/>
      <c r="K154" s="7"/>
      <c r="L154" s="7"/>
      <c r="M154" s="7"/>
      <c r="N154" s="7"/>
      <c r="O154" s="7"/>
      <c r="P154" s="7"/>
      <c r="Q154" s="265"/>
      <c r="R154" s="7"/>
      <c r="S154" s="7"/>
      <c r="T154" s="7"/>
      <c r="U154" s="266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</row>
    <row r="155" ht="18.0" customHeight="1">
      <c r="A155" s="7"/>
      <c r="B155" s="7"/>
      <c r="C155" s="7"/>
      <c r="D155" s="7"/>
      <c r="E155" s="7"/>
      <c r="F155" s="7"/>
      <c r="G155" s="7"/>
      <c r="H155" s="264"/>
      <c r="I155" s="7"/>
      <c r="J155" s="7"/>
      <c r="K155" s="7"/>
      <c r="L155" s="7"/>
      <c r="M155" s="7"/>
      <c r="N155" s="7"/>
      <c r="O155" s="7"/>
      <c r="P155" s="7"/>
      <c r="Q155" s="265"/>
      <c r="R155" s="7"/>
      <c r="S155" s="7"/>
      <c r="T155" s="7"/>
      <c r="U155" s="266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</row>
    <row r="156" ht="18.0" customHeight="1">
      <c r="A156" s="7"/>
      <c r="B156" s="7"/>
      <c r="C156" s="7"/>
      <c r="D156" s="7"/>
      <c r="E156" s="7"/>
      <c r="F156" s="7"/>
      <c r="G156" s="7"/>
      <c r="H156" s="264"/>
      <c r="I156" s="7"/>
      <c r="J156" s="7"/>
      <c r="K156" s="7"/>
      <c r="L156" s="7"/>
      <c r="M156" s="7"/>
      <c r="N156" s="7"/>
      <c r="O156" s="7"/>
      <c r="P156" s="7"/>
      <c r="Q156" s="265"/>
      <c r="R156" s="7"/>
      <c r="S156" s="7"/>
      <c r="T156" s="7"/>
      <c r="U156" s="266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</row>
    <row r="157" ht="18.0" customHeight="1">
      <c r="A157" s="7"/>
      <c r="B157" s="7"/>
      <c r="C157" s="7"/>
      <c r="D157" s="7"/>
      <c r="E157" s="7"/>
      <c r="F157" s="7"/>
      <c r="G157" s="7"/>
      <c r="H157" s="264"/>
      <c r="I157" s="7"/>
      <c r="J157" s="7"/>
      <c r="K157" s="7"/>
      <c r="L157" s="7"/>
      <c r="M157" s="7"/>
      <c r="N157" s="7"/>
      <c r="O157" s="7"/>
      <c r="P157" s="7"/>
      <c r="Q157" s="265"/>
      <c r="R157" s="7"/>
      <c r="S157" s="7"/>
      <c r="T157" s="7"/>
      <c r="U157" s="266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</row>
    <row r="158" ht="18.0" customHeight="1">
      <c r="A158" s="7"/>
      <c r="B158" s="7"/>
      <c r="C158" s="7"/>
      <c r="D158" s="7"/>
      <c r="E158" s="7"/>
      <c r="F158" s="7"/>
      <c r="G158" s="7"/>
      <c r="H158" s="264"/>
      <c r="I158" s="7"/>
      <c r="J158" s="7"/>
      <c r="K158" s="7"/>
      <c r="L158" s="7"/>
      <c r="M158" s="7"/>
      <c r="N158" s="7"/>
      <c r="O158" s="7"/>
      <c r="P158" s="7"/>
      <c r="Q158" s="265"/>
      <c r="R158" s="7"/>
      <c r="S158" s="7"/>
      <c r="T158" s="7"/>
      <c r="U158" s="266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</row>
    <row r="159" ht="18.0" customHeight="1">
      <c r="A159" s="7"/>
      <c r="B159" s="7"/>
      <c r="C159" s="7"/>
      <c r="D159" s="7"/>
      <c r="E159" s="7"/>
      <c r="F159" s="7"/>
      <c r="G159" s="7"/>
      <c r="H159" s="264"/>
      <c r="I159" s="7"/>
      <c r="J159" s="7"/>
      <c r="K159" s="7"/>
      <c r="L159" s="7"/>
      <c r="M159" s="7"/>
      <c r="N159" s="7"/>
      <c r="O159" s="7"/>
      <c r="P159" s="7"/>
      <c r="Q159" s="265"/>
      <c r="R159" s="7"/>
      <c r="S159" s="7"/>
      <c r="T159" s="7"/>
      <c r="U159" s="266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</row>
    <row r="160" ht="18.0" customHeight="1">
      <c r="A160" s="7"/>
      <c r="B160" s="7"/>
      <c r="C160" s="7"/>
      <c r="D160" s="7"/>
      <c r="E160" s="7"/>
      <c r="F160" s="7"/>
      <c r="G160" s="7"/>
      <c r="H160" s="264"/>
      <c r="I160" s="7"/>
      <c r="J160" s="7"/>
      <c r="K160" s="7"/>
      <c r="L160" s="7"/>
      <c r="M160" s="7"/>
      <c r="N160" s="7"/>
      <c r="O160" s="7"/>
      <c r="P160" s="7"/>
      <c r="Q160" s="265"/>
      <c r="R160" s="7"/>
      <c r="S160" s="7"/>
      <c r="T160" s="7"/>
      <c r="U160" s="266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</row>
    <row r="161" ht="18.0" customHeight="1">
      <c r="A161" s="7"/>
      <c r="B161" s="7"/>
      <c r="C161" s="7"/>
      <c r="D161" s="7"/>
      <c r="E161" s="7"/>
      <c r="F161" s="7"/>
      <c r="G161" s="7"/>
      <c r="H161" s="264"/>
      <c r="I161" s="7"/>
      <c r="J161" s="7"/>
      <c r="K161" s="7"/>
      <c r="L161" s="7"/>
      <c r="M161" s="7"/>
      <c r="N161" s="7"/>
      <c r="O161" s="7"/>
      <c r="P161" s="7"/>
      <c r="Q161" s="265"/>
      <c r="R161" s="7"/>
      <c r="S161" s="7"/>
      <c r="T161" s="7"/>
      <c r="U161" s="266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</row>
    <row r="162" ht="18.0" customHeight="1">
      <c r="A162" s="7"/>
      <c r="B162" s="7"/>
      <c r="C162" s="7"/>
      <c r="D162" s="7"/>
      <c r="E162" s="7"/>
      <c r="F162" s="7"/>
      <c r="G162" s="7"/>
      <c r="H162" s="264"/>
      <c r="I162" s="7"/>
      <c r="J162" s="7"/>
      <c r="K162" s="7"/>
      <c r="L162" s="7"/>
      <c r="M162" s="7"/>
      <c r="N162" s="7"/>
      <c r="O162" s="7"/>
      <c r="P162" s="7"/>
      <c r="Q162" s="265"/>
      <c r="R162" s="7"/>
      <c r="S162" s="7"/>
      <c r="T162" s="7"/>
      <c r="U162" s="266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</row>
    <row r="163" ht="18.0" customHeight="1">
      <c r="A163" s="7"/>
      <c r="B163" s="7"/>
      <c r="C163" s="7"/>
      <c r="D163" s="7"/>
      <c r="E163" s="7"/>
      <c r="F163" s="7"/>
      <c r="G163" s="7"/>
      <c r="H163" s="264"/>
      <c r="I163" s="7"/>
      <c r="J163" s="7"/>
      <c r="K163" s="7"/>
      <c r="L163" s="7"/>
      <c r="M163" s="7"/>
      <c r="N163" s="7"/>
      <c r="O163" s="7"/>
      <c r="P163" s="7"/>
      <c r="Q163" s="265"/>
      <c r="R163" s="7"/>
      <c r="S163" s="7"/>
      <c r="T163" s="7"/>
      <c r="U163" s="266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</row>
    <row r="164" ht="18.0" customHeight="1">
      <c r="A164" s="7"/>
      <c r="B164" s="7"/>
      <c r="C164" s="7"/>
      <c r="D164" s="7"/>
      <c r="E164" s="7"/>
      <c r="F164" s="7"/>
      <c r="G164" s="7"/>
      <c r="H164" s="264"/>
      <c r="I164" s="7"/>
      <c r="J164" s="7"/>
      <c r="K164" s="7"/>
      <c r="L164" s="7"/>
      <c r="M164" s="7"/>
      <c r="N164" s="7"/>
      <c r="O164" s="7"/>
      <c r="P164" s="7"/>
      <c r="Q164" s="265"/>
      <c r="R164" s="7"/>
      <c r="S164" s="7"/>
      <c r="T164" s="7"/>
      <c r="U164" s="266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</row>
    <row r="165" ht="18.0" customHeight="1">
      <c r="A165" s="7"/>
      <c r="B165" s="7"/>
      <c r="C165" s="7"/>
      <c r="D165" s="7"/>
      <c r="E165" s="7"/>
      <c r="F165" s="7"/>
      <c r="G165" s="7"/>
      <c r="H165" s="264"/>
      <c r="I165" s="7"/>
      <c r="J165" s="7"/>
      <c r="K165" s="7"/>
      <c r="L165" s="7"/>
      <c r="M165" s="7"/>
      <c r="N165" s="7"/>
      <c r="O165" s="7"/>
      <c r="P165" s="7"/>
      <c r="Q165" s="265"/>
      <c r="R165" s="7"/>
      <c r="S165" s="7"/>
      <c r="T165" s="7"/>
      <c r="U165" s="266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</row>
    <row r="166" ht="18.0" customHeight="1">
      <c r="A166" s="7"/>
      <c r="B166" s="7"/>
      <c r="C166" s="7"/>
      <c r="D166" s="7"/>
      <c r="E166" s="7"/>
      <c r="F166" s="7"/>
      <c r="G166" s="7"/>
      <c r="H166" s="264"/>
      <c r="I166" s="7"/>
      <c r="J166" s="7"/>
      <c r="K166" s="7"/>
      <c r="L166" s="7"/>
      <c r="M166" s="7"/>
      <c r="N166" s="7"/>
      <c r="O166" s="7"/>
      <c r="P166" s="7"/>
      <c r="Q166" s="265"/>
      <c r="R166" s="7"/>
      <c r="S166" s="7"/>
      <c r="T166" s="7"/>
      <c r="U166" s="266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</row>
    <row r="167" ht="18.0" customHeight="1">
      <c r="A167" s="7"/>
      <c r="B167" s="7"/>
      <c r="C167" s="7"/>
      <c r="D167" s="7"/>
      <c r="E167" s="7"/>
      <c r="F167" s="7"/>
      <c r="G167" s="7"/>
      <c r="H167" s="264"/>
      <c r="I167" s="7"/>
      <c r="J167" s="7"/>
      <c r="K167" s="7"/>
      <c r="L167" s="7"/>
      <c r="M167" s="7"/>
      <c r="N167" s="7"/>
      <c r="O167" s="7"/>
      <c r="P167" s="7"/>
      <c r="Q167" s="265"/>
      <c r="R167" s="7"/>
      <c r="S167" s="7"/>
      <c r="T167" s="7"/>
      <c r="U167" s="266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</row>
    <row r="168" ht="18.0" customHeight="1">
      <c r="A168" s="7"/>
      <c r="B168" s="7"/>
      <c r="C168" s="7"/>
      <c r="D168" s="7"/>
      <c r="E168" s="7"/>
      <c r="F168" s="7"/>
      <c r="G168" s="7"/>
      <c r="H168" s="264"/>
      <c r="I168" s="7"/>
      <c r="J168" s="7"/>
      <c r="K168" s="7"/>
      <c r="L168" s="7"/>
      <c r="M168" s="7"/>
      <c r="N168" s="7"/>
      <c r="O168" s="7"/>
      <c r="P168" s="7"/>
      <c r="Q168" s="265"/>
      <c r="R168" s="7"/>
      <c r="S168" s="7"/>
      <c r="T168" s="7"/>
      <c r="U168" s="266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</row>
    <row r="169" ht="18.0" customHeight="1">
      <c r="A169" s="7"/>
      <c r="B169" s="7"/>
      <c r="C169" s="7"/>
      <c r="D169" s="7"/>
      <c r="E169" s="7"/>
      <c r="F169" s="7"/>
      <c r="G169" s="7"/>
      <c r="H169" s="264"/>
      <c r="I169" s="7"/>
      <c r="J169" s="7"/>
      <c r="K169" s="7"/>
      <c r="L169" s="7"/>
      <c r="M169" s="7"/>
      <c r="N169" s="7"/>
      <c r="O169" s="7"/>
      <c r="P169" s="7"/>
      <c r="Q169" s="265"/>
      <c r="R169" s="7"/>
      <c r="S169" s="7"/>
      <c r="T169" s="7"/>
      <c r="U169" s="266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</row>
    <row r="170" ht="18.0" customHeight="1">
      <c r="A170" s="7"/>
      <c r="B170" s="7"/>
      <c r="C170" s="7"/>
      <c r="D170" s="7"/>
      <c r="E170" s="7"/>
      <c r="F170" s="7"/>
      <c r="G170" s="7"/>
      <c r="H170" s="264"/>
      <c r="I170" s="7"/>
      <c r="J170" s="7"/>
      <c r="K170" s="7"/>
      <c r="L170" s="7"/>
      <c r="M170" s="7"/>
      <c r="N170" s="7"/>
      <c r="O170" s="7"/>
      <c r="P170" s="7"/>
      <c r="Q170" s="265"/>
      <c r="R170" s="7"/>
      <c r="S170" s="7"/>
      <c r="T170" s="7"/>
      <c r="U170" s="266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</row>
    <row r="171" ht="18.0" customHeight="1">
      <c r="A171" s="7"/>
      <c r="B171" s="7"/>
      <c r="C171" s="7"/>
      <c r="D171" s="7"/>
      <c r="E171" s="7"/>
      <c r="F171" s="7"/>
      <c r="G171" s="7"/>
      <c r="H171" s="264"/>
      <c r="I171" s="7"/>
      <c r="J171" s="7"/>
      <c r="K171" s="7"/>
      <c r="L171" s="7"/>
      <c r="M171" s="7"/>
      <c r="N171" s="7"/>
      <c r="O171" s="7"/>
      <c r="P171" s="7"/>
      <c r="Q171" s="265"/>
      <c r="R171" s="7"/>
      <c r="S171" s="7"/>
      <c r="T171" s="7"/>
      <c r="U171" s="266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</row>
    <row r="172" ht="18.0" customHeight="1">
      <c r="A172" s="7"/>
      <c r="B172" s="7"/>
      <c r="C172" s="7"/>
      <c r="D172" s="7"/>
      <c r="E172" s="7"/>
      <c r="F172" s="7"/>
      <c r="G172" s="7"/>
      <c r="H172" s="264"/>
      <c r="I172" s="7"/>
      <c r="J172" s="7"/>
      <c r="K172" s="7"/>
      <c r="L172" s="7"/>
      <c r="M172" s="7"/>
      <c r="N172" s="7"/>
      <c r="O172" s="7"/>
      <c r="P172" s="7"/>
      <c r="Q172" s="265"/>
      <c r="R172" s="7"/>
      <c r="S172" s="7"/>
      <c r="T172" s="7"/>
      <c r="U172" s="266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</row>
    <row r="173" ht="18.0" customHeight="1">
      <c r="A173" s="7"/>
      <c r="B173" s="7"/>
      <c r="C173" s="7"/>
      <c r="D173" s="7"/>
      <c r="E173" s="7"/>
      <c r="F173" s="7"/>
      <c r="G173" s="7"/>
      <c r="H173" s="264"/>
      <c r="I173" s="7"/>
      <c r="J173" s="7"/>
      <c r="K173" s="7"/>
      <c r="L173" s="7"/>
      <c r="M173" s="7"/>
      <c r="N173" s="7"/>
      <c r="O173" s="7"/>
      <c r="P173" s="7"/>
      <c r="Q173" s="265"/>
      <c r="R173" s="7"/>
      <c r="S173" s="7"/>
      <c r="T173" s="7"/>
      <c r="U173" s="266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</row>
    <row r="174" ht="18.0" customHeight="1">
      <c r="A174" s="7"/>
      <c r="B174" s="7"/>
      <c r="C174" s="7"/>
      <c r="D174" s="7"/>
      <c r="E174" s="7"/>
      <c r="F174" s="7"/>
      <c r="G174" s="7"/>
      <c r="H174" s="264"/>
      <c r="I174" s="7"/>
      <c r="J174" s="7"/>
      <c r="K174" s="7"/>
      <c r="L174" s="7"/>
      <c r="M174" s="7"/>
      <c r="N174" s="7"/>
      <c r="O174" s="7"/>
      <c r="P174" s="7"/>
      <c r="Q174" s="265"/>
      <c r="R174" s="7"/>
      <c r="S174" s="7"/>
      <c r="T174" s="7"/>
      <c r="U174" s="266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</row>
    <row r="175" ht="18.0" customHeight="1">
      <c r="A175" s="7"/>
      <c r="B175" s="7"/>
      <c r="C175" s="7"/>
      <c r="D175" s="7"/>
      <c r="E175" s="7"/>
      <c r="F175" s="7"/>
      <c r="G175" s="7"/>
      <c r="H175" s="264"/>
      <c r="I175" s="7"/>
      <c r="J175" s="7"/>
      <c r="K175" s="7"/>
      <c r="L175" s="7"/>
      <c r="M175" s="7"/>
      <c r="N175" s="7"/>
      <c r="O175" s="7"/>
      <c r="P175" s="7"/>
      <c r="Q175" s="265"/>
      <c r="R175" s="7"/>
      <c r="S175" s="7"/>
      <c r="T175" s="7"/>
      <c r="U175" s="266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</row>
    <row r="176" ht="18.0" customHeight="1">
      <c r="A176" s="7"/>
      <c r="B176" s="7"/>
      <c r="C176" s="7"/>
      <c r="D176" s="7"/>
      <c r="E176" s="7"/>
      <c r="F176" s="7"/>
      <c r="G176" s="7"/>
      <c r="H176" s="264"/>
      <c r="I176" s="7"/>
      <c r="J176" s="7"/>
      <c r="K176" s="7"/>
      <c r="L176" s="7"/>
      <c r="M176" s="7"/>
      <c r="N176" s="7"/>
      <c r="O176" s="7"/>
      <c r="P176" s="7"/>
      <c r="Q176" s="265"/>
      <c r="R176" s="7"/>
      <c r="S176" s="7"/>
      <c r="T176" s="7"/>
      <c r="U176" s="266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</row>
    <row r="177" ht="18.0" customHeight="1">
      <c r="A177" s="7"/>
      <c r="B177" s="7"/>
      <c r="C177" s="7"/>
      <c r="D177" s="7"/>
      <c r="E177" s="7"/>
      <c r="F177" s="7"/>
      <c r="G177" s="7"/>
      <c r="H177" s="264"/>
      <c r="I177" s="7"/>
      <c r="J177" s="7"/>
      <c r="K177" s="7"/>
      <c r="L177" s="7"/>
      <c r="M177" s="7"/>
      <c r="N177" s="7"/>
      <c r="O177" s="7"/>
      <c r="P177" s="7"/>
      <c r="Q177" s="265"/>
      <c r="R177" s="7"/>
      <c r="S177" s="7"/>
      <c r="T177" s="7"/>
      <c r="U177" s="266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</row>
    <row r="178" ht="18.0" customHeight="1">
      <c r="A178" s="7"/>
      <c r="B178" s="7"/>
      <c r="C178" s="7"/>
      <c r="D178" s="7"/>
      <c r="E178" s="7"/>
      <c r="F178" s="7"/>
      <c r="G178" s="7"/>
      <c r="H178" s="264"/>
      <c r="I178" s="7"/>
      <c r="J178" s="7"/>
      <c r="K178" s="7"/>
      <c r="L178" s="7"/>
      <c r="M178" s="7"/>
      <c r="N178" s="7"/>
      <c r="O178" s="7"/>
      <c r="P178" s="7"/>
      <c r="Q178" s="265"/>
      <c r="R178" s="7"/>
      <c r="S178" s="7"/>
      <c r="T178" s="7"/>
      <c r="U178" s="266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</row>
    <row r="179" ht="18.0" customHeight="1">
      <c r="A179" s="7"/>
      <c r="B179" s="7"/>
      <c r="C179" s="7"/>
      <c r="D179" s="7"/>
      <c r="E179" s="7"/>
      <c r="F179" s="7"/>
      <c r="G179" s="7"/>
      <c r="H179" s="264"/>
      <c r="I179" s="7"/>
      <c r="J179" s="7"/>
      <c r="K179" s="7"/>
      <c r="L179" s="7"/>
      <c r="M179" s="7"/>
      <c r="N179" s="7"/>
      <c r="O179" s="7"/>
      <c r="P179" s="7"/>
      <c r="Q179" s="265"/>
      <c r="R179" s="7"/>
      <c r="S179" s="7"/>
      <c r="T179" s="7"/>
      <c r="U179" s="266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</row>
    <row r="180" ht="18.0" customHeight="1">
      <c r="A180" s="7"/>
      <c r="B180" s="7"/>
      <c r="C180" s="7"/>
      <c r="D180" s="7"/>
      <c r="E180" s="7"/>
      <c r="F180" s="7"/>
      <c r="G180" s="7"/>
      <c r="H180" s="264"/>
      <c r="I180" s="7"/>
      <c r="J180" s="7"/>
      <c r="K180" s="7"/>
      <c r="L180" s="7"/>
      <c r="M180" s="7"/>
      <c r="N180" s="7"/>
      <c r="O180" s="7"/>
      <c r="P180" s="7"/>
      <c r="Q180" s="265"/>
      <c r="R180" s="7"/>
      <c r="S180" s="7"/>
      <c r="T180" s="7"/>
      <c r="U180" s="266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</row>
    <row r="181" ht="18.0" customHeight="1">
      <c r="A181" s="7"/>
      <c r="B181" s="7"/>
      <c r="C181" s="7"/>
      <c r="D181" s="7"/>
      <c r="E181" s="7"/>
      <c r="F181" s="7"/>
      <c r="G181" s="7"/>
      <c r="H181" s="264"/>
      <c r="I181" s="7"/>
      <c r="J181" s="7"/>
      <c r="K181" s="7"/>
      <c r="L181" s="7"/>
      <c r="M181" s="7"/>
      <c r="N181" s="7"/>
      <c r="O181" s="7"/>
      <c r="P181" s="7"/>
      <c r="Q181" s="265"/>
      <c r="R181" s="7"/>
      <c r="S181" s="7"/>
      <c r="T181" s="7"/>
      <c r="U181" s="266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</row>
    <row r="182" ht="18.0" customHeight="1">
      <c r="A182" s="7"/>
      <c r="B182" s="7"/>
      <c r="C182" s="7"/>
      <c r="D182" s="7"/>
      <c r="E182" s="7"/>
      <c r="F182" s="7"/>
      <c r="G182" s="7"/>
      <c r="H182" s="264"/>
      <c r="I182" s="7"/>
      <c r="J182" s="7"/>
      <c r="K182" s="7"/>
      <c r="L182" s="7"/>
      <c r="M182" s="7"/>
      <c r="N182" s="7"/>
      <c r="O182" s="7"/>
      <c r="P182" s="7"/>
      <c r="Q182" s="265"/>
      <c r="R182" s="7"/>
      <c r="S182" s="7"/>
      <c r="T182" s="7"/>
      <c r="U182" s="266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</row>
    <row r="183" ht="18.0" customHeight="1">
      <c r="A183" s="7"/>
      <c r="B183" s="7"/>
      <c r="C183" s="7"/>
      <c r="D183" s="7"/>
      <c r="E183" s="7"/>
      <c r="F183" s="7"/>
      <c r="G183" s="7"/>
      <c r="H183" s="264"/>
      <c r="I183" s="7"/>
      <c r="J183" s="7"/>
      <c r="K183" s="7"/>
      <c r="L183" s="7"/>
      <c r="M183" s="7"/>
      <c r="N183" s="7"/>
      <c r="O183" s="7"/>
      <c r="P183" s="7"/>
      <c r="Q183" s="265"/>
      <c r="R183" s="7"/>
      <c r="S183" s="7"/>
      <c r="T183" s="7"/>
      <c r="U183" s="266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</row>
    <row r="184" ht="18.0" customHeight="1">
      <c r="A184" s="7"/>
      <c r="B184" s="7"/>
      <c r="C184" s="7"/>
      <c r="D184" s="7"/>
      <c r="E184" s="7"/>
      <c r="F184" s="7"/>
      <c r="G184" s="7"/>
      <c r="H184" s="264"/>
      <c r="I184" s="7"/>
      <c r="J184" s="7"/>
      <c r="K184" s="7"/>
      <c r="L184" s="7"/>
      <c r="M184" s="7"/>
      <c r="N184" s="7"/>
      <c r="O184" s="7"/>
      <c r="P184" s="7"/>
      <c r="Q184" s="265"/>
      <c r="R184" s="7"/>
      <c r="S184" s="7"/>
      <c r="T184" s="7"/>
      <c r="U184" s="266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</row>
    <row r="185" ht="18.0" customHeight="1">
      <c r="A185" s="7"/>
      <c r="B185" s="7"/>
      <c r="C185" s="7"/>
      <c r="D185" s="7"/>
      <c r="E185" s="7"/>
      <c r="F185" s="7"/>
      <c r="G185" s="7"/>
      <c r="H185" s="264"/>
      <c r="I185" s="7"/>
      <c r="J185" s="7"/>
      <c r="K185" s="7"/>
      <c r="L185" s="7"/>
      <c r="M185" s="7"/>
      <c r="N185" s="7"/>
      <c r="O185" s="7"/>
      <c r="P185" s="7"/>
      <c r="Q185" s="265"/>
      <c r="R185" s="7"/>
      <c r="S185" s="7"/>
      <c r="T185" s="7"/>
      <c r="U185" s="266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</row>
    <row r="186" ht="18.0" customHeight="1">
      <c r="A186" s="7"/>
      <c r="B186" s="7"/>
      <c r="C186" s="7"/>
      <c r="D186" s="7"/>
      <c r="E186" s="7"/>
      <c r="F186" s="7"/>
      <c r="G186" s="7"/>
      <c r="H186" s="264"/>
      <c r="I186" s="7"/>
      <c r="J186" s="7"/>
      <c r="K186" s="7"/>
      <c r="L186" s="7"/>
      <c r="M186" s="7"/>
      <c r="N186" s="7"/>
      <c r="O186" s="7"/>
      <c r="P186" s="7"/>
      <c r="Q186" s="265"/>
      <c r="R186" s="7"/>
      <c r="S186" s="7"/>
      <c r="T186" s="7"/>
      <c r="U186" s="266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</row>
    <row r="187" ht="18.0" customHeight="1">
      <c r="A187" s="7"/>
      <c r="B187" s="7"/>
      <c r="C187" s="7"/>
      <c r="D187" s="7"/>
      <c r="E187" s="7"/>
      <c r="F187" s="7"/>
      <c r="G187" s="7"/>
      <c r="H187" s="264"/>
      <c r="I187" s="7"/>
      <c r="J187" s="7"/>
      <c r="K187" s="7"/>
      <c r="L187" s="7"/>
      <c r="M187" s="7"/>
      <c r="N187" s="7"/>
      <c r="O187" s="7"/>
      <c r="P187" s="7"/>
      <c r="Q187" s="265"/>
      <c r="R187" s="7"/>
      <c r="S187" s="7"/>
      <c r="T187" s="7"/>
      <c r="U187" s="266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</row>
    <row r="188" ht="18.0" customHeight="1">
      <c r="A188" s="7"/>
      <c r="B188" s="7"/>
      <c r="C188" s="7"/>
      <c r="D188" s="7"/>
      <c r="E188" s="7"/>
      <c r="F188" s="7"/>
      <c r="G188" s="7"/>
      <c r="H188" s="264"/>
      <c r="I188" s="7"/>
      <c r="J188" s="7"/>
      <c r="K188" s="7"/>
      <c r="L188" s="7"/>
      <c r="M188" s="7"/>
      <c r="N188" s="7"/>
      <c r="O188" s="7"/>
      <c r="P188" s="7"/>
      <c r="Q188" s="265"/>
      <c r="R188" s="7"/>
      <c r="S188" s="7"/>
      <c r="T188" s="7"/>
      <c r="U188" s="266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</row>
    <row r="189" ht="18.0" customHeight="1">
      <c r="A189" s="7"/>
      <c r="B189" s="7"/>
      <c r="C189" s="7"/>
      <c r="D189" s="7"/>
      <c r="E189" s="7"/>
      <c r="F189" s="7"/>
      <c r="G189" s="7"/>
      <c r="H189" s="264"/>
      <c r="I189" s="7"/>
      <c r="J189" s="7"/>
      <c r="K189" s="7"/>
      <c r="L189" s="7"/>
      <c r="M189" s="7"/>
      <c r="N189" s="7"/>
      <c r="O189" s="7"/>
      <c r="P189" s="7"/>
      <c r="Q189" s="265"/>
      <c r="R189" s="7"/>
      <c r="S189" s="7"/>
      <c r="T189" s="7"/>
      <c r="U189" s="266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</row>
    <row r="190" ht="18.0" customHeight="1">
      <c r="A190" s="7"/>
      <c r="B190" s="7"/>
      <c r="C190" s="7"/>
      <c r="D190" s="7"/>
      <c r="E190" s="7"/>
      <c r="F190" s="7"/>
      <c r="G190" s="7"/>
      <c r="H190" s="264"/>
      <c r="I190" s="7"/>
      <c r="J190" s="7"/>
      <c r="K190" s="7"/>
      <c r="L190" s="7"/>
      <c r="M190" s="7"/>
      <c r="N190" s="7"/>
      <c r="O190" s="7"/>
      <c r="P190" s="7"/>
      <c r="Q190" s="265"/>
      <c r="R190" s="7"/>
      <c r="S190" s="7"/>
      <c r="T190" s="7"/>
      <c r="U190" s="266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</row>
    <row r="191" ht="18.0" customHeight="1">
      <c r="A191" s="7"/>
      <c r="B191" s="7"/>
      <c r="C191" s="7"/>
      <c r="D191" s="7"/>
      <c r="E191" s="7"/>
      <c r="F191" s="7"/>
      <c r="G191" s="7"/>
      <c r="H191" s="264"/>
      <c r="I191" s="7"/>
      <c r="J191" s="7"/>
      <c r="K191" s="7"/>
      <c r="L191" s="7"/>
      <c r="M191" s="7"/>
      <c r="N191" s="7"/>
      <c r="O191" s="7"/>
      <c r="P191" s="7"/>
      <c r="Q191" s="265"/>
      <c r="R191" s="7"/>
      <c r="S191" s="7"/>
      <c r="T191" s="7"/>
      <c r="U191" s="266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</row>
    <row r="192" ht="18.0" customHeight="1">
      <c r="A192" s="7"/>
      <c r="B192" s="7"/>
      <c r="C192" s="7"/>
      <c r="D192" s="7"/>
      <c r="E192" s="7"/>
      <c r="F192" s="7"/>
      <c r="G192" s="7"/>
      <c r="H192" s="264"/>
      <c r="I192" s="7"/>
      <c r="J192" s="7"/>
      <c r="K192" s="7"/>
      <c r="L192" s="7"/>
      <c r="M192" s="7"/>
      <c r="N192" s="7"/>
      <c r="O192" s="7"/>
      <c r="P192" s="7"/>
      <c r="Q192" s="265"/>
      <c r="R192" s="7"/>
      <c r="S192" s="7"/>
      <c r="T192" s="7"/>
      <c r="U192" s="266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</row>
    <row r="193" ht="18.0" customHeight="1">
      <c r="A193" s="7"/>
      <c r="B193" s="7"/>
      <c r="C193" s="7"/>
      <c r="D193" s="7"/>
      <c r="E193" s="7"/>
      <c r="F193" s="7"/>
      <c r="G193" s="7"/>
      <c r="H193" s="264"/>
      <c r="I193" s="7"/>
      <c r="J193" s="7"/>
      <c r="K193" s="7"/>
      <c r="L193" s="7"/>
      <c r="M193" s="7"/>
      <c r="N193" s="7"/>
      <c r="O193" s="7"/>
      <c r="P193" s="7"/>
      <c r="Q193" s="265"/>
      <c r="R193" s="7"/>
      <c r="S193" s="7"/>
      <c r="T193" s="7"/>
      <c r="U193" s="266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</row>
    <row r="194" ht="18.0" customHeight="1">
      <c r="A194" s="7"/>
      <c r="B194" s="7"/>
      <c r="C194" s="7"/>
      <c r="D194" s="7"/>
      <c r="E194" s="7"/>
      <c r="F194" s="7"/>
      <c r="G194" s="7"/>
      <c r="H194" s="264"/>
      <c r="I194" s="7"/>
      <c r="J194" s="7"/>
      <c r="K194" s="7"/>
      <c r="L194" s="7"/>
      <c r="M194" s="7"/>
      <c r="N194" s="7"/>
      <c r="O194" s="7"/>
      <c r="P194" s="7"/>
      <c r="Q194" s="265"/>
      <c r="R194" s="7"/>
      <c r="S194" s="7"/>
      <c r="T194" s="7"/>
      <c r="U194" s="266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</row>
    <row r="195" ht="18.0" customHeight="1">
      <c r="A195" s="7"/>
      <c r="B195" s="7"/>
      <c r="C195" s="7"/>
      <c r="D195" s="7"/>
      <c r="E195" s="7"/>
      <c r="F195" s="7"/>
      <c r="G195" s="7"/>
      <c r="H195" s="264"/>
      <c r="I195" s="7"/>
      <c r="J195" s="7"/>
      <c r="K195" s="7"/>
      <c r="L195" s="7"/>
      <c r="M195" s="7"/>
      <c r="N195" s="7"/>
      <c r="O195" s="7"/>
      <c r="P195" s="7"/>
      <c r="Q195" s="265"/>
      <c r="R195" s="7"/>
      <c r="S195" s="7"/>
      <c r="T195" s="7"/>
      <c r="U195" s="266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</row>
    <row r="196" ht="18.0" customHeight="1">
      <c r="A196" s="7"/>
      <c r="B196" s="7"/>
      <c r="C196" s="7"/>
      <c r="D196" s="7"/>
      <c r="E196" s="7"/>
      <c r="F196" s="7"/>
      <c r="G196" s="7"/>
      <c r="H196" s="264"/>
      <c r="I196" s="7"/>
      <c r="J196" s="7"/>
      <c r="K196" s="7"/>
      <c r="L196" s="7"/>
      <c r="M196" s="7"/>
      <c r="N196" s="7"/>
      <c r="O196" s="7"/>
      <c r="P196" s="7"/>
      <c r="Q196" s="265"/>
      <c r="R196" s="7"/>
      <c r="S196" s="7"/>
      <c r="T196" s="7"/>
      <c r="U196" s="266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</row>
    <row r="197" ht="18.0" customHeight="1">
      <c r="A197" s="7"/>
      <c r="B197" s="7"/>
      <c r="C197" s="7"/>
      <c r="D197" s="7"/>
      <c r="E197" s="7"/>
      <c r="F197" s="7"/>
      <c r="G197" s="7"/>
      <c r="H197" s="264"/>
      <c r="I197" s="7"/>
      <c r="J197" s="7"/>
      <c r="K197" s="7"/>
      <c r="L197" s="7"/>
      <c r="M197" s="7"/>
      <c r="N197" s="7"/>
      <c r="O197" s="7"/>
      <c r="P197" s="7"/>
      <c r="Q197" s="265"/>
      <c r="R197" s="7"/>
      <c r="S197" s="7"/>
      <c r="T197" s="7"/>
      <c r="U197" s="266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</row>
    <row r="198" ht="18.0" customHeight="1">
      <c r="A198" s="7"/>
      <c r="B198" s="7"/>
      <c r="C198" s="7"/>
      <c r="D198" s="7"/>
      <c r="E198" s="7"/>
      <c r="F198" s="7"/>
      <c r="G198" s="7"/>
      <c r="H198" s="264"/>
      <c r="I198" s="7"/>
      <c r="J198" s="7"/>
      <c r="K198" s="7"/>
      <c r="L198" s="7"/>
      <c r="M198" s="7"/>
      <c r="N198" s="7"/>
      <c r="O198" s="7"/>
      <c r="P198" s="7"/>
      <c r="Q198" s="265"/>
      <c r="R198" s="7"/>
      <c r="S198" s="7"/>
      <c r="T198" s="7"/>
      <c r="U198" s="266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</row>
    <row r="199" ht="18.0" customHeight="1">
      <c r="A199" s="7"/>
      <c r="B199" s="7"/>
      <c r="C199" s="7"/>
      <c r="D199" s="7"/>
      <c r="E199" s="7"/>
      <c r="F199" s="7"/>
      <c r="G199" s="7"/>
      <c r="H199" s="264"/>
      <c r="I199" s="7"/>
      <c r="J199" s="7"/>
      <c r="K199" s="7"/>
      <c r="L199" s="7"/>
      <c r="M199" s="7"/>
      <c r="N199" s="7"/>
      <c r="O199" s="7"/>
      <c r="P199" s="7"/>
      <c r="Q199" s="265"/>
      <c r="R199" s="7"/>
      <c r="S199" s="7"/>
      <c r="T199" s="7"/>
      <c r="U199" s="266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</row>
    <row r="200" ht="18.0" customHeight="1">
      <c r="A200" s="7"/>
      <c r="B200" s="7"/>
      <c r="C200" s="7"/>
      <c r="D200" s="7"/>
      <c r="E200" s="7"/>
      <c r="F200" s="7"/>
      <c r="G200" s="7"/>
      <c r="H200" s="264"/>
      <c r="I200" s="7"/>
      <c r="J200" s="7"/>
      <c r="K200" s="7"/>
      <c r="L200" s="7"/>
      <c r="M200" s="7"/>
      <c r="N200" s="7"/>
      <c r="O200" s="7"/>
      <c r="P200" s="7"/>
      <c r="Q200" s="265"/>
      <c r="R200" s="7"/>
      <c r="S200" s="7"/>
      <c r="T200" s="7"/>
      <c r="U200" s="266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</row>
    <row r="201" ht="18.0" customHeight="1">
      <c r="A201" s="7"/>
      <c r="B201" s="7"/>
      <c r="C201" s="7"/>
      <c r="D201" s="7"/>
      <c r="E201" s="7"/>
      <c r="F201" s="7"/>
      <c r="G201" s="7"/>
      <c r="H201" s="264"/>
      <c r="I201" s="7"/>
      <c r="J201" s="7"/>
      <c r="K201" s="7"/>
      <c r="L201" s="7"/>
      <c r="M201" s="7"/>
      <c r="N201" s="7"/>
      <c r="O201" s="7"/>
      <c r="P201" s="7"/>
      <c r="Q201" s="265"/>
      <c r="R201" s="7"/>
      <c r="S201" s="7"/>
      <c r="T201" s="7"/>
      <c r="U201" s="266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</row>
    <row r="202" ht="18.0" customHeight="1">
      <c r="A202" s="7"/>
      <c r="B202" s="7"/>
      <c r="C202" s="7"/>
      <c r="D202" s="7"/>
      <c r="E202" s="7"/>
      <c r="F202" s="7"/>
      <c r="G202" s="7"/>
      <c r="H202" s="264"/>
      <c r="I202" s="7"/>
      <c r="J202" s="7"/>
      <c r="K202" s="7"/>
      <c r="L202" s="7"/>
      <c r="M202" s="7"/>
      <c r="N202" s="7"/>
      <c r="O202" s="7"/>
      <c r="P202" s="7"/>
      <c r="Q202" s="265"/>
      <c r="R202" s="7"/>
      <c r="S202" s="7"/>
      <c r="T202" s="7"/>
      <c r="U202" s="266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</row>
    <row r="203" ht="18.0" customHeight="1">
      <c r="A203" s="7"/>
      <c r="B203" s="7"/>
      <c r="C203" s="7"/>
      <c r="D203" s="7"/>
      <c r="E203" s="7"/>
      <c r="F203" s="7"/>
      <c r="G203" s="7"/>
      <c r="H203" s="264"/>
      <c r="I203" s="7"/>
      <c r="J203" s="7"/>
      <c r="K203" s="7"/>
      <c r="L203" s="7"/>
      <c r="M203" s="7"/>
      <c r="N203" s="7"/>
      <c r="O203" s="7"/>
      <c r="P203" s="7"/>
      <c r="Q203" s="265"/>
      <c r="R203" s="7"/>
      <c r="S203" s="7"/>
      <c r="T203" s="7"/>
      <c r="U203" s="266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</row>
    <row r="204" ht="18.0" customHeight="1">
      <c r="A204" s="7"/>
      <c r="B204" s="7"/>
      <c r="C204" s="7"/>
      <c r="D204" s="7"/>
      <c r="E204" s="7"/>
      <c r="F204" s="7"/>
      <c r="G204" s="7"/>
      <c r="H204" s="264"/>
      <c r="I204" s="7"/>
      <c r="J204" s="7"/>
      <c r="K204" s="7"/>
      <c r="L204" s="7"/>
      <c r="M204" s="7"/>
      <c r="N204" s="7"/>
      <c r="O204" s="7"/>
      <c r="P204" s="7"/>
      <c r="Q204" s="265"/>
      <c r="R204" s="7"/>
      <c r="S204" s="7"/>
      <c r="T204" s="7"/>
      <c r="U204" s="266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</row>
    <row r="205" ht="18.0" customHeight="1">
      <c r="A205" s="7"/>
      <c r="B205" s="7"/>
      <c r="C205" s="7"/>
      <c r="D205" s="7"/>
      <c r="E205" s="7"/>
      <c r="F205" s="7"/>
      <c r="G205" s="7"/>
      <c r="H205" s="264"/>
      <c r="I205" s="7"/>
      <c r="J205" s="7"/>
      <c r="K205" s="7"/>
      <c r="L205" s="7"/>
      <c r="M205" s="7"/>
      <c r="N205" s="7"/>
      <c r="O205" s="7"/>
      <c r="P205" s="7"/>
      <c r="Q205" s="265"/>
      <c r="R205" s="7"/>
      <c r="S205" s="7"/>
      <c r="T205" s="7"/>
      <c r="U205" s="266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</row>
    <row r="206" ht="18.0" customHeight="1">
      <c r="A206" s="7"/>
      <c r="B206" s="7"/>
      <c r="C206" s="7"/>
      <c r="D206" s="7"/>
      <c r="E206" s="7"/>
      <c r="F206" s="7"/>
      <c r="G206" s="7"/>
      <c r="H206" s="264"/>
      <c r="I206" s="7"/>
      <c r="J206" s="7"/>
      <c r="K206" s="7"/>
      <c r="L206" s="7"/>
      <c r="M206" s="7"/>
      <c r="N206" s="7"/>
      <c r="O206" s="7"/>
      <c r="P206" s="7"/>
      <c r="Q206" s="265"/>
      <c r="R206" s="7"/>
      <c r="S206" s="7"/>
      <c r="T206" s="7"/>
      <c r="U206" s="266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</row>
    <row r="207" ht="18.0" customHeight="1">
      <c r="A207" s="7"/>
      <c r="B207" s="7"/>
      <c r="C207" s="7"/>
      <c r="D207" s="7"/>
      <c r="E207" s="7"/>
      <c r="F207" s="7"/>
      <c r="G207" s="7"/>
      <c r="H207" s="264"/>
      <c r="I207" s="7"/>
      <c r="J207" s="7"/>
      <c r="K207" s="7"/>
      <c r="L207" s="7"/>
      <c r="M207" s="7"/>
      <c r="N207" s="7"/>
      <c r="O207" s="7"/>
      <c r="P207" s="7"/>
      <c r="Q207" s="265"/>
      <c r="R207" s="7"/>
      <c r="S207" s="7"/>
      <c r="T207" s="7"/>
      <c r="U207" s="266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</row>
    <row r="208" ht="18.0" customHeight="1">
      <c r="A208" s="7"/>
      <c r="B208" s="7"/>
      <c r="C208" s="7"/>
      <c r="D208" s="7"/>
      <c r="E208" s="7"/>
      <c r="F208" s="7"/>
      <c r="G208" s="7"/>
      <c r="H208" s="264"/>
      <c r="I208" s="7"/>
      <c r="J208" s="7"/>
      <c r="K208" s="7"/>
      <c r="L208" s="7"/>
      <c r="M208" s="7"/>
      <c r="N208" s="7"/>
      <c r="O208" s="7"/>
      <c r="P208" s="7"/>
      <c r="Q208" s="265"/>
      <c r="R208" s="7"/>
      <c r="S208" s="7"/>
      <c r="T208" s="7"/>
      <c r="U208" s="266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</row>
    <row r="209" ht="18.0" customHeight="1">
      <c r="A209" s="7"/>
      <c r="B209" s="7"/>
      <c r="C209" s="7"/>
      <c r="D209" s="7"/>
      <c r="E209" s="7"/>
      <c r="F209" s="7"/>
      <c r="G209" s="7"/>
      <c r="H209" s="264"/>
      <c r="I209" s="7"/>
      <c r="J209" s="7"/>
      <c r="K209" s="7"/>
      <c r="L209" s="7"/>
      <c r="M209" s="7"/>
      <c r="N209" s="7"/>
      <c r="O209" s="7"/>
      <c r="P209" s="7"/>
      <c r="Q209" s="265"/>
      <c r="R209" s="7"/>
      <c r="S209" s="7"/>
      <c r="T209" s="7"/>
      <c r="U209" s="266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</row>
    <row r="210" ht="18.0" customHeight="1">
      <c r="A210" s="7"/>
      <c r="B210" s="7"/>
      <c r="C210" s="7"/>
      <c r="D210" s="7"/>
      <c r="E210" s="7"/>
      <c r="F210" s="7"/>
      <c r="G210" s="7"/>
      <c r="H210" s="264"/>
      <c r="I210" s="7"/>
      <c r="J210" s="7"/>
      <c r="K210" s="7"/>
      <c r="L210" s="7"/>
      <c r="M210" s="7"/>
      <c r="N210" s="7"/>
      <c r="O210" s="7"/>
      <c r="P210" s="7"/>
      <c r="Q210" s="265"/>
      <c r="R210" s="7"/>
      <c r="S210" s="7"/>
      <c r="T210" s="7"/>
      <c r="U210" s="266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</row>
    <row r="211" ht="18.0" customHeight="1">
      <c r="A211" s="7"/>
      <c r="B211" s="7"/>
      <c r="C211" s="7"/>
      <c r="D211" s="7"/>
      <c r="E211" s="7"/>
      <c r="F211" s="7"/>
      <c r="G211" s="7"/>
      <c r="H211" s="264"/>
      <c r="I211" s="7"/>
      <c r="J211" s="7"/>
      <c r="K211" s="7"/>
      <c r="L211" s="7"/>
      <c r="M211" s="7"/>
      <c r="N211" s="7"/>
      <c r="O211" s="7"/>
      <c r="P211" s="7"/>
      <c r="Q211" s="265"/>
      <c r="R211" s="7"/>
      <c r="S211" s="7"/>
      <c r="T211" s="7"/>
      <c r="U211" s="266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</row>
    <row r="212" ht="18.0" customHeight="1">
      <c r="A212" s="7"/>
      <c r="B212" s="7"/>
      <c r="C212" s="7"/>
      <c r="D212" s="7"/>
      <c r="E212" s="7"/>
      <c r="F212" s="7"/>
      <c r="G212" s="7"/>
      <c r="H212" s="264"/>
      <c r="I212" s="7"/>
      <c r="J212" s="7"/>
      <c r="K212" s="7"/>
      <c r="L212" s="7"/>
      <c r="M212" s="7"/>
      <c r="N212" s="7"/>
      <c r="O212" s="7"/>
      <c r="P212" s="7"/>
      <c r="Q212" s="265"/>
      <c r="R212" s="7"/>
      <c r="S212" s="7"/>
      <c r="T212" s="7"/>
      <c r="U212" s="266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</row>
    <row r="213" ht="18.0" customHeight="1">
      <c r="A213" s="7"/>
      <c r="B213" s="7"/>
      <c r="C213" s="7"/>
      <c r="D213" s="7"/>
      <c r="E213" s="7"/>
      <c r="F213" s="7"/>
      <c r="G213" s="7"/>
      <c r="H213" s="264"/>
      <c r="I213" s="7"/>
      <c r="J213" s="7"/>
      <c r="K213" s="7"/>
      <c r="L213" s="7"/>
      <c r="M213" s="7"/>
      <c r="N213" s="7"/>
      <c r="O213" s="7"/>
      <c r="P213" s="7"/>
      <c r="Q213" s="265"/>
      <c r="R213" s="7"/>
      <c r="S213" s="7"/>
      <c r="T213" s="7"/>
      <c r="U213" s="266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</row>
    <row r="214" ht="18.0" customHeight="1">
      <c r="A214" s="7"/>
      <c r="B214" s="7"/>
      <c r="C214" s="7"/>
      <c r="D214" s="7"/>
      <c r="E214" s="7"/>
      <c r="F214" s="7"/>
      <c r="G214" s="7"/>
      <c r="H214" s="264"/>
      <c r="I214" s="7"/>
      <c r="J214" s="7"/>
      <c r="K214" s="7"/>
      <c r="L214" s="7"/>
      <c r="M214" s="7"/>
      <c r="N214" s="7"/>
      <c r="O214" s="7"/>
      <c r="P214" s="7"/>
      <c r="Q214" s="265"/>
      <c r="R214" s="7"/>
      <c r="S214" s="7"/>
      <c r="T214" s="7"/>
      <c r="U214" s="266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</row>
    <row r="215" ht="18.0" customHeight="1">
      <c r="A215" s="7"/>
      <c r="B215" s="7"/>
      <c r="C215" s="7"/>
      <c r="D215" s="7"/>
      <c r="E215" s="7"/>
      <c r="F215" s="7"/>
      <c r="G215" s="7"/>
      <c r="H215" s="264"/>
      <c r="I215" s="7"/>
      <c r="J215" s="7"/>
      <c r="K215" s="7"/>
      <c r="L215" s="7"/>
      <c r="M215" s="7"/>
      <c r="N215" s="7"/>
      <c r="O215" s="7"/>
      <c r="P215" s="7"/>
      <c r="Q215" s="265"/>
      <c r="R215" s="7"/>
      <c r="S215" s="7"/>
      <c r="T215" s="7"/>
      <c r="U215" s="266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</row>
    <row r="216" ht="18.0" customHeight="1">
      <c r="A216" s="7"/>
      <c r="B216" s="7"/>
      <c r="C216" s="7"/>
      <c r="D216" s="7"/>
      <c r="E216" s="7"/>
      <c r="F216" s="7"/>
      <c r="G216" s="7"/>
      <c r="H216" s="264"/>
      <c r="I216" s="7"/>
      <c r="J216" s="7"/>
      <c r="K216" s="7"/>
      <c r="L216" s="7"/>
      <c r="M216" s="7"/>
      <c r="N216" s="7"/>
      <c r="O216" s="7"/>
      <c r="P216" s="7"/>
      <c r="Q216" s="265"/>
      <c r="R216" s="7"/>
      <c r="S216" s="7"/>
      <c r="T216" s="7"/>
      <c r="U216" s="266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</row>
    <row r="217" ht="18.0" customHeight="1">
      <c r="A217" s="7"/>
      <c r="B217" s="7"/>
      <c r="C217" s="7"/>
      <c r="D217" s="7"/>
      <c r="E217" s="7"/>
      <c r="F217" s="7"/>
      <c r="G217" s="7"/>
      <c r="H217" s="264"/>
      <c r="I217" s="7"/>
      <c r="J217" s="7"/>
      <c r="K217" s="7"/>
      <c r="L217" s="7"/>
      <c r="M217" s="7"/>
      <c r="N217" s="7"/>
      <c r="O217" s="7"/>
      <c r="P217" s="7"/>
      <c r="Q217" s="265"/>
      <c r="R217" s="7"/>
      <c r="S217" s="7"/>
      <c r="T217" s="7"/>
      <c r="U217" s="266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</row>
    <row r="218" ht="18.0" customHeight="1">
      <c r="A218" s="7"/>
      <c r="B218" s="7"/>
      <c r="C218" s="7"/>
      <c r="D218" s="7"/>
      <c r="E218" s="7"/>
      <c r="F218" s="7"/>
      <c r="G218" s="7"/>
      <c r="H218" s="264"/>
      <c r="I218" s="7"/>
      <c r="J218" s="7"/>
      <c r="K218" s="7"/>
      <c r="L218" s="7"/>
      <c r="M218" s="7"/>
      <c r="N218" s="7"/>
      <c r="O218" s="7"/>
      <c r="P218" s="7"/>
      <c r="Q218" s="265"/>
      <c r="R218" s="7"/>
      <c r="S218" s="7"/>
      <c r="T218" s="7"/>
      <c r="U218" s="266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</row>
    <row r="219" ht="18.0" customHeight="1">
      <c r="A219" s="7"/>
      <c r="B219" s="7"/>
      <c r="C219" s="7"/>
      <c r="D219" s="7"/>
      <c r="E219" s="7"/>
      <c r="F219" s="7"/>
      <c r="G219" s="7"/>
      <c r="H219" s="264"/>
      <c r="I219" s="7"/>
      <c r="J219" s="7"/>
      <c r="K219" s="7"/>
      <c r="L219" s="7"/>
      <c r="M219" s="7"/>
      <c r="N219" s="7"/>
      <c r="O219" s="7"/>
      <c r="P219" s="7"/>
      <c r="Q219" s="265"/>
      <c r="R219" s="7"/>
      <c r="S219" s="7"/>
      <c r="T219" s="7"/>
      <c r="U219" s="266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</row>
    <row r="220" ht="18.0" customHeight="1">
      <c r="A220" s="7"/>
      <c r="B220" s="7"/>
      <c r="C220" s="7"/>
      <c r="D220" s="7"/>
      <c r="E220" s="7"/>
      <c r="F220" s="7"/>
      <c r="G220" s="7"/>
      <c r="H220" s="264"/>
      <c r="I220" s="7"/>
      <c r="J220" s="7"/>
      <c r="K220" s="7"/>
      <c r="L220" s="7"/>
      <c r="M220" s="7"/>
      <c r="N220" s="7"/>
      <c r="O220" s="7"/>
      <c r="P220" s="7"/>
      <c r="Q220" s="265"/>
      <c r="R220" s="7"/>
      <c r="S220" s="7"/>
      <c r="T220" s="7"/>
      <c r="U220" s="266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</row>
    <row r="221" ht="18.0" customHeight="1">
      <c r="A221" s="7"/>
      <c r="B221" s="7"/>
      <c r="C221" s="7"/>
      <c r="D221" s="7"/>
      <c r="E221" s="7"/>
      <c r="F221" s="7"/>
      <c r="G221" s="7"/>
      <c r="H221" s="264"/>
      <c r="I221" s="7"/>
      <c r="J221" s="7"/>
      <c r="K221" s="7"/>
      <c r="L221" s="7"/>
      <c r="M221" s="7"/>
      <c r="N221" s="7"/>
      <c r="O221" s="7"/>
      <c r="P221" s="7"/>
      <c r="Q221" s="265"/>
      <c r="R221" s="7"/>
      <c r="S221" s="7"/>
      <c r="T221" s="7"/>
      <c r="U221" s="266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</row>
    <row r="222" ht="18.0" customHeight="1">
      <c r="A222" s="7"/>
      <c r="B222" s="7"/>
      <c r="C222" s="7"/>
      <c r="D222" s="7"/>
      <c r="E222" s="7"/>
      <c r="F222" s="7"/>
      <c r="G222" s="7"/>
      <c r="H222" s="264"/>
      <c r="I222" s="7"/>
      <c r="J222" s="7"/>
      <c r="K222" s="7"/>
      <c r="L222" s="7"/>
      <c r="M222" s="7"/>
      <c r="N222" s="7"/>
      <c r="O222" s="7"/>
      <c r="P222" s="7"/>
      <c r="Q222" s="265"/>
      <c r="R222" s="7"/>
      <c r="S222" s="7"/>
      <c r="T222" s="7"/>
      <c r="U222" s="266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</row>
    <row r="223" ht="18.0" customHeight="1">
      <c r="A223" s="7"/>
      <c r="B223" s="7"/>
      <c r="C223" s="7"/>
      <c r="D223" s="7"/>
      <c r="E223" s="7"/>
      <c r="F223" s="7"/>
      <c r="G223" s="7"/>
      <c r="H223" s="264"/>
      <c r="I223" s="7"/>
      <c r="J223" s="7"/>
      <c r="K223" s="7"/>
      <c r="L223" s="7"/>
      <c r="M223" s="7"/>
      <c r="N223" s="7"/>
      <c r="O223" s="7"/>
      <c r="P223" s="7"/>
      <c r="Q223" s="265"/>
      <c r="R223" s="7"/>
      <c r="S223" s="7"/>
      <c r="T223" s="7"/>
      <c r="U223" s="266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</row>
    <row r="224" ht="18.0" customHeight="1">
      <c r="A224" s="7"/>
      <c r="B224" s="7"/>
      <c r="C224" s="7"/>
      <c r="D224" s="7"/>
      <c r="E224" s="7"/>
      <c r="F224" s="7"/>
      <c r="G224" s="7"/>
      <c r="H224" s="264"/>
      <c r="I224" s="7"/>
      <c r="J224" s="7"/>
      <c r="K224" s="7"/>
      <c r="L224" s="7"/>
      <c r="M224" s="7"/>
      <c r="N224" s="7"/>
      <c r="O224" s="7"/>
      <c r="P224" s="7"/>
      <c r="Q224" s="265"/>
      <c r="R224" s="7"/>
      <c r="S224" s="7"/>
      <c r="T224" s="7"/>
      <c r="U224" s="266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</row>
    <row r="225" ht="18.0" customHeight="1">
      <c r="A225" s="7"/>
      <c r="B225" s="7"/>
      <c r="C225" s="7"/>
      <c r="D225" s="7"/>
      <c r="E225" s="7"/>
      <c r="F225" s="7"/>
      <c r="G225" s="7"/>
      <c r="H225" s="264"/>
      <c r="I225" s="7"/>
      <c r="J225" s="7"/>
      <c r="K225" s="7"/>
      <c r="L225" s="7"/>
      <c r="M225" s="7"/>
      <c r="N225" s="7"/>
      <c r="O225" s="7"/>
      <c r="P225" s="7"/>
      <c r="Q225" s="265"/>
      <c r="R225" s="7"/>
      <c r="S225" s="7"/>
      <c r="T225" s="7"/>
      <c r="U225" s="266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</row>
    <row r="226" ht="18.0" customHeight="1">
      <c r="A226" s="7"/>
      <c r="B226" s="7"/>
      <c r="C226" s="7"/>
      <c r="D226" s="7"/>
      <c r="E226" s="7"/>
      <c r="F226" s="7"/>
      <c r="G226" s="7"/>
      <c r="H226" s="264"/>
      <c r="I226" s="7"/>
      <c r="J226" s="7"/>
      <c r="K226" s="7"/>
      <c r="L226" s="7"/>
      <c r="M226" s="7"/>
      <c r="N226" s="7"/>
      <c r="O226" s="7"/>
      <c r="P226" s="7"/>
      <c r="Q226" s="265"/>
      <c r="R226" s="7"/>
      <c r="S226" s="7"/>
      <c r="T226" s="7"/>
      <c r="U226" s="266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</row>
    <row r="227" ht="18.0" customHeight="1">
      <c r="A227" s="7"/>
      <c r="B227" s="7"/>
      <c r="C227" s="7"/>
      <c r="D227" s="7"/>
      <c r="E227" s="7"/>
      <c r="F227" s="7"/>
      <c r="G227" s="7"/>
      <c r="H227" s="264"/>
      <c r="I227" s="7"/>
      <c r="J227" s="7"/>
      <c r="K227" s="7"/>
      <c r="L227" s="7"/>
      <c r="M227" s="7"/>
      <c r="N227" s="7"/>
      <c r="O227" s="7"/>
      <c r="P227" s="7"/>
      <c r="Q227" s="265"/>
      <c r="R227" s="7"/>
      <c r="S227" s="7"/>
      <c r="T227" s="7"/>
      <c r="U227" s="266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</row>
    <row r="228" ht="18.0" customHeight="1">
      <c r="A228" s="7"/>
      <c r="B228" s="7"/>
      <c r="C228" s="7"/>
      <c r="D228" s="7"/>
      <c r="E228" s="7"/>
      <c r="F228" s="7"/>
      <c r="G228" s="7"/>
      <c r="H228" s="264"/>
      <c r="I228" s="7"/>
      <c r="J228" s="7"/>
      <c r="K228" s="7"/>
      <c r="L228" s="7"/>
      <c r="M228" s="7"/>
      <c r="N228" s="7"/>
      <c r="O228" s="7"/>
      <c r="P228" s="7"/>
      <c r="Q228" s="265"/>
      <c r="R228" s="7"/>
      <c r="S228" s="7"/>
      <c r="T228" s="7"/>
      <c r="U228" s="266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</row>
    <row r="229" ht="18.0" customHeight="1">
      <c r="A229" s="7"/>
      <c r="B229" s="7"/>
      <c r="C229" s="7"/>
      <c r="D229" s="7"/>
      <c r="E229" s="7"/>
      <c r="F229" s="7"/>
      <c r="G229" s="7"/>
      <c r="H229" s="264"/>
      <c r="I229" s="7"/>
      <c r="J229" s="7"/>
      <c r="K229" s="7"/>
      <c r="L229" s="7"/>
      <c r="M229" s="7"/>
      <c r="N229" s="7"/>
      <c r="O229" s="7"/>
      <c r="P229" s="7"/>
      <c r="Q229" s="265"/>
      <c r="R229" s="7"/>
      <c r="S229" s="7"/>
      <c r="T229" s="7"/>
      <c r="U229" s="266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</row>
    <row r="230" ht="18.0" customHeight="1">
      <c r="A230" s="7"/>
      <c r="B230" s="7"/>
      <c r="C230" s="7"/>
      <c r="D230" s="7"/>
      <c r="E230" s="7"/>
      <c r="F230" s="7"/>
      <c r="G230" s="7"/>
      <c r="H230" s="264"/>
      <c r="I230" s="7"/>
      <c r="J230" s="7"/>
      <c r="K230" s="7"/>
      <c r="L230" s="7"/>
      <c r="M230" s="7"/>
      <c r="N230" s="7"/>
      <c r="O230" s="7"/>
      <c r="P230" s="7"/>
      <c r="Q230" s="265"/>
      <c r="R230" s="7"/>
      <c r="S230" s="7"/>
      <c r="T230" s="7"/>
      <c r="U230" s="266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</row>
    <row r="231" ht="18.0" customHeight="1">
      <c r="A231" s="7"/>
      <c r="B231" s="7"/>
      <c r="C231" s="7"/>
      <c r="D231" s="7"/>
      <c r="E231" s="7"/>
      <c r="F231" s="7"/>
      <c r="G231" s="7"/>
      <c r="H231" s="264"/>
      <c r="I231" s="7"/>
      <c r="J231" s="7"/>
      <c r="K231" s="7"/>
      <c r="L231" s="7"/>
      <c r="M231" s="7"/>
      <c r="N231" s="7"/>
      <c r="O231" s="7"/>
      <c r="P231" s="7"/>
      <c r="Q231" s="265"/>
      <c r="R231" s="7"/>
      <c r="S231" s="7"/>
      <c r="T231" s="7"/>
      <c r="U231" s="266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</row>
    <row r="232" ht="18.0" customHeight="1">
      <c r="A232" s="7"/>
      <c r="B232" s="7"/>
      <c r="C232" s="7"/>
      <c r="D232" s="7"/>
      <c r="E232" s="7"/>
      <c r="F232" s="7"/>
      <c r="G232" s="7"/>
      <c r="H232" s="264"/>
      <c r="I232" s="7"/>
      <c r="J232" s="7"/>
      <c r="K232" s="7"/>
      <c r="L232" s="7"/>
      <c r="M232" s="7"/>
      <c r="N232" s="7"/>
      <c r="O232" s="7"/>
      <c r="P232" s="7"/>
      <c r="Q232" s="265"/>
      <c r="R232" s="7"/>
      <c r="S232" s="7"/>
      <c r="T232" s="7"/>
      <c r="U232" s="266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</row>
    <row r="233" ht="18.0" customHeight="1">
      <c r="A233" s="7"/>
      <c r="B233" s="7"/>
      <c r="C233" s="7"/>
      <c r="D233" s="7"/>
      <c r="E233" s="7"/>
      <c r="F233" s="7"/>
      <c r="G233" s="7"/>
      <c r="H233" s="264"/>
      <c r="I233" s="7"/>
      <c r="J233" s="7"/>
      <c r="K233" s="7"/>
      <c r="L233" s="7"/>
      <c r="M233" s="7"/>
      <c r="N233" s="7"/>
      <c r="O233" s="7"/>
      <c r="P233" s="7"/>
      <c r="Q233" s="265"/>
      <c r="R233" s="7"/>
      <c r="S233" s="7"/>
      <c r="T233" s="7"/>
      <c r="U233" s="266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</row>
    <row r="234" ht="18.0" customHeight="1">
      <c r="A234" s="7"/>
      <c r="B234" s="7"/>
      <c r="C234" s="7"/>
      <c r="D234" s="7"/>
      <c r="E234" s="7"/>
      <c r="F234" s="7"/>
      <c r="G234" s="7"/>
      <c r="H234" s="264"/>
      <c r="I234" s="7"/>
      <c r="J234" s="7"/>
      <c r="K234" s="7"/>
      <c r="L234" s="7"/>
      <c r="M234" s="7"/>
      <c r="N234" s="7"/>
      <c r="O234" s="7"/>
      <c r="P234" s="7"/>
      <c r="Q234" s="265"/>
      <c r="R234" s="7"/>
      <c r="S234" s="7"/>
      <c r="T234" s="7"/>
      <c r="U234" s="266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</row>
    <row r="235" ht="18.0" customHeight="1">
      <c r="A235" s="7"/>
      <c r="B235" s="7"/>
      <c r="C235" s="7"/>
      <c r="D235" s="7"/>
      <c r="E235" s="7"/>
      <c r="F235" s="7"/>
      <c r="G235" s="7"/>
      <c r="H235" s="264"/>
      <c r="I235" s="7"/>
      <c r="J235" s="7"/>
      <c r="K235" s="7"/>
      <c r="L235" s="7"/>
      <c r="M235" s="7"/>
      <c r="N235" s="7"/>
      <c r="O235" s="7"/>
      <c r="P235" s="7"/>
      <c r="Q235" s="265"/>
      <c r="R235" s="7"/>
      <c r="S235" s="7"/>
      <c r="T235" s="7"/>
      <c r="U235" s="266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</row>
    <row r="236" ht="18.0" customHeight="1">
      <c r="A236" s="7"/>
      <c r="B236" s="7"/>
      <c r="C236" s="7"/>
      <c r="D236" s="7"/>
      <c r="E236" s="7"/>
      <c r="F236" s="7"/>
      <c r="G236" s="7"/>
      <c r="H236" s="264"/>
      <c r="I236" s="7"/>
      <c r="J236" s="7"/>
      <c r="K236" s="7"/>
      <c r="L236" s="7"/>
      <c r="M236" s="7"/>
      <c r="N236" s="7"/>
      <c r="O236" s="7"/>
      <c r="P236" s="7"/>
      <c r="Q236" s="265"/>
      <c r="R236" s="7"/>
      <c r="S236" s="7"/>
      <c r="T236" s="7"/>
      <c r="U236" s="266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</row>
    <row r="237" ht="18.0" customHeight="1">
      <c r="A237" s="7"/>
      <c r="B237" s="7"/>
      <c r="C237" s="7"/>
      <c r="D237" s="7"/>
      <c r="E237" s="7"/>
      <c r="F237" s="7"/>
      <c r="G237" s="7"/>
      <c r="H237" s="264"/>
      <c r="I237" s="7"/>
      <c r="J237" s="7"/>
      <c r="K237" s="7"/>
      <c r="L237" s="7"/>
      <c r="M237" s="7"/>
      <c r="N237" s="7"/>
      <c r="O237" s="7"/>
      <c r="P237" s="7"/>
      <c r="Q237" s="265"/>
      <c r="R237" s="7"/>
      <c r="S237" s="7"/>
      <c r="T237" s="7"/>
      <c r="U237" s="266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</row>
    <row r="238" ht="18.0" customHeight="1">
      <c r="A238" s="7"/>
      <c r="B238" s="7"/>
      <c r="C238" s="7"/>
      <c r="D238" s="7"/>
      <c r="E238" s="7"/>
      <c r="F238" s="7"/>
      <c r="G238" s="7"/>
      <c r="H238" s="264"/>
      <c r="I238" s="7"/>
      <c r="J238" s="7"/>
      <c r="K238" s="7"/>
      <c r="L238" s="7"/>
      <c r="M238" s="7"/>
      <c r="N238" s="7"/>
      <c r="O238" s="7"/>
      <c r="P238" s="7"/>
      <c r="Q238" s="265"/>
      <c r="R238" s="7"/>
      <c r="S238" s="7"/>
      <c r="T238" s="7"/>
      <c r="U238" s="266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</row>
    <row r="239" ht="18.0" customHeight="1">
      <c r="A239" s="7"/>
      <c r="B239" s="7"/>
      <c r="C239" s="7"/>
      <c r="D239" s="7"/>
      <c r="E239" s="7"/>
      <c r="F239" s="7"/>
      <c r="G239" s="7"/>
      <c r="H239" s="264"/>
      <c r="I239" s="7"/>
      <c r="J239" s="7"/>
      <c r="K239" s="7"/>
      <c r="L239" s="7"/>
      <c r="M239" s="7"/>
      <c r="N239" s="7"/>
      <c r="O239" s="7"/>
      <c r="P239" s="7"/>
      <c r="Q239" s="265"/>
      <c r="R239" s="7"/>
      <c r="S239" s="7"/>
      <c r="T239" s="7"/>
      <c r="U239" s="266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</row>
    <row r="240" ht="18.0" customHeight="1">
      <c r="A240" s="7"/>
      <c r="B240" s="7"/>
      <c r="C240" s="7"/>
      <c r="D240" s="7"/>
      <c r="E240" s="7"/>
      <c r="F240" s="7"/>
      <c r="G240" s="7"/>
      <c r="H240" s="264"/>
      <c r="I240" s="7"/>
      <c r="J240" s="7"/>
      <c r="K240" s="7"/>
      <c r="L240" s="7"/>
      <c r="M240" s="7"/>
      <c r="N240" s="7"/>
      <c r="O240" s="7"/>
      <c r="P240" s="7"/>
      <c r="Q240" s="265"/>
      <c r="R240" s="7"/>
      <c r="S240" s="7"/>
      <c r="T240" s="7"/>
      <c r="U240" s="266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</row>
    <row r="241" ht="18.0" customHeight="1">
      <c r="A241" s="7"/>
      <c r="B241" s="7"/>
      <c r="C241" s="7"/>
      <c r="D241" s="7"/>
      <c r="E241" s="7"/>
      <c r="F241" s="7"/>
      <c r="G241" s="7"/>
      <c r="H241" s="264"/>
      <c r="I241" s="7"/>
      <c r="J241" s="7"/>
      <c r="K241" s="7"/>
      <c r="L241" s="7"/>
      <c r="M241" s="7"/>
      <c r="N241" s="7"/>
      <c r="O241" s="7"/>
      <c r="P241" s="7"/>
      <c r="Q241" s="265"/>
      <c r="R241" s="7"/>
      <c r="S241" s="7"/>
      <c r="T241" s="7"/>
      <c r="U241" s="266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</row>
    <row r="242" ht="18.0" customHeight="1">
      <c r="A242" s="7"/>
      <c r="B242" s="7"/>
      <c r="C242" s="7"/>
      <c r="D242" s="7"/>
      <c r="E242" s="7"/>
      <c r="F242" s="7"/>
      <c r="G242" s="7"/>
      <c r="H242" s="264"/>
      <c r="I242" s="7"/>
      <c r="J242" s="7"/>
      <c r="K242" s="7"/>
      <c r="L242" s="7"/>
      <c r="M242" s="7"/>
      <c r="N242" s="7"/>
      <c r="O242" s="7"/>
      <c r="P242" s="7"/>
      <c r="Q242" s="265"/>
      <c r="R242" s="7"/>
      <c r="S242" s="7"/>
      <c r="T242" s="7"/>
      <c r="U242" s="266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</row>
    <row r="243" ht="18.0" customHeight="1">
      <c r="A243" s="7"/>
      <c r="B243" s="7"/>
      <c r="C243" s="7"/>
      <c r="D243" s="7"/>
      <c r="E243" s="7"/>
      <c r="F243" s="7"/>
      <c r="G243" s="7"/>
      <c r="H243" s="264"/>
      <c r="I243" s="7"/>
      <c r="J243" s="7"/>
      <c r="K243" s="7"/>
      <c r="L243" s="7"/>
      <c r="M243" s="7"/>
      <c r="N243" s="7"/>
      <c r="O243" s="7"/>
      <c r="P243" s="7"/>
      <c r="Q243" s="265"/>
      <c r="R243" s="7"/>
      <c r="S243" s="7"/>
      <c r="T243" s="7"/>
      <c r="U243" s="266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</row>
    <row r="244" ht="18.0" customHeight="1">
      <c r="A244" s="7"/>
      <c r="B244" s="7"/>
      <c r="C244" s="7"/>
      <c r="D244" s="7"/>
      <c r="E244" s="7"/>
      <c r="F244" s="7"/>
      <c r="G244" s="7"/>
      <c r="H244" s="264"/>
      <c r="I244" s="7"/>
      <c r="J244" s="7"/>
      <c r="K244" s="7"/>
      <c r="L244" s="7"/>
      <c r="M244" s="7"/>
      <c r="N244" s="7"/>
      <c r="O244" s="7"/>
      <c r="P244" s="7"/>
      <c r="Q244" s="265"/>
      <c r="R244" s="7"/>
      <c r="S244" s="7"/>
      <c r="T244" s="7"/>
      <c r="U244" s="266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</row>
    <row r="245" ht="18.0" customHeight="1">
      <c r="A245" s="7"/>
      <c r="B245" s="7"/>
      <c r="C245" s="7"/>
      <c r="D245" s="7"/>
      <c r="E245" s="7"/>
      <c r="F245" s="7"/>
      <c r="G245" s="7"/>
      <c r="H245" s="264"/>
      <c r="I245" s="7"/>
      <c r="J245" s="7"/>
      <c r="K245" s="7"/>
      <c r="L245" s="7"/>
      <c r="M245" s="7"/>
      <c r="N245" s="7"/>
      <c r="O245" s="7"/>
      <c r="P245" s="7"/>
      <c r="Q245" s="265"/>
      <c r="R245" s="7"/>
      <c r="S245" s="7"/>
      <c r="T245" s="7"/>
      <c r="U245" s="266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</row>
    <row r="246" ht="18.0" customHeight="1">
      <c r="A246" s="7"/>
      <c r="B246" s="7"/>
      <c r="C246" s="7"/>
      <c r="D246" s="7"/>
      <c r="E246" s="7"/>
      <c r="F246" s="7"/>
      <c r="G246" s="7"/>
      <c r="H246" s="264"/>
      <c r="I246" s="7"/>
      <c r="J246" s="7"/>
      <c r="K246" s="7"/>
      <c r="L246" s="7"/>
      <c r="M246" s="7"/>
      <c r="N246" s="7"/>
      <c r="O246" s="7"/>
      <c r="P246" s="7"/>
      <c r="Q246" s="265"/>
      <c r="R246" s="7"/>
      <c r="S246" s="7"/>
      <c r="T246" s="7"/>
      <c r="U246" s="266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</row>
    <row r="247" ht="18.0" customHeight="1">
      <c r="A247" s="7"/>
      <c r="B247" s="7"/>
      <c r="C247" s="7"/>
      <c r="D247" s="7"/>
      <c r="E247" s="7"/>
      <c r="F247" s="7"/>
      <c r="G247" s="7"/>
      <c r="H247" s="264"/>
      <c r="I247" s="7"/>
      <c r="J247" s="7"/>
      <c r="K247" s="7"/>
      <c r="L247" s="7"/>
      <c r="M247" s="7"/>
      <c r="N247" s="7"/>
      <c r="O247" s="7"/>
      <c r="P247" s="7"/>
      <c r="Q247" s="265"/>
      <c r="R247" s="7"/>
      <c r="S247" s="7"/>
      <c r="T247" s="7"/>
      <c r="U247" s="266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</row>
    <row r="248" ht="18.0" customHeight="1">
      <c r="A248" s="7"/>
      <c r="B248" s="7"/>
      <c r="C248" s="7"/>
      <c r="D248" s="7"/>
      <c r="E248" s="7"/>
      <c r="F248" s="7"/>
      <c r="G248" s="7"/>
      <c r="H248" s="264"/>
      <c r="I248" s="7"/>
      <c r="J248" s="7"/>
      <c r="K248" s="7"/>
      <c r="L248" s="7"/>
      <c r="M248" s="7"/>
      <c r="N248" s="7"/>
      <c r="O248" s="7"/>
      <c r="P248" s="7"/>
      <c r="Q248" s="265"/>
      <c r="R248" s="7"/>
      <c r="S248" s="7"/>
      <c r="T248" s="7"/>
      <c r="U248" s="266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</row>
    <row r="249" ht="18.0" customHeight="1">
      <c r="A249" s="7"/>
      <c r="B249" s="7"/>
      <c r="C249" s="7"/>
      <c r="D249" s="7"/>
      <c r="E249" s="7"/>
      <c r="F249" s="7"/>
      <c r="G249" s="7"/>
      <c r="H249" s="264"/>
      <c r="I249" s="7"/>
      <c r="J249" s="7"/>
      <c r="K249" s="7"/>
      <c r="L249" s="7"/>
      <c r="M249" s="7"/>
      <c r="N249" s="7"/>
      <c r="O249" s="7"/>
      <c r="P249" s="7"/>
      <c r="Q249" s="265"/>
      <c r="R249" s="7"/>
      <c r="S249" s="7"/>
      <c r="T249" s="7"/>
      <c r="U249" s="266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</row>
    <row r="250" ht="18.0" customHeight="1">
      <c r="A250" s="7"/>
      <c r="B250" s="7"/>
      <c r="C250" s="7"/>
      <c r="D250" s="7"/>
      <c r="E250" s="7"/>
      <c r="F250" s="7"/>
      <c r="G250" s="7"/>
      <c r="H250" s="264"/>
      <c r="I250" s="7"/>
      <c r="J250" s="7"/>
      <c r="K250" s="7"/>
      <c r="L250" s="7"/>
      <c r="M250" s="7"/>
      <c r="N250" s="7"/>
      <c r="O250" s="7"/>
      <c r="P250" s="7"/>
      <c r="Q250" s="265"/>
      <c r="R250" s="7"/>
      <c r="S250" s="7"/>
      <c r="T250" s="7"/>
      <c r="U250" s="266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</row>
    <row r="251" ht="18.0" customHeight="1">
      <c r="A251" s="7"/>
      <c r="B251" s="7"/>
      <c r="C251" s="7"/>
      <c r="D251" s="7"/>
      <c r="E251" s="7"/>
      <c r="F251" s="7"/>
      <c r="G251" s="7"/>
      <c r="H251" s="264"/>
      <c r="I251" s="7"/>
      <c r="J251" s="7"/>
      <c r="K251" s="7"/>
      <c r="L251" s="7"/>
      <c r="M251" s="7"/>
      <c r="N251" s="7"/>
      <c r="O251" s="7"/>
      <c r="P251" s="7"/>
      <c r="Q251" s="265"/>
      <c r="R251" s="7"/>
      <c r="S251" s="7"/>
      <c r="T251" s="7"/>
      <c r="U251" s="266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</row>
    <row r="252" ht="18.0" customHeight="1">
      <c r="A252" s="7"/>
      <c r="B252" s="7"/>
      <c r="C252" s="7"/>
      <c r="D252" s="7"/>
      <c r="E252" s="7"/>
      <c r="F252" s="7"/>
      <c r="G252" s="7"/>
      <c r="H252" s="264"/>
      <c r="I252" s="7"/>
      <c r="J252" s="7"/>
      <c r="K252" s="7"/>
      <c r="L252" s="7"/>
      <c r="M252" s="7"/>
      <c r="N252" s="7"/>
      <c r="O252" s="7"/>
      <c r="P252" s="7"/>
      <c r="Q252" s="265"/>
      <c r="R252" s="7"/>
      <c r="S252" s="7"/>
      <c r="T252" s="7"/>
      <c r="U252" s="266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</row>
    <row r="253" ht="18.0" customHeight="1">
      <c r="A253" s="7"/>
      <c r="B253" s="7"/>
      <c r="C253" s="7"/>
      <c r="D253" s="7"/>
      <c r="E253" s="7"/>
      <c r="F253" s="7"/>
      <c r="G253" s="7"/>
      <c r="H253" s="264"/>
      <c r="I253" s="7"/>
      <c r="J253" s="7"/>
      <c r="K253" s="7"/>
      <c r="L253" s="7"/>
      <c r="M253" s="7"/>
      <c r="N253" s="7"/>
      <c r="O253" s="7"/>
      <c r="P253" s="7"/>
      <c r="Q253" s="265"/>
      <c r="R253" s="7"/>
      <c r="S253" s="7"/>
      <c r="T253" s="7"/>
      <c r="U253" s="266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</row>
    <row r="254" ht="18.0" customHeight="1">
      <c r="A254" s="7"/>
      <c r="B254" s="7"/>
      <c r="C254" s="7"/>
      <c r="D254" s="7"/>
      <c r="E254" s="7"/>
      <c r="F254" s="7"/>
      <c r="G254" s="7"/>
      <c r="H254" s="264"/>
      <c r="I254" s="7"/>
      <c r="J254" s="7"/>
      <c r="K254" s="7"/>
      <c r="L254" s="7"/>
      <c r="M254" s="7"/>
      <c r="N254" s="7"/>
      <c r="O254" s="7"/>
      <c r="P254" s="7"/>
      <c r="Q254" s="265"/>
      <c r="R254" s="7"/>
      <c r="S254" s="7"/>
      <c r="T254" s="7"/>
      <c r="U254" s="266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</row>
    <row r="255" ht="18.0" customHeight="1">
      <c r="A255" s="7"/>
      <c r="B255" s="7"/>
      <c r="C255" s="7"/>
      <c r="D255" s="7"/>
      <c r="E255" s="7"/>
      <c r="F255" s="7"/>
      <c r="G255" s="7"/>
      <c r="H255" s="264"/>
      <c r="I255" s="7"/>
      <c r="J255" s="7"/>
      <c r="K255" s="7"/>
      <c r="L255" s="7"/>
      <c r="M255" s="7"/>
      <c r="N255" s="7"/>
      <c r="O255" s="7"/>
      <c r="P255" s="7"/>
      <c r="Q255" s="265"/>
      <c r="R255" s="7"/>
      <c r="S255" s="7"/>
      <c r="T255" s="7"/>
      <c r="U255" s="266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</row>
    <row r="256" ht="18.0" customHeight="1">
      <c r="A256" s="7"/>
      <c r="B256" s="7"/>
      <c r="C256" s="7"/>
      <c r="D256" s="7"/>
      <c r="E256" s="7"/>
      <c r="F256" s="7"/>
      <c r="G256" s="7"/>
      <c r="H256" s="264"/>
      <c r="I256" s="7"/>
      <c r="J256" s="7"/>
      <c r="K256" s="7"/>
      <c r="L256" s="7"/>
      <c r="M256" s="7"/>
      <c r="N256" s="7"/>
      <c r="O256" s="7"/>
      <c r="P256" s="7"/>
      <c r="Q256" s="265"/>
      <c r="R256" s="7"/>
      <c r="S256" s="7"/>
      <c r="T256" s="7"/>
      <c r="U256" s="266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</row>
    <row r="257" ht="18.0" customHeight="1">
      <c r="A257" s="7"/>
      <c r="B257" s="7"/>
      <c r="C257" s="7"/>
      <c r="D257" s="7"/>
      <c r="E257" s="7"/>
      <c r="F257" s="7"/>
      <c r="G257" s="7"/>
      <c r="H257" s="264"/>
      <c r="I257" s="7"/>
      <c r="J257" s="7"/>
      <c r="K257" s="7"/>
      <c r="L257" s="7"/>
      <c r="M257" s="7"/>
      <c r="N257" s="7"/>
      <c r="O257" s="7"/>
      <c r="P257" s="7"/>
      <c r="Q257" s="265"/>
      <c r="R257" s="7"/>
      <c r="S257" s="7"/>
      <c r="T257" s="7"/>
      <c r="U257" s="266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</row>
    <row r="258" ht="18.0" customHeight="1">
      <c r="A258" s="7"/>
      <c r="B258" s="7"/>
      <c r="C258" s="7"/>
      <c r="D258" s="7"/>
      <c r="E258" s="7"/>
      <c r="F258" s="7"/>
      <c r="G258" s="7"/>
      <c r="H258" s="264"/>
      <c r="I258" s="7"/>
      <c r="J258" s="7"/>
      <c r="K258" s="7"/>
      <c r="L258" s="7"/>
      <c r="M258" s="7"/>
      <c r="N258" s="7"/>
      <c r="O258" s="7"/>
      <c r="P258" s="7"/>
      <c r="Q258" s="265"/>
      <c r="R258" s="7"/>
      <c r="S258" s="7"/>
      <c r="T258" s="7"/>
      <c r="U258" s="266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</row>
    <row r="259" ht="18.0" customHeight="1">
      <c r="A259" s="7"/>
      <c r="B259" s="7"/>
      <c r="C259" s="7"/>
      <c r="D259" s="7"/>
      <c r="E259" s="7"/>
      <c r="F259" s="7"/>
      <c r="G259" s="7"/>
      <c r="H259" s="264"/>
      <c r="I259" s="7"/>
      <c r="J259" s="7"/>
      <c r="K259" s="7"/>
      <c r="L259" s="7"/>
      <c r="M259" s="7"/>
      <c r="N259" s="7"/>
      <c r="O259" s="7"/>
      <c r="P259" s="7"/>
      <c r="Q259" s="265"/>
      <c r="R259" s="7"/>
      <c r="S259" s="7"/>
      <c r="T259" s="7"/>
      <c r="U259" s="266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</row>
    <row r="260" ht="18.0" customHeight="1">
      <c r="A260" s="7"/>
      <c r="B260" s="7"/>
      <c r="C260" s="7"/>
      <c r="D260" s="7"/>
      <c r="E260" s="7"/>
      <c r="F260" s="7"/>
      <c r="G260" s="7"/>
      <c r="H260" s="264"/>
      <c r="I260" s="7"/>
      <c r="J260" s="7"/>
      <c r="K260" s="7"/>
      <c r="L260" s="7"/>
      <c r="M260" s="7"/>
      <c r="N260" s="7"/>
      <c r="O260" s="7"/>
      <c r="P260" s="7"/>
      <c r="Q260" s="265"/>
      <c r="R260" s="7"/>
      <c r="S260" s="7"/>
      <c r="T260" s="7"/>
      <c r="U260" s="266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</row>
    <row r="261" ht="18.0" customHeight="1">
      <c r="A261" s="7"/>
      <c r="B261" s="7"/>
      <c r="C261" s="7"/>
      <c r="D261" s="7"/>
      <c r="E261" s="7"/>
      <c r="F261" s="7"/>
      <c r="G261" s="7"/>
      <c r="H261" s="264"/>
      <c r="I261" s="7"/>
      <c r="J261" s="7"/>
      <c r="K261" s="7"/>
      <c r="L261" s="7"/>
      <c r="M261" s="7"/>
      <c r="N261" s="7"/>
      <c r="O261" s="7"/>
      <c r="P261" s="7"/>
      <c r="Q261" s="265"/>
      <c r="R261" s="7"/>
      <c r="S261" s="7"/>
      <c r="T261" s="7"/>
      <c r="U261" s="266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</row>
    <row r="262" ht="18.0" customHeight="1">
      <c r="A262" s="7"/>
      <c r="B262" s="7"/>
      <c r="C262" s="7"/>
      <c r="D262" s="7"/>
      <c r="E262" s="7"/>
      <c r="F262" s="7"/>
      <c r="G262" s="7"/>
      <c r="H262" s="264"/>
      <c r="I262" s="7"/>
      <c r="J262" s="7"/>
      <c r="K262" s="7"/>
      <c r="L262" s="7"/>
      <c r="M262" s="7"/>
      <c r="N262" s="7"/>
      <c r="O262" s="7"/>
      <c r="P262" s="7"/>
      <c r="Q262" s="265"/>
      <c r="R262" s="7"/>
      <c r="S262" s="7"/>
      <c r="T262" s="7"/>
      <c r="U262" s="266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</row>
    <row r="263" ht="18.0" customHeight="1">
      <c r="A263" s="7"/>
      <c r="B263" s="7"/>
      <c r="C263" s="7"/>
      <c r="D263" s="7"/>
      <c r="E263" s="7"/>
      <c r="F263" s="7"/>
      <c r="G263" s="7"/>
      <c r="H263" s="264"/>
      <c r="I263" s="7"/>
      <c r="J263" s="7"/>
      <c r="K263" s="7"/>
      <c r="L263" s="7"/>
      <c r="M263" s="7"/>
      <c r="N263" s="7"/>
      <c r="O263" s="7"/>
      <c r="P263" s="7"/>
      <c r="Q263" s="265"/>
      <c r="R263" s="7"/>
      <c r="S263" s="7"/>
      <c r="T263" s="7"/>
      <c r="U263" s="266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</row>
    <row r="264" ht="18.0" customHeight="1">
      <c r="A264" s="7"/>
      <c r="B264" s="7"/>
      <c r="C264" s="7"/>
      <c r="D264" s="7"/>
      <c r="E264" s="7"/>
      <c r="F264" s="7"/>
      <c r="G264" s="7"/>
      <c r="H264" s="264"/>
      <c r="I264" s="7"/>
      <c r="J264" s="7"/>
      <c r="K264" s="7"/>
      <c r="L264" s="7"/>
      <c r="M264" s="7"/>
      <c r="N264" s="7"/>
      <c r="O264" s="7"/>
      <c r="P264" s="7"/>
      <c r="Q264" s="265"/>
      <c r="R264" s="7"/>
      <c r="S264" s="7"/>
      <c r="T264" s="7"/>
      <c r="U264" s="266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</row>
    <row r="265" ht="18.0" customHeight="1">
      <c r="A265" s="7"/>
      <c r="B265" s="7"/>
      <c r="C265" s="7"/>
      <c r="D265" s="7"/>
      <c r="E265" s="7"/>
      <c r="F265" s="7"/>
      <c r="G265" s="7"/>
      <c r="H265" s="264"/>
      <c r="I265" s="7"/>
      <c r="J265" s="7"/>
      <c r="K265" s="7"/>
      <c r="L265" s="7"/>
      <c r="M265" s="7"/>
      <c r="N265" s="7"/>
      <c r="O265" s="7"/>
      <c r="P265" s="7"/>
      <c r="Q265" s="265"/>
      <c r="R265" s="7"/>
      <c r="S265" s="7"/>
      <c r="T265" s="7"/>
      <c r="U265" s="266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</row>
    <row r="266" ht="18.0" customHeight="1">
      <c r="A266" s="7"/>
      <c r="B266" s="7"/>
      <c r="C266" s="7"/>
      <c r="D266" s="7"/>
      <c r="E266" s="7"/>
      <c r="F266" s="7"/>
      <c r="G266" s="7"/>
      <c r="H266" s="264"/>
      <c r="I266" s="7"/>
      <c r="J266" s="7"/>
      <c r="K266" s="7"/>
      <c r="L266" s="7"/>
      <c r="M266" s="7"/>
      <c r="N266" s="7"/>
      <c r="O266" s="7"/>
      <c r="P266" s="7"/>
      <c r="Q266" s="265"/>
      <c r="R266" s="7"/>
      <c r="S266" s="7"/>
      <c r="T266" s="7"/>
      <c r="U266" s="266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</row>
    <row r="267" ht="18.0" customHeight="1">
      <c r="A267" s="7"/>
      <c r="B267" s="7"/>
      <c r="C267" s="7"/>
      <c r="D267" s="7"/>
      <c r="E267" s="7"/>
      <c r="F267" s="7"/>
      <c r="G267" s="7"/>
      <c r="H267" s="264"/>
      <c r="I267" s="7"/>
      <c r="J267" s="7"/>
      <c r="K267" s="7"/>
      <c r="L267" s="7"/>
      <c r="M267" s="7"/>
      <c r="N267" s="7"/>
      <c r="O267" s="7"/>
      <c r="P267" s="7"/>
      <c r="Q267" s="265"/>
      <c r="R267" s="7"/>
      <c r="S267" s="7"/>
      <c r="T267" s="7"/>
      <c r="U267" s="266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</row>
    <row r="268" ht="18.0" customHeight="1">
      <c r="A268" s="7"/>
      <c r="B268" s="7"/>
      <c r="C268" s="7"/>
      <c r="D268" s="7"/>
      <c r="E268" s="7"/>
      <c r="F268" s="7"/>
      <c r="G268" s="7"/>
      <c r="H268" s="264"/>
      <c r="I268" s="7"/>
      <c r="J268" s="7"/>
      <c r="K268" s="7"/>
      <c r="L268" s="7"/>
      <c r="M268" s="7"/>
      <c r="N268" s="7"/>
      <c r="O268" s="7"/>
      <c r="P268" s="7"/>
      <c r="Q268" s="265"/>
      <c r="R268" s="7"/>
      <c r="S268" s="7"/>
      <c r="T268" s="7"/>
      <c r="U268" s="266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</row>
    <row r="269" ht="18.0" customHeight="1">
      <c r="A269" s="7"/>
      <c r="B269" s="7"/>
      <c r="C269" s="7"/>
      <c r="D269" s="7"/>
      <c r="E269" s="7"/>
      <c r="F269" s="7"/>
      <c r="G269" s="7"/>
      <c r="H269" s="264"/>
      <c r="I269" s="7"/>
      <c r="J269" s="7"/>
      <c r="K269" s="7"/>
      <c r="L269" s="7"/>
      <c r="M269" s="7"/>
      <c r="N269" s="7"/>
      <c r="O269" s="7"/>
      <c r="P269" s="7"/>
      <c r="Q269" s="265"/>
      <c r="R269" s="7"/>
      <c r="S269" s="7"/>
      <c r="T269" s="7"/>
      <c r="U269" s="266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</row>
    <row r="270" ht="18.0" customHeight="1">
      <c r="A270" s="7"/>
      <c r="B270" s="7"/>
      <c r="C270" s="7"/>
      <c r="D270" s="7"/>
      <c r="E270" s="7"/>
      <c r="F270" s="7"/>
      <c r="G270" s="7"/>
      <c r="H270" s="264"/>
      <c r="I270" s="7"/>
      <c r="J270" s="7"/>
      <c r="K270" s="7"/>
      <c r="L270" s="7"/>
      <c r="M270" s="7"/>
      <c r="N270" s="7"/>
      <c r="O270" s="7"/>
      <c r="P270" s="7"/>
      <c r="Q270" s="265"/>
      <c r="R270" s="7"/>
      <c r="S270" s="7"/>
      <c r="T270" s="7"/>
      <c r="U270" s="266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</row>
    <row r="271" ht="18.0" customHeight="1">
      <c r="A271" s="7"/>
      <c r="B271" s="7"/>
      <c r="C271" s="7"/>
      <c r="D271" s="7"/>
      <c r="E271" s="7"/>
      <c r="F271" s="7"/>
      <c r="G271" s="7"/>
      <c r="H271" s="264"/>
      <c r="I271" s="7"/>
      <c r="J271" s="7"/>
      <c r="K271" s="7"/>
      <c r="L271" s="7"/>
      <c r="M271" s="7"/>
      <c r="N271" s="7"/>
      <c r="O271" s="7"/>
      <c r="P271" s="7"/>
      <c r="Q271" s="265"/>
      <c r="R271" s="7"/>
      <c r="S271" s="7"/>
      <c r="T271" s="7"/>
      <c r="U271" s="266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</row>
    <row r="272" ht="18.0" customHeight="1">
      <c r="A272" s="7"/>
      <c r="B272" s="7"/>
      <c r="C272" s="7"/>
      <c r="D272" s="7"/>
      <c r="E272" s="7"/>
      <c r="F272" s="7"/>
      <c r="G272" s="7"/>
      <c r="H272" s="264"/>
      <c r="I272" s="7"/>
      <c r="J272" s="7"/>
      <c r="K272" s="7"/>
      <c r="L272" s="7"/>
      <c r="M272" s="7"/>
      <c r="N272" s="7"/>
      <c r="O272" s="7"/>
      <c r="P272" s="7"/>
      <c r="Q272" s="265"/>
      <c r="R272" s="7"/>
      <c r="S272" s="7"/>
      <c r="T272" s="7"/>
      <c r="U272" s="266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</row>
    <row r="273" ht="18.0" customHeight="1">
      <c r="A273" s="7"/>
      <c r="B273" s="7"/>
      <c r="C273" s="7"/>
      <c r="D273" s="7"/>
      <c r="E273" s="7"/>
      <c r="F273" s="7"/>
      <c r="G273" s="7"/>
      <c r="H273" s="264"/>
      <c r="I273" s="7"/>
      <c r="J273" s="7"/>
      <c r="K273" s="7"/>
      <c r="L273" s="7"/>
      <c r="M273" s="7"/>
      <c r="N273" s="7"/>
      <c r="O273" s="7"/>
      <c r="P273" s="7"/>
      <c r="Q273" s="265"/>
      <c r="R273" s="7"/>
      <c r="S273" s="7"/>
      <c r="T273" s="7"/>
      <c r="U273" s="266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</row>
    <row r="274" ht="18.0" customHeight="1">
      <c r="A274" s="7"/>
      <c r="B274" s="7"/>
      <c r="C274" s="7"/>
      <c r="D274" s="7"/>
      <c r="E274" s="7"/>
      <c r="F274" s="7"/>
      <c r="G274" s="7"/>
      <c r="H274" s="264"/>
      <c r="I274" s="7"/>
      <c r="J274" s="7"/>
      <c r="K274" s="7"/>
      <c r="L274" s="7"/>
      <c r="M274" s="7"/>
      <c r="N274" s="7"/>
      <c r="O274" s="7"/>
      <c r="P274" s="7"/>
      <c r="Q274" s="265"/>
      <c r="R274" s="7"/>
      <c r="S274" s="7"/>
      <c r="T274" s="7"/>
      <c r="U274" s="266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</row>
    <row r="275" ht="18.0" customHeight="1">
      <c r="A275" s="7"/>
      <c r="B275" s="7"/>
      <c r="C275" s="7"/>
      <c r="D275" s="7"/>
      <c r="E275" s="7"/>
      <c r="F275" s="7"/>
      <c r="G275" s="7"/>
      <c r="H275" s="264"/>
      <c r="I275" s="7"/>
      <c r="J275" s="7"/>
      <c r="K275" s="7"/>
      <c r="L275" s="7"/>
      <c r="M275" s="7"/>
      <c r="N275" s="7"/>
      <c r="O275" s="7"/>
      <c r="P275" s="7"/>
      <c r="Q275" s="265"/>
      <c r="R275" s="7"/>
      <c r="S275" s="7"/>
      <c r="T275" s="7"/>
      <c r="U275" s="266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</row>
    <row r="276" ht="18.0" customHeight="1">
      <c r="A276" s="7"/>
      <c r="B276" s="7"/>
      <c r="C276" s="7"/>
      <c r="D276" s="7"/>
      <c r="E276" s="7"/>
      <c r="F276" s="7"/>
      <c r="G276" s="7"/>
      <c r="H276" s="264"/>
      <c r="I276" s="7"/>
      <c r="J276" s="7"/>
      <c r="K276" s="7"/>
      <c r="L276" s="7"/>
      <c r="M276" s="7"/>
      <c r="N276" s="7"/>
      <c r="O276" s="7"/>
      <c r="P276" s="7"/>
      <c r="Q276" s="265"/>
      <c r="R276" s="7"/>
      <c r="S276" s="7"/>
      <c r="T276" s="7"/>
      <c r="U276" s="266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</row>
    <row r="277" ht="18.0" customHeight="1">
      <c r="A277" s="7"/>
      <c r="B277" s="7"/>
      <c r="C277" s="7"/>
      <c r="D277" s="7"/>
      <c r="E277" s="7"/>
      <c r="F277" s="7"/>
      <c r="G277" s="7"/>
      <c r="H277" s="264"/>
      <c r="I277" s="7"/>
      <c r="J277" s="7"/>
      <c r="K277" s="7"/>
      <c r="L277" s="7"/>
      <c r="M277" s="7"/>
      <c r="N277" s="7"/>
      <c r="O277" s="7"/>
      <c r="P277" s="7"/>
      <c r="Q277" s="265"/>
      <c r="R277" s="7"/>
      <c r="S277" s="7"/>
      <c r="T277" s="7"/>
      <c r="U277" s="266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</row>
    <row r="278" ht="18.0" customHeight="1">
      <c r="A278" s="7"/>
      <c r="B278" s="7"/>
      <c r="C278" s="7"/>
      <c r="D278" s="7"/>
      <c r="E278" s="7"/>
      <c r="F278" s="7"/>
      <c r="G278" s="7"/>
      <c r="H278" s="264"/>
      <c r="I278" s="7"/>
      <c r="J278" s="7"/>
      <c r="K278" s="7"/>
      <c r="L278" s="7"/>
      <c r="M278" s="7"/>
      <c r="N278" s="7"/>
      <c r="O278" s="7"/>
      <c r="P278" s="7"/>
      <c r="Q278" s="265"/>
      <c r="R278" s="7"/>
      <c r="S278" s="7"/>
      <c r="T278" s="7"/>
      <c r="U278" s="266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</row>
    <row r="279" ht="18.0" customHeight="1">
      <c r="A279" s="7"/>
      <c r="B279" s="7"/>
      <c r="C279" s="7"/>
      <c r="D279" s="7"/>
      <c r="E279" s="7"/>
      <c r="F279" s="7"/>
      <c r="G279" s="7"/>
      <c r="H279" s="264"/>
      <c r="I279" s="7"/>
      <c r="J279" s="7"/>
      <c r="K279" s="7"/>
      <c r="L279" s="7"/>
      <c r="M279" s="7"/>
      <c r="N279" s="7"/>
      <c r="O279" s="7"/>
      <c r="P279" s="7"/>
      <c r="Q279" s="265"/>
      <c r="R279" s="7"/>
      <c r="S279" s="7"/>
      <c r="T279" s="7"/>
      <c r="U279" s="266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</row>
    <row r="280" ht="18.0" customHeight="1">
      <c r="A280" s="7"/>
      <c r="B280" s="7"/>
      <c r="C280" s="7"/>
      <c r="D280" s="7"/>
      <c r="E280" s="7"/>
      <c r="F280" s="7"/>
      <c r="G280" s="7"/>
      <c r="H280" s="264"/>
      <c r="I280" s="7"/>
      <c r="J280" s="7"/>
      <c r="K280" s="7"/>
      <c r="L280" s="7"/>
      <c r="M280" s="7"/>
      <c r="N280" s="7"/>
      <c r="O280" s="7"/>
      <c r="P280" s="7"/>
      <c r="Q280" s="265"/>
      <c r="R280" s="7"/>
      <c r="S280" s="7"/>
      <c r="T280" s="7"/>
      <c r="U280" s="266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</row>
    <row r="281" ht="18.0" customHeight="1">
      <c r="A281" s="7"/>
      <c r="B281" s="7"/>
      <c r="C281" s="7"/>
      <c r="D281" s="7"/>
      <c r="E281" s="7"/>
      <c r="F281" s="7"/>
      <c r="G281" s="7"/>
      <c r="H281" s="264"/>
      <c r="I281" s="7"/>
      <c r="J281" s="7"/>
      <c r="K281" s="7"/>
      <c r="L281" s="7"/>
      <c r="M281" s="7"/>
      <c r="N281" s="7"/>
      <c r="O281" s="7"/>
      <c r="P281" s="7"/>
      <c r="Q281" s="265"/>
      <c r="R281" s="7"/>
      <c r="S281" s="7"/>
      <c r="T281" s="7"/>
      <c r="U281" s="266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</row>
    <row r="282" ht="18.0" customHeight="1">
      <c r="A282" s="7"/>
      <c r="B282" s="7"/>
      <c r="C282" s="7"/>
      <c r="D282" s="7"/>
      <c r="E282" s="7"/>
      <c r="F282" s="7"/>
      <c r="G282" s="7"/>
      <c r="H282" s="264"/>
      <c r="I282" s="7"/>
      <c r="J282" s="7"/>
      <c r="K282" s="7"/>
      <c r="L282" s="7"/>
      <c r="M282" s="7"/>
      <c r="N282" s="7"/>
      <c r="O282" s="7"/>
      <c r="P282" s="7"/>
      <c r="Q282" s="265"/>
      <c r="R282" s="7"/>
      <c r="S282" s="7"/>
      <c r="T282" s="7"/>
      <c r="U282" s="266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</row>
    <row r="283" ht="18.0" customHeight="1">
      <c r="A283" s="7"/>
      <c r="B283" s="7"/>
      <c r="C283" s="7"/>
      <c r="D283" s="7"/>
      <c r="E283" s="7"/>
      <c r="F283" s="7"/>
      <c r="G283" s="7"/>
      <c r="H283" s="264"/>
      <c r="I283" s="7"/>
      <c r="J283" s="7"/>
      <c r="K283" s="7"/>
      <c r="L283" s="7"/>
      <c r="M283" s="7"/>
      <c r="N283" s="7"/>
      <c r="O283" s="7"/>
      <c r="P283" s="7"/>
      <c r="Q283" s="265"/>
      <c r="R283" s="7"/>
      <c r="S283" s="7"/>
      <c r="T283" s="7"/>
      <c r="U283" s="266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</row>
    <row r="284" ht="18.0" customHeight="1">
      <c r="A284" s="7"/>
      <c r="B284" s="7"/>
      <c r="C284" s="7"/>
      <c r="D284" s="7"/>
      <c r="E284" s="7"/>
      <c r="F284" s="7"/>
      <c r="G284" s="7"/>
      <c r="H284" s="264"/>
      <c r="I284" s="7"/>
      <c r="J284" s="7"/>
      <c r="K284" s="7"/>
      <c r="L284" s="7"/>
      <c r="M284" s="7"/>
      <c r="N284" s="7"/>
      <c r="O284" s="7"/>
      <c r="P284" s="7"/>
      <c r="Q284" s="265"/>
      <c r="R284" s="7"/>
      <c r="S284" s="7"/>
      <c r="T284" s="7"/>
      <c r="U284" s="266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</row>
    <row r="285" ht="18.0" customHeight="1">
      <c r="A285" s="7"/>
      <c r="B285" s="7"/>
      <c r="C285" s="7"/>
      <c r="D285" s="7"/>
      <c r="E285" s="7"/>
      <c r="F285" s="7"/>
      <c r="G285" s="7"/>
      <c r="H285" s="264"/>
      <c r="I285" s="7"/>
      <c r="J285" s="7"/>
      <c r="K285" s="7"/>
      <c r="L285" s="7"/>
      <c r="M285" s="7"/>
      <c r="N285" s="7"/>
      <c r="O285" s="7"/>
      <c r="P285" s="7"/>
      <c r="Q285" s="265"/>
      <c r="R285" s="7"/>
      <c r="S285" s="7"/>
      <c r="T285" s="7"/>
      <c r="U285" s="266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</row>
    <row r="286" ht="18.0" customHeight="1">
      <c r="A286" s="7"/>
      <c r="B286" s="7"/>
      <c r="C286" s="7"/>
      <c r="D286" s="7"/>
      <c r="E286" s="7"/>
      <c r="F286" s="7"/>
      <c r="G286" s="7"/>
      <c r="H286" s="264"/>
      <c r="I286" s="7"/>
      <c r="J286" s="7"/>
      <c r="K286" s="7"/>
      <c r="L286" s="7"/>
      <c r="M286" s="7"/>
      <c r="N286" s="7"/>
      <c r="O286" s="7"/>
      <c r="P286" s="7"/>
      <c r="Q286" s="265"/>
      <c r="R286" s="7"/>
      <c r="S286" s="7"/>
      <c r="T286" s="7"/>
      <c r="U286" s="266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</row>
    <row r="287" ht="18.0" customHeight="1">
      <c r="A287" s="7"/>
      <c r="B287" s="7"/>
      <c r="C287" s="7"/>
      <c r="D287" s="7"/>
      <c r="E287" s="7"/>
      <c r="F287" s="7"/>
      <c r="G287" s="7"/>
      <c r="H287" s="264"/>
      <c r="I287" s="7"/>
      <c r="J287" s="7"/>
      <c r="K287" s="7"/>
      <c r="L287" s="7"/>
      <c r="M287" s="7"/>
      <c r="N287" s="7"/>
      <c r="O287" s="7"/>
      <c r="P287" s="7"/>
      <c r="Q287" s="265"/>
      <c r="R287" s="7"/>
      <c r="S287" s="7"/>
      <c r="T287" s="7"/>
      <c r="U287" s="266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</row>
    <row r="288" ht="18.0" customHeight="1">
      <c r="A288" s="7"/>
      <c r="B288" s="7"/>
      <c r="C288" s="7"/>
      <c r="D288" s="7"/>
      <c r="E288" s="7"/>
      <c r="F288" s="7"/>
      <c r="G288" s="7"/>
      <c r="H288" s="264"/>
      <c r="I288" s="7"/>
      <c r="J288" s="7"/>
      <c r="K288" s="7"/>
      <c r="L288" s="7"/>
      <c r="M288" s="7"/>
      <c r="N288" s="7"/>
      <c r="O288" s="7"/>
      <c r="P288" s="7"/>
      <c r="Q288" s="265"/>
      <c r="R288" s="7"/>
      <c r="S288" s="7"/>
      <c r="T288" s="7"/>
      <c r="U288" s="266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</row>
    <row r="289" ht="18.0" customHeight="1">
      <c r="A289" s="7"/>
      <c r="B289" s="7"/>
      <c r="C289" s="7"/>
      <c r="D289" s="7"/>
      <c r="E289" s="7"/>
      <c r="F289" s="7"/>
      <c r="G289" s="7"/>
      <c r="H289" s="264"/>
      <c r="I289" s="7"/>
      <c r="J289" s="7"/>
      <c r="K289" s="7"/>
      <c r="L289" s="7"/>
      <c r="M289" s="7"/>
      <c r="N289" s="7"/>
      <c r="O289" s="7"/>
      <c r="P289" s="7"/>
      <c r="Q289" s="265"/>
      <c r="R289" s="7"/>
      <c r="S289" s="7"/>
      <c r="T289" s="7"/>
      <c r="U289" s="266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</row>
    <row r="290" ht="18.0" customHeight="1">
      <c r="A290" s="7"/>
      <c r="B290" s="7"/>
      <c r="C290" s="7"/>
      <c r="D290" s="7"/>
      <c r="E290" s="7"/>
      <c r="F290" s="7"/>
      <c r="G290" s="7"/>
      <c r="H290" s="264"/>
      <c r="I290" s="7"/>
      <c r="J290" s="7"/>
      <c r="K290" s="7"/>
      <c r="L290" s="7"/>
      <c r="M290" s="7"/>
      <c r="N290" s="7"/>
      <c r="O290" s="7"/>
      <c r="P290" s="7"/>
      <c r="Q290" s="265"/>
      <c r="R290" s="7"/>
      <c r="S290" s="7"/>
      <c r="T290" s="7"/>
      <c r="U290" s="266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</row>
    <row r="291" ht="18.0" customHeight="1">
      <c r="A291" s="7"/>
      <c r="B291" s="7"/>
      <c r="C291" s="7"/>
      <c r="D291" s="7"/>
      <c r="E291" s="7"/>
      <c r="F291" s="7"/>
      <c r="G291" s="7"/>
      <c r="H291" s="264"/>
      <c r="I291" s="7"/>
      <c r="J291" s="7"/>
      <c r="K291" s="7"/>
      <c r="L291" s="7"/>
      <c r="M291" s="7"/>
      <c r="N291" s="7"/>
      <c r="O291" s="7"/>
      <c r="P291" s="7"/>
      <c r="Q291" s="265"/>
      <c r="R291" s="7"/>
      <c r="S291" s="7"/>
      <c r="T291" s="7"/>
      <c r="U291" s="266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</row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5:D15"/>
    <mergeCell ref="E16:H16"/>
    <mergeCell ref="C21:E21"/>
    <mergeCell ref="C62:E62"/>
    <mergeCell ref="C72:E72"/>
  </mergeCells>
  <printOptions/>
  <pageMargins bottom="0.78" footer="0.0" header="0.0" left="0.75" right="0.75" top="0.66"/>
  <pageSetup orientation="portrait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71"/>
    <col customWidth="1" hidden="1" min="14" max="14" width="13.14"/>
    <col customWidth="1" hidden="1" min="15" max="16" width="8.71"/>
    <col customWidth="1" min="17" max="17" width="19.57"/>
    <col customWidth="1" min="18" max="18" width="17.43"/>
    <col customWidth="1" min="19" max="19" width="17.86"/>
    <col customWidth="1" min="20" max="20" width="17.0"/>
    <col customWidth="1" min="21" max="21" width="15.14"/>
    <col customWidth="1" min="22" max="22" width="13.86"/>
    <col customWidth="1" min="23" max="24" width="9.14"/>
    <col customWidth="1" min="25" max="25" width="16.0"/>
    <col customWidth="1" min="26" max="45" width="9.14"/>
  </cols>
  <sheetData>
    <row r="1" ht="18.0" customHeight="1">
      <c r="A1" s="140" t="s">
        <v>53</v>
      </c>
      <c r="B1" s="140"/>
      <c r="C1" s="140"/>
      <c r="D1" s="140"/>
      <c r="E1" s="140"/>
      <c r="F1" s="140"/>
      <c r="G1" s="140"/>
      <c r="H1" s="141"/>
      <c r="I1" s="140"/>
      <c r="J1" s="140"/>
      <c r="K1" s="140"/>
      <c r="L1" s="140"/>
      <c r="M1" s="140"/>
      <c r="N1" s="140"/>
      <c r="O1" s="140"/>
      <c r="P1" s="140"/>
      <c r="Q1" s="142"/>
      <c r="R1" s="140"/>
      <c r="S1" s="140"/>
      <c r="T1" s="140"/>
      <c r="U1" s="143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  <c r="AJ1" s="140"/>
      <c r="AK1" s="140"/>
      <c r="AL1" s="140"/>
      <c r="AM1" s="140"/>
      <c r="AN1" s="140"/>
      <c r="AO1" s="140"/>
      <c r="AP1" s="140"/>
      <c r="AQ1" s="140"/>
      <c r="AR1" s="140"/>
      <c r="AS1" s="140"/>
    </row>
    <row r="2" ht="18.0" customHeight="1">
      <c r="A2" s="140"/>
      <c r="B2" s="140"/>
      <c r="C2" s="140"/>
      <c r="D2" s="140"/>
      <c r="E2" s="140"/>
      <c r="F2" s="140"/>
      <c r="G2" s="140"/>
      <c r="H2" s="141"/>
      <c r="I2" s="140"/>
      <c r="J2" s="140"/>
      <c r="K2" s="140"/>
      <c r="L2" s="140"/>
      <c r="M2" s="140"/>
      <c r="N2" s="140"/>
      <c r="O2" s="140"/>
      <c r="P2" s="140"/>
      <c r="Q2" s="142"/>
      <c r="R2" s="140"/>
      <c r="S2" s="140"/>
      <c r="T2" s="140"/>
      <c r="U2" s="143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  <c r="AL2" s="140"/>
      <c r="AM2" s="140"/>
      <c r="AN2" s="140"/>
      <c r="AO2" s="140"/>
      <c r="AP2" s="140"/>
      <c r="AQ2" s="140"/>
      <c r="AR2" s="140"/>
      <c r="AS2" s="140"/>
    </row>
    <row r="3" ht="18.0" customHeight="1">
      <c r="A3" s="144" t="s">
        <v>1</v>
      </c>
      <c r="B3" s="144"/>
      <c r="C3" s="144"/>
      <c r="D3" s="140"/>
      <c r="E3" s="140"/>
      <c r="F3" s="140"/>
      <c r="G3" s="140"/>
      <c r="H3" s="141"/>
      <c r="I3" s="140"/>
      <c r="J3" s="140"/>
      <c r="K3" s="140"/>
      <c r="L3" s="140"/>
      <c r="M3" s="140"/>
      <c r="N3" s="140"/>
      <c r="O3" s="140"/>
      <c r="P3" s="140"/>
      <c r="Q3" s="142"/>
      <c r="R3" s="140"/>
      <c r="S3" s="140"/>
      <c r="T3" s="140"/>
      <c r="U3" s="143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/>
      <c r="AL3" s="140"/>
      <c r="AM3" s="140"/>
      <c r="AN3" s="140"/>
      <c r="AO3" s="140"/>
      <c r="AP3" s="140"/>
      <c r="AQ3" s="140"/>
      <c r="AR3" s="140"/>
      <c r="AS3" s="140"/>
    </row>
    <row r="4" ht="29.25" customHeight="1">
      <c r="A4" s="140"/>
      <c r="B4" s="140"/>
      <c r="C4" s="140"/>
      <c r="D4" s="140"/>
      <c r="E4" s="140"/>
      <c r="F4" s="140"/>
      <c r="G4" s="140"/>
      <c r="H4" s="141" t="s">
        <v>2</v>
      </c>
      <c r="I4" s="145">
        <v>44345.0</v>
      </c>
      <c r="J4" s="140" t="str">
        <f>+B8&amp;"/"&amp;B9&amp;"/"&amp;B10&amp;"/"&amp;B11&amp;"/"&amp;B12&amp;"/"&amp;B13&amp;"/"&amp;B14&amp;"/"&amp;B15</f>
        <v>D2220/D1650/HRD2940/HRD2930////</v>
      </c>
      <c r="K4" s="140"/>
      <c r="L4" s="140"/>
      <c r="M4" s="140"/>
      <c r="N4" s="140"/>
      <c r="O4" s="140"/>
      <c r="P4" s="140"/>
      <c r="Q4" s="142"/>
      <c r="R4" s="140"/>
      <c r="S4" s="140"/>
      <c r="T4" s="140"/>
      <c r="U4" s="143"/>
      <c r="V4" s="140"/>
      <c r="W4" s="140"/>
      <c r="X4" s="140"/>
      <c r="Y4" s="140"/>
      <c r="Z4" s="140"/>
      <c r="AA4" s="140"/>
      <c r="AB4" s="140"/>
      <c r="AC4" s="140"/>
      <c r="AD4" s="140"/>
      <c r="AE4" s="140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</row>
    <row r="5" ht="18.0" customHeight="1">
      <c r="A5" s="140" t="s">
        <v>4</v>
      </c>
      <c r="B5" s="140"/>
      <c r="C5" s="140"/>
      <c r="D5" s="140"/>
      <c r="E5" s="140"/>
      <c r="F5" s="140"/>
      <c r="G5" s="140"/>
      <c r="H5" s="141"/>
      <c r="I5" s="140"/>
      <c r="J5" s="140"/>
      <c r="K5" s="140"/>
      <c r="L5" s="140"/>
      <c r="M5" s="140"/>
      <c r="N5" s="140"/>
      <c r="O5" s="140"/>
      <c r="P5" s="140"/>
      <c r="Q5" s="142"/>
      <c r="R5" s="140"/>
      <c r="S5" s="140"/>
      <c r="T5" s="140"/>
      <c r="U5" s="143"/>
      <c r="V5" s="140"/>
      <c r="W5" s="140"/>
      <c r="X5" s="140"/>
      <c r="Y5" s="140"/>
      <c r="Z5" s="140"/>
      <c r="AA5" s="140"/>
      <c r="AB5" s="140"/>
      <c r="AC5" s="140"/>
      <c r="AD5" s="140"/>
      <c r="AE5" s="140"/>
      <c r="AF5" s="140"/>
      <c r="AG5" s="140"/>
      <c r="AH5" s="140"/>
      <c r="AI5" s="140"/>
      <c r="AJ5" s="140"/>
      <c r="AK5" s="140"/>
      <c r="AL5" s="140"/>
      <c r="AM5" s="140"/>
      <c r="AN5" s="140"/>
      <c r="AO5" s="140"/>
      <c r="AP5" s="140"/>
      <c r="AQ5" s="140"/>
      <c r="AR5" s="140"/>
      <c r="AS5" s="140"/>
    </row>
    <row r="6" ht="18.0" customHeight="1">
      <c r="A6" s="146"/>
      <c r="B6" s="146"/>
      <c r="C6" s="146"/>
      <c r="D6" s="146"/>
      <c r="E6" s="146"/>
      <c r="F6" s="146"/>
      <c r="G6" s="146"/>
      <c r="H6" s="147"/>
      <c r="I6" s="146"/>
      <c r="J6" s="140"/>
      <c r="K6" s="140"/>
      <c r="L6" s="140"/>
      <c r="M6" s="140"/>
      <c r="N6" s="140"/>
      <c r="O6" s="140"/>
      <c r="P6" s="140"/>
      <c r="Q6" s="142"/>
      <c r="R6" s="140"/>
      <c r="S6" s="140"/>
      <c r="T6" s="140"/>
      <c r="U6" s="143"/>
      <c r="V6" s="140"/>
      <c r="W6" s="140"/>
      <c r="X6" s="140"/>
      <c r="Y6" s="140"/>
      <c r="Z6" s="140"/>
      <c r="AA6" s="140"/>
      <c r="AB6" s="140"/>
      <c r="AC6" s="140"/>
      <c r="AD6" s="140"/>
      <c r="AE6" s="140"/>
      <c r="AF6" s="140"/>
      <c r="AG6" s="140"/>
      <c r="AH6" s="140"/>
      <c r="AI6" s="140"/>
      <c r="AJ6" s="140"/>
      <c r="AK6" s="140"/>
      <c r="AL6" s="140"/>
      <c r="AM6" s="140"/>
      <c r="AN6" s="140"/>
      <c r="AO6" s="140"/>
      <c r="AP6" s="140"/>
      <c r="AQ6" s="140"/>
      <c r="AR6" s="140"/>
      <c r="AS6" s="140"/>
    </row>
    <row r="7" ht="36.0" customHeight="1">
      <c r="A7" s="148" t="s">
        <v>6</v>
      </c>
      <c r="B7" s="149"/>
      <c r="C7" s="150" t="s">
        <v>172</v>
      </c>
      <c r="D7" s="151" t="s">
        <v>8</v>
      </c>
      <c r="E7" s="152" t="s">
        <v>9</v>
      </c>
      <c r="F7" s="153"/>
      <c r="G7" s="153"/>
      <c r="H7" s="149"/>
      <c r="I7" s="154" t="s">
        <v>10</v>
      </c>
      <c r="J7" s="140"/>
      <c r="K7" s="140"/>
      <c r="L7" s="140"/>
      <c r="M7" s="140"/>
      <c r="N7" s="140"/>
      <c r="O7" s="140"/>
      <c r="P7" s="140"/>
      <c r="Q7" s="155">
        <f>+I96</f>
        <v>0.006210182173</v>
      </c>
      <c r="R7" s="140"/>
      <c r="S7" s="140"/>
      <c r="T7" s="140"/>
      <c r="U7" s="143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</row>
    <row r="8" ht="26.25" customHeight="1">
      <c r="A8" s="156">
        <v>1.0</v>
      </c>
      <c r="B8" s="157" t="s">
        <v>84</v>
      </c>
      <c r="C8" s="157">
        <v>22.5</v>
      </c>
      <c r="D8" s="158">
        <v>0.1086</v>
      </c>
      <c r="E8" s="159">
        <f>216.308*14.5</f>
        <v>3136.466</v>
      </c>
      <c r="F8" s="159"/>
      <c r="G8" s="159"/>
      <c r="H8" s="160">
        <v>14.5</v>
      </c>
      <c r="I8" s="161">
        <f t="shared" ref="I8:I11" si="1">+D8*E8</f>
        <v>340.6202076</v>
      </c>
      <c r="J8" s="162">
        <f t="shared" ref="J8:J11" si="2">E8-I8</f>
        <v>2795.845792</v>
      </c>
      <c r="K8" s="140"/>
      <c r="L8" s="140"/>
      <c r="M8" s="140"/>
      <c r="N8" s="140"/>
      <c r="O8" s="140"/>
      <c r="P8" s="140"/>
      <c r="Q8" s="142"/>
      <c r="R8" s="140"/>
      <c r="S8" s="140"/>
      <c r="T8" s="140"/>
      <c r="U8" s="143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</row>
    <row r="9" ht="26.25" customHeight="1">
      <c r="A9" s="156">
        <v>2.0</v>
      </c>
      <c r="B9" s="164" t="s">
        <v>82</v>
      </c>
      <c r="C9" s="164">
        <v>16.5</v>
      </c>
      <c r="D9" s="165">
        <v>0.1057</v>
      </c>
      <c r="E9" s="166">
        <f>187.669*13</f>
        <v>2439.697</v>
      </c>
      <c r="F9" s="166"/>
      <c r="G9" s="166"/>
      <c r="H9" s="160">
        <v>13.0</v>
      </c>
      <c r="I9" s="161">
        <f t="shared" si="1"/>
        <v>257.8759729</v>
      </c>
      <c r="J9" s="162">
        <f t="shared" si="2"/>
        <v>2181.821027</v>
      </c>
      <c r="K9" s="140"/>
      <c r="L9" s="140"/>
      <c r="M9" s="140"/>
      <c r="N9" s="140"/>
      <c r="O9" s="140"/>
      <c r="P9" s="140"/>
      <c r="Q9" s="142"/>
      <c r="R9" s="140"/>
      <c r="S9" s="140"/>
      <c r="T9" s="140"/>
      <c r="U9" s="143"/>
      <c r="V9" s="140"/>
      <c r="W9" s="140"/>
      <c r="X9" s="140"/>
      <c r="Y9" s="140"/>
      <c r="Z9" s="140"/>
      <c r="AA9" s="140"/>
      <c r="AB9" s="140"/>
      <c r="AC9" s="140"/>
      <c r="AD9" s="140"/>
      <c r="AE9" s="140"/>
      <c r="AF9" s="140"/>
      <c r="AG9" s="140"/>
      <c r="AH9" s="140"/>
      <c r="AI9" s="140"/>
      <c r="AJ9" s="140"/>
      <c r="AK9" s="140"/>
      <c r="AL9" s="140"/>
      <c r="AM9" s="140"/>
      <c r="AN9" s="140"/>
      <c r="AO9" s="140"/>
      <c r="AP9" s="140"/>
      <c r="AQ9" s="140"/>
      <c r="AR9" s="140"/>
      <c r="AS9" s="140"/>
    </row>
    <row r="10" ht="26.25" customHeight="1">
      <c r="A10" s="156">
        <v>3.0</v>
      </c>
      <c r="B10" s="164" t="s">
        <v>56</v>
      </c>
      <c r="C10" s="164">
        <v>29.5</v>
      </c>
      <c r="D10" s="165">
        <v>0.0147</v>
      </c>
      <c r="E10" s="166">
        <f>251.95*23</f>
        <v>5794.85</v>
      </c>
      <c r="F10" s="166"/>
      <c r="G10" s="166"/>
      <c r="H10" s="160">
        <v>23.0</v>
      </c>
      <c r="I10" s="161">
        <f t="shared" si="1"/>
        <v>85.184295</v>
      </c>
      <c r="J10" s="162">
        <f t="shared" si="2"/>
        <v>5709.665705</v>
      </c>
      <c r="K10" s="140"/>
      <c r="L10" s="140"/>
      <c r="M10" s="140"/>
      <c r="N10" s="140"/>
      <c r="O10" s="140"/>
      <c r="P10" s="140"/>
      <c r="Q10" s="142"/>
      <c r="R10" s="140"/>
      <c r="S10" s="140"/>
      <c r="T10" s="140"/>
      <c r="U10" s="143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</row>
    <row r="11" ht="26.25" customHeight="1">
      <c r="A11" s="156">
        <v>4.0</v>
      </c>
      <c r="B11" s="164" t="s">
        <v>57</v>
      </c>
      <c r="C11" s="164">
        <v>29.5</v>
      </c>
      <c r="D11" s="165">
        <v>0.0155</v>
      </c>
      <c r="E11" s="166">
        <f>253.015*30</f>
        <v>7590.45</v>
      </c>
      <c r="F11" s="166"/>
      <c r="G11" s="166"/>
      <c r="H11" s="160">
        <v>30.0</v>
      </c>
      <c r="I11" s="161">
        <f t="shared" si="1"/>
        <v>117.651975</v>
      </c>
      <c r="J11" s="162">
        <f t="shared" si="2"/>
        <v>7472.798025</v>
      </c>
      <c r="K11" s="140"/>
      <c r="L11" s="140"/>
      <c r="M11" s="140"/>
      <c r="N11" s="140"/>
      <c r="O11" s="140"/>
      <c r="P11" s="140"/>
      <c r="Q11" s="142"/>
      <c r="R11" s="140"/>
      <c r="S11" s="140"/>
      <c r="T11" s="140"/>
      <c r="U11" s="143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</row>
    <row r="12" ht="18.0" customHeight="1">
      <c r="A12" s="167"/>
      <c r="B12" s="168"/>
      <c r="C12" s="169"/>
      <c r="D12" s="170"/>
      <c r="E12" s="171">
        <f>SUM(E8:E11)</f>
        <v>18961.463</v>
      </c>
      <c r="F12" s="172"/>
      <c r="G12" s="172"/>
      <c r="H12" s="173"/>
      <c r="I12" s="174">
        <f t="shared" ref="I12:J12" si="3">SUM(I8:I11)</f>
        <v>801.3324505</v>
      </c>
      <c r="J12" s="175">
        <f t="shared" si="3"/>
        <v>18160.13055</v>
      </c>
      <c r="K12" s="140"/>
      <c r="L12" s="140"/>
      <c r="M12" s="140"/>
      <c r="N12" s="140"/>
      <c r="O12" s="140"/>
      <c r="P12" s="140"/>
      <c r="Q12" s="142"/>
      <c r="R12" s="140"/>
      <c r="S12" s="140"/>
      <c r="T12" s="140"/>
      <c r="U12" s="143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</row>
    <row r="13" ht="18.0" customHeight="1">
      <c r="A13" s="176"/>
      <c r="B13" s="146"/>
      <c r="C13" s="146"/>
      <c r="D13" s="177"/>
      <c r="E13" s="178"/>
      <c r="F13" s="153"/>
      <c r="G13" s="153"/>
      <c r="H13" s="149"/>
      <c r="I13" s="179"/>
      <c r="J13" s="140"/>
      <c r="K13" s="140"/>
      <c r="L13" s="140"/>
      <c r="M13" s="140"/>
      <c r="N13" s="140"/>
      <c r="O13" s="140"/>
      <c r="P13" s="140"/>
      <c r="Q13" s="142"/>
      <c r="R13" s="140"/>
      <c r="S13" s="140"/>
      <c r="T13" s="140"/>
      <c r="U13" s="143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</row>
    <row r="14" ht="18.0" customHeight="1">
      <c r="A14" s="140"/>
      <c r="B14" s="140"/>
      <c r="C14" s="140"/>
      <c r="D14" s="140"/>
      <c r="E14" s="140"/>
      <c r="F14" s="140"/>
      <c r="G14" s="140"/>
      <c r="H14" s="141"/>
      <c r="I14" s="140"/>
      <c r="J14" s="140"/>
      <c r="K14" s="140"/>
      <c r="L14" s="140"/>
      <c r="M14" s="140"/>
      <c r="N14" s="140"/>
      <c r="O14" s="140"/>
      <c r="P14" s="140"/>
      <c r="Q14" s="142"/>
      <c r="R14" s="140"/>
      <c r="S14" s="140"/>
      <c r="T14" s="140"/>
      <c r="U14" s="143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</row>
    <row r="15" ht="18.0" customHeight="1">
      <c r="A15" s="140"/>
      <c r="B15" s="140"/>
      <c r="C15" s="140"/>
      <c r="D15" s="140"/>
      <c r="E15" s="140"/>
      <c r="F15" s="140"/>
      <c r="G15" s="140"/>
      <c r="H15" s="141"/>
      <c r="I15" s="140"/>
      <c r="J15" s="140"/>
      <c r="K15" s="140"/>
      <c r="L15" s="140"/>
      <c r="M15" s="140"/>
      <c r="N15" s="140"/>
      <c r="O15" s="140"/>
      <c r="P15" s="140"/>
      <c r="Q15" s="142"/>
      <c r="R15" s="140"/>
      <c r="S15" s="140"/>
      <c r="T15" s="140"/>
      <c r="U15" s="143"/>
      <c r="V15" s="140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</row>
    <row r="16" ht="18.0" customHeight="1">
      <c r="A16" s="140" t="s">
        <v>11</v>
      </c>
      <c r="B16" s="140"/>
      <c r="C16" s="140"/>
      <c r="D16" s="140"/>
      <c r="E16" s="140"/>
      <c r="F16" s="140"/>
      <c r="G16" s="140"/>
      <c r="H16" s="141"/>
      <c r="I16" s="140"/>
      <c r="J16" s="140"/>
      <c r="K16" s="140"/>
      <c r="L16" s="140"/>
      <c r="M16" s="140"/>
      <c r="N16" s="140"/>
      <c r="O16" s="140"/>
      <c r="P16" s="140"/>
      <c r="Q16" s="142"/>
      <c r="R16" s="140"/>
      <c r="S16" s="140"/>
      <c r="T16" s="140"/>
      <c r="U16" s="143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</row>
    <row r="17" ht="18.0" customHeight="1">
      <c r="A17" s="140"/>
      <c r="B17" s="140"/>
      <c r="C17" s="140"/>
      <c r="D17" s="140"/>
      <c r="E17" s="140"/>
      <c r="F17" s="140"/>
      <c r="G17" s="140"/>
      <c r="H17" s="141"/>
      <c r="I17" s="140"/>
      <c r="J17" s="140"/>
      <c r="K17" s="140"/>
      <c r="L17" s="140"/>
      <c r="M17" s="140"/>
      <c r="N17" s="140"/>
      <c r="O17" s="140"/>
      <c r="P17" s="140"/>
      <c r="Q17" s="142"/>
      <c r="R17" s="140"/>
      <c r="S17" s="140"/>
      <c r="T17" s="140"/>
      <c r="U17" s="143"/>
      <c r="V17" s="140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  <c r="AL17" s="140"/>
      <c r="AM17" s="140"/>
      <c r="AN17" s="140"/>
      <c r="AO17" s="140"/>
      <c r="AP17" s="140"/>
      <c r="AQ17" s="140"/>
      <c r="AR17" s="140"/>
      <c r="AS17" s="140"/>
    </row>
    <row r="18" ht="40.5" customHeight="1">
      <c r="A18" s="180"/>
      <c r="B18" s="164" t="s">
        <v>12</v>
      </c>
      <c r="C18" s="181" t="s">
        <v>58</v>
      </c>
      <c r="D18" s="52"/>
      <c r="E18" s="53"/>
      <c r="F18" s="182"/>
      <c r="G18" s="182"/>
      <c r="H18" s="183" t="s">
        <v>14</v>
      </c>
      <c r="I18" s="164" t="s">
        <v>15</v>
      </c>
      <c r="J18" s="164" t="s">
        <v>16</v>
      </c>
      <c r="K18" s="140"/>
      <c r="L18" s="164" t="s">
        <v>17</v>
      </c>
      <c r="M18" s="164" t="s">
        <v>15</v>
      </c>
      <c r="N18" s="180" t="s">
        <v>18</v>
      </c>
      <c r="O18" s="140"/>
      <c r="P18" s="140"/>
      <c r="Q18" s="184"/>
      <c r="R18" s="164" t="s">
        <v>17</v>
      </c>
      <c r="S18" s="164" t="s">
        <v>15</v>
      </c>
      <c r="T18" s="180" t="s">
        <v>18</v>
      </c>
      <c r="U18" s="143"/>
      <c r="V18" s="180" t="s">
        <v>19</v>
      </c>
      <c r="W18" s="180" t="s">
        <v>20</v>
      </c>
      <c r="X18" s="180" t="s">
        <v>21</v>
      </c>
      <c r="Y18" s="180" t="s">
        <v>173</v>
      </c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  <c r="AL18" s="140"/>
      <c r="AM18" s="140"/>
      <c r="AN18" s="140"/>
      <c r="AO18" s="140"/>
      <c r="AP18" s="140"/>
      <c r="AQ18" s="140"/>
      <c r="AR18" s="140"/>
      <c r="AS18" s="140"/>
    </row>
    <row r="19" ht="27.0" customHeight="1">
      <c r="A19" s="185">
        <v>1.0</v>
      </c>
      <c r="B19" s="186" t="s">
        <v>88</v>
      </c>
      <c r="C19" s="187">
        <v>76.0</v>
      </c>
      <c r="D19" s="187">
        <v>209.0</v>
      </c>
      <c r="E19" s="187">
        <v>150.0</v>
      </c>
      <c r="F19" s="187">
        <f t="shared" ref="F19:F63" si="5">VALUE(IF(RIGHT(B19, 1)="%", RIGHT(B19, 3), 0))</f>
        <v>0.8</v>
      </c>
      <c r="G19" s="187">
        <f t="shared" ref="G19:G63" si="6">+Q19*C19/100*D19/100*E19/100</f>
        <v>53.6085</v>
      </c>
      <c r="H19" s="188">
        <f t="shared" ref="H19:H63" si="7">IF(F19=0, G19, F19*G19)</f>
        <v>42.8868</v>
      </c>
      <c r="I19" s="187">
        <v>1.0</v>
      </c>
      <c r="J19" s="189">
        <f t="shared" ref="J19:J63" si="8">+I19*H19</f>
        <v>42.8868</v>
      </c>
      <c r="K19" s="190"/>
      <c r="L19" s="191">
        <f>D19*25.4/1000</f>
        <v>5.3086</v>
      </c>
      <c r="M19" s="185">
        <f>+I19</f>
        <v>1</v>
      </c>
      <c r="N19" s="185">
        <f>M19*L19</f>
        <v>5.3086</v>
      </c>
      <c r="O19" s="190"/>
      <c r="P19" s="190"/>
      <c r="Q19" s="192">
        <v>22.5</v>
      </c>
      <c r="R19" s="191">
        <f t="shared" ref="R19:R64" si="9">E19/100</f>
        <v>1.5</v>
      </c>
      <c r="S19" s="185">
        <f t="shared" ref="S19:S64" si="10">I19</f>
        <v>1</v>
      </c>
      <c r="T19" s="185">
        <f t="shared" ref="T19:T64" si="11">S19*R19</f>
        <v>1.5</v>
      </c>
      <c r="U19" s="193">
        <f t="shared" ref="U19:U63" si="12">+Q19*C19/100*D19/100*E19/100</f>
        <v>53.6085</v>
      </c>
      <c r="V19" s="191">
        <f t="shared" ref="V19:W19" si="4">C19/100</f>
        <v>0.76</v>
      </c>
      <c r="W19" s="191">
        <f t="shared" si="4"/>
        <v>2.09</v>
      </c>
      <c r="X19" s="191">
        <f t="shared" ref="X19:X64" si="14">T19</f>
        <v>1.5</v>
      </c>
      <c r="Y19" s="194">
        <f t="shared" ref="Y19:Y64" si="15">V19*W19*X19</f>
        <v>2.3826</v>
      </c>
      <c r="Z19" s="190"/>
      <c r="AA19" s="190"/>
      <c r="AB19" s="190"/>
      <c r="AC19" s="190"/>
      <c r="AD19" s="190"/>
      <c r="AE19" s="190"/>
      <c r="AF19" s="190"/>
      <c r="AG19" s="190"/>
      <c r="AH19" s="190"/>
      <c r="AI19" s="190"/>
      <c r="AJ19" s="190"/>
      <c r="AK19" s="190"/>
      <c r="AL19" s="190"/>
      <c r="AM19" s="190"/>
      <c r="AN19" s="190"/>
      <c r="AO19" s="190"/>
      <c r="AP19" s="190"/>
      <c r="AQ19" s="190"/>
      <c r="AR19" s="190"/>
      <c r="AS19" s="190"/>
    </row>
    <row r="20" ht="27.0" customHeight="1">
      <c r="A20" s="185">
        <v>2.0</v>
      </c>
      <c r="B20" s="195" t="s">
        <v>84</v>
      </c>
      <c r="C20" s="195">
        <v>98.0</v>
      </c>
      <c r="D20" s="195">
        <v>209.0</v>
      </c>
      <c r="E20" s="195">
        <v>150.0</v>
      </c>
      <c r="F20" s="195">
        <f t="shared" si="5"/>
        <v>0</v>
      </c>
      <c r="G20" s="195">
        <f t="shared" si="6"/>
        <v>69.12675</v>
      </c>
      <c r="H20" s="196">
        <f t="shared" si="7"/>
        <v>69.12675</v>
      </c>
      <c r="I20" s="195">
        <v>6.0</v>
      </c>
      <c r="J20" s="189">
        <f t="shared" si="8"/>
        <v>414.7605</v>
      </c>
      <c r="K20" s="190"/>
      <c r="L20" s="191"/>
      <c r="M20" s="185"/>
      <c r="N20" s="185"/>
      <c r="O20" s="190"/>
      <c r="P20" s="190"/>
      <c r="Q20" s="192">
        <v>22.5</v>
      </c>
      <c r="R20" s="191">
        <f t="shared" si="9"/>
        <v>1.5</v>
      </c>
      <c r="S20" s="185">
        <f t="shared" si="10"/>
        <v>6</v>
      </c>
      <c r="T20" s="185">
        <f t="shared" si="11"/>
        <v>9</v>
      </c>
      <c r="U20" s="193">
        <f t="shared" si="12"/>
        <v>69.12675</v>
      </c>
      <c r="V20" s="191">
        <f t="shared" ref="V20:W20" si="13">C20/100</f>
        <v>0.98</v>
      </c>
      <c r="W20" s="191">
        <f t="shared" si="13"/>
        <v>2.09</v>
      </c>
      <c r="X20" s="191">
        <f t="shared" si="14"/>
        <v>9</v>
      </c>
      <c r="Y20" s="194">
        <f t="shared" si="15"/>
        <v>18.4338</v>
      </c>
      <c r="Z20" s="190"/>
      <c r="AA20" s="190"/>
      <c r="AB20" s="190"/>
      <c r="AC20" s="190"/>
      <c r="AD20" s="190"/>
      <c r="AE20" s="190"/>
      <c r="AF20" s="190"/>
      <c r="AG20" s="190"/>
      <c r="AH20" s="190"/>
      <c r="AI20" s="190"/>
      <c r="AJ20" s="190"/>
      <c r="AK20" s="190"/>
      <c r="AL20" s="190"/>
      <c r="AM20" s="190"/>
      <c r="AN20" s="190"/>
      <c r="AO20" s="190"/>
      <c r="AP20" s="190"/>
      <c r="AQ20" s="190"/>
      <c r="AR20" s="190"/>
      <c r="AS20" s="190"/>
    </row>
    <row r="21" ht="27.0" customHeight="1">
      <c r="A21" s="185">
        <v>3.0</v>
      </c>
      <c r="B21" s="195" t="s">
        <v>84</v>
      </c>
      <c r="C21" s="195">
        <v>98.0</v>
      </c>
      <c r="D21" s="195">
        <v>209.0</v>
      </c>
      <c r="E21" s="195">
        <v>150.0</v>
      </c>
      <c r="F21" s="195">
        <f t="shared" si="5"/>
        <v>0</v>
      </c>
      <c r="G21" s="195">
        <f t="shared" si="6"/>
        <v>69.12675</v>
      </c>
      <c r="H21" s="196">
        <f t="shared" si="7"/>
        <v>69.12675</v>
      </c>
      <c r="I21" s="195">
        <v>6.0</v>
      </c>
      <c r="J21" s="189">
        <f t="shared" si="8"/>
        <v>414.7605</v>
      </c>
      <c r="K21" s="190"/>
      <c r="L21" s="191">
        <f t="shared" ref="L21:L26" si="17">D21*25.4/1000</f>
        <v>5.3086</v>
      </c>
      <c r="M21" s="185">
        <f t="shared" ref="M21:M29" si="18">+I21</f>
        <v>6</v>
      </c>
      <c r="N21" s="185">
        <f t="shared" ref="N21:N26" si="19">M21*L21</f>
        <v>31.8516</v>
      </c>
      <c r="O21" s="190"/>
      <c r="P21" s="190"/>
      <c r="Q21" s="192">
        <v>22.5</v>
      </c>
      <c r="R21" s="191">
        <f t="shared" si="9"/>
        <v>1.5</v>
      </c>
      <c r="S21" s="185">
        <f t="shared" si="10"/>
        <v>6</v>
      </c>
      <c r="T21" s="185">
        <f t="shared" si="11"/>
        <v>9</v>
      </c>
      <c r="U21" s="193">
        <f t="shared" si="12"/>
        <v>69.12675</v>
      </c>
      <c r="V21" s="191">
        <f t="shared" ref="V21:W21" si="16">C21/100</f>
        <v>0.98</v>
      </c>
      <c r="W21" s="191">
        <f t="shared" si="16"/>
        <v>2.09</v>
      </c>
      <c r="X21" s="191">
        <f t="shared" si="14"/>
        <v>9</v>
      </c>
      <c r="Y21" s="194">
        <f t="shared" si="15"/>
        <v>18.4338</v>
      </c>
      <c r="Z21" s="190"/>
      <c r="AA21" s="190"/>
      <c r="AB21" s="190"/>
      <c r="AC21" s="190"/>
      <c r="AD21" s="190"/>
      <c r="AE21" s="190"/>
      <c r="AF21" s="190"/>
      <c r="AG21" s="190"/>
      <c r="AH21" s="190"/>
      <c r="AI21" s="190"/>
      <c r="AJ21" s="190"/>
      <c r="AK21" s="190"/>
      <c r="AL21" s="190"/>
      <c r="AM21" s="190"/>
      <c r="AN21" s="190"/>
      <c r="AO21" s="190"/>
      <c r="AP21" s="190"/>
      <c r="AQ21" s="190"/>
      <c r="AR21" s="190"/>
      <c r="AS21" s="190"/>
    </row>
    <row r="22" ht="27.0" customHeight="1">
      <c r="A22" s="185">
        <v>11.0</v>
      </c>
      <c r="B22" s="195" t="s">
        <v>84</v>
      </c>
      <c r="C22" s="195">
        <v>98.0</v>
      </c>
      <c r="D22" s="195">
        <v>209.0</v>
      </c>
      <c r="E22" s="195">
        <v>150.0</v>
      </c>
      <c r="F22" s="195">
        <f t="shared" si="5"/>
        <v>0</v>
      </c>
      <c r="G22" s="195">
        <f t="shared" si="6"/>
        <v>69.12675</v>
      </c>
      <c r="H22" s="196">
        <f t="shared" si="7"/>
        <v>69.12675</v>
      </c>
      <c r="I22" s="195">
        <v>1.0</v>
      </c>
      <c r="J22" s="189">
        <f t="shared" si="8"/>
        <v>69.12675</v>
      </c>
      <c r="K22" s="190"/>
      <c r="L22" s="191">
        <f t="shared" si="17"/>
        <v>5.3086</v>
      </c>
      <c r="M22" s="185">
        <f t="shared" si="18"/>
        <v>1</v>
      </c>
      <c r="N22" s="185">
        <f t="shared" si="19"/>
        <v>5.3086</v>
      </c>
      <c r="O22" s="190"/>
      <c r="P22" s="190"/>
      <c r="Q22" s="192">
        <v>22.5</v>
      </c>
      <c r="R22" s="191">
        <f t="shared" si="9"/>
        <v>1.5</v>
      </c>
      <c r="S22" s="185">
        <f t="shared" si="10"/>
        <v>1</v>
      </c>
      <c r="T22" s="185">
        <f t="shared" si="11"/>
        <v>1.5</v>
      </c>
      <c r="U22" s="193">
        <f t="shared" si="12"/>
        <v>69.12675</v>
      </c>
      <c r="V22" s="191">
        <f t="shared" ref="V22:W22" si="20">C22/100</f>
        <v>0.98</v>
      </c>
      <c r="W22" s="191">
        <f t="shared" si="20"/>
        <v>2.09</v>
      </c>
      <c r="X22" s="191">
        <f t="shared" si="14"/>
        <v>1.5</v>
      </c>
      <c r="Y22" s="194">
        <f t="shared" si="15"/>
        <v>3.0723</v>
      </c>
      <c r="Z22" s="190"/>
      <c r="AA22" s="190"/>
      <c r="AB22" s="190"/>
      <c r="AC22" s="190"/>
      <c r="AD22" s="190"/>
      <c r="AE22" s="190"/>
      <c r="AF22" s="190"/>
      <c r="AG22" s="190"/>
      <c r="AH22" s="190"/>
      <c r="AI22" s="190"/>
      <c r="AJ22" s="190"/>
      <c r="AK22" s="190"/>
      <c r="AL22" s="190"/>
      <c r="AM22" s="190"/>
      <c r="AN22" s="190"/>
      <c r="AO22" s="190"/>
      <c r="AP22" s="190"/>
      <c r="AQ22" s="190"/>
      <c r="AR22" s="190"/>
      <c r="AS22" s="190"/>
    </row>
    <row r="23" ht="27.0" customHeight="1">
      <c r="A23" s="185">
        <v>14.0</v>
      </c>
      <c r="B23" s="195" t="s">
        <v>84</v>
      </c>
      <c r="C23" s="195">
        <v>98.0</v>
      </c>
      <c r="D23" s="195">
        <v>209.0</v>
      </c>
      <c r="E23" s="195">
        <v>150.0</v>
      </c>
      <c r="F23" s="195">
        <f t="shared" si="5"/>
        <v>0</v>
      </c>
      <c r="G23" s="195">
        <f t="shared" si="6"/>
        <v>69.12675</v>
      </c>
      <c r="H23" s="196">
        <f t="shared" si="7"/>
        <v>69.12675</v>
      </c>
      <c r="I23" s="195">
        <v>5.0</v>
      </c>
      <c r="J23" s="189">
        <f t="shared" si="8"/>
        <v>345.63375</v>
      </c>
      <c r="K23" s="190"/>
      <c r="L23" s="191">
        <f t="shared" si="17"/>
        <v>5.3086</v>
      </c>
      <c r="M23" s="185">
        <f t="shared" si="18"/>
        <v>5</v>
      </c>
      <c r="N23" s="185">
        <f t="shared" si="19"/>
        <v>26.543</v>
      </c>
      <c r="O23" s="190"/>
      <c r="P23" s="190"/>
      <c r="Q23" s="192">
        <v>22.5</v>
      </c>
      <c r="R23" s="191">
        <f t="shared" si="9"/>
        <v>1.5</v>
      </c>
      <c r="S23" s="185">
        <f t="shared" si="10"/>
        <v>5</v>
      </c>
      <c r="T23" s="185">
        <f t="shared" si="11"/>
        <v>7.5</v>
      </c>
      <c r="U23" s="193">
        <f t="shared" si="12"/>
        <v>69.12675</v>
      </c>
      <c r="V23" s="191">
        <f t="shared" ref="V23:W23" si="21">C23/100</f>
        <v>0.98</v>
      </c>
      <c r="W23" s="191">
        <f t="shared" si="21"/>
        <v>2.09</v>
      </c>
      <c r="X23" s="191">
        <f t="shared" si="14"/>
        <v>7.5</v>
      </c>
      <c r="Y23" s="194">
        <f t="shared" si="15"/>
        <v>15.3615</v>
      </c>
      <c r="Z23" s="190"/>
      <c r="AA23" s="190"/>
      <c r="AB23" s="190"/>
      <c r="AC23" s="190"/>
      <c r="AD23" s="190"/>
      <c r="AE23" s="190"/>
      <c r="AF23" s="190"/>
      <c r="AG23" s="190"/>
      <c r="AH23" s="190"/>
      <c r="AI23" s="190"/>
      <c r="AJ23" s="190"/>
      <c r="AK23" s="190"/>
      <c r="AL23" s="190"/>
      <c r="AM23" s="190"/>
      <c r="AN23" s="190"/>
      <c r="AO23" s="190"/>
      <c r="AP23" s="190"/>
      <c r="AQ23" s="190"/>
      <c r="AR23" s="190"/>
      <c r="AS23" s="190"/>
    </row>
    <row r="24" ht="27.0" customHeight="1">
      <c r="A24" s="185">
        <v>15.0</v>
      </c>
      <c r="B24" s="195" t="s">
        <v>84</v>
      </c>
      <c r="C24" s="195">
        <v>98.0</v>
      </c>
      <c r="D24" s="195">
        <v>209.0</v>
      </c>
      <c r="E24" s="195">
        <v>150.0</v>
      </c>
      <c r="F24" s="195">
        <f t="shared" si="5"/>
        <v>0</v>
      </c>
      <c r="G24" s="195">
        <f t="shared" si="6"/>
        <v>69.12675</v>
      </c>
      <c r="H24" s="196">
        <f t="shared" si="7"/>
        <v>69.12675</v>
      </c>
      <c r="I24" s="195">
        <v>1.0</v>
      </c>
      <c r="J24" s="189">
        <f t="shared" si="8"/>
        <v>69.12675</v>
      </c>
      <c r="K24" s="190"/>
      <c r="L24" s="191">
        <f t="shared" si="17"/>
        <v>5.3086</v>
      </c>
      <c r="M24" s="185">
        <f t="shared" si="18"/>
        <v>1</v>
      </c>
      <c r="N24" s="185">
        <f t="shared" si="19"/>
        <v>5.3086</v>
      </c>
      <c r="O24" s="190"/>
      <c r="P24" s="190"/>
      <c r="Q24" s="192">
        <v>22.5</v>
      </c>
      <c r="R24" s="191">
        <f t="shared" si="9"/>
        <v>1.5</v>
      </c>
      <c r="S24" s="185">
        <f t="shared" si="10"/>
        <v>1</v>
      </c>
      <c r="T24" s="185">
        <f t="shared" si="11"/>
        <v>1.5</v>
      </c>
      <c r="U24" s="193">
        <f t="shared" si="12"/>
        <v>69.12675</v>
      </c>
      <c r="V24" s="191">
        <f t="shared" ref="V24:W24" si="22">C24/100</f>
        <v>0.98</v>
      </c>
      <c r="W24" s="191">
        <f t="shared" si="22"/>
        <v>2.09</v>
      </c>
      <c r="X24" s="191">
        <f t="shared" si="14"/>
        <v>1.5</v>
      </c>
      <c r="Y24" s="194">
        <f t="shared" si="15"/>
        <v>3.0723</v>
      </c>
      <c r="Z24" s="190"/>
      <c r="AA24" s="190"/>
      <c r="AB24" s="190"/>
      <c r="AC24" s="190"/>
      <c r="AD24" s="190"/>
      <c r="AE24" s="190"/>
      <c r="AF24" s="190"/>
      <c r="AG24" s="190"/>
      <c r="AH24" s="190"/>
      <c r="AI24" s="190"/>
      <c r="AJ24" s="190"/>
      <c r="AK24" s="190"/>
      <c r="AL24" s="190"/>
      <c r="AM24" s="190"/>
      <c r="AN24" s="190"/>
      <c r="AO24" s="190"/>
      <c r="AP24" s="190"/>
      <c r="AQ24" s="190"/>
      <c r="AR24" s="190"/>
      <c r="AS24" s="190"/>
    </row>
    <row r="25" ht="27.0" customHeight="1">
      <c r="A25" s="185">
        <v>16.0</v>
      </c>
      <c r="B25" s="195" t="s">
        <v>84</v>
      </c>
      <c r="C25" s="195">
        <v>98.0</v>
      </c>
      <c r="D25" s="195">
        <v>209.0</v>
      </c>
      <c r="E25" s="195">
        <v>150.0</v>
      </c>
      <c r="F25" s="195">
        <f t="shared" si="5"/>
        <v>0</v>
      </c>
      <c r="G25" s="195">
        <f t="shared" si="6"/>
        <v>69.12675</v>
      </c>
      <c r="H25" s="196">
        <f t="shared" si="7"/>
        <v>69.12675</v>
      </c>
      <c r="I25" s="195">
        <v>6.0</v>
      </c>
      <c r="J25" s="189">
        <f t="shared" si="8"/>
        <v>414.7605</v>
      </c>
      <c r="K25" s="190"/>
      <c r="L25" s="191">
        <f t="shared" si="17"/>
        <v>5.3086</v>
      </c>
      <c r="M25" s="185">
        <f t="shared" si="18"/>
        <v>6</v>
      </c>
      <c r="N25" s="185">
        <f t="shared" si="19"/>
        <v>31.8516</v>
      </c>
      <c r="O25" s="190"/>
      <c r="P25" s="190"/>
      <c r="Q25" s="192">
        <v>22.5</v>
      </c>
      <c r="R25" s="191">
        <f t="shared" si="9"/>
        <v>1.5</v>
      </c>
      <c r="S25" s="185">
        <f t="shared" si="10"/>
        <v>6</v>
      </c>
      <c r="T25" s="185">
        <f t="shared" si="11"/>
        <v>9</v>
      </c>
      <c r="U25" s="193">
        <f t="shared" si="12"/>
        <v>69.12675</v>
      </c>
      <c r="V25" s="191">
        <f t="shared" ref="V25:W25" si="23">C25/100</f>
        <v>0.98</v>
      </c>
      <c r="W25" s="191">
        <f t="shared" si="23"/>
        <v>2.09</v>
      </c>
      <c r="X25" s="191">
        <f t="shared" si="14"/>
        <v>9</v>
      </c>
      <c r="Y25" s="194">
        <f t="shared" si="15"/>
        <v>18.4338</v>
      </c>
      <c r="Z25" s="190"/>
      <c r="AA25" s="190"/>
      <c r="AB25" s="190"/>
      <c r="AC25" s="190"/>
      <c r="AD25" s="190"/>
      <c r="AE25" s="190"/>
      <c r="AF25" s="190"/>
      <c r="AG25" s="190"/>
      <c r="AH25" s="190"/>
      <c r="AI25" s="190"/>
      <c r="AJ25" s="190"/>
      <c r="AK25" s="190"/>
      <c r="AL25" s="190"/>
      <c r="AM25" s="190"/>
      <c r="AN25" s="190"/>
      <c r="AO25" s="190"/>
      <c r="AP25" s="190"/>
      <c r="AQ25" s="190"/>
      <c r="AR25" s="190"/>
      <c r="AS25" s="190"/>
    </row>
    <row r="26" ht="27.0" customHeight="1">
      <c r="A26" s="185">
        <v>18.0</v>
      </c>
      <c r="B26" s="195" t="s">
        <v>84</v>
      </c>
      <c r="C26" s="195">
        <v>98.0</v>
      </c>
      <c r="D26" s="195">
        <v>209.0</v>
      </c>
      <c r="E26" s="195">
        <v>150.0</v>
      </c>
      <c r="F26" s="195">
        <f t="shared" si="5"/>
        <v>0</v>
      </c>
      <c r="G26" s="195">
        <f t="shared" si="6"/>
        <v>69.12675</v>
      </c>
      <c r="H26" s="196">
        <f t="shared" si="7"/>
        <v>69.12675</v>
      </c>
      <c r="I26" s="195">
        <v>1.0</v>
      </c>
      <c r="J26" s="189">
        <f t="shared" si="8"/>
        <v>69.12675</v>
      </c>
      <c r="K26" s="190"/>
      <c r="L26" s="168">
        <f t="shared" si="17"/>
        <v>5.3086</v>
      </c>
      <c r="M26" s="197">
        <f t="shared" si="18"/>
        <v>1</v>
      </c>
      <c r="N26" s="197">
        <f t="shared" si="19"/>
        <v>5.3086</v>
      </c>
      <c r="O26" s="190"/>
      <c r="P26" s="190"/>
      <c r="Q26" s="192">
        <v>22.5</v>
      </c>
      <c r="R26" s="191">
        <f t="shared" si="9"/>
        <v>1.5</v>
      </c>
      <c r="S26" s="185">
        <f t="shared" si="10"/>
        <v>1</v>
      </c>
      <c r="T26" s="185">
        <f t="shared" si="11"/>
        <v>1.5</v>
      </c>
      <c r="U26" s="193">
        <f t="shared" si="12"/>
        <v>69.12675</v>
      </c>
      <c r="V26" s="191">
        <f t="shared" ref="V26:W26" si="24">C26/100</f>
        <v>0.98</v>
      </c>
      <c r="W26" s="191">
        <f t="shared" si="24"/>
        <v>2.09</v>
      </c>
      <c r="X26" s="191">
        <f t="shared" si="14"/>
        <v>1.5</v>
      </c>
      <c r="Y26" s="194">
        <f t="shared" si="15"/>
        <v>3.0723</v>
      </c>
      <c r="Z26" s="190"/>
      <c r="AA26" s="190"/>
      <c r="AB26" s="190"/>
      <c r="AC26" s="190"/>
      <c r="AD26" s="190"/>
      <c r="AE26" s="190"/>
      <c r="AF26" s="190"/>
      <c r="AG26" s="190"/>
      <c r="AH26" s="190"/>
      <c r="AI26" s="190"/>
      <c r="AJ26" s="190"/>
      <c r="AK26" s="190"/>
      <c r="AL26" s="190"/>
      <c r="AM26" s="190"/>
      <c r="AN26" s="190"/>
      <c r="AO26" s="190"/>
      <c r="AP26" s="190"/>
      <c r="AQ26" s="190"/>
      <c r="AR26" s="190"/>
      <c r="AS26" s="190"/>
    </row>
    <row r="27" ht="27.0" customHeight="1">
      <c r="A27" s="185">
        <v>19.0</v>
      </c>
      <c r="B27" s="195" t="s">
        <v>84</v>
      </c>
      <c r="C27" s="195">
        <v>98.0</v>
      </c>
      <c r="D27" s="195">
        <v>209.0</v>
      </c>
      <c r="E27" s="195">
        <v>150.0</v>
      </c>
      <c r="F27" s="195">
        <f t="shared" si="5"/>
        <v>0</v>
      </c>
      <c r="G27" s="195">
        <f t="shared" si="6"/>
        <v>69.12675</v>
      </c>
      <c r="H27" s="196">
        <f t="shared" si="7"/>
        <v>69.12675</v>
      </c>
      <c r="I27" s="195">
        <v>1.0</v>
      </c>
      <c r="J27" s="189">
        <f t="shared" si="8"/>
        <v>69.12675</v>
      </c>
      <c r="K27" s="190"/>
      <c r="L27" s="168"/>
      <c r="M27" s="197">
        <f t="shared" si="18"/>
        <v>1</v>
      </c>
      <c r="N27" s="197"/>
      <c r="O27" s="190"/>
      <c r="P27" s="190"/>
      <c r="Q27" s="192">
        <v>22.5</v>
      </c>
      <c r="R27" s="191">
        <f t="shared" si="9"/>
        <v>1.5</v>
      </c>
      <c r="S27" s="185">
        <f t="shared" si="10"/>
        <v>1</v>
      </c>
      <c r="T27" s="185">
        <f t="shared" si="11"/>
        <v>1.5</v>
      </c>
      <c r="U27" s="193">
        <f t="shared" si="12"/>
        <v>69.12675</v>
      </c>
      <c r="V27" s="191">
        <f t="shared" ref="V27:W27" si="25">C27/100</f>
        <v>0.98</v>
      </c>
      <c r="W27" s="191">
        <f t="shared" si="25"/>
        <v>2.09</v>
      </c>
      <c r="X27" s="191">
        <f t="shared" si="14"/>
        <v>1.5</v>
      </c>
      <c r="Y27" s="194">
        <f t="shared" si="15"/>
        <v>3.0723</v>
      </c>
      <c r="Z27" s="190"/>
      <c r="AA27" s="190"/>
      <c r="AB27" s="190"/>
      <c r="AC27" s="190"/>
      <c r="AD27" s="190"/>
      <c r="AE27" s="190"/>
      <c r="AF27" s="190"/>
      <c r="AG27" s="190"/>
      <c r="AH27" s="190"/>
      <c r="AI27" s="190"/>
      <c r="AJ27" s="190"/>
      <c r="AK27" s="190"/>
      <c r="AL27" s="190"/>
      <c r="AM27" s="190"/>
      <c r="AN27" s="190"/>
      <c r="AO27" s="190"/>
      <c r="AP27" s="190"/>
      <c r="AQ27" s="190"/>
      <c r="AR27" s="190"/>
      <c r="AS27" s="190"/>
    </row>
    <row r="28" ht="27.0" customHeight="1">
      <c r="A28" s="185">
        <v>20.0</v>
      </c>
      <c r="B28" s="195" t="s">
        <v>84</v>
      </c>
      <c r="C28" s="195">
        <v>98.0</v>
      </c>
      <c r="D28" s="195">
        <v>209.0</v>
      </c>
      <c r="E28" s="195">
        <v>150.0</v>
      </c>
      <c r="F28" s="195">
        <f t="shared" si="5"/>
        <v>0</v>
      </c>
      <c r="G28" s="195">
        <f t="shared" si="6"/>
        <v>69.12675</v>
      </c>
      <c r="H28" s="196">
        <f t="shared" si="7"/>
        <v>69.12675</v>
      </c>
      <c r="I28" s="195">
        <v>2.0</v>
      </c>
      <c r="J28" s="189">
        <f t="shared" si="8"/>
        <v>138.2535</v>
      </c>
      <c r="K28" s="190"/>
      <c r="L28" s="168"/>
      <c r="M28" s="197">
        <f t="shared" si="18"/>
        <v>2</v>
      </c>
      <c r="N28" s="197"/>
      <c r="O28" s="190"/>
      <c r="P28" s="190"/>
      <c r="Q28" s="192">
        <v>22.5</v>
      </c>
      <c r="R28" s="191">
        <f t="shared" si="9"/>
        <v>1.5</v>
      </c>
      <c r="S28" s="185">
        <f t="shared" si="10"/>
        <v>2</v>
      </c>
      <c r="T28" s="185">
        <f t="shared" si="11"/>
        <v>3</v>
      </c>
      <c r="U28" s="193">
        <f t="shared" si="12"/>
        <v>69.12675</v>
      </c>
      <c r="V28" s="191">
        <f t="shared" ref="V28:W28" si="26">C28/100</f>
        <v>0.98</v>
      </c>
      <c r="W28" s="191">
        <f t="shared" si="26"/>
        <v>2.09</v>
      </c>
      <c r="X28" s="191">
        <f t="shared" si="14"/>
        <v>3</v>
      </c>
      <c r="Y28" s="194">
        <f t="shared" si="15"/>
        <v>6.1446</v>
      </c>
      <c r="Z28" s="190"/>
      <c r="AA28" s="190"/>
      <c r="AB28" s="190"/>
      <c r="AC28" s="190"/>
      <c r="AD28" s="190"/>
      <c r="AE28" s="190"/>
      <c r="AF28" s="190"/>
      <c r="AG28" s="190"/>
      <c r="AH28" s="190"/>
      <c r="AI28" s="190"/>
      <c r="AJ28" s="190"/>
      <c r="AK28" s="190"/>
      <c r="AL28" s="190"/>
      <c r="AM28" s="190"/>
      <c r="AN28" s="190"/>
      <c r="AO28" s="190"/>
      <c r="AP28" s="190"/>
      <c r="AQ28" s="190"/>
      <c r="AR28" s="190"/>
      <c r="AS28" s="190"/>
    </row>
    <row r="29" ht="27.0" customHeight="1">
      <c r="A29" s="185">
        <v>21.0</v>
      </c>
      <c r="B29" s="195" t="s">
        <v>84</v>
      </c>
      <c r="C29" s="195">
        <v>98.0</v>
      </c>
      <c r="D29" s="195">
        <v>209.0</v>
      </c>
      <c r="E29" s="195">
        <v>150.0</v>
      </c>
      <c r="F29" s="195">
        <f t="shared" si="5"/>
        <v>0</v>
      </c>
      <c r="G29" s="195">
        <f t="shared" si="6"/>
        <v>69.12675</v>
      </c>
      <c r="H29" s="196">
        <f t="shared" si="7"/>
        <v>69.12675</v>
      </c>
      <c r="I29" s="195">
        <v>4.0</v>
      </c>
      <c r="J29" s="189">
        <f t="shared" si="8"/>
        <v>276.507</v>
      </c>
      <c r="K29" s="190"/>
      <c r="L29" s="168"/>
      <c r="M29" s="197">
        <f t="shared" si="18"/>
        <v>4</v>
      </c>
      <c r="N29" s="197"/>
      <c r="O29" s="190"/>
      <c r="P29" s="190"/>
      <c r="Q29" s="192">
        <v>22.5</v>
      </c>
      <c r="R29" s="191">
        <f t="shared" si="9"/>
        <v>1.5</v>
      </c>
      <c r="S29" s="185">
        <f t="shared" si="10"/>
        <v>4</v>
      </c>
      <c r="T29" s="185">
        <f t="shared" si="11"/>
        <v>6</v>
      </c>
      <c r="U29" s="193">
        <f t="shared" si="12"/>
        <v>69.12675</v>
      </c>
      <c r="V29" s="191">
        <f t="shared" ref="V29:W29" si="27">C29/100</f>
        <v>0.98</v>
      </c>
      <c r="W29" s="191">
        <f t="shared" si="27"/>
        <v>2.09</v>
      </c>
      <c r="X29" s="191">
        <f t="shared" si="14"/>
        <v>6</v>
      </c>
      <c r="Y29" s="194">
        <f t="shared" si="15"/>
        <v>12.2892</v>
      </c>
      <c r="Z29" s="190"/>
      <c r="AA29" s="190"/>
      <c r="AB29" s="190"/>
      <c r="AC29" s="190"/>
      <c r="AD29" s="190"/>
      <c r="AE29" s="190"/>
      <c r="AF29" s="190"/>
      <c r="AG29" s="190"/>
      <c r="AH29" s="190"/>
      <c r="AI29" s="190"/>
      <c r="AJ29" s="190"/>
      <c r="AK29" s="190"/>
      <c r="AL29" s="190"/>
      <c r="AM29" s="190"/>
      <c r="AN29" s="190"/>
      <c r="AO29" s="190"/>
      <c r="AP29" s="190"/>
      <c r="AQ29" s="190"/>
      <c r="AR29" s="190"/>
      <c r="AS29" s="190"/>
    </row>
    <row r="30" ht="27.0" customHeight="1">
      <c r="A30" s="185">
        <v>22.0</v>
      </c>
      <c r="B30" s="195" t="s">
        <v>84</v>
      </c>
      <c r="C30" s="195">
        <v>98.0</v>
      </c>
      <c r="D30" s="195">
        <v>209.0</v>
      </c>
      <c r="E30" s="195">
        <v>150.0</v>
      </c>
      <c r="F30" s="195">
        <f t="shared" si="5"/>
        <v>0</v>
      </c>
      <c r="G30" s="195">
        <f t="shared" si="6"/>
        <v>69.12675</v>
      </c>
      <c r="H30" s="196">
        <f t="shared" si="7"/>
        <v>69.12675</v>
      </c>
      <c r="I30" s="195">
        <v>3.0</v>
      </c>
      <c r="J30" s="189">
        <f t="shared" si="8"/>
        <v>207.38025</v>
      </c>
      <c r="K30" s="190"/>
      <c r="L30" s="168"/>
      <c r="M30" s="197"/>
      <c r="N30" s="197"/>
      <c r="O30" s="190"/>
      <c r="P30" s="190"/>
      <c r="Q30" s="192">
        <v>22.5</v>
      </c>
      <c r="R30" s="191">
        <f t="shared" si="9"/>
        <v>1.5</v>
      </c>
      <c r="S30" s="185">
        <f t="shared" si="10"/>
        <v>3</v>
      </c>
      <c r="T30" s="185">
        <f t="shared" si="11"/>
        <v>4.5</v>
      </c>
      <c r="U30" s="193">
        <f t="shared" si="12"/>
        <v>69.12675</v>
      </c>
      <c r="V30" s="191">
        <f t="shared" ref="V30:W30" si="28">C30/100</f>
        <v>0.98</v>
      </c>
      <c r="W30" s="191">
        <f t="shared" si="28"/>
        <v>2.09</v>
      </c>
      <c r="X30" s="191">
        <f t="shared" si="14"/>
        <v>4.5</v>
      </c>
      <c r="Y30" s="194">
        <f t="shared" si="15"/>
        <v>9.2169</v>
      </c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</row>
    <row r="31" ht="27.0" customHeight="1">
      <c r="A31" s="185">
        <v>23.0</v>
      </c>
      <c r="B31" s="195" t="s">
        <v>84</v>
      </c>
      <c r="C31" s="195">
        <v>98.0</v>
      </c>
      <c r="D31" s="195">
        <v>209.0</v>
      </c>
      <c r="E31" s="195">
        <v>150.0</v>
      </c>
      <c r="F31" s="195">
        <f t="shared" si="5"/>
        <v>0</v>
      </c>
      <c r="G31" s="195">
        <f t="shared" si="6"/>
        <v>69.12675</v>
      </c>
      <c r="H31" s="196">
        <f t="shared" si="7"/>
        <v>69.12675</v>
      </c>
      <c r="I31" s="195">
        <v>2.0</v>
      </c>
      <c r="J31" s="189">
        <f t="shared" si="8"/>
        <v>138.2535</v>
      </c>
      <c r="K31" s="190"/>
      <c r="L31" s="168"/>
      <c r="M31" s="197"/>
      <c r="N31" s="197"/>
      <c r="O31" s="190"/>
      <c r="P31" s="190"/>
      <c r="Q31" s="192">
        <v>22.5</v>
      </c>
      <c r="R31" s="191">
        <f t="shared" si="9"/>
        <v>1.5</v>
      </c>
      <c r="S31" s="185">
        <f t="shared" si="10"/>
        <v>2</v>
      </c>
      <c r="T31" s="185">
        <f t="shared" si="11"/>
        <v>3</v>
      </c>
      <c r="U31" s="193">
        <f t="shared" si="12"/>
        <v>69.12675</v>
      </c>
      <c r="V31" s="191">
        <f t="shared" ref="V31:W31" si="29">C31/100</f>
        <v>0.98</v>
      </c>
      <c r="W31" s="191">
        <f t="shared" si="29"/>
        <v>2.09</v>
      </c>
      <c r="X31" s="191">
        <f t="shared" si="14"/>
        <v>3</v>
      </c>
      <c r="Y31" s="194">
        <f t="shared" si="15"/>
        <v>6.1446</v>
      </c>
      <c r="Z31" s="190"/>
      <c r="AA31" s="190"/>
      <c r="AB31" s="190"/>
      <c r="AC31" s="190"/>
      <c r="AD31" s="190"/>
      <c r="AE31" s="190"/>
      <c r="AF31" s="190"/>
      <c r="AG31" s="190"/>
      <c r="AH31" s="190"/>
      <c r="AI31" s="190"/>
      <c r="AJ31" s="190"/>
      <c r="AK31" s="190"/>
      <c r="AL31" s="190"/>
      <c r="AM31" s="190"/>
      <c r="AN31" s="190"/>
      <c r="AO31" s="190"/>
      <c r="AP31" s="190"/>
      <c r="AQ31" s="190"/>
      <c r="AR31" s="190"/>
      <c r="AS31" s="190"/>
    </row>
    <row r="32" ht="27.0" customHeight="1">
      <c r="A32" s="185">
        <v>25.0</v>
      </c>
      <c r="B32" s="195" t="s">
        <v>84</v>
      </c>
      <c r="C32" s="195">
        <v>98.0</v>
      </c>
      <c r="D32" s="195">
        <v>209.0</v>
      </c>
      <c r="E32" s="195">
        <v>150.0</v>
      </c>
      <c r="F32" s="195">
        <f t="shared" si="5"/>
        <v>0</v>
      </c>
      <c r="G32" s="195">
        <f t="shared" si="6"/>
        <v>69.12675</v>
      </c>
      <c r="H32" s="196">
        <f t="shared" si="7"/>
        <v>69.12675</v>
      </c>
      <c r="I32" s="195">
        <v>1.0</v>
      </c>
      <c r="J32" s="189">
        <f t="shared" si="8"/>
        <v>69.12675</v>
      </c>
      <c r="K32" s="190"/>
      <c r="L32" s="168"/>
      <c r="M32" s="197"/>
      <c r="N32" s="197"/>
      <c r="O32" s="190"/>
      <c r="P32" s="190"/>
      <c r="Q32" s="192">
        <v>22.5</v>
      </c>
      <c r="R32" s="191">
        <f t="shared" si="9"/>
        <v>1.5</v>
      </c>
      <c r="S32" s="185">
        <f t="shared" si="10"/>
        <v>1</v>
      </c>
      <c r="T32" s="185">
        <f t="shared" si="11"/>
        <v>1.5</v>
      </c>
      <c r="U32" s="193">
        <f t="shared" si="12"/>
        <v>69.12675</v>
      </c>
      <c r="V32" s="191">
        <f t="shared" ref="V32:W32" si="30">C32/100</f>
        <v>0.98</v>
      </c>
      <c r="W32" s="191">
        <f t="shared" si="30"/>
        <v>2.09</v>
      </c>
      <c r="X32" s="191">
        <f t="shared" si="14"/>
        <v>1.5</v>
      </c>
      <c r="Y32" s="194">
        <f t="shared" si="15"/>
        <v>3.0723</v>
      </c>
      <c r="Z32" s="140"/>
      <c r="AA32" s="140"/>
      <c r="AB32" s="140"/>
      <c r="AC32" s="140"/>
      <c r="AD32" s="140"/>
      <c r="AE32" s="140"/>
      <c r="AF32" s="140"/>
      <c r="AG32" s="140"/>
      <c r="AH32" s="140"/>
      <c r="AI32" s="140"/>
      <c r="AJ32" s="140"/>
      <c r="AK32" s="140"/>
      <c r="AL32" s="140"/>
      <c r="AM32" s="140"/>
      <c r="AN32" s="140"/>
      <c r="AO32" s="140"/>
      <c r="AP32" s="140"/>
      <c r="AQ32" s="140"/>
      <c r="AR32" s="140"/>
      <c r="AS32" s="140"/>
    </row>
    <row r="33" ht="27.0" customHeight="1">
      <c r="A33" s="185">
        <v>27.0</v>
      </c>
      <c r="B33" s="186" t="s">
        <v>86</v>
      </c>
      <c r="C33" s="187">
        <v>83.0</v>
      </c>
      <c r="D33" s="187">
        <v>203.0</v>
      </c>
      <c r="E33" s="187">
        <v>225.0</v>
      </c>
      <c r="F33" s="187">
        <f t="shared" si="5"/>
        <v>0.8</v>
      </c>
      <c r="G33" s="187">
        <f t="shared" si="6"/>
        <v>64.447425</v>
      </c>
      <c r="H33" s="188">
        <f t="shared" si="7"/>
        <v>51.55794</v>
      </c>
      <c r="I33" s="187">
        <v>1.0</v>
      </c>
      <c r="J33" s="189">
        <f t="shared" si="8"/>
        <v>51.55794</v>
      </c>
      <c r="K33" s="190"/>
      <c r="L33" s="168"/>
      <c r="M33" s="197"/>
      <c r="N33" s="197"/>
      <c r="O33" s="190"/>
      <c r="P33" s="190"/>
      <c r="Q33" s="192">
        <v>17.0</v>
      </c>
      <c r="R33" s="191">
        <f t="shared" si="9"/>
        <v>2.25</v>
      </c>
      <c r="S33" s="185">
        <f t="shared" si="10"/>
        <v>1</v>
      </c>
      <c r="T33" s="185">
        <f t="shared" si="11"/>
        <v>2.25</v>
      </c>
      <c r="U33" s="193">
        <f t="shared" si="12"/>
        <v>64.447425</v>
      </c>
      <c r="V33" s="191">
        <f t="shared" ref="V33:W33" si="31">C33/100</f>
        <v>0.83</v>
      </c>
      <c r="W33" s="191">
        <f t="shared" si="31"/>
        <v>2.03</v>
      </c>
      <c r="X33" s="191">
        <f t="shared" si="14"/>
        <v>2.25</v>
      </c>
      <c r="Y33" s="194">
        <f t="shared" si="15"/>
        <v>3.791025</v>
      </c>
      <c r="Z33" s="140"/>
      <c r="AA33" s="140"/>
      <c r="AB33" s="140"/>
      <c r="AC33" s="140"/>
      <c r="AD33" s="140"/>
      <c r="AE33" s="140"/>
      <c r="AF33" s="140"/>
      <c r="AG33" s="140"/>
      <c r="AH33" s="140"/>
      <c r="AI33" s="140"/>
      <c r="AJ33" s="140"/>
      <c r="AK33" s="140"/>
      <c r="AL33" s="140"/>
      <c r="AM33" s="140"/>
      <c r="AN33" s="140"/>
      <c r="AO33" s="140"/>
      <c r="AP33" s="140"/>
      <c r="AQ33" s="140"/>
      <c r="AR33" s="140"/>
      <c r="AS33" s="140"/>
    </row>
    <row r="34" ht="27.0" customHeight="1">
      <c r="A34" s="185">
        <v>30.0</v>
      </c>
      <c r="B34" s="195" t="s">
        <v>82</v>
      </c>
      <c r="C34" s="195">
        <v>100.0</v>
      </c>
      <c r="D34" s="195">
        <v>203.0</v>
      </c>
      <c r="E34" s="195">
        <v>235.0</v>
      </c>
      <c r="F34" s="195">
        <f t="shared" si="5"/>
        <v>0</v>
      </c>
      <c r="G34" s="195">
        <f t="shared" si="6"/>
        <v>81.0985</v>
      </c>
      <c r="H34" s="196">
        <f t="shared" si="7"/>
        <v>81.0985</v>
      </c>
      <c r="I34" s="195">
        <v>5.0</v>
      </c>
      <c r="J34" s="219">
        <f t="shared" si="8"/>
        <v>405.4925</v>
      </c>
      <c r="K34" s="140"/>
      <c r="L34" s="198"/>
      <c r="M34" s="199"/>
      <c r="N34" s="199"/>
      <c r="O34" s="140"/>
      <c r="P34" s="140"/>
      <c r="Q34" s="192">
        <v>17.0</v>
      </c>
      <c r="R34" s="191">
        <f t="shared" si="9"/>
        <v>2.35</v>
      </c>
      <c r="S34" s="185">
        <f t="shared" si="10"/>
        <v>5</v>
      </c>
      <c r="T34" s="185">
        <f t="shared" si="11"/>
        <v>11.75</v>
      </c>
      <c r="U34" s="193">
        <f t="shared" si="12"/>
        <v>81.0985</v>
      </c>
      <c r="V34" s="191">
        <f t="shared" ref="V34:W34" si="32">C34/100</f>
        <v>1</v>
      </c>
      <c r="W34" s="191">
        <f t="shared" si="32"/>
        <v>2.03</v>
      </c>
      <c r="X34" s="191">
        <f t="shared" si="14"/>
        <v>11.75</v>
      </c>
      <c r="Y34" s="194">
        <f t="shared" si="15"/>
        <v>23.8525</v>
      </c>
      <c r="Z34" s="140"/>
      <c r="AA34" s="140"/>
      <c r="AB34" s="140"/>
      <c r="AC34" s="140"/>
      <c r="AD34" s="140"/>
      <c r="AE34" s="140"/>
      <c r="AF34" s="140"/>
      <c r="AG34" s="140"/>
      <c r="AH34" s="140"/>
      <c r="AI34" s="140"/>
      <c r="AJ34" s="140"/>
      <c r="AK34" s="140"/>
      <c r="AL34" s="140"/>
      <c r="AM34" s="140"/>
      <c r="AN34" s="140"/>
      <c r="AO34" s="140"/>
      <c r="AP34" s="140"/>
      <c r="AQ34" s="140"/>
      <c r="AR34" s="140"/>
      <c r="AS34" s="140"/>
    </row>
    <row r="35" ht="27.0" customHeight="1">
      <c r="A35" s="185">
        <v>31.0</v>
      </c>
      <c r="B35" s="195" t="s">
        <v>82</v>
      </c>
      <c r="C35" s="195">
        <v>99.0</v>
      </c>
      <c r="D35" s="195">
        <v>203.0</v>
      </c>
      <c r="E35" s="195">
        <v>225.0</v>
      </c>
      <c r="F35" s="195">
        <f t="shared" si="5"/>
        <v>0</v>
      </c>
      <c r="G35" s="195">
        <f t="shared" si="6"/>
        <v>76.871025</v>
      </c>
      <c r="H35" s="196">
        <f t="shared" si="7"/>
        <v>76.871025</v>
      </c>
      <c r="I35" s="195">
        <v>6.0</v>
      </c>
      <c r="J35" s="219">
        <f t="shared" si="8"/>
        <v>461.22615</v>
      </c>
      <c r="K35" s="140"/>
      <c r="L35" s="198"/>
      <c r="M35" s="199"/>
      <c r="N35" s="199"/>
      <c r="O35" s="140"/>
      <c r="P35" s="140"/>
      <c r="Q35" s="192">
        <v>17.0</v>
      </c>
      <c r="R35" s="191">
        <f t="shared" si="9"/>
        <v>2.25</v>
      </c>
      <c r="S35" s="185">
        <f t="shared" si="10"/>
        <v>6</v>
      </c>
      <c r="T35" s="185">
        <f t="shared" si="11"/>
        <v>13.5</v>
      </c>
      <c r="U35" s="193">
        <f t="shared" si="12"/>
        <v>76.871025</v>
      </c>
      <c r="V35" s="191">
        <f t="shared" ref="V35:W35" si="33">C35/100</f>
        <v>0.99</v>
      </c>
      <c r="W35" s="191">
        <f t="shared" si="33"/>
        <v>2.03</v>
      </c>
      <c r="X35" s="191">
        <f t="shared" si="14"/>
        <v>13.5</v>
      </c>
      <c r="Y35" s="194">
        <f t="shared" si="15"/>
        <v>27.13095</v>
      </c>
      <c r="Z35" s="140"/>
      <c r="AA35" s="140"/>
      <c r="AB35" s="140"/>
      <c r="AC35" s="140"/>
      <c r="AD35" s="140"/>
      <c r="AE35" s="140"/>
      <c r="AF35" s="140"/>
      <c r="AG35" s="140"/>
      <c r="AH35" s="140"/>
      <c r="AI35" s="140"/>
      <c r="AJ35" s="140"/>
      <c r="AK35" s="140"/>
      <c r="AL35" s="140"/>
      <c r="AM35" s="140"/>
      <c r="AN35" s="140"/>
      <c r="AO35" s="140"/>
      <c r="AP35" s="140"/>
      <c r="AQ35" s="140"/>
      <c r="AR35" s="140"/>
      <c r="AS35" s="140"/>
    </row>
    <row r="36" ht="27.0" customHeight="1">
      <c r="A36" s="185">
        <v>32.0</v>
      </c>
      <c r="B36" s="195" t="s">
        <v>82</v>
      </c>
      <c r="C36" s="195">
        <v>97.0</v>
      </c>
      <c r="D36" s="195">
        <v>203.0</v>
      </c>
      <c r="E36" s="195">
        <v>225.0</v>
      </c>
      <c r="F36" s="195">
        <f t="shared" si="5"/>
        <v>0</v>
      </c>
      <c r="G36" s="195">
        <f t="shared" si="6"/>
        <v>75.318075</v>
      </c>
      <c r="H36" s="196">
        <f t="shared" si="7"/>
        <v>75.318075</v>
      </c>
      <c r="I36" s="195">
        <v>1.0</v>
      </c>
      <c r="J36" s="219">
        <f t="shared" si="8"/>
        <v>75.318075</v>
      </c>
      <c r="K36" s="140"/>
      <c r="L36" s="198"/>
      <c r="M36" s="199"/>
      <c r="N36" s="199"/>
      <c r="O36" s="140"/>
      <c r="P36" s="140"/>
      <c r="Q36" s="192">
        <v>17.0</v>
      </c>
      <c r="R36" s="191">
        <f t="shared" si="9"/>
        <v>2.25</v>
      </c>
      <c r="S36" s="185">
        <f t="shared" si="10"/>
        <v>1</v>
      </c>
      <c r="T36" s="185">
        <f t="shared" si="11"/>
        <v>2.25</v>
      </c>
      <c r="U36" s="193">
        <f t="shared" si="12"/>
        <v>75.318075</v>
      </c>
      <c r="V36" s="191">
        <f t="shared" ref="V36:W36" si="34">C36/100</f>
        <v>0.97</v>
      </c>
      <c r="W36" s="191">
        <f t="shared" si="34"/>
        <v>2.03</v>
      </c>
      <c r="X36" s="191">
        <f t="shared" si="14"/>
        <v>2.25</v>
      </c>
      <c r="Y36" s="194">
        <f t="shared" si="15"/>
        <v>4.430475</v>
      </c>
      <c r="Z36" s="140"/>
      <c r="AA36" s="140"/>
      <c r="AB36" s="140"/>
      <c r="AC36" s="140"/>
      <c r="AD36" s="140"/>
      <c r="AE36" s="140"/>
      <c r="AF36" s="140"/>
      <c r="AG36" s="140"/>
      <c r="AH36" s="140"/>
      <c r="AI36" s="140"/>
      <c r="AJ36" s="140"/>
      <c r="AK36" s="140"/>
      <c r="AL36" s="140"/>
      <c r="AM36" s="140"/>
      <c r="AN36" s="140"/>
      <c r="AO36" s="140"/>
      <c r="AP36" s="140"/>
      <c r="AQ36" s="140"/>
      <c r="AR36" s="140"/>
      <c r="AS36" s="140"/>
    </row>
    <row r="37" ht="27.0" customHeight="1">
      <c r="A37" s="185">
        <v>35.0</v>
      </c>
      <c r="B37" s="195" t="s">
        <v>82</v>
      </c>
      <c r="C37" s="195">
        <v>98.0</v>
      </c>
      <c r="D37" s="195">
        <v>203.0</v>
      </c>
      <c r="E37" s="195">
        <v>225.0</v>
      </c>
      <c r="F37" s="195">
        <f t="shared" si="5"/>
        <v>0</v>
      </c>
      <c r="G37" s="195">
        <f t="shared" si="6"/>
        <v>76.09455</v>
      </c>
      <c r="H37" s="196">
        <f t="shared" si="7"/>
        <v>76.09455</v>
      </c>
      <c r="I37" s="195">
        <v>5.0</v>
      </c>
      <c r="J37" s="219">
        <f t="shared" si="8"/>
        <v>380.47275</v>
      </c>
      <c r="K37" s="140"/>
      <c r="L37" s="198"/>
      <c r="M37" s="199"/>
      <c r="N37" s="199"/>
      <c r="O37" s="140"/>
      <c r="P37" s="140"/>
      <c r="Q37" s="192">
        <v>17.0</v>
      </c>
      <c r="R37" s="191">
        <f t="shared" si="9"/>
        <v>2.25</v>
      </c>
      <c r="S37" s="185">
        <f t="shared" si="10"/>
        <v>5</v>
      </c>
      <c r="T37" s="185">
        <f t="shared" si="11"/>
        <v>11.25</v>
      </c>
      <c r="U37" s="193">
        <f t="shared" si="12"/>
        <v>76.09455</v>
      </c>
      <c r="V37" s="191">
        <f t="shared" ref="V37:W37" si="35">C37/100</f>
        <v>0.98</v>
      </c>
      <c r="W37" s="191">
        <f t="shared" si="35"/>
        <v>2.03</v>
      </c>
      <c r="X37" s="191">
        <f t="shared" si="14"/>
        <v>11.25</v>
      </c>
      <c r="Y37" s="194">
        <f t="shared" si="15"/>
        <v>22.38075</v>
      </c>
      <c r="Z37" s="140"/>
      <c r="AA37" s="140"/>
      <c r="AB37" s="140"/>
      <c r="AC37" s="140"/>
      <c r="AD37" s="140"/>
      <c r="AE37" s="140"/>
      <c r="AF37" s="140"/>
      <c r="AG37" s="140"/>
      <c r="AH37" s="140"/>
      <c r="AI37" s="140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</row>
    <row r="38" ht="27.0" customHeight="1">
      <c r="A38" s="185">
        <v>36.0</v>
      </c>
      <c r="B38" s="195" t="s">
        <v>82</v>
      </c>
      <c r="C38" s="195">
        <v>93.0</v>
      </c>
      <c r="D38" s="195">
        <v>203.0</v>
      </c>
      <c r="E38" s="195">
        <v>225.0</v>
      </c>
      <c r="F38" s="195">
        <f t="shared" si="5"/>
        <v>0</v>
      </c>
      <c r="G38" s="195">
        <f t="shared" si="6"/>
        <v>72.212175</v>
      </c>
      <c r="H38" s="196">
        <f t="shared" si="7"/>
        <v>72.212175</v>
      </c>
      <c r="I38" s="195">
        <v>3.0</v>
      </c>
      <c r="J38" s="219">
        <f t="shared" si="8"/>
        <v>216.636525</v>
      </c>
      <c r="K38" s="140"/>
      <c r="L38" s="198"/>
      <c r="M38" s="199"/>
      <c r="N38" s="199"/>
      <c r="O38" s="140"/>
      <c r="P38" s="140"/>
      <c r="Q38" s="192">
        <v>17.0</v>
      </c>
      <c r="R38" s="191">
        <f t="shared" si="9"/>
        <v>2.25</v>
      </c>
      <c r="S38" s="185">
        <f t="shared" si="10"/>
        <v>3</v>
      </c>
      <c r="T38" s="185">
        <f t="shared" si="11"/>
        <v>6.75</v>
      </c>
      <c r="U38" s="193">
        <f t="shared" si="12"/>
        <v>72.212175</v>
      </c>
      <c r="V38" s="191">
        <f t="shared" ref="V38:W38" si="36">C38/100</f>
        <v>0.93</v>
      </c>
      <c r="W38" s="191">
        <f t="shared" si="36"/>
        <v>2.03</v>
      </c>
      <c r="X38" s="191">
        <f t="shared" si="14"/>
        <v>6.75</v>
      </c>
      <c r="Y38" s="194">
        <f t="shared" si="15"/>
        <v>12.743325</v>
      </c>
      <c r="Z38" s="140"/>
      <c r="AA38" s="140"/>
      <c r="AB38" s="140"/>
      <c r="AC38" s="140"/>
      <c r="AD38" s="140"/>
      <c r="AE38" s="140"/>
      <c r="AF38" s="140"/>
      <c r="AG38" s="140"/>
      <c r="AH38" s="140"/>
      <c r="AI38" s="140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</row>
    <row r="39" ht="27.0" customHeight="1">
      <c r="A39" s="185">
        <v>37.0</v>
      </c>
      <c r="B39" s="195" t="s">
        <v>82</v>
      </c>
      <c r="C39" s="195">
        <v>96.0</v>
      </c>
      <c r="D39" s="195">
        <v>203.0</v>
      </c>
      <c r="E39" s="195">
        <v>225.0</v>
      </c>
      <c r="F39" s="195">
        <f t="shared" si="5"/>
        <v>0</v>
      </c>
      <c r="G39" s="195">
        <f t="shared" si="6"/>
        <v>74.5416</v>
      </c>
      <c r="H39" s="196">
        <f t="shared" si="7"/>
        <v>74.5416</v>
      </c>
      <c r="I39" s="195">
        <v>4.0</v>
      </c>
      <c r="J39" s="219">
        <f t="shared" si="8"/>
        <v>298.1664</v>
      </c>
      <c r="K39" s="140"/>
      <c r="L39" s="198"/>
      <c r="M39" s="199"/>
      <c r="N39" s="199"/>
      <c r="O39" s="140"/>
      <c r="P39" s="140"/>
      <c r="Q39" s="192">
        <v>17.0</v>
      </c>
      <c r="R39" s="191">
        <f t="shared" si="9"/>
        <v>2.25</v>
      </c>
      <c r="S39" s="185">
        <f t="shared" si="10"/>
        <v>4</v>
      </c>
      <c r="T39" s="185">
        <f t="shared" si="11"/>
        <v>9</v>
      </c>
      <c r="U39" s="193">
        <f t="shared" si="12"/>
        <v>74.5416</v>
      </c>
      <c r="V39" s="191">
        <f t="shared" ref="V39:W39" si="37">C39/100</f>
        <v>0.96</v>
      </c>
      <c r="W39" s="191">
        <f t="shared" si="37"/>
        <v>2.03</v>
      </c>
      <c r="X39" s="191">
        <f t="shared" si="14"/>
        <v>9</v>
      </c>
      <c r="Y39" s="194">
        <f t="shared" si="15"/>
        <v>17.5392</v>
      </c>
      <c r="Z39" s="140"/>
      <c r="AA39" s="140"/>
      <c r="AB39" s="140"/>
      <c r="AC39" s="140"/>
      <c r="AD39" s="140"/>
      <c r="AE39" s="140"/>
      <c r="AF39" s="140"/>
      <c r="AG39" s="140"/>
      <c r="AH39" s="140"/>
      <c r="AI39" s="140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</row>
    <row r="40" ht="27.0" customHeight="1">
      <c r="A40" s="185">
        <v>38.0</v>
      </c>
      <c r="B40" s="195" t="s">
        <v>82</v>
      </c>
      <c r="C40" s="195">
        <v>95.0</v>
      </c>
      <c r="D40" s="195">
        <v>203.0</v>
      </c>
      <c r="E40" s="195">
        <v>225.0</v>
      </c>
      <c r="F40" s="195">
        <f t="shared" si="5"/>
        <v>0</v>
      </c>
      <c r="G40" s="195">
        <f t="shared" si="6"/>
        <v>73.765125</v>
      </c>
      <c r="H40" s="196">
        <f t="shared" si="7"/>
        <v>73.765125</v>
      </c>
      <c r="I40" s="195">
        <v>1.0</v>
      </c>
      <c r="J40" s="219">
        <f t="shared" si="8"/>
        <v>73.765125</v>
      </c>
      <c r="K40" s="140"/>
      <c r="L40" s="198"/>
      <c r="M40" s="199"/>
      <c r="N40" s="199"/>
      <c r="O40" s="140"/>
      <c r="P40" s="140"/>
      <c r="Q40" s="192">
        <v>17.0</v>
      </c>
      <c r="R40" s="191">
        <f t="shared" si="9"/>
        <v>2.25</v>
      </c>
      <c r="S40" s="185">
        <f t="shared" si="10"/>
        <v>1</v>
      </c>
      <c r="T40" s="185">
        <f t="shared" si="11"/>
        <v>2.25</v>
      </c>
      <c r="U40" s="193">
        <f t="shared" si="12"/>
        <v>73.765125</v>
      </c>
      <c r="V40" s="191">
        <f t="shared" ref="V40:W40" si="38">C40/100</f>
        <v>0.95</v>
      </c>
      <c r="W40" s="191">
        <f t="shared" si="38"/>
        <v>2.03</v>
      </c>
      <c r="X40" s="191">
        <f t="shared" si="14"/>
        <v>2.25</v>
      </c>
      <c r="Y40" s="194">
        <f t="shared" si="15"/>
        <v>4.339125</v>
      </c>
      <c r="Z40" s="140"/>
      <c r="AA40" s="140"/>
      <c r="AB40" s="140"/>
      <c r="AC40" s="140"/>
      <c r="AD40" s="140"/>
      <c r="AE40" s="140"/>
      <c r="AF40" s="140"/>
      <c r="AG40" s="140"/>
      <c r="AH40" s="140"/>
      <c r="AI40" s="140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</row>
    <row r="41" ht="27.0" customHeight="1">
      <c r="A41" s="185">
        <v>47.0</v>
      </c>
      <c r="B41" s="195" t="s">
        <v>82</v>
      </c>
      <c r="C41" s="195">
        <v>99.0</v>
      </c>
      <c r="D41" s="195">
        <v>203.0</v>
      </c>
      <c r="E41" s="195">
        <v>224.0</v>
      </c>
      <c r="F41" s="195">
        <f t="shared" si="5"/>
        <v>0</v>
      </c>
      <c r="G41" s="195">
        <f t="shared" si="6"/>
        <v>76.529376</v>
      </c>
      <c r="H41" s="196">
        <f t="shared" si="7"/>
        <v>76.529376</v>
      </c>
      <c r="I41" s="195">
        <v>1.0</v>
      </c>
      <c r="J41" s="219">
        <f t="shared" si="8"/>
        <v>76.529376</v>
      </c>
      <c r="K41" s="140"/>
      <c r="L41" s="198"/>
      <c r="M41" s="199"/>
      <c r="N41" s="199"/>
      <c r="O41" s="140"/>
      <c r="P41" s="140"/>
      <c r="Q41" s="192">
        <v>17.0</v>
      </c>
      <c r="R41" s="191">
        <f t="shared" si="9"/>
        <v>2.24</v>
      </c>
      <c r="S41" s="185">
        <f t="shared" si="10"/>
        <v>1</v>
      </c>
      <c r="T41" s="185">
        <f t="shared" si="11"/>
        <v>2.24</v>
      </c>
      <c r="U41" s="193">
        <f t="shared" si="12"/>
        <v>76.529376</v>
      </c>
      <c r="V41" s="191">
        <f t="shared" ref="V41:W41" si="39">C41/100</f>
        <v>0.99</v>
      </c>
      <c r="W41" s="191">
        <f t="shared" si="39"/>
        <v>2.03</v>
      </c>
      <c r="X41" s="191">
        <f t="shared" si="14"/>
        <v>2.24</v>
      </c>
      <c r="Y41" s="194">
        <f t="shared" si="15"/>
        <v>4.501728</v>
      </c>
      <c r="Z41" s="140"/>
      <c r="AA41" s="140"/>
      <c r="AB41" s="140"/>
      <c r="AC41" s="140"/>
      <c r="AD41" s="140"/>
      <c r="AE41" s="140"/>
      <c r="AF41" s="140"/>
      <c r="AG41" s="140"/>
      <c r="AH41" s="140"/>
      <c r="AI41" s="140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</row>
    <row r="42" ht="27.0" customHeight="1">
      <c r="A42" s="185">
        <v>55.0</v>
      </c>
      <c r="B42" s="195" t="s">
        <v>82</v>
      </c>
      <c r="C42" s="195">
        <v>96.0</v>
      </c>
      <c r="D42" s="195">
        <v>203.0</v>
      </c>
      <c r="E42" s="195">
        <v>224.0</v>
      </c>
      <c r="F42" s="195">
        <f t="shared" si="5"/>
        <v>0</v>
      </c>
      <c r="G42" s="195">
        <f t="shared" si="6"/>
        <v>74.210304</v>
      </c>
      <c r="H42" s="196">
        <f t="shared" si="7"/>
        <v>74.210304</v>
      </c>
      <c r="I42" s="195">
        <v>1.0</v>
      </c>
      <c r="J42" s="219">
        <f t="shared" si="8"/>
        <v>74.210304</v>
      </c>
      <c r="K42" s="140"/>
      <c r="L42" s="198"/>
      <c r="M42" s="199"/>
      <c r="N42" s="199"/>
      <c r="O42" s="140"/>
      <c r="P42" s="140"/>
      <c r="Q42" s="192">
        <v>17.0</v>
      </c>
      <c r="R42" s="191">
        <f t="shared" si="9"/>
        <v>2.24</v>
      </c>
      <c r="S42" s="185">
        <f t="shared" si="10"/>
        <v>1</v>
      </c>
      <c r="T42" s="185">
        <f t="shared" si="11"/>
        <v>2.24</v>
      </c>
      <c r="U42" s="193">
        <f t="shared" si="12"/>
        <v>74.210304</v>
      </c>
      <c r="V42" s="191">
        <f t="shared" ref="V42:W42" si="40">C42/100</f>
        <v>0.96</v>
      </c>
      <c r="W42" s="191">
        <f t="shared" si="40"/>
        <v>2.03</v>
      </c>
      <c r="X42" s="191">
        <f t="shared" si="14"/>
        <v>2.24</v>
      </c>
      <c r="Y42" s="194">
        <f t="shared" si="15"/>
        <v>4.365312</v>
      </c>
      <c r="Z42" s="140"/>
      <c r="AA42" s="140"/>
      <c r="AB42" s="140"/>
      <c r="AC42" s="140"/>
      <c r="AD42" s="140"/>
      <c r="AE42" s="140"/>
      <c r="AF42" s="140"/>
      <c r="AG42" s="140"/>
      <c r="AH42" s="140"/>
      <c r="AI42" s="140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</row>
    <row r="43" ht="27.0" customHeight="1">
      <c r="A43" s="185">
        <v>61.0</v>
      </c>
      <c r="B43" s="195" t="s">
        <v>82</v>
      </c>
      <c r="C43" s="195">
        <v>90.0</v>
      </c>
      <c r="D43" s="195">
        <v>203.0</v>
      </c>
      <c r="E43" s="195">
        <v>225.0</v>
      </c>
      <c r="F43" s="195">
        <f t="shared" si="5"/>
        <v>0</v>
      </c>
      <c r="G43" s="195">
        <f t="shared" si="6"/>
        <v>69.88275</v>
      </c>
      <c r="H43" s="196">
        <f t="shared" si="7"/>
        <v>69.88275</v>
      </c>
      <c r="I43" s="195">
        <v>1.0</v>
      </c>
      <c r="J43" s="219">
        <f t="shared" si="8"/>
        <v>69.88275</v>
      </c>
      <c r="K43" s="140"/>
      <c r="L43" s="198"/>
      <c r="M43" s="199"/>
      <c r="N43" s="199"/>
      <c r="O43" s="140"/>
      <c r="P43" s="140"/>
      <c r="Q43" s="192">
        <v>17.0</v>
      </c>
      <c r="R43" s="191">
        <f t="shared" si="9"/>
        <v>2.25</v>
      </c>
      <c r="S43" s="185">
        <f t="shared" si="10"/>
        <v>1</v>
      </c>
      <c r="T43" s="185">
        <f t="shared" si="11"/>
        <v>2.25</v>
      </c>
      <c r="U43" s="193">
        <f t="shared" si="12"/>
        <v>69.88275</v>
      </c>
      <c r="V43" s="191">
        <f t="shared" ref="V43:W43" si="41">C43/100</f>
        <v>0.9</v>
      </c>
      <c r="W43" s="191">
        <f t="shared" si="41"/>
        <v>2.03</v>
      </c>
      <c r="X43" s="191">
        <f t="shared" si="14"/>
        <v>2.25</v>
      </c>
      <c r="Y43" s="194">
        <f t="shared" si="15"/>
        <v>4.11075</v>
      </c>
      <c r="Z43" s="140"/>
      <c r="AA43" s="140"/>
      <c r="AB43" s="140"/>
      <c r="AC43" s="140"/>
      <c r="AD43" s="140"/>
      <c r="AE43" s="140"/>
      <c r="AF43" s="140"/>
      <c r="AG43" s="140"/>
      <c r="AH43" s="140"/>
      <c r="AI43" s="140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</row>
    <row r="44" ht="27.0" customHeight="1">
      <c r="A44" s="185">
        <v>67.0</v>
      </c>
      <c r="B44" s="195" t="s">
        <v>82</v>
      </c>
      <c r="C44" s="195">
        <v>100.0</v>
      </c>
      <c r="D44" s="195">
        <v>203.0</v>
      </c>
      <c r="E44" s="195">
        <v>250.0</v>
      </c>
      <c r="F44" s="195">
        <f t="shared" si="5"/>
        <v>0</v>
      </c>
      <c r="G44" s="195">
        <f t="shared" si="6"/>
        <v>86.275</v>
      </c>
      <c r="H44" s="196">
        <f t="shared" si="7"/>
        <v>86.275</v>
      </c>
      <c r="I44" s="195">
        <v>1.0</v>
      </c>
      <c r="J44" s="219">
        <f t="shared" si="8"/>
        <v>86.275</v>
      </c>
      <c r="K44" s="140"/>
      <c r="L44" s="198"/>
      <c r="M44" s="199"/>
      <c r="N44" s="199"/>
      <c r="O44" s="140"/>
      <c r="P44" s="140"/>
      <c r="Q44" s="192">
        <v>17.0</v>
      </c>
      <c r="R44" s="191">
        <f t="shared" si="9"/>
        <v>2.5</v>
      </c>
      <c r="S44" s="185">
        <f t="shared" si="10"/>
        <v>1</v>
      </c>
      <c r="T44" s="185">
        <f t="shared" si="11"/>
        <v>2.5</v>
      </c>
      <c r="U44" s="193">
        <f t="shared" si="12"/>
        <v>86.275</v>
      </c>
      <c r="V44" s="191">
        <f t="shared" ref="V44:W44" si="42">C44/100</f>
        <v>1</v>
      </c>
      <c r="W44" s="191">
        <f t="shared" si="42"/>
        <v>2.03</v>
      </c>
      <c r="X44" s="191">
        <f t="shared" si="14"/>
        <v>2.5</v>
      </c>
      <c r="Y44" s="194">
        <f t="shared" si="15"/>
        <v>5.075</v>
      </c>
      <c r="Z44" s="140"/>
      <c r="AA44" s="140"/>
      <c r="AB44" s="140"/>
      <c r="AC44" s="140"/>
      <c r="AD44" s="140"/>
      <c r="AE44" s="140"/>
      <c r="AF44" s="140"/>
      <c r="AG44" s="140"/>
      <c r="AH44" s="140"/>
      <c r="AI44" s="140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</row>
    <row r="45" ht="27.0" customHeight="1">
      <c r="A45" s="185">
        <v>70.0</v>
      </c>
      <c r="B45" s="186" t="s">
        <v>62</v>
      </c>
      <c r="C45" s="187">
        <v>89.0</v>
      </c>
      <c r="D45" s="187">
        <v>202.0</v>
      </c>
      <c r="E45" s="187">
        <v>252.0</v>
      </c>
      <c r="F45" s="187">
        <f t="shared" si="5"/>
        <v>0.8</v>
      </c>
      <c r="G45" s="187">
        <f t="shared" si="6"/>
        <v>135.91368</v>
      </c>
      <c r="H45" s="188">
        <f t="shared" si="7"/>
        <v>108.730944</v>
      </c>
      <c r="I45" s="187">
        <v>1.0</v>
      </c>
      <c r="J45" s="219">
        <f t="shared" si="8"/>
        <v>108.730944</v>
      </c>
      <c r="K45" s="140"/>
      <c r="L45" s="198"/>
      <c r="M45" s="199"/>
      <c r="N45" s="199"/>
      <c r="O45" s="140"/>
      <c r="P45" s="140"/>
      <c r="Q45" s="142">
        <v>30.0</v>
      </c>
      <c r="R45" s="191">
        <f t="shared" si="9"/>
        <v>2.52</v>
      </c>
      <c r="S45" s="185">
        <f t="shared" si="10"/>
        <v>1</v>
      </c>
      <c r="T45" s="185">
        <f t="shared" si="11"/>
        <v>2.52</v>
      </c>
      <c r="U45" s="193">
        <f t="shared" si="12"/>
        <v>135.91368</v>
      </c>
      <c r="V45" s="191">
        <f t="shared" ref="V45:W45" si="43">C45/100</f>
        <v>0.89</v>
      </c>
      <c r="W45" s="191">
        <f t="shared" si="43"/>
        <v>2.02</v>
      </c>
      <c r="X45" s="191">
        <f t="shared" si="14"/>
        <v>2.52</v>
      </c>
      <c r="Y45" s="194">
        <f t="shared" si="15"/>
        <v>4.530456</v>
      </c>
      <c r="Z45" s="140"/>
      <c r="AA45" s="140"/>
      <c r="AB45" s="140"/>
      <c r="AC45" s="140"/>
      <c r="AD45" s="140"/>
      <c r="AE45" s="140"/>
      <c r="AF45" s="140"/>
      <c r="AG45" s="140"/>
      <c r="AH45" s="140"/>
      <c r="AI45" s="140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</row>
    <row r="46" ht="27.0" customHeight="1">
      <c r="A46" s="185">
        <v>73.0</v>
      </c>
      <c r="B46" s="195" t="s">
        <v>56</v>
      </c>
      <c r="C46" s="195">
        <v>97.0</v>
      </c>
      <c r="D46" s="195">
        <v>202.0</v>
      </c>
      <c r="E46" s="195">
        <v>255.0</v>
      </c>
      <c r="F46" s="195">
        <f t="shared" si="5"/>
        <v>0</v>
      </c>
      <c r="G46" s="195">
        <f t="shared" si="6"/>
        <v>149.8941</v>
      </c>
      <c r="H46" s="196">
        <f t="shared" si="7"/>
        <v>149.8941</v>
      </c>
      <c r="I46" s="195">
        <v>2.0</v>
      </c>
      <c r="J46" s="219">
        <f t="shared" si="8"/>
        <v>299.7882</v>
      </c>
      <c r="K46" s="140"/>
      <c r="L46" s="198"/>
      <c r="M46" s="199"/>
      <c r="N46" s="199"/>
      <c r="O46" s="140"/>
      <c r="P46" s="140"/>
      <c r="Q46" s="142">
        <v>30.0</v>
      </c>
      <c r="R46" s="191">
        <f t="shared" si="9"/>
        <v>2.55</v>
      </c>
      <c r="S46" s="185">
        <f t="shared" si="10"/>
        <v>2</v>
      </c>
      <c r="T46" s="185">
        <f t="shared" si="11"/>
        <v>5.1</v>
      </c>
      <c r="U46" s="193">
        <f t="shared" si="12"/>
        <v>149.8941</v>
      </c>
      <c r="V46" s="191">
        <f t="shared" ref="V46:W46" si="44">C46/100</f>
        <v>0.97</v>
      </c>
      <c r="W46" s="191">
        <f t="shared" si="44"/>
        <v>2.02</v>
      </c>
      <c r="X46" s="191">
        <f t="shared" si="14"/>
        <v>5.1</v>
      </c>
      <c r="Y46" s="194">
        <f t="shared" si="15"/>
        <v>9.99294</v>
      </c>
      <c r="Z46" s="140"/>
      <c r="AA46" s="140"/>
      <c r="AB46" s="140"/>
      <c r="AC46" s="140"/>
      <c r="AD46" s="140"/>
      <c r="AE46" s="140"/>
      <c r="AF46" s="140"/>
      <c r="AG46" s="140"/>
      <c r="AH46" s="140"/>
      <c r="AI46" s="140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</row>
    <row r="47" ht="27.0" customHeight="1">
      <c r="A47" s="185">
        <v>74.0</v>
      </c>
      <c r="B47" s="195" t="s">
        <v>56</v>
      </c>
      <c r="C47" s="195">
        <v>98.0</v>
      </c>
      <c r="D47" s="195">
        <v>202.0</v>
      </c>
      <c r="E47" s="195">
        <v>255.0</v>
      </c>
      <c r="F47" s="195">
        <f t="shared" si="5"/>
        <v>0</v>
      </c>
      <c r="G47" s="195">
        <f t="shared" si="6"/>
        <v>151.4394</v>
      </c>
      <c r="H47" s="196">
        <f t="shared" si="7"/>
        <v>151.4394</v>
      </c>
      <c r="I47" s="195">
        <v>1.0</v>
      </c>
      <c r="J47" s="219">
        <f t="shared" si="8"/>
        <v>151.4394</v>
      </c>
      <c r="K47" s="140"/>
      <c r="L47" s="198"/>
      <c r="M47" s="199"/>
      <c r="N47" s="199"/>
      <c r="O47" s="140"/>
      <c r="P47" s="140"/>
      <c r="Q47" s="142">
        <v>30.0</v>
      </c>
      <c r="R47" s="191">
        <f t="shared" si="9"/>
        <v>2.55</v>
      </c>
      <c r="S47" s="185">
        <f t="shared" si="10"/>
        <v>1</v>
      </c>
      <c r="T47" s="185">
        <f t="shared" si="11"/>
        <v>2.55</v>
      </c>
      <c r="U47" s="193">
        <f t="shared" si="12"/>
        <v>151.4394</v>
      </c>
      <c r="V47" s="191">
        <f t="shared" ref="V47:W47" si="45">C47/100</f>
        <v>0.98</v>
      </c>
      <c r="W47" s="191">
        <f t="shared" si="45"/>
        <v>2.02</v>
      </c>
      <c r="X47" s="191">
        <f t="shared" si="14"/>
        <v>2.55</v>
      </c>
      <c r="Y47" s="194">
        <f t="shared" si="15"/>
        <v>5.04798</v>
      </c>
      <c r="Z47" s="140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</row>
    <row r="48" ht="27.0" customHeight="1">
      <c r="A48" s="185">
        <v>75.0</v>
      </c>
      <c r="B48" s="195" t="s">
        <v>56</v>
      </c>
      <c r="C48" s="195">
        <v>99.0</v>
      </c>
      <c r="D48" s="195">
        <v>202.0</v>
      </c>
      <c r="E48" s="195">
        <v>255.0</v>
      </c>
      <c r="F48" s="195">
        <f t="shared" si="5"/>
        <v>0</v>
      </c>
      <c r="G48" s="195">
        <f t="shared" si="6"/>
        <v>152.9847</v>
      </c>
      <c r="H48" s="196">
        <f t="shared" si="7"/>
        <v>152.9847</v>
      </c>
      <c r="I48" s="195">
        <v>12.0</v>
      </c>
      <c r="J48" s="219">
        <f t="shared" si="8"/>
        <v>1835.8164</v>
      </c>
      <c r="K48" s="140"/>
      <c r="L48" s="198"/>
      <c r="M48" s="199"/>
      <c r="N48" s="199"/>
      <c r="O48" s="140"/>
      <c r="P48" s="140"/>
      <c r="Q48" s="142">
        <v>30.0</v>
      </c>
      <c r="R48" s="191">
        <f t="shared" si="9"/>
        <v>2.55</v>
      </c>
      <c r="S48" s="185">
        <f t="shared" si="10"/>
        <v>12</v>
      </c>
      <c r="T48" s="185">
        <f t="shared" si="11"/>
        <v>30.6</v>
      </c>
      <c r="U48" s="193">
        <f t="shared" si="12"/>
        <v>152.9847</v>
      </c>
      <c r="V48" s="191">
        <f t="shared" ref="V48:W48" si="46">C48/100</f>
        <v>0.99</v>
      </c>
      <c r="W48" s="191">
        <f t="shared" si="46"/>
        <v>2.02</v>
      </c>
      <c r="X48" s="191">
        <f t="shared" si="14"/>
        <v>30.6</v>
      </c>
      <c r="Y48" s="194">
        <f t="shared" si="15"/>
        <v>61.19388</v>
      </c>
      <c r="Z48" s="140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</row>
    <row r="49" ht="27.0" customHeight="1">
      <c r="A49" s="185">
        <v>76.0</v>
      </c>
      <c r="B49" s="195" t="s">
        <v>56</v>
      </c>
      <c r="C49" s="195">
        <v>99.0</v>
      </c>
      <c r="D49" s="195">
        <v>202.0</v>
      </c>
      <c r="E49" s="195">
        <v>255.0</v>
      </c>
      <c r="F49" s="195">
        <f t="shared" si="5"/>
        <v>0</v>
      </c>
      <c r="G49" s="195">
        <f t="shared" si="6"/>
        <v>152.9847</v>
      </c>
      <c r="H49" s="196">
        <f t="shared" si="7"/>
        <v>152.9847</v>
      </c>
      <c r="I49" s="195">
        <v>7.0</v>
      </c>
      <c r="J49" s="219">
        <f t="shared" si="8"/>
        <v>1070.8929</v>
      </c>
      <c r="K49" s="140"/>
      <c r="L49" s="198"/>
      <c r="M49" s="199"/>
      <c r="N49" s="199"/>
      <c r="O49" s="140"/>
      <c r="P49" s="140"/>
      <c r="Q49" s="142">
        <v>30.0</v>
      </c>
      <c r="R49" s="191">
        <f t="shared" si="9"/>
        <v>2.55</v>
      </c>
      <c r="S49" s="185">
        <f t="shared" si="10"/>
        <v>7</v>
      </c>
      <c r="T49" s="185">
        <f t="shared" si="11"/>
        <v>17.85</v>
      </c>
      <c r="U49" s="193">
        <f t="shared" si="12"/>
        <v>152.9847</v>
      </c>
      <c r="V49" s="191">
        <f t="shared" ref="V49:W49" si="47">C49/100</f>
        <v>0.99</v>
      </c>
      <c r="W49" s="191">
        <f t="shared" si="47"/>
        <v>2.02</v>
      </c>
      <c r="X49" s="191">
        <f t="shared" si="14"/>
        <v>17.85</v>
      </c>
      <c r="Y49" s="194">
        <f t="shared" si="15"/>
        <v>35.69643</v>
      </c>
      <c r="Z49" s="140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</row>
    <row r="50" ht="27.0" customHeight="1">
      <c r="A50" s="185">
        <v>77.0</v>
      </c>
      <c r="B50" s="195" t="s">
        <v>56</v>
      </c>
      <c r="C50" s="195">
        <v>101.0</v>
      </c>
      <c r="D50" s="195">
        <v>202.0</v>
      </c>
      <c r="E50" s="195">
        <v>255.0</v>
      </c>
      <c r="F50" s="195">
        <f t="shared" si="5"/>
        <v>0</v>
      </c>
      <c r="G50" s="195">
        <f t="shared" si="6"/>
        <v>156.0753</v>
      </c>
      <c r="H50" s="196">
        <f t="shared" si="7"/>
        <v>156.0753</v>
      </c>
      <c r="I50" s="195">
        <v>1.0</v>
      </c>
      <c r="J50" s="219">
        <f t="shared" si="8"/>
        <v>156.0753</v>
      </c>
      <c r="K50" s="140"/>
      <c r="L50" s="198"/>
      <c r="M50" s="199"/>
      <c r="N50" s="199"/>
      <c r="O50" s="140"/>
      <c r="P50" s="140"/>
      <c r="Q50" s="142">
        <v>30.0</v>
      </c>
      <c r="R50" s="191">
        <f t="shared" si="9"/>
        <v>2.55</v>
      </c>
      <c r="S50" s="185">
        <f t="shared" si="10"/>
        <v>1</v>
      </c>
      <c r="T50" s="185">
        <f t="shared" si="11"/>
        <v>2.55</v>
      </c>
      <c r="U50" s="193">
        <f t="shared" si="12"/>
        <v>156.0753</v>
      </c>
      <c r="V50" s="191">
        <f t="shared" ref="V50:W50" si="48">C50/100</f>
        <v>1.01</v>
      </c>
      <c r="W50" s="191">
        <f t="shared" si="48"/>
        <v>2.02</v>
      </c>
      <c r="X50" s="191">
        <f t="shared" si="14"/>
        <v>2.55</v>
      </c>
      <c r="Y50" s="194">
        <f t="shared" si="15"/>
        <v>5.20251</v>
      </c>
      <c r="Z50" s="140"/>
      <c r="AA50" s="140"/>
      <c r="AB50" s="140"/>
      <c r="AC50" s="140"/>
      <c r="AD50" s="140"/>
      <c r="AE50" s="140"/>
      <c r="AF50" s="140"/>
      <c r="AG50" s="140"/>
      <c r="AH50" s="140"/>
      <c r="AI50" s="140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</row>
    <row r="51" ht="27.0" customHeight="1">
      <c r="A51" s="185">
        <v>78.0</v>
      </c>
      <c r="B51" s="195" t="s">
        <v>56</v>
      </c>
      <c r="C51" s="195">
        <v>100.0</v>
      </c>
      <c r="D51" s="195">
        <v>202.0</v>
      </c>
      <c r="E51" s="195">
        <v>255.0</v>
      </c>
      <c r="F51" s="195">
        <f t="shared" si="5"/>
        <v>0</v>
      </c>
      <c r="G51" s="195">
        <f t="shared" si="6"/>
        <v>154.53</v>
      </c>
      <c r="H51" s="196">
        <f t="shared" si="7"/>
        <v>154.53</v>
      </c>
      <c r="I51" s="195">
        <v>8.0</v>
      </c>
      <c r="J51" s="219">
        <f t="shared" si="8"/>
        <v>1236.24</v>
      </c>
      <c r="K51" s="140"/>
      <c r="L51" s="198"/>
      <c r="M51" s="199"/>
      <c r="N51" s="199"/>
      <c r="O51" s="140"/>
      <c r="P51" s="140"/>
      <c r="Q51" s="142">
        <v>30.0</v>
      </c>
      <c r="R51" s="191">
        <f t="shared" si="9"/>
        <v>2.55</v>
      </c>
      <c r="S51" s="185">
        <f t="shared" si="10"/>
        <v>8</v>
      </c>
      <c r="T51" s="185">
        <f t="shared" si="11"/>
        <v>20.4</v>
      </c>
      <c r="U51" s="193">
        <f t="shared" si="12"/>
        <v>154.53</v>
      </c>
      <c r="V51" s="191">
        <f t="shared" ref="V51:W51" si="49">C51/100</f>
        <v>1</v>
      </c>
      <c r="W51" s="191">
        <f t="shared" si="49"/>
        <v>2.02</v>
      </c>
      <c r="X51" s="191">
        <f t="shared" si="14"/>
        <v>20.4</v>
      </c>
      <c r="Y51" s="194">
        <f t="shared" si="15"/>
        <v>41.208</v>
      </c>
      <c r="Z51" s="140"/>
      <c r="AA51" s="140"/>
      <c r="AB51" s="140"/>
      <c r="AC51" s="140"/>
      <c r="AD51" s="140"/>
      <c r="AE51" s="140"/>
      <c r="AF51" s="140"/>
      <c r="AG51" s="140"/>
      <c r="AH51" s="140"/>
      <c r="AI51" s="140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</row>
    <row r="52" ht="27.0" customHeight="1">
      <c r="A52" s="185">
        <v>79.0</v>
      </c>
      <c r="B52" s="195" t="s">
        <v>56</v>
      </c>
      <c r="C52" s="195">
        <v>95.0</v>
      </c>
      <c r="D52" s="195">
        <v>202.0</v>
      </c>
      <c r="E52" s="195">
        <v>255.0</v>
      </c>
      <c r="F52" s="195">
        <f t="shared" si="5"/>
        <v>0</v>
      </c>
      <c r="G52" s="195">
        <f t="shared" si="6"/>
        <v>146.8035</v>
      </c>
      <c r="H52" s="196">
        <f t="shared" si="7"/>
        <v>146.8035</v>
      </c>
      <c r="I52" s="195">
        <v>1.0</v>
      </c>
      <c r="J52" s="219">
        <f t="shared" si="8"/>
        <v>146.8035</v>
      </c>
      <c r="K52" s="140"/>
      <c r="L52" s="198"/>
      <c r="M52" s="199"/>
      <c r="N52" s="199"/>
      <c r="O52" s="140"/>
      <c r="P52" s="140"/>
      <c r="Q52" s="142">
        <v>30.0</v>
      </c>
      <c r="R52" s="191">
        <f t="shared" si="9"/>
        <v>2.55</v>
      </c>
      <c r="S52" s="185">
        <f t="shared" si="10"/>
        <v>1</v>
      </c>
      <c r="T52" s="185">
        <f t="shared" si="11"/>
        <v>2.55</v>
      </c>
      <c r="U52" s="193">
        <f t="shared" si="12"/>
        <v>146.8035</v>
      </c>
      <c r="V52" s="191">
        <f t="shared" ref="V52:W52" si="50">C52/100</f>
        <v>0.95</v>
      </c>
      <c r="W52" s="191">
        <f t="shared" si="50"/>
        <v>2.02</v>
      </c>
      <c r="X52" s="191">
        <f t="shared" si="14"/>
        <v>2.55</v>
      </c>
      <c r="Y52" s="194">
        <f t="shared" si="15"/>
        <v>4.89345</v>
      </c>
      <c r="Z52" s="140"/>
      <c r="AA52" s="140"/>
      <c r="AB52" s="140"/>
      <c r="AC52" s="140"/>
      <c r="AD52" s="140"/>
      <c r="AE52" s="140"/>
      <c r="AF52" s="140"/>
      <c r="AG52" s="140"/>
      <c r="AH52" s="140"/>
      <c r="AI52" s="140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</row>
    <row r="53" ht="27.0" customHeight="1">
      <c r="A53" s="185">
        <v>80.0</v>
      </c>
      <c r="B53" s="195" t="s">
        <v>56</v>
      </c>
      <c r="C53" s="195">
        <v>93.0</v>
      </c>
      <c r="D53" s="195">
        <v>202.0</v>
      </c>
      <c r="E53" s="195">
        <v>255.0</v>
      </c>
      <c r="F53" s="195">
        <f t="shared" si="5"/>
        <v>0</v>
      </c>
      <c r="G53" s="195">
        <f t="shared" si="6"/>
        <v>143.7129</v>
      </c>
      <c r="H53" s="196">
        <f t="shared" si="7"/>
        <v>143.7129</v>
      </c>
      <c r="I53" s="195">
        <v>2.0</v>
      </c>
      <c r="J53" s="219">
        <f t="shared" si="8"/>
        <v>287.4258</v>
      </c>
      <c r="K53" s="140"/>
      <c r="L53" s="198"/>
      <c r="M53" s="199"/>
      <c r="N53" s="199"/>
      <c r="O53" s="140"/>
      <c r="P53" s="140"/>
      <c r="Q53" s="142">
        <v>30.0</v>
      </c>
      <c r="R53" s="191">
        <f t="shared" si="9"/>
        <v>2.55</v>
      </c>
      <c r="S53" s="185">
        <f t="shared" si="10"/>
        <v>2</v>
      </c>
      <c r="T53" s="185">
        <f t="shared" si="11"/>
        <v>5.1</v>
      </c>
      <c r="U53" s="193">
        <f t="shared" si="12"/>
        <v>143.7129</v>
      </c>
      <c r="V53" s="191">
        <f t="shared" ref="V53:W53" si="51">C53/100</f>
        <v>0.93</v>
      </c>
      <c r="W53" s="191">
        <f t="shared" si="51"/>
        <v>2.02</v>
      </c>
      <c r="X53" s="191">
        <f t="shared" si="14"/>
        <v>5.1</v>
      </c>
      <c r="Y53" s="194">
        <f t="shared" si="15"/>
        <v>9.58086</v>
      </c>
      <c r="Z53" s="140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</row>
    <row r="54" ht="27.0" customHeight="1">
      <c r="A54" s="185">
        <v>81.0</v>
      </c>
      <c r="B54" s="345" t="s">
        <v>57</v>
      </c>
      <c r="C54" s="195">
        <v>95.0</v>
      </c>
      <c r="D54" s="195">
        <v>202.0</v>
      </c>
      <c r="E54" s="195">
        <v>245.0</v>
      </c>
      <c r="F54" s="195">
        <f t="shared" si="5"/>
        <v>0</v>
      </c>
      <c r="G54" s="195">
        <f t="shared" si="6"/>
        <v>141.0465</v>
      </c>
      <c r="H54" s="196">
        <f t="shared" si="7"/>
        <v>141.0465</v>
      </c>
      <c r="I54" s="195">
        <v>31.0</v>
      </c>
      <c r="J54" s="219">
        <f t="shared" si="8"/>
        <v>4372.4415</v>
      </c>
      <c r="K54" s="140"/>
      <c r="L54" s="198"/>
      <c r="M54" s="199"/>
      <c r="N54" s="199"/>
      <c r="O54" s="140"/>
      <c r="P54" s="140"/>
      <c r="Q54" s="142">
        <v>30.0</v>
      </c>
      <c r="R54" s="191">
        <f t="shared" si="9"/>
        <v>2.45</v>
      </c>
      <c r="S54" s="185">
        <f t="shared" si="10"/>
        <v>31</v>
      </c>
      <c r="T54" s="185">
        <f t="shared" si="11"/>
        <v>75.95</v>
      </c>
      <c r="U54" s="193">
        <f t="shared" si="12"/>
        <v>141.0465</v>
      </c>
      <c r="V54" s="191">
        <f t="shared" ref="V54:W54" si="52">C54/100</f>
        <v>0.95</v>
      </c>
      <c r="W54" s="191">
        <f t="shared" si="52"/>
        <v>2.02</v>
      </c>
      <c r="X54" s="191">
        <f t="shared" si="14"/>
        <v>75.95</v>
      </c>
      <c r="Y54" s="194">
        <f t="shared" si="15"/>
        <v>145.74805</v>
      </c>
      <c r="Z54" s="140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</row>
    <row r="55" ht="27.0" customHeight="1">
      <c r="A55" s="185">
        <v>85.0</v>
      </c>
      <c r="B55" s="195" t="s">
        <v>57</v>
      </c>
      <c r="C55" s="195">
        <v>96.0</v>
      </c>
      <c r="D55" s="195">
        <v>202.0</v>
      </c>
      <c r="E55" s="195">
        <v>245.0</v>
      </c>
      <c r="F55" s="195">
        <f t="shared" si="5"/>
        <v>0</v>
      </c>
      <c r="G55" s="195">
        <f t="shared" si="6"/>
        <v>142.5312</v>
      </c>
      <c r="H55" s="196">
        <f t="shared" si="7"/>
        <v>142.5312</v>
      </c>
      <c r="I55" s="195">
        <v>13.0</v>
      </c>
      <c r="J55" s="219">
        <f t="shared" si="8"/>
        <v>1852.9056</v>
      </c>
      <c r="K55" s="140"/>
      <c r="L55" s="198"/>
      <c r="M55" s="199"/>
      <c r="N55" s="199"/>
      <c r="O55" s="140"/>
      <c r="P55" s="140"/>
      <c r="Q55" s="142">
        <v>30.0</v>
      </c>
      <c r="R55" s="191">
        <f t="shared" si="9"/>
        <v>2.45</v>
      </c>
      <c r="S55" s="185">
        <f t="shared" si="10"/>
        <v>13</v>
      </c>
      <c r="T55" s="185">
        <f t="shared" si="11"/>
        <v>31.85</v>
      </c>
      <c r="U55" s="193">
        <f t="shared" si="12"/>
        <v>142.5312</v>
      </c>
      <c r="V55" s="191">
        <f t="shared" ref="V55:W55" si="53">C55/100</f>
        <v>0.96</v>
      </c>
      <c r="W55" s="191">
        <f t="shared" si="53"/>
        <v>2.02</v>
      </c>
      <c r="X55" s="191">
        <f t="shared" si="14"/>
        <v>31.85</v>
      </c>
      <c r="Y55" s="194">
        <f t="shared" si="15"/>
        <v>61.76352</v>
      </c>
      <c r="Z55" s="140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</row>
    <row r="56" ht="27.0" customHeight="1">
      <c r="A56" s="185">
        <v>99.0</v>
      </c>
      <c r="B56" s="195" t="s">
        <v>57</v>
      </c>
      <c r="C56" s="195">
        <v>95.0</v>
      </c>
      <c r="D56" s="195">
        <v>202.0</v>
      </c>
      <c r="E56" s="195">
        <v>245.0</v>
      </c>
      <c r="F56" s="195">
        <f t="shared" si="5"/>
        <v>0</v>
      </c>
      <c r="G56" s="195">
        <f t="shared" si="6"/>
        <v>141.0465</v>
      </c>
      <c r="H56" s="196">
        <f t="shared" si="7"/>
        <v>141.0465</v>
      </c>
      <c r="I56" s="195">
        <v>2.0</v>
      </c>
      <c r="J56" s="219">
        <f t="shared" si="8"/>
        <v>282.093</v>
      </c>
      <c r="K56" s="140"/>
      <c r="L56" s="198"/>
      <c r="M56" s="199"/>
      <c r="N56" s="199"/>
      <c r="O56" s="140"/>
      <c r="P56" s="140"/>
      <c r="Q56" s="142">
        <v>30.0</v>
      </c>
      <c r="R56" s="191">
        <f t="shared" si="9"/>
        <v>2.45</v>
      </c>
      <c r="S56" s="185">
        <f t="shared" si="10"/>
        <v>2</v>
      </c>
      <c r="T56" s="185">
        <f t="shared" si="11"/>
        <v>4.9</v>
      </c>
      <c r="U56" s="193">
        <f t="shared" si="12"/>
        <v>141.0465</v>
      </c>
      <c r="V56" s="191">
        <f t="shared" ref="V56:W56" si="54">C56/100</f>
        <v>0.95</v>
      </c>
      <c r="W56" s="191">
        <f t="shared" si="54"/>
        <v>2.02</v>
      </c>
      <c r="X56" s="191">
        <f t="shared" si="14"/>
        <v>4.9</v>
      </c>
      <c r="Y56" s="194">
        <f t="shared" si="15"/>
        <v>9.4031</v>
      </c>
      <c r="Z56" s="140"/>
      <c r="AA56" s="140"/>
      <c r="AB56" s="140"/>
      <c r="AC56" s="140"/>
      <c r="AD56" s="140"/>
      <c r="AE56" s="140"/>
      <c r="AF56" s="140"/>
      <c r="AG56" s="140"/>
      <c r="AH56" s="140"/>
      <c r="AI56" s="140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</row>
    <row r="57" ht="27.0" customHeight="1">
      <c r="A57" s="185">
        <v>100.0</v>
      </c>
      <c r="B57" s="195" t="s">
        <v>57</v>
      </c>
      <c r="C57" s="195">
        <v>98.0</v>
      </c>
      <c r="D57" s="195">
        <v>202.0</v>
      </c>
      <c r="E57" s="195">
        <v>245.0</v>
      </c>
      <c r="F57" s="195">
        <f t="shared" si="5"/>
        <v>0</v>
      </c>
      <c r="G57" s="195">
        <f t="shared" si="6"/>
        <v>145.5006</v>
      </c>
      <c r="H57" s="196">
        <f t="shared" si="7"/>
        <v>145.5006</v>
      </c>
      <c r="I57" s="195">
        <v>1.0</v>
      </c>
      <c r="J57" s="219">
        <f t="shared" si="8"/>
        <v>145.5006</v>
      </c>
      <c r="K57" s="140"/>
      <c r="L57" s="198"/>
      <c r="M57" s="199"/>
      <c r="N57" s="199"/>
      <c r="O57" s="140"/>
      <c r="P57" s="140"/>
      <c r="Q57" s="142">
        <v>30.0</v>
      </c>
      <c r="R57" s="191">
        <f t="shared" si="9"/>
        <v>2.45</v>
      </c>
      <c r="S57" s="185">
        <f t="shared" si="10"/>
        <v>1</v>
      </c>
      <c r="T57" s="185">
        <f t="shared" si="11"/>
        <v>2.45</v>
      </c>
      <c r="U57" s="193">
        <f t="shared" si="12"/>
        <v>145.5006</v>
      </c>
      <c r="V57" s="191">
        <f t="shared" ref="V57:W57" si="55">C57/100</f>
        <v>0.98</v>
      </c>
      <c r="W57" s="191">
        <f t="shared" si="55"/>
        <v>2.02</v>
      </c>
      <c r="X57" s="191">
        <f t="shared" si="14"/>
        <v>2.45</v>
      </c>
      <c r="Y57" s="194">
        <f t="shared" si="15"/>
        <v>4.85002</v>
      </c>
      <c r="Z57" s="140"/>
      <c r="AA57" s="140"/>
      <c r="AB57" s="140"/>
      <c r="AC57" s="140"/>
      <c r="AD57" s="140"/>
      <c r="AE57" s="140"/>
      <c r="AF57" s="140"/>
      <c r="AG57" s="140"/>
      <c r="AH57" s="140"/>
      <c r="AI57" s="140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</row>
    <row r="58" ht="27.0" customHeight="1">
      <c r="A58" s="185">
        <v>102.0</v>
      </c>
      <c r="B58" s="195" t="s">
        <v>57</v>
      </c>
      <c r="C58" s="195">
        <v>92.0</v>
      </c>
      <c r="D58" s="195">
        <v>202.0</v>
      </c>
      <c r="E58" s="195">
        <v>245.0</v>
      </c>
      <c r="F58" s="195">
        <f t="shared" si="5"/>
        <v>0</v>
      </c>
      <c r="G58" s="195">
        <f t="shared" si="6"/>
        <v>136.5924</v>
      </c>
      <c r="H58" s="196">
        <f t="shared" si="7"/>
        <v>136.5924</v>
      </c>
      <c r="I58" s="195">
        <v>1.0</v>
      </c>
      <c r="J58" s="219">
        <f t="shared" si="8"/>
        <v>136.5924</v>
      </c>
      <c r="K58" s="140"/>
      <c r="L58" s="198"/>
      <c r="M58" s="199"/>
      <c r="N58" s="199"/>
      <c r="O58" s="140"/>
      <c r="P58" s="140"/>
      <c r="Q58" s="142">
        <v>30.0</v>
      </c>
      <c r="R58" s="191">
        <f t="shared" si="9"/>
        <v>2.45</v>
      </c>
      <c r="S58" s="185">
        <f t="shared" si="10"/>
        <v>1</v>
      </c>
      <c r="T58" s="185">
        <f t="shared" si="11"/>
        <v>2.45</v>
      </c>
      <c r="U58" s="193">
        <f t="shared" si="12"/>
        <v>136.5924</v>
      </c>
      <c r="V58" s="191">
        <f t="shared" ref="V58:W58" si="56">C58/100</f>
        <v>0.92</v>
      </c>
      <c r="W58" s="191">
        <f t="shared" si="56"/>
        <v>2.02</v>
      </c>
      <c r="X58" s="191">
        <f t="shared" si="14"/>
        <v>2.45</v>
      </c>
      <c r="Y58" s="194">
        <f t="shared" si="15"/>
        <v>4.55308</v>
      </c>
      <c r="Z58" s="140"/>
      <c r="AA58" s="140"/>
      <c r="AB58" s="140"/>
      <c r="AC58" s="140"/>
      <c r="AD58" s="140"/>
      <c r="AE58" s="140"/>
      <c r="AF58" s="140"/>
      <c r="AG58" s="140"/>
      <c r="AH58" s="140"/>
      <c r="AI58" s="140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</row>
    <row r="59" ht="27.0" customHeight="1">
      <c r="A59" s="185">
        <v>103.0</v>
      </c>
      <c r="B59" s="195" t="s">
        <v>57</v>
      </c>
      <c r="C59" s="195">
        <v>100.0</v>
      </c>
      <c r="D59" s="195">
        <v>202.0</v>
      </c>
      <c r="E59" s="195">
        <v>245.0</v>
      </c>
      <c r="F59" s="195">
        <f t="shared" si="5"/>
        <v>0</v>
      </c>
      <c r="G59" s="195">
        <f t="shared" si="6"/>
        <v>148.47</v>
      </c>
      <c r="H59" s="196">
        <f t="shared" si="7"/>
        <v>148.47</v>
      </c>
      <c r="I59" s="195">
        <v>1.0</v>
      </c>
      <c r="J59" s="219">
        <f t="shared" si="8"/>
        <v>148.47</v>
      </c>
      <c r="K59" s="140"/>
      <c r="L59" s="198"/>
      <c r="M59" s="199"/>
      <c r="N59" s="199"/>
      <c r="O59" s="140"/>
      <c r="P59" s="140"/>
      <c r="Q59" s="142">
        <v>30.0</v>
      </c>
      <c r="R59" s="191">
        <f t="shared" si="9"/>
        <v>2.45</v>
      </c>
      <c r="S59" s="185">
        <f t="shared" si="10"/>
        <v>1</v>
      </c>
      <c r="T59" s="185">
        <f t="shared" si="11"/>
        <v>2.45</v>
      </c>
      <c r="U59" s="193">
        <f t="shared" si="12"/>
        <v>148.47</v>
      </c>
      <c r="V59" s="191">
        <f t="shared" ref="V59:W59" si="57">C59/100</f>
        <v>1</v>
      </c>
      <c r="W59" s="191">
        <f t="shared" si="57"/>
        <v>2.02</v>
      </c>
      <c r="X59" s="191">
        <f t="shared" si="14"/>
        <v>2.45</v>
      </c>
      <c r="Y59" s="194">
        <f t="shared" si="15"/>
        <v>4.949</v>
      </c>
      <c r="Z59" s="140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</row>
    <row r="60" ht="27.0" customHeight="1">
      <c r="A60" s="185">
        <v>104.0</v>
      </c>
      <c r="B60" s="195" t="s">
        <v>57</v>
      </c>
      <c r="C60" s="195">
        <v>99.0</v>
      </c>
      <c r="D60" s="195">
        <v>202.0</v>
      </c>
      <c r="E60" s="195">
        <v>245.0</v>
      </c>
      <c r="F60" s="195">
        <f t="shared" si="5"/>
        <v>0</v>
      </c>
      <c r="G60" s="195">
        <f t="shared" si="6"/>
        <v>146.9853</v>
      </c>
      <c r="H60" s="196">
        <f t="shared" si="7"/>
        <v>146.9853</v>
      </c>
      <c r="I60" s="195">
        <v>1.0</v>
      </c>
      <c r="J60" s="219">
        <f t="shared" si="8"/>
        <v>146.9853</v>
      </c>
      <c r="K60" s="140"/>
      <c r="L60" s="198"/>
      <c r="M60" s="199"/>
      <c r="N60" s="199"/>
      <c r="O60" s="140"/>
      <c r="P60" s="140"/>
      <c r="Q60" s="142">
        <v>30.0</v>
      </c>
      <c r="R60" s="191">
        <f t="shared" si="9"/>
        <v>2.45</v>
      </c>
      <c r="S60" s="185">
        <f t="shared" si="10"/>
        <v>1</v>
      </c>
      <c r="T60" s="185">
        <f t="shared" si="11"/>
        <v>2.45</v>
      </c>
      <c r="U60" s="193">
        <f t="shared" si="12"/>
        <v>146.9853</v>
      </c>
      <c r="V60" s="191">
        <f t="shared" ref="V60:W60" si="58">C60/100</f>
        <v>0.99</v>
      </c>
      <c r="W60" s="191">
        <f t="shared" si="58"/>
        <v>2.02</v>
      </c>
      <c r="X60" s="191">
        <f t="shared" si="14"/>
        <v>2.45</v>
      </c>
      <c r="Y60" s="194">
        <f t="shared" si="15"/>
        <v>4.89951</v>
      </c>
      <c r="Z60" s="140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</row>
    <row r="61" ht="27.0" customHeight="1">
      <c r="A61" s="185">
        <v>105.0</v>
      </c>
      <c r="B61" s="195" t="s">
        <v>57</v>
      </c>
      <c r="C61" s="195">
        <v>97.0</v>
      </c>
      <c r="D61" s="195">
        <v>202.0</v>
      </c>
      <c r="E61" s="195">
        <v>245.0</v>
      </c>
      <c r="F61" s="195">
        <f t="shared" si="5"/>
        <v>0</v>
      </c>
      <c r="G61" s="195">
        <f t="shared" si="6"/>
        <v>144.0159</v>
      </c>
      <c r="H61" s="196">
        <f t="shared" si="7"/>
        <v>144.0159</v>
      </c>
      <c r="I61" s="195">
        <v>1.0</v>
      </c>
      <c r="J61" s="219">
        <f t="shared" si="8"/>
        <v>144.0159</v>
      </c>
      <c r="K61" s="140"/>
      <c r="L61" s="198"/>
      <c r="M61" s="199"/>
      <c r="N61" s="199"/>
      <c r="O61" s="140"/>
      <c r="P61" s="140"/>
      <c r="Q61" s="142">
        <v>30.0</v>
      </c>
      <c r="R61" s="191">
        <f t="shared" si="9"/>
        <v>2.45</v>
      </c>
      <c r="S61" s="185">
        <f t="shared" si="10"/>
        <v>1</v>
      </c>
      <c r="T61" s="185">
        <f t="shared" si="11"/>
        <v>2.45</v>
      </c>
      <c r="U61" s="193">
        <f t="shared" si="12"/>
        <v>144.0159</v>
      </c>
      <c r="V61" s="191">
        <f t="shared" ref="V61:W61" si="59">C61/100</f>
        <v>0.97</v>
      </c>
      <c r="W61" s="191">
        <f t="shared" si="59"/>
        <v>2.02</v>
      </c>
      <c r="X61" s="191">
        <f t="shared" si="14"/>
        <v>2.45</v>
      </c>
      <c r="Y61" s="194">
        <f t="shared" si="15"/>
        <v>4.80053</v>
      </c>
      <c r="Z61" s="140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</row>
    <row r="62" ht="27.0" customHeight="1">
      <c r="A62" s="185">
        <v>109.0</v>
      </c>
      <c r="B62" s="195" t="s">
        <v>57</v>
      </c>
      <c r="C62" s="195">
        <v>80.0</v>
      </c>
      <c r="D62" s="195">
        <v>202.0</v>
      </c>
      <c r="E62" s="195">
        <v>276.0</v>
      </c>
      <c r="F62" s="195">
        <f t="shared" si="5"/>
        <v>0</v>
      </c>
      <c r="G62" s="195">
        <f t="shared" si="6"/>
        <v>133.8048</v>
      </c>
      <c r="H62" s="196">
        <f t="shared" si="7"/>
        <v>133.8048</v>
      </c>
      <c r="I62" s="195">
        <v>1.0</v>
      </c>
      <c r="J62" s="219">
        <f t="shared" si="8"/>
        <v>133.8048</v>
      </c>
      <c r="K62" s="140"/>
      <c r="L62" s="198"/>
      <c r="M62" s="199"/>
      <c r="N62" s="199"/>
      <c r="O62" s="140"/>
      <c r="P62" s="140"/>
      <c r="Q62" s="142">
        <v>30.0</v>
      </c>
      <c r="R62" s="191">
        <f t="shared" si="9"/>
        <v>2.76</v>
      </c>
      <c r="S62" s="185">
        <f t="shared" si="10"/>
        <v>1</v>
      </c>
      <c r="T62" s="185">
        <f t="shared" si="11"/>
        <v>2.76</v>
      </c>
      <c r="U62" s="193">
        <f t="shared" si="12"/>
        <v>133.8048</v>
      </c>
      <c r="V62" s="191">
        <f t="shared" ref="V62:W62" si="60">C62/100</f>
        <v>0.8</v>
      </c>
      <c r="W62" s="191">
        <f t="shared" si="60"/>
        <v>2.02</v>
      </c>
      <c r="X62" s="191">
        <f t="shared" si="14"/>
        <v>2.76</v>
      </c>
      <c r="Y62" s="194">
        <f t="shared" si="15"/>
        <v>4.46016</v>
      </c>
      <c r="Z62" s="140"/>
      <c r="AA62" s="140"/>
      <c r="AB62" s="140"/>
      <c r="AC62" s="140"/>
      <c r="AD62" s="140"/>
      <c r="AE62" s="140"/>
      <c r="AF62" s="140"/>
      <c r="AG62" s="140"/>
      <c r="AH62" s="140"/>
      <c r="AI62" s="140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</row>
    <row r="63" ht="27.0" customHeight="1">
      <c r="A63" s="185">
        <v>111.0</v>
      </c>
      <c r="B63" s="281" t="s">
        <v>159</v>
      </c>
      <c r="C63" s="281">
        <v>100.0</v>
      </c>
      <c r="D63" s="281">
        <v>202.0</v>
      </c>
      <c r="E63" s="281">
        <v>233.0</v>
      </c>
      <c r="F63" s="281">
        <f t="shared" si="5"/>
        <v>0.5</v>
      </c>
      <c r="G63" s="281">
        <f t="shared" si="6"/>
        <v>141.198</v>
      </c>
      <c r="H63" s="282">
        <f t="shared" si="7"/>
        <v>70.599</v>
      </c>
      <c r="I63" s="281">
        <v>1.0</v>
      </c>
      <c r="J63" s="219">
        <f t="shared" si="8"/>
        <v>70.599</v>
      </c>
      <c r="K63" s="140"/>
      <c r="L63" s="198"/>
      <c r="M63" s="199"/>
      <c r="N63" s="199"/>
      <c r="O63" s="140"/>
      <c r="P63" s="140"/>
      <c r="Q63" s="142">
        <v>30.0</v>
      </c>
      <c r="R63" s="191">
        <f t="shared" si="9"/>
        <v>2.33</v>
      </c>
      <c r="S63" s="185">
        <f t="shared" si="10"/>
        <v>1</v>
      </c>
      <c r="T63" s="185">
        <f t="shared" si="11"/>
        <v>2.33</v>
      </c>
      <c r="U63" s="193">
        <f t="shared" si="12"/>
        <v>141.198</v>
      </c>
      <c r="V63" s="191">
        <f t="shared" ref="V63:W63" si="61">C63/100</f>
        <v>1</v>
      </c>
      <c r="W63" s="191">
        <f t="shared" si="61"/>
        <v>2.02</v>
      </c>
      <c r="X63" s="191">
        <f t="shared" si="14"/>
        <v>2.33</v>
      </c>
      <c r="Y63" s="194">
        <f t="shared" si="15"/>
        <v>4.7066</v>
      </c>
      <c r="Z63" s="140"/>
      <c r="AA63" s="140"/>
      <c r="AB63" s="140"/>
      <c r="AC63" s="140"/>
      <c r="AD63" s="140"/>
      <c r="AE63" s="140"/>
      <c r="AF63" s="140"/>
      <c r="AG63" s="140"/>
      <c r="AH63" s="140"/>
      <c r="AI63" s="140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</row>
    <row r="64" ht="27.0" customHeight="1">
      <c r="A64" s="164"/>
      <c r="B64" s="180"/>
      <c r="C64" s="180"/>
      <c r="D64" s="180"/>
      <c r="E64" s="180"/>
      <c r="F64" s="180"/>
      <c r="G64" s="180"/>
      <c r="H64" s="183"/>
      <c r="I64" s="164"/>
      <c r="J64" s="202">
        <f>+Q90</f>
        <v>74.4</v>
      </c>
      <c r="K64" s="140"/>
      <c r="L64" s="140"/>
      <c r="M64" s="140"/>
      <c r="N64" s="140"/>
      <c r="O64" s="140"/>
      <c r="P64" s="140"/>
      <c r="Q64" s="203"/>
      <c r="R64" s="191">
        <f t="shared" si="9"/>
        <v>0</v>
      </c>
      <c r="S64" s="185" t="str">
        <f t="shared" si="10"/>
        <v/>
      </c>
      <c r="T64" s="185">
        <f t="shared" si="11"/>
        <v>0</v>
      </c>
      <c r="U64" s="193"/>
      <c r="V64" s="191">
        <f t="shared" ref="V64:W64" si="62">C64/100</f>
        <v>0</v>
      </c>
      <c r="W64" s="191">
        <f t="shared" si="62"/>
        <v>0</v>
      </c>
      <c r="X64" s="191">
        <f t="shared" si="14"/>
        <v>0</v>
      </c>
      <c r="Y64" s="194">
        <f t="shared" si="15"/>
        <v>0</v>
      </c>
      <c r="Z64" s="140"/>
      <c r="AA64" s="140"/>
      <c r="AB64" s="140"/>
      <c r="AC64" s="140"/>
      <c r="AD64" s="140"/>
      <c r="AE64" s="140"/>
      <c r="AF64" s="140"/>
      <c r="AG64" s="140"/>
      <c r="AH64" s="140"/>
      <c r="AI64" s="140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</row>
    <row r="65" ht="27.0" customHeight="1">
      <c r="A65" s="164"/>
      <c r="B65" s="204"/>
      <c r="C65" s="204"/>
      <c r="D65" s="204"/>
      <c r="E65" s="204"/>
      <c r="F65" s="204"/>
      <c r="G65" s="204"/>
      <c r="H65" s="205"/>
      <c r="I65" s="206">
        <f>SUM(I19:I63)</f>
        <v>158</v>
      </c>
      <c r="J65" s="207">
        <f>SUM(J19:J64)</f>
        <v>17809.38349</v>
      </c>
      <c r="K65" s="208"/>
      <c r="L65" s="208"/>
      <c r="M65" s="208"/>
      <c r="N65" s="208"/>
      <c r="O65" s="208"/>
      <c r="P65" s="208"/>
      <c r="Q65" s="142"/>
      <c r="R65" s="208">
        <f>SUMIFS($S$19:$S$63,$R$19:$R$63,"&gt;=3")</f>
        <v>0</v>
      </c>
      <c r="S65" s="208">
        <f t="shared" ref="S65:T65" si="63">SUM(S19:S63)</f>
        <v>158</v>
      </c>
      <c r="T65" s="208">
        <f t="shared" si="63"/>
        <v>347.49</v>
      </c>
      <c r="U65" s="209"/>
      <c r="V65" s="208"/>
      <c r="W65" s="208"/>
      <c r="X65" s="208"/>
      <c r="Y65" s="210">
        <f>SUM(Y19:Y64)</f>
        <v>683.942516</v>
      </c>
      <c r="Z65" s="208"/>
      <c r="AA65" s="208"/>
      <c r="AB65" s="208"/>
      <c r="AC65" s="208"/>
      <c r="AD65" s="208"/>
      <c r="AE65" s="208"/>
      <c r="AF65" s="208"/>
      <c r="AG65" s="208"/>
      <c r="AH65" s="208"/>
      <c r="AI65" s="208"/>
      <c r="AJ65" s="208"/>
      <c r="AK65" s="208"/>
      <c r="AL65" s="208"/>
      <c r="AM65" s="208"/>
      <c r="AN65" s="208"/>
      <c r="AO65" s="208"/>
      <c r="AP65" s="208"/>
      <c r="AQ65" s="208"/>
      <c r="AR65" s="208"/>
      <c r="AS65" s="208"/>
    </row>
    <row r="66" ht="29.25" customHeight="1">
      <c r="A66" s="140"/>
      <c r="B66" s="140"/>
      <c r="C66" s="140"/>
      <c r="D66" s="140"/>
      <c r="E66" s="140"/>
      <c r="F66" s="140"/>
      <c r="G66" s="140"/>
      <c r="H66" s="141"/>
      <c r="I66" s="140"/>
      <c r="J66" s="140"/>
      <c r="K66" s="140"/>
      <c r="L66" s="140"/>
      <c r="M66" s="140"/>
      <c r="N66" s="140"/>
      <c r="O66" s="140"/>
      <c r="P66" s="140"/>
      <c r="Q66" s="142"/>
      <c r="R66" s="190"/>
      <c r="S66" s="140"/>
      <c r="T66" s="140"/>
      <c r="U66" s="143"/>
      <c r="V66" s="140"/>
      <c r="W66" s="140"/>
      <c r="X66" s="140"/>
      <c r="Y66" s="140"/>
      <c r="Z66" s="140"/>
      <c r="AA66" s="140"/>
      <c r="AB66" s="140"/>
      <c r="AC66" s="140"/>
      <c r="AD66" s="140"/>
      <c r="AE66" s="140"/>
      <c r="AF66" s="140"/>
      <c r="AG66" s="140"/>
      <c r="AH66" s="140"/>
      <c r="AI66" s="140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</row>
    <row r="67" ht="29.25" customHeight="1">
      <c r="A67" s="140"/>
      <c r="B67" s="140"/>
      <c r="C67" s="140"/>
      <c r="D67" s="140"/>
      <c r="E67" s="140"/>
      <c r="F67" s="140"/>
      <c r="G67" s="140"/>
      <c r="H67" s="141"/>
      <c r="I67" s="140"/>
      <c r="J67" s="140"/>
      <c r="K67" s="140"/>
      <c r="L67" s="140"/>
      <c r="M67" s="140"/>
      <c r="N67" s="140"/>
      <c r="O67" s="140"/>
      <c r="P67" s="140"/>
      <c r="Q67" s="203"/>
      <c r="R67" s="140"/>
      <c r="S67" s="140" t="s">
        <v>48</v>
      </c>
      <c r="T67" s="140" t="s">
        <v>64</v>
      </c>
      <c r="U67" s="143"/>
      <c r="V67" s="140"/>
      <c r="W67" s="140"/>
      <c r="X67" s="140"/>
      <c r="Y67" s="140"/>
      <c r="Z67" s="140"/>
      <c r="AA67" s="140"/>
      <c r="AB67" s="140"/>
      <c r="AC67" s="140"/>
      <c r="AD67" s="140"/>
      <c r="AE67" s="140"/>
      <c r="AF67" s="140"/>
      <c r="AG67" s="140"/>
      <c r="AH67" s="140"/>
      <c r="AI67" s="140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</row>
    <row r="68" ht="29.25" customHeight="1">
      <c r="A68" s="140"/>
      <c r="B68" s="140"/>
      <c r="C68" s="140"/>
      <c r="D68" s="140"/>
      <c r="E68" s="140"/>
      <c r="F68" s="140"/>
      <c r="G68" s="140"/>
      <c r="H68" s="141"/>
      <c r="I68" s="140"/>
      <c r="J68" s="140"/>
      <c r="K68" s="140"/>
      <c r="L68" s="140"/>
      <c r="M68" s="140"/>
      <c r="N68" s="140"/>
      <c r="O68" s="140"/>
      <c r="P68" s="140"/>
      <c r="Q68" s="142"/>
      <c r="R68" s="140" t="s">
        <v>31</v>
      </c>
      <c r="S68" s="211">
        <f>SUMIFS($J$19:$J$63,$R$19:$R$63,"&gt;=3")</f>
        <v>0</v>
      </c>
      <c r="T68" s="212"/>
      <c r="U68" s="143"/>
      <c r="V68" s="140"/>
      <c r="W68" s="140"/>
      <c r="X68" s="140"/>
      <c r="Y68" s="140"/>
      <c r="Z68" s="140"/>
      <c r="AA68" s="140"/>
      <c r="AB68" s="140"/>
      <c r="AC68" s="140"/>
      <c r="AD68" s="140"/>
      <c r="AE68" s="140"/>
      <c r="AF68" s="140"/>
      <c r="AG68" s="140"/>
      <c r="AH68" s="140"/>
      <c r="AI68" s="140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</row>
    <row r="69" ht="29.25" customHeight="1">
      <c r="A69" s="140" t="s">
        <v>32</v>
      </c>
      <c r="B69" s="140"/>
      <c r="C69" s="140"/>
      <c r="D69" s="140" t="s">
        <v>33</v>
      </c>
      <c r="E69" s="140"/>
      <c r="F69" s="140"/>
      <c r="G69" s="140"/>
      <c r="H69" s="141"/>
      <c r="I69" s="140"/>
      <c r="J69" s="140"/>
      <c r="K69" s="140"/>
      <c r="L69" s="140"/>
      <c r="M69" s="140"/>
      <c r="N69" s="140"/>
      <c r="O69" s="140"/>
      <c r="P69" s="140"/>
      <c r="Q69" s="142"/>
      <c r="R69" s="140" t="s">
        <v>34</v>
      </c>
      <c r="S69" s="213">
        <f>J65-S68</f>
        <v>17809.38349</v>
      </c>
      <c r="T69" s="212">
        <f>+SUMIFS($T$19:$T$63,$R$19:$R$63,"&gt;=3")</f>
        <v>0</v>
      </c>
      <c r="U69" s="143"/>
      <c r="V69" s="140"/>
      <c r="W69" s="140"/>
      <c r="X69" s="140"/>
      <c r="Y69" s="140"/>
      <c r="Z69" s="140"/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</row>
    <row r="70" ht="29.25" customHeight="1">
      <c r="A70" s="140"/>
      <c r="B70" s="140"/>
      <c r="C70" s="140"/>
      <c r="D70" s="140"/>
      <c r="E70" s="140"/>
      <c r="F70" s="140"/>
      <c r="G70" s="140"/>
      <c r="H70" s="141"/>
      <c r="I70" s="140"/>
      <c r="J70" s="140"/>
      <c r="K70" s="140"/>
      <c r="L70" s="140"/>
      <c r="M70" s="140"/>
      <c r="N70" s="140"/>
      <c r="O70" s="140"/>
      <c r="P70" s="140"/>
      <c r="Q70" s="203"/>
      <c r="R70" s="140"/>
      <c r="S70" s="214">
        <f>+I65</f>
        <v>158</v>
      </c>
      <c r="T70" s="140"/>
      <c r="U70" s="143"/>
      <c r="V70" s="140"/>
      <c r="W70" s="140"/>
      <c r="X70" s="140"/>
      <c r="Y70" s="140"/>
      <c r="Z70" s="140"/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</row>
    <row r="71" ht="39.0" customHeight="1">
      <c r="A71" s="180"/>
      <c r="B71" s="164" t="s">
        <v>12</v>
      </c>
      <c r="C71" s="181" t="s">
        <v>65</v>
      </c>
      <c r="D71" s="52"/>
      <c r="E71" s="53"/>
      <c r="F71" s="182"/>
      <c r="G71" s="182"/>
      <c r="H71" s="183" t="s">
        <v>14</v>
      </c>
      <c r="I71" s="164" t="s">
        <v>15</v>
      </c>
      <c r="J71" s="164" t="s">
        <v>16</v>
      </c>
      <c r="K71" s="140"/>
      <c r="L71" s="140"/>
      <c r="M71" s="140"/>
      <c r="N71" s="140"/>
      <c r="O71" s="140"/>
      <c r="P71" s="140"/>
      <c r="Q71" s="142"/>
      <c r="R71" s="140"/>
      <c r="S71" s="140"/>
      <c r="T71" s="140"/>
      <c r="U71" s="143"/>
      <c r="V71" s="140"/>
      <c r="W71" s="140"/>
      <c r="X71" s="140"/>
      <c r="Y71" s="140"/>
      <c r="Z71" s="140"/>
      <c r="AA71" s="140"/>
      <c r="AB71" s="140"/>
      <c r="AC71" s="140"/>
      <c r="AD71" s="140"/>
      <c r="AE71" s="140"/>
      <c r="AF71" s="140"/>
      <c r="AG71" s="140"/>
      <c r="AH71" s="140"/>
      <c r="AI71" s="140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</row>
    <row r="72" ht="27.0" customHeight="1">
      <c r="A72" s="157">
        <v>1.0</v>
      </c>
      <c r="B72" s="215" t="s">
        <v>88</v>
      </c>
      <c r="C72" s="215">
        <v>76.0</v>
      </c>
      <c r="D72" s="215">
        <v>209.0</v>
      </c>
      <c r="E72" s="215">
        <v>150.0</v>
      </c>
      <c r="F72" s="215">
        <f t="shared" ref="F72:F75" si="64">1-VALUE(IF(RIGHT(B72, 1)="%", RIGHT(B72, 3), 0))</f>
        <v>0.2</v>
      </c>
      <c r="G72" s="215">
        <f t="shared" ref="G72:G75" si="65">+Q72*C72/100*D72/100*E72/100</f>
        <v>53.6085</v>
      </c>
      <c r="H72" s="216">
        <f t="shared" ref="H72:H75" si="66">IF(F72=0, G72, F72*G72)</f>
        <v>10.7217</v>
      </c>
      <c r="I72" s="215">
        <v>1.0</v>
      </c>
      <c r="J72" s="217">
        <f t="shared" ref="J72:J75" si="67">+I72*H72</f>
        <v>10.7217</v>
      </c>
      <c r="K72" s="140"/>
      <c r="L72" s="180">
        <f t="shared" ref="L72:L75" si="68">D72*25.4/1000</f>
        <v>5.3086</v>
      </c>
      <c r="M72" s="164">
        <f t="shared" ref="M72:M75" si="69">+I72</f>
        <v>1</v>
      </c>
      <c r="N72" s="164">
        <f t="shared" ref="N72:N75" si="70">M72*L72</f>
        <v>5.3086</v>
      </c>
      <c r="O72" s="140"/>
      <c r="P72" s="140"/>
      <c r="Q72" s="142">
        <v>22.5</v>
      </c>
      <c r="R72" s="140"/>
      <c r="S72" s="140"/>
      <c r="T72" s="140"/>
      <c r="U72" s="143"/>
      <c r="V72" s="140"/>
      <c r="W72" s="140"/>
      <c r="X72" s="140"/>
      <c r="Y72" s="140"/>
      <c r="Z72" s="140"/>
      <c r="AA72" s="140"/>
      <c r="AB72" s="140"/>
      <c r="AC72" s="140"/>
      <c r="AD72" s="140"/>
      <c r="AE72" s="140"/>
      <c r="AF72" s="140"/>
      <c r="AG72" s="140"/>
      <c r="AH72" s="140"/>
      <c r="AI72" s="140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</row>
    <row r="73" ht="27.0" customHeight="1">
      <c r="A73" s="164">
        <v>2.0</v>
      </c>
      <c r="B73" s="201" t="s">
        <v>86</v>
      </c>
      <c r="C73" s="201">
        <v>83.0</v>
      </c>
      <c r="D73" s="201">
        <v>203.0</v>
      </c>
      <c r="E73" s="201">
        <v>225.0</v>
      </c>
      <c r="F73" s="201">
        <f t="shared" si="64"/>
        <v>0.2</v>
      </c>
      <c r="G73" s="201">
        <f t="shared" si="65"/>
        <v>64.447425</v>
      </c>
      <c r="H73" s="218">
        <f t="shared" si="66"/>
        <v>12.889485</v>
      </c>
      <c r="I73" s="201">
        <v>1.0</v>
      </c>
      <c r="J73" s="219">
        <f t="shared" si="67"/>
        <v>12.889485</v>
      </c>
      <c r="K73" s="140"/>
      <c r="L73" s="180">
        <f t="shared" si="68"/>
        <v>5.1562</v>
      </c>
      <c r="M73" s="164">
        <f t="shared" si="69"/>
        <v>1</v>
      </c>
      <c r="N73" s="164">
        <f t="shared" si="70"/>
        <v>5.1562</v>
      </c>
      <c r="O73" s="140"/>
      <c r="P73" s="140"/>
      <c r="Q73" s="142">
        <v>17.0</v>
      </c>
      <c r="R73" s="140"/>
      <c r="S73" s="220"/>
      <c r="T73" s="140"/>
      <c r="U73" s="143"/>
      <c r="V73" s="140"/>
      <c r="W73" s="140"/>
      <c r="X73" s="140"/>
      <c r="Y73" s="140"/>
      <c r="Z73" s="140"/>
      <c r="AA73" s="140"/>
      <c r="AB73" s="140"/>
      <c r="AC73" s="140"/>
      <c r="AD73" s="140"/>
      <c r="AE73" s="140"/>
      <c r="AF73" s="140"/>
      <c r="AG73" s="140"/>
      <c r="AH73" s="140"/>
      <c r="AI73" s="140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</row>
    <row r="74" ht="27.0" customHeight="1">
      <c r="A74" s="164">
        <v>3.0</v>
      </c>
      <c r="B74" s="201" t="s">
        <v>62</v>
      </c>
      <c r="C74" s="201">
        <v>89.0</v>
      </c>
      <c r="D74" s="201">
        <v>202.0</v>
      </c>
      <c r="E74" s="201">
        <v>252.0</v>
      </c>
      <c r="F74" s="201">
        <f t="shared" si="64"/>
        <v>0.2</v>
      </c>
      <c r="G74" s="201">
        <f t="shared" si="65"/>
        <v>135.91368</v>
      </c>
      <c r="H74" s="218">
        <f t="shared" si="66"/>
        <v>27.182736</v>
      </c>
      <c r="I74" s="201">
        <v>1.0</v>
      </c>
      <c r="J74" s="219">
        <f t="shared" si="67"/>
        <v>27.182736</v>
      </c>
      <c r="K74" s="140"/>
      <c r="L74" s="180">
        <f t="shared" si="68"/>
        <v>5.1308</v>
      </c>
      <c r="M74" s="164">
        <f t="shared" si="69"/>
        <v>1</v>
      </c>
      <c r="N74" s="164">
        <f t="shared" si="70"/>
        <v>5.1308</v>
      </c>
      <c r="O74" s="140"/>
      <c r="P74" s="140"/>
      <c r="Q74" s="142">
        <v>30.0</v>
      </c>
      <c r="R74" s="140"/>
      <c r="S74" s="140"/>
      <c r="T74" s="140"/>
      <c r="U74" s="143"/>
      <c r="V74" s="140"/>
      <c r="W74" s="140"/>
      <c r="X74" s="140"/>
      <c r="Y74" s="140"/>
      <c r="Z74" s="140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</row>
    <row r="75" ht="27.0" customHeight="1">
      <c r="A75" s="164">
        <v>4.0</v>
      </c>
      <c r="B75" s="201" t="s">
        <v>159</v>
      </c>
      <c r="C75" s="201">
        <v>100.0</v>
      </c>
      <c r="D75" s="201">
        <v>202.0</v>
      </c>
      <c r="E75" s="201">
        <v>233.0</v>
      </c>
      <c r="F75" s="201">
        <f t="shared" si="64"/>
        <v>0.5</v>
      </c>
      <c r="G75" s="201">
        <f t="shared" si="65"/>
        <v>141.198</v>
      </c>
      <c r="H75" s="218">
        <f t="shared" si="66"/>
        <v>70.599</v>
      </c>
      <c r="I75" s="201">
        <v>1.0</v>
      </c>
      <c r="J75" s="219">
        <f t="shared" si="67"/>
        <v>70.599</v>
      </c>
      <c r="K75" s="140"/>
      <c r="L75" s="180">
        <f t="shared" si="68"/>
        <v>5.1308</v>
      </c>
      <c r="M75" s="164">
        <f t="shared" si="69"/>
        <v>1</v>
      </c>
      <c r="N75" s="164">
        <f t="shared" si="70"/>
        <v>5.1308</v>
      </c>
      <c r="O75" s="140"/>
      <c r="P75" s="140"/>
      <c r="Q75" s="142">
        <v>30.0</v>
      </c>
      <c r="R75" s="140"/>
      <c r="S75" s="140"/>
      <c r="T75" s="140"/>
      <c r="U75" s="143"/>
      <c r="V75" s="140"/>
      <c r="W75" s="140"/>
      <c r="X75" s="140"/>
      <c r="Y75" s="140"/>
      <c r="Z75" s="140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</row>
    <row r="76" ht="24.75" customHeight="1">
      <c r="A76" s="164"/>
      <c r="B76" s="198"/>
      <c r="C76" s="198"/>
      <c r="D76" s="198"/>
      <c r="E76" s="198"/>
      <c r="F76" s="198"/>
      <c r="G76" s="198"/>
      <c r="H76" s="222" t="s">
        <v>38</v>
      </c>
      <c r="I76" s="198"/>
      <c r="J76" s="223">
        <f>SUM(J72:J75)</f>
        <v>121.392921</v>
      </c>
      <c r="K76" s="140"/>
      <c r="L76" s="140"/>
      <c r="M76" s="140"/>
      <c r="N76" s="140"/>
      <c r="O76" s="140"/>
      <c r="P76" s="140"/>
      <c r="Q76" s="142"/>
      <c r="R76" s="224"/>
      <c r="S76" s="140"/>
      <c r="T76" s="140"/>
      <c r="U76" s="143"/>
      <c r="V76" s="140"/>
      <c r="W76" s="140"/>
      <c r="X76" s="140"/>
      <c r="Y76" s="140"/>
      <c r="Z76" s="140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</row>
    <row r="77" ht="18.0" customHeight="1">
      <c r="A77" s="178"/>
      <c r="B77" s="146"/>
      <c r="C77" s="146"/>
      <c r="D77" s="146"/>
      <c r="E77" s="146"/>
      <c r="F77" s="146"/>
      <c r="G77" s="146"/>
      <c r="H77" s="147"/>
      <c r="I77" s="146"/>
      <c r="J77" s="179"/>
      <c r="K77" s="140"/>
      <c r="L77" s="140"/>
      <c r="M77" s="140"/>
      <c r="N77" s="140"/>
      <c r="O77" s="140"/>
      <c r="P77" s="140"/>
      <c r="Q77" s="142"/>
      <c r="R77" s="224"/>
      <c r="S77" s="140"/>
      <c r="T77" s="140"/>
      <c r="U77" s="143"/>
      <c r="V77" s="140"/>
      <c r="W77" s="140"/>
      <c r="X77" s="140"/>
      <c r="Y77" s="140"/>
      <c r="Z77" s="140"/>
      <c r="AA77" s="140"/>
      <c r="AB77" s="140"/>
      <c r="AC77" s="140"/>
      <c r="AD77" s="140"/>
      <c r="AE77" s="140"/>
      <c r="AF77" s="140"/>
      <c r="AG77" s="140"/>
      <c r="AH77" s="140"/>
      <c r="AI77" s="140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</row>
    <row r="78" ht="18.0" customHeight="1">
      <c r="A78" s="140"/>
      <c r="B78" s="140"/>
      <c r="C78" s="140"/>
      <c r="D78" s="140"/>
      <c r="E78" s="140"/>
      <c r="F78" s="140"/>
      <c r="G78" s="140"/>
      <c r="H78" s="141"/>
      <c r="I78" s="140"/>
      <c r="J78" s="140"/>
      <c r="K78" s="140"/>
      <c r="L78" s="140"/>
      <c r="M78" s="140"/>
      <c r="N78" s="140"/>
      <c r="O78" s="140"/>
      <c r="P78" s="140"/>
      <c r="Q78" s="142"/>
      <c r="R78" s="224"/>
      <c r="S78" s="140"/>
      <c r="T78" s="140"/>
      <c r="U78" s="143"/>
      <c r="V78" s="140"/>
      <c r="W78" s="140"/>
      <c r="X78" s="140"/>
      <c r="Y78" s="140"/>
      <c r="Z78" s="140"/>
      <c r="AA78" s="140"/>
      <c r="AB78" s="140"/>
      <c r="AC78" s="140"/>
      <c r="AD78" s="140"/>
      <c r="AE78" s="140"/>
      <c r="AF78" s="140"/>
      <c r="AG78" s="140"/>
      <c r="AH78" s="140"/>
      <c r="AI78" s="140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</row>
    <row r="79" ht="18.0" customHeight="1">
      <c r="A79" s="140"/>
      <c r="B79" s="140"/>
      <c r="C79" s="140"/>
      <c r="D79" s="140"/>
      <c r="E79" s="140"/>
      <c r="F79" s="140"/>
      <c r="G79" s="140"/>
      <c r="H79" s="141"/>
      <c r="I79" s="140"/>
      <c r="J79" s="140"/>
      <c r="K79" s="140"/>
      <c r="L79" s="140"/>
      <c r="M79" s="140"/>
      <c r="N79" s="140"/>
      <c r="O79" s="140"/>
      <c r="P79" s="140"/>
      <c r="Q79" s="142"/>
      <c r="R79" s="224"/>
      <c r="S79" s="140"/>
      <c r="T79" s="140"/>
      <c r="U79" s="143"/>
      <c r="V79" s="140"/>
      <c r="W79" s="140"/>
      <c r="X79" s="140"/>
      <c r="Y79" s="140"/>
      <c r="Z79" s="140"/>
      <c r="AA79" s="140"/>
      <c r="AB79" s="140"/>
      <c r="AC79" s="140"/>
      <c r="AD79" s="140"/>
      <c r="AE79" s="140"/>
      <c r="AF79" s="140"/>
      <c r="AG79" s="140"/>
      <c r="AH79" s="140"/>
      <c r="AI79" s="140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</row>
    <row r="80" ht="18.0" customHeight="1">
      <c r="A80" s="140" t="s">
        <v>39</v>
      </c>
      <c r="B80" s="140"/>
      <c r="C80" s="140"/>
      <c r="D80" s="140"/>
      <c r="E80" s="140"/>
      <c r="F80" s="140"/>
      <c r="G80" s="140"/>
      <c r="H80" s="141"/>
      <c r="I80" s="140"/>
      <c r="J80" s="140"/>
      <c r="K80" s="140"/>
      <c r="L80" s="140"/>
      <c r="M80" s="140"/>
      <c r="N80" s="140"/>
      <c r="O80" s="140"/>
      <c r="P80" s="140"/>
      <c r="Q80" s="142"/>
      <c r="R80" s="224"/>
      <c r="S80" s="140"/>
      <c r="T80" s="140"/>
      <c r="U80" s="143"/>
      <c r="V80" s="140"/>
      <c r="W80" s="140"/>
      <c r="X80" s="140"/>
      <c r="Y80" s="140"/>
      <c r="Z80" s="140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</row>
    <row r="81" ht="18.0" customHeight="1">
      <c r="A81" s="140"/>
      <c r="B81" s="140"/>
      <c r="C81" s="140"/>
      <c r="D81" s="140"/>
      <c r="E81" s="140"/>
      <c r="F81" s="140"/>
      <c r="G81" s="140"/>
      <c r="H81" s="141"/>
      <c r="I81" s="140"/>
      <c r="J81" s="140"/>
      <c r="K81" s="140"/>
      <c r="L81" s="140"/>
      <c r="M81" s="140"/>
      <c r="N81" s="140"/>
      <c r="O81" s="140"/>
      <c r="P81" s="140"/>
      <c r="Q81" s="142"/>
      <c r="R81" s="224"/>
      <c r="S81" s="140"/>
      <c r="T81" s="140"/>
      <c r="U81" s="143"/>
      <c r="V81" s="140"/>
      <c r="W81" s="140"/>
      <c r="X81" s="140"/>
      <c r="Y81" s="140"/>
      <c r="Z81" s="140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</row>
    <row r="82" ht="42.0" customHeight="1">
      <c r="A82" s="180"/>
      <c r="B82" s="164" t="s">
        <v>12</v>
      </c>
      <c r="C82" s="181" t="s">
        <v>66</v>
      </c>
      <c r="D82" s="52"/>
      <c r="E82" s="53"/>
      <c r="F82" s="225"/>
      <c r="G82" s="225"/>
      <c r="H82" s="183" t="s">
        <v>14</v>
      </c>
      <c r="I82" s="226" t="s">
        <v>15</v>
      </c>
      <c r="J82" s="164" t="s">
        <v>16</v>
      </c>
      <c r="K82" s="140"/>
      <c r="L82" s="140"/>
      <c r="M82" s="140"/>
      <c r="N82" s="140"/>
      <c r="O82" s="140"/>
      <c r="P82" s="140"/>
      <c r="Q82" s="142"/>
      <c r="R82" s="224"/>
      <c r="S82" s="140"/>
      <c r="T82" s="140"/>
      <c r="U82" s="143"/>
      <c r="V82" s="140"/>
      <c r="W82" s="140"/>
      <c r="X82" s="140"/>
      <c r="Y82" s="140"/>
      <c r="Z82" s="140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</row>
    <row r="83" ht="24.75" customHeight="1">
      <c r="A83" s="164">
        <v>1.0</v>
      </c>
      <c r="B83" s="296" t="s">
        <v>84</v>
      </c>
      <c r="C83" s="164"/>
      <c r="D83" s="164"/>
      <c r="E83" s="164"/>
      <c r="F83" s="164"/>
      <c r="G83" s="164"/>
      <c r="H83" s="227">
        <v>36.0</v>
      </c>
      <c r="I83" s="185">
        <v>1.0</v>
      </c>
      <c r="J83" s="219">
        <f t="shared" ref="J83:J88" si="71">+I83*H83</f>
        <v>36</v>
      </c>
      <c r="K83" s="180"/>
      <c r="L83" s="180"/>
      <c r="M83" s="180"/>
      <c r="N83" s="180"/>
      <c r="O83" s="180"/>
      <c r="P83" s="180"/>
      <c r="Q83" s="228"/>
      <c r="R83" s="224"/>
      <c r="S83" s="140"/>
      <c r="T83" s="140"/>
      <c r="U83" s="143"/>
      <c r="V83" s="140"/>
      <c r="W83" s="140"/>
      <c r="X83" s="140"/>
      <c r="Y83" s="140"/>
      <c r="Z83" s="140"/>
      <c r="AA83" s="140"/>
      <c r="AB83" s="140"/>
      <c r="AC83" s="140"/>
      <c r="AD83" s="140"/>
      <c r="AE83" s="140"/>
      <c r="AF83" s="140"/>
      <c r="AG83" s="140"/>
      <c r="AH83" s="140"/>
      <c r="AI83" s="140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</row>
    <row r="84" ht="24.75" customHeight="1">
      <c r="A84" s="164">
        <v>2.0</v>
      </c>
      <c r="B84" s="215" t="s">
        <v>84</v>
      </c>
      <c r="C84" s="164"/>
      <c r="D84" s="164"/>
      <c r="E84" s="164"/>
      <c r="F84" s="164"/>
      <c r="G84" s="164"/>
      <c r="H84" s="227">
        <v>23.0</v>
      </c>
      <c r="I84" s="185">
        <v>1.0</v>
      </c>
      <c r="J84" s="219">
        <f t="shared" si="71"/>
        <v>23</v>
      </c>
      <c r="K84" s="180"/>
      <c r="L84" s="180"/>
      <c r="M84" s="180"/>
      <c r="N84" s="180"/>
      <c r="O84" s="180"/>
      <c r="P84" s="180"/>
      <c r="Q84" s="228"/>
      <c r="R84" s="224"/>
      <c r="S84" s="140"/>
      <c r="T84" s="140"/>
      <c r="U84" s="143"/>
      <c r="V84" s="140"/>
      <c r="W84" s="140"/>
      <c r="X84" s="140"/>
      <c r="Y84" s="140"/>
      <c r="Z84" s="140"/>
      <c r="AA84" s="140"/>
      <c r="AB84" s="140"/>
      <c r="AC84" s="140"/>
      <c r="AD84" s="140"/>
      <c r="AE84" s="140"/>
      <c r="AF84" s="140"/>
      <c r="AG84" s="140"/>
      <c r="AH84" s="140"/>
      <c r="AI84" s="140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</row>
    <row r="85" ht="24.75" customHeight="1">
      <c r="A85" s="164">
        <v>3.0</v>
      </c>
      <c r="B85" s="186" t="s">
        <v>82</v>
      </c>
      <c r="C85" s="164"/>
      <c r="D85" s="164"/>
      <c r="E85" s="164"/>
      <c r="F85" s="164"/>
      <c r="G85" s="164"/>
      <c r="H85" s="227">
        <v>28.0</v>
      </c>
      <c r="I85" s="185">
        <v>1.0</v>
      </c>
      <c r="J85" s="219">
        <f t="shared" si="71"/>
        <v>28</v>
      </c>
      <c r="K85" s="180"/>
      <c r="L85" s="180"/>
      <c r="M85" s="180"/>
      <c r="N85" s="180"/>
      <c r="O85" s="180"/>
      <c r="P85" s="180"/>
      <c r="Q85" s="228"/>
      <c r="R85" s="224"/>
      <c r="S85" s="140"/>
      <c r="T85" s="140"/>
      <c r="U85" s="143"/>
      <c r="V85" s="140"/>
      <c r="W85" s="140"/>
      <c r="X85" s="140"/>
      <c r="Y85" s="140"/>
      <c r="Z85" s="140"/>
      <c r="AA85" s="140"/>
      <c r="AB85" s="140"/>
      <c r="AC85" s="140"/>
      <c r="AD85" s="140"/>
      <c r="AE85" s="140"/>
      <c r="AF85" s="140"/>
      <c r="AG85" s="140"/>
      <c r="AH85" s="140"/>
      <c r="AI85" s="140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</row>
    <row r="86" ht="24.75" customHeight="1">
      <c r="A86" s="164">
        <v>4.0</v>
      </c>
      <c r="B86" s="201" t="s">
        <v>82</v>
      </c>
      <c r="C86" s="164"/>
      <c r="D86" s="164"/>
      <c r="E86" s="164"/>
      <c r="F86" s="164"/>
      <c r="G86" s="164"/>
      <c r="H86" s="227">
        <v>14.0</v>
      </c>
      <c r="I86" s="185">
        <v>1.0</v>
      </c>
      <c r="J86" s="219">
        <f t="shared" si="71"/>
        <v>14</v>
      </c>
      <c r="K86" s="180"/>
      <c r="L86" s="180"/>
      <c r="M86" s="180"/>
      <c r="N86" s="180"/>
      <c r="O86" s="180"/>
      <c r="P86" s="180"/>
      <c r="Q86" s="228"/>
      <c r="R86" s="224"/>
      <c r="S86" s="140"/>
      <c r="T86" s="140"/>
      <c r="U86" s="143"/>
      <c r="V86" s="140"/>
      <c r="W86" s="140"/>
      <c r="X86" s="140"/>
      <c r="Y86" s="140"/>
      <c r="Z86" s="140"/>
      <c r="AA86" s="140"/>
      <c r="AB86" s="140"/>
      <c r="AC86" s="140"/>
      <c r="AD86" s="140"/>
      <c r="AE86" s="140"/>
      <c r="AF86" s="140"/>
      <c r="AG86" s="140"/>
      <c r="AH86" s="140"/>
      <c r="AI86" s="140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</row>
    <row r="87" ht="24.75" customHeight="1">
      <c r="A87" s="164">
        <v>5.0</v>
      </c>
      <c r="B87" s="186" t="s">
        <v>56</v>
      </c>
      <c r="C87" s="164"/>
      <c r="D87" s="164"/>
      <c r="E87" s="164"/>
      <c r="F87" s="164"/>
      <c r="G87" s="164"/>
      <c r="H87" s="227">
        <v>51.0</v>
      </c>
      <c r="I87" s="185">
        <v>1.0</v>
      </c>
      <c r="J87" s="219">
        <f t="shared" si="71"/>
        <v>51</v>
      </c>
      <c r="K87" s="180"/>
      <c r="L87" s="180"/>
      <c r="M87" s="180"/>
      <c r="N87" s="180"/>
      <c r="O87" s="180"/>
      <c r="P87" s="180"/>
      <c r="Q87" s="228"/>
      <c r="R87" s="224"/>
      <c r="S87" s="140"/>
      <c r="T87" s="140"/>
      <c r="U87" s="143"/>
      <c r="V87" s="140"/>
      <c r="W87" s="140"/>
      <c r="X87" s="140"/>
      <c r="Y87" s="140"/>
      <c r="Z87" s="140"/>
      <c r="AA87" s="140"/>
      <c r="AB87" s="140"/>
      <c r="AC87" s="140"/>
      <c r="AD87" s="140"/>
      <c r="AE87" s="140"/>
      <c r="AF87" s="140"/>
      <c r="AG87" s="140"/>
      <c r="AH87" s="140"/>
      <c r="AI87" s="140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</row>
    <row r="88" ht="24.75" customHeight="1">
      <c r="A88" s="164">
        <v>6.0</v>
      </c>
      <c r="B88" s="195" t="s">
        <v>57</v>
      </c>
      <c r="C88" s="164"/>
      <c r="D88" s="164"/>
      <c r="E88" s="164"/>
      <c r="F88" s="164"/>
      <c r="G88" s="164"/>
      <c r="H88" s="227">
        <v>34.0</v>
      </c>
      <c r="I88" s="185">
        <v>1.0</v>
      </c>
      <c r="J88" s="219">
        <f t="shared" si="71"/>
        <v>34</v>
      </c>
      <c r="K88" s="180"/>
      <c r="L88" s="180"/>
      <c r="M88" s="180"/>
      <c r="N88" s="180"/>
      <c r="O88" s="180"/>
      <c r="P88" s="180"/>
      <c r="Q88" s="228"/>
      <c r="R88" s="224"/>
      <c r="S88" s="140"/>
      <c r="T88" s="140"/>
      <c r="U88" s="143"/>
      <c r="V88" s="140"/>
      <c r="W88" s="140"/>
      <c r="X88" s="140"/>
      <c r="Y88" s="140"/>
      <c r="Z88" s="140"/>
      <c r="AA88" s="140"/>
      <c r="AB88" s="140"/>
      <c r="AC88" s="140"/>
      <c r="AD88" s="140"/>
      <c r="AE88" s="140"/>
      <c r="AF88" s="140"/>
      <c r="AG88" s="140"/>
      <c r="AH88" s="140"/>
      <c r="AI88" s="140"/>
      <c r="AJ88" s="140"/>
      <c r="AK88" s="140"/>
      <c r="AL88" s="140"/>
      <c r="AM88" s="140"/>
      <c r="AN88" s="140"/>
      <c r="AO88" s="140"/>
      <c r="AP88" s="140"/>
      <c r="AQ88" s="140"/>
      <c r="AR88" s="140"/>
      <c r="AS88" s="140"/>
    </row>
    <row r="89" ht="18.0" customHeight="1">
      <c r="A89" s="140"/>
      <c r="B89" s="140"/>
      <c r="C89" s="140"/>
      <c r="D89" s="140"/>
      <c r="E89" s="140"/>
      <c r="F89" s="140"/>
      <c r="G89" s="140"/>
      <c r="H89" s="141" t="s">
        <v>38</v>
      </c>
      <c r="I89" s="140"/>
      <c r="J89" s="232">
        <f>SUM(J83:J88)</f>
        <v>186</v>
      </c>
      <c r="K89" s="233"/>
      <c r="L89" s="233"/>
      <c r="M89" s="233"/>
      <c r="N89" s="233"/>
      <c r="O89" s="233"/>
      <c r="P89" s="233"/>
      <c r="Q89" s="234"/>
      <c r="R89" s="224"/>
      <c r="S89" s="140"/>
      <c r="T89" s="140"/>
      <c r="U89" s="143"/>
      <c r="V89" s="140"/>
      <c r="W89" s="140"/>
      <c r="X89" s="140"/>
      <c r="Y89" s="140"/>
      <c r="Z89" s="140"/>
      <c r="AA89" s="140"/>
      <c r="AB89" s="140"/>
      <c r="AC89" s="140"/>
      <c r="AD89" s="140"/>
      <c r="AE89" s="140"/>
      <c r="AF89" s="140"/>
      <c r="AG89" s="140"/>
      <c r="AH89" s="140"/>
      <c r="AI89" s="140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</row>
    <row r="90" ht="18.0" customHeight="1">
      <c r="A90" s="146"/>
      <c r="B90" s="146"/>
      <c r="C90" s="146"/>
      <c r="D90" s="146"/>
      <c r="E90" s="146"/>
      <c r="F90" s="146"/>
      <c r="G90" s="146"/>
      <c r="H90" s="147"/>
      <c r="I90" s="177"/>
      <c r="J90" s="204">
        <f>+J89*60%</f>
        <v>111.6</v>
      </c>
      <c r="K90" s="204"/>
      <c r="L90" s="204"/>
      <c r="M90" s="204"/>
      <c r="N90" s="204"/>
      <c r="O90" s="204"/>
      <c r="P90" s="204"/>
      <c r="Q90" s="206">
        <f>+J89*40%</f>
        <v>74.4</v>
      </c>
      <c r="R90" s="224"/>
      <c r="S90" s="140"/>
      <c r="T90" s="140"/>
      <c r="U90" s="143"/>
      <c r="V90" s="140"/>
      <c r="W90" s="140"/>
      <c r="X90" s="140"/>
      <c r="Y90" s="140"/>
      <c r="Z90" s="140"/>
      <c r="AA90" s="140"/>
      <c r="AB90" s="140"/>
      <c r="AC90" s="140"/>
      <c r="AD90" s="140"/>
      <c r="AE90" s="140"/>
      <c r="AF90" s="140"/>
      <c r="AG90" s="140"/>
      <c r="AH90" s="140"/>
      <c r="AI90" s="140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</row>
    <row r="91" ht="18.0" customHeight="1">
      <c r="A91" s="140"/>
      <c r="B91" s="140"/>
      <c r="C91" s="140"/>
      <c r="D91" s="140"/>
      <c r="E91" s="140"/>
      <c r="F91" s="140"/>
      <c r="G91" s="140"/>
      <c r="H91" s="141"/>
      <c r="I91" s="140"/>
      <c r="J91" s="140"/>
      <c r="K91" s="140"/>
      <c r="L91" s="140"/>
      <c r="M91" s="140"/>
      <c r="N91" s="140"/>
      <c r="O91" s="140"/>
      <c r="P91" s="140"/>
      <c r="Q91" s="142"/>
      <c r="R91" s="224"/>
      <c r="S91" s="140"/>
      <c r="T91" s="140"/>
      <c r="U91" s="143"/>
      <c r="V91" s="140"/>
      <c r="W91" s="140"/>
      <c r="X91" s="140"/>
      <c r="Y91" s="140"/>
      <c r="Z91" s="140"/>
      <c r="AA91" s="140"/>
      <c r="AB91" s="140"/>
      <c r="AC91" s="140"/>
      <c r="AD91" s="140"/>
      <c r="AE91" s="140"/>
      <c r="AF91" s="140"/>
      <c r="AG91" s="140"/>
      <c r="AH91" s="140"/>
      <c r="AI91" s="140"/>
      <c r="AJ91" s="140"/>
      <c r="AK91" s="140"/>
      <c r="AL91" s="140"/>
      <c r="AM91" s="140"/>
      <c r="AN91" s="140"/>
      <c r="AO91" s="140"/>
      <c r="AP91" s="140"/>
      <c r="AQ91" s="140"/>
      <c r="AR91" s="140"/>
      <c r="AS91" s="140"/>
    </row>
    <row r="92" ht="18.0" customHeight="1">
      <c r="A92" s="140"/>
      <c r="B92" s="140"/>
      <c r="C92" s="140"/>
      <c r="D92" s="140"/>
      <c r="E92" s="140"/>
      <c r="F92" s="140"/>
      <c r="G92" s="140"/>
      <c r="H92" s="141"/>
      <c r="I92" s="140"/>
      <c r="J92" s="140"/>
      <c r="K92" s="140"/>
      <c r="L92" s="140"/>
      <c r="M92" s="140"/>
      <c r="N92" s="140"/>
      <c r="O92" s="140"/>
      <c r="P92" s="140"/>
      <c r="Q92" s="142"/>
      <c r="R92" s="224"/>
      <c r="S92" s="140"/>
      <c r="T92" s="140"/>
      <c r="U92" s="143"/>
      <c r="V92" s="140"/>
      <c r="W92" s="140"/>
      <c r="X92" s="140"/>
      <c r="Y92" s="140"/>
      <c r="Z92" s="140"/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140"/>
      <c r="AL92" s="140"/>
      <c r="AM92" s="140"/>
      <c r="AN92" s="140"/>
      <c r="AO92" s="140"/>
      <c r="AP92" s="140"/>
      <c r="AQ92" s="140"/>
      <c r="AR92" s="140"/>
      <c r="AS92" s="140"/>
    </row>
    <row r="93" ht="18.0" customHeight="1">
      <c r="A93" s="235" t="s">
        <v>41</v>
      </c>
      <c r="B93" s="140"/>
      <c r="C93" s="140"/>
      <c r="D93" s="140"/>
      <c r="E93" s="140"/>
      <c r="F93" s="140"/>
      <c r="G93" s="140"/>
      <c r="H93" s="141"/>
      <c r="I93" s="140"/>
      <c r="J93" s="140"/>
      <c r="K93" s="140"/>
      <c r="L93" s="140"/>
      <c r="M93" s="140"/>
      <c r="N93" s="140"/>
      <c r="O93" s="140"/>
      <c r="P93" s="140"/>
      <c r="Q93" s="142"/>
      <c r="R93" s="224"/>
      <c r="S93" s="140"/>
      <c r="T93" s="140"/>
      <c r="U93" s="143"/>
      <c r="V93" s="140"/>
      <c r="W93" s="140"/>
      <c r="X93" s="140"/>
      <c r="Y93" s="140"/>
      <c r="Z93" s="140"/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140"/>
      <c r="AL93" s="140"/>
      <c r="AM93" s="140"/>
      <c r="AN93" s="140"/>
      <c r="AO93" s="140"/>
      <c r="AP93" s="140"/>
      <c r="AQ93" s="140"/>
      <c r="AR93" s="140"/>
      <c r="AS93" s="140"/>
    </row>
    <row r="94" ht="18.0" customHeight="1">
      <c r="A94" s="236"/>
      <c r="B94" s="237" t="s">
        <v>42</v>
      </c>
      <c r="C94" s="237" t="s">
        <v>43</v>
      </c>
      <c r="D94" s="237" t="s">
        <v>44</v>
      </c>
      <c r="E94" s="237" t="s">
        <v>45</v>
      </c>
      <c r="F94" s="237"/>
      <c r="G94" s="237"/>
      <c r="H94" s="238" t="s">
        <v>46</v>
      </c>
      <c r="I94" s="239" t="s">
        <v>47</v>
      </c>
      <c r="J94" s="140"/>
      <c r="K94" s="140"/>
      <c r="L94" s="140"/>
      <c r="M94" s="140"/>
      <c r="N94" s="140"/>
      <c r="O94" s="140"/>
      <c r="P94" s="140"/>
      <c r="Q94" s="142"/>
      <c r="R94" s="224"/>
      <c r="S94" s="140"/>
      <c r="T94" s="140"/>
      <c r="U94" s="143"/>
      <c r="V94" s="140"/>
      <c r="W94" s="140"/>
      <c r="X94" s="140"/>
      <c r="Y94" s="140"/>
      <c r="Z94" s="140"/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140"/>
      <c r="AL94" s="140"/>
      <c r="AM94" s="140"/>
      <c r="AN94" s="140"/>
      <c r="AO94" s="140"/>
      <c r="AP94" s="140"/>
      <c r="AQ94" s="140"/>
      <c r="AR94" s="140"/>
      <c r="AS94" s="140"/>
    </row>
    <row r="95" ht="18.0" customHeight="1">
      <c r="A95" s="240" t="s">
        <v>48</v>
      </c>
      <c r="B95" s="241">
        <f>+E12</f>
        <v>18961.463</v>
      </c>
      <c r="C95" s="242">
        <f>+J65</f>
        <v>17809.38349</v>
      </c>
      <c r="D95" s="242">
        <f>+J76</f>
        <v>121.392921</v>
      </c>
      <c r="E95" s="243">
        <f>J90</f>
        <v>111.6</v>
      </c>
      <c r="F95" s="243"/>
      <c r="G95" s="243"/>
      <c r="H95" s="244">
        <f>+I12</f>
        <v>801.3324505</v>
      </c>
      <c r="I95" s="245">
        <f>+B95-C95-D95-E95-H95</f>
        <v>117.7541395</v>
      </c>
      <c r="J95" s="140"/>
      <c r="K95" s="140"/>
      <c r="L95" s="140"/>
      <c r="M95" s="140"/>
      <c r="N95" s="140"/>
      <c r="O95" s="140"/>
      <c r="P95" s="140"/>
      <c r="Q95" s="142"/>
      <c r="R95" s="224"/>
      <c r="S95" s="140"/>
      <c r="T95" s="140"/>
      <c r="U95" s="143"/>
      <c r="V95" s="140"/>
      <c r="W95" s="140"/>
      <c r="X95" s="140"/>
      <c r="Y95" s="140"/>
      <c r="Z95" s="140"/>
      <c r="AA95" s="140"/>
      <c r="AB95" s="140"/>
      <c r="AC95" s="140"/>
      <c r="AD95" s="140"/>
      <c r="AE95" s="140"/>
      <c r="AF95" s="140"/>
      <c r="AG95" s="140"/>
      <c r="AH95" s="140"/>
      <c r="AI95" s="140"/>
      <c r="AJ95" s="140"/>
      <c r="AK95" s="140"/>
      <c r="AL95" s="140"/>
      <c r="AM95" s="140"/>
      <c r="AN95" s="140"/>
      <c r="AO95" s="140"/>
      <c r="AP95" s="140"/>
      <c r="AQ95" s="140"/>
      <c r="AR95" s="140"/>
      <c r="AS95" s="140"/>
    </row>
    <row r="96" ht="18.0" customHeight="1">
      <c r="A96" s="246" t="s">
        <v>49</v>
      </c>
      <c r="B96" s="247"/>
      <c r="C96" s="248">
        <f>+C95/B95</f>
        <v>0.939241001</v>
      </c>
      <c r="D96" s="248">
        <f>+D95/B95</f>
        <v>0.006402086221</v>
      </c>
      <c r="E96" s="248">
        <f>+E95/B95</f>
        <v>0.0058856218</v>
      </c>
      <c r="F96" s="248"/>
      <c r="G96" s="248"/>
      <c r="H96" s="249">
        <f>+H95/B95</f>
        <v>0.04226110878</v>
      </c>
      <c r="I96" s="250">
        <f>+I95/B95</f>
        <v>0.006210182173</v>
      </c>
      <c r="J96" s="140"/>
      <c r="K96" s="140"/>
      <c r="L96" s="140"/>
      <c r="M96" s="140"/>
      <c r="N96" s="140"/>
      <c r="O96" s="140"/>
      <c r="P96" s="140"/>
      <c r="Q96" s="142"/>
      <c r="R96" s="224"/>
      <c r="S96" s="140"/>
      <c r="T96" s="140"/>
      <c r="U96" s="143"/>
      <c r="V96" s="140"/>
      <c r="W96" s="140"/>
      <c r="X96" s="140"/>
      <c r="Y96" s="140"/>
      <c r="Z96" s="140"/>
      <c r="AA96" s="140"/>
      <c r="AB96" s="140"/>
      <c r="AC96" s="140"/>
      <c r="AD96" s="140"/>
      <c r="AE96" s="140"/>
      <c r="AF96" s="140"/>
      <c r="AG96" s="140"/>
      <c r="AH96" s="140"/>
      <c r="AI96" s="140"/>
      <c r="AJ96" s="140"/>
      <c r="AK96" s="140"/>
      <c r="AL96" s="140"/>
      <c r="AM96" s="140"/>
      <c r="AN96" s="140"/>
      <c r="AO96" s="140"/>
      <c r="AP96" s="140"/>
      <c r="AQ96" s="140"/>
      <c r="AR96" s="140"/>
      <c r="AS96" s="140"/>
    </row>
    <row r="97" ht="18.0" customHeight="1">
      <c r="A97" s="167"/>
      <c r="B97" s="221"/>
      <c r="C97" s="251"/>
      <c r="D97" s="251"/>
      <c r="E97" s="251"/>
      <c r="F97" s="251"/>
      <c r="G97" s="251"/>
      <c r="H97" s="252"/>
      <c r="I97" s="253"/>
      <c r="J97" s="140"/>
      <c r="K97" s="140"/>
      <c r="L97" s="140"/>
      <c r="M97" s="140"/>
      <c r="N97" s="140"/>
      <c r="O97" s="140"/>
      <c r="P97" s="140"/>
      <c r="Q97" s="142"/>
      <c r="R97" s="224"/>
      <c r="S97" s="140"/>
      <c r="T97" s="140"/>
      <c r="U97" s="143"/>
      <c r="V97" s="140"/>
      <c r="W97" s="140"/>
      <c r="X97" s="140"/>
      <c r="Y97" s="140"/>
      <c r="Z97" s="140"/>
      <c r="AA97" s="140"/>
      <c r="AB97" s="140"/>
      <c r="AC97" s="140"/>
      <c r="AD97" s="140"/>
      <c r="AE97" s="140"/>
      <c r="AF97" s="140"/>
      <c r="AG97" s="140"/>
      <c r="AH97" s="140"/>
      <c r="AI97" s="140"/>
      <c r="AJ97" s="140"/>
      <c r="AK97" s="140"/>
      <c r="AL97" s="140"/>
      <c r="AM97" s="140"/>
      <c r="AN97" s="140"/>
      <c r="AO97" s="140"/>
      <c r="AP97" s="140"/>
      <c r="AQ97" s="140"/>
      <c r="AR97" s="140"/>
      <c r="AS97" s="140"/>
    </row>
    <row r="98" ht="18.0" customHeight="1">
      <c r="A98" s="254"/>
      <c r="B98" s="255"/>
      <c r="C98" s="255"/>
      <c r="D98" s="255" t="s">
        <v>50</v>
      </c>
      <c r="E98" s="255" t="s">
        <v>48</v>
      </c>
      <c r="F98" s="255"/>
      <c r="G98" s="255"/>
      <c r="H98" s="256">
        <f>+D95+E95+H95+I95</f>
        <v>1152.079511</v>
      </c>
      <c r="I98" s="257"/>
      <c r="J98" s="140"/>
      <c r="K98" s="140"/>
      <c r="L98" s="140"/>
      <c r="M98" s="140"/>
      <c r="N98" s="140"/>
      <c r="O98" s="140"/>
      <c r="P98" s="140"/>
      <c r="Q98" s="142"/>
      <c r="R98" s="141"/>
      <c r="S98" s="140"/>
      <c r="T98" s="140"/>
      <c r="U98" s="143"/>
      <c r="V98" s="140"/>
      <c r="W98" s="140"/>
      <c r="X98" s="140"/>
      <c r="Y98" s="140"/>
      <c r="Z98" s="140"/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140"/>
      <c r="AL98" s="140"/>
      <c r="AM98" s="140"/>
      <c r="AN98" s="140"/>
      <c r="AO98" s="140"/>
      <c r="AP98" s="140"/>
      <c r="AQ98" s="140"/>
      <c r="AR98" s="140"/>
      <c r="AS98" s="140"/>
    </row>
    <row r="99" ht="18.0" customHeight="1">
      <c r="A99" s="258"/>
      <c r="B99" s="140"/>
      <c r="C99" s="140"/>
      <c r="D99" s="140"/>
      <c r="E99" s="140" t="s">
        <v>49</v>
      </c>
      <c r="F99" s="140"/>
      <c r="G99" s="140"/>
      <c r="H99" s="252">
        <f>+H98/B95</f>
        <v>0.06075899898</v>
      </c>
      <c r="I99" s="259"/>
      <c r="J99" s="140"/>
      <c r="K99" s="140"/>
      <c r="L99" s="140"/>
      <c r="M99" s="140"/>
      <c r="N99" s="140"/>
      <c r="O99" s="140"/>
      <c r="P99" s="140"/>
      <c r="Q99" s="142"/>
      <c r="R99" s="141"/>
      <c r="S99" s="140"/>
      <c r="T99" s="140"/>
      <c r="U99" s="143"/>
      <c r="V99" s="140"/>
      <c r="W99" s="140"/>
      <c r="X99" s="140"/>
      <c r="Y99" s="140"/>
      <c r="Z99" s="140"/>
      <c r="AA99" s="140"/>
      <c r="AB99" s="140"/>
      <c r="AC99" s="140"/>
      <c r="AD99" s="140"/>
      <c r="AE99" s="140"/>
      <c r="AF99" s="140"/>
      <c r="AG99" s="140"/>
      <c r="AH99" s="140"/>
      <c r="AI99" s="140"/>
      <c r="AJ99" s="140"/>
      <c r="AK99" s="140"/>
      <c r="AL99" s="140"/>
      <c r="AM99" s="140"/>
      <c r="AN99" s="140"/>
      <c r="AO99" s="140"/>
      <c r="AP99" s="140"/>
      <c r="AQ99" s="140"/>
      <c r="AR99" s="140"/>
      <c r="AS99" s="140"/>
    </row>
    <row r="100" ht="18.0" customHeight="1">
      <c r="A100" s="258"/>
      <c r="B100" s="140"/>
      <c r="C100" s="140" t="s">
        <v>51</v>
      </c>
      <c r="D100" s="140"/>
      <c r="E100" s="140"/>
      <c r="F100" s="140"/>
      <c r="G100" s="140"/>
      <c r="H100" s="141"/>
      <c r="I100" s="259"/>
      <c r="J100" s="140"/>
      <c r="K100" s="140"/>
      <c r="L100" s="140"/>
      <c r="M100" s="140"/>
      <c r="N100" s="140"/>
      <c r="O100" s="140"/>
      <c r="P100" s="140"/>
      <c r="Q100" s="142"/>
      <c r="R100" s="141"/>
      <c r="S100" s="140"/>
      <c r="T100" s="140"/>
      <c r="U100" s="143"/>
      <c r="V100" s="140"/>
      <c r="W100" s="140"/>
      <c r="X100" s="140"/>
      <c r="Y100" s="140"/>
      <c r="Z100" s="140"/>
      <c r="AA100" s="140"/>
      <c r="AB100" s="140"/>
      <c r="AC100" s="140"/>
      <c r="AD100" s="140"/>
      <c r="AE100" s="140"/>
      <c r="AF100" s="140"/>
      <c r="AG100" s="140"/>
      <c r="AH100" s="140"/>
      <c r="AI100" s="140"/>
      <c r="AJ100" s="140"/>
      <c r="AK100" s="140"/>
      <c r="AL100" s="140"/>
      <c r="AM100" s="140"/>
      <c r="AN100" s="140"/>
      <c r="AO100" s="140"/>
      <c r="AP100" s="140"/>
      <c r="AQ100" s="140"/>
      <c r="AR100" s="140"/>
      <c r="AS100" s="140"/>
    </row>
    <row r="101" ht="18.0" customHeight="1">
      <c r="A101" s="258"/>
      <c r="B101" s="140"/>
      <c r="C101" s="140"/>
      <c r="D101" s="140" t="s">
        <v>52</v>
      </c>
      <c r="E101" s="140"/>
      <c r="F101" s="140"/>
      <c r="G101" s="140"/>
      <c r="H101" s="141">
        <f>+H100*(H98-H95)</f>
        <v>0</v>
      </c>
      <c r="I101" s="259"/>
      <c r="J101" s="140"/>
      <c r="K101" s="140"/>
      <c r="L101" s="140"/>
      <c r="M101" s="140"/>
      <c r="N101" s="140"/>
      <c r="O101" s="140"/>
      <c r="P101" s="140"/>
      <c r="Q101" s="142"/>
      <c r="R101" s="140"/>
      <c r="S101" s="140"/>
      <c r="T101" s="140"/>
      <c r="U101" s="143"/>
      <c r="V101" s="140"/>
      <c r="W101" s="140"/>
      <c r="X101" s="140"/>
      <c r="Y101" s="140"/>
      <c r="Z101" s="140"/>
      <c r="AA101" s="140"/>
      <c r="AB101" s="140"/>
      <c r="AC101" s="140"/>
      <c r="AD101" s="140"/>
      <c r="AE101" s="140"/>
      <c r="AF101" s="140"/>
      <c r="AG101" s="140"/>
      <c r="AH101" s="140"/>
      <c r="AI101" s="140"/>
      <c r="AJ101" s="140"/>
      <c r="AK101" s="140"/>
      <c r="AL101" s="140"/>
      <c r="AM101" s="140"/>
      <c r="AN101" s="140"/>
      <c r="AO101" s="140"/>
      <c r="AP101" s="140"/>
      <c r="AQ101" s="140"/>
      <c r="AR101" s="140"/>
      <c r="AS101" s="140"/>
    </row>
    <row r="102" ht="18.0" customHeight="1">
      <c r="A102" s="260"/>
      <c r="B102" s="261"/>
      <c r="C102" s="261"/>
      <c r="D102" s="261"/>
      <c r="E102" s="261"/>
      <c r="F102" s="261"/>
      <c r="G102" s="261"/>
      <c r="H102" s="262"/>
      <c r="I102" s="263"/>
      <c r="J102" s="140"/>
      <c r="K102" s="140"/>
      <c r="L102" s="140"/>
      <c r="M102" s="140"/>
      <c r="N102" s="140"/>
      <c r="O102" s="140"/>
      <c r="P102" s="140"/>
      <c r="Q102" s="142"/>
      <c r="R102" s="140"/>
      <c r="S102" s="140"/>
      <c r="T102" s="140"/>
      <c r="U102" s="143"/>
      <c r="V102" s="140"/>
      <c r="W102" s="140"/>
      <c r="X102" s="140"/>
      <c r="Y102" s="140"/>
      <c r="Z102" s="140"/>
      <c r="AA102" s="140"/>
      <c r="AB102" s="140"/>
      <c r="AC102" s="140"/>
      <c r="AD102" s="140"/>
      <c r="AE102" s="140"/>
      <c r="AF102" s="140"/>
      <c r="AG102" s="140"/>
      <c r="AH102" s="140"/>
      <c r="AI102" s="140"/>
      <c r="AJ102" s="140"/>
      <c r="AK102" s="140"/>
      <c r="AL102" s="140"/>
      <c r="AM102" s="140"/>
      <c r="AN102" s="140"/>
      <c r="AO102" s="140"/>
      <c r="AP102" s="140"/>
      <c r="AQ102" s="140"/>
      <c r="AR102" s="140"/>
      <c r="AS102" s="140"/>
    </row>
    <row r="103" ht="18.0" customHeight="1">
      <c r="A103" s="140"/>
      <c r="B103" s="140"/>
      <c r="C103" s="140"/>
      <c r="D103" s="140"/>
      <c r="E103" s="140"/>
      <c r="F103" s="140"/>
      <c r="G103" s="140"/>
      <c r="H103" s="141"/>
      <c r="I103" s="140"/>
      <c r="J103" s="140"/>
      <c r="K103" s="140"/>
      <c r="L103" s="140"/>
      <c r="M103" s="140"/>
      <c r="N103" s="140"/>
      <c r="O103" s="140"/>
      <c r="P103" s="140"/>
      <c r="Q103" s="142"/>
      <c r="R103" s="140"/>
      <c r="S103" s="140"/>
      <c r="T103" s="140"/>
      <c r="U103" s="143"/>
      <c r="V103" s="140"/>
      <c r="W103" s="140"/>
      <c r="X103" s="140"/>
      <c r="Y103" s="140"/>
      <c r="Z103" s="140"/>
      <c r="AA103" s="140"/>
      <c r="AB103" s="140"/>
      <c r="AC103" s="140"/>
      <c r="AD103" s="140"/>
      <c r="AE103" s="140"/>
      <c r="AF103" s="140"/>
      <c r="AG103" s="140"/>
      <c r="AH103" s="140"/>
      <c r="AI103" s="140"/>
      <c r="AJ103" s="140"/>
      <c r="AK103" s="140"/>
      <c r="AL103" s="140"/>
      <c r="AM103" s="140"/>
      <c r="AN103" s="140"/>
      <c r="AO103" s="140"/>
      <c r="AP103" s="140"/>
      <c r="AQ103" s="140"/>
      <c r="AR103" s="140"/>
      <c r="AS103" s="140"/>
    </row>
    <row r="104" ht="18.0" customHeight="1">
      <c r="A104" s="140"/>
      <c r="B104" s="140"/>
      <c r="C104" s="140"/>
      <c r="D104" s="140"/>
      <c r="E104" s="140"/>
      <c r="F104" s="140"/>
      <c r="G104" s="140"/>
      <c r="H104" s="141"/>
      <c r="I104" s="140"/>
      <c r="J104" s="140"/>
      <c r="K104" s="140"/>
      <c r="L104" s="140"/>
      <c r="M104" s="140"/>
      <c r="N104" s="140"/>
      <c r="O104" s="140"/>
      <c r="P104" s="140"/>
      <c r="Q104" s="142"/>
      <c r="R104" s="140"/>
      <c r="S104" s="140"/>
      <c r="T104" s="140"/>
      <c r="U104" s="143"/>
      <c r="V104" s="140"/>
      <c r="W104" s="140"/>
      <c r="X104" s="140"/>
      <c r="Y104" s="140"/>
      <c r="Z104" s="140"/>
      <c r="AA104" s="140"/>
      <c r="AB104" s="140"/>
      <c r="AC104" s="140"/>
      <c r="AD104" s="140"/>
      <c r="AE104" s="140"/>
      <c r="AF104" s="140"/>
      <c r="AG104" s="140"/>
      <c r="AH104" s="140"/>
      <c r="AI104" s="140"/>
      <c r="AJ104" s="140"/>
      <c r="AK104" s="140"/>
      <c r="AL104" s="140"/>
      <c r="AM104" s="140"/>
      <c r="AN104" s="140"/>
      <c r="AO104" s="140"/>
      <c r="AP104" s="140"/>
      <c r="AQ104" s="140"/>
      <c r="AR104" s="140"/>
      <c r="AS104" s="140"/>
    </row>
    <row r="105" ht="18.0" customHeight="1">
      <c r="A105" s="140"/>
      <c r="B105" s="140"/>
      <c r="C105" s="140"/>
      <c r="D105" s="140"/>
      <c r="E105" s="140"/>
      <c r="F105" s="140"/>
      <c r="G105" s="140"/>
      <c r="H105" s="141"/>
      <c r="I105" s="140"/>
      <c r="J105" s="140"/>
      <c r="K105" s="140"/>
      <c r="L105" s="140"/>
      <c r="M105" s="140"/>
      <c r="N105" s="140"/>
      <c r="O105" s="140"/>
      <c r="P105" s="140"/>
      <c r="Q105" s="142"/>
      <c r="R105" s="140"/>
      <c r="S105" s="140"/>
      <c r="T105" s="140"/>
      <c r="U105" s="143"/>
      <c r="V105" s="140"/>
      <c r="W105" s="140"/>
      <c r="X105" s="140"/>
      <c r="Y105" s="140"/>
      <c r="Z105" s="140"/>
      <c r="AA105" s="140"/>
      <c r="AB105" s="140"/>
      <c r="AC105" s="140"/>
      <c r="AD105" s="140"/>
      <c r="AE105" s="140"/>
      <c r="AF105" s="140"/>
      <c r="AG105" s="140"/>
      <c r="AH105" s="140"/>
      <c r="AI105" s="140"/>
      <c r="AJ105" s="140"/>
      <c r="AK105" s="140"/>
      <c r="AL105" s="140"/>
      <c r="AM105" s="140"/>
      <c r="AN105" s="140"/>
      <c r="AO105" s="140"/>
      <c r="AP105" s="140"/>
      <c r="AQ105" s="140"/>
      <c r="AR105" s="140"/>
      <c r="AS105" s="140"/>
    </row>
    <row r="106" ht="18.0" customHeight="1">
      <c r="A106" s="7"/>
      <c r="B106" s="7"/>
      <c r="C106" s="7"/>
      <c r="D106" s="7"/>
      <c r="E106" s="7"/>
      <c r="F106" s="7"/>
      <c r="G106" s="7"/>
      <c r="H106" s="264"/>
      <c r="I106" s="7"/>
      <c r="J106" s="7"/>
      <c r="K106" s="7"/>
      <c r="L106" s="7"/>
      <c r="M106" s="7"/>
      <c r="N106" s="7"/>
      <c r="O106" s="7"/>
      <c r="P106" s="7"/>
      <c r="Q106" s="265"/>
      <c r="R106" s="7"/>
      <c r="S106" s="7"/>
      <c r="T106" s="7"/>
      <c r="U106" s="266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</row>
    <row r="107" ht="18.0" customHeight="1">
      <c r="A107" s="7"/>
      <c r="B107" s="7"/>
      <c r="C107" s="7"/>
      <c r="D107" s="7"/>
      <c r="E107" s="7"/>
      <c r="F107" s="7"/>
      <c r="G107" s="7"/>
      <c r="H107" s="264"/>
      <c r="I107" s="7"/>
      <c r="J107" s="7"/>
      <c r="K107" s="7"/>
      <c r="L107" s="7"/>
      <c r="M107" s="7"/>
      <c r="N107" s="7"/>
      <c r="O107" s="7"/>
      <c r="P107" s="7"/>
      <c r="Q107" s="265"/>
      <c r="R107" s="7"/>
      <c r="S107" s="7"/>
      <c r="T107" s="7"/>
      <c r="U107" s="266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</row>
    <row r="108" ht="18.0" customHeight="1">
      <c r="A108" s="7"/>
      <c r="B108" s="7"/>
      <c r="C108" s="7"/>
      <c r="D108" s="7"/>
      <c r="E108" s="7"/>
      <c r="F108" s="7"/>
      <c r="G108" s="7"/>
      <c r="H108" s="264"/>
      <c r="I108" s="7"/>
      <c r="J108" s="7"/>
      <c r="K108" s="7"/>
      <c r="L108" s="7"/>
      <c r="M108" s="7"/>
      <c r="N108" s="7"/>
      <c r="O108" s="7"/>
      <c r="P108" s="7"/>
      <c r="Q108" s="265"/>
      <c r="R108" s="7"/>
      <c r="S108" s="7"/>
      <c r="T108" s="7"/>
      <c r="U108" s="266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</row>
    <row r="109" ht="18.0" customHeight="1">
      <c r="A109" s="7"/>
      <c r="B109" s="7"/>
      <c r="C109" s="7"/>
      <c r="D109" s="7"/>
      <c r="E109" s="7"/>
      <c r="F109" s="7"/>
      <c r="G109" s="7"/>
      <c r="H109" s="264"/>
      <c r="I109" s="7"/>
      <c r="J109" s="7"/>
      <c r="K109" s="7"/>
      <c r="L109" s="7"/>
      <c r="M109" s="7"/>
      <c r="N109" s="7"/>
      <c r="O109" s="7"/>
      <c r="P109" s="7"/>
      <c r="Q109" s="265"/>
      <c r="R109" s="7"/>
      <c r="S109" s="7"/>
      <c r="T109" s="7"/>
      <c r="U109" s="266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</row>
    <row r="110" ht="18.0" customHeight="1">
      <c r="A110" s="7"/>
      <c r="B110" s="7"/>
      <c r="C110" s="7"/>
      <c r="D110" s="7"/>
      <c r="E110" s="7"/>
      <c r="F110" s="7"/>
      <c r="G110" s="7"/>
      <c r="H110" s="264"/>
      <c r="I110" s="7"/>
      <c r="J110" s="7"/>
      <c r="K110" s="7"/>
      <c r="L110" s="7"/>
      <c r="M110" s="7"/>
      <c r="N110" s="7"/>
      <c r="O110" s="7"/>
      <c r="P110" s="7"/>
      <c r="Q110" s="265"/>
      <c r="R110" s="7"/>
      <c r="S110" s="7"/>
      <c r="T110" s="7"/>
      <c r="U110" s="266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</row>
    <row r="111" ht="18.0" customHeight="1">
      <c r="A111" s="7"/>
      <c r="B111" s="7"/>
      <c r="C111" s="7"/>
      <c r="D111" s="7"/>
      <c r="E111" s="7"/>
      <c r="F111" s="7"/>
      <c r="G111" s="7"/>
      <c r="H111" s="264"/>
      <c r="I111" s="7"/>
      <c r="J111" s="7"/>
      <c r="K111" s="7"/>
      <c r="L111" s="7"/>
      <c r="M111" s="7"/>
      <c r="N111" s="7"/>
      <c r="O111" s="7"/>
      <c r="P111" s="7"/>
      <c r="Q111" s="265"/>
      <c r="R111" s="7"/>
      <c r="S111" s="7"/>
      <c r="T111" s="7"/>
      <c r="U111" s="266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</row>
    <row r="112" ht="18.0" customHeight="1">
      <c r="A112" s="7"/>
      <c r="B112" s="7"/>
      <c r="C112" s="7"/>
      <c r="D112" s="7"/>
      <c r="E112" s="7"/>
      <c r="F112" s="7"/>
      <c r="G112" s="7"/>
      <c r="H112" s="264"/>
      <c r="I112" s="7"/>
      <c r="J112" s="7"/>
      <c r="K112" s="7"/>
      <c r="L112" s="7"/>
      <c r="M112" s="7"/>
      <c r="N112" s="7"/>
      <c r="O112" s="7"/>
      <c r="P112" s="7"/>
      <c r="Q112" s="265"/>
      <c r="R112" s="7"/>
      <c r="S112" s="7"/>
      <c r="T112" s="7"/>
      <c r="U112" s="266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</row>
    <row r="113" ht="18.0" customHeight="1">
      <c r="A113" s="7"/>
      <c r="B113" s="7"/>
      <c r="C113" s="7"/>
      <c r="D113" s="7"/>
      <c r="E113" s="7"/>
      <c r="F113" s="7"/>
      <c r="G113" s="7"/>
      <c r="H113" s="264"/>
      <c r="I113" s="7"/>
      <c r="J113" s="7"/>
      <c r="K113" s="7"/>
      <c r="L113" s="7"/>
      <c r="M113" s="7"/>
      <c r="N113" s="7"/>
      <c r="O113" s="7"/>
      <c r="P113" s="7"/>
      <c r="Q113" s="265"/>
      <c r="R113" s="7"/>
      <c r="S113" s="7"/>
      <c r="T113" s="7"/>
      <c r="U113" s="266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</row>
    <row r="114" ht="18.0" customHeight="1">
      <c r="A114" s="7"/>
      <c r="B114" s="7"/>
      <c r="C114" s="7"/>
      <c r="D114" s="7"/>
      <c r="E114" s="7"/>
      <c r="F114" s="7"/>
      <c r="G114" s="7"/>
      <c r="H114" s="264"/>
      <c r="I114" s="7"/>
      <c r="J114" s="7"/>
      <c r="K114" s="7"/>
      <c r="L114" s="7"/>
      <c r="M114" s="7"/>
      <c r="N114" s="7"/>
      <c r="O114" s="7"/>
      <c r="P114" s="7"/>
      <c r="Q114" s="265"/>
      <c r="R114" s="7"/>
      <c r="S114" s="7"/>
      <c r="T114" s="7"/>
      <c r="U114" s="266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</row>
    <row r="115" ht="18.0" customHeight="1">
      <c r="A115" s="7"/>
      <c r="B115" s="7"/>
      <c r="C115" s="7"/>
      <c r="D115" s="7"/>
      <c r="E115" s="7"/>
      <c r="F115" s="7"/>
      <c r="G115" s="7"/>
      <c r="H115" s="264"/>
      <c r="I115" s="7"/>
      <c r="J115" s="7"/>
      <c r="K115" s="7"/>
      <c r="L115" s="7"/>
      <c r="M115" s="7"/>
      <c r="N115" s="7"/>
      <c r="O115" s="7"/>
      <c r="P115" s="7"/>
      <c r="Q115" s="265"/>
      <c r="R115" s="7"/>
      <c r="S115" s="7"/>
      <c r="T115" s="7"/>
      <c r="U115" s="266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</row>
    <row r="116" ht="18.0" customHeight="1">
      <c r="A116" s="7"/>
      <c r="B116" s="7"/>
      <c r="C116" s="7"/>
      <c r="D116" s="7"/>
      <c r="E116" s="7"/>
      <c r="F116" s="7"/>
      <c r="G116" s="7"/>
      <c r="H116" s="264"/>
      <c r="I116" s="7"/>
      <c r="J116" s="7"/>
      <c r="K116" s="7"/>
      <c r="L116" s="7"/>
      <c r="M116" s="7"/>
      <c r="N116" s="7"/>
      <c r="O116" s="7"/>
      <c r="P116" s="7"/>
      <c r="Q116" s="265"/>
      <c r="R116" s="7"/>
      <c r="S116" s="7"/>
      <c r="T116" s="7"/>
      <c r="U116" s="266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</row>
    <row r="117" ht="18.0" customHeight="1">
      <c r="A117" s="7"/>
      <c r="B117" s="7"/>
      <c r="C117" s="7"/>
      <c r="D117" s="7"/>
      <c r="E117" s="7"/>
      <c r="F117" s="7"/>
      <c r="G117" s="7"/>
      <c r="H117" s="264"/>
      <c r="I117" s="7"/>
      <c r="J117" s="7"/>
      <c r="K117" s="7"/>
      <c r="L117" s="7"/>
      <c r="M117" s="7"/>
      <c r="N117" s="7"/>
      <c r="O117" s="7"/>
      <c r="P117" s="7"/>
      <c r="Q117" s="265"/>
      <c r="R117" s="7"/>
      <c r="S117" s="7"/>
      <c r="T117" s="7"/>
      <c r="U117" s="266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</row>
    <row r="118" ht="18.0" customHeight="1">
      <c r="A118" s="7"/>
      <c r="B118" s="7"/>
      <c r="C118" s="7"/>
      <c r="D118" s="7"/>
      <c r="E118" s="7"/>
      <c r="F118" s="7"/>
      <c r="G118" s="7"/>
      <c r="H118" s="264"/>
      <c r="I118" s="7"/>
      <c r="J118" s="7"/>
      <c r="K118" s="7"/>
      <c r="L118" s="7"/>
      <c r="M118" s="7"/>
      <c r="N118" s="7"/>
      <c r="O118" s="7"/>
      <c r="P118" s="7"/>
      <c r="Q118" s="265"/>
      <c r="R118" s="7"/>
      <c r="S118" s="7"/>
      <c r="T118" s="7"/>
      <c r="U118" s="266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</row>
    <row r="119" ht="18.0" customHeight="1">
      <c r="A119" s="7"/>
      <c r="B119" s="7"/>
      <c r="C119" s="7"/>
      <c r="D119" s="7"/>
      <c r="E119" s="7"/>
      <c r="F119" s="7"/>
      <c r="G119" s="7"/>
      <c r="H119" s="264"/>
      <c r="I119" s="7"/>
      <c r="J119" s="7"/>
      <c r="K119" s="7"/>
      <c r="L119" s="7"/>
      <c r="M119" s="7"/>
      <c r="N119" s="7"/>
      <c r="O119" s="7"/>
      <c r="P119" s="7"/>
      <c r="Q119" s="265"/>
      <c r="R119" s="7"/>
      <c r="S119" s="7"/>
      <c r="T119" s="7"/>
      <c r="U119" s="266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</row>
    <row r="120" ht="18.0" customHeight="1">
      <c r="A120" s="7"/>
      <c r="B120" s="7"/>
      <c r="C120" s="7"/>
      <c r="D120" s="7"/>
      <c r="E120" s="7"/>
      <c r="F120" s="7"/>
      <c r="G120" s="7"/>
      <c r="H120" s="264"/>
      <c r="I120" s="7"/>
      <c r="J120" s="7"/>
      <c r="K120" s="7"/>
      <c r="L120" s="7"/>
      <c r="M120" s="7"/>
      <c r="N120" s="7"/>
      <c r="O120" s="7"/>
      <c r="P120" s="7"/>
      <c r="Q120" s="265"/>
      <c r="R120" s="7"/>
      <c r="S120" s="7"/>
      <c r="T120" s="7"/>
      <c r="U120" s="266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</row>
    <row r="121" ht="18.0" customHeight="1">
      <c r="A121" s="7"/>
      <c r="B121" s="7"/>
      <c r="C121" s="7"/>
      <c r="D121" s="7"/>
      <c r="E121" s="7"/>
      <c r="F121" s="7"/>
      <c r="G121" s="7"/>
      <c r="H121" s="264"/>
      <c r="I121" s="7"/>
      <c r="J121" s="7"/>
      <c r="K121" s="7"/>
      <c r="L121" s="7"/>
      <c r="M121" s="7"/>
      <c r="N121" s="7"/>
      <c r="O121" s="7"/>
      <c r="P121" s="7"/>
      <c r="Q121" s="265"/>
      <c r="R121" s="7"/>
      <c r="S121" s="7"/>
      <c r="T121" s="7"/>
      <c r="U121" s="266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</row>
    <row r="122" ht="18.0" customHeight="1">
      <c r="A122" s="7"/>
      <c r="B122" s="7"/>
      <c r="C122" s="7"/>
      <c r="D122" s="7"/>
      <c r="E122" s="7"/>
      <c r="F122" s="7"/>
      <c r="G122" s="7"/>
      <c r="H122" s="264"/>
      <c r="I122" s="7"/>
      <c r="J122" s="7"/>
      <c r="K122" s="7"/>
      <c r="L122" s="7"/>
      <c r="M122" s="7"/>
      <c r="N122" s="7"/>
      <c r="O122" s="7"/>
      <c r="P122" s="7"/>
      <c r="Q122" s="265"/>
      <c r="R122" s="7"/>
      <c r="S122" s="7"/>
      <c r="T122" s="7"/>
      <c r="U122" s="266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</row>
    <row r="123" ht="18.0" customHeight="1">
      <c r="A123" s="7"/>
      <c r="B123" s="7"/>
      <c r="C123" s="7"/>
      <c r="D123" s="7"/>
      <c r="E123" s="7"/>
      <c r="F123" s="7"/>
      <c r="G123" s="7"/>
      <c r="H123" s="264"/>
      <c r="I123" s="7"/>
      <c r="J123" s="7"/>
      <c r="K123" s="7"/>
      <c r="L123" s="7"/>
      <c r="M123" s="7"/>
      <c r="N123" s="7"/>
      <c r="O123" s="7"/>
      <c r="P123" s="7"/>
      <c r="Q123" s="265"/>
      <c r="R123" s="7"/>
      <c r="S123" s="7"/>
      <c r="T123" s="7"/>
      <c r="U123" s="266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</row>
    <row r="124" ht="18.0" customHeight="1">
      <c r="A124" s="7"/>
      <c r="B124" s="7"/>
      <c r="C124" s="7"/>
      <c r="D124" s="7"/>
      <c r="E124" s="7"/>
      <c r="F124" s="7"/>
      <c r="G124" s="7"/>
      <c r="H124" s="264"/>
      <c r="I124" s="7"/>
      <c r="J124" s="7"/>
      <c r="K124" s="7"/>
      <c r="L124" s="7"/>
      <c r="M124" s="7"/>
      <c r="N124" s="7"/>
      <c r="O124" s="7"/>
      <c r="P124" s="7"/>
      <c r="Q124" s="265"/>
      <c r="R124" s="7"/>
      <c r="S124" s="7"/>
      <c r="T124" s="7"/>
      <c r="U124" s="266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</row>
    <row r="125" ht="18.0" customHeight="1">
      <c r="A125" s="7"/>
      <c r="B125" s="7"/>
      <c r="C125" s="7"/>
      <c r="D125" s="7"/>
      <c r="E125" s="7"/>
      <c r="F125" s="7"/>
      <c r="G125" s="7"/>
      <c r="H125" s="264"/>
      <c r="I125" s="7"/>
      <c r="J125" s="7"/>
      <c r="K125" s="7"/>
      <c r="L125" s="7"/>
      <c r="M125" s="7"/>
      <c r="N125" s="7"/>
      <c r="O125" s="7"/>
      <c r="P125" s="7"/>
      <c r="Q125" s="265"/>
      <c r="R125" s="7"/>
      <c r="S125" s="7"/>
      <c r="T125" s="7"/>
      <c r="U125" s="266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</row>
    <row r="126" ht="18.0" customHeight="1">
      <c r="A126" s="7"/>
      <c r="B126" s="7"/>
      <c r="C126" s="7"/>
      <c r="D126" s="7"/>
      <c r="E126" s="7"/>
      <c r="F126" s="7"/>
      <c r="G126" s="7"/>
      <c r="H126" s="264"/>
      <c r="I126" s="7"/>
      <c r="J126" s="7"/>
      <c r="K126" s="7"/>
      <c r="L126" s="7"/>
      <c r="M126" s="7"/>
      <c r="N126" s="7"/>
      <c r="O126" s="7"/>
      <c r="P126" s="7"/>
      <c r="Q126" s="265"/>
      <c r="R126" s="7"/>
      <c r="S126" s="7"/>
      <c r="T126" s="7"/>
      <c r="U126" s="266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</row>
    <row r="127" ht="18.0" customHeight="1">
      <c r="A127" s="7"/>
      <c r="B127" s="7"/>
      <c r="C127" s="7"/>
      <c r="D127" s="7"/>
      <c r="E127" s="7"/>
      <c r="F127" s="7"/>
      <c r="G127" s="7"/>
      <c r="H127" s="264"/>
      <c r="I127" s="7"/>
      <c r="J127" s="7"/>
      <c r="K127" s="7"/>
      <c r="L127" s="7"/>
      <c r="M127" s="7"/>
      <c r="N127" s="7"/>
      <c r="O127" s="7"/>
      <c r="P127" s="7"/>
      <c r="Q127" s="265"/>
      <c r="R127" s="7"/>
      <c r="S127" s="7"/>
      <c r="T127" s="7"/>
      <c r="U127" s="266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</row>
    <row r="128" ht="18.0" customHeight="1">
      <c r="A128" s="7"/>
      <c r="B128" s="7"/>
      <c r="C128" s="7"/>
      <c r="D128" s="7"/>
      <c r="E128" s="7"/>
      <c r="F128" s="7"/>
      <c r="G128" s="7"/>
      <c r="H128" s="264"/>
      <c r="I128" s="7"/>
      <c r="J128" s="7"/>
      <c r="K128" s="7"/>
      <c r="L128" s="7"/>
      <c r="M128" s="7"/>
      <c r="N128" s="7"/>
      <c r="O128" s="7"/>
      <c r="P128" s="7"/>
      <c r="Q128" s="265"/>
      <c r="R128" s="7"/>
      <c r="S128" s="7"/>
      <c r="T128" s="7"/>
      <c r="U128" s="266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</row>
    <row r="129" ht="18.0" customHeight="1">
      <c r="A129" s="7"/>
      <c r="B129" s="7"/>
      <c r="C129" s="7"/>
      <c r="D129" s="7"/>
      <c r="E129" s="7"/>
      <c r="F129" s="7"/>
      <c r="G129" s="7"/>
      <c r="H129" s="264"/>
      <c r="I129" s="7"/>
      <c r="J129" s="7"/>
      <c r="K129" s="7"/>
      <c r="L129" s="7"/>
      <c r="M129" s="7"/>
      <c r="N129" s="7"/>
      <c r="O129" s="7"/>
      <c r="P129" s="7"/>
      <c r="Q129" s="265"/>
      <c r="R129" s="7"/>
      <c r="S129" s="7"/>
      <c r="T129" s="7"/>
      <c r="U129" s="266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</row>
    <row r="130" ht="18.0" customHeight="1">
      <c r="A130" s="7"/>
      <c r="B130" s="7"/>
      <c r="C130" s="7"/>
      <c r="D130" s="7"/>
      <c r="E130" s="7"/>
      <c r="F130" s="7"/>
      <c r="G130" s="7"/>
      <c r="H130" s="264"/>
      <c r="I130" s="7"/>
      <c r="J130" s="7"/>
      <c r="K130" s="7"/>
      <c r="L130" s="7"/>
      <c r="M130" s="7"/>
      <c r="N130" s="7"/>
      <c r="O130" s="7"/>
      <c r="P130" s="7"/>
      <c r="Q130" s="265"/>
      <c r="R130" s="7"/>
      <c r="S130" s="7"/>
      <c r="T130" s="7"/>
      <c r="U130" s="266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</row>
    <row r="131" ht="18.0" customHeight="1">
      <c r="A131" s="7"/>
      <c r="B131" s="7"/>
      <c r="C131" s="7"/>
      <c r="D131" s="7"/>
      <c r="E131" s="7"/>
      <c r="F131" s="7"/>
      <c r="G131" s="7"/>
      <c r="H131" s="264"/>
      <c r="I131" s="7"/>
      <c r="J131" s="7"/>
      <c r="K131" s="7"/>
      <c r="L131" s="7"/>
      <c r="M131" s="7"/>
      <c r="N131" s="7"/>
      <c r="O131" s="7"/>
      <c r="P131" s="7"/>
      <c r="Q131" s="265"/>
      <c r="R131" s="7"/>
      <c r="S131" s="7"/>
      <c r="T131" s="7"/>
      <c r="U131" s="266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</row>
    <row r="132" ht="18.0" customHeight="1">
      <c r="A132" s="7"/>
      <c r="B132" s="7"/>
      <c r="C132" s="7"/>
      <c r="D132" s="7"/>
      <c r="E132" s="7"/>
      <c r="F132" s="7"/>
      <c r="G132" s="7"/>
      <c r="H132" s="264"/>
      <c r="I132" s="7"/>
      <c r="J132" s="7"/>
      <c r="K132" s="7"/>
      <c r="L132" s="7"/>
      <c r="M132" s="7"/>
      <c r="N132" s="7"/>
      <c r="O132" s="7"/>
      <c r="P132" s="7"/>
      <c r="Q132" s="265"/>
      <c r="R132" s="7"/>
      <c r="S132" s="7"/>
      <c r="T132" s="7"/>
      <c r="U132" s="266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</row>
    <row r="133" ht="18.0" customHeight="1">
      <c r="A133" s="7"/>
      <c r="B133" s="7"/>
      <c r="C133" s="7"/>
      <c r="D133" s="7"/>
      <c r="E133" s="7"/>
      <c r="F133" s="7"/>
      <c r="G133" s="7"/>
      <c r="H133" s="264"/>
      <c r="I133" s="7"/>
      <c r="J133" s="7"/>
      <c r="K133" s="7"/>
      <c r="L133" s="7"/>
      <c r="M133" s="7"/>
      <c r="N133" s="7"/>
      <c r="O133" s="7"/>
      <c r="P133" s="7"/>
      <c r="Q133" s="265"/>
      <c r="R133" s="7"/>
      <c r="S133" s="7"/>
      <c r="T133" s="7"/>
      <c r="U133" s="266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</row>
    <row r="134" ht="18.0" customHeight="1">
      <c r="A134" s="7"/>
      <c r="B134" s="7"/>
      <c r="C134" s="7"/>
      <c r="D134" s="7"/>
      <c r="E134" s="7"/>
      <c r="F134" s="7"/>
      <c r="G134" s="7"/>
      <c r="H134" s="264"/>
      <c r="I134" s="7"/>
      <c r="J134" s="7"/>
      <c r="K134" s="7"/>
      <c r="L134" s="7"/>
      <c r="M134" s="7"/>
      <c r="N134" s="7"/>
      <c r="O134" s="7"/>
      <c r="P134" s="7"/>
      <c r="Q134" s="265"/>
      <c r="R134" s="7"/>
      <c r="S134" s="7"/>
      <c r="T134" s="7"/>
      <c r="U134" s="266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</row>
    <row r="135" ht="18.0" customHeight="1">
      <c r="A135" s="7"/>
      <c r="B135" s="7"/>
      <c r="C135" s="7"/>
      <c r="D135" s="7"/>
      <c r="E135" s="7"/>
      <c r="F135" s="7"/>
      <c r="G135" s="7"/>
      <c r="H135" s="264"/>
      <c r="I135" s="7"/>
      <c r="J135" s="7"/>
      <c r="K135" s="7"/>
      <c r="L135" s="7"/>
      <c r="M135" s="7"/>
      <c r="N135" s="7"/>
      <c r="O135" s="7"/>
      <c r="P135" s="7"/>
      <c r="Q135" s="265"/>
      <c r="R135" s="7"/>
      <c r="S135" s="7"/>
      <c r="T135" s="7"/>
      <c r="U135" s="266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</row>
    <row r="136" ht="18.0" customHeight="1">
      <c r="A136" s="7"/>
      <c r="B136" s="7"/>
      <c r="C136" s="7"/>
      <c r="D136" s="7"/>
      <c r="E136" s="7"/>
      <c r="F136" s="7"/>
      <c r="G136" s="7"/>
      <c r="H136" s="264"/>
      <c r="I136" s="7"/>
      <c r="J136" s="7"/>
      <c r="K136" s="7"/>
      <c r="L136" s="7"/>
      <c r="M136" s="7"/>
      <c r="N136" s="7"/>
      <c r="O136" s="7"/>
      <c r="P136" s="7"/>
      <c r="Q136" s="265"/>
      <c r="R136" s="7"/>
      <c r="S136" s="7"/>
      <c r="T136" s="7"/>
      <c r="U136" s="266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</row>
    <row r="137" ht="18.0" customHeight="1">
      <c r="A137" s="7"/>
      <c r="B137" s="7"/>
      <c r="C137" s="7"/>
      <c r="D137" s="7"/>
      <c r="E137" s="7"/>
      <c r="F137" s="7"/>
      <c r="G137" s="7"/>
      <c r="H137" s="264"/>
      <c r="I137" s="7"/>
      <c r="J137" s="7"/>
      <c r="K137" s="7"/>
      <c r="L137" s="7"/>
      <c r="M137" s="7"/>
      <c r="N137" s="7"/>
      <c r="O137" s="7"/>
      <c r="P137" s="7"/>
      <c r="Q137" s="265"/>
      <c r="R137" s="7"/>
      <c r="S137" s="7"/>
      <c r="T137" s="7"/>
      <c r="U137" s="266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</row>
    <row r="138" ht="18.0" customHeight="1">
      <c r="A138" s="7"/>
      <c r="B138" s="7"/>
      <c r="C138" s="7"/>
      <c r="D138" s="7"/>
      <c r="E138" s="7"/>
      <c r="F138" s="7"/>
      <c r="G138" s="7"/>
      <c r="H138" s="264"/>
      <c r="I138" s="7"/>
      <c r="J138" s="7"/>
      <c r="K138" s="7"/>
      <c r="L138" s="7"/>
      <c r="M138" s="7"/>
      <c r="N138" s="7"/>
      <c r="O138" s="7"/>
      <c r="P138" s="7"/>
      <c r="Q138" s="265"/>
      <c r="R138" s="7"/>
      <c r="S138" s="7"/>
      <c r="T138" s="7"/>
      <c r="U138" s="266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</row>
    <row r="139" ht="18.0" customHeight="1">
      <c r="A139" s="7"/>
      <c r="B139" s="7"/>
      <c r="C139" s="7"/>
      <c r="D139" s="7"/>
      <c r="E139" s="7"/>
      <c r="F139" s="7"/>
      <c r="G139" s="7"/>
      <c r="H139" s="264"/>
      <c r="I139" s="7"/>
      <c r="J139" s="7"/>
      <c r="K139" s="7"/>
      <c r="L139" s="7"/>
      <c r="M139" s="7"/>
      <c r="N139" s="7"/>
      <c r="O139" s="7"/>
      <c r="P139" s="7"/>
      <c r="Q139" s="265"/>
      <c r="R139" s="7"/>
      <c r="S139" s="7"/>
      <c r="T139" s="7"/>
      <c r="U139" s="266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</row>
    <row r="140" ht="18.0" customHeight="1">
      <c r="A140" s="7"/>
      <c r="B140" s="7"/>
      <c r="C140" s="7"/>
      <c r="D140" s="7"/>
      <c r="E140" s="7"/>
      <c r="F140" s="7"/>
      <c r="G140" s="7"/>
      <c r="H140" s="264"/>
      <c r="I140" s="7"/>
      <c r="J140" s="7"/>
      <c r="K140" s="7"/>
      <c r="L140" s="7"/>
      <c r="M140" s="7"/>
      <c r="N140" s="7"/>
      <c r="O140" s="7"/>
      <c r="P140" s="7"/>
      <c r="Q140" s="265"/>
      <c r="R140" s="7"/>
      <c r="S140" s="7"/>
      <c r="T140" s="7"/>
      <c r="U140" s="266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</row>
    <row r="141" ht="18.0" customHeight="1">
      <c r="A141" s="7"/>
      <c r="B141" s="7"/>
      <c r="C141" s="7"/>
      <c r="D141" s="7"/>
      <c r="E141" s="7"/>
      <c r="F141" s="7"/>
      <c r="G141" s="7"/>
      <c r="H141" s="264"/>
      <c r="I141" s="7"/>
      <c r="J141" s="7"/>
      <c r="K141" s="7"/>
      <c r="L141" s="7"/>
      <c r="M141" s="7"/>
      <c r="N141" s="7"/>
      <c r="O141" s="7"/>
      <c r="P141" s="7"/>
      <c r="Q141" s="265"/>
      <c r="R141" s="7"/>
      <c r="S141" s="7"/>
      <c r="T141" s="7"/>
      <c r="U141" s="266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</row>
    <row r="142" ht="18.0" customHeight="1">
      <c r="A142" s="7"/>
      <c r="B142" s="7"/>
      <c r="C142" s="7"/>
      <c r="D142" s="7"/>
      <c r="E142" s="7"/>
      <c r="F142" s="7"/>
      <c r="G142" s="7"/>
      <c r="H142" s="264"/>
      <c r="I142" s="7"/>
      <c r="J142" s="7"/>
      <c r="K142" s="7"/>
      <c r="L142" s="7"/>
      <c r="M142" s="7"/>
      <c r="N142" s="7"/>
      <c r="O142" s="7"/>
      <c r="P142" s="7"/>
      <c r="Q142" s="265"/>
      <c r="R142" s="7"/>
      <c r="S142" s="7"/>
      <c r="T142" s="7"/>
      <c r="U142" s="266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</row>
    <row r="143" ht="18.0" customHeight="1">
      <c r="A143" s="7"/>
      <c r="B143" s="7"/>
      <c r="C143" s="7"/>
      <c r="D143" s="7"/>
      <c r="E143" s="7"/>
      <c r="F143" s="7"/>
      <c r="G143" s="7"/>
      <c r="H143" s="264"/>
      <c r="I143" s="7"/>
      <c r="J143" s="7"/>
      <c r="K143" s="7"/>
      <c r="L143" s="7"/>
      <c r="M143" s="7"/>
      <c r="N143" s="7"/>
      <c r="O143" s="7"/>
      <c r="P143" s="7"/>
      <c r="Q143" s="265"/>
      <c r="R143" s="7"/>
      <c r="S143" s="7"/>
      <c r="T143" s="7"/>
      <c r="U143" s="266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</row>
    <row r="144" ht="18.0" customHeight="1">
      <c r="A144" s="7"/>
      <c r="B144" s="7"/>
      <c r="C144" s="7"/>
      <c r="D144" s="7"/>
      <c r="E144" s="7"/>
      <c r="F144" s="7"/>
      <c r="G144" s="7"/>
      <c r="H144" s="264"/>
      <c r="I144" s="7"/>
      <c r="J144" s="7"/>
      <c r="K144" s="7"/>
      <c r="L144" s="7"/>
      <c r="M144" s="7"/>
      <c r="N144" s="7"/>
      <c r="O144" s="7"/>
      <c r="P144" s="7"/>
      <c r="Q144" s="265"/>
      <c r="R144" s="7"/>
      <c r="S144" s="7"/>
      <c r="T144" s="7"/>
      <c r="U144" s="266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</row>
    <row r="145" ht="18.0" customHeight="1">
      <c r="A145" s="7"/>
      <c r="B145" s="7"/>
      <c r="C145" s="7"/>
      <c r="D145" s="7"/>
      <c r="E145" s="7"/>
      <c r="F145" s="7"/>
      <c r="G145" s="7"/>
      <c r="H145" s="264"/>
      <c r="I145" s="7"/>
      <c r="J145" s="7"/>
      <c r="K145" s="7"/>
      <c r="L145" s="7"/>
      <c r="M145" s="7"/>
      <c r="N145" s="7"/>
      <c r="O145" s="7"/>
      <c r="P145" s="7"/>
      <c r="Q145" s="265"/>
      <c r="R145" s="7"/>
      <c r="S145" s="7"/>
      <c r="T145" s="7"/>
      <c r="U145" s="266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</row>
    <row r="146" ht="18.0" customHeight="1">
      <c r="A146" s="7"/>
      <c r="B146" s="7"/>
      <c r="C146" s="7"/>
      <c r="D146" s="7"/>
      <c r="E146" s="7"/>
      <c r="F146" s="7"/>
      <c r="G146" s="7"/>
      <c r="H146" s="264"/>
      <c r="I146" s="7"/>
      <c r="J146" s="7"/>
      <c r="K146" s="7"/>
      <c r="L146" s="7"/>
      <c r="M146" s="7"/>
      <c r="N146" s="7"/>
      <c r="O146" s="7"/>
      <c r="P146" s="7"/>
      <c r="Q146" s="265"/>
      <c r="R146" s="7"/>
      <c r="S146" s="7"/>
      <c r="T146" s="7"/>
      <c r="U146" s="266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</row>
    <row r="147" ht="18.0" customHeight="1">
      <c r="A147" s="7"/>
      <c r="B147" s="7"/>
      <c r="C147" s="7"/>
      <c r="D147" s="7"/>
      <c r="E147" s="7"/>
      <c r="F147" s="7"/>
      <c r="G147" s="7"/>
      <c r="H147" s="264"/>
      <c r="I147" s="7"/>
      <c r="J147" s="7"/>
      <c r="K147" s="7"/>
      <c r="L147" s="7"/>
      <c r="M147" s="7"/>
      <c r="N147" s="7"/>
      <c r="O147" s="7"/>
      <c r="P147" s="7"/>
      <c r="Q147" s="265"/>
      <c r="R147" s="7"/>
      <c r="S147" s="7"/>
      <c r="T147" s="7"/>
      <c r="U147" s="266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</row>
    <row r="148" ht="18.0" customHeight="1">
      <c r="A148" s="7"/>
      <c r="B148" s="7"/>
      <c r="C148" s="7"/>
      <c r="D148" s="7"/>
      <c r="E148" s="7"/>
      <c r="F148" s="7"/>
      <c r="G148" s="7"/>
      <c r="H148" s="264"/>
      <c r="I148" s="7"/>
      <c r="J148" s="7"/>
      <c r="K148" s="7"/>
      <c r="L148" s="7"/>
      <c r="M148" s="7"/>
      <c r="N148" s="7"/>
      <c r="O148" s="7"/>
      <c r="P148" s="7"/>
      <c r="Q148" s="265"/>
      <c r="R148" s="7"/>
      <c r="S148" s="7"/>
      <c r="T148" s="7"/>
      <c r="U148" s="266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</row>
    <row r="149" ht="18.0" customHeight="1">
      <c r="A149" s="7"/>
      <c r="B149" s="7"/>
      <c r="C149" s="7"/>
      <c r="D149" s="7"/>
      <c r="E149" s="7"/>
      <c r="F149" s="7"/>
      <c r="G149" s="7"/>
      <c r="H149" s="264"/>
      <c r="I149" s="7"/>
      <c r="J149" s="7"/>
      <c r="K149" s="7"/>
      <c r="L149" s="7"/>
      <c r="M149" s="7"/>
      <c r="N149" s="7"/>
      <c r="O149" s="7"/>
      <c r="P149" s="7"/>
      <c r="Q149" s="265"/>
      <c r="R149" s="7"/>
      <c r="S149" s="7"/>
      <c r="T149" s="7"/>
      <c r="U149" s="266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</row>
    <row r="150" ht="18.0" customHeight="1">
      <c r="A150" s="7"/>
      <c r="B150" s="7"/>
      <c r="C150" s="7"/>
      <c r="D150" s="7"/>
      <c r="E150" s="7"/>
      <c r="F150" s="7"/>
      <c r="G150" s="7"/>
      <c r="H150" s="264"/>
      <c r="I150" s="7"/>
      <c r="J150" s="7"/>
      <c r="K150" s="7"/>
      <c r="L150" s="7"/>
      <c r="M150" s="7"/>
      <c r="N150" s="7"/>
      <c r="O150" s="7"/>
      <c r="P150" s="7"/>
      <c r="Q150" s="265"/>
      <c r="R150" s="7"/>
      <c r="S150" s="7"/>
      <c r="T150" s="7"/>
      <c r="U150" s="266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</row>
    <row r="151" ht="18.0" customHeight="1">
      <c r="A151" s="7"/>
      <c r="B151" s="7"/>
      <c r="C151" s="7"/>
      <c r="D151" s="7"/>
      <c r="E151" s="7"/>
      <c r="F151" s="7"/>
      <c r="G151" s="7"/>
      <c r="H151" s="264"/>
      <c r="I151" s="7"/>
      <c r="J151" s="7"/>
      <c r="K151" s="7"/>
      <c r="L151" s="7"/>
      <c r="M151" s="7"/>
      <c r="N151" s="7"/>
      <c r="O151" s="7"/>
      <c r="P151" s="7"/>
      <c r="Q151" s="265"/>
      <c r="R151" s="7"/>
      <c r="S151" s="7"/>
      <c r="T151" s="7"/>
      <c r="U151" s="266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</row>
    <row r="152" ht="18.0" customHeight="1">
      <c r="A152" s="7"/>
      <c r="B152" s="7"/>
      <c r="C152" s="7"/>
      <c r="D152" s="7"/>
      <c r="E152" s="7"/>
      <c r="F152" s="7"/>
      <c r="G152" s="7"/>
      <c r="H152" s="264"/>
      <c r="I152" s="7"/>
      <c r="J152" s="7"/>
      <c r="K152" s="7"/>
      <c r="L152" s="7"/>
      <c r="M152" s="7"/>
      <c r="N152" s="7"/>
      <c r="O152" s="7"/>
      <c r="P152" s="7"/>
      <c r="Q152" s="265"/>
      <c r="R152" s="7"/>
      <c r="S152" s="7"/>
      <c r="T152" s="7"/>
      <c r="U152" s="266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</row>
    <row r="153" ht="18.0" customHeight="1">
      <c r="A153" s="7"/>
      <c r="B153" s="7"/>
      <c r="C153" s="7"/>
      <c r="D153" s="7"/>
      <c r="E153" s="7"/>
      <c r="F153" s="7"/>
      <c r="G153" s="7"/>
      <c r="H153" s="264"/>
      <c r="I153" s="7"/>
      <c r="J153" s="7"/>
      <c r="K153" s="7"/>
      <c r="L153" s="7"/>
      <c r="M153" s="7"/>
      <c r="N153" s="7"/>
      <c r="O153" s="7"/>
      <c r="P153" s="7"/>
      <c r="Q153" s="265"/>
      <c r="R153" s="7"/>
      <c r="S153" s="7"/>
      <c r="T153" s="7"/>
      <c r="U153" s="266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</row>
    <row r="154" ht="18.0" customHeight="1">
      <c r="A154" s="7"/>
      <c r="B154" s="7"/>
      <c r="C154" s="7"/>
      <c r="D154" s="7"/>
      <c r="E154" s="7"/>
      <c r="F154" s="7"/>
      <c r="G154" s="7"/>
      <c r="H154" s="264"/>
      <c r="I154" s="7"/>
      <c r="J154" s="7"/>
      <c r="K154" s="7"/>
      <c r="L154" s="7"/>
      <c r="M154" s="7"/>
      <c r="N154" s="7"/>
      <c r="O154" s="7"/>
      <c r="P154" s="7"/>
      <c r="Q154" s="265"/>
      <c r="R154" s="7"/>
      <c r="S154" s="7"/>
      <c r="T154" s="7"/>
      <c r="U154" s="266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</row>
    <row r="155" ht="18.0" customHeight="1">
      <c r="A155" s="7"/>
      <c r="B155" s="7"/>
      <c r="C155" s="7"/>
      <c r="D155" s="7"/>
      <c r="E155" s="7"/>
      <c r="F155" s="7"/>
      <c r="G155" s="7"/>
      <c r="H155" s="264"/>
      <c r="I155" s="7"/>
      <c r="J155" s="7"/>
      <c r="K155" s="7"/>
      <c r="L155" s="7"/>
      <c r="M155" s="7"/>
      <c r="N155" s="7"/>
      <c r="O155" s="7"/>
      <c r="P155" s="7"/>
      <c r="Q155" s="265"/>
      <c r="R155" s="7"/>
      <c r="S155" s="7"/>
      <c r="T155" s="7"/>
      <c r="U155" s="266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</row>
    <row r="156" ht="18.0" customHeight="1">
      <c r="A156" s="7"/>
      <c r="B156" s="7"/>
      <c r="C156" s="7"/>
      <c r="D156" s="7"/>
      <c r="E156" s="7"/>
      <c r="F156" s="7"/>
      <c r="G156" s="7"/>
      <c r="H156" s="264"/>
      <c r="I156" s="7"/>
      <c r="J156" s="7"/>
      <c r="K156" s="7"/>
      <c r="L156" s="7"/>
      <c r="M156" s="7"/>
      <c r="N156" s="7"/>
      <c r="O156" s="7"/>
      <c r="P156" s="7"/>
      <c r="Q156" s="265"/>
      <c r="R156" s="7"/>
      <c r="S156" s="7"/>
      <c r="T156" s="7"/>
      <c r="U156" s="266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</row>
    <row r="157" ht="18.0" customHeight="1">
      <c r="A157" s="7"/>
      <c r="B157" s="7"/>
      <c r="C157" s="7"/>
      <c r="D157" s="7"/>
      <c r="E157" s="7"/>
      <c r="F157" s="7"/>
      <c r="G157" s="7"/>
      <c r="H157" s="264"/>
      <c r="I157" s="7"/>
      <c r="J157" s="7"/>
      <c r="K157" s="7"/>
      <c r="L157" s="7"/>
      <c r="M157" s="7"/>
      <c r="N157" s="7"/>
      <c r="O157" s="7"/>
      <c r="P157" s="7"/>
      <c r="Q157" s="265"/>
      <c r="R157" s="7"/>
      <c r="S157" s="7"/>
      <c r="T157" s="7"/>
      <c r="U157" s="266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</row>
    <row r="158" ht="18.0" customHeight="1">
      <c r="A158" s="7"/>
      <c r="B158" s="7"/>
      <c r="C158" s="7"/>
      <c r="D158" s="7"/>
      <c r="E158" s="7"/>
      <c r="F158" s="7"/>
      <c r="G158" s="7"/>
      <c r="H158" s="264"/>
      <c r="I158" s="7"/>
      <c r="J158" s="7"/>
      <c r="K158" s="7"/>
      <c r="L158" s="7"/>
      <c r="M158" s="7"/>
      <c r="N158" s="7"/>
      <c r="O158" s="7"/>
      <c r="P158" s="7"/>
      <c r="Q158" s="265"/>
      <c r="R158" s="7"/>
      <c r="S158" s="7"/>
      <c r="T158" s="7"/>
      <c r="U158" s="266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</row>
    <row r="159" ht="18.0" customHeight="1">
      <c r="A159" s="7"/>
      <c r="B159" s="7"/>
      <c r="C159" s="7"/>
      <c r="D159" s="7"/>
      <c r="E159" s="7"/>
      <c r="F159" s="7"/>
      <c r="G159" s="7"/>
      <c r="H159" s="264"/>
      <c r="I159" s="7"/>
      <c r="J159" s="7"/>
      <c r="K159" s="7"/>
      <c r="L159" s="7"/>
      <c r="M159" s="7"/>
      <c r="N159" s="7"/>
      <c r="O159" s="7"/>
      <c r="P159" s="7"/>
      <c r="Q159" s="265"/>
      <c r="R159" s="7"/>
      <c r="S159" s="7"/>
      <c r="T159" s="7"/>
      <c r="U159" s="266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</row>
    <row r="160" ht="18.0" customHeight="1">
      <c r="A160" s="7"/>
      <c r="B160" s="7"/>
      <c r="C160" s="7"/>
      <c r="D160" s="7"/>
      <c r="E160" s="7"/>
      <c r="F160" s="7"/>
      <c r="G160" s="7"/>
      <c r="H160" s="264"/>
      <c r="I160" s="7"/>
      <c r="J160" s="7"/>
      <c r="K160" s="7"/>
      <c r="L160" s="7"/>
      <c r="M160" s="7"/>
      <c r="N160" s="7"/>
      <c r="O160" s="7"/>
      <c r="P160" s="7"/>
      <c r="Q160" s="265"/>
      <c r="R160" s="7"/>
      <c r="S160" s="7"/>
      <c r="T160" s="7"/>
      <c r="U160" s="266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</row>
    <row r="161" ht="18.0" customHeight="1">
      <c r="A161" s="7"/>
      <c r="B161" s="7"/>
      <c r="C161" s="7"/>
      <c r="D161" s="7"/>
      <c r="E161" s="7"/>
      <c r="F161" s="7"/>
      <c r="G161" s="7"/>
      <c r="H161" s="264"/>
      <c r="I161" s="7"/>
      <c r="J161" s="7"/>
      <c r="K161" s="7"/>
      <c r="L161" s="7"/>
      <c r="M161" s="7"/>
      <c r="N161" s="7"/>
      <c r="O161" s="7"/>
      <c r="P161" s="7"/>
      <c r="Q161" s="265"/>
      <c r="R161" s="7"/>
      <c r="S161" s="7"/>
      <c r="T161" s="7"/>
      <c r="U161" s="266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</row>
    <row r="162" ht="18.0" customHeight="1">
      <c r="A162" s="7"/>
      <c r="B162" s="7"/>
      <c r="C162" s="7"/>
      <c r="D162" s="7"/>
      <c r="E162" s="7"/>
      <c r="F162" s="7"/>
      <c r="G162" s="7"/>
      <c r="H162" s="264"/>
      <c r="I162" s="7"/>
      <c r="J162" s="7"/>
      <c r="K162" s="7"/>
      <c r="L162" s="7"/>
      <c r="M162" s="7"/>
      <c r="N162" s="7"/>
      <c r="O162" s="7"/>
      <c r="P162" s="7"/>
      <c r="Q162" s="265"/>
      <c r="R162" s="7"/>
      <c r="S162" s="7"/>
      <c r="T162" s="7"/>
      <c r="U162" s="266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</row>
    <row r="163" ht="18.0" customHeight="1">
      <c r="A163" s="7"/>
      <c r="B163" s="7"/>
      <c r="C163" s="7"/>
      <c r="D163" s="7"/>
      <c r="E163" s="7"/>
      <c r="F163" s="7"/>
      <c r="G163" s="7"/>
      <c r="H163" s="264"/>
      <c r="I163" s="7"/>
      <c r="J163" s="7"/>
      <c r="K163" s="7"/>
      <c r="L163" s="7"/>
      <c r="M163" s="7"/>
      <c r="N163" s="7"/>
      <c r="O163" s="7"/>
      <c r="P163" s="7"/>
      <c r="Q163" s="265"/>
      <c r="R163" s="7"/>
      <c r="S163" s="7"/>
      <c r="T163" s="7"/>
      <c r="U163" s="266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</row>
    <row r="164" ht="18.0" customHeight="1">
      <c r="A164" s="7"/>
      <c r="B164" s="7"/>
      <c r="C164" s="7"/>
      <c r="D164" s="7"/>
      <c r="E164" s="7"/>
      <c r="F164" s="7"/>
      <c r="G164" s="7"/>
      <c r="H164" s="264"/>
      <c r="I164" s="7"/>
      <c r="J164" s="7"/>
      <c r="K164" s="7"/>
      <c r="L164" s="7"/>
      <c r="M164" s="7"/>
      <c r="N164" s="7"/>
      <c r="O164" s="7"/>
      <c r="P164" s="7"/>
      <c r="Q164" s="265"/>
      <c r="R164" s="7"/>
      <c r="S164" s="7"/>
      <c r="T164" s="7"/>
      <c r="U164" s="266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</row>
    <row r="165" ht="18.0" customHeight="1">
      <c r="A165" s="7"/>
      <c r="B165" s="7"/>
      <c r="C165" s="7"/>
      <c r="D165" s="7"/>
      <c r="E165" s="7"/>
      <c r="F165" s="7"/>
      <c r="G165" s="7"/>
      <c r="H165" s="264"/>
      <c r="I165" s="7"/>
      <c r="J165" s="7"/>
      <c r="K165" s="7"/>
      <c r="L165" s="7"/>
      <c r="M165" s="7"/>
      <c r="N165" s="7"/>
      <c r="O165" s="7"/>
      <c r="P165" s="7"/>
      <c r="Q165" s="265"/>
      <c r="R165" s="7"/>
      <c r="S165" s="7"/>
      <c r="T165" s="7"/>
      <c r="U165" s="266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</row>
    <row r="166" ht="18.0" customHeight="1">
      <c r="A166" s="7"/>
      <c r="B166" s="7"/>
      <c r="C166" s="7"/>
      <c r="D166" s="7"/>
      <c r="E166" s="7"/>
      <c r="F166" s="7"/>
      <c r="G166" s="7"/>
      <c r="H166" s="264"/>
      <c r="I166" s="7"/>
      <c r="J166" s="7"/>
      <c r="K166" s="7"/>
      <c r="L166" s="7"/>
      <c r="M166" s="7"/>
      <c r="N166" s="7"/>
      <c r="O166" s="7"/>
      <c r="P166" s="7"/>
      <c r="Q166" s="265"/>
      <c r="R166" s="7"/>
      <c r="S166" s="7"/>
      <c r="T166" s="7"/>
      <c r="U166" s="266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</row>
    <row r="167" ht="18.0" customHeight="1">
      <c r="A167" s="7"/>
      <c r="B167" s="7"/>
      <c r="C167" s="7"/>
      <c r="D167" s="7"/>
      <c r="E167" s="7"/>
      <c r="F167" s="7"/>
      <c r="G167" s="7"/>
      <c r="H167" s="264"/>
      <c r="I167" s="7"/>
      <c r="J167" s="7"/>
      <c r="K167" s="7"/>
      <c r="L167" s="7"/>
      <c r="M167" s="7"/>
      <c r="N167" s="7"/>
      <c r="O167" s="7"/>
      <c r="P167" s="7"/>
      <c r="Q167" s="265"/>
      <c r="R167" s="7"/>
      <c r="S167" s="7"/>
      <c r="T167" s="7"/>
      <c r="U167" s="266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</row>
    <row r="168" ht="18.0" customHeight="1">
      <c r="A168" s="7"/>
      <c r="B168" s="7"/>
      <c r="C168" s="7"/>
      <c r="D168" s="7"/>
      <c r="E168" s="7"/>
      <c r="F168" s="7"/>
      <c r="G168" s="7"/>
      <c r="H168" s="264"/>
      <c r="I168" s="7"/>
      <c r="J168" s="7"/>
      <c r="K168" s="7"/>
      <c r="L168" s="7"/>
      <c r="M168" s="7"/>
      <c r="N168" s="7"/>
      <c r="O168" s="7"/>
      <c r="P168" s="7"/>
      <c r="Q168" s="265"/>
      <c r="R168" s="7"/>
      <c r="S168" s="7"/>
      <c r="T168" s="7"/>
      <c r="U168" s="266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</row>
    <row r="169" ht="18.0" customHeight="1">
      <c r="A169" s="7"/>
      <c r="B169" s="7"/>
      <c r="C169" s="7"/>
      <c r="D169" s="7"/>
      <c r="E169" s="7"/>
      <c r="F169" s="7"/>
      <c r="G169" s="7"/>
      <c r="H169" s="264"/>
      <c r="I169" s="7"/>
      <c r="J169" s="7"/>
      <c r="K169" s="7"/>
      <c r="L169" s="7"/>
      <c r="M169" s="7"/>
      <c r="N169" s="7"/>
      <c r="O169" s="7"/>
      <c r="P169" s="7"/>
      <c r="Q169" s="265"/>
      <c r="R169" s="7"/>
      <c r="S169" s="7"/>
      <c r="T169" s="7"/>
      <c r="U169" s="266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</row>
    <row r="170" ht="18.0" customHeight="1">
      <c r="A170" s="7"/>
      <c r="B170" s="7"/>
      <c r="C170" s="7"/>
      <c r="D170" s="7"/>
      <c r="E170" s="7"/>
      <c r="F170" s="7"/>
      <c r="G170" s="7"/>
      <c r="H170" s="264"/>
      <c r="I170" s="7"/>
      <c r="J170" s="7"/>
      <c r="K170" s="7"/>
      <c r="L170" s="7"/>
      <c r="M170" s="7"/>
      <c r="N170" s="7"/>
      <c r="O170" s="7"/>
      <c r="P170" s="7"/>
      <c r="Q170" s="265"/>
      <c r="R170" s="7"/>
      <c r="S170" s="7"/>
      <c r="T170" s="7"/>
      <c r="U170" s="266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</row>
    <row r="171" ht="18.0" customHeight="1">
      <c r="A171" s="7"/>
      <c r="B171" s="7"/>
      <c r="C171" s="7"/>
      <c r="D171" s="7"/>
      <c r="E171" s="7"/>
      <c r="F171" s="7"/>
      <c r="G171" s="7"/>
      <c r="H171" s="264"/>
      <c r="I171" s="7"/>
      <c r="J171" s="7"/>
      <c r="K171" s="7"/>
      <c r="L171" s="7"/>
      <c r="M171" s="7"/>
      <c r="N171" s="7"/>
      <c r="O171" s="7"/>
      <c r="P171" s="7"/>
      <c r="Q171" s="265"/>
      <c r="R171" s="7"/>
      <c r="S171" s="7"/>
      <c r="T171" s="7"/>
      <c r="U171" s="266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</row>
    <row r="172" ht="18.0" customHeight="1">
      <c r="A172" s="7"/>
      <c r="B172" s="7"/>
      <c r="C172" s="7"/>
      <c r="D172" s="7"/>
      <c r="E172" s="7"/>
      <c r="F172" s="7"/>
      <c r="G172" s="7"/>
      <c r="H172" s="264"/>
      <c r="I172" s="7"/>
      <c r="J172" s="7"/>
      <c r="K172" s="7"/>
      <c r="L172" s="7"/>
      <c r="M172" s="7"/>
      <c r="N172" s="7"/>
      <c r="O172" s="7"/>
      <c r="P172" s="7"/>
      <c r="Q172" s="265"/>
      <c r="R172" s="7"/>
      <c r="S172" s="7"/>
      <c r="T172" s="7"/>
      <c r="U172" s="266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</row>
    <row r="173" ht="18.0" customHeight="1">
      <c r="A173" s="7"/>
      <c r="B173" s="7"/>
      <c r="C173" s="7"/>
      <c r="D173" s="7"/>
      <c r="E173" s="7"/>
      <c r="F173" s="7"/>
      <c r="G173" s="7"/>
      <c r="H173" s="264"/>
      <c r="I173" s="7"/>
      <c r="J173" s="7"/>
      <c r="K173" s="7"/>
      <c r="L173" s="7"/>
      <c r="M173" s="7"/>
      <c r="N173" s="7"/>
      <c r="O173" s="7"/>
      <c r="P173" s="7"/>
      <c r="Q173" s="265"/>
      <c r="R173" s="7"/>
      <c r="S173" s="7"/>
      <c r="T173" s="7"/>
      <c r="U173" s="266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</row>
    <row r="174" ht="18.0" customHeight="1">
      <c r="A174" s="7"/>
      <c r="B174" s="7"/>
      <c r="C174" s="7"/>
      <c r="D174" s="7"/>
      <c r="E174" s="7"/>
      <c r="F174" s="7"/>
      <c r="G174" s="7"/>
      <c r="H174" s="264"/>
      <c r="I174" s="7"/>
      <c r="J174" s="7"/>
      <c r="K174" s="7"/>
      <c r="L174" s="7"/>
      <c r="M174" s="7"/>
      <c r="N174" s="7"/>
      <c r="O174" s="7"/>
      <c r="P174" s="7"/>
      <c r="Q174" s="265"/>
      <c r="R174" s="7"/>
      <c r="S174" s="7"/>
      <c r="T174" s="7"/>
      <c r="U174" s="266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</row>
    <row r="175" ht="18.0" customHeight="1">
      <c r="A175" s="7"/>
      <c r="B175" s="7"/>
      <c r="C175" s="7"/>
      <c r="D175" s="7"/>
      <c r="E175" s="7"/>
      <c r="F175" s="7"/>
      <c r="G175" s="7"/>
      <c r="H175" s="264"/>
      <c r="I175" s="7"/>
      <c r="J175" s="7"/>
      <c r="K175" s="7"/>
      <c r="L175" s="7"/>
      <c r="M175" s="7"/>
      <c r="N175" s="7"/>
      <c r="O175" s="7"/>
      <c r="P175" s="7"/>
      <c r="Q175" s="265"/>
      <c r="R175" s="7"/>
      <c r="S175" s="7"/>
      <c r="T175" s="7"/>
      <c r="U175" s="266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</row>
    <row r="176" ht="18.0" customHeight="1">
      <c r="A176" s="7"/>
      <c r="B176" s="7"/>
      <c r="C176" s="7"/>
      <c r="D176" s="7"/>
      <c r="E176" s="7"/>
      <c r="F176" s="7"/>
      <c r="G176" s="7"/>
      <c r="H176" s="264"/>
      <c r="I176" s="7"/>
      <c r="J176" s="7"/>
      <c r="K176" s="7"/>
      <c r="L176" s="7"/>
      <c r="M176" s="7"/>
      <c r="N176" s="7"/>
      <c r="O176" s="7"/>
      <c r="P176" s="7"/>
      <c r="Q176" s="265"/>
      <c r="R176" s="7"/>
      <c r="S176" s="7"/>
      <c r="T176" s="7"/>
      <c r="U176" s="266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</row>
    <row r="177" ht="18.0" customHeight="1">
      <c r="A177" s="7"/>
      <c r="B177" s="7"/>
      <c r="C177" s="7"/>
      <c r="D177" s="7"/>
      <c r="E177" s="7"/>
      <c r="F177" s="7"/>
      <c r="G177" s="7"/>
      <c r="H177" s="264"/>
      <c r="I177" s="7"/>
      <c r="J177" s="7"/>
      <c r="K177" s="7"/>
      <c r="L177" s="7"/>
      <c r="M177" s="7"/>
      <c r="N177" s="7"/>
      <c r="O177" s="7"/>
      <c r="P177" s="7"/>
      <c r="Q177" s="265"/>
      <c r="R177" s="7"/>
      <c r="S177" s="7"/>
      <c r="T177" s="7"/>
      <c r="U177" s="266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</row>
    <row r="178" ht="18.0" customHeight="1">
      <c r="A178" s="7"/>
      <c r="B178" s="7"/>
      <c r="C178" s="7"/>
      <c r="D178" s="7"/>
      <c r="E178" s="7"/>
      <c r="F178" s="7"/>
      <c r="G178" s="7"/>
      <c r="H178" s="264"/>
      <c r="I178" s="7"/>
      <c r="J178" s="7"/>
      <c r="K178" s="7"/>
      <c r="L178" s="7"/>
      <c r="M178" s="7"/>
      <c r="N178" s="7"/>
      <c r="O178" s="7"/>
      <c r="P178" s="7"/>
      <c r="Q178" s="265"/>
      <c r="R178" s="7"/>
      <c r="S178" s="7"/>
      <c r="T178" s="7"/>
      <c r="U178" s="266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</row>
    <row r="179" ht="18.0" customHeight="1">
      <c r="A179" s="7"/>
      <c r="B179" s="7"/>
      <c r="C179" s="7"/>
      <c r="D179" s="7"/>
      <c r="E179" s="7"/>
      <c r="F179" s="7"/>
      <c r="G179" s="7"/>
      <c r="H179" s="264"/>
      <c r="I179" s="7"/>
      <c r="J179" s="7"/>
      <c r="K179" s="7"/>
      <c r="L179" s="7"/>
      <c r="M179" s="7"/>
      <c r="N179" s="7"/>
      <c r="O179" s="7"/>
      <c r="P179" s="7"/>
      <c r="Q179" s="265"/>
      <c r="R179" s="7"/>
      <c r="S179" s="7"/>
      <c r="T179" s="7"/>
      <c r="U179" s="266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</row>
    <row r="180" ht="18.0" customHeight="1">
      <c r="A180" s="7"/>
      <c r="B180" s="7"/>
      <c r="C180" s="7"/>
      <c r="D180" s="7"/>
      <c r="E180" s="7"/>
      <c r="F180" s="7"/>
      <c r="G180" s="7"/>
      <c r="H180" s="264"/>
      <c r="I180" s="7"/>
      <c r="J180" s="7"/>
      <c r="K180" s="7"/>
      <c r="L180" s="7"/>
      <c r="M180" s="7"/>
      <c r="N180" s="7"/>
      <c r="O180" s="7"/>
      <c r="P180" s="7"/>
      <c r="Q180" s="265"/>
      <c r="R180" s="7"/>
      <c r="S180" s="7"/>
      <c r="T180" s="7"/>
      <c r="U180" s="266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</row>
    <row r="181" ht="18.0" customHeight="1">
      <c r="A181" s="7"/>
      <c r="B181" s="7"/>
      <c r="C181" s="7"/>
      <c r="D181" s="7"/>
      <c r="E181" s="7"/>
      <c r="F181" s="7"/>
      <c r="G181" s="7"/>
      <c r="H181" s="264"/>
      <c r="I181" s="7"/>
      <c r="J181" s="7"/>
      <c r="K181" s="7"/>
      <c r="L181" s="7"/>
      <c r="M181" s="7"/>
      <c r="N181" s="7"/>
      <c r="O181" s="7"/>
      <c r="P181" s="7"/>
      <c r="Q181" s="265"/>
      <c r="R181" s="7"/>
      <c r="S181" s="7"/>
      <c r="T181" s="7"/>
      <c r="U181" s="266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</row>
    <row r="182" ht="18.0" customHeight="1">
      <c r="A182" s="7"/>
      <c r="B182" s="7"/>
      <c r="C182" s="7"/>
      <c r="D182" s="7"/>
      <c r="E182" s="7"/>
      <c r="F182" s="7"/>
      <c r="G182" s="7"/>
      <c r="H182" s="264"/>
      <c r="I182" s="7"/>
      <c r="J182" s="7"/>
      <c r="K182" s="7"/>
      <c r="L182" s="7"/>
      <c r="M182" s="7"/>
      <c r="N182" s="7"/>
      <c r="O182" s="7"/>
      <c r="P182" s="7"/>
      <c r="Q182" s="265"/>
      <c r="R182" s="7"/>
      <c r="S182" s="7"/>
      <c r="T182" s="7"/>
      <c r="U182" s="266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</row>
    <row r="183" ht="18.0" customHeight="1">
      <c r="A183" s="7"/>
      <c r="B183" s="7"/>
      <c r="C183" s="7"/>
      <c r="D183" s="7"/>
      <c r="E183" s="7"/>
      <c r="F183" s="7"/>
      <c r="G183" s="7"/>
      <c r="H183" s="264"/>
      <c r="I183" s="7"/>
      <c r="J183" s="7"/>
      <c r="K183" s="7"/>
      <c r="L183" s="7"/>
      <c r="M183" s="7"/>
      <c r="N183" s="7"/>
      <c r="O183" s="7"/>
      <c r="P183" s="7"/>
      <c r="Q183" s="265"/>
      <c r="R183" s="7"/>
      <c r="S183" s="7"/>
      <c r="T183" s="7"/>
      <c r="U183" s="266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</row>
    <row r="184" ht="18.0" customHeight="1">
      <c r="A184" s="7"/>
      <c r="B184" s="7"/>
      <c r="C184" s="7"/>
      <c r="D184" s="7"/>
      <c r="E184" s="7"/>
      <c r="F184" s="7"/>
      <c r="G184" s="7"/>
      <c r="H184" s="264"/>
      <c r="I184" s="7"/>
      <c r="J184" s="7"/>
      <c r="K184" s="7"/>
      <c r="L184" s="7"/>
      <c r="M184" s="7"/>
      <c r="N184" s="7"/>
      <c r="O184" s="7"/>
      <c r="P184" s="7"/>
      <c r="Q184" s="265"/>
      <c r="R184" s="7"/>
      <c r="S184" s="7"/>
      <c r="T184" s="7"/>
      <c r="U184" s="266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</row>
    <row r="185" ht="18.0" customHeight="1">
      <c r="A185" s="7"/>
      <c r="B185" s="7"/>
      <c r="C185" s="7"/>
      <c r="D185" s="7"/>
      <c r="E185" s="7"/>
      <c r="F185" s="7"/>
      <c r="G185" s="7"/>
      <c r="H185" s="264"/>
      <c r="I185" s="7"/>
      <c r="J185" s="7"/>
      <c r="K185" s="7"/>
      <c r="L185" s="7"/>
      <c r="M185" s="7"/>
      <c r="N185" s="7"/>
      <c r="O185" s="7"/>
      <c r="P185" s="7"/>
      <c r="Q185" s="265"/>
      <c r="R185" s="7"/>
      <c r="S185" s="7"/>
      <c r="T185" s="7"/>
      <c r="U185" s="266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</row>
    <row r="186" ht="18.0" customHeight="1">
      <c r="A186" s="7"/>
      <c r="B186" s="7"/>
      <c r="C186" s="7"/>
      <c r="D186" s="7"/>
      <c r="E186" s="7"/>
      <c r="F186" s="7"/>
      <c r="G186" s="7"/>
      <c r="H186" s="264"/>
      <c r="I186" s="7"/>
      <c r="J186" s="7"/>
      <c r="K186" s="7"/>
      <c r="L186" s="7"/>
      <c r="M186" s="7"/>
      <c r="N186" s="7"/>
      <c r="O186" s="7"/>
      <c r="P186" s="7"/>
      <c r="Q186" s="265"/>
      <c r="R186" s="7"/>
      <c r="S186" s="7"/>
      <c r="T186" s="7"/>
      <c r="U186" s="266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</row>
    <row r="187" ht="18.0" customHeight="1">
      <c r="A187" s="7"/>
      <c r="B187" s="7"/>
      <c r="C187" s="7"/>
      <c r="D187" s="7"/>
      <c r="E187" s="7"/>
      <c r="F187" s="7"/>
      <c r="G187" s="7"/>
      <c r="H187" s="264"/>
      <c r="I187" s="7"/>
      <c r="J187" s="7"/>
      <c r="K187" s="7"/>
      <c r="L187" s="7"/>
      <c r="M187" s="7"/>
      <c r="N187" s="7"/>
      <c r="O187" s="7"/>
      <c r="P187" s="7"/>
      <c r="Q187" s="265"/>
      <c r="R187" s="7"/>
      <c r="S187" s="7"/>
      <c r="T187" s="7"/>
      <c r="U187" s="266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</row>
    <row r="188" ht="18.0" customHeight="1">
      <c r="A188" s="7"/>
      <c r="B188" s="7"/>
      <c r="C188" s="7"/>
      <c r="D188" s="7"/>
      <c r="E188" s="7"/>
      <c r="F188" s="7"/>
      <c r="G188" s="7"/>
      <c r="H188" s="264"/>
      <c r="I188" s="7"/>
      <c r="J188" s="7"/>
      <c r="K188" s="7"/>
      <c r="L188" s="7"/>
      <c r="M188" s="7"/>
      <c r="N188" s="7"/>
      <c r="O188" s="7"/>
      <c r="P188" s="7"/>
      <c r="Q188" s="265"/>
      <c r="R188" s="7"/>
      <c r="S188" s="7"/>
      <c r="T188" s="7"/>
      <c r="U188" s="266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</row>
    <row r="189" ht="18.0" customHeight="1">
      <c r="A189" s="7"/>
      <c r="B189" s="7"/>
      <c r="C189" s="7"/>
      <c r="D189" s="7"/>
      <c r="E189" s="7"/>
      <c r="F189" s="7"/>
      <c r="G189" s="7"/>
      <c r="H189" s="264"/>
      <c r="I189" s="7"/>
      <c r="J189" s="7"/>
      <c r="K189" s="7"/>
      <c r="L189" s="7"/>
      <c r="M189" s="7"/>
      <c r="N189" s="7"/>
      <c r="O189" s="7"/>
      <c r="P189" s="7"/>
      <c r="Q189" s="265"/>
      <c r="R189" s="7"/>
      <c r="S189" s="7"/>
      <c r="T189" s="7"/>
      <c r="U189" s="266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</row>
    <row r="190" ht="18.0" customHeight="1">
      <c r="A190" s="7"/>
      <c r="B190" s="7"/>
      <c r="C190" s="7"/>
      <c r="D190" s="7"/>
      <c r="E190" s="7"/>
      <c r="F190" s="7"/>
      <c r="G190" s="7"/>
      <c r="H190" s="264"/>
      <c r="I190" s="7"/>
      <c r="J190" s="7"/>
      <c r="K190" s="7"/>
      <c r="L190" s="7"/>
      <c r="M190" s="7"/>
      <c r="N190" s="7"/>
      <c r="O190" s="7"/>
      <c r="P190" s="7"/>
      <c r="Q190" s="265"/>
      <c r="R190" s="7"/>
      <c r="S190" s="7"/>
      <c r="T190" s="7"/>
      <c r="U190" s="266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</row>
    <row r="191" ht="18.0" customHeight="1">
      <c r="A191" s="7"/>
      <c r="B191" s="7"/>
      <c r="C191" s="7"/>
      <c r="D191" s="7"/>
      <c r="E191" s="7"/>
      <c r="F191" s="7"/>
      <c r="G191" s="7"/>
      <c r="H191" s="264"/>
      <c r="I191" s="7"/>
      <c r="J191" s="7"/>
      <c r="K191" s="7"/>
      <c r="L191" s="7"/>
      <c r="M191" s="7"/>
      <c r="N191" s="7"/>
      <c r="O191" s="7"/>
      <c r="P191" s="7"/>
      <c r="Q191" s="265"/>
      <c r="R191" s="7"/>
      <c r="S191" s="7"/>
      <c r="T191" s="7"/>
      <c r="U191" s="266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</row>
    <row r="192" ht="18.0" customHeight="1">
      <c r="A192" s="7"/>
      <c r="B192" s="7"/>
      <c r="C192" s="7"/>
      <c r="D192" s="7"/>
      <c r="E192" s="7"/>
      <c r="F192" s="7"/>
      <c r="G192" s="7"/>
      <c r="H192" s="264"/>
      <c r="I192" s="7"/>
      <c r="J192" s="7"/>
      <c r="K192" s="7"/>
      <c r="L192" s="7"/>
      <c r="M192" s="7"/>
      <c r="N192" s="7"/>
      <c r="O192" s="7"/>
      <c r="P192" s="7"/>
      <c r="Q192" s="265"/>
      <c r="R192" s="7"/>
      <c r="S192" s="7"/>
      <c r="T192" s="7"/>
      <c r="U192" s="266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</row>
    <row r="193" ht="18.0" customHeight="1">
      <c r="A193" s="7"/>
      <c r="B193" s="7"/>
      <c r="C193" s="7"/>
      <c r="D193" s="7"/>
      <c r="E193" s="7"/>
      <c r="F193" s="7"/>
      <c r="G193" s="7"/>
      <c r="H193" s="264"/>
      <c r="I193" s="7"/>
      <c r="J193" s="7"/>
      <c r="K193" s="7"/>
      <c r="L193" s="7"/>
      <c r="M193" s="7"/>
      <c r="N193" s="7"/>
      <c r="O193" s="7"/>
      <c r="P193" s="7"/>
      <c r="Q193" s="265"/>
      <c r="R193" s="7"/>
      <c r="S193" s="7"/>
      <c r="T193" s="7"/>
      <c r="U193" s="266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</row>
    <row r="194" ht="18.0" customHeight="1">
      <c r="A194" s="7"/>
      <c r="B194" s="7"/>
      <c r="C194" s="7"/>
      <c r="D194" s="7"/>
      <c r="E194" s="7"/>
      <c r="F194" s="7"/>
      <c r="G194" s="7"/>
      <c r="H194" s="264"/>
      <c r="I194" s="7"/>
      <c r="J194" s="7"/>
      <c r="K194" s="7"/>
      <c r="L194" s="7"/>
      <c r="M194" s="7"/>
      <c r="N194" s="7"/>
      <c r="O194" s="7"/>
      <c r="P194" s="7"/>
      <c r="Q194" s="265"/>
      <c r="R194" s="7"/>
      <c r="S194" s="7"/>
      <c r="T194" s="7"/>
      <c r="U194" s="266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</row>
    <row r="195" ht="18.0" customHeight="1">
      <c r="A195" s="7"/>
      <c r="B195" s="7"/>
      <c r="C195" s="7"/>
      <c r="D195" s="7"/>
      <c r="E195" s="7"/>
      <c r="F195" s="7"/>
      <c r="G195" s="7"/>
      <c r="H195" s="264"/>
      <c r="I195" s="7"/>
      <c r="J195" s="7"/>
      <c r="K195" s="7"/>
      <c r="L195" s="7"/>
      <c r="M195" s="7"/>
      <c r="N195" s="7"/>
      <c r="O195" s="7"/>
      <c r="P195" s="7"/>
      <c r="Q195" s="265"/>
      <c r="R195" s="7"/>
      <c r="S195" s="7"/>
      <c r="T195" s="7"/>
      <c r="U195" s="266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</row>
    <row r="196" ht="18.0" customHeight="1">
      <c r="A196" s="7"/>
      <c r="B196" s="7"/>
      <c r="C196" s="7"/>
      <c r="D196" s="7"/>
      <c r="E196" s="7"/>
      <c r="F196" s="7"/>
      <c r="G196" s="7"/>
      <c r="H196" s="264"/>
      <c r="I196" s="7"/>
      <c r="J196" s="7"/>
      <c r="K196" s="7"/>
      <c r="L196" s="7"/>
      <c r="M196" s="7"/>
      <c r="N196" s="7"/>
      <c r="O196" s="7"/>
      <c r="P196" s="7"/>
      <c r="Q196" s="265"/>
      <c r="R196" s="7"/>
      <c r="S196" s="7"/>
      <c r="T196" s="7"/>
      <c r="U196" s="266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</row>
    <row r="197" ht="18.0" customHeight="1">
      <c r="A197" s="7"/>
      <c r="B197" s="7"/>
      <c r="C197" s="7"/>
      <c r="D197" s="7"/>
      <c r="E197" s="7"/>
      <c r="F197" s="7"/>
      <c r="G197" s="7"/>
      <c r="H197" s="264"/>
      <c r="I197" s="7"/>
      <c r="J197" s="7"/>
      <c r="K197" s="7"/>
      <c r="L197" s="7"/>
      <c r="M197" s="7"/>
      <c r="N197" s="7"/>
      <c r="O197" s="7"/>
      <c r="P197" s="7"/>
      <c r="Q197" s="265"/>
      <c r="R197" s="7"/>
      <c r="S197" s="7"/>
      <c r="T197" s="7"/>
      <c r="U197" s="266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</row>
    <row r="198" ht="18.0" customHeight="1">
      <c r="A198" s="7"/>
      <c r="B198" s="7"/>
      <c r="C198" s="7"/>
      <c r="D198" s="7"/>
      <c r="E198" s="7"/>
      <c r="F198" s="7"/>
      <c r="G198" s="7"/>
      <c r="H198" s="264"/>
      <c r="I198" s="7"/>
      <c r="J198" s="7"/>
      <c r="K198" s="7"/>
      <c r="L198" s="7"/>
      <c r="M198" s="7"/>
      <c r="N198" s="7"/>
      <c r="O198" s="7"/>
      <c r="P198" s="7"/>
      <c r="Q198" s="265"/>
      <c r="R198" s="7"/>
      <c r="S198" s="7"/>
      <c r="T198" s="7"/>
      <c r="U198" s="266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</row>
    <row r="199" ht="18.0" customHeight="1">
      <c r="A199" s="7"/>
      <c r="B199" s="7"/>
      <c r="C199" s="7"/>
      <c r="D199" s="7"/>
      <c r="E199" s="7"/>
      <c r="F199" s="7"/>
      <c r="G199" s="7"/>
      <c r="H199" s="264"/>
      <c r="I199" s="7"/>
      <c r="J199" s="7"/>
      <c r="K199" s="7"/>
      <c r="L199" s="7"/>
      <c r="M199" s="7"/>
      <c r="N199" s="7"/>
      <c r="O199" s="7"/>
      <c r="P199" s="7"/>
      <c r="Q199" s="265"/>
      <c r="R199" s="7"/>
      <c r="S199" s="7"/>
      <c r="T199" s="7"/>
      <c r="U199" s="266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</row>
    <row r="200" ht="18.0" customHeight="1">
      <c r="A200" s="7"/>
      <c r="B200" s="7"/>
      <c r="C200" s="7"/>
      <c r="D200" s="7"/>
      <c r="E200" s="7"/>
      <c r="F200" s="7"/>
      <c r="G200" s="7"/>
      <c r="H200" s="264"/>
      <c r="I200" s="7"/>
      <c r="J200" s="7"/>
      <c r="K200" s="7"/>
      <c r="L200" s="7"/>
      <c r="M200" s="7"/>
      <c r="N200" s="7"/>
      <c r="O200" s="7"/>
      <c r="P200" s="7"/>
      <c r="Q200" s="265"/>
      <c r="R200" s="7"/>
      <c r="S200" s="7"/>
      <c r="T200" s="7"/>
      <c r="U200" s="266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</row>
    <row r="201" ht="18.0" customHeight="1">
      <c r="A201" s="7"/>
      <c r="B201" s="7"/>
      <c r="C201" s="7"/>
      <c r="D201" s="7"/>
      <c r="E201" s="7"/>
      <c r="F201" s="7"/>
      <c r="G201" s="7"/>
      <c r="H201" s="264"/>
      <c r="I201" s="7"/>
      <c r="J201" s="7"/>
      <c r="K201" s="7"/>
      <c r="L201" s="7"/>
      <c r="M201" s="7"/>
      <c r="N201" s="7"/>
      <c r="O201" s="7"/>
      <c r="P201" s="7"/>
      <c r="Q201" s="265"/>
      <c r="R201" s="7"/>
      <c r="S201" s="7"/>
      <c r="T201" s="7"/>
      <c r="U201" s="266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</row>
    <row r="202" ht="18.0" customHeight="1">
      <c r="A202" s="7"/>
      <c r="B202" s="7"/>
      <c r="C202" s="7"/>
      <c r="D202" s="7"/>
      <c r="E202" s="7"/>
      <c r="F202" s="7"/>
      <c r="G202" s="7"/>
      <c r="H202" s="264"/>
      <c r="I202" s="7"/>
      <c r="J202" s="7"/>
      <c r="K202" s="7"/>
      <c r="L202" s="7"/>
      <c r="M202" s="7"/>
      <c r="N202" s="7"/>
      <c r="O202" s="7"/>
      <c r="P202" s="7"/>
      <c r="Q202" s="265"/>
      <c r="R202" s="7"/>
      <c r="S202" s="7"/>
      <c r="T202" s="7"/>
      <c r="U202" s="266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</row>
    <row r="203" ht="18.0" customHeight="1">
      <c r="A203" s="7"/>
      <c r="B203" s="7"/>
      <c r="C203" s="7"/>
      <c r="D203" s="7"/>
      <c r="E203" s="7"/>
      <c r="F203" s="7"/>
      <c r="G203" s="7"/>
      <c r="H203" s="264"/>
      <c r="I203" s="7"/>
      <c r="J203" s="7"/>
      <c r="K203" s="7"/>
      <c r="L203" s="7"/>
      <c r="M203" s="7"/>
      <c r="N203" s="7"/>
      <c r="O203" s="7"/>
      <c r="P203" s="7"/>
      <c r="Q203" s="265"/>
      <c r="R203" s="7"/>
      <c r="S203" s="7"/>
      <c r="T203" s="7"/>
      <c r="U203" s="266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</row>
    <row r="204" ht="18.0" customHeight="1">
      <c r="A204" s="7"/>
      <c r="B204" s="7"/>
      <c r="C204" s="7"/>
      <c r="D204" s="7"/>
      <c r="E204" s="7"/>
      <c r="F204" s="7"/>
      <c r="G204" s="7"/>
      <c r="H204" s="264"/>
      <c r="I204" s="7"/>
      <c r="J204" s="7"/>
      <c r="K204" s="7"/>
      <c r="L204" s="7"/>
      <c r="M204" s="7"/>
      <c r="N204" s="7"/>
      <c r="O204" s="7"/>
      <c r="P204" s="7"/>
      <c r="Q204" s="265"/>
      <c r="R204" s="7"/>
      <c r="S204" s="7"/>
      <c r="T204" s="7"/>
      <c r="U204" s="266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</row>
    <row r="205" ht="18.0" customHeight="1">
      <c r="A205" s="7"/>
      <c r="B205" s="7"/>
      <c r="C205" s="7"/>
      <c r="D205" s="7"/>
      <c r="E205" s="7"/>
      <c r="F205" s="7"/>
      <c r="G205" s="7"/>
      <c r="H205" s="264"/>
      <c r="I205" s="7"/>
      <c r="J205" s="7"/>
      <c r="K205" s="7"/>
      <c r="L205" s="7"/>
      <c r="M205" s="7"/>
      <c r="N205" s="7"/>
      <c r="O205" s="7"/>
      <c r="P205" s="7"/>
      <c r="Q205" s="265"/>
      <c r="R205" s="7"/>
      <c r="S205" s="7"/>
      <c r="T205" s="7"/>
      <c r="U205" s="266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</row>
    <row r="206" ht="18.0" customHeight="1">
      <c r="A206" s="7"/>
      <c r="B206" s="7"/>
      <c r="C206" s="7"/>
      <c r="D206" s="7"/>
      <c r="E206" s="7"/>
      <c r="F206" s="7"/>
      <c r="G206" s="7"/>
      <c r="H206" s="264"/>
      <c r="I206" s="7"/>
      <c r="J206" s="7"/>
      <c r="K206" s="7"/>
      <c r="L206" s="7"/>
      <c r="M206" s="7"/>
      <c r="N206" s="7"/>
      <c r="O206" s="7"/>
      <c r="P206" s="7"/>
      <c r="Q206" s="265"/>
      <c r="R206" s="7"/>
      <c r="S206" s="7"/>
      <c r="T206" s="7"/>
      <c r="U206" s="266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</row>
    <row r="207" ht="18.0" customHeight="1">
      <c r="A207" s="7"/>
      <c r="B207" s="7"/>
      <c r="C207" s="7"/>
      <c r="D207" s="7"/>
      <c r="E207" s="7"/>
      <c r="F207" s="7"/>
      <c r="G207" s="7"/>
      <c r="H207" s="264"/>
      <c r="I207" s="7"/>
      <c r="J207" s="7"/>
      <c r="K207" s="7"/>
      <c r="L207" s="7"/>
      <c r="M207" s="7"/>
      <c r="N207" s="7"/>
      <c r="O207" s="7"/>
      <c r="P207" s="7"/>
      <c r="Q207" s="265"/>
      <c r="R207" s="7"/>
      <c r="S207" s="7"/>
      <c r="T207" s="7"/>
      <c r="U207" s="266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</row>
    <row r="208" ht="18.0" customHeight="1">
      <c r="A208" s="7"/>
      <c r="B208" s="7"/>
      <c r="C208" s="7"/>
      <c r="D208" s="7"/>
      <c r="E208" s="7"/>
      <c r="F208" s="7"/>
      <c r="G208" s="7"/>
      <c r="H208" s="264"/>
      <c r="I208" s="7"/>
      <c r="J208" s="7"/>
      <c r="K208" s="7"/>
      <c r="L208" s="7"/>
      <c r="M208" s="7"/>
      <c r="N208" s="7"/>
      <c r="O208" s="7"/>
      <c r="P208" s="7"/>
      <c r="Q208" s="265"/>
      <c r="R208" s="7"/>
      <c r="S208" s="7"/>
      <c r="T208" s="7"/>
      <c r="U208" s="266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</row>
    <row r="209" ht="18.0" customHeight="1">
      <c r="A209" s="7"/>
      <c r="B209" s="7"/>
      <c r="C209" s="7"/>
      <c r="D209" s="7"/>
      <c r="E209" s="7"/>
      <c r="F209" s="7"/>
      <c r="G209" s="7"/>
      <c r="H209" s="264"/>
      <c r="I209" s="7"/>
      <c r="J209" s="7"/>
      <c r="K209" s="7"/>
      <c r="L209" s="7"/>
      <c r="M209" s="7"/>
      <c r="N209" s="7"/>
      <c r="O209" s="7"/>
      <c r="P209" s="7"/>
      <c r="Q209" s="265"/>
      <c r="R209" s="7"/>
      <c r="S209" s="7"/>
      <c r="T209" s="7"/>
      <c r="U209" s="266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</row>
    <row r="210" ht="18.0" customHeight="1">
      <c r="A210" s="7"/>
      <c r="B210" s="7"/>
      <c r="C210" s="7"/>
      <c r="D210" s="7"/>
      <c r="E210" s="7"/>
      <c r="F210" s="7"/>
      <c r="G210" s="7"/>
      <c r="H210" s="264"/>
      <c r="I210" s="7"/>
      <c r="J210" s="7"/>
      <c r="K210" s="7"/>
      <c r="L210" s="7"/>
      <c r="M210" s="7"/>
      <c r="N210" s="7"/>
      <c r="O210" s="7"/>
      <c r="P210" s="7"/>
      <c r="Q210" s="265"/>
      <c r="R210" s="7"/>
      <c r="S210" s="7"/>
      <c r="T210" s="7"/>
      <c r="U210" s="266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</row>
    <row r="211" ht="18.0" customHeight="1">
      <c r="A211" s="7"/>
      <c r="B211" s="7"/>
      <c r="C211" s="7"/>
      <c r="D211" s="7"/>
      <c r="E211" s="7"/>
      <c r="F211" s="7"/>
      <c r="G211" s="7"/>
      <c r="H211" s="264"/>
      <c r="I211" s="7"/>
      <c r="J211" s="7"/>
      <c r="K211" s="7"/>
      <c r="L211" s="7"/>
      <c r="M211" s="7"/>
      <c r="N211" s="7"/>
      <c r="O211" s="7"/>
      <c r="P211" s="7"/>
      <c r="Q211" s="265"/>
      <c r="R211" s="7"/>
      <c r="S211" s="7"/>
      <c r="T211" s="7"/>
      <c r="U211" s="266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</row>
    <row r="212" ht="18.0" customHeight="1">
      <c r="A212" s="7"/>
      <c r="B212" s="7"/>
      <c r="C212" s="7"/>
      <c r="D212" s="7"/>
      <c r="E212" s="7"/>
      <c r="F212" s="7"/>
      <c r="G212" s="7"/>
      <c r="H212" s="264"/>
      <c r="I212" s="7"/>
      <c r="J212" s="7"/>
      <c r="K212" s="7"/>
      <c r="L212" s="7"/>
      <c r="M212" s="7"/>
      <c r="N212" s="7"/>
      <c r="O212" s="7"/>
      <c r="P212" s="7"/>
      <c r="Q212" s="265"/>
      <c r="R212" s="7"/>
      <c r="S212" s="7"/>
      <c r="T212" s="7"/>
      <c r="U212" s="266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</row>
    <row r="213" ht="18.0" customHeight="1">
      <c r="A213" s="7"/>
      <c r="B213" s="7"/>
      <c r="C213" s="7"/>
      <c r="D213" s="7"/>
      <c r="E213" s="7"/>
      <c r="F213" s="7"/>
      <c r="G213" s="7"/>
      <c r="H213" s="264"/>
      <c r="I213" s="7"/>
      <c r="J213" s="7"/>
      <c r="K213" s="7"/>
      <c r="L213" s="7"/>
      <c r="M213" s="7"/>
      <c r="N213" s="7"/>
      <c r="O213" s="7"/>
      <c r="P213" s="7"/>
      <c r="Q213" s="265"/>
      <c r="R213" s="7"/>
      <c r="S213" s="7"/>
      <c r="T213" s="7"/>
      <c r="U213" s="266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</row>
    <row r="214" ht="18.0" customHeight="1">
      <c r="A214" s="7"/>
      <c r="B214" s="7"/>
      <c r="C214" s="7"/>
      <c r="D214" s="7"/>
      <c r="E214" s="7"/>
      <c r="F214" s="7"/>
      <c r="G214" s="7"/>
      <c r="H214" s="264"/>
      <c r="I214" s="7"/>
      <c r="J214" s="7"/>
      <c r="K214" s="7"/>
      <c r="L214" s="7"/>
      <c r="M214" s="7"/>
      <c r="N214" s="7"/>
      <c r="O214" s="7"/>
      <c r="P214" s="7"/>
      <c r="Q214" s="265"/>
      <c r="R214" s="7"/>
      <c r="S214" s="7"/>
      <c r="T214" s="7"/>
      <c r="U214" s="266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</row>
    <row r="215" ht="18.0" customHeight="1">
      <c r="A215" s="7"/>
      <c r="B215" s="7"/>
      <c r="C215" s="7"/>
      <c r="D215" s="7"/>
      <c r="E215" s="7"/>
      <c r="F215" s="7"/>
      <c r="G215" s="7"/>
      <c r="H215" s="264"/>
      <c r="I215" s="7"/>
      <c r="J215" s="7"/>
      <c r="K215" s="7"/>
      <c r="L215" s="7"/>
      <c r="M215" s="7"/>
      <c r="N215" s="7"/>
      <c r="O215" s="7"/>
      <c r="P215" s="7"/>
      <c r="Q215" s="265"/>
      <c r="R215" s="7"/>
      <c r="S215" s="7"/>
      <c r="T215" s="7"/>
      <c r="U215" s="266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</row>
    <row r="216" ht="18.0" customHeight="1">
      <c r="A216" s="7"/>
      <c r="B216" s="7"/>
      <c r="C216" s="7"/>
      <c r="D216" s="7"/>
      <c r="E216" s="7"/>
      <c r="F216" s="7"/>
      <c r="G216" s="7"/>
      <c r="H216" s="264"/>
      <c r="I216" s="7"/>
      <c r="J216" s="7"/>
      <c r="K216" s="7"/>
      <c r="L216" s="7"/>
      <c r="M216" s="7"/>
      <c r="N216" s="7"/>
      <c r="O216" s="7"/>
      <c r="P216" s="7"/>
      <c r="Q216" s="265"/>
      <c r="R216" s="7"/>
      <c r="S216" s="7"/>
      <c r="T216" s="7"/>
      <c r="U216" s="266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</row>
    <row r="217" ht="18.0" customHeight="1">
      <c r="A217" s="7"/>
      <c r="B217" s="7"/>
      <c r="C217" s="7"/>
      <c r="D217" s="7"/>
      <c r="E217" s="7"/>
      <c r="F217" s="7"/>
      <c r="G217" s="7"/>
      <c r="H217" s="264"/>
      <c r="I217" s="7"/>
      <c r="J217" s="7"/>
      <c r="K217" s="7"/>
      <c r="L217" s="7"/>
      <c r="M217" s="7"/>
      <c r="N217" s="7"/>
      <c r="O217" s="7"/>
      <c r="P217" s="7"/>
      <c r="Q217" s="265"/>
      <c r="R217" s="7"/>
      <c r="S217" s="7"/>
      <c r="T217" s="7"/>
      <c r="U217" s="266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</row>
    <row r="218" ht="18.0" customHeight="1">
      <c r="A218" s="7"/>
      <c r="B218" s="7"/>
      <c r="C218" s="7"/>
      <c r="D218" s="7"/>
      <c r="E218" s="7"/>
      <c r="F218" s="7"/>
      <c r="G218" s="7"/>
      <c r="H218" s="264"/>
      <c r="I218" s="7"/>
      <c r="J218" s="7"/>
      <c r="K218" s="7"/>
      <c r="L218" s="7"/>
      <c r="M218" s="7"/>
      <c r="N218" s="7"/>
      <c r="O218" s="7"/>
      <c r="P218" s="7"/>
      <c r="Q218" s="265"/>
      <c r="R218" s="7"/>
      <c r="S218" s="7"/>
      <c r="T218" s="7"/>
      <c r="U218" s="266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</row>
    <row r="219" ht="18.0" customHeight="1">
      <c r="A219" s="7"/>
      <c r="B219" s="7"/>
      <c r="C219" s="7"/>
      <c r="D219" s="7"/>
      <c r="E219" s="7"/>
      <c r="F219" s="7"/>
      <c r="G219" s="7"/>
      <c r="H219" s="264"/>
      <c r="I219" s="7"/>
      <c r="J219" s="7"/>
      <c r="K219" s="7"/>
      <c r="L219" s="7"/>
      <c r="M219" s="7"/>
      <c r="N219" s="7"/>
      <c r="O219" s="7"/>
      <c r="P219" s="7"/>
      <c r="Q219" s="265"/>
      <c r="R219" s="7"/>
      <c r="S219" s="7"/>
      <c r="T219" s="7"/>
      <c r="U219" s="266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</row>
    <row r="220" ht="18.0" customHeight="1">
      <c r="A220" s="7"/>
      <c r="B220" s="7"/>
      <c r="C220" s="7"/>
      <c r="D220" s="7"/>
      <c r="E220" s="7"/>
      <c r="F220" s="7"/>
      <c r="G220" s="7"/>
      <c r="H220" s="264"/>
      <c r="I220" s="7"/>
      <c r="J220" s="7"/>
      <c r="K220" s="7"/>
      <c r="L220" s="7"/>
      <c r="M220" s="7"/>
      <c r="N220" s="7"/>
      <c r="O220" s="7"/>
      <c r="P220" s="7"/>
      <c r="Q220" s="265"/>
      <c r="R220" s="7"/>
      <c r="S220" s="7"/>
      <c r="T220" s="7"/>
      <c r="U220" s="266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</row>
    <row r="221" ht="18.0" customHeight="1">
      <c r="A221" s="7"/>
      <c r="B221" s="7"/>
      <c r="C221" s="7"/>
      <c r="D221" s="7"/>
      <c r="E221" s="7"/>
      <c r="F221" s="7"/>
      <c r="G221" s="7"/>
      <c r="H221" s="264"/>
      <c r="I221" s="7"/>
      <c r="J221" s="7"/>
      <c r="K221" s="7"/>
      <c r="L221" s="7"/>
      <c r="M221" s="7"/>
      <c r="N221" s="7"/>
      <c r="O221" s="7"/>
      <c r="P221" s="7"/>
      <c r="Q221" s="265"/>
      <c r="R221" s="7"/>
      <c r="S221" s="7"/>
      <c r="T221" s="7"/>
      <c r="U221" s="266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</row>
    <row r="222" ht="18.0" customHeight="1">
      <c r="A222" s="7"/>
      <c r="B222" s="7"/>
      <c r="C222" s="7"/>
      <c r="D222" s="7"/>
      <c r="E222" s="7"/>
      <c r="F222" s="7"/>
      <c r="G222" s="7"/>
      <c r="H222" s="264"/>
      <c r="I222" s="7"/>
      <c r="J222" s="7"/>
      <c r="K222" s="7"/>
      <c r="L222" s="7"/>
      <c r="M222" s="7"/>
      <c r="N222" s="7"/>
      <c r="O222" s="7"/>
      <c r="P222" s="7"/>
      <c r="Q222" s="265"/>
      <c r="R222" s="7"/>
      <c r="S222" s="7"/>
      <c r="T222" s="7"/>
      <c r="U222" s="266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</row>
    <row r="223" ht="18.0" customHeight="1">
      <c r="A223" s="7"/>
      <c r="B223" s="7"/>
      <c r="C223" s="7"/>
      <c r="D223" s="7"/>
      <c r="E223" s="7"/>
      <c r="F223" s="7"/>
      <c r="G223" s="7"/>
      <c r="H223" s="264"/>
      <c r="I223" s="7"/>
      <c r="J223" s="7"/>
      <c r="K223" s="7"/>
      <c r="L223" s="7"/>
      <c r="M223" s="7"/>
      <c r="N223" s="7"/>
      <c r="O223" s="7"/>
      <c r="P223" s="7"/>
      <c r="Q223" s="265"/>
      <c r="R223" s="7"/>
      <c r="S223" s="7"/>
      <c r="T223" s="7"/>
      <c r="U223" s="266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</row>
    <row r="224" ht="18.0" customHeight="1">
      <c r="A224" s="7"/>
      <c r="B224" s="7"/>
      <c r="C224" s="7"/>
      <c r="D224" s="7"/>
      <c r="E224" s="7"/>
      <c r="F224" s="7"/>
      <c r="G224" s="7"/>
      <c r="H224" s="264"/>
      <c r="I224" s="7"/>
      <c r="J224" s="7"/>
      <c r="K224" s="7"/>
      <c r="L224" s="7"/>
      <c r="M224" s="7"/>
      <c r="N224" s="7"/>
      <c r="O224" s="7"/>
      <c r="P224" s="7"/>
      <c r="Q224" s="265"/>
      <c r="R224" s="7"/>
      <c r="S224" s="7"/>
      <c r="T224" s="7"/>
      <c r="U224" s="266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</row>
    <row r="225" ht="18.0" customHeight="1">
      <c r="A225" s="7"/>
      <c r="B225" s="7"/>
      <c r="C225" s="7"/>
      <c r="D225" s="7"/>
      <c r="E225" s="7"/>
      <c r="F225" s="7"/>
      <c r="G225" s="7"/>
      <c r="H225" s="264"/>
      <c r="I225" s="7"/>
      <c r="J225" s="7"/>
      <c r="K225" s="7"/>
      <c r="L225" s="7"/>
      <c r="M225" s="7"/>
      <c r="N225" s="7"/>
      <c r="O225" s="7"/>
      <c r="P225" s="7"/>
      <c r="Q225" s="265"/>
      <c r="R225" s="7"/>
      <c r="S225" s="7"/>
      <c r="T225" s="7"/>
      <c r="U225" s="266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</row>
    <row r="226" ht="18.0" customHeight="1">
      <c r="A226" s="7"/>
      <c r="B226" s="7"/>
      <c r="C226" s="7"/>
      <c r="D226" s="7"/>
      <c r="E226" s="7"/>
      <c r="F226" s="7"/>
      <c r="G226" s="7"/>
      <c r="H226" s="264"/>
      <c r="I226" s="7"/>
      <c r="J226" s="7"/>
      <c r="K226" s="7"/>
      <c r="L226" s="7"/>
      <c r="M226" s="7"/>
      <c r="N226" s="7"/>
      <c r="O226" s="7"/>
      <c r="P226" s="7"/>
      <c r="Q226" s="265"/>
      <c r="R226" s="7"/>
      <c r="S226" s="7"/>
      <c r="T226" s="7"/>
      <c r="U226" s="266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</row>
    <row r="227" ht="18.0" customHeight="1">
      <c r="A227" s="7"/>
      <c r="B227" s="7"/>
      <c r="C227" s="7"/>
      <c r="D227" s="7"/>
      <c r="E227" s="7"/>
      <c r="F227" s="7"/>
      <c r="G227" s="7"/>
      <c r="H227" s="264"/>
      <c r="I227" s="7"/>
      <c r="J227" s="7"/>
      <c r="K227" s="7"/>
      <c r="L227" s="7"/>
      <c r="M227" s="7"/>
      <c r="N227" s="7"/>
      <c r="O227" s="7"/>
      <c r="P227" s="7"/>
      <c r="Q227" s="265"/>
      <c r="R227" s="7"/>
      <c r="S227" s="7"/>
      <c r="T227" s="7"/>
      <c r="U227" s="266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</row>
    <row r="228" ht="18.0" customHeight="1">
      <c r="A228" s="7"/>
      <c r="B228" s="7"/>
      <c r="C228" s="7"/>
      <c r="D228" s="7"/>
      <c r="E228" s="7"/>
      <c r="F228" s="7"/>
      <c r="G228" s="7"/>
      <c r="H228" s="264"/>
      <c r="I228" s="7"/>
      <c r="J228" s="7"/>
      <c r="K228" s="7"/>
      <c r="L228" s="7"/>
      <c r="M228" s="7"/>
      <c r="N228" s="7"/>
      <c r="O228" s="7"/>
      <c r="P228" s="7"/>
      <c r="Q228" s="265"/>
      <c r="R228" s="7"/>
      <c r="S228" s="7"/>
      <c r="T228" s="7"/>
      <c r="U228" s="266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</row>
    <row r="229" ht="18.0" customHeight="1">
      <c r="A229" s="7"/>
      <c r="B229" s="7"/>
      <c r="C229" s="7"/>
      <c r="D229" s="7"/>
      <c r="E229" s="7"/>
      <c r="F229" s="7"/>
      <c r="G229" s="7"/>
      <c r="H229" s="264"/>
      <c r="I229" s="7"/>
      <c r="J229" s="7"/>
      <c r="K229" s="7"/>
      <c r="L229" s="7"/>
      <c r="M229" s="7"/>
      <c r="N229" s="7"/>
      <c r="O229" s="7"/>
      <c r="P229" s="7"/>
      <c r="Q229" s="265"/>
      <c r="R229" s="7"/>
      <c r="S229" s="7"/>
      <c r="T229" s="7"/>
      <c r="U229" s="266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</row>
    <row r="230" ht="18.0" customHeight="1">
      <c r="A230" s="7"/>
      <c r="B230" s="7"/>
      <c r="C230" s="7"/>
      <c r="D230" s="7"/>
      <c r="E230" s="7"/>
      <c r="F230" s="7"/>
      <c r="G230" s="7"/>
      <c r="H230" s="264"/>
      <c r="I230" s="7"/>
      <c r="J230" s="7"/>
      <c r="K230" s="7"/>
      <c r="L230" s="7"/>
      <c r="M230" s="7"/>
      <c r="N230" s="7"/>
      <c r="O230" s="7"/>
      <c r="P230" s="7"/>
      <c r="Q230" s="265"/>
      <c r="R230" s="7"/>
      <c r="S230" s="7"/>
      <c r="T230" s="7"/>
      <c r="U230" s="266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</row>
    <row r="231" ht="18.0" customHeight="1">
      <c r="A231" s="7"/>
      <c r="B231" s="7"/>
      <c r="C231" s="7"/>
      <c r="D231" s="7"/>
      <c r="E231" s="7"/>
      <c r="F231" s="7"/>
      <c r="G231" s="7"/>
      <c r="H231" s="264"/>
      <c r="I231" s="7"/>
      <c r="J231" s="7"/>
      <c r="K231" s="7"/>
      <c r="L231" s="7"/>
      <c r="M231" s="7"/>
      <c r="N231" s="7"/>
      <c r="O231" s="7"/>
      <c r="P231" s="7"/>
      <c r="Q231" s="265"/>
      <c r="R231" s="7"/>
      <c r="S231" s="7"/>
      <c r="T231" s="7"/>
      <c r="U231" s="266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</row>
    <row r="232" ht="18.0" customHeight="1">
      <c r="A232" s="7"/>
      <c r="B232" s="7"/>
      <c r="C232" s="7"/>
      <c r="D232" s="7"/>
      <c r="E232" s="7"/>
      <c r="F232" s="7"/>
      <c r="G232" s="7"/>
      <c r="H232" s="264"/>
      <c r="I232" s="7"/>
      <c r="J232" s="7"/>
      <c r="K232" s="7"/>
      <c r="L232" s="7"/>
      <c r="M232" s="7"/>
      <c r="N232" s="7"/>
      <c r="O232" s="7"/>
      <c r="P232" s="7"/>
      <c r="Q232" s="265"/>
      <c r="R232" s="7"/>
      <c r="S232" s="7"/>
      <c r="T232" s="7"/>
      <c r="U232" s="266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</row>
    <row r="233" ht="18.0" customHeight="1">
      <c r="A233" s="7"/>
      <c r="B233" s="7"/>
      <c r="C233" s="7"/>
      <c r="D233" s="7"/>
      <c r="E233" s="7"/>
      <c r="F233" s="7"/>
      <c r="G233" s="7"/>
      <c r="H233" s="264"/>
      <c r="I233" s="7"/>
      <c r="J233" s="7"/>
      <c r="K233" s="7"/>
      <c r="L233" s="7"/>
      <c r="M233" s="7"/>
      <c r="N233" s="7"/>
      <c r="O233" s="7"/>
      <c r="P233" s="7"/>
      <c r="Q233" s="265"/>
      <c r="R233" s="7"/>
      <c r="S233" s="7"/>
      <c r="T233" s="7"/>
      <c r="U233" s="266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</row>
    <row r="234" ht="18.0" customHeight="1">
      <c r="A234" s="7"/>
      <c r="B234" s="7"/>
      <c r="C234" s="7"/>
      <c r="D234" s="7"/>
      <c r="E234" s="7"/>
      <c r="F234" s="7"/>
      <c r="G234" s="7"/>
      <c r="H234" s="264"/>
      <c r="I234" s="7"/>
      <c r="J234" s="7"/>
      <c r="K234" s="7"/>
      <c r="L234" s="7"/>
      <c r="M234" s="7"/>
      <c r="N234" s="7"/>
      <c r="O234" s="7"/>
      <c r="P234" s="7"/>
      <c r="Q234" s="265"/>
      <c r="R234" s="7"/>
      <c r="S234" s="7"/>
      <c r="T234" s="7"/>
      <c r="U234" s="266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</row>
    <row r="235" ht="18.0" customHeight="1">
      <c r="A235" s="7"/>
      <c r="B235" s="7"/>
      <c r="C235" s="7"/>
      <c r="D235" s="7"/>
      <c r="E235" s="7"/>
      <c r="F235" s="7"/>
      <c r="G235" s="7"/>
      <c r="H235" s="264"/>
      <c r="I235" s="7"/>
      <c r="J235" s="7"/>
      <c r="K235" s="7"/>
      <c r="L235" s="7"/>
      <c r="M235" s="7"/>
      <c r="N235" s="7"/>
      <c r="O235" s="7"/>
      <c r="P235" s="7"/>
      <c r="Q235" s="265"/>
      <c r="R235" s="7"/>
      <c r="S235" s="7"/>
      <c r="T235" s="7"/>
      <c r="U235" s="266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</row>
    <row r="236" ht="18.0" customHeight="1">
      <c r="A236" s="7"/>
      <c r="B236" s="7"/>
      <c r="C236" s="7"/>
      <c r="D236" s="7"/>
      <c r="E236" s="7"/>
      <c r="F236" s="7"/>
      <c r="G236" s="7"/>
      <c r="H236" s="264"/>
      <c r="I236" s="7"/>
      <c r="J236" s="7"/>
      <c r="K236" s="7"/>
      <c r="L236" s="7"/>
      <c r="M236" s="7"/>
      <c r="N236" s="7"/>
      <c r="O236" s="7"/>
      <c r="P236" s="7"/>
      <c r="Q236" s="265"/>
      <c r="R236" s="7"/>
      <c r="S236" s="7"/>
      <c r="T236" s="7"/>
      <c r="U236" s="266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</row>
    <row r="237" ht="18.0" customHeight="1">
      <c r="A237" s="7"/>
      <c r="B237" s="7"/>
      <c r="C237" s="7"/>
      <c r="D237" s="7"/>
      <c r="E237" s="7"/>
      <c r="F237" s="7"/>
      <c r="G237" s="7"/>
      <c r="H237" s="264"/>
      <c r="I237" s="7"/>
      <c r="J237" s="7"/>
      <c r="K237" s="7"/>
      <c r="L237" s="7"/>
      <c r="M237" s="7"/>
      <c r="N237" s="7"/>
      <c r="O237" s="7"/>
      <c r="P237" s="7"/>
      <c r="Q237" s="265"/>
      <c r="R237" s="7"/>
      <c r="S237" s="7"/>
      <c r="T237" s="7"/>
      <c r="U237" s="266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</row>
    <row r="238" ht="18.0" customHeight="1">
      <c r="A238" s="7"/>
      <c r="B238" s="7"/>
      <c r="C238" s="7"/>
      <c r="D238" s="7"/>
      <c r="E238" s="7"/>
      <c r="F238" s="7"/>
      <c r="G238" s="7"/>
      <c r="H238" s="264"/>
      <c r="I238" s="7"/>
      <c r="J238" s="7"/>
      <c r="K238" s="7"/>
      <c r="L238" s="7"/>
      <c r="M238" s="7"/>
      <c r="N238" s="7"/>
      <c r="O238" s="7"/>
      <c r="P238" s="7"/>
      <c r="Q238" s="265"/>
      <c r="R238" s="7"/>
      <c r="S238" s="7"/>
      <c r="T238" s="7"/>
      <c r="U238" s="266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</row>
    <row r="239" ht="18.0" customHeight="1">
      <c r="A239" s="7"/>
      <c r="B239" s="7"/>
      <c r="C239" s="7"/>
      <c r="D239" s="7"/>
      <c r="E239" s="7"/>
      <c r="F239" s="7"/>
      <c r="G239" s="7"/>
      <c r="H239" s="264"/>
      <c r="I239" s="7"/>
      <c r="J239" s="7"/>
      <c r="K239" s="7"/>
      <c r="L239" s="7"/>
      <c r="M239" s="7"/>
      <c r="N239" s="7"/>
      <c r="O239" s="7"/>
      <c r="P239" s="7"/>
      <c r="Q239" s="265"/>
      <c r="R239" s="7"/>
      <c r="S239" s="7"/>
      <c r="T239" s="7"/>
      <c r="U239" s="266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</row>
    <row r="240" ht="18.0" customHeight="1">
      <c r="A240" s="7"/>
      <c r="B240" s="7"/>
      <c r="C240" s="7"/>
      <c r="D240" s="7"/>
      <c r="E240" s="7"/>
      <c r="F240" s="7"/>
      <c r="G240" s="7"/>
      <c r="H240" s="264"/>
      <c r="I240" s="7"/>
      <c r="J240" s="7"/>
      <c r="K240" s="7"/>
      <c r="L240" s="7"/>
      <c r="M240" s="7"/>
      <c r="N240" s="7"/>
      <c r="O240" s="7"/>
      <c r="P240" s="7"/>
      <c r="Q240" s="265"/>
      <c r="R240" s="7"/>
      <c r="S240" s="7"/>
      <c r="T240" s="7"/>
      <c r="U240" s="266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</row>
    <row r="241" ht="18.0" customHeight="1">
      <c r="A241" s="7"/>
      <c r="B241" s="7"/>
      <c r="C241" s="7"/>
      <c r="D241" s="7"/>
      <c r="E241" s="7"/>
      <c r="F241" s="7"/>
      <c r="G241" s="7"/>
      <c r="H241" s="264"/>
      <c r="I241" s="7"/>
      <c r="J241" s="7"/>
      <c r="K241" s="7"/>
      <c r="L241" s="7"/>
      <c r="M241" s="7"/>
      <c r="N241" s="7"/>
      <c r="O241" s="7"/>
      <c r="P241" s="7"/>
      <c r="Q241" s="265"/>
      <c r="R241" s="7"/>
      <c r="S241" s="7"/>
      <c r="T241" s="7"/>
      <c r="U241" s="266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</row>
    <row r="242" ht="18.0" customHeight="1">
      <c r="A242" s="7"/>
      <c r="B242" s="7"/>
      <c r="C242" s="7"/>
      <c r="D242" s="7"/>
      <c r="E242" s="7"/>
      <c r="F242" s="7"/>
      <c r="G242" s="7"/>
      <c r="H242" s="264"/>
      <c r="I242" s="7"/>
      <c r="J242" s="7"/>
      <c r="K242" s="7"/>
      <c r="L242" s="7"/>
      <c r="M242" s="7"/>
      <c r="N242" s="7"/>
      <c r="O242" s="7"/>
      <c r="P242" s="7"/>
      <c r="Q242" s="265"/>
      <c r="R242" s="7"/>
      <c r="S242" s="7"/>
      <c r="T242" s="7"/>
      <c r="U242" s="266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</row>
    <row r="243" ht="18.0" customHeight="1">
      <c r="A243" s="7"/>
      <c r="B243" s="7"/>
      <c r="C243" s="7"/>
      <c r="D243" s="7"/>
      <c r="E243" s="7"/>
      <c r="F243" s="7"/>
      <c r="G243" s="7"/>
      <c r="H243" s="264"/>
      <c r="I243" s="7"/>
      <c r="J243" s="7"/>
      <c r="K243" s="7"/>
      <c r="L243" s="7"/>
      <c r="M243" s="7"/>
      <c r="N243" s="7"/>
      <c r="O243" s="7"/>
      <c r="P243" s="7"/>
      <c r="Q243" s="265"/>
      <c r="R243" s="7"/>
      <c r="S243" s="7"/>
      <c r="T243" s="7"/>
      <c r="U243" s="266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</row>
    <row r="244" ht="18.0" customHeight="1">
      <c r="A244" s="7"/>
      <c r="B244" s="7"/>
      <c r="C244" s="7"/>
      <c r="D244" s="7"/>
      <c r="E244" s="7"/>
      <c r="F244" s="7"/>
      <c r="G244" s="7"/>
      <c r="H244" s="264"/>
      <c r="I244" s="7"/>
      <c r="J244" s="7"/>
      <c r="K244" s="7"/>
      <c r="L244" s="7"/>
      <c r="M244" s="7"/>
      <c r="N244" s="7"/>
      <c r="O244" s="7"/>
      <c r="P244" s="7"/>
      <c r="Q244" s="265"/>
      <c r="R244" s="7"/>
      <c r="S244" s="7"/>
      <c r="T244" s="7"/>
      <c r="U244" s="266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</row>
    <row r="245" ht="18.0" customHeight="1">
      <c r="A245" s="7"/>
      <c r="B245" s="7"/>
      <c r="C245" s="7"/>
      <c r="D245" s="7"/>
      <c r="E245" s="7"/>
      <c r="F245" s="7"/>
      <c r="G245" s="7"/>
      <c r="H245" s="264"/>
      <c r="I245" s="7"/>
      <c r="J245" s="7"/>
      <c r="K245" s="7"/>
      <c r="L245" s="7"/>
      <c r="M245" s="7"/>
      <c r="N245" s="7"/>
      <c r="O245" s="7"/>
      <c r="P245" s="7"/>
      <c r="Q245" s="265"/>
      <c r="R245" s="7"/>
      <c r="S245" s="7"/>
      <c r="T245" s="7"/>
      <c r="U245" s="266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</row>
    <row r="246" ht="18.0" customHeight="1">
      <c r="A246" s="7"/>
      <c r="B246" s="7"/>
      <c r="C246" s="7"/>
      <c r="D246" s="7"/>
      <c r="E246" s="7"/>
      <c r="F246" s="7"/>
      <c r="G246" s="7"/>
      <c r="H246" s="264"/>
      <c r="I246" s="7"/>
      <c r="J246" s="7"/>
      <c r="K246" s="7"/>
      <c r="L246" s="7"/>
      <c r="M246" s="7"/>
      <c r="N246" s="7"/>
      <c r="O246" s="7"/>
      <c r="P246" s="7"/>
      <c r="Q246" s="265"/>
      <c r="R246" s="7"/>
      <c r="S246" s="7"/>
      <c r="T246" s="7"/>
      <c r="U246" s="266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</row>
    <row r="247" ht="18.0" customHeight="1">
      <c r="A247" s="7"/>
      <c r="B247" s="7"/>
      <c r="C247" s="7"/>
      <c r="D247" s="7"/>
      <c r="E247" s="7"/>
      <c r="F247" s="7"/>
      <c r="G247" s="7"/>
      <c r="H247" s="264"/>
      <c r="I247" s="7"/>
      <c r="J247" s="7"/>
      <c r="K247" s="7"/>
      <c r="L247" s="7"/>
      <c r="M247" s="7"/>
      <c r="N247" s="7"/>
      <c r="O247" s="7"/>
      <c r="P247" s="7"/>
      <c r="Q247" s="265"/>
      <c r="R247" s="7"/>
      <c r="S247" s="7"/>
      <c r="T247" s="7"/>
      <c r="U247" s="266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</row>
    <row r="248" ht="18.0" customHeight="1">
      <c r="A248" s="7"/>
      <c r="B248" s="7"/>
      <c r="C248" s="7"/>
      <c r="D248" s="7"/>
      <c r="E248" s="7"/>
      <c r="F248" s="7"/>
      <c r="G248" s="7"/>
      <c r="H248" s="264"/>
      <c r="I248" s="7"/>
      <c r="J248" s="7"/>
      <c r="K248" s="7"/>
      <c r="L248" s="7"/>
      <c r="M248" s="7"/>
      <c r="N248" s="7"/>
      <c r="O248" s="7"/>
      <c r="P248" s="7"/>
      <c r="Q248" s="265"/>
      <c r="R248" s="7"/>
      <c r="S248" s="7"/>
      <c r="T248" s="7"/>
      <c r="U248" s="266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</row>
    <row r="249" ht="18.0" customHeight="1">
      <c r="A249" s="7"/>
      <c r="B249" s="7"/>
      <c r="C249" s="7"/>
      <c r="D249" s="7"/>
      <c r="E249" s="7"/>
      <c r="F249" s="7"/>
      <c r="G249" s="7"/>
      <c r="H249" s="264"/>
      <c r="I249" s="7"/>
      <c r="J249" s="7"/>
      <c r="K249" s="7"/>
      <c r="L249" s="7"/>
      <c r="M249" s="7"/>
      <c r="N249" s="7"/>
      <c r="O249" s="7"/>
      <c r="P249" s="7"/>
      <c r="Q249" s="265"/>
      <c r="R249" s="7"/>
      <c r="S249" s="7"/>
      <c r="T249" s="7"/>
      <c r="U249" s="266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</row>
    <row r="250" ht="18.0" customHeight="1">
      <c r="A250" s="7"/>
      <c r="B250" s="7"/>
      <c r="C250" s="7"/>
      <c r="D250" s="7"/>
      <c r="E250" s="7"/>
      <c r="F250" s="7"/>
      <c r="G250" s="7"/>
      <c r="H250" s="264"/>
      <c r="I250" s="7"/>
      <c r="J250" s="7"/>
      <c r="K250" s="7"/>
      <c r="L250" s="7"/>
      <c r="M250" s="7"/>
      <c r="N250" s="7"/>
      <c r="O250" s="7"/>
      <c r="P250" s="7"/>
      <c r="Q250" s="265"/>
      <c r="R250" s="7"/>
      <c r="S250" s="7"/>
      <c r="T250" s="7"/>
      <c r="U250" s="266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</row>
    <row r="251" ht="18.0" customHeight="1">
      <c r="A251" s="7"/>
      <c r="B251" s="7"/>
      <c r="C251" s="7"/>
      <c r="D251" s="7"/>
      <c r="E251" s="7"/>
      <c r="F251" s="7"/>
      <c r="G251" s="7"/>
      <c r="H251" s="264"/>
      <c r="I251" s="7"/>
      <c r="J251" s="7"/>
      <c r="K251" s="7"/>
      <c r="L251" s="7"/>
      <c r="M251" s="7"/>
      <c r="N251" s="7"/>
      <c r="O251" s="7"/>
      <c r="P251" s="7"/>
      <c r="Q251" s="265"/>
      <c r="R251" s="7"/>
      <c r="S251" s="7"/>
      <c r="T251" s="7"/>
      <c r="U251" s="266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</row>
    <row r="252" ht="18.0" customHeight="1">
      <c r="A252" s="7"/>
      <c r="B252" s="7"/>
      <c r="C252" s="7"/>
      <c r="D252" s="7"/>
      <c r="E252" s="7"/>
      <c r="F252" s="7"/>
      <c r="G252" s="7"/>
      <c r="H252" s="264"/>
      <c r="I252" s="7"/>
      <c r="J252" s="7"/>
      <c r="K252" s="7"/>
      <c r="L252" s="7"/>
      <c r="M252" s="7"/>
      <c r="N252" s="7"/>
      <c r="O252" s="7"/>
      <c r="P252" s="7"/>
      <c r="Q252" s="265"/>
      <c r="R252" s="7"/>
      <c r="S252" s="7"/>
      <c r="T252" s="7"/>
      <c r="U252" s="266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</row>
    <row r="253" ht="18.0" customHeight="1">
      <c r="A253" s="7"/>
      <c r="B253" s="7"/>
      <c r="C253" s="7"/>
      <c r="D253" s="7"/>
      <c r="E253" s="7"/>
      <c r="F253" s="7"/>
      <c r="G253" s="7"/>
      <c r="H253" s="264"/>
      <c r="I253" s="7"/>
      <c r="J253" s="7"/>
      <c r="K253" s="7"/>
      <c r="L253" s="7"/>
      <c r="M253" s="7"/>
      <c r="N253" s="7"/>
      <c r="O253" s="7"/>
      <c r="P253" s="7"/>
      <c r="Q253" s="265"/>
      <c r="R253" s="7"/>
      <c r="S253" s="7"/>
      <c r="T253" s="7"/>
      <c r="U253" s="266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</row>
    <row r="254" ht="18.0" customHeight="1">
      <c r="A254" s="7"/>
      <c r="B254" s="7"/>
      <c r="C254" s="7"/>
      <c r="D254" s="7"/>
      <c r="E254" s="7"/>
      <c r="F254" s="7"/>
      <c r="G254" s="7"/>
      <c r="H254" s="264"/>
      <c r="I254" s="7"/>
      <c r="J254" s="7"/>
      <c r="K254" s="7"/>
      <c r="L254" s="7"/>
      <c r="M254" s="7"/>
      <c r="N254" s="7"/>
      <c r="O254" s="7"/>
      <c r="P254" s="7"/>
      <c r="Q254" s="265"/>
      <c r="R254" s="7"/>
      <c r="S254" s="7"/>
      <c r="T254" s="7"/>
      <c r="U254" s="266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</row>
    <row r="255" ht="18.0" customHeight="1">
      <c r="A255" s="7"/>
      <c r="B255" s="7"/>
      <c r="C255" s="7"/>
      <c r="D255" s="7"/>
      <c r="E255" s="7"/>
      <c r="F255" s="7"/>
      <c r="G255" s="7"/>
      <c r="H255" s="264"/>
      <c r="I255" s="7"/>
      <c r="J255" s="7"/>
      <c r="K255" s="7"/>
      <c r="L255" s="7"/>
      <c r="M255" s="7"/>
      <c r="N255" s="7"/>
      <c r="O255" s="7"/>
      <c r="P255" s="7"/>
      <c r="Q255" s="265"/>
      <c r="R255" s="7"/>
      <c r="S255" s="7"/>
      <c r="T255" s="7"/>
      <c r="U255" s="266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</row>
    <row r="256" ht="18.0" customHeight="1">
      <c r="A256" s="7"/>
      <c r="B256" s="7"/>
      <c r="C256" s="7"/>
      <c r="D256" s="7"/>
      <c r="E256" s="7"/>
      <c r="F256" s="7"/>
      <c r="G256" s="7"/>
      <c r="H256" s="264"/>
      <c r="I256" s="7"/>
      <c r="J256" s="7"/>
      <c r="K256" s="7"/>
      <c r="L256" s="7"/>
      <c r="M256" s="7"/>
      <c r="N256" s="7"/>
      <c r="O256" s="7"/>
      <c r="P256" s="7"/>
      <c r="Q256" s="265"/>
      <c r="R256" s="7"/>
      <c r="S256" s="7"/>
      <c r="T256" s="7"/>
      <c r="U256" s="266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</row>
    <row r="257" ht="18.0" customHeight="1">
      <c r="A257" s="7"/>
      <c r="B257" s="7"/>
      <c r="C257" s="7"/>
      <c r="D257" s="7"/>
      <c r="E257" s="7"/>
      <c r="F257" s="7"/>
      <c r="G257" s="7"/>
      <c r="H257" s="264"/>
      <c r="I257" s="7"/>
      <c r="J257" s="7"/>
      <c r="K257" s="7"/>
      <c r="L257" s="7"/>
      <c r="M257" s="7"/>
      <c r="N257" s="7"/>
      <c r="O257" s="7"/>
      <c r="P257" s="7"/>
      <c r="Q257" s="265"/>
      <c r="R257" s="7"/>
      <c r="S257" s="7"/>
      <c r="T257" s="7"/>
      <c r="U257" s="266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</row>
    <row r="258" ht="18.0" customHeight="1">
      <c r="A258" s="7"/>
      <c r="B258" s="7"/>
      <c r="C258" s="7"/>
      <c r="D258" s="7"/>
      <c r="E258" s="7"/>
      <c r="F258" s="7"/>
      <c r="G258" s="7"/>
      <c r="H258" s="264"/>
      <c r="I258" s="7"/>
      <c r="J258" s="7"/>
      <c r="K258" s="7"/>
      <c r="L258" s="7"/>
      <c r="M258" s="7"/>
      <c r="N258" s="7"/>
      <c r="O258" s="7"/>
      <c r="P258" s="7"/>
      <c r="Q258" s="265"/>
      <c r="R258" s="7"/>
      <c r="S258" s="7"/>
      <c r="T258" s="7"/>
      <c r="U258" s="266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</row>
    <row r="259" ht="18.0" customHeight="1">
      <c r="A259" s="7"/>
      <c r="B259" s="7"/>
      <c r="C259" s="7"/>
      <c r="D259" s="7"/>
      <c r="E259" s="7"/>
      <c r="F259" s="7"/>
      <c r="G259" s="7"/>
      <c r="H259" s="264"/>
      <c r="I259" s="7"/>
      <c r="J259" s="7"/>
      <c r="K259" s="7"/>
      <c r="L259" s="7"/>
      <c r="M259" s="7"/>
      <c r="N259" s="7"/>
      <c r="O259" s="7"/>
      <c r="P259" s="7"/>
      <c r="Q259" s="265"/>
      <c r="R259" s="7"/>
      <c r="S259" s="7"/>
      <c r="T259" s="7"/>
      <c r="U259" s="266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</row>
    <row r="260" ht="18.0" customHeight="1">
      <c r="A260" s="7"/>
      <c r="B260" s="7"/>
      <c r="C260" s="7"/>
      <c r="D260" s="7"/>
      <c r="E260" s="7"/>
      <c r="F260" s="7"/>
      <c r="G260" s="7"/>
      <c r="H260" s="264"/>
      <c r="I260" s="7"/>
      <c r="J260" s="7"/>
      <c r="K260" s="7"/>
      <c r="L260" s="7"/>
      <c r="M260" s="7"/>
      <c r="N260" s="7"/>
      <c r="O260" s="7"/>
      <c r="P260" s="7"/>
      <c r="Q260" s="265"/>
      <c r="R260" s="7"/>
      <c r="S260" s="7"/>
      <c r="T260" s="7"/>
      <c r="U260" s="266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</row>
    <row r="261" ht="18.0" customHeight="1">
      <c r="A261" s="7"/>
      <c r="B261" s="7"/>
      <c r="C261" s="7"/>
      <c r="D261" s="7"/>
      <c r="E261" s="7"/>
      <c r="F261" s="7"/>
      <c r="G261" s="7"/>
      <c r="H261" s="264"/>
      <c r="I261" s="7"/>
      <c r="J261" s="7"/>
      <c r="K261" s="7"/>
      <c r="L261" s="7"/>
      <c r="M261" s="7"/>
      <c r="N261" s="7"/>
      <c r="O261" s="7"/>
      <c r="P261" s="7"/>
      <c r="Q261" s="265"/>
      <c r="R261" s="7"/>
      <c r="S261" s="7"/>
      <c r="T261" s="7"/>
      <c r="U261" s="266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</row>
    <row r="262" ht="18.0" customHeight="1">
      <c r="A262" s="7"/>
      <c r="B262" s="7"/>
      <c r="C262" s="7"/>
      <c r="D262" s="7"/>
      <c r="E262" s="7"/>
      <c r="F262" s="7"/>
      <c r="G262" s="7"/>
      <c r="H262" s="264"/>
      <c r="I262" s="7"/>
      <c r="J262" s="7"/>
      <c r="K262" s="7"/>
      <c r="L262" s="7"/>
      <c r="M262" s="7"/>
      <c r="N262" s="7"/>
      <c r="O262" s="7"/>
      <c r="P262" s="7"/>
      <c r="Q262" s="265"/>
      <c r="R262" s="7"/>
      <c r="S262" s="7"/>
      <c r="T262" s="7"/>
      <c r="U262" s="266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</row>
    <row r="263" ht="18.0" customHeight="1">
      <c r="A263" s="7"/>
      <c r="B263" s="7"/>
      <c r="C263" s="7"/>
      <c r="D263" s="7"/>
      <c r="E263" s="7"/>
      <c r="F263" s="7"/>
      <c r="G263" s="7"/>
      <c r="H263" s="264"/>
      <c r="I263" s="7"/>
      <c r="J263" s="7"/>
      <c r="K263" s="7"/>
      <c r="L263" s="7"/>
      <c r="M263" s="7"/>
      <c r="N263" s="7"/>
      <c r="O263" s="7"/>
      <c r="P263" s="7"/>
      <c r="Q263" s="265"/>
      <c r="R263" s="7"/>
      <c r="S263" s="7"/>
      <c r="T263" s="7"/>
      <c r="U263" s="266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</row>
    <row r="264" ht="18.0" customHeight="1">
      <c r="A264" s="7"/>
      <c r="B264" s="7"/>
      <c r="C264" s="7"/>
      <c r="D264" s="7"/>
      <c r="E264" s="7"/>
      <c r="F264" s="7"/>
      <c r="G264" s="7"/>
      <c r="H264" s="264"/>
      <c r="I264" s="7"/>
      <c r="J264" s="7"/>
      <c r="K264" s="7"/>
      <c r="L264" s="7"/>
      <c r="M264" s="7"/>
      <c r="N264" s="7"/>
      <c r="O264" s="7"/>
      <c r="P264" s="7"/>
      <c r="Q264" s="265"/>
      <c r="R264" s="7"/>
      <c r="S264" s="7"/>
      <c r="T264" s="7"/>
      <c r="U264" s="266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</row>
    <row r="265" ht="18.0" customHeight="1">
      <c r="A265" s="7"/>
      <c r="B265" s="7"/>
      <c r="C265" s="7"/>
      <c r="D265" s="7"/>
      <c r="E265" s="7"/>
      <c r="F265" s="7"/>
      <c r="G265" s="7"/>
      <c r="H265" s="264"/>
      <c r="I265" s="7"/>
      <c r="J265" s="7"/>
      <c r="K265" s="7"/>
      <c r="L265" s="7"/>
      <c r="M265" s="7"/>
      <c r="N265" s="7"/>
      <c r="O265" s="7"/>
      <c r="P265" s="7"/>
      <c r="Q265" s="265"/>
      <c r="R265" s="7"/>
      <c r="S265" s="7"/>
      <c r="T265" s="7"/>
      <c r="U265" s="266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</row>
    <row r="266" ht="18.0" customHeight="1">
      <c r="A266" s="7"/>
      <c r="B266" s="7"/>
      <c r="C266" s="7"/>
      <c r="D266" s="7"/>
      <c r="E266" s="7"/>
      <c r="F266" s="7"/>
      <c r="G266" s="7"/>
      <c r="H266" s="264"/>
      <c r="I266" s="7"/>
      <c r="J266" s="7"/>
      <c r="K266" s="7"/>
      <c r="L266" s="7"/>
      <c r="M266" s="7"/>
      <c r="N266" s="7"/>
      <c r="O266" s="7"/>
      <c r="P266" s="7"/>
      <c r="Q266" s="265"/>
      <c r="R266" s="7"/>
      <c r="S266" s="7"/>
      <c r="T266" s="7"/>
      <c r="U266" s="266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</row>
    <row r="267" ht="18.0" customHeight="1">
      <c r="A267" s="7"/>
      <c r="B267" s="7"/>
      <c r="C267" s="7"/>
      <c r="D267" s="7"/>
      <c r="E267" s="7"/>
      <c r="F267" s="7"/>
      <c r="G267" s="7"/>
      <c r="H267" s="264"/>
      <c r="I267" s="7"/>
      <c r="J267" s="7"/>
      <c r="K267" s="7"/>
      <c r="L267" s="7"/>
      <c r="M267" s="7"/>
      <c r="N267" s="7"/>
      <c r="O267" s="7"/>
      <c r="P267" s="7"/>
      <c r="Q267" s="265"/>
      <c r="R267" s="7"/>
      <c r="S267" s="7"/>
      <c r="T267" s="7"/>
      <c r="U267" s="266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</row>
    <row r="268" ht="18.0" customHeight="1">
      <c r="A268" s="7"/>
      <c r="B268" s="7"/>
      <c r="C268" s="7"/>
      <c r="D268" s="7"/>
      <c r="E268" s="7"/>
      <c r="F268" s="7"/>
      <c r="G268" s="7"/>
      <c r="H268" s="264"/>
      <c r="I268" s="7"/>
      <c r="J268" s="7"/>
      <c r="K268" s="7"/>
      <c r="L268" s="7"/>
      <c r="M268" s="7"/>
      <c r="N268" s="7"/>
      <c r="O268" s="7"/>
      <c r="P268" s="7"/>
      <c r="Q268" s="265"/>
      <c r="R268" s="7"/>
      <c r="S268" s="7"/>
      <c r="T268" s="7"/>
      <c r="U268" s="266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</row>
    <row r="269" ht="18.0" customHeight="1">
      <c r="A269" s="7"/>
      <c r="B269" s="7"/>
      <c r="C269" s="7"/>
      <c r="D269" s="7"/>
      <c r="E269" s="7"/>
      <c r="F269" s="7"/>
      <c r="G269" s="7"/>
      <c r="H269" s="264"/>
      <c r="I269" s="7"/>
      <c r="J269" s="7"/>
      <c r="K269" s="7"/>
      <c r="L269" s="7"/>
      <c r="M269" s="7"/>
      <c r="N269" s="7"/>
      <c r="O269" s="7"/>
      <c r="P269" s="7"/>
      <c r="Q269" s="265"/>
      <c r="R269" s="7"/>
      <c r="S269" s="7"/>
      <c r="T269" s="7"/>
      <c r="U269" s="266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</row>
    <row r="270" ht="18.0" customHeight="1">
      <c r="A270" s="7"/>
      <c r="B270" s="7"/>
      <c r="C270" s="7"/>
      <c r="D270" s="7"/>
      <c r="E270" s="7"/>
      <c r="F270" s="7"/>
      <c r="G270" s="7"/>
      <c r="H270" s="264"/>
      <c r="I270" s="7"/>
      <c r="J270" s="7"/>
      <c r="K270" s="7"/>
      <c r="L270" s="7"/>
      <c r="M270" s="7"/>
      <c r="N270" s="7"/>
      <c r="O270" s="7"/>
      <c r="P270" s="7"/>
      <c r="Q270" s="265"/>
      <c r="R270" s="7"/>
      <c r="S270" s="7"/>
      <c r="T270" s="7"/>
      <c r="U270" s="266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</row>
    <row r="271" ht="18.0" customHeight="1">
      <c r="A271" s="7"/>
      <c r="B271" s="7"/>
      <c r="C271" s="7"/>
      <c r="D271" s="7"/>
      <c r="E271" s="7"/>
      <c r="F271" s="7"/>
      <c r="G271" s="7"/>
      <c r="H271" s="264"/>
      <c r="I271" s="7"/>
      <c r="J271" s="7"/>
      <c r="K271" s="7"/>
      <c r="L271" s="7"/>
      <c r="M271" s="7"/>
      <c r="N271" s="7"/>
      <c r="O271" s="7"/>
      <c r="P271" s="7"/>
      <c r="Q271" s="265"/>
      <c r="R271" s="7"/>
      <c r="S271" s="7"/>
      <c r="T271" s="7"/>
      <c r="U271" s="266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</row>
    <row r="272" ht="18.0" customHeight="1">
      <c r="A272" s="7"/>
      <c r="B272" s="7"/>
      <c r="C272" s="7"/>
      <c r="D272" s="7"/>
      <c r="E272" s="7"/>
      <c r="F272" s="7"/>
      <c r="G272" s="7"/>
      <c r="H272" s="264"/>
      <c r="I272" s="7"/>
      <c r="J272" s="7"/>
      <c r="K272" s="7"/>
      <c r="L272" s="7"/>
      <c r="M272" s="7"/>
      <c r="N272" s="7"/>
      <c r="O272" s="7"/>
      <c r="P272" s="7"/>
      <c r="Q272" s="265"/>
      <c r="R272" s="7"/>
      <c r="S272" s="7"/>
      <c r="T272" s="7"/>
      <c r="U272" s="266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</row>
    <row r="273" ht="18.0" customHeight="1">
      <c r="A273" s="7"/>
      <c r="B273" s="7"/>
      <c r="C273" s="7"/>
      <c r="D273" s="7"/>
      <c r="E273" s="7"/>
      <c r="F273" s="7"/>
      <c r="G273" s="7"/>
      <c r="H273" s="264"/>
      <c r="I273" s="7"/>
      <c r="J273" s="7"/>
      <c r="K273" s="7"/>
      <c r="L273" s="7"/>
      <c r="M273" s="7"/>
      <c r="N273" s="7"/>
      <c r="O273" s="7"/>
      <c r="P273" s="7"/>
      <c r="Q273" s="265"/>
      <c r="R273" s="7"/>
      <c r="S273" s="7"/>
      <c r="T273" s="7"/>
      <c r="U273" s="266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</row>
    <row r="274" ht="18.0" customHeight="1">
      <c r="A274" s="7"/>
      <c r="B274" s="7"/>
      <c r="C274" s="7"/>
      <c r="D274" s="7"/>
      <c r="E274" s="7"/>
      <c r="F274" s="7"/>
      <c r="G274" s="7"/>
      <c r="H274" s="264"/>
      <c r="I274" s="7"/>
      <c r="J274" s="7"/>
      <c r="K274" s="7"/>
      <c r="L274" s="7"/>
      <c r="M274" s="7"/>
      <c r="N274" s="7"/>
      <c r="O274" s="7"/>
      <c r="P274" s="7"/>
      <c r="Q274" s="265"/>
      <c r="R274" s="7"/>
      <c r="S274" s="7"/>
      <c r="T274" s="7"/>
      <c r="U274" s="266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</row>
    <row r="275" ht="18.0" customHeight="1">
      <c r="A275" s="7"/>
      <c r="B275" s="7"/>
      <c r="C275" s="7"/>
      <c r="D275" s="7"/>
      <c r="E275" s="7"/>
      <c r="F275" s="7"/>
      <c r="G275" s="7"/>
      <c r="H275" s="264"/>
      <c r="I275" s="7"/>
      <c r="J275" s="7"/>
      <c r="K275" s="7"/>
      <c r="L275" s="7"/>
      <c r="M275" s="7"/>
      <c r="N275" s="7"/>
      <c r="O275" s="7"/>
      <c r="P275" s="7"/>
      <c r="Q275" s="265"/>
      <c r="R275" s="7"/>
      <c r="S275" s="7"/>
      <c r="T275" s="7"/>
      <c r="U275" s="266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</row>
    <row r="276" ht="18.0" customHeight="1">
      <c r="A276" s="7"/>
      <c r="B276" s="7"/>
      <c r="C276" s="7"/>
      <c r="D276" s="7"/>
      <c r="E276" s="7"/>
      <c r="F276" s="7"/>
      <c r="G276" s="7"/>
      <c r="H276" s="264"/>
      <c r="I276" s="7"/>
      <c r="J276" s="7"/>
      <c r="K276" s="7"/>
      <c r="L276" s="7"/>
      <c r="M276" s="7"/>
      <c r="N276" s="7"/>
      <c r="O276" s="7"/>
      <c r="P276" s="7"/>
      <c r="Q276" s="265"/>
      <c r="R276" s="7"/>
      <c r="S276" s="7"/>
      <c r="T276" s="7"/>
      <c r="U276" s="266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</row>
    <row r="277" ht="18.0" customHeight="1">
      <c r="A277" s="7"/>
      <c r="B277" s="7"/>
      <c r="C277" s="7"/>
      <c r="D277" s="7"/>
      <c r="E277" s="7"/>
      <c r="F277" s="7"/>
      <c r="G277" s="7"/>
      <c r="H277" s="264"/>
      <c r="I277" s="7"/>
      <c r="J277" s="7"/>
      <c r="K277" s="7"/>
      <c r="L277" s="7"/>
      <c r="M277" s="7"/>
      <c r="N277" s="7"/>
      <c r="O277" s="7"/>
      <c r="P277" s="7"/>
      <c r="Q277" s="265"/>
      <c r="R277" s="7"/>
      <c r="S277" s="7"/>
      <c r="T277" s="7"/>
      <c r="U277" s="266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</row>
    <row r="278" ht="18.0" customHeight="1">
      <c r="A278" s="7"/>
      <c r="B278" s="7"/>
      <c r="C278" s="7"/>
      <c r="D278" s="7"/>
      <c r="E278" s="7"/>
      <c r="F278" s="7"/>
      <c r="G278" s="7"/>
      <c r="H278" s="264"/>
      <c r="I278" s="7"/>
      <c r="J278" s="7"/>
      <c r="K278" s="7"/>
      <c r="L278" s="7"/>
      <c r="M278" s="7"/>
      <c r="N278" s="7"/>
      <c r="O278" s="7"/>
      <c r="P278" s="7"/>
      <c r="Q278" s="265"/>
      <c r="R278" s="7"/>
      <c r="S278" s="7"/>
      <c r="T278" s="7"/>
      <c r="U278" s="266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</row>
    <row r="279" ht="18.0" customHeight="1">
      <c r="A279" s="7"/>
      <c r="B279" s="7"/>
      <c r="C279" s="7"/>
      <c r="D279" s="7"/>
      <c r="E279" s="7"/>
      <c r="F279" s="7"/>
      <c r="G279" s="7"/>
      <c r="H279" s="264"/>
      <c r="I279" s="7"/>
      <c r="J279" s="7"/>
      <c r="K279" s="7"/>
      <c r="L279" s="7"/>
      <c r="M279" s="7"/>
      <c r="N279" s="7"/>
      <c r="O279" s="7"/>
      <c r="P279" s="7"/>
      <c r="Q279" s="265"/>
      <c r="R279" s="7"/>
      <c r="S279" s="7"/>
      <c r="T279" s="7"/>
      <c r="U279" s="266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</row>
    <row r="280" ht="18.0" customHeight="1">
      <c r="A280" s="7"/>
      <c r="B280" s="7"/>
      <c r="C280" s="7"/>
      <c r="D280" s="7"/>
      <c r="E280" s="7"/>
      <c r="F280" s="7"/>
      <c r="G280" s="7"/>
      <c r="H280" s="264"/>
      <c r="I280" s="7"/>
      <c r="J280" s="7"/>
      <c r="K280" s="7"/>
      <c r="L280" s="7"/>
      <c r="M280" s="7"/>
      <c r="N280" s="7"/>
      <c r="O280" s="7"/>
      <c r="P280" s="7"/>
      <c r="Q280" s="265"/>
      <c r="R280" s="7"/>
      <c r="S280" s="7"/>
      <c r="T280" s="7"/>
      <c r="U280" s="266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</row>
    <row r="281" ht="18.0" customHeight="1">
      <c r="A281" s="7"/>
      <c r="B281" s="7"/>
      <c r="C281" s="7"/>
      <c r="D281" s="7"/>
      <c r="E281" s="7"/>
      <c r="F281" s="7"/>
      <c r="G281" s="7"/>
      <c r="H281" s="264"/>
      <c r="I281" s="7"/>
      <c r="J281" s="7"/>
      <c r="K281" s="7"/>
      <c r="L281" s="7"/>
      <c r="M281" s="7"/>
      <c r="N281" s="7"/>
      <c r="O281" s="7"/>
      <c r="P281" s="7"/>
      <c r="Q281" s="265"/>
      <c r="R281" s="7"/>
      <c r="S281" s="7"/>
      <c r="T281" s="7"/>
      <c r="U281" s="266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</row>
    <row r="282" ht="18.0" customHeight="1">
      <c r="A282" s="7"/>
      <c r="B282" s="7"/>
      <c r="C282" s="7"/>
      <c r="D282" s="7"/>
      <c r="E282" s="7"/>
      <c r="F282" s="7"/>
      <c r="G282" s="7"/>
      <c r="H282" s="264"/>
      <c r="I282" s="7"/>
      <c r="J282" s="7"/>
      <c r="K282" s="7"/>
      <c r="L282" s="7"/>
      <c r="M282" s="7"/>
      <c r="N282" s="7"/>
      <c r="O282" s="7"/>
      <c r="P282" s="7"/>
      <c r="Q282" s="265"/>
      <c r="R282" s="7"/>
      <c r="S282" s="7"/>
      <c r="T282" s="7"/>
      <c r="U282" s="266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</row>
    <row r="283" ht="18.0" customHeight="1">
      <c r="A283" s="7"/>
      <c r="B283" s="7"/>
      <c r="C283" s="7"/>
      <c r="D283" s="7"/>
      <c r="E283" s="7"/>
      <c r="F283" s="7"/>
      <c r="G283" s="7"/>
      <c r="H283" s="264"/>
      <c r="I283" s="7"/>
      <c r="J283" s="7"/>
      <c r="K283" s="7"/>
      <c r="L283" s="7"/>
      <c r="M283" s="7"/>
      <c r="N283" s="7"/>
      <c r="O283" s="7"/>
      <c r="P283" s="7"/>
      <c r="Q283" s="265"/>
      <c r="R283" s="7"/>
      <c r="S283" s="7"/>
      <c r="T283" s="7"/>
      <c r="U283" s="266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</row>
    <row r="284" ht="18.0" customHeight="1">
      <c r="A284" s="7"/>
      <c r="B284" s="7"/>
      <c r="C284" s="7"/>
      <c r="D284" s="7"/>
      <c r="E284" s="7"/>
      <c r="F284" s="7"/>
      <c r="G284" s="7"/>
      <c r="H284" s="264"/>
      <c r="I284" s="7"/>
      <c r="J284" s="7"/>
      <c r="K284" s="7"/>
      <c r="L284" s="7"/>
      <c r="M284" s="7"/>
      <c r="N284" s="7"/>
      <c r="O284" s="7"/>
      <c r="P284" s="7"/>
      <c r="Q284" s="265"/>
      <c r="R284" s="7"/>
      <c r="S284" s="7"/>
      <c r="T284" s="7"/>
      <c r="U284" s="266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</row>
    <row r="285" ht="18.0" customHeight="1">
      <c r="A285" s="7"/>
      <c r="B285" s="7"/>
      <c r="C285" s="7"/>
      <c r="D285" s="7"/>
      <c r="E285" s="7"/>
      <c r="F285" s="7"/>
      <c r="G285" s="7"/>
      <c r="H285" s="264"/>
      <c r="I285" s="7"/>
      <c r="J285" s="7"/>
      <c r="K285" s="7"/>
      <c r="L285" s="7"/>
      <c r="M285" s="7"/>
      <c r="N285" s="7"/>
      <c r="O285" s="7"/>
      <c r="P285" s="7"/>
      <c r="Q285" s="265"/>
      <c r="R285" s="7"/>
      <c r="S285" s="7"/>
      <c r="T285" s="7"/>
      <c r="U285" s="266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</row>
    <row r="286" ht="18.0" customHeight="1">
      <c r="A286" s="7"/>
      <c r="B286" s="7"/>
      <c r="C286" s="7"/>
      <c r="D286" s="7"/>
      <c r="E286" s="7"/>
      <c r="F286" s="7"/>
      <c r="G286" s="7"/>
      <c r="H286" s="264"/>
      <c r="I286" s="7"/>
      <c r="J286" s="7"/>
      <c r="K286" s="7"/>
      <c r="L286" s="7"/>
      <c r="M286" s="7"/>
      <c r="N286" s="7"/>
      <c r="O286" s="7"/>
      <c r="P286" s="7"/>
      <c r="Q286" s="265"/>
      <c r="R286" s="7"/>
      <c r="S286" s="7"/>
      <c r="T286" s="7"/>
      <c r="U286" s="266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</row>
    <row r="287" ht="18.0" customHeight="1">
      <c r="A287" s="7"/>
      <c r="B287" s="7"/>
      <c r="C287" s="7"/>
      <c r="D287" s="7"/>
      <c r="E287" s="7"/>
      <c r="F287" s="7"/>
      <c r="G287" s="7"/>
      <c r="H287" s="264"/>
      <c r="I287" s="7"/>
      <c r="J287" s="7"/>
      <c r="K287" s="7"/>
      <c r="L287" s="7"/>
      <c r="M287" s="7"/>
      <c r="N287" s="7"/>
      <c r="O287" s="7"/>
      <c r="P287" s="7"/>
      <c r="Q287" s="265"/>
      <c r="R287" s="7"/>
      <c r="S287" s="7"/>
      <c r="T287" s="7"/>
      <c r="U287" s="266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</row>
    <row r="288" ht="18.0" customHeight="1">
      <c r="A288" s="7"/>
      <c r="B288" s="7"/>
      <c r="C288" s="7"/>
      <c r="D288" s="7"/>
      <c r="E288" s="7"/>
      <c r="F288" s="7"/>
      <c r="G288" s="7"/>
      <c r="H288" s="264"/>
      <c r="I288" s="7"/>
      <c r="J288" s="7"/>
      <c r="K288" s="7"/>
      <c r="L288" s="7"/>
      <c r="M288" s="7"/>
      <c r="N288" s="7"/>
      <c r="O288" s="7"/>
      <c r="P288" s="7"/>
      <c r="Q288" s="265"/>
      <c r="R288" s="7"/>
      <c r="S288" s="7"/>
      <c r="T288" s="7"/>
      <c r="U288" s="266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</row>
    <row r="289" ht="18.0" customHeight="1">
      <c r="A289" s="7"/>
      <c r="B289" s="7"/>
      <c r="C289" s="7"/>
      <c r="D289" s="7"/>
      <c r="E289" s="7"/>
      <c r="F289" s="7"/>
      <c r="G289" s="7"/>
      <c r="H289" s="264"/>
      <c r="I289" s="7"/>
      <c r="J289" s="7"/>
      <c r="K289" s="7"/>
      <c r="L289" s="7"/>
      <c r="M289" s="7"/>
      <c r="N289" s="7"/>
      <c r="O289" s="7"/>
      <c r="P289" s="7"/>
      <c r="Q289" s="265"/>
      <c r="R289" s="7"/>
      <c r="S289" s="7"/>
      <c r="T289" s="7"/>
      <c r="U289" s="266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</row>
    <row r="290" ht="18.0" customHeight="1">
      <c r="A290" s="7"/>
      <c r="B290" s="7"/>
      <c r="C290" s="7"/>
      <c r="D290" s="7"/>
      <c r="E290" s="7"/>
      <c r="F290" s="7"/>
      <c r="G290" s="7"/>
      <c r="H290" s="264"/>
      <c r="I290" s="7"/>
      <c r="J290" s="7"/>
      <c r="K290" s="7"/>
      <c r="L290" s="7"/>
      <c r="M290" s="7"/>
      <c r="N290" s="7"/>
      <c r="O290" s="7"/>
      <c r="P290" s="7"/>
      <c r="Q290" s="265"/>
      <c r="R290" s="7"/>
      <c r="S290" s="7"/>
      <c r="T290" s="7"/>
      <c r="U290" s="266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</row>
    <row r="291" ht="18.0" customHeight="1">
      <c r="A291" s="7"/>
      <c r="B291" s="7"/>
      <c r="C291" s="7"/>
      <c r="D291" s="7"/>
      <c r="E291" s="7"/>
      <c r="F291" s="7"/>
      <c r="G291" s="7"/>
      <c r="H291" s="264"/>
      <c r="I291" s="7"/>
      <c r="J291" s="7"/>
      <c r="K291" s="7"/>
      <c r="L291" s="7"/>
      <c r="M291" s="7"/>
      <c r="N291" s="7"/>
      <c r="O291" s="7"/>
      <c r="P291" s="7"/>
      <c r="Q291" s="265"/>
      <c r="R291" s="7"/>
      <c r="S291" s="7"/>
      <c r="T291" s="7"/>
      <c r="U291" s="266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</row>
    <row r="292" ht="18.0" customHeight="1">
      <c r="A292" s="7"/>
      <c r="B292" s="7"/>
      <c r="C292" s="7"/>
      <c r="D292" s="7"/>
      <c r="E292" s="7"/>
      <c r="F292" s="7"/>
      <c r="G292" s="7"/>
      <c r="H292" s="264"/>
      <c r="I292" s="7"/>
      <c r="J292" s="7"/>
      <c r="K292" s="7"/>
      <c r="L292" s="7"/>
      <c r="M292" s="7"/>
      <c r="N292" s="7"/>
      <c r="O292" s="7"/>
      <c r="P292" s="7"/>
      <c r="Q292" s="265"/>
      <c r="R292" s="7"/>
      <c r="S292" s="7"/>
      <c r="T292" s="7"/>
      <c r="U292" s="266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</row>
    <row r="293" ht="18.0" customHeight="1">
      <c r="A293" s="7"/>
      <c r="B293" s="7"/>
      <c r="C293" s="7"/>
      <c r="D293" s="7"/>
      <c r="E293" s="7"/>
      <c r="F293" s="7"/>
      <c r="G293" s="7"/>
      <c r="H293" s="264"/>
      <c r="I293" s="7"/>
      <c r="J293" s="7"/>
      <c r="K293" s="7"/>
      <c r="L293" s="7"/>
      <c r="M293" s="7"/>
      <c r="N293" s="7"/>
      <c r="O293" s="7"/>
      <c r="P293" s="7"/>
      <c r="Q293" s="265"/>
      <c r="R293" s="7"/>
      <c r="S293" s="7"/>
      <c r="T293" s="7"/>
      <c r="U293" s="266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</row>
    <row r="294" ht="18.0" customHeight="1">
      <c r="A294" s="7"/>
      <c r="B294" s="7"/>
      <c r="C294" s="7"/>
      <c r="D294" s="7"/>
      <c r="E294" s="7"/>
      <c r="F294" s="7"/>
      <c r="G294" s="7"/>
      <c r="H294" s="264"/>
      <c r="I294" s="7"/>
      <c r="J294" s="7"/>
      <c r="K294" s="7"/>
      <c r="L294" s="7"/>
      <c r="M294" s="7"/>
      <c r="N294" s="7"/>
      <c r="O294" s="7"/>
      <c r="P294" s="7"/>
      <c r="Q294" s="265"/>
      <c r="R294" s="7"/>
      <c r="S294" s="7"/>
      <c r="T294" s="7"/>
      <c r="U294" s="266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</row>
    <row r="295" ht="18.0" customHeight="1">
      <c r="A295" s="7"/>
      <c r="B295" s="7"/>
      <c r="C295" s="7"/>
      <c r="D295" s="7"/>
      <c r="E295" s="7"/>
      <c r="F295" s="7"/>
      <c r="G295" s="7"/>
      <c r="H295" s="264"/>
      <c r="I295" s="7"/>
      <c r="J295" s="7"/>
      <c r="K295" s="7"/>
      <c r="L295" s="7"/>
      <c r="M295" s="7"/>
      <c r="N295" s="7"/>
      <c r="O295" s="7"/>
      <c r="P295" s="7"/>
      <c r="Q295" s="265"/>
      <c r="R295" s="7"/>
      <c r="S295" s="7"/>
      <c r="T295" s="7"/>
      <c r="U295" s="266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</row>
    <row r="296" ht="18.0" customHeight="1">
      <c r="A296" s="7"/>
      <c r="B296" s="7"/>
      <c r="C296" s="7"/>
      <c r="D296" s="7"/>
      <c r="E296" s="7"/>
      <c r="F296" s="7"/>
      <c r="G296" s="7"/>
      <c r="H296" s="264"/>
      <c r="I296" s="7"/>
      <c r="J296" s="7"/>
      <c r="K296" s="7"/>
      <c r="L296" s="7"/>
      <c r="M296" s="7"/>
      <c r="N296" s="7"/>
      <c r="O296" s="7"/>
      <c r="P296" s="7"/>
      <c r="Q296" s="265"/>
      <c r="R296" s="7"/>
      <c r="S296" s="7"/>
      <c r="T296" s="7"/>
      <c r="U296" s="266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</row>
    <row r="297" ht="18.0" customHeight="1">
      <c r="A297" s="7"/>
      <c r="B297" s="7"/>
      <c r="C297" s="7"/>
      <c r="D297" s="7"/>
      <c r="E297" s="7"/>
      <c r="F297" s="7"/>
      <c r="G297" s="7"/>
      <c r="H297" s="264"/>
      <c r="I297" s="7"/>
      <c r="J297" s="7"/>
      <c r="K297" s="7"/>
      <c r="L297" s="7"/>
      <c r="M297" s="7"/>
      <c r="N297" s="7"/>
      <c r="O297" s="7"/>
      <c r="P297" s="7"/>
      <c r="Q297" s="265"/>
      <c r="R297" s="7"/>
      <c r="S297" s="7"/>
      <c r="T297" s="7"/>
      <c r="U297" s="266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</row>
    <row r="298" ht="18.0" customHeight="1">
      <c r="A298" s="7"/>
      <c r="B298" s="7"/>
      <c r="C298" s="7"/>
      <c r="D298" s="7"/>
      <c r="E298" s="7"/>
      <c r="F298" s="7"/>
      <c r="G298" s="7"/>
      <c r="H298" s="264"/>
      <c r="I298" s="7"/>
      <c r="J298" s="7"/>
      <c r="K298" s="7"/>
      <c r="L298" s="7"/>
      <c r="M298" s="7"/>
      <c r="N298" s="7"/>
      <c r="O298" s="7"/>
      <c r="P298" s="7"/>
      <c r="Q298" s="265"/>
      <c r="R298" s="7"/>
      <c r="S298" s="7"/>
      <c r="T298" s="7"/>
      <c r="U298" s="266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</row>
    <row r="299" ht="18.0" customHeight="1">
      <c r="A299" s="7"/>
      <c r="B299" s="7"/>
      <c r="C299" s="7"/>
      <c r="D299" s="7"/>
      <c r="E299" s="7"/>
      <c r="F299" s="7"/>
      <c r="G299" s="7"/>
      <c r="H299" s="264"/>
      <c r="I299" s="7"/>
      <c r="J299" s="7"/>
      <c r="K299" s="7"/>
      <c r="L299" s="7"/>
      <c r="M299" s="7"/>
      <c r="N299" s="7"/>
      <c r="O299" s="7"/>
      <c r="P299" s="7"/>
      <c r="Q299" s="265"/>
      <c r="R299" s="7"/>
      <c r="S299" s="7"/>
      <c r="T299" s="7"/>
      <c r="U299" s="266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</row>
    <row r="300" ht="18.0" customHeight="1">
      <c r="A300" s="7"/>
      <c r="B300" s="7"/>
      <c r="C300" s="7"/>
      <c r="D300" s="7"/>
      <c r="E300" s="7"/>
      <c r="F300" s="7"/>
      <c r="G300" s="7"/>
      <c r="H300" s="264"/>
      <c r="I300" s="7"/>
      <c r="J300" s="7"/>
      <c r="K300" s="7"/>
      <c r="L300" s="7"/>
      <c r="M300" s="7"/>
      <c r="N300" s="7"/>
      <c r="O300" s="7"/>
      <c r="P300" s="7"/>
      <c r="Q300" s="265"/>
      <c r="R300" s="7"/>
      <c r="S300" s="7"/>
      <c r="T300" s="7"/>
      <c r="U300" s="266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</row>
    <row r="301" ht="18.0" customHeight="1">
      <c r="A301" s="7"/>
      <c r="B301" s="7"/>
      <c r="C301" s="7"/>
      <c r="D301" s="7"/>
      <c r="E301" s="7"/>
      <c r="F301" s="7"/>
      <c r="G301" s="7"/>
      <c r="H301" s="264"/>
      <c r="I301" s="7"/>
      <c r="J301" s="7"/>
      <c r="K301" s="7"/>
      <c r="L301" s="7"/>
      <c r="M301" s="7"/>
      <c r="N301" s="7"/>
      <c r="O301" s="7"/>
      <c r="P301" s="7"/>
      <c r="Q301" s="265"/>
      <c r="R301" s="7"/>
      <c r="S301" s="7"/>
      <c r="T301" s="7"/>
      <c r="U301" s="266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</row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2:D12"/>
    <mergeCell ref="E13:H13"/>
    <mergeCell ref="C18:E18"/>
    <mergeCell ref="C71:E71"/>
    <mergeCell ref="C82:E82"/>
  </mergeCells>
  <printOptions/>
  <pageMargins bottom="0.78" footer="0.0" header="0.0" left="0.75" right="0.75" top="0.66"/>
  <pageSetup orientation="portrait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0"/>
    <pageSetUpPr fitToPage="1"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5" width="19.14"/>
    <col customWidth="1" min="6" max="7" width="24.86"/>
    <col customWidth="1" min="8" max="8" width="22.43"/>
    <col customWidth="1" hidden="1" min="9" max="11" width="8.71"/>
    <col customWidth="1" hidden="1" min="12" max="12" width="13.14"/>
    <col customWidth="1" hidden="1" min="13" max="14" width="8.71"/>
    <col customWidth="1" min="15" max="15" width="19.57"/>
    <col customWidth="1" min="16" max="16" width="17.43"/>
    <col customWidth="1" min="17" max="17" width="17.86"/>
    <col customWidth="1" min="18" max="18" width="17.0"/>
    <col customWidth="1" min="19" max="19" width="15.14"/>
    <col customWidth="1" min="20" max="20" width="13.86"/>
    <col customWidth="1" min="21" max="22" width="9.14"/>
    <col customWidth="1" min="23" max="23" width="16.0"/>
    <col customWidth="1" min="24" max="43" width="9.14"/>
  </cols>
  <sheetData>
    <row r="1" ht="18.0" customHeight="1">
      <c r="A1" s="140" t="s">
        <v>53</v>
      </c>
      <c r="B1" s="140"/>
      <c r="C1" s="140"/>
      <c r="D1" s="140"/>
      <c r="E1" s="140"/>
      <c r="F1" s="141"/>
      <c r="G1" s="140"/>
      <c r="H1" s="140"/>
      <c r="I1" s="140"/>
      <c r="J1" s="140"/>
      <c r="K1" s="140"/>
      <c r="L1" s="140"/>
      <c r="M1" s="140"/>
      <c r="N1" s="140"/>
      <c r="O1" s="142"/>
      <c r="P1" s="140"/>
      <c r="Q1" s="140"/>
      <c r="R1" s="140"/>
      <c r="S1" s="140"/>
      <c r="T1" s="140"/>
      <c r="U1" s="140"/>
      <c r="V1" s="140"/>
      <c r="W1" s="140"/>
      <c r="X1" s="140"/>
      <c r="Y1" s="140"/>
      <c r="Z1" s="140"/>
      <c r="AA1" s="140"/>
      <c r="AB1" s="140"/>
    </row>
    <row r="2" ht="18.0" customHeight="1">
      <c r="A2" s="140"/>
      <c r="B2" s="140"/>
      <c r="C2" s="140"/>
      <c r="D2" s="140"/>
      <c r="E2" s="140"/>
      <c r="F2" s="141"/>
      <c r="G2" s="140"/>
      <c r="H2" s="140"/>
      <c r="I2" s="140"/>
      <c r="J2" s="140"/>
      <c r="K2" s="140"/>
      <c r="L2" s="140"/>
      <c r="M2" s="140"/>
      <c r="N2" s="140"/>
      <c r="O2" s="142"/>
      <c r="P2" s="140"/>
      <c r="Q2" s="140"/>
      <c r="R2" s="140"/>
      <c r="S2" s="140"/>
      <c r="T2" s="140"/>
      <c r="U2" s="140"/>
      <c r="V2" s="140"/>
      <c r="W2" s="140"/>
      <c r="X2" s="140"/>
      <c r="Y2" s="140"/>
      <c r="Z2" s="140"/>
      <c r="AA2" s="140"/>
      <c r="AB2" s="140"/>
    </row>
    <row r="3" ht="18.0" customHeight="1">
      <c r="A3" s="144" t="s">
        <v>1</v>
      </c>
      <c r="B3" s="144"/>
      <c r="C3" s="144"/>
      <c r="D3" s="140"/>
      <c r="E3" s="140"/>
      <c r="F3" s="141"/>
      <c r="G3" s="140"/>
      <c r="H3" s="140"/>
      <c r="I3" s="140"/>
      <c r="J3" s="140"/>
      <c r="K3" s="140"/>
      <c r="L3" s="140"/>
      <c r="M3" s="140"/>
      <c r="N3" s="140"/>
      <c r="O3" s="142"/>
      <c r="P3" s="140"/>
      <c r="Q3" s="140"/>
      <c r="R3" s="140"/>
      <c r="S3" s="140"/>
      <c r="T3" s="140"/>
      <c r="U3" s="140"/>
      <c r="V3" s="140"/>
      <c r="W3" s="140"/>
      <c r="X3" s="140"/>
      <c r="Y3" s="140"/>
      <c r="Z3" s="140"/>
      <c r="AA3" s="140"/>
      <c r="AB3" s="140"/>
    </row>
    <row r="4" ht="29.25" customHeight="1">
      <c r="A4" s="140"/>
      <c r="B4" s="140"/>
      <c r="C4" s="140"/>
      <c r="D4" s="140"/>
      <c r="E4" s="140"/>
      <c r="F4" s="141" t="s">
        <v>2</v>
      </c>
      <c r="G4" s="145">
        <v>43466.0</v>
      </c>
      <c r="H4" s="140"/>
      <c r="I4" s="140"/>
      <c r="J4" s="140"/>
      <c r="K4" s="140"/>
      <c r="L4" s="140"/>
      <c r="M4" s="140"/>
      <c r="N4" s="140"/>
      <c r="O4" s="142"/>
      <c r="P4" s="140"/>
      <c r="Q4" s="140"/>
      <c r="R4" s="140"/>
      <c r="S4" s="140"/>
      <c r="T4" s="140"/>
      <c r="U4" s="140"/>
      <c r="V4" s="140"/>
      <c r="W4" s="140"/>
      <c r="X4" s="140"/>
      <c r="Y4" s="140"/>
      <c r="Z4" s="140"/>
      <c r="AA4" s="140"/>
      <c r="AB4" s="140"/>
    </row>
    <row r="5" ht="18.0" customHeight="1">
      <c r="A5" s="140" t="s">
        <v>4</v>
      </c>
      <c r="B5" s="140"/>
      <c r="C5" s="140"/>
      <c r="D5" s="140"/>
      <c r="E5" s="140"/>
      <c r="F5" s="141"/>
      <c r="G5" s="140"/>
      <c r="H5" s="140"/>
      <c r="I5" s="140"/>
      <c r="J5" s="140"/>
      <c r="K5" s="140"/>
      <c r="L5" s="140"/>
      <c r="M5" s="140"/>
      <c r="N5" s="140"/>
      <c r="O5" s="142"/>
      <c r="P5" s="140"/>
      <c r="Q5" s="140"/>
      <c r="R5" s="140"/>
      <c r="S5" s="140"/>
      <c r="T5" s="140"/>
      <c r="U5" s="140"/>
      <c r="V5" s="140"/>
      <c r="W5" s="140"/>
      <c r="X5" s="140"/>
      <c r="Y5" s="140"/>
      <c r="Z5" s="140"/>
      <c r="AA5" s="140"/>
      <c r="AB5" s="140"/>
    </row>
    <row r="6" ht="18.0" customHeight="1">
      <c r="A6" s="146"/>
      <c r="B6" s="146"/>
      <c r="C6" s="146"/>
      <c r="D6" s="146"/>
      <c r="E6" s="146"/>
      <c r="F6" s="147"/>
      <c r="G6" s="146"/>
      <c r="H6" s="140"/>
      <c r="I6" s="140"/>
      <c r="J6" s="140"/>
      <c r="K6" s="140"/>
      <c r="L6" s="140"/>
      <c r="M6" s="140"/>
      <c r="N6" s="140"/>
      <c r="O6" s="142"/>
      <c r="P6" s="140"/>
      <c r="Q6" s="140"/>
      <c r="R6" s="140"/>
      <c r="S6" s="140"/>
      <c r="T6" s="140"/>
      <c r="U6" s="140"/>
      <c r="V6" s="140"/>
      <c r="W6" s="140"/>
      <c r="X6" s="140"/>
      <c r="Y6" s="140"/>
      <c r="Z6" s="140"/>
      <c r="AA6" s="140"/>
      <c r="AB6" s="140"/>
    </row>
    <row r="7" ht="36.0" customHeight="1">
      <c r="A7" s="148" t="s">
        <v>6</v>
      </c>
      <c r="B7" s="149"/>
      <c r="C7" s="150" t="s">
        <v>174</v>
      </c>
      <c r="D7" s="151" t="s">
        <v>8</v>
      </c>
      <c r="E7" s="152" t="s">
        <v>9</v>
      </c>
      <c r="F7" s="149"/>
      <c r="G7" s="154" t="s">
        <v>10</v>
      </c>
      <c r="H7" s="140"/>
      <c r="I7" s="140"/>
      <c r="J7" s="140"/>
      <c r="K7" s="140"/>
      <c r="L7" s="140"/>
      <c r="M7" s="140"/>
      <c r="N7" s="140"/>
      <c r="O7" s="142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</row>
    <row r="8" ht="26.25" customHeight="1">
      <c r="A8" s="156">
        <v>1.0</v>
      </c>
      <c r="B8" s="157"/>
      <c r="C8" s="157"/>
      <c r="D8" s="158"/>
      <c r="E8" s="159"/>
      <c r="F8" s="160"/>
      <c r="G8" s="161">
        <f t="shared" ref="G8:G24" si="1">+D8*E8</f>
        <v>0</v>
      </c>
      <c r="H8" s="162">
        <f t="shared" ref="H8:H24" si="2">E8-G8</f>
        <v>0</v>
      </c>
      <c r="I8" s="140"/>
      <c r="J8" s="140"/>
      <c r="K8" s="140"/>
      <c r="L8" s="140"/>
      <c r="M8" s="140"/>
      <c r="N8" s="140"/>
      <c r="O8" s="142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</row>
    <row r="9" ht="26.25" customHeight="1">
      <c r="A9" s="156">
        <v>2.0</v>
      </c>
      <c r="B9" s="164"/>
      <c r="C9" s="164"/>
      <c r="D9" s="165"/>
      <c r="E9" s="166"/>
      <c r="F9" s="160"/>
      <c r="G9" s="161">
        <f t="shared" si="1"/>
        <v>0</v>
      </c>
      <c r="H9" s="162">
        <f t="shared" si="2"/>
        <v>0</v>
      </c>
      <c r="I9" s="140"/>
      <c r="J9" s="140"/>
      <c r="K9" s="140"/>
      <c r="L9" s="140"/>
      <c r="M9" s="140"/>
      <c r="N9" s="140"/>
      <c r="O9" s="142"/>
      <c r="P9" s="140"/>
      <c r="Q9" s="140"/>
      <c r="R9" s="140"/>
      <c r="S9" s="140"/>
      <c r="T9" s="140"/>
      <c r="U9" s="140"/>
      <c r="V9" s="140"/>
      <c r="W9" s="140"/>
      <c r="X9" s="140"/>
      <c r="Y9" s="140"/>
      <c r="Z9" s="140"/>
      <c r="AA9" s="140"/>
      <c r="AB9" s="140"/>
    </row>
    <row r="10" ht="26.25" customHeight="1">
      <c r="A10" s="156">
        <v>3.0</v>
      </c>
      <c r="B10" s="164"/>
      <c r="C10" s="157"/>
      <c r="D10" s="158"/>
      <c r="E10" s="159"/>
      <c r="F10" s="160"/>
      <c r="G10" s="161">
        <f t="shared" si="1"/>
        <v>0</v>
      </c>
      <c r="H10" s="162">
        <f t="shared" si="2"/>
        <v>0</v>
      </c>
      <c r="I10" s="140"/>
      <c r="J10" s="140"/>
      <c r="K10" s="140"/>
      <c r="L10" s="140"/>
      <c r="M10" s="140"/>
      <c r="N10" s="140"/>
      <c r="O10" s="142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</row>
    <row r="11" ht="26.25" customHeight="1">
      <c r="A11" s="156">
        <v>4.0</v>
      </c>
      <c r="B11" s="164"/>
      <c r="C11" s="164"/>
      <c r="D11" s="165"/>
      <c r="E11" s="166"/>
      <c r="F11" s="160"/>
      <c r="G11" s="161">
        <f t="shared" si="1"/>
        <v>0</v>
      </c>
      <c r="H11" s="162">
        <f t="shared" si="2"/>
        <v>0</v>
      </c>
      <c r="I11" s="140"/>
      <c r="J11" s="140"/>
      <c r="K11" s="140"/>
      <c r="L11" s="140"/>
      <c r="M11" s="140"/>
      <c r="N11" s="140"/>
      <c r="O11" s="142"/>
      <c r="P11" s="140"/>
      <c r="Q11" s="140"/>
      <c r="R11" s="140"/>
      <c r="S11" s="140"/>
      <c r="T11" s="140"/>
      <c r="U11" s="140"/>
      <c r="V11" s="140"/>
      <c r="W11" s="140"/>
      <c r="X11" s="140"/>
      <c r="Y11" s="140"/>
      <c r="Z11" s="140"/>
      <c r="AA11" s="140"/>
      <c r="AB11" s="140"/>
    </row>
    <row r="12" ht="26.25" customHeight="1">
      <c r="A12" s="156">
        <v>5.0</v>
      </c>
      <c r="B12" s="164"/>
      <c r="C12" s="164"/>
      <c r="D12" s="165"/>
      <c r="E12" s="166"/>
      <c r="F12" s="160"/>
      <c r="G12" s="161">
        <f t="shared" si="1"/>
        <v>0</v>
      </c>
      <c r="H12" s="162">
        <f t="shared" si="2"/>
        <v>0</v>
      </c>
      <c r="I12" s="140"/>
      <c r="J12" s="140"/>
      <c r="K12" s="140"/>
      <c r="L12" s="140"/>
      <c r="M12" s="140"/>
      <c r="N12" s="140"/>
      <c r="O12" s="142"/>
      <c r="P12" s="140"/>
      <c r="Q12" s="140"/>
      <c r="R12" s="140"/>
      <c r="S12" s="140"/>
      <c r="T12" s="140"/>
      <c r="U12" s="140"/>
      <c r="V12" s="140"/>
      <c r="W12" s="140"/>
      <c r="X12" s="140"/>
      <c r="Y12" s="140"/>
      <c r="Z12" s="140"/>
      <c r="AA12" s="140"/>
      <c r="AB12" s="140"/>
    </row>
    <row r="13" ht="26.25" customHeight="1">
      <c r="A13" s="156">
        <v>6.0</v>
      </c>
      <c r="B13" s="164"/>
      <c r="C13" s="164"/>
      <c r="D13" s="165"/>
      <c r="E13" s="166"/>
      <c r="F13" s="160"/>
      <c r="G13" s="161">
        <f t="shared" si="1"/>
        <v>0</v>
      </c>
      <c r="H13" s="162">
        <f t="shared" si="2"/>
        <v>0</v>
      </c>
      <c r="I13" s="140"/>
      <c r="J13" s="140"/>
      <c r="K13" s="140"/>
      <c r="L13" s="140"/>
      <c r="M13" s="140"/>
      <c r="N13" s="140"/>
      <c r="O13" s="142"/>
      <c r="P13" s="140"/>
      <c r="Q13" s="140"/>
      <c r="R13" s="140"/>
      <c r="S13" s="140"/>
      <c r="T13" s="140"/>
      <c r="U13" s="140"/>
      <c r="V13" s="140"/>
      <c r="W13" s="140"/>
      <c r="X13" s="140"/>
      <c r="Y13" s="140"/>
      <c r="Z13" s="140"/>
      <c r="AA13" s="140"/>
      <c r="AB13" s="140"/>
    </row>
    <row r="14" ht="26.25" customHeight="1">
      <c r="A14" s="156">
        <v>7.0</v>
      </c>
      <c r="B14" s="164"/>
      <c r="C14" s="164"/>
      <c r="D14" s="165"/>
      <c r="E14" s="166"/>
      <c r="F14" s="160"/>
      <c r="G14" s="161">
        <f t="shared" si="1"/>
        <v>0</v>
      </c>
      <c r="H14" s="162">
        <f t="shared" si="2"/>
        <v>0</v>
      </c>
      <c r="I14" s="140"/>
      <c r="J14" s="140"/>
      <c r="K14" s="140"/>
      <c r="L14" s="140"/>
      <c r="M14" s="140"/>
      <c r="N14" s="140"/>
      <c r="O14" s="142"/>
      <c r="P14" s="140"/>
      <c r="Q14" s="140"/>
      <c r="R14" s="140"/>
      <c r="S14" s="140"/>
      <c r="T14" s="140"/>
      <c r="U14" s="140"/>
      <c r="V14" s="140"/>
      <c r="W14" s="140"/>
      <c r="X14" s="140"/>
      <c r="Y14" s="140"/>
      <c r="Z14" s="140"/>
      <c r="AA14" s="140"/>
      <c r="AB14" s="140"/>
    </row>
    <row r="15" ht="26.25" customHeight="1">
      <c r="A15" s="156">
        <v>8.0</v>
      </c>
      <c r="B15" s="164"/>
      <c r="C15" s="164"/>
      <c r="D15" s="165"/>
      <c r="E15" s="166"/>
      <c r="F15" s="160"/>
      <c r="G15" s="161">
        <f t="shared" si="1"/>
        <v>0</v>
      </c>
      <c r="H15" s="162">
        <f t="shared" si="2"/>
        <v>0</v>
      </c>
      <c r="I15" s="140"/>
      <c r="J15" s="140"/>
      <c r="K15" s="140"/>
      <c r="L15" s="140"/>
      <c r="M15" s="140"/>
      <c r="N15" s="140"/>
      <c r="O15" s="142"/>
      <c r="P15" s="140"/>
      <c r="Q15" s="140"/>
      <c r="R15" s="140"/>
      <c r="S15" s="140"/>
      <c r="T15" s="140"/>
      <c r="U15" s="140"/>
      <c r="V15" s="140"/>
      <c r="W15" s="140"/>
      <c r="X15" s="140"/>
      <c r="Y15" s="140"/>
      <c r="Z15" s="140"/>
      <c r="AA15" s="140"/>
      <c r="AB15" s="140"/>
    </row>
    <row r="16" ht="26.25" customHeight="1">
      <c r="A16" s="156">
        <v>9.0</v>
      </c>
      <c r="B16" s="164"/>
      <c r="C16" s="164"/>
      <c r="D16" s="165"/>
      <c r="E16" s="166"/>
      <c r="F16" s="160"/>
      <c r="G16" s="161">
        <f t="shared" si="1"/>
        <v>0</v>
      </c>
      <c r="H16" s="162">
        <f t="shared" si="2"/>
        <v>0</v>
      </c>
      <c r="I16" s="140"/>
      <c r="J16" s="140"/>
      <c r="K16" s="140"/>
      <c r="L16" s="140"/>
      <c r="M16" s="140"/>
      <c r="N16" s="140"/>
      <c r="O16" s="142"/>
      <c r="P16" s="140"/>
      <c r="Q16" s="140"/>
      <c r="R16" s="140"/>
      <c r="S16" s="140"/>
      <c r="T16" s="140"/>
      <c r="U16" s="140"/>
      <c r="V16" s="140"/>
      <c r="W16" s="140"/>
      <c r="X16" s="140"/>
      <c r="Y16" s="140"/>
      <c r="Z16" s="140"/>
      <c r="AA16" s="140"/>
      <c r="AB16" s="140"/>
    </row>
    <row r="17" ht="26.25" customHeight="1">
      <c r="A17" s="156">
        <v>10.0</v>
      </c>
      <c r="B17" s="164"/>
      <c r="C17" s="164"/>
      <c r="D17" s="165"/>
      <c r="E17" s="166"/>
      <c r="F17" s="160"/>
      <c r="G17" s="161">
        <f t="shared" si="1"/>
        <v>0</v>
      </c>
      <c r="H17" s="162">
        <f t="shared" si="2"/>
        <v>0</v>
      </c>
      <c r="I17" s="140"/>
      <c r="J17" s="140"/>
      <c r="K17" s="140"/>
      <c r="L17" s="140"/>
      <c r="M17" s="140"/>
      <c r="N17" s="140"/>
      <c r="O17" s="142"/>
      <c r="P17" s="140"/>
      <c r="Q17" s="140"/>
      <c r="R17" s="140"/>
      <c r="S17" s="140"/>
      <c r="T17" s="140"/>
      <c r="U17" s="140"/>
      <c r="V17" s="140"/>
      <c r="W17" s="140"/>
      <c r="X17" s="140"/>
      <c r="Y17" s="140"/>
      <c r="Z17" s="140"/>
      <c r="AA17" s="140"/>
      <c r="AB17" s="140"/>
    </row>
    <row r="18" ht="26.25" customHeight="1">
      <c r="A18" s="156">
        <v>11.0</v>
      </c>
      <c r="B18" s="164"/>
      <c r="C18" s="164"/>
      <c r="D18" s="165"/>
      <c r="E18" s="166"/>
      <c r="F18" s="160"/>
      <c r="G18" s="161">
        <f t="shared" si="1"/>
        <v>0</v>
      </c>
      <c r="H18" s="162">
        <f t="shared" si="2"/>
        <v>0</v>
      </c>
      <c r="I18" s="140"/>
      <c r="J18" s="140"/>
      <c r="K18" s="140"/>
      <c r="L18" s="140"/>
      <c r="M18" s="140"/>
      <c r="N18" s="140"/>
      <c r="O18" s="142"/>
      <c r="P18" s="140"/>
      <c r="Q18" s="140"/>
      <c r="R18" s="140"/>
      <c r="S18" s="140"/>
      <c r="T18" s="140"/>
      <c r="U18" s="140"/>
      <c r="V18" s="140"/>
      <c r="W18" s="140"/>
      <c r="X18" s="140"/>
      <c r="Y18" s="140"/>
      <c r="Z18" s="140"/>
      <c r="AA18" s="140"/>
      <c r="AB18" s="140"/>
    </row>
    <row r="19" ht="26.25" customHeight="1">
      <c r="A19" s="156">
        <v>12.0</v>
      </c>
      <c r="B19" s="164"/>
      <c r="C19" s="164"/>
      <c r="D19" s="165"/>
      <c r="E19" s="166"/>
      <c r="F19" s="160"/>
      <c r="G19" s="161">
        <f t="shared" si="1"/>
        <v>0</v>
      </c>
      <c r="H19" s="162">
        <f t="shared" si="2"/>
        <v>0</v>
      </c>
      <c r="I19" s="140"/>
      <c r="J19" s="140"/>
      <c r="K19" s="140"/>
      <c r="L19" s="140"/>
      <c r="M19" s="140"/>
      <c r="N19" s="140"/>
      <c r="O19" s="142"/>
      <c r="P19" s="140"/>
      <c r="Q19" s="140"/>
      <c r="R19" s="140"/>
      <c r="S19" s="140"/>
      <c r="T19" s="140"/>
      <c r="U19" s="140"/>
      <c r="V19" s="140"/>
      <c r="W19" s="140"/>
      <c r="X19" s="140"/>
      <c r="Y19" s="140"/>
      <c r="Z19" s="140"/>
      <c r="AA19" s="140"/>
      <c r="AB19" s="140"/>
    </row>
    <row r="20" ht="26.25" customHeight="1">
      <c r="A20" s="156">
        <v>13.0</v>
      </c>
      <c r="B20" s="164"/>
      <c r="C20" s="164"/>
      <c r="D20" s="165"/>
      <c r="E20" s="166"/>
      <c r="F20" s="160"/>
      <c r="G20" s="161">
        <f t="shared" si="1"/>
        <v>0</v>
      </c>
      <c r="H20" s="162">
        <f t="shared" si="2"/>
        <v>0</v>
      </c>
      <c r="I20" s="140"/>
      <c r="J20" s="140"/>
      <c r="K20" s="140"/>
      <c r="L20" s="140"/>
      <c r="M20" s="140"/>
      <c r="N20" s="140"/>
      <c r="O20" s="142"/>
      <c r="P20" s="140"/>
      <c r="Q20" s="140"/>
      <c r="R20" s="140"/>
      <c r="S20" s="140"/>
      <c r="T20" s="140"/>
      <c r="U20" s="140"/>
      <c r="V20" s="140"/>
      <c r="W20" s="140"/>
      <c r="X20" s="140"/>
      <c r="Y20" s="140"/>
      <c r="Z20" s="140"/>
      <c r="AA20" s="140"/>
      <c r="AB20" s="140"/>
    </row>
    <row r="21" ht="26.25" customHeight="1">
      <c r="A21" s="156">
        <v>14.0</v>
      </c>
      <c r="B21" s="164"/>
      <c r="C21" s="164"/>
      <c r="D21" s="165"/>
      <c r="E21" s="166"/>
      <c r="F21" s="160"/>
      <c r="G21" s="161">
        <f t="shared" si="1"/>
        <v>0</v>
      </c>
      <c r="H21" s="162">
        <f t="shared" si="2"/>
        <v>0</v>
      </c>
      <c r="I21" s="140"/>
      <c r="J21" s="140"/>
      <c r="K21" s="140"/>
      <c r="L21" s="140"/>
      <c r="M21" s="140"/>
      <c r="N21" s="140"/>
      <c r="O21" s="142"/>
      <c r="P21" s="140"/>
      <c r="Q21" s="140"/>
      <c r="R21" s="140"/>
      <c r="S21" s="140"/>
      <c r="T21" s="140"/>
      <c r="U21" s="140"/>
      <c r="V21" s="140"/>
      <c r="W21" s="140"/>
      <c r="X21" s="140"/>
      <c r="Y21" s="140"/>
      <c r="Z21" s="140"/>
      <c r="AA21" s="140"/>
      <c r="AB21" s="140"/>
    </row>
    <row r="22" ht="26.25" customHeight="1">
      <c r="A22" s="156">
        <v>15.0</v>
      </c>
      <c r="B22" s="164"/>
      <c r="C22" s="164"/>
      <c r="D22" s="165"/>
      <c r="E22" s="166"/>
      <c r="F22" s="160"/>
      <c r="G22" s="161">
        <f t="shared" si="1"/>
        <v>0</v>
      </c>
      <c r="H22" s="162">
        <f t="shared" si="2"/>
        <v>0</v>
      </c>
      <c r="I22" s="140"/>
      <c r="J22" s="140"/>
      <c r="K22" s="140"/>
      <c r="L22" s="140"/>
      <c r="M22" s="140"/>
      <c r="N22" s="140"/>
      <c r="O22" s="142"/>
      <c r="P22" s="140"/>
      <c r="Q22" s="140"/>
      <c r="R22" s="140"/>
      <c r="S22" s="140"/>
      <c r="T22" s="140"/>
      <c r="U22" s="140"/>
      <c r="V22" s="140"/>
      <c r="W22" s="140"/>
      <c r="X22" s="140"/>
      <c r="Y22" s="140"/>
      <c r="Z22" s="140"/>
      <c r="AA22" s="140"/>
      <c r="AB22" s="140"/>
    </row>
    <row r="23" ht="26.25" customHeight="1">
      <c r="A23" s="156">
        <v>16.0</v>
      </c>
      <c r="B23" s="164"/>
      <c r="C23" s="164"/>
      <c r="D23" s="165"/>
      <c r="E23" s="166"/>
      <c r="F23" s="160"/>
      <c r="G23" s="161">
        <f t="shared" si="1"/>
        <v>0</v>
      </c>
      <c r="H23" s="162">
        <f t="shared" si="2"/>
        <v>0</v>
      </c>
      <c r="I23" s="140"/>
      <c r="J23" s="140"/>
      <c r="K23" s="140"/>
      <c r="L23" s="140"/>
      <c r="M23" s="140"/>
      <c r="N23" s="140"/>
      <c r="O23" s="142"/>
      <c r="P23" s="140"/>
      <c r="Q23" s="140"/>
      <c r="R23" s="140"/>
      <c r="S23" s="140"/>
      <c r="T23" s="140"/>
      <c r="U23" s="140"/>
      <c r="V23" s="140"/>
      <c r="W23" s="140"/>
      <c r="X23" s="140"/>
      <c r="Y23" s="140"/>
      <c r="Z23" s="140"/>
      <c r="AA23" s="140"/>
      <c r="AB23" s="140"/>
    </row>
    <row r="24" ht="26.25" customHeight="1">
      <c r="A24" s="156">
        <v>17.0</v>
      </c>
      <c r="B24" s="164"/>
      <c r="C24" s="164"/>
      <c r="D24" s="165"/>
      <c r="E24" s="166"/>
      <c r="F24" s="160"/>
      <c r="G24" s="161">
        <f t="shared" si="1"/>
        <v>0</v>
      </c>
      <c r="H24" s="162">
        <f t="shared" si="2"/>
        <v>0</v>
      </c>
      <c r="I24" s="140"/>
      <c r="J24" s="140"/>
      <c r="K24" s="140"/>
      <c r="L24" s="140"/>
      <c r="M24" s="140"/>
      <c r="N24" s="140"/>
      <c r="O24" s="142"/>
      <c r="P24" s="140"/>
      <c r="Q24" s="140"/>
      <c r="R24" s="140"/>
      <c r="S24" s="140"/>
      <c r="T24" s="140"/>
      <c r="U24" s="140"/>
      <c r="V24" s="140"/>
      <c r="W24" s="140"/>
      <c r="X24" s="140"/>
      <c r="Y24" s="140"/>
      <c r="Z24" s="140"/>
      <c r="AA24" s="140"/>
      <c r="AB24" s="140"/>
    </row>
    <row r="25" ht="18.0" customHeight="1">
      <c r="A25" s="167"/>
      <c r="B25" s="168"/>
      <c r="C25" s="169"/>
      <c r="D25" s="170"/>
      <c r="E25" s="171">
        <f>SUM(E8:E24)</f>
        <v>0</v>
      </c>
      <c r="F25" s="173"/>
      <c r="G25" s="174">
        <f t="shared" ref="G25:H25" si="3">SUM(G8:G24)</f>
        <v>0</v>
      </c>
      <c r="H25" s="175">
        <f t="shared" si="3"/>
        <v>0</v>
      </c>
      <c r="I25" s="140"/>
      <c r="J25" s="140"/>
      <c r="K25" s="140"/>
      <c r="L25" s="140"/>
      <c r="M25" s="140"/>
      <c r="N25" s="140"/>
      <c r="O25" s="142"/>
      <c r="P25" s="140"/>
      <c r="Q25" s="140"/>
      <c r="R25" s="140"/>
      <c r="S25" s="140"/>
      <c r="T25" s="140"/>
      <c r="U25" s="140"/>
      <c r="V25" s="140"/>
      <c r="W25" s="140"/>
      <c r="X25" s="140"/>
      <c r="Y25" s="140"/>
      <c r="Z25" s="140"/>
      <c r="AA25" s="140"/>
      <c r="AB25" s="140"/>
      <c r="AC25" s="140"/>
      <c r="AD25" s="140"/>
      <c r="AE25" s="140"/>
      <c r="AF25" s="140"/>
      <c r="AG25" s="140"/>
      <c r="AH25" s="140"/>
      <c r="AI25" s="140"/>
      <c r="AJ25" s="140"/>
      <c r="AK25" s="140"/>
      <c r="AL25" s="140"/>
      <c r="AM25" s="140"/>
      <c r="AN25" s="140"/>
      <c r="AO25" s="140"/>
      <c r="AP25" s="140"/>
      <c r="AQ25" s="140"/>
    </row>
    <row r="26" ht="18.0" customHeight="1">
      <c r="A26" s="176"/>
      <c r="B26" s="146"/>
      <c r="C26" s="146"/>
      <c r="D26" s="177"/>
      <c r="E26" s="178"/>
      <c r="F26" s="149"/>
      <c r="G26" s="179"/>
      <c r="H26" s="140"/>
      <c r="I26" s="140"/>
      <c r="J26" s="140"/>
      <c r="K26" s="140"/>
      <c r="L26" s="140"/>
      <c r="M26" s="140"/>
      <c r="N26" s="140"/>
      <c r="O26" s="142"/>
      <c r="P26" s="140"/>
      <c r="Q26" s="140"/>
      <c r="R26" s="140"/>
      <c r="S26" s="140"/>
      <c r="T26" s="140"/>
      <c r="U26" s="140"/>
      <c r="V26" s="140"/>
      <c r="W26" s="140"/>
      <c r="X26" s="140"/>
      <c r="Y26" s="140"/>
      <c r="Z26" s="140"/>
      <c r="AA26" s="140"/>
      <c r="AB26" s="140"/>
      <c r="AC26" s="140"/>
      <c r="AD26" s="140"/>
      <c r="AE26" s="140"/>
      <c r="AF26" s="140"/>
      <c r="AG26" s="140"/>
      <c r="AH26" s="140"/>
      <c r="AI26" s="140"/>
      <c r="AJ26" s="140"/>
      <c r="AK26" s="140"/>
      <c r="AL26" s="140"/>
      <c r="AM26" s="140"/>
      <c r="AN26" s="140"/>
      <c r="AO26" s="140"/>
      <c r="AP26" s="140"/>
      <c r="AQ26" s="140"/>
    </row>
    <row r="27" ht="18.0" customHeight="1">
      <c r="A27" s="140"/>
      <c r="B27" s="140"/>
      <c r="C27" s="140"/>
      <c r="D27" s="140"/>
      <c r="E27" s="140"/>
      <c r="F27" s="141"/>
      <c r="G27" s="140"/>
      <c r="H27" s="140"/>
      <c r="I27" s="140"/>
      <c r="J27" s="140"/>
      <c r="K27" s="140"/>
      <c r="L27" s="140"/>
      <c r="M27" s="140"/>
      <c r="N27" s="140"/>
      <c r="O27" s="142"/>
      <c r="P27" s="140"/>
      <c r="Q27" s="140"/>
      <c r="R27" s="140"/>
      <c r="S27" s="140"/>
      <c r="T27" s="140"/>
      <c r="U27" s="140"/>
      <c r="V27" s="140"/>
      <c r="W27" s="140"/>
      <c r="X27" s="140"/>
      <c r="Y27" s="140"/>
      <c r="Z27" s="140"/>
      <c r="AA27" s="140"/>
      <c r="AB27" s="140"/>
      <c r="AC27" s="140"/>
      <c r="AD27" s="140"/>
      <c r="AE27" s="140"/>
      <c r="AF27" s="140"/>
      <c r="AG27" s="140"/>
      <c r="AH27" s="140"/>
      <c r="AI27" s="140"/>
      <c r="AJ27" s="140"/>
      <c r="AK27" s="140"/>
      <c r="AL27" s="140"/>
      <c r="AM27" s="140"/>
      <c r="AN27" s="140"/>
      <c r="AO27" s="140"/>
      <c r="AP27" s="140"/>
      <c r="AQ27" s="140"/>
    </row>
    <row r="28" ht="18.0" customHeight="1">
      <c r="A28" s="140"/>
      <c r="B28" s="140"/>
      <c r="C28" s="140"/>
      <c r="D28" s="140"/>
      <c r="E28" s="140"/>
      <c r="F28" s="141"/>
      <c r="G28" s="140"/>
      <c r="H28" s="140"/>
      <c r="I28" s="140"/>
      <c r="J28" s="140"/>
      <c r="K28" s="140"/>
      <c r="L28" s="140"/>
      <c r="M28" s="140"/>
      <c r="N28" s="140"/>
      <c r="O28" s="142"/>
      <c r="P28" s="140"/>
      <c r="Q28" s="140"/>
      <c r="R28" s="140"/>
      <c r="S28" s="140"/>
      <c r="T28" s="140"/>
      <c r="U28" s="140"/>
      <c r="V28" s="140"/>
      <c r="W28" s="140"/>
      <c r="X28" s="140"/>
      <c r="Y28" s="140"/>
      <c r="Z28" s="140"/>
      <c r="AA28" s="140"/>
      <c r="AB28" s="140"/>
      <c r="AC28" s="140"/>
      <c r="AD28" s="140"/>
      <c r="AE28" s="140"/>
      <c r="AF28" s="140"/>
      <c r="AG28" s="140"/>
      <c r="AH28" s="140"/>
      <c r="AI28" s="140"/>
      <c r="AJ28" s="140"/>
      <c r="AK28" s="140"/>
      <c r="AL28" s="140"/>
      <c r="AM28" s="140"/>
      <c r="AN28" s="140"/>
      <c r="AO28" s="140"/>
      <c r="AP28" s="140"/>
      <c r="AQ28" s="140"/>
    </row>
    <row r="29" ht="18.0" customHeight="1">
      <c r="A29" s="140" t="s">
        <v>11</v>
      </c>
      <c r="B29" s="140"/>
      <c r="C29" s="140"/>
      <c r="D29" s="140"/>
      <c r="E29" s="140"/>
      <c r="F29" s="141"/>
      <c r="G29" s="140"/>
      <c r="H29" s="140"/>
      <c r="I29" s="140"/>
      <c r="J29" s="140"/>
      <c r="K29" s="140"/>
      <c r="L29" s="140"/>
      <c r="M29" s="140"/>
      <c r="N29" s="140"/>
      <c r="O29" s="142"/>
      <c r="P29" s="140"/>
      <c r="Q29" s="140"/>
      <c r="R29" s="140"/>
      <c r="S29" s="140"/>
      <c r="T29" s="140"/>
      <c r="U29" s="140"/>
      <c r="V29" s="140"/>
      <c r="W29" s="140"/>
      <c r="X29" s="140"/>
      <c r="Y29" s="140"/>
      <c r="Z29" s="140"/>
      <c r="AA29" s="140"/>
      <c r="AB29" s="140"/>
      <c r="AC29" s="140"/>
      <c r="AD29" s="140"/>
      <c r="AE29" s="140"/>
      <c r="AF29" s="140"/>
      <c r="AG29" s="140"/>
      <c r="AH29" s="140"/>
      <c r="AI29" s="140"/>
      <c r="AJ29" s="140"/>
      <c r="AK29" s="140"/>
      <c r="AL29" s="140"/>
      <c r="AM29" s="140"/>
      <c r="AN29" s="140"/>
      <c r="AO29" s="140"/>
      <c r="AP29" s="140"/>
      <c r="AQ29" s="140"/>
    </row>
    <row r="30" ht="18.0" customHeight="1">
      <c r="A30" s="140"/>
      <c r="B30" s="140"/>
      <c r="C30" s="140"/>
      <c r="D30" s="140"/>
      <c r="E30" s="140"/>
      <c r="F30" s="141"/>
      <c r="G30" s="140"/>
      <c r="H30" s="140"/>
      <c r="I30" s="140"/>
      <c r="J30" s="140"/>
      <c r="K30" s="140"/>
      <c r="L30" s="140"/>
      <c r="M30" s="140"/>
      <c r="N30" s="140"/>
      <c r="O30" s="142"/>
      <c r="P30" s="140"/>
      <c r="Q30" s="140"/>
      <c r="R30" s="140"/>
      <c r="S30" s="140"/>
      <c r="T30" s="140"/>
      <c r="U30" s="140"/>
      <c r="V30" s="140"/>
      <c r="W30" s="140"/>
      <c r="X30" s="140"/>
      <c r="Y30" s="140"/>
      <c r="Z30" s="140"/>
      <c r="AA30" s="140"/>
      <c r="AB30" s="140"/>
      <c r="AC30" s="140"/>
      <c r="AD30" s="140"/>
      <c r="AE30" s="140"/>
      <c r="AF30" s="140"/>
      <c r="AG30" s="140"/>
      <c r="AH30" s="140"/>
      <c r="AI30" s="140"/>
      <c r="AJ30" s="140"/>
      <c r="AK30" s="140"/>
      <c r="AL30" s="140"/>
      <c r="AM30" s="140"/>
      <c r="AN30" s="140"/>
      <c r="AO30" s="140"/>
      <c r="AP30" s="140"/>
      <c r="AQ30" s="140"/>
    </row>
    <row r="31" ht="40.5" customHeight="1">
      <c r="A31" s="180"/>
      <c r="B31" s="164" t="s">
        <v>12</v>
      </c>
      <c r="C31" s="181" t="s">
        <v>58</v>
      </c>
      <c r="D31" s="52"/>
      <c r="E31" s="53"/>
      <c r="F31" s="183" t="s">
        <v>14</v>
      </c>
      <c r="G31" s="164" t="s">
        <v>15</v>
      </c>
      <c r="H31" s="164" t="s">
        <v>16</v>
      </c>
      <c r="I31" s="140"/>
      <c r="J31" s="164" t="s">
        <v>17</v>
      </c>
      <c r="K31" s="164" t="s">
        <v>15</v>
      </c>
      <c r="L31" s="180" t="s">
        <v>18</v>
      </c>
      <c r="M31" s="140"/>
      <c r="N31" s="140"/>
      <c r="O31" s="184"/>
      <c r="P31" s="164" t="s">
        <v>17</v>
      </c>
      <c r="Q31" s="164" t="s">
        <v>15</v>
      </c>
      <c r="R31" s="180" t="s">
        <v>18</v>
      </c>
      <c r="S31" s="140"/>
      <c r="T31" s="180" t="s">
        <v>19</v>
      </c>
      <c r="U31" s="180" t="s">
        <v>20</v>
      </c>
      <c r="V31" s="180" t="s">
        <v>21</v>
      </c>
      <c r="W31" s="180" t="s">
        <v>175</v>
      </c>
      <c r="X31" s="140"/>
      <c r="Y31" s="140"/>
      <c r="Z31" s="140"/>
      <c r="AA31" s="140"/>
      <c r="AB31" s="140"/>
      <c r="AC31" s="140"/>
      <c r="AD31" s="140"/>
      <c r="AE31" s="140"/>
      <c r="AF31" s="140"/>
      <c r="AG31" s="140"/>
      <c r="AH31" s="140"/>
      <c r="AI31" s="140"/>
      <c r="AJ31" s="140"/>
      <c r="AK31" s="140"/>
      <c r="AL31" s="140"/>
      <c r="AM31" s="140"/>
      <c r="AN31" s="140"/>
      <c r="AO31" s="140"/>
      <c r="AP31" s="140"/>
      <c r="AQ31" s="140"/>
    </row>
    <row r="32" ht="27.0" customHeight="1">
      <c r="A32" s="185">
        <v>1.0</v>
      </c>
      <c r="B32" s="195"/>
      <c r="C32" s="195"/>
      <c r="D32" s="195"/>
      <c r="E32" s="195"/>
      <c r="F32" s="218"/>
      <c r="G32" s="201">
        <v>1.0</v>
      </c>
      <c r="H32" s="189">
        <f t="shared" ref="H32:H248" si="5">+G32*F32</f>
        <v>0</v>
      </c>
      <c r="I32" s="190"/>
      <c r="J32" s="191">
        <f>D32*25.4/1000</f>
        <v>0</v>
      </c>
      <c r="K32" s="185">
        <f>+G32</f>
        <v>1</v>
      </c>
      <c r="L32" s="185">
        <f>K32*J32</f>
        <v>0</v>
      </c>
      <c r="M32" s="190"/>
      <c r="N32" s="190"/>
      <c r="O32" s="192"/>
      <c r="P32" s="191">
        <f t="shared" ref="P32:P249" si="6">E32/100</f>
        <v>0</v>
      </c>
      <c r="Q32" s="185">
        <f t="shared" ref="Q32:Q249" si="7">G32</f>
        <v>1</v>
      </c>
      <c r="R32" s="185">
        <f t="shared" ref="R32:R249" si="8">Q32*P32</f>
        <v>0</v>
      </c>
      <c r="S32" s="190"/>
      <c r="T32" s="191">
        <f t="shared" ref="T32:U32" si="4">C32/100</f>
        <v>0</v>
      </c>
      <c r="U32" s="191">
        <f t="shared" si="4"/>
        <v>0</v>
      </c>
      <c r="V32" s="191">
        <f t="shared" ref="V32:V249" si="10">R32</f>
        <v>0</v>
      </c>
      <c r="W32" s="194">
        <f t="shared" ref="W32:W249" si="11">T32*U32*V32</f>
        <v>0</v>
      </c>
      <c r="X32" s="190"/>
      <c r="Y32" s="190"/>
      <c r="Z32" s="190"/>
      <c r="AA32" s="190"/>
      <c r="AB32" s="190"/>
      <c r="AC32" s="190"/>
      <c r="AD32" s="190"/>
      <c r="AE32" s="190"/>
      <c r="AF32" s="190"/>
      <c r="AG32" s="190"/>
      <c r="AH32" s="190"/>
      <c r="AI32" s="190"/>
      <c r="AJ32" s="190"/>
      <c r="AK32" s="190"/>
      <c r="AL32" s="190"/>
      <c r="AM32" s="190"/>
      <c r="AN32" s="190"/>
      <c r="AO32" s="190"/>
      <c r="AP32" s="190"/>
      <c r="AQ32" s="190"/>
    </row>
    <row r="33" ht="27.0" customHeight="1">
      <c r="A33" s="185">
        <v>2.0</v>
      </c>
      <c r="B33" s="195"/>
      <c r="C33" s="195"/>
      <c r="D33" s="195"/>
      <c r="E33" s="195"/>
      <c r="F33" s="218"/>
      <c r="G33" s="201">
        <v>1.0</v>
      </c>
      <c r="H33" s="189">
        <f t="shared" si="5"/>
        <v>0</v>
      </c>
      <c r="I33" s="190"/>
      <c r="J33" s="191"/>
      <c r="K33" s="185"/>
      <c r="L33" s="185"/>
      <c r="M33" s="190"/>
      <c r="N33" s="190"/>
      <c r="O33" s="192"/>
      <c r="P33" s="191">
        <f t="shared" si="6"/>
        <v>0</v>
      </c>
      <c r="Q33" s="185">
        <f t="shared" si="7"/>
        <v>1</v>
      </c>
      <c r="R33" s="185">
        <f t="shared" si="8"/>
        <v>0</v>
      </c>
      <c r="S33" s="190"/>
      <c r="T33" s="191">
        <f t="shared" ref="T33:U33" si="9">C33/100</f>
        <v>0</v>
      </c>
      <c r="U33" s="191">
        <f t="shared" si="9"/>
        <v>0</v>
      </c>
      <c r="V33" s="191">
        <f t="shared" si="10"/>
        <v>0</v>
      </c>
      <c r="W33" s="194">
        <f t="shared" si="11"/>
        <v>0</v>
      </c>
      <c r="X33" s="190"/>
      <c r="Y33" s="190"/>
      <c r="Z33" s="190"/>
      <c r="AA33" s="190"/>
      <c r="AB33" s="190"/>
      <c r="AC33" s="190"/>
      <c r="AD33" s="190"/>
      <c r="AE33" s="190"/>
      <c r="AF33" s="190"/>
      <c r="AG33" s="190"/>
      <c r="AH33" s="190"/>
      <c r="AI33" s="190"/>
      <c r="AJ33" s="190"/>
      <c r="AK33" s="190"/>
      <c r="AL33" s="190"/>
      <c r="AM33" s="190"/>
      <c r="AN33" s="190"/>
      <c r="AO33" s="190"/>
      <c r="AP33" s="190"/>
      <c r="AQ33" s="190"/>
    </row>
    <row r="34" ht="27.0" customHeight="1">
      <c r="A34" s="185">
        <v>3.0</v>
      </c>
      <c r="B34" s="195"/>
      <c r="C34" s="195"/>
      <c r="D34" s="195"/>
      <c r="E34" s="195"/>
      <c r="F34" s="218"/>
      <c r="G34" s="201">
        <v>1.0</v>
      </c>
      <c r="H34" s="189">
        <f t="shared" si="5"/>
        <v>0</v>
      </c>
      <c r="I34" s="190"/>
      <c r="J34" s="191">
        <f t="shared" ref="J34:J49" si="13">D34*25.4/1000</f>
        <v>0</v>
      </c>
      <c r="K34" s="185">
        <f t="shared" ref="K34:K52" si="14">+G34</f>
        <v>1</v>
      </c>
      <c r="L34" s="185">
        <f t="shared" ref="L34:L49" si="15">K34*J34</f>
        <v>0</v>
      </c>
      <c r="M34" s="190"/>
      <c r="N34" s="190"/>
      <c r="O34" s="192"/>
      <c r="P34" s="191">
        <f t="shared" si="6"/>
        <v>0</v>
      </c>
      <c r="Q34" s="185">
        <f t="shared" si="7"/>
        <v>1</v>
      </c>
      <c r="R34" s="185">
        <f t="shared" si="8"/>
        <v>0</v>
      </c>
      <c r="S34" s="190"/>
      <c r="T34" s="191">
        <f t="shared" ref="T34:U34" si="12">C34/100</f>
        <v>0</v>
      </c>
      <c r="U34" s="191">
        <f t="shared" si="12"/>
        <v>0</v>
      </c>
      <c r="V34" s="191">
        <f t="shared" si="10"/>
        <v>0</v>
      </c>
      <c r="W34" s="194">
        <f t="shared" si="11"/>
        <v>0</v>
      </c>
      <c r="X34" s="190"/>
      <c r="Y34" s="190"/>
      <c r="Z34" s="190"/>
      <c r="AA34" s="190"/>
      <c r="AB34" s="190"/>
      <c r="AC34" s="190"/>
      <c r="AD34" s="190"/>
      <c r="AE34" s="190"/>
      <c r="AF34" s="190"/>
      <c r="AG34" s="190"/>
      <c r="AH34" s="190"/>
      <c r="AI34" s="190"/>
      <c r="AJ34" s="190"/>
      <c r="AK34" s="190"/>
      <c r="AL34" s="190"/>
      <c r="AM34" s="190"/>
      <c r="AN34" s="190"/>
      <c r="AO34" s="190"/>
      <c r="AP34" s="190"/>
      <c r="AQ34" s="190"/>
    </row>
    <row r="35" ht="27.0" customHeight="1">
      <c r="A35" s="185">
        <v>4.0</v>
      </c>
      <c r="B35" s="195"/>
      <c r="C35" s="195"/>
      <c r="D35" s="195"/>
      <c r="E35" s="195"/>
      <c r="F35" s="218"/>
      <c r="G35" s="201">
        <v>1.0</v>
      </c>
      <c r="H35" s="189">
        <f t="shared" si="5"/>
        <v>0</v>
      </c>
      <c r="I35" s="190"/>
      <c r="J35" s="191">
        <f t="shared" si="13"/>
        <v>0</v>
      </c>
      <c r="K35" s="185">
        <f t="shared" si="14"/>
        <v>1</v>
      </c>
      <c r="L35" s="185">
        <f t="shared" si="15"/>
        <v>0</v>
      </c>
      <c r="M35" s="190"/>
      <c r="N35" s="190"/>
      <c r="O35" s="192"/>
      <c r="P35" s="191">
        <f t="shared" si="6"/>
        <v>0</v>
      </c>
      <c r="Q35" s="185">
        <f t="shared" si="7"/>
        <v>1</v>
      </c>
      <c r="R35" s="185">
        <f t="shared" si="8"/>
        <v>0</v>
      </c>
      <c r="S35" s="190"/>
      <c r="T35" s="191">
        <f t="shared" ref="T35:U35" si="16">C35/100</f>
        <v>0</v>
      </c>
      <c r="U35" s="191">
        <f t="shared" si="16"/>
        <v>0</v>
      </c>
      <c r="V35" s="191">
        <f t="shared" si="10"/>
        <v>0</v>
      </c>
      <c r="W35" s="194">
        <f t="shared" si="11"/>
        <v>0</v>
      </c>
      <c r="X35" s="190"/>
      <c r="Y35" s="190"/>
      <c r="Z35" s="190"/>
      <c r="AA35" s="190"/>
      <c r="AB35" s="190"/>
      <c r="AC35" s="190"/>
      <c r="AD35" s="190"/>
      <c r="AE35" s="190"/>
      <c r="AF35" s="190"/>
      <c r="AG35" s="190"/>
      <c r="AH35" s="190"/>
      <c r="AI35" s="190"/>
      <c r="AJ35" s="190"/>
      <c r="AK35" s="190"/>
      <c r="AL35" s="190"/>
      <c r="AM35" s="190"/>
      <c r="AN35" s="190"/>
      <c r="AO35" s="190"/>
      <c r="AP35" s="190"/>
      <c r="AQ35" s="190"/>
    </row>
    <row r="36" ht="27.0" customHeight="1">
      <c r="A36" s="185">
        <v>5.0</v>
      </c>
      <c r="B36" s="195"/>
      <c r="C36" s="195"/>
      <c r="D36" s="195"/>
      <c r="E36" s="195"/>
      <c r="F36" s="218"/>
      <c r="G36" s="201">
        <v>1.0</v>
      </c>
      <c r="H36" s="189">
        <f t="shared" si="5"/>
        <v>0</v>
      </c>
      <c r="I36" s="190"/>
      <c r="J36" s="191">
        <f t="shared" si="13"/>
        <v>0</v>
      </c>
      <c r="K36" s="185">
        <f t="shared" si="14"/>
        <v>1</v>
      </c>
      <c r="L36" s="185">
        <f t="shared" si="15"/>
        <v>0</v>
      </c>
      <c r="M36" s="190"/>
      <c r="N36" s="190"/>
      <c r="O36" s="192"/>
      <c r="P36" s="191">
        <f t="shared" si="6"/>
        <v>0</v>
      </c>
      <c r="Q36" s="185">
        <f t="shared" si="7"/>
        <v>1</v>
      </c>
      <c r="R36" s="185">
        <f t="shared" si="8"/>
        <v>0</v>
      </c>
      <c r="S36" s="190"/>
      <c r="T36" s="191">
        <f t="shared" ref="T36:U36" si="17">C36/100</f>
        <v>0</v>
      </c>
      <c r="U36" s="191">
        <f t="shared" si="17"/>
        <v>0</v>
      </c>
      <c r="V36" s="191">
        <f t="shared" si="10"/>
        <v>0</v>
      </c>
      <c r="W36" s="194">
        <f t="shared" si="11"/>
        <v>0</v>
      </c>
      <c r="X36" s="190"/>
      <c r="Y36" s="190"/>
      <c r="Z36" s="190"/>
      <c r="AA36" s="190"/>
      <c r="AB36" s="190"/>
      <c r="AC36" s="190"/>
      <c r="AD36" s="190"/>
      <c r="AE36" s="190"/>
      <c r="AF36" s="190"/>
      <c r="AG36" s="190"/>
      <c r="AH36" s="190"/>
      <c r="AI36" s="190"/>
      <c r="AJ36" s="190"/>
      <c r="AK36" s="190"/>
      <c r="AL36" s="190"/>
      <c r="AM36" s="190"/>
      <c r="AN36" s="190"/>
      <c r="AO36" s="190"/>
      <c r="AP36" s="190"/>
      <c r="AQ36" s="190"/>
    </row>
    <row r="37" ht="27.0" customHeight="1">
      <c r="A37" s="185">
        <v>6.0</v>
      </c>
      <c r="B37" s="195"/>
      <c r="C37" s="195"/>
      <c r="D37" s="195"/>
      <c r="E37" s="195"/>
      <c r="F37" s="218"/>
      <c r="G37" s="201">
        <v>1.0</v>
      </c>
      <c r="H37" s="189">
        <f t="shared" si="5"/>
        <v>0</v>
      </c>
      <c r="I37" s="190"/>
      <c r="J37" s="191">
        <f t="shared" si="13"/>
        <v>0</v>
      </c>
      <c r="K37" s="185">
        <f t="shared" si="14"/>
        <v>1</v>
      </c>
      <c r="L37" s="185">
        <f t="shared" si="15"/>
        <v>0</v>
      </c>
      <c r="M37" s="190"/>
      <c r="N37" s="190"/>
      <c r="O37" s="192"/>
      <c r="P37" s="191">
        <f t="shared" si="6"/>
        <v>0</v>
      </c>
      <c r="Q37" s="185">
        <f t="shared" si="7"/>
        <v>1</v>
      </c>
      <c r="R37" s="185">
        <f t="shared" si="8"/>
        <v>0</v>
      </c>
      <c r="S37" s="190"/>
      <c r="T37" s="191">
        <f t="shared" ref="T37:U37" si="18">C37/100</f>
        <v>0</v>
      </c>
      <c r="U37" s="191">
        <f t="shared" si="18"/>
        <v>0</v>
      </c>
      <c r="V37" s="191">
        <f t="shared" si="10"/>
        <v>0</v>
      </c>
      <c r="W37" s="194">
        <f t="shared" si="11"/>
        <v>0</v>
      </c>
      <c r="X37" s="190"/>
      <c r="Y37" s="190"/>
      <c r="Z37" s="190"/>
      <c r="AA37" s="190"/>
      <c r="AB37" s="190"/>
      <c r="AC37" s="190"/>
      <c r="AD37" s="190"/>
      <c r="AE37" s="190"/>
      <c r="AF37" s="190"/>
      <c r="AG37" s="190"/>
      <c r="AH37" s="190"/>
      <c r="AI37" s="190"/>
      <c r="AJ37" s="190"/>
      <c r="AK37" s="190"/>
      <c r="AL37" s="190"/>
      <c r="AM37" s="190"/>
      <c r="AN37" s="190"/>
      <c r="AO37" s="190"/>
      <c r="AP37" s="190"/>
      <c r="AQ37" s="190"/>
    </row>
    <row r="38" ht="27.0" customHeight="1">
      <c r="A38" s="185">
        <v>7.0</v>
      </c>
      <c r="B38" s="195"/>
      <c r="C38" s="195"/>
      <c r="D38" s="195"/>
      <c r="E38" s="195"/>
      <c r="F38" s="218"/>
      <c r="G38" s="201">
        <v>1.0</v>
      </c>
      <c r="H38" s="189">
        <f t="shared" si="5"/>
        <v>0</v>
      </c>
      <c r="I38" s="190"/>
      <c r="J38" s="191">
        <f t="shared" si="13"/>
        <v>0</v>
      </c>
      <c r="K38" s="185">
        <f t="shared" si="14"/>
        <v>1</v>
      </c>
      <c r="L38" s="185">
        <f t="shared" si="15"/>
        <v>0</v>
      </c>
      <c r="M38" s="190"/>
      <c r="N38" s="190"/>
      <c r="O38" s="192"/>
      <c r="P38" s="191">
        <f t="shared" si="6"/>
        <v>0</v>
      </c>
      <c r="Q38" s="185">
        <f t="shared" si="7"/>
        <v>1</v>
      </c>
      <c r="R38" s="185">
        <f t="shared" si="8"/>
        <v>0</v>
      </c>
      <c r="S38" s="190"/>
      <c r="T38" s="191">
        <f t="shared" ref="T38:U38" si="19">C38/100</f>
        <v>0</v>
      </c>
      <c r="U38" s="191">
        <f t="shared" si="19"/>
        <v>0</v>
      </c>
      <c r="V38" s="191">
        <f t="shared" si="10"/>
        <v>0</v>
      </c>
      <c r="W38" s="194">
        <f t="shared" si="11"/>
        <v>0</v>
      </c>
      <c r="X38" s="190"/>
      <c r="Y38" s="190"/>
      <c r="Z38" s="190"/>
      <c r="AA38" s="190"/>
      <c r="AB38" s="190"/>
      <c r="AC38" s="190"/>
      <c r="AD38" s="190"/>
      <c r="AE38" s="190"/>
      <c r="AF38" s="190"/>
      <c r="AG38" s="190"/>
      <c r="AH38" s="190"/>
      <c r="AI38" s="190"/>
      <c r="AJ38" s="190"/>
      <c r="AK38" s="190"/>
      <c r="AL38" s="190"/>
      <c r="AM38" s="190"/>
      <c r="AN38" s="190"/>
      <c r="AO38" s="190"/>
      <c r="AP38" s="190"/>
      <c r="AQ38" s="190"/>
    </row>
    <row r="39" ht="27.0" customHeight="1">
      <c r="A39" s="185">
        <v>8.0</v>
      </c>
      <c r="B39" s="195"/>
      <c r="C39" s="195"/>
      <c r="D39" s="195"/>
      <c r="E39" s="195"/>
      <c r="F39" s="218"/>
      <c r="G39" s="201">
        <v>1.0</v>
      </c>
      <c r="H39" s="189">
        <f t="shared" si="5"/>
        <v>0</v>
      </c>
      <c r="I39" s="190"/>
      <c r="J39" s="191">
        <f t="shared" si="13"/>
        <v>0</v>
      </c>
      <c r="K39" s="185">
        <f t="shared" si="14"/>
        <v>1</v>
      </c>
      <c r="L39" s="185">
        <f t="shared" si="15"/>
        <v>0</v>
      </c>
      <c r="M39" s="190"/>
      <c r="N39" s="190"/>
      <c r="O39" s="192"/>
      <c r="P39" s="191">
        <f t="shared" si="6"/>
        <v>0</v>
      </c>
      <c r="Q39" s="185">
        <f t="shared" si="7"/>
        <v>1</v>
      </c>
      <c r="R39" s="185">
        <f t="shared" si="8"/>
        <v>0</v>
      </c>
      <c r="S39" s="190"/>
      <c r="T39" s="191">
        <f t="shared" ref="T39:U39" si="20">C39/100</f>
        <v>0</v>
      </c>
      <c r="U39" s="191">
        <f t="shared" si="20"/>
        <v>0</v>
      </c>
      <c r="V39" s="191">
        <f t="shared" si="10"/>
        <v>0</v>
      </c>
      <c r="W39" s="194">
        <f t="shared" si="11"/>
        <v>0</v>
      </c>
      <c r="X39" s="190"/>
      <c r="Y39" s="190"/>
      <c r="Z39" s="190"/>
      <c r="AA39" s="190"/>
      <c r="AB39" s="190"/>
      <c r="AC39" s="190"/>
      <c r="AD39" s="190"/>
      <c r="AE39" s="190"/>
      <c r="AF39" s="190"/>
      <c r="AG39" s="190"/>
      <c r="AH39" s="190"/>
      <c r="AI39" s="190"/>
      <c r="AJ39" s="190"/>
      <c r="AK39" s="190"/>
      <c r="AL39" s="190"/>
      <c r="AM39" s="190"/>
      <c r="AN39" s="190"/>
      <c r="AO39" s="190"/>
      <c r="AP39" s="190"/>
      <c r="AQ39" s="190"/>
    </row>
    <row r="40" ht="27.0" customHeight="1">
      <c r="A40" s="185">
        <v>9.0</v>
      </c>
      <c r="B40" s="195"/>
      <c r="C40" s="195"/>
      <c r="D40" s="195"/>
      <c r="E40" s="195"/>
      <c r="F40" s="218"/>
      <c r="G40" s="201">
        <v>1.0</v>
      </c>
      <c r="H40" s="189">
        <f t="shared" si="5"/>
        <v>0</v>
      </c>
      <c r="I40" s="190"/>
      <c r="J40" s="191">
        <f t="shared" si="13"/>
        <v>0</v>
      </c>
      <c r="K40" s="185">
        <f t="shared" si="14"/>
        <v>1</v>
      </c>
      <c r="L40" s="185">
        <f t="shared" si="15"/>
        <v>0</v>
      </c>
      <c r="M40" s="190"/>
      <c r="N40" s="190"/>
      <c r="O40" s="192"/>
      <c r="P40" s="191">
        <f t="shared" si="6"/>
        <v>0</v>
      </c>
      <c r="Q40" s="185">
        <f t="shared" si="7"/>
        <v>1</v>
      </c>
      <c r="R40" s="185">
        <f t="shared" si="8"/>
        <v>0</v>
      </c>
      <c r="S40" s="190"/>
      <c r="T40" s="191">
        <f t="shared" ref="T40:U40" si="21">C40/100</f>
        <v>0</v>
      </c>
      <c r="U40" s="191">
        <f t="shared" si="21"/>
        <v>0</v>
      </c>
      <c r="V40" s="191">
        <f t="shared" si="10"/>
        <v>0</v>
      </c>
      <c r="W40" s="194">
        <f t="shared" si="11"/>
        <v>0</v>
      </c>
      <c r="X40" s="190"/>
      <c r="Y40" s="190"/>
      <c r="Z40" s="190"/>
      <c r="AA40" s="190"/>
      <c r="AB40" s="190"/>
      <c r="AC40" s="190"/>
      <c r="AD40" s="190"/>
      <c r="AE40" s="190"/>
      <c r="AF40" s="190"/>
      <c r="AG40" s="190"/>
      <c r="AH40" s="190"/>
      <c r="AI40" s="190"/>
      <c r="AJ40" s="190"/>
      <c r="AK40" s="190"/>
      <c r="AL40" s="190"/>
      <c r="AM40" s="190"/>
      <c r="AN40" s="190"/>
      <c r="AO40" s="190"/>
      <c r="AP40" s="190"/>
      <c r="AQ40" s="190"/>
    </row>
    <row r="41" ht="27.0" customHeight="1">
      <c r="A41" s="185">
        <v>10.0</v>
      </c>
      <c r="B41" s="195"/>
      <c r="C41" s="195"/>
      <c r="D41" s="195"/>
      <c r="E41" s="195"/>
      <c r="F41" s="218"/>
      <c r="G41" s="201">
        <v>1.0</v>
      </c>
      <c r="H41" s="189">
        <f t="shared" si="5"/>
        <v>0</v>
      </c>
      <c r="I41" s="190"/>
      <c r="J41" s="191">
        <f t="shared" si="13"/>
        <v>0</v>
      </c>
      <c r="K41" s="185">
        <f t="shared" si="14"/>
        <v>1</v>
      </c>
      <c r="L41" s="185">
        <f t="shared" si="15"/>
        <v>0</v>
      </c>
      <c r="M41" s="190"/>
      <c r="N41" s="190"/>
      <c r="O41" s="192"/>
      <c r="P41" s="191">
        <f t="shared" si="6"/>
        <v>0</v>
      </c>
      <c r="Q41" s="185">
        <f t="shared" si="7"/>
        <v>1</v>
      </c>
      <c r="R41" s="185">
        <f t="shared" si="8"/>
        <v>0</v>
      </c>
      <c r="S41" s="190"/>
      <c r="T41" s="191">
        <f t="shared" ref="T41:U41" si="22">C41/100</f>
        <v>0</v>
      </c>
      <c r="U41" s="191">
        <f t="shared" si="22"/>
        <v>0</v>
      </c>
      <c r="V41" s="191">
        <f t="shared" si="10"/>
        <v>0</v>
      </c>
      <c r="W41" s="194">
        <f t="shared" si="11"/>
        <v>0</v>
      </c>
      <c r="X41" s="190"/>
      <c r="Y41" s="190"/>
      <c r="Z41" s="190"/>
      <c r="AA41" s="190"/>
      <c r="AB41" s="190"/>
      <c r="AC41" s="190"/>
      <c r="AD41" s="190"/>
      <c r="AE41" s="190"/>
      <c r="AF41" s="190"/>
      <c r="AG41" s="190"/>
      <c r="AH41" s="190"/>
      <c r="AI41" s="190"/>
      <c r="AJ41" s="190"/>
      <c r="AK41" s="190"/>
      <c r="AL41" s="190"/>
      <c r="AM41" s="190"/>
      <c r="AN41" s="190"/>
      <c r="AO41" s="190"/>
      <c r="AP41" s="190"/>
      <c r="AQ41" s="190"/>
    </row>
    <row r="42" ht="27.0" customHeight="1">
      <c r="A42" s="185">
        <v>11.0</v>
      </c>
      <c r="B42" s="195"/>
      <c r="C42" s="195"/>
      <c r="D42" s="195"/>
      <c r="E42" s="195"/>
      <c r="F42" s="218"/>
      <c r="G42" s="201">
        <v>1.0</v>
      </c>
      <c r="H42" s="189">
        <f t="shared" si="5"/>
        <v>0</v>
      </c>
      <c r="I42" s="190"/>
      <c r="J42" s="191">
        <f t="shared" si="13"/>
        <v>0</v>
      </c>
      <c r="K42" s="185">
        <f t="shared" si="14"/>
        <v>1</v>
      </c>
      <c r="L42" s="185">
        <f t="shared" si="15"/>
        <v>0</v>
      </c>
      <c r="M42" s="190"/>
      <c r="N42" s="190"/>
      <c r="O42" s="192"/>
      <c r="P42" s="191">
        <f t="shared" si="6"/>
        <v>0</v>
      </c>
      <c r="Q42" s="185">
        <f t="shared" si="7"/>
        <v>1</v>
      </c>
      <c r="R42" s="185">
        <f t="shared" si="8"/>
        <v>0</v>
      </c>
      <c r="S42" s="190"/>
      <c r="T42" s="191">
        <f t="shared" ref="T42:U42" si="23">C42/100</f>
        <v>0</v>
      </c>
      <c r="U42" s="191">
        <f t="shared" si="23"/>
        <v>0</v>
      </c>
      <c r="V42" s="191">
        <f t="shared" si="10"/>
        <v>0</v>
      </c>
      <c r="W42" s="194">
        <f t="shared" si="11"/>
        <v>0</v>
      </c>
      <c r="X42" s="190"/>
      <c r="Y42" s="190"/>
      <c r="Z42" s="190"/>
      <c r="AA42" s="190"/>
      <c r="AB42" s="190"/>
      <c r="AC42" s="190"/>
      <c r="AD42" s="190"/>
      <c r="AE42" s="190"/>
      <c r="AF42" s="190"/>
      <c r="AG42" s="190"/>
      <c r="AH42" s="190"/>
      <c r="AI42" s="190"/>
      <c r="AJ42" s="190"/>
      <c r="AK42" s="190"/>
      <c r="AL42" s="190"/>
      <c r="AM42" s="190"/>
      <c r="AN42" s="190"/>
      <c r="AO42" s="190"/>
      <c r="AP42" s="190"/>
      <c r="AQ42" s="190"/>
    </row>
    <row r="43" ht="27.0" customHeight="1">
      <c r="A43" s="185">
        <v>12.0</v>
      </c>
      <c r="B43" s="195"/>
      <c r="C43" s="195"/>
      <c r="D43" s="195"/>
      <c r="E43" s="195"/>
      <c r="F43" s="218"/>
      <c r="G43" s="201">
        <v>1.0</v>
      </c>
      <c r="H43" s="189">
        <f t="shared" si="5"/>
        <v>0</v>
      </c>
      <c r="I43" s="190"/>
      <c r="J43" s="191">
        <f t="shared" si="13"/>
        <v>0</v>
      </c>
      <c r="K43" s="185">
        <f t="shared" si="14"/>
        <v>1</v>
      </c>
      <c r="L43" s="185">
        <f t="shared" si="15"/>
        <v>0</v>
      </c>
      <c r="M43" s="190"/>
      <c r="N43" s="190"/>
      <c r="O43" s="192"/>
      <c r="P43" s="191">
        <f t="shared" si="6"/>
        <v>0</v>
      </c>
      <c r="Q43" s="185">
        <f t="shared" si="7"/>
        <v>1</v>
      </c>
      <c r="R43" s="185">
        <f t="shared" si="8"/>
        <v>0</v>
      </c>
      <c r="S43" s="190"/>
      <c r="T43" s="191">
        <f t="shared" ref="T43:U43" si="24">C43/100</f>
        <v>0</v>
      </c>
      <c r="U43" s="191">
        <f t="shared" si="24"/>
        <v>0</v>
      </c>
      <c r="V43" s="191">
        <f t="shared" si="10"/>
        <v>0</v>
      </c>
      <c r="W43" s="194">
        <f t="shared" si="11"/>
        <v>0</v>
      </c>
      <c r="X43" s="190"/>
      <c r="Y43" s="190"/>
      <c r="Z43" s="190"/>
      <c r="AA43" s="190"/>
      <c r="AB43" s="190"/>
      <c r="AC43" s="190"/>
      <c r="AD43" s="190"/>
      <c r="AE43" s="190"/>
      <c r="AF43" s="190"/>
      <c r="AG43" s="190"/>
      <c r="AH43" s="190"/>
      <c r="AI43" s="190"/>
      <c r="AJ43" s="190"/>
      <c r="AK43" s="190"/>
      <c r="AL43" s="190"/>
      <c r="AM43" s="190"/>
      <c r="AN43" s="190"/>
      <c r="AO43" s="190"/>
      <c r="AP43" s="190"/>
      <c r="AQ43" s="190"/>
    </row>
    <row r="44" ht="27.0" customHeight="1">
      <c r="A44" s="185">
        <v>13.0</v>
      </c>
      <c r="B44" s="195"/>
      <c r="C44" s="195"/>
      <c r="D44" s="195"/>
      <c r="E44" s="195"/>
      <c r="F44" s="218"/>
      <c r="G44" s="201">
        <v>1.0</v>
      </c>
      <c r="H44" s="189">
        <f t="shared" si="5"/>
        <v>0</v>
      </c>
      <c r="I44" s="190"/>
      <c r="J44" s="191">
        <f t="shared" si="13"/>
        <v>0</v>
      </c>
      <c r="K44" s="185">
        <f t="shared" si="14"/>
        <v>1</v>
      </c>
      <c r="L44" s="185">
        <f t="shared" si="15"/>
        <v>0</v>
      </c>
      <c r="M44" s="190"/>
      <c r="N44" s="190"/>
      <c r="O44" s="192"/>
      <c r="P44" s="191">
        <f t="shared" si="6"/>
        <v>0</v>
      </c>
      <c r="Q44" s="185">
        <f t="shared" si="7"/>
        <v>1</v>
      </c>
      <c r="R44" s="185">
        <f t="shared" si="8"/>
        <v>0</v>
      </c>
      <c r="S44" s="190"/>
      <c r="T44" s="191">
        <f t="shared" ref="T44:U44" si="25">C44/100</f>
        <v>0</v>
      </c>
      <c r="U44" s="191">
        <f t="shared" si="25"/>
        <v>0</v>
      </c>
      <c r="V44" s="191">
        <f t="shared" si="10"/>
        <v>0</v>
      </c>
      <c r="W44" s="194">
        <f t="shared" si="11"/>
        <v>0</v>
      </c>
      <c r="X44" s="190"/>
      <c r="Y44" s="190"/>
      <c r="Z44" s="190"/>
      <c r="AA44" s="190"/>
      <c r="AB44" s="190"/>
      <c r="AC44" s="190"/>
      <c r="AD44" s="190"/>
      <c r="AE44" s="190"/>
      <c r="AF44" s="190"/>
      <c r="AG44" s="190"/>
      <c r="AH44" s="190"/>
      <c r="AI44" s="190"/>
      <c r="AJ44" s="190"/>
      <c r="AK44" s="190"/>
      <c r="AL44" s="190"/>
      <c r="AM44" s="190"/>
      <c r="AN44" s="190"/>
      <c r="AO44" s="190"/>
      <c r="AP44" s="190"/>
      <c r="AQ44" s="190"/>
    </row>
    <row r="45" ht="27.0" customHeight="1">
      <c r="A45" s="185">
        <v>14.0</v>
      </c>
      <c r="B45" s="195"/>
      <c r="C45" s="195"/>
      <c r="D45" s="195"/>
      <c r="E45" s="195"/>
      <c r="F45" s="218"/>
      <c r="G45" s="201">
        <v>1.0</v>
      </c>
      <c r="H45" s="189">
        <f t="shared" si="5"/>
        <v>0</v>
      </c>
      <c r="I45" s="190"/>
      <c r="J45" s="191">
        <f t="shared" si="13"/>
        <v>0</v>
      </c>
      <c r="K45" s="185">
        <f t="shared" si="14"/>
        <v>1</v>
      </c>
      <c r="L45" s="185">
        <f t="shared" si="15"/>
        <v>0</v>
      </c>
      <c r="M45" s="190"/>
      <c r="N45" s="190"/>
      <c r="O45" s="192"/>
      <c r="P45" s="191">
        <f t="shared" si="6"/>
        <v>0</v>
      </c>
      <c r="Q45" s="185">
        <f t="shared" si="7"/>
        <v>1</v>
      </c>
      <c r="R45" s="185">
        <f t="shared" si="8"/>
        <v>0</v>
      </c>
      <c r="S45" s="190"/>
      <c r="T45" s="191">
        <f t="shared" ref="T45:U45" si="26">C45/100</f>
        <v>0</v>
      </c>
      <c r="U45" s="191">
        <f t="shared" si="26"/>
        <v>0</v>
      </c>
      <c r="V45" s="191">
        <f t="shared" si="10"/>
        <v>0</v>
      </c>
      <c r="W45" s="194">
        <f t="shared" si="11"/>
        <v>0</v>
      </c>
      <c r="X45" s="190"/>
      <c r="Y45" s="190"/>
      <c r="Z45" s="190"/>
      <c r="AA45" s="190"/>
      <c r="AB45" s="190"/>
      <c r="AC45" s="190"/>
      <c r="AD45" s="190"/>
      <c r="AE45" s="190"/>
      <c r="AF45" s="190"/>
      <c r="AG45" s="190"/>
      <c r="AH45" s="190"/>
      <c r="AI45" s="190"/>
      <c r="AJ45" s="190"/>
      <c r="AK45" s="190"/>
      <c r="AL45" s="190"/>
      <c r="AM45" s="190"/>
      <c r="AN45" s="190"/>
      <c r="AO45" s="190"/>
      <c r="AP45" s="190"/>
      <c r="AQ45" s="190"/>
    </row>
    <row r="46" ht="27.0" customHeight="1">
      <c r="A46" s="185">
        <v>15.0</v>
      </c>
      <c r="B46" s="195"/>
      <c r="C46" s="195"/>
      <c r="D46" s="195"/>
      <c r="E46" s="195"/>
      <c r="F46" s="218"/>
      <c r="G46" s="201">
        <v>1.0</v>
      </c>
      <c r="H46" s="189">
        <f t="shared" si="5"/>
        <v>0</v>
      </c>
      <c r="I46" s="190"/>
      <c r="J46" s="191">
        <f t="shared" si="13"/>
        <v>0</v>
      </c>
      <c r="K46" s="185">
        <f t="shared" si="14"/>
        <v>1</v>
      </c>
      <c r="L46" s="185">
        <f t="shared" si="15"/>
        <v>0</v>
      </c>
      <c r="M46" s="190"/>
      <c r="N46" s="190"/>
      <c r="O46" s="192"/>
      <c r="P46" s="191">
        <f t="shared" si="6"/>
        <v>0</v>
      </c>
      <c r="Q46" s="185">
        <f t="shared" si="7"/>
        <v>1</v>
      </c>
      <c r="R46" s="185">
        <f t="shared" si="8"/>
        <v>0</v>
      </c>
      <c r="S46" s="190"/>
      <c r="T46" s="191">
        <f t="shared" ref="T46:U46" si="27">C46/100</f>
        <v>0</v>
      </c>
      <c r="U46" s="191">
        <f t="shared" si="27"/>
        <v>0</v>
      </c>
      <c r="V46" s="191">
        <f t="shared" si="10"/>
        <v>0</v>
      </c>
      <c r="W46" s="194">
        <f t="shared" si="11"/>
        <v>0</v>
      </c>
      <c r="X46" s="190"/>
      <c r="Y46" s="190"/>
      <c r="Z46" s="190"/>
      <c r="AA46" s="190"/>
      <c r="AB46" s="190"/>
      <c r="AC46" s="190"/>
      <c r="AD46" s="190"/>
      <c r="AE46" s="190"/>
      <c r="AF46" s="190"/>
      <c r="AG46" s="190"/>
      <c r="AH46" s="190"/>
      <c r="AI46" s="190"/>
      <c r="AJ46" s="190"/>
      <c r="AK46" s="190"/>
      <c r="AL46" s="190"/>
      <c r="AM46" s="190"/>
      <c r="AN46" s="190"/>
      <c r="AO46" s="190"/>
      <c r="AP46" s="190"/>
      <c r="AQ46" s="190"/>
    </row>
    <row r="47" ht="27.0" customHeight="1">
      <c r="A47" s="185">
        <v>16.0</v>
      </c>
      <c r="B47" s="195"/>
      <c r="C47" s="195"/>
      <c r="D47" s="195"/>
      <c r="E47" s="195"/>
      <c r="F47" s="218"/>
      <c r="G47" s="201">
        <v>1.0</v>
      </c>
      <c r="H47" s="189">
        <f t="shared" si="5"/>
        <v>0</v>
      </c>
      <c r="I47" s="190"/>
      <c r="J47" s="191">
        <f t="shared" si="13"/>
        <v>0</v>
      </c>
      <c r="K47" s="185">
        <f t="shared" si="14"/>
        <v>1</v>
      </c>
      <c r="L47" s="185">
        <f t="shared" si="15"/>
        <v>0</v>
      </c>
      <c r="M47" s="190"/>
      <c r="N47" s="190"/>
      <c r="O47" s="192"/>
      <c r="P47" s="191">
        <f t="shared" si="6"/>
        <v>0</v>
      </c>
      <c r="Q47" s="185">
        <f t="shared" si="7"/>
        <v>1</v>
      </c>
      <c r="R47" s="185">
        <f t="shared" si="8"/>
        <v>0</v>
      </c>
      <c r="S47" s="190"/>
      <c r="T47" s="191">
        <f t="shared" ref="T47:U47" si="28">C47/100</f>
        <v>0</v>
      </c>
      <c r="U47" s="191">
        <f t="shared" si="28"/>
        <v>0</v>
      </c>
      <c r="V47" s="191">
        <f t="shared" si="10"/>
        <v>0</v>
      </c>
      <c r="W47" s="194">
        <f t="shared" si="11"/>
        <v>0</v>
      </c>
      <c r="X47" s="190"/>
      <c r="Y47" s="190"/>
      <c r="Z47" s="190"/>
      <c r="AA47" s="190"/>
      <c r="AB47" s="190"/>
      <c r="AC47" s="190"/>
      <c r="AD47" s="190"/>
      <c r="AE47" s="190"/>
      <c r="AF47" s="190"/>
      <c r="AG47" s="190"/>
      <c r="AH47" s="190"/>
      <c r="AI47" s="190"/>
      <c r="AJ47" s="190"/>
      <c r="AK47" s="190"/>
      <c r="AL47" s="190"/>
      <c r="AM47" s="190"/>
      <c r="AN47" s="190"/>
      <c r="AO47" s="190"/>
      <c r="AP47" s="190"/>
      <c r="AQ47" s="190"/>
    </row>
    <row r="48" ht="27.0" customHeight="1">
      <c r="A48" s="185">
        <v>17.0</v>
      </c>
      <c r="B48" s="195"/>
      <c r="C48" s="195"/>
      <c r="D48" s="195"/>
      <c r="E48" s="195"/>
      <c r="F48" s="218"/>
      <c r="G48" s="201">
        <v>1.0</v>
      </c>
      <c r="H48" s="189">
        <f t="shared" si="5"/>
        <v>0</v>
      </c>
      <c r="I48" s="190"/>
      <c r="J48" s="191">
        <f t="shared" si="13"/>
        <v>0</v>
      </c>
      <c r="K48" s="185">
        <f t="shared" si="14"/>
        <v>1</v>
      </c>
      <c r="L48" s="185">
        <f t="shared" si="15"/>
        <v>0</v>
      </c>
      <c r="M48" s="190"/>
      <c r="N48" s="190"/>
      <c r="O48" s="192"/>
      <c r="P48" s="191">
        <f t="shared" si="6"/>
        <v>0</v>
      </c>
      <c r="Q48" s="185">
        <f t="shared" si="7"/>
        <v>1</v>
      </c>
      <c r="R48" s="185">
        <f t="shared" si="8"/>
        <v>0</v>
      </c>
      <c r="S48" s="190"/>
      <c r="T48" s="191">
        <f t="shared" ref="T48:U48" si="29">C48/100</f>
        <v>0</v>
      </c>
      <c r="U48" s="191">
        <f t="shared" si="29"/>
        <v>0</v>
      </c>
      <c r="V48" s="191">
        <f t="shared" si="10"/>
        <v>0</v>
      </c>
      <c r="W48" s="194">
        <f t="shared" si="11"/>
        <v>0</v>
      </c>
      <c r="X48" s="190"/>
      <c r="Y48" s="190"/>
      <c r="Z48" s="190"/>
      <c r="AA48" s="190"/>
      <c r="AB48" s="190"/>
      <c r="AC48" s="190"/>
      <c r="AD48" s="190"/>
      <c r="AE48" s="190"/>
      <c r="AF48" s="190"/>
      <c r="AG48" s="190"/>
      <c r="AH48" s="190"/>
      <c r="AI48" s="190"/>
      <c r="AJ48" s="190"/>
      <c r="AK48" s="190"/>
      <c r="AL48" s="190"/>
      <c r="AM48" s="190"/>
      <c r="AN48" s="190"/>
      <c r="AO48" s="190"/>
      <c r="AP48" s="190"/>
      <c r="AQ48" s="190"/>
    </row>
    <row r="49" ht="27.0" customHeight="1">
      <c r="A49" s="185">
        <v>18.0</v>
      </c>
      <c r="B49" s="195"/>
      <c r="C49" s="195"/>
      <c r="D49" s="195"/>
      <c r="E49" s="195"/>
      <c r="F49" s="218"/>
      <c r="G49" s="201">
        <v>1.0</v>
      </c>
      <c r="H49" s="189">
        <f t="shared" si="5"/>
        <v>0</v>
      </c>
      <c r="I49" s="190"/>
      <c r="J49" s="168">
        <f t="shared" si="13"/>
        <v>0</v>
      </c>
      <c r="K49" s="197">
        <f t="shared" si="14"/>
        <v>1</v>
      </c>
      <c r="L49" s="197">
        <f t="shared" si="15"/>
        <v>0</v>
      </c>
      <c r="M49" s="190"/>
      <c r="N49" s="190"/>
      <c r="O49" s="192"/>
      <c r="P49" s="191">
        <f t="shared" si="6"/>
        <v>0</v>
      </c>
      <c r="Q49" s="185">
        <f t="shared" si="7"/>
        <v>1</v>
      </c>
      <c r="R49" s="185">
        <f t="shared" si="8"/>
        <v>0</v>
      </c>
      <c r="S49" s="190"/>
      <c r="T49" s="191">
        <f t="shared" ref="T49:U49" si="30">C49/100</f>
        <v>0</v>
      </c>
      <c r="U49" s="191">
        <f t="shared" si="30"/>
        <v>0</v>
      </c>
      <c r="V49" s="191">
        <f t="shared" si="10"/>
        <v>0</v>
      </c>
      <c r="W49" s="194">
        <f t="shared" si="11"/>
        <v>0</v>
      </c>
      <c r="X49" s="190"/>
      <c r="Y49" s="190"/>
      <c r="Z49" s="190"/>
      <c r="AA49" s="190"/>
      <c r="AB49" s="190"/>
      <c r="AC49" s="190"/>
      <c r="AD49" s="190"/>
      <c r="AE49" s="190"/>
      <c r="AF49" s="190"/>
      <c r="AG49" s="190"/>
      <c r="AH49" s="190"/>
      <c r="AI49" s="190"/>
      <c r="AJ49" s="190"/>
      <c r="AK49" s="190"/>
      <c r="AL49" s="190"/>
      <c r="AM49" s="190"/>
      <c r="AN49" s="190"/>
      <c r="AO49" s="190"/>
      <c r="AP49" s="190"/>
      <c r="AQ49" s="190"/>
    </row>
    <row r="50" ht="27.0" customHeight="1">
      <c r="A50" s="185">
        <v>19.0</v>
      </c>
      <c r="B50" s="195"/>
      <c r="C50" s="195"/>
      <c r="D50" s="195"/>
      <c r="E50" s="195"/>
      <c r="F50" s="218"/>
      <c r="G50" s="201">
        <v>1.0</v>
      </c>
      <c r="H50" s="189">
        <f t="shared" si="5"/>
        <v>0</v>
      </c>
      <c r="I50" s="190"/>
      <c r="J50" s="168"/>
      <c r="K50" s="197">
        <f t="shared" si="14"/>
        <v>1</v>
      </c>
      <c r="L50" s="197"/>
      <c r="M50" s="190"/>
      <c r="N50" s="190"/>
      <c r="O50" s="192"/>
      <c r="P50" s="191">
        <f t="shared" si="6"/>
        <v>0</v>
      </c>
      <c r="Q50" s="185">
        <f t="shared" si="7"/>
        <v>1</v>
      </c>
      <c r="R50" s="185">
        <f t="shared" si="8"/>
        <v>0</v>
      </c>
      <c r="S50" s="190"/>
      <c r="T50" s="191">
        <f t="shared" ref="T50:U50" si="31">C50/100</f>
        <v>0</v>
      </c>
      <c r="U50" s="191">
        <f t="shared" si="31"/>
        <v>0</v>
      </c>
      <c r="V50" s="191">
        <f t="shared" si="10"/>
        <v>0</v>
      </c>
      <c r="W50" s="194">
        <f t="shared" si="11"/>
        <v>0</v>
      </c>
      <c r="X50" s="190"/>
      <c r="Y50" s="190"/>
      <c r="Z50" s="190"/>
      <c r="AA50" s="190"/>
      <c r="AB50" s="190"/>
      <c r="AC50" s="190"/>
      <c r="AD50" s="190"/>
      <c r="AE50" s="190"/>
      <c r="AF50" s="190"/>
      <c r="AG50" s="190"/>
      <c r="AH50" s="190"/>
      <c r="AI50" s="190"/>
      <c r="AJ50" s="190"/>
      <c r="AK50" s="190"/>
      <c r="AL50" s="190"/>
      <c r="AM50" s="190"/>
      <c r="AN50" s="190"/>
      <c r="AO50" s="190"/>
      <c r="AP50" s="190"/>
      <c r="AQ50" s="190"/>
    </row>
    <row r="51" ht="27.0" customHeight="1">
      <c r="A51" s="185">
        <v>20.0</v>
      </c>
      <c r="B51" s="195"/>
      <c r="C51" s="195"/>
      <c r="D51" s="195"/>
      <c r="E51" s="195"/>
      <c r="F51" s="218"/>
      <c r="G51" s="201">
        <v>1.0</v>
      </c>
      <c r="H51" s="189">
        <f t="shared" si="5"/>
        <v>0</v>
      </c>
      <c r="I51" s="190"/>
      <c r="J51" s="168"/>
      <c r="K51" s="197">
        <f t="shared" si="14"/>
        <v>1</v>
      </c>
      <c r="L51" s="197"/>
      <c r="M51" s="190"/>
      <c r="N51" s="190"/>
      <c r="O51" s="192"/>
      <c r="P51" s="191">
        <f t="shared" si="6"/>
        <v>0</v>
      </c>
      <c r="Q51" s="185">
        <f t="shared" si="7"/>
        <v>1</v>
      </c>
      <c r="R51" s="185">
        <f t="shared" si="8"/>
        <v>0</v>
      </c>
      <c r="S51" s="190"/>
      <c r="T51" s="191">
        <f t="shared" ref="T51:U51" si="32">C51/100</f>
        <v>0</v>
      </c>
      <c r="U51" s="191">
        <f t="shared" si="32"/>
        <v>0</v>
      </c>
      <c r="V51" s="191">
        <f t="shared" si="10"/>
        <v>0</v>
      </c>
      <c r="W51" s="194">
        <f t="shared" si="11"/>
        <v>0</v>
      </c>
      <c r="X51" s="190"/>
      <c r="Y51" s="190"/>
      <c r="Z51" s="190"/>
      <c r="AA51" s="190"/>
      <c r="AB51" s="190"/>
      <c r="AC51" s="190"/>
      <c r="AD51" s="190"/>
      <c r="AE51" s="190"/>
      <c r="AF51" s="190"/>
      <c r="AG51" s="190"/>
      <c r="AH51" s="190"/>
      <c r="AI51" s="190"/>
      <c r="AJ51" s="190"/>
      <c r="AK51" s="190"/>
      <c r="AL51" s="190"/>
      <c r="AM51" s="190"/>
      <c r="AN51" s="190"/>
      <c r="AO51" s="190"/>
      <c r="AP51" s="190"/>
      <c r="AQ51" s="190"/>
    </row>
    <row r="52" ht="27.0" customHeight="1">
      <c r="A52" s="185">
        <v>21.0</v>
      </c>
      <c r="B52" s="195"/>
      <c r="C52" s="195"/>
      <c r="D52" s="195"/>
      <c r="E52" s="195"/>
      <c r="F52" s="218"/>
      <c r="G52" s="201">
        <v>1.0</v>
      </c>
      <c r="H52" s="189">
        <f t="shared" si="5"/>
        <v>0</v>
      </c>
      <c r="I52" s="190"/>
      <c r="J52" s="168"/>
      <c r="K52" s="197">
        <f t="shared" si="14"/>
        <v>1</v>
      </c>
      <c r="L52" s="197"/>
      <c r="M52" s="190"/>
      <c r="N52" s="190"/>
      <c r="O52" s="192"/>
      <c r="P52" s="191">
        <f t="shared" si="6"/>
        <v>0</v>
      </c>
      <c r="Q52" s="185">
        <f t="shared" si="7"/>
        <v>1</v>
      </c>
      <c r="R52" s="185">
        <f t="shared" si="8"/>
        <v>0</v>
      </c>
      <c r="S52" s="190"/>
      <c r="T52" s="191">
        <f t="shared" ref="T52:U52" si="33">C52/100</f>
        <v>0</v>
      </c>
      <c r="U52" s="191">
        <f t="shared" si="33"/>
        <v>0</v>
      </c>
      <c r="V52" s="191">
        <f t="shared" si="10"/>
        <v>0</v>
      </c>
      <c r="W52" s="194">
        <f t="shared" si="11"/>
        <v>0</v>
      </c>
      <c r="X52" s="190"/>
      <c r="Y52" s="190"/>
      <c r="Z52" s="190"/>
      <c r="AA52" s="190"/>
      <c r="AB52" s="190"/>
      <c r="AC52" s="190"/>
      <c r="AD52" s="190"/>
      <c r="AE52" s="190"/>
      <c r="AF52" s="190"/>
      <c r="AG52" s="190"/>
      <c r="AH52" s="190"/>
      <c r="AI52" s="190"/>
      <c r="AJ52" s="190"/>
      <c r="AK52" s="190"/>
      <c r="AL52" s="190"/>
      <c r="AM52" s="190"/>
      <c r="AN52" s="190"/>
      <c r="AO52" s="190"/>
      <c r="AP52" s="190"/>
      <c r="AQ52" s="190"/>
    </row>
    <row r="53" ht="27.0" customHeight="1">
      <c r="A53" s="185">
        <v>22.0</v>
      </c>
      <c r="B53" s="195"/>
      <c r="C53" s="195"/>
      <c r="D53" s="195"/>
      <c r="E53" s="195"/>
      <c r="F53" s="218"/>
      <c r="G53" s="201">
        <v>1.0</v>
      </c>
      <c r="H53" s="189">
        <f t="shared" si="5"/>
        <v>0</v>
      </c>
      <c r="I53" s="190"/>
      <c r="J53" s="168"/>
      <c r="K53" s="197"/>
      <c r="L53" s="197"/>
      <c r="M53" s="190"/>
      <c r="N53" s="190"/>
      <c r="O53" s="192"/>
      <c r="P53" s="191">
        <f t="shared" si="6"/>
        <v>0</v>
      </c>
      <c r="Q53" s="185">
        <f t="shared" si="7"/>
        <v>1</v>
      </c>
      <c r="R53" s="185">
        <f t="shared" si="8"/>
        <v>0</v>
      </c>
      <c r="S53" s="190"/>
      <c r="T53" s="191">
        <f t="shared" ref="T53:U53" si="34">C53/100</f>
        <v>0</v>
      </c>
      <c r="U53" s="191">
        <f t="shared" si="34"/>
        <v>0</v>
      </c>
      <c r="V53" s="191">
        <f t="shared" si="10"/>
        <v>0</v>
      </c>
      <c r="W53" s="194">
        <f t="shared" si="11"/>
        <v>0</v>
      </c>
      <c r="X53" s="190"/>
      <c r="Y53" s="190"/>
      <c r="Z53" s="190"/>
      <c r="AA53" s="190"/>
      <c r="AB53" s="190"/>
      <c r="AC53" s="190"/>
      <c r="AD53" s="190"/>
      <c r="AE53" s="190"/>
      <c r="AF53" s="190"/>
      <c r="AG53" s="190"/>
      <c r="AH53" s="190"/>
      <c r="AI53" s="190"/>
      <c r="AJ53" s="190"/>
      <c r="AK53" s="190"/>
      <c r="AL53" s="190"/>
      <c r="AM53" s="190"/>
      <c r="AN53" s="190"/>
      <c r="AO53" s="190"/>
      <c r="AP53" s="190"/>
      <c r="AQ53" s="190"/>
    </row>
    <row r="54" ht="27.0" customHeight="1">
      <c r="A54" s="185">
        <v>23.0</v>
      </c>
      <c r="B54" s="195"/>
      <c r="C54" s="195"/>
      <c r="D54" s="195"/>
      <c r="E54" s="195"/>
      <c r="F54" s="218"/>
      <c r="G54" s="201">
        <v>1.0</v>
      </c>
      <c r="H54" s="189">
        <f t="shared" si="5"/>
        <v>0</v>
      </c>
      <c r="I54" s="190"/>
      <c r="J54" s="168"/>
      <c r="K54" s="197"/>
      <c r="L54" s="197"/>
      <c r="M54" s="190"/>
      <c r="N54" s="190"/>
      <c r="O54" s="192"/>
      <c r="P54" s="191">
        <f t="shared" si="6"/>
        <v>0</v>
      </c>
      <c r="Q54" s="185">
        <f t="shared" si="7"/>
        <v>1</v>
      </c>
      <c r="R54" s="185">
        <f t="shared" si="8"/>
        <v>0</v>
      </c>
      <c r="S54" s="190"/>
      <c r="T54" s="191">
        <f t="shared" ref="T54:U54" si="35">C54/100</f>
        <v>0</v>
      </c>
      <c r="U54" s="191">
        <f t="shared" si="35"/>
        <v>0</v>
      </c>
      <c r="V54" s="191">
        <f t="shared" si="10"/>
        <v>0</v>
      </c>
      <c r="W54" s="194">
        <f t="shared" si="11"/>
        <v>0</v>
      </c>
      <c r="X54" s="190"/>
      <c r="Y54" s="190"/>
      <c r="Z54" s="190"/>
      <c r="AA54" s="190"/>
      <c r="AB54" s="190"/>
      <c r="AC54" s="190"/>
      <c r="AD54" s="190"/>
      <c r="AE54" s="190"/>
      <c r="AF54" s="190"/>
      <c r="AG54" s="190"/>
      <c r="AH54" s="190"/>
      <c r="AI54" s="190"/>
      <c r="AJ54" s="190"/>
      <c r="AK54" s="190"/>
      <c r="AL54" s="190"/>
      <c r="AM54" s="190"/>
      <c r="AN54" s="190"/>
      <c r="AO54" s="190"/>
      <c r="AP54" s="190"/>
      <c r="AQ54" s="190"/>
    </row>
    <row r="55" ht="27.0" customHeight="1">
      <c r="A55" s="185">
        <v>24.0</v>
      </c>
      <c r="B55" s="195"/>
      <c r="C55" s="195"/>
      <c r="D55" s="195"/>
      <c r="E55" s="195"/>
      <c r="F55" s="218"/>
      <c r="G55" s="201">
        <v>1.0</v>
      </c>
      <c r="H55" s="189">
        <f t="shared" si="5"/>
        <v>0</v>
      </c>
      <c r="I55" s="190"/>
      <c r="J55" s="168"/>
      <c r="K55" s="197"/>
      <c r="L55" s="197"/>
      <c r="M55" s="190"/>
      <c r="N55" s="190"/>
      <c r="O55" s="192"/>
      <c r="P55" s="191">
        <f t="shared" si="6"/>
        <v>0</v>
      </c>
      <c r="Q55" s="185">
        <f t="shared" si="7"/>
        <v>1</v>
      </c>
      <c r="R55" s="185">
        <f t="shared" si="8"/>
        <v>0</v>
      </c>
      <c r="S55" s="190"/>
      <c r="T55" s="191">
        <f t="shared" ref="T55:U55" si="36">C55/100</f>
        <v>0</v>
      </c>
      <c r="U55" s="191">
        <f t="shared" si="36"/>
        <v>0</v>
      </c>
      <c r="V55" s="191">
        <f t="shared" si="10"/>
        <v>0</v>
      </c>
      <c r="W55" s="194">
        <f t="shared" si="11"/>
        <v>0</v>
      </c>
      <c r="X55" s="190"/>
      <c r="Y55" s="190"/>
      <c r="Z55" s="190"/>
      <c r="AA55" s="190"/>
      <c r="AB55" s="190"/>
      <c r="AC55" s="190"/>
      <c r="AD55" s="190"/>
      <c r="AE55" s="190"/>
      <c r="AF55" s="190"/>
      <c r="AG55" s="190"/>
      <c r="AH55" s="190"/>
      <c r="AI55" s="190"/>
      <c r="AJ55" s="190"/>
      <c r="AK55" s="190"/>
      <c r="AL55" s="190"/>
      <c r="AM55" s="190"/>
      <c r="AN55" s="190"/>
      <c r="AO55" s="190"/>
      <c r="AP55" s="190"/>
      <c r="AQ55" s="190"/>
    </row>
    <row r="56" ht="27.0" customHeight="1">
      <c r="A56" s="185">
        <v>25.0</v>
      </c>
      <c r="B56" s="195"/>
      <c r="C56" s="195"/>
      <c r="D56" s="195"/>
      <c r="E56" s="195"/>
      <c r="F56" s="218"/>
      <c r="G56" s="201">
        <v>1.0</v>
      </c>
      <c r="H56" s="189">
        <f t="shared" si="5"/>
        <v>0</v>
      </c>
      <c r="I56" s="190"/>
      <c r="J56" s="168"/>
      <c r="K56" s="197"/>
      <c r="L56" s="197"/>
      <c r="M56" s="190"/>
      <c r="N56" s="190"/>
      <c r="O56" s="349"/>
      <c r="P56" s="191">
        <f t="shared" si="6"/>
        <v>0</v>
      </c>
      <c r="Q56" s="185">
        <f t="shared" si="7"/>
        <v>1</v>
      </c>
      <c r="R56" s="185">
        <f t="shared" si="8"/>
        <v>0</v>
      </c>
      <c r="S56" s="190"/>
      <c r="T56" s="191">
        <f t="shared" ref="T56:U56" si="37">C56/100</f>
        <v>0</v>
      </c>
      <c r="U56" s="191">
        <f t="shared" si="37"/>
        <v>0</v>
      </c>
      <c r="V56" s="191">
        <f t="shared" si="10"/>
        <v>0</v>
      </c>
      <c r="W56" s="194">
        <f t="shared" si="11"/>
        <v>0</v>
      </c>
      <c r="X56" s="140"/>
      <c r="Y56" s="140"/>
      <c r="Z56" s="140"/>
      <c r="AA56" s="140"/>
      <c r="AB56" s="140"/>
      <c r="AC56" s="140"/>
      <c r="AD56" s="140"/>
      <c r="AE56" s="140"/>
      <c r="AF56" s="140"/>
      <c r="AG56" s="140"/>
      <c r="AH56" s="140"/>
      <c r="AI56" s="140"/>
      <c r="AJ56" s="140"/>
      <c r="AK56" s="140"/>
      <c r="AL56" s="140"/>
      <c r="AM56" s="140"/>
      <c r="AN56" s="140"/>
      <c r="AO56" s="140"/>
      <c r="AP56" s="140"/>
      <c r="AQ56" s="140"/>
    </row>
    <row r="57" ht="27.0" customHeight="1">
      <c r="A57" s="185">
        <v>26.0</v>
      </c>
      <c r="B57" s="195"/>
      <c r="C57" s="195"/>
      <c r="D57" s="195"/>
      <c r="E57" s="195"/>
      <c r="F57" s="218"/>
      <c r="G57" s="201">
        <v>1.0</v>
      </c>
      <c r="H57" s="189">
        <f t="shared" si="5"/>
        <v>0</v>
      </c>
      <c r="I57" s="190"/>
      <c r="J57" s="168"/>
      <c r="K57" s="197"/>
      <c r="L57" s="197"/>
      <c r="M57" s="190"/>
      <c r="N57" s="190"/>
      <c r="O57" s="349"/>
      <c r="P57" s="191">
        <f t="shared" si="6"/>
        <v>0</v>
      </c>
      <c r="Q57" s="185">
        <f t="shared" si="7"/>
        <v>1</v>
      </c>
      <c r="R57" s="185">
        <f t="shared" si="8"/>
        <v>0</v>
      </c>
      <c r="S57" s="190"/>
      <c r="T57" s="191">
        <f t="shared" ref="T57:U57" si="38">C57/100</f>
        <v>0</v>
      </c>
      <c r="U57" s="191">
        <f t="shared" si="38"/>
        <v>0</v>
      </c>
      <c r="V57" s="191">
        <f t="shared" si="10"/>
        <v>0</v>
      </c>
      <c r="W57" s="194">
        <f t="shared" si="11"/>
        <v>0</v>
      </c>
      <c r="X57" s="140"/>
      <c r="Y57" s="140"/>
      <c r="Z57" s="140"/>
      <c r="AA57" s="140"/>
      <c r="AB57" s="140"/>
      <c r="AC57" s="140"/>
      <c r="AD57" s="140"/>
      <c r="AE57" s="140"/>
      <c r="AF57" s="140"/>
      <c r="AG57" s="140"/>
      <c r="AH57" s="140"/>
      <c r="AI57" s="140"/>
      <c r="AJ57" s="140"/>
      <c r="AK57" s="140"/>
      <c r="AL57" s="140"/>
      <c r="AM57" s="140"/>
      <c r="AN57" s="140"/>
      <c r="AO57" s="140"/>
      <c r="AP57" s="140"/>
      <c r="AQ57" s="140"/>
    </row>
    <row r="58" ht="27.0" customHeight="1">
      <c r="A58" s="185">
        <v>27.0</v>
      </c>
      <c r="B58" s="195"/>
      <c r="C58" s="195"/>
      <c r="D58" s="195"/>
      <c r="E58" s="195"/>
      <c r="F58" s="218"/>
      <c r="G58" s="201">
        <v>1.0</v>
      </c>
      <c r="H58" s="189">
        <f t="shared" si="5"/>
        <v>0</v>
      </c>
      <c r="I58" s="190"/>
      <c r="J58" s="168"/>
      <c r="K58" s="197"/>
      <c r="L58" s="197"/>
      <c r="M58" s="190"/>
      <c r="N58" s="190"/>
      <c r="O58" s="349"/>
      <c r="P58" s="191">
        <f t="shared" si="6"/>
        <v>0</v>
      </c>
      <c r="Q58" s="185">
        <f t="shared" si="7"/>
        <v>1</v>
      </c>
      <c r="R58" s="185">
        <f t="shared" si="8"/>
        <v>0</v>
      </c>
      <c r="S58" s="190"/>
      <c r="T58" s="191">
        <f t="shared" ref="T58:U58" si="39">C58/100</f>
        <v>0</v>
      </c>
      <c r="U58" s="191">
        <f t="shared" si="39"/>
        <v>0</v>
      </c>
      <c r="V58" s="191">
        <f t="shared" si="10"/>
        <v>0</v>
      </c>
      <c r="W58" s="194">
        <f t="shared" si="11"/>
        <v>0</v>
      </c>
      <c r="X58" s="140"/>
      <c r="Y58" s="140"/>
      <c r="Z58" s="140"/>
      <c r="AA58" s="140"/>
      <c r="AB58" s="140"/>
      <c r="AC58" s="140"/>
      <c r="AD58" s="140"/>
      <c r="AE58" s="140"/>
      <c r="AF58" s="140"/>
      <c r="AG58" s="140"/>
      <c r="AH58" s="140"/>
      <c r="AI58" s="140"/>
      <c r="AJ58" s="140"/>
      <c r="AK58" s="140"/>
      <c r="AL58" s="140"/>
      <c r="AM58" s="140"/>
      <c r="AN58" s="140"/>
      <c r="AO58" s="140"/>
      <c r="AP58" s="140"/>
      <c r="AQ58" s="140"/>
    </row>
    <row r="59" ht="27.0" customHeight="1">
      <c r="A59" s="185">
        <v>28.0</v>
      </c>
      <c r="B59" s="195"/>
      <c r="C59" s="195"/>
      <c r="D59" s="195"/>
      <c r="E59" s="195"/>
      <c r="F59" s="195"/>
      <c r="G59" s="201">
        <v>1.0</v>
      </c>
      <c r="H59" s="219">
        <f t="shared" si="5"/>
        <v>0</v>
      </c>
      <c r="I59" s="140"/>
      <c r="J59" s="198"/>
      <c r="K59" s="199"/>
      <c r="L59" s="199"/>
      <c r="M59" s="140"/>
      <c r="N59" s="140"/>
      <c r="O59" s="142"/>
      <c r="P59" s="191">
        <f t="shared" si="6"/>
        <v>0</v>
      </c>
      <c r="Q59" s="185">
        <f t="shared" si="7"/>
        <v>1</v>
      </c>
      <c r="R59" s="185">
        <f t="shared" si="8"/>
        <v>0</v>
      </c>
      <c r="S59" s="190"/>
      <c r="T59" s="191">
        <f t="shared" ref="T59:U59" si="40">C59/100</f>
        <v>0</v>
      </c>
      <c r="U59" s="191">
        <f t="shared" si="40"/>
        <v>0</v>
      </c>
      <c r="V59" s="191">
        <f t="shared" si="10"/>
        <v>0</v>
      </c>
      <c r="W59" s="194">
        <f t="shared" si="11"/>
        <v>0</v>
      </c>
      <c r="X59" s="140"/>
      <c r="Y59" s="140"/>
      <c r="Z59" s="140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140"/>
      <c r="AL59" s="140"/>
      <c r="AM59" s="140"/>
      <c r="AN59" s="140"/>
      <c r="AO59" s="140"/>
      <c r="AP59" s="140"/>
      <c r="AQ59" s="140"/>
    </row>
    <row r="60" ht="27.0" customHeight="1">
      <c r="A60" s="185">
        <v>29.0</v>
      </c>
      <c r="B60" s="195"/>
      <c r="C60" s="195"/>
      <c r="D60" s="195"/>
      <c r="E60" s="195"/>
      <c r="F60" s="195"/>
      <c r="G60" s="201">
        <v>1.0</v>
      </c>
      <c r="H60" s="219">
        <f t="shared" si="5"/>
        <v>0</v>
      </c>
      <c r="I60" s="140"/>
      <c r="J60" s="198"/>
      <c r="K60" s="199"/>
      <c r="L60" s="199"/>
      <c r="M60" s="140"/>
      <c r="N60" s="140"/>
      <c r="O60" s="142"/>
      <c r="P60" s="191">
        <f t="shared" si="6"/>
        <v>0</v>
      </c>
      <c r="Q60" s="185">
        <f t="shared" si="7"/>
        <v>1</v>
      </c>
      <c r="R60" s="185">
        <f t="shared" si="8"/>
        <v>0</v>
      </c>
      <c r="S60" s="190"/>
      <c r="T60" s="191">
        <f t="shared" ref="T60:U60" si="41">C60/100</f>
        <v>0</v>
      </c>
      <c r="U60" s="191">
        <f t="shared" si="41"/>
        <v>0</v>
      </c>
      <c r="V60" s="191">
        <f t="shared" si="10"/>
        <v>0</v>
      </c>
      <c r="W60" s="194">
        <f t="shared" si="11"/>
        <v>0</v>
      </c>
      <c r="X60" s="140"/>
      <c r="Y60" s="140"/>
      <c r="Z60" s="140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140"/>
      <c r="AL60" s="140"/>
      <c r="AM60" s="140"/>
      <c r="AN60" s="140"/>
      <c r="AO60" s="140"/>
      <c r="AP60" s="140"/>
      <c r="AQ60" s="140"/>
    </row>
    <row r="61" ht="27.0" customHeight="1">
      <c r="A61" s="185">
        <v>30.0</v>
      </c>
      <c r="B61" s="195"/>
      <c r="C61" s="195"/>
      <c r="D61" s="195"/>
      <c r="E61" s="195"/>
      <c r="F61" s="195"/>
      <c r="G61" s="201">
        <v>1.0</v>
      </c>
      <c r="H61" s="219">
        <f t="shared" si="5"/>
        <v>0</v>
      </c>
      <c r="I61" s="140"/>
      <c r="J61" s="198"/>
      <c r="K61" s="199"/>
      <c r="L61" s="199"/>
      <c r="M61" s="140"/>
      <c r="N61" s="140"/>
      <c r="O61" s="142"/>
      <c r="P61" s="191">
        <f t="shared" si="6"/>
        <v>0</v>
      </c>
      <c r="Q61" s="185">
        <f t="shared" si="7"/>
        <v>1</v>
      </c>
      <c r="R61" s="185">
        <f t="shared" si="8"/>
        <v>0</v>
      </c>
      <c r="S61" s="190"/>
      <c r="T61" s="191">
        <f t="shared" ref="T61:U61" si="42">C61/100</f>
        <v>0</v>
      </c>
      <c r="U61" s="191">
        <f t="shared" si="42"/>
        <v>0</v>
      </c>
      <c r="V61" s="191">
        <f t="shared" si="10"/>
        <v>0</v>
      </c>
      <c r="W61" s="194">
        <f t="shared" si="11"/>
        <v>0</v>
      </c>
      <c r="X61" s="140"/>
      <c r="Y61" s="140"/>
      <c r="Z61" s="140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140"/>
      <c r="AL61" s="140"/>
      <c r="AM61" s="140"/>
      <c r="AN61" s="140"/>
      <c r="AO61" s="140"/>
      <c r="AP61" s="140"/>
      <c r="AQ61" s="140"/>
    </row>
    <row r="62" ht="27.0" customHeight="1">
      <c r="A62" s="185">
        <v>31.0</v>
      </c>
      <c r="B62" s="195"/>
      <c r="C62" s="195"/>
      <c r="D62" s="195"/>
      <c r="E62" s="195"/>
      <c r="F62" s="196"/>
      <c r="G62" s="201">
        <v>1.0</v>
      </c>
      <c r="H62" s="219">
        <f t="shared" si="5"/>
        <v>0</v>
      </c>
      <c r="I62" s="140"/>
      <c r="J62" s="198"/>
      <c r="K62" s="199"/>
      <c r="L62" s="199"/>
      <c r="M62" s="140"/>
      <c r="N62" s="140"/>
      <c r="O62" s="142"/>
      <c r="P62" s="191">
        <f t="shared" si="6"/>
        <v>0</v>
      </c>
      <c r="Q62" s="185">
        <f t="shared" si="7"/>
        <v>1</v>
      </c>
      <c r="R62" s="185">
        <f t="shared" si="8"/>
        <v>0</v>
      </c>
      <c r="S62" s="190"/>
      <c r="T62" s="191">
        <f t="shared" ref="T62:U62" si="43">C62/100</f>
        <v>0</v>
      </c>
      <c r="U62" s="191">
        <f t="shared" si="43"/>
        <v>0</v>
      </c>
      <c r="V62" s="191">
        <f t="shared" si="10"/>
        <v>0</v>
      </c>
      <c r="W62" s="194">
        <f t="shared" si="11"/>
        <v>0</v>
      </c>
      <c r="X62" s="140"/>
      <c r="Y62" s="140"/>
      <c r="Z62" s="140"/>
      <c r="AA62" s="140"/>
      <c r="AB62" s="140"/>
      <c r="AC62" s="140"/>
      <c r="AD62" s="140"/>
      <c r="AE62" s="140"/>
      <c r="AF62" s="140"/>
      <c r="AG62" s="140"/>
      <c r="AH62" s="140"/>
      <c r="AI62" s="140"/>
      <c r="AJ62" s="140"/>
      <c r="AK62" s="140"/>
      <c r="AL62" s="140"/>
      <c r="AM62" s="140"/>
      <c r="AN62" s="140"/>
      <c r="AO62" s="140"/>
      <c r="AP62" s="140"/>
      <c r="AQ62" s="140"/>
    </row>
    <row r="63" ht="27.0" customHeight="1">
      <c r="A63" s="185">
        <v>32.0</v>
      </c>
      <c r="B63" s="195"/>
      <c r="C63" s="195"/>
      <c r="D63" s="195"/>
      <c r="E63" s="195"/>
      <c r="F63" s="196"/>
      <c r="G63" s="201">
        <v>1.0</v>
      </c>
      <c r="H63" s="219">
        <f t="shared" si="5"/>
        <v>0</v>
      </c>
      <c r="I63" s="140"/>
      <c r="J63" s="198"/>
      <c r="K63" s="199"/>
      <c r="L63" s="199"/>
      <c r="M63" s="140"/>
      <c r="N63" s="140"/>
      <c r="O63" s="142"/>
      <c r="P63" s="191">
        <f t="shared" si="6"/>
        <v>0</v>
      </c>
      <c r="Q63" s="185">
        <f t="shared" si="7"/>
        <v>1</v>
      </c>
      <c r="R63" s="185">
        <f t="shared" si="8"/>
        <v>0</v>
      </c>
      <c r="S63" s="190"/>
      <c r="T63" s="191">
        <f t="shared" ref="T63:U63" si="44">C63/100</f>
        <v>0</v>
      </c>
      <c r="U63" s="191">
        <f t="shared" si="44"/>
        <v>0</v>
      </c>
      <c r="V63" s="191">
        <f t="shared" si="10"/>
        <v>0</v>
      </c>
      <c r="W63" s="194">
        <f t="shared" si="11"/>
        <v>0</v>
      </c>
      <c r="X63" s="140"/>
      <c r="Y63" s="140"/>
      <c r="Z63" s="140"/>
      <c r="AA63" s="140"/>
      <c r="AB63" s="140"/>
      <c r="AC63" s="140"/>
      <c r="AD63" s="140"/>
      <c r="AE63" s="140"/>
      <c r="AF63" s="140"/>
      <c r="AG63" s="140"/>
      <c r="AH63" s="140"/>
      <c r="AI63" s="140"/>
      <c r="AJ63" s="140"/>
      <c r="AK63" s="140"/>
      <c r="AL63" s="140"/>
      <c r="AM63" s="140"/>
      <c r="AN63" s="140"/>
      <c r="AO63" s="140"/>
      <c r="AP63" s="140"/>
      <c r="AQ63" s="140"/>
    </row>
    <row r="64" ht="27.0" customHeight="1">
      <c r="A64" s="185">
        <v>33.0</v>
      </c>
      <c r="B64" s="195"/>
      <c r="C64" s="195"/>
      <c r="D64" s="195"/>
      <c r="E64" s="195"/>
      <c r="F64" s="196"/>
      <c r="G64" s="201">
        <v>1.0</v>
      </c>
      <c r="H64" s="219">
        <f t="shared" si="5"/>
        <v>0</v>
      </c>
      <c r="I64" s="140"/>
      <c r="J64" s="198"/>
      <c r="K64" s="199"/>
      <c r="L64" s="199"/>
      <c r="M64" s="140"/>
      <c r="N64" s="140"/>
      <c r="O64" s="142"/>
      <c r="P64" s="191">
        <f t="shared" si="6"/>
        <v>0</v>
      </c>
      <c r="Q64" s="185">
        <f t="shared" si="7"/>
        <v>1</v>
      </c>
      <c r="R64" s="185">
        <f t="shared" si="8"/>
        <v>0</v>
      </c>
      <c r="S64" s="190"/>
      <c r="T64" s="191">
        <f t="shared" ref="T64:U64" si="45">C64/100</f>
        <v>0</v>
      </c>
      <c r="U64" s="191">
        <f t="shared" si="45"/>
        <v>0</v>
      </c>
      <c r="V64" s="191">
        <f t="shared" si="10"/>
        <v>0</v>
      </c>
      <c r="W64" s="194">
        <f t="shared" si="11"/>
        <v>0</v>
      </c>
      <c r="X64" s="140"/>
      <c r="Y64" s="140"/>
      <c r="Z64" s="140"/>
      <c r="AA64" s="140"/>
      <c r="AB64" s="140"/>
      <c r="AC64" s="140"/>
      <c r="AD64" s="140"/>
      <c r="AE64" s="140"/>
      <c r="AF64" s="140"/>
      <c r="AG64" s="140"/>
      <c r="AH64" s="140"/>
      <c r="AI64" s="140"/>
      <c r="AJ64" s="140"/>
      <c r="AK64" s="140"/>
      <c r="AL64" s="140"/>
      <c r="AM64" s="140"/>
      <c r="AN64" s="140"/>
      <c r="AO64" s="140"/>
      <c r="AP64" s="140"/>
      <c r="AQ64" s="140"/>
    </row>
    <row r="65" ht="27.0" customHeight="1">
      <c r="A65" s="185">
        <v>34.0</v>
      </c>
      <c r="B65" s="195"/>
      <c r="C65" s="195"/>
      <c r="D65" s="195"/>
      <c r="E65" s="195"/>
      <c r="F65" s="196"/>
      <c r="G65" s="201">
        <v>1.0</v>
      </c>
      <c r="H65" s="219">
        <f t="shared" si="5"/>
        <v>0</v>
      </c>
      <c r="I65" s="140"/>
      <c r="J65" s="198"/>
      <c r="K65" s="199"/>
      <c r="L65" s="199"/>
      <c r="M65" s="140"/>
      <c r="N65" s="140"/>
      <c r="O65" s="142"/>
      <c r="P65" s="191">
        <f t="shared" si="6"/>
        <v>0</v>
      </c>
      <c r="Q65" s="185">
        <f t="shared" si="7"/>
        <v>1</v>
      </c>
      <c r="R65" s="185">
        <f t="shared" si="8"/>
        <v>0</v>
      </c>
      <c r="S65" s="190"/>
      <c r="T65" s="191">
        <f t="shared" ref="T65:U65" si="46">C65/100</f>
        <v>0</v>
      </c>
      <c r="U65" s="191">
        <f t="shared" si="46"/>
        <v>0</v>
      </c>
      <c r="V65" s="191">
        <f t="shared" si="10"/>
        <v>0</v>
      </c>
      <c r="W65" s="194">
        <f t="shared" si="11"/>
        <v>0</v>
      </c>
      <c r="X65" s="140"/>
      <c r="Y65" s="140"/>
      <c r="Z65" s="140"/>
      <c r="AA65" s="140"/>
      <c r="AB65" s="140"/>
      <c r="AC65" s="140"/>
      <c r="AD65" s="140"/>
      <c r="AE65" s="140"/>
      <c r="AF65" s="140"/>
      <c r="AG65" s="140"/>
      <c r="AH65" s="140"/>
      <c r="AI65" s="140"/>
      <c r="AJ65" s="140"/>
      <c r="AK65" s="140"/>
      <c r="AL65" s="140"/>
      <c r="AM65" s="140"/>
      <c r="AN65" s="140"/>
      <c r="AO65" s="140"/>
      <c r="AP65" s="140"/>
      <c r="AQ65" s="140"/>
    </row>
    <row r="66" ht="27.0" customHeight="1">
      <c r="A66" s="185">
        <v>35.0</v>
      </c>
      <c r="B66" s="195"/>
      <c r="C66" s="195"/>
      <c r="D66" s="195"/>
      <c r="E66" s="195"/>
      <c r="F66" s="196"/>
      <c r="G66" s="201">
        <v>1.0</v>
      </c>
      <c r="H66" s="219">
        <f t="shared" si="5"/>
        <v>0</v>
      </c>
      <c r="I66" s="140"/>
      <c r="J66" s="198"/>
      <c r="K66" s="199"/>
      <c r="L66" s="199"/>
      <c r="M66" s="140"/>
      <c r="N66" s="140"/>
      <c r="O66" s="142"/>
      <c r="P66" s="191">
        <f t="shared" si="6"/>
        <v>0</v>
      </c>
      <c r="Q66" s="185">
        <f t="shared" si="7"/>
        <v>1</v>
      </c>
      <c r="R66" s="185">
        <f t="shared" si="8"/>
        <v>0</v>
      </c>
      <c r="S66" s="190"/>
      <c r="T66" s="191">
        <f t="shared" ref="T66:U66" si="47">C66/100</f>
        <v>0</v>
      </c>
      <c r="U66" s="191">
        <f t="shared" si="47"/>
        <v>0</v>
      </c>
      <c r="V66" s="191">
        <f t="shared" si="10"/>
        <v>0</v>
      </c>
      <c r="W66" s="194">
        <f t="shared" si="11"/>
        <v>0</v>
      </c>
      <c r="X66" s="140"/>
      <c r="Y66" s="140"/>
      <c r="Z66" s="140"/>
      <c r="AA66" s="140"/>
      <c r="AB66" s="140"/>
      <c r="AC66" s="140"/>
      <c r="AD66" s="140"/>
      <c r="AE66" s="140"/>
      <c r="AF66" s="140"/>
      <c r="AG66" s="140"/>
      <c r="AH66" s="140"/>
      <c r="AI66" s="140"/>
      <c r="AJ66" s="140"/>
      <c r="AK66" s="140"/>
      <c r="AL66" s="140"/>
      <c r="AM66" s="140"/>
      <c r="AN66" s="140"/>
      <c r="AO66" s="140"/>
      <c r="AP66" s="140"/>
      <c r="AQ66" s="140"/>
    </row>
    <row r="67" ht="27.0" customHeight="1">
      <c r="A67" s="185">
        <v>36.0</v>
      </c>
      <c r="B67" s="195"/>
      <c r="C67" s="195"/>
      <c r="D67" s="195"/>
      <c r="E67" s="195"/>
      <c r="F67" s="196"/>
      <c r="G67" s="201">
        <v>1.0</v>
      </c>
      <c r="H67" s="219">
        <f t="shared" si="5"/>
        <v>0</v>
      </c>
      <c r="I67" s="140"/>
      <c r="J67" s="198"/>
      <c r="K67" s="199"/>
      <c r="L67" s="199"/>
      <c r="M67" s="140"/>
      <c r="N67" s="140"/>
      <c r="O67" s="142"/>
      <c r="P67" s="191">
        <f t="shared" si="6"/>
        <v>0</v>
      </c>
      <c r="Q67" s="185">
        <f t="shared" si="7"/>
        <v>1</v>
      </c>
      <c r="R67" s="185">
        <f t="shared" si="8"/>
        <v>0</v>
      </c>
      <c r="S67" s="190"/>
      <c r="T67" s="191">
        <f t="shared" ref="T67:U67" si="48">C67/100</f>
        <v>0</v>
      </c>
      <c r="U67" s="191">
        <f t="shared" si="48"/>
        <v>0</v>
      </c>
      <c r="V67" s="191">
        <f t="shared" si="10"/>
        <v>0</v>
      </c>
      <c r="W67" s="194">
        <f t="shared" si="11"/>
        <v>0</v>
      </c>
      <c r="X67" s="140"/>
      <c r="Y67" s="140"/>
      <c r="Z67" s="140"/>
      <c r="AA67" s="140"/>
      <c r="AB67" s="140"/>
      <c r="AC67" s="140"/>
      <c r="AD67" s="140"/>
      <c r="AE67" s="140"/>
      <c r="AF67" s="140"/>
      <c r="AG67" s="140"/>
      <c r="AH67" s="140"/>
      <c r="AI67" s="140"/>
      <c r="AJ67" s="140"/>
      <c r="AK67" s="140"/>
      <c r="AL67" s="140"/>
      <c r="AM67" s="140"/>
      <c r="AN67" s="140"/>
      <c r="AO67" s="140"/>
      <c r="AP67" s="140"/>
      <c r="AQ67" s="140"/>
    </row>
    <row r="68" ht="27.0" customHeight="1">
      <c r="A68" s="185">
        <v>37.0</v>
      </c>
      <c r="B68" s="195"/>
      <c r="C68" s="195"/>
      <c r="D68" s="195"/>
      <c r="E68" s="195"/>
      <c r="F68" s="196"/>
      <c r="G68" s="201">
        <v>1.0</v>
      </c>
      <c r="H68" s="219">
        <f t="shared" si="5"/>
        <v>0</v>
      </c>
      <c r="I68" s="140"/>
      <c r="J68" s="198"/>
      <c r="K68" s="199"/>
      <c r="L68" s="199"/>
      <c r="M68" s="140"/>
      <c r="N68" s="140"/>
      <c r="O68" s="142"/>
      <c r="P68" s="191">
        <f t="shared" si="6"/>
        <v>0</v>
      </c>
      <c r="Q68" s="185">
        <f t="shared" si="7"/>
        <v>1</v>
      </c>
      <c r="R68" s="185">
        <f t="shared" si="8"/>
        <v>0</v>
      </c>
      <c r="S68" s="190"/>
      <c r="T68" s="191">
        <f t="shared" ref="T68:U68" si="49">C68/100</f>
        <v>0</v>
      </c>
      <c r="U68" s="191">
        <f t="shared" si="49"/>
        <v>0</v>
      </c>
      <c r="V68" s="191">
        <f t="shared" si="10"/>
        <v>0</v>
      </c>
      <c r="W68" s="194">
        <f t="shared" si="11"/>
        <v>0</v>
      </c>
      <c r="X68" s="140"/>
      <c r="Y68" s="140"/>
      <c r="Z68" s="140"/>
      <c r="AA68" s="140"/>
      <c r="AB68" s="140"/>
      <c r="AC68" s="140"/>
      <c r="AD68" s="140"/>
      <c r="AE68" s="140"/>
      <c r="AF68" s="140"/>
      <c r="AG68" s="140"/>
      <c r="AH68" s="140"/>
      <c r="AI68" s="140"/>
      <c r="AJ68" s="140"/>
      <c r="AK68" s="140"/>
      <c r="AL68" s="140"/>
      <c r="AM68" s="140"/>
      <c r="AN68" s="140"/>
      <c r="AO68" s="140"/>
      <c r="AP68" s="140"/>
      <c r="AQ68" s="140"/>
    </row>
    <row r="69" ht="27.0" customHeight="1">
      <c r="A69" s="185">
        <v>38.0</v>
      </c>
      <c r="B69" s="195"/>
      <c r="C69" s="195"/>
      <c r="D69" s="195"/>
      <c r="E69" s="195"/>
      <c r="F69" s="196"/>
      <c r="G69" s="201">
        <v>1.0</v>
      </c>
      <c r="H69" s="219">
        <f t="shared" si="5"/>
        <v>0</v>
      </c>
      <c r="I69" s="140"/>
      <c r="J69" s="198"/>
      <c r="K69" s="199"/>
      <c r="L69" s="199"/>
      <c r="M69" s="140"/>
      <c r="N69" s="140"/>
      <c r="O69" s="142"/>
      <c r="P69" s="191">
        <f t="shared" si="6"/>
        <v>0</v>
      </c>
      <c r="Q69" s="185">
        <f t="shared" si="7"/>
        <v>1</v>
      </c>
      <c r="R69" s="185">
        <f t="shared" si="8"/>
        <v>0</v>
      </c>
      <c r="S69" s="190"/>
      <c r="T69" s="191">
        <f t="shared" ref="T69:U69" si="50">C69/100</f>
        <v>0</v>
      </c>
      <c r="U69" s="191">
        <f t="shared" si="50"/>
        <v>0</v>
      </c>
      <c r="V69" s="191">
        <f t="shared" si="10"/>
        <v>0</v>
      </c>
      <c r="W69" s="194">
        <f t="shared" si="11"/>
        <v>0</v>
      </c>
      <c r="X69" s="140"/>
      <c r="Y69" s="140"/>
      <c r="Z69" s="140"/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140"/>
      <c r="AL69" s="140"/>
      <c r="AM69" s="140"/>
      <c r="AN69" s="140"/>
      <c r="AO69" s="140"/>
      <c r="AP69" s="140"/>
      <c r="AQ69" s="140"/>
    </row>
    <row r="70" ht="27.0" customHeight="1">
      <c r="A70" s="185">
        <v>39.0</v>
      </c>
      <c r="B70" s="195"/>
      <c r="C70" s="195"/>
      <c r="D70" s="195"/>
      <c r="E70" s="195"/>
      <c r="F70" s="196"/>
      <c r="G70" s="201">
        <v>1.0</v>
      </c>
      <c r="H70" s="219">
        <f t="shared" si="5"/>
        <v>0</v>
      </c>
      <c r="I70" s="140"/>
      <c r="J70" s="198"/>
      <c r="K70" s="199"/>
      <c r="L70" s="199"/>
      <c r="M70" s="140"/>
      <c r="N70" s="140"/>
      <c r="O70" s="142"/>
      <c r="P70" s="191">
        <f t="shared" si="6"/>
        <v>0</v>
      </c>
      <c r="Q70" s="185">
        <f t="shared" si="7"/>
        <v>1</v>
      </c>
      <c r="R70" s="185">
        <f t="shared" si="8"/>
        <v>0</v>
      </c>
      <c r="S70" s="190"/>
      <c r="T70" s="191">
        <f t="shared" ref="T70:U70" si="51">C70/100</f>
        <v>0</v>
      </c>
      <c r="U70" s="191">
        <f t="shared" si="51"/>
        <v>0</v>
      </c>
      <c r="V70" s="191">
        <f t="shared" si="10"/>
        <v>0</v>
      </c>
      <c r="W70" s="194">
        <f t="shared" si="11"/>
        <v>0</v>
      </c>
      <c r="X70" s="140"/>
      <c r="Y70" s="140"/>
      <c r="Z70" s="140"/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140"/>
      <c r="AL70" s="140"/>
      <c r="AM70" s="140"/>
      <c r="AN70" s="140"/>
      <c r="AO70" s="140"/>
      <c r="AP70" s="140"/>
      <c r="AQ70" s="140"/>
    </row>
    <row r="71" ht="27.0" customHeight="1">
      <c r="A71" s="185">
        <v>40.0</v>
      </c>
      <c r="B71" s="195"/>
      <c r="C71" s="195"/>
      <c r="D71" s="195"/>
      <c r="E71" s="195"/>
      <c r="F71" s="196"/>
      <c r="G71" s="201">
        <v>1.0</v>
      </c>
      <c r="H71" s="219">
        <f t="shared" si="5"/>
        <v>0</v>
      </c>
      <c r="I71" s="140"/>
      <c r="J71" s="198"/>
      <c r="K71" s="199"/>
      <c r="L71" s="199"/>
      <c r="M71" s="140"/>
      <c r="N71" s="140"/>
      <c r="O71" s="142"/>
      <c r="P71" s="191">
        <f t="shared" si="6"/>
        <v>0</v>
      </c>
      <c r="Q71" s="185">
        <f t="shared" si="7"/>
        <v>1</v>
      </c>
      <c r="R71" s="185">
        <f t="shared" si="8"/>
        <v>0</v>
      </c>
      <c r="S71" s="190"/>
      <c r="T71" s="191">
        <f t="shared" ref="T71:U71" si="52">C71/100</f>
        <v>0</v>
      </c>
      <c r="U71" s="191">
        <f t="shared" si="52"/>
        <v>0</v>
      </c>
      <c r="V71" s="191">
        <f t="shared" si="10"/>
        <v>0</v>
      </c>
      <c r="W71" s="194">
        <f t="shared" si="11"/>
        <v>0</v>
      </c>
      <c r="X71" s="140"/>
      <c r="Y71" s="140"/>
      <c r="Z71" s="140"/>
      <c r="AA71" s="140"/>
      <c r="AB71" s="140"/>
      <c r="AC71" s="140"/>
      <c r="AD71" s="140"/>
      <c r="AE71" s="140"/>
      <c r="AF71" s="140"/>
      <c r="AG71" s="140"/>
      <c r="AH71" s="140"/>
      <c r="AI71" s="140"/>
      <c r="AJ71" s="140"/>
      <c r="AK71" s="140"/>
      <c r="AL71" s="140"/>
      <c r="AM71" s="140"/>
      <c r="AN71" s="140"/>
      <c r="AO71" s="140"/>
      <c r="AP71" s="140"/>
      <c r="AQ71" s="140"/>
    </row>
    <row r="72" ht="27.0" customHeight="1">
      <c r="A72" s="185">
        <v>41.0</v>
      </c>
      <c r="B72" s="195"/>
      <c r="C72" s="195"/>
      <c r="D72" s="195"/>
      <c r="E72" s="195"/>
      <c r="F72" s="196"/>
      <c r="G72" s="201">
        <v>1.0</v>
      </c>
      <c r="H72" s="219">
        <f t="shared" si="5"/>
        <v>0</v>
      </c>
      <c r="I72" s="140"/>
      <c r="J72" s="198"/>
      <c r="K72" s="199"/>
      <c r="L72" s="199"/>
      <c r="M72" s="140"/>
      <c r="N72" s="140"/>
      <c r="O72" s="142"/>
      <c r="P72" s="191">
        <f t="shared" si="6"/>
        <v>0</v>
      </c>
      <c r="Q72" s="185">
        <f t="shared" si="7"/>
        <v>1</v>
      </c>
      <c r="R72" s="185">
        <f t="shared" si="8"/>
        <v>0</v>
      </c>
      <c r="S72" s="190"/>
      <c r="T72" s="191">
        <f t="shared" ref="T72:U72" si="53">C72/100</f>
        <v>0</v>
      </c>
      <c r="U72" s="191">
        <f t="shared" si="53"/>
        <v>0</v>
      </c>
      <c r="V72" s="191">
        <f t="shared" si="10"/>
        <v>0</v>
      </c>
      <c r="W72" s="194">
        <f t="shared" si="11"/>
        <v>0</v>
      </c>
      <c r="X72" s="140"/>
      <c r="Y72" s="140"/>
      <c r="Z72" s="140"/>
      <c r="AA72" s="140"/>
      <c r="AB72" s="140"/>
      <c r="AC72" s="140"/>
      <c r="AD72" s="140"/>
      <c r="AE72" s="140"/>
      <c r="AF72" s="140"/>
      <c r="AG72" s="140"/>
      <c r="AH72" s="140"/>
      <c r="AI72" s="140"/>
      <c r="AJ72" s="140"/>
      <c r="AK72" s="140"/>
      <c r="AL72" s="140"/>
      <c r="AM72" s="140"/>
      <c r="AN72" s="140"/>
      <c r="AO72" s="140"/>
      <c r="AP72" s="140"/>
      <c r="AQ72" s="140"/>
    </row>
    <row r="73" ht="27.0" customHeight="1">
      <c r="A73" s="185">
        <v>42.0</v>
      </c>
      <c r="B73" s="195"/>
      <c r="C73" s="195"/>
      <c r="D73" s="195"/>
      <c r="E73" s="195"/>
      <c r="F73" s="196"/>
      <c r="G73" s="201">
        <v>1.0</v>
      </c>
      <c r="H73" s="219">
        <f t="shared" si="5"/>
        <v>0</v>
      </c>
      <c r="I73" s="140"/>
      <c r="J73" s="198"/>
      <c r="K73" s="199"/>
      <c r="L73" s="199"/>
      <c r="M73" s="140"/>
      <c r="N73" s="140"/>
      <c r="O73" s="142"/>
      <c r="P73" s="191">
        <f t="shared" si="6"/>
        <v>0</v>
      </c>
      <c r="Q73" s="185">
        <f t="shared" si="7"/>
        <v>1</v>
      </c>
      <c r="R73" s="185">
        <f t="shared" si="8"/>
        <v>0</v>
      </c>
      <c r="S73" s="190"/>
      <c r="T73" s="191">
        <f t="shared" ref="T73:U73" si="54">C73/100</f>
        <v>0</v>
      </c>
      <c r="U73" s="191">
        <f t="shared" si="54"/>
        <v>0</v>
      </c>
      <c r="V73" s="191">
        <f t="shared" si="10"/>
        <v>0</v>
      </c>
      <c r="W73" s="194">
        <f t="shared" si="11"/>
        <v>0</v>
      </c>
      <c r="X73" s="140"/>
      <c r="Y73" s="140"/>
      <c r="Z73" s="140"/>
      <c r="AA73" s="140"/>
      <c r="AB73" s="140"/>
      <c r="AC73" s="140"/>
      <c r="AD73" s="140"/>
      <c r="AE73" s="140"/>
      <c r="AF73" s="140"/>
      <c r="AG73" s="140"/>
      <c r="AH73" s="140"/>
      <c r="AI73" s="140"/>
      <c r="AJ73" s="140"/>
      <c r="AK73" s="140"/>
      <c r="AL73" s="140"/>
      <c r="AM73" s="140"/>
      <c r="AN73" s="140"/>
      <c r="AO73" s="140"/>
      <c r="AP73" s="140"/>
      <c r="AQ73" s="140"/>
    </row>
    <row r="74" ht="27.0" customHeight="1">
      <c r="A74" s="185">
        <v>43.0</v>
      </c>
      <c r="B74" s="195"/>
      <c r="C74" s="195"/>
      <c r="D74" s="195"/>
      <c r="E74" s="195"/>
      <c r="F74" s="196"/>
      <c r="G74" s="201">
        <v>1.0</v>
      </c>
      <c r="H74" s="219">
        <f t="shared" si="5"/>
        <v>0</v>
      </c>
      <c r="I74" s="140"/>
      <c r="J74" s="198"/>
      <c r="K74" s="199"/>
      <c r="L74" s="199"/>
      <c r="M74" s="140"/>
      <c r="N74" s="140"/>
      <c r="O74" s="142"/>
      <c r="P74" s="191">
        <f t="shared" si="6"/>
        <v>0</v>
      </c>
      <c r="Q74" s="185">
        <f t="shared" si="7"/>
        <v>1</v>
      </c>
      <c r="R74" s="185">
        <f t="shared" si="8"/>
        <v>0</v>
      </c>
      <c r="S74" s="190"/>
      <c r="T74" s="191">
        <f t="shared" ref="T74:U74" si="55">C74/100</f>
        <v>0</v>
      </c>
      <c r="U74" s="191">
        <f t="shared" si="55"/>
        <v>0</v>
      </c>
      <c r="V74" s="191">
        <f t="shared" si="10"/>
        <v>0</v>
      </c>
      <c r="W74" s="194">
        <f t="shared" si="11"/>
        <v>0</v>
      </c>
      <c r="X74" s="140"/>
      <c r="Y74" s="140"/>
      <c r="Z74" s="140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140"/>
      <c r="AL74" s="140"/>
      <c r="AM74" s="140"/>
      <c r="AN74" s="140"/>
      <c r="AO74" s="140"/>
      <c r="AP74" s="140"/>
      <c r="AQ74" s="140"/>
    </row>
    <row r="75" ht="27.0" customHeight="1">
      <c r="A75" s="185">
        <v>44.0</v>
      </c>
      <c r="B75" s="195"/>
      <c r="C75" s="195"/>
      <c r="D75" s="195"/>
      <c r="E75" s="195"/>
      <c r="F75" s="196"/>
      <c r="G75" s="201">
        <v>1.0</v>
      </c>
      <c r="H75" s="219">
        <f t="shared" si="5"/>
        <v>0</v>
      </c>
      <c r="I75" s="140"/>
      <c r="J75" s="198"/>
      <c r="K75" s="199"/>
      <c r="L75" s="199"/>
      <c r="M75" s="140"/>
      <c r="N75" s="140"/>
      <c r="O75" s="142"/>
      <c r="P75" s="191">
        <f t="shared" si="6"/>
        <v>0</v>
      </c>
      <c r="Q75" s="185">
        <f t="shared" si="7"/>
        <v>1</v>
      </c>
      <c r="R75" s="185">
        <f t="shared" si="8"/>
        <v>0</v>
      </c>
      <c r="S75" s="190"/>
      <c r="T75" s="191">
        <f t="shared" ref="T75:U75" si="56">C75/100</f>
        <v>0</v>
      </c>
      <c r="U75" s="191">
        <f t="shared" si="56"/>
        <v>0</v>
      </c>
      <c r="V75" s="191">
        <f t="shared" si="10"/>
        <v>0</v>
      </c>
      <c r="W75" s="194">
        <f t="shared" si="11"/>
        <v>0</v>
      </c>
      <c r="X75" s="140"/>
      <c r="Y75" s="140"/>
      <c r="Z75" s="140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140"/>
      <c r="AL75" s="140"/>
      <c r="AM75" s="140"/>
      <c r="AN75" s="140"/>
      <c r="AO75" s="140"/>
      <c r="AP75" s="140"/>
      <c r="AQ75" s="140"/>
    </row>
    <row r="76" ht="27.0" customHeight="1">
      <c r="A76" s="185">
        <v>45.0</v>
      </c>
      <c r="B76" s="195"/>
      <c r="C76" s="195"/>
      <c r="D76" s="195"/>
      <c r="E76" s="195"/>
      <c r="F76" s="196"/>
      <c r="G76" s="201">
        <v>1.0</v>
      </c>
      <c r="H76" s="219">
        <f t="shared" si="5"/>
        <v>0</v>
      </c>
      <c r="I76" s="140"/>
      <c r="J76" s="198"/>
      <c r="K76" s="199"/>
      <c r="L76" s="199"/>
      <c r="M76" s="140"/>
      <c r="N76" s="140"/>
      <c r="O76" s="142"/>
      <c r="P76" s="191">
        <f t="shared" si="6"/>
        <v>0</v>
      </c>
      <c r="Q76" s="185">
        <f t="shared" si="7"/>
        <v>1</v>
      </c>
      <c r="R76" s="185">
        <f t="shared" si="8"/>
        <v>0</v>
      </c>
      <c r="S76" s="190"/>
      <c r="T76" s="191">
        <f t="shared" ref="T76:U76" si="57">C76/100</f>
        <v>0</v>
      </c>
      <c r="U76" s="191">
        <f t="shared" si="57"/>
        <v>0</v>
      </c>
      <c r="V76" s="191">
        <f t="shared" si="10"/>
        <v>0</v>
      </c>
      <c r="W76" s="194">
        <f t="shared" si="11"/>
        <v>0</v>
      </c>
      <c r="X76" s="140"/>
      <c r="Y76" s="140"/>
      <c r="Z76" s="140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140"/>
      <c r="AL76" s="140"/>
      <c r="AM76" s="140"/>
      <c r="AN76" s="140"/>
      <c r="AO76" s="140"/>
      <c r="AP76" s="140"/>
      <c r="AQ76" s="140"/>
    </row>
    <row r="77" ht="27.0" customHeight="1">
      <c r="A77" s="185">
        <v>46.0</v>
      </c>
      <c r="B77" s="195"/>
      <c r="C77" s="195"/>
      <c r="D77" s="195"/>
      <c r="E77" s="195"/>
      <c r="F77" s="196"/>
      <c r="G77" s="201">
        <v>1.0</v>
      </c>
      <c r="H77" s="219">
        <f t="shared" si="5"/>
        <v>0</v>
      </c>
      <c r="I77" s="140"/>
      <c r="J77" s="198"/>
      <c r="K77" s="199"/>
      <c r="L77" s="199"/>
      <c r="M77" s="140"/>
      <c r="N77" s="140"/>
      <c r="O77" s="142"/>
      <c r="P77" s="191">
        <f t="shared" si="6"/>
        <v>0</v>
      </c>
      <c r="Q77" s="185">
        <f t="shared" si="7"/>
        <v>1</v>
      </c>
      <c r="R77" s="185">
        <f t="shared" si="8"/>
        <v>0</v>
      </c>
      <c r="S77" s="190"/>
      <c r="T77" s="191">
        <f t="shared" ref="T77:U77" si="58">C77/100</f>
        <v>0</v>
      </c>
      <c r="U77" s="191">
        <f t="shared" si="58"/>
        <v>0</v>
      </c>
      <c r="V77" s="191">
        <f t="shared" si="10"/>
        <v>0</v>
      </c>
      <c r="W77" s="194">
        <f t="shared" si="11"/>
        <v>0</v>
      </c>
      <c r="X77" s="140"/>
      <c r="Y77" s="140"/>
      <c r="Z77" s="140"/>
      <c r="AA77" s="140"/>
      <c r="AB77" s="140"/>
      <c r="AC77" s="140"/>
      <c r="AD77" s="140"/>
      <c r="AE77" s="140"/>
      <c r="AF77" s="140"/>
      <c r="AG77" s="140"/>
      <c r="AH77" s="140"/>
      <c r="AI77" s="140"/>
      <c r="AJ77" s="140"/>
      <c r="AK77" s="140"/>
      <c r="AL77" s="140"/>
      <c r="AM77" s="140"/>
      <c r="AN77" s="140"/>
      <c r="AO77" s="140"/>
      <c r="AP77" s="140"/>
      <c r="AQ77" s="140"/>
    </row>
    <row r="78" ht="27.0" customHeight="1">
      <c r="A78" s="185">
        <v>47.0</v>
      </c>
      <c r="B78" s="195"/>
      <c r="C78" s="195"/>
      <c r="D78" s="195"/>
      <c r="E78" s="195"/>
      <c r="F78" s="196"/>
      <c r="G78" s="201">
        <v>1.0</v>
      </c>
      <c r="H78" s="219">
        <f t="shared" si="5"/>
        <v>0</v>
      </c>
      <c r="I78" s="140"/>
      <c r="J78" s="198"/>
      <c r="K78" s="199"/>
      <c r="L78" s="199"/>
      <c r="M78" s="140"/>
      <c r="N78" s="140"/>
      <c r="O78" s="142"/>
      <c r="P78" s="191">
        <f t="shared" si="6"/>
        <v>0</v>
      </c>
      <c r="Q78" s="185">
        <f t="shared" si="7"/>
        <v>1</v>
      </c>
      <c r="R78" s="185">
        <f t="shared" si="8"/>
        <v>0</v>
      </c>
      <c r="S78" s="190"/>
      <c r="T78" s="191">
        <f t="shared" ref="T78:U78" si="59">C78/100</f>
        <v>0</v>
      </c>
      <c r="U78" s="191">
        <f t="shared" si="59"/>
        <v>0</v>
      </c>
      <c r="V78" s="191">
        <f t="shared" si="10"/>
        <v>0</v>
      </c>
      <c r="W78" s="194">
        <f t="shared" si="11"/>
        <v>0</v>
      </c>
      <c r="X78" s="140"/>
      <c r="Y78" s="140"/>
      <c r="Z78" s="140"/>
      <c r="AA78" s="140"/>
      <c r="AB78" s="140"/>
      <c r="AC78" s="140"/>
      <c r="AD78" s="140"/>
      <c r="AE78" s="140"/>
      <c r="AF78" s="140"/>
      <c r="AG78" s="140"/>
      <c r="AH78" s="140"/>
      <c r="AI78" s="140"/>
      <c r="AJ78" s="140"/>
      <c r="AK78" s="140"/>
      <c r="AL78" s="140"/>
      <c r="AM78" s="140"/>
      <c r="AN78" s="140"/>
      <c r="AO78" s="140"/>
      <c r="AP78" s="140"/>
      <c r="AQ78" s="140"/>
    </row>
    <row r="79" ht="27.0" customHeight="1">
      <c r="A79" s="185">
        <v>48.0</v>
      </c>
      <c r="B79" s="195"/>
      <c r="C79" s="195"/>
      <c r="D79" s="195"/>
      <c r="E79" s="195"/>
      <c r="F79" s="196"/>
      <c r="G79" s="201">
        <v>1.0</v>
      </c>
      <c r="H79" s="219">
        <f t="shared" si="5"/>
        <v>0</v>
      </c>
      <c r="I79" s="140"/>
      <c r="J79" s="198"/>
      <c r="K79" s="199"/>
      <c r="L79" s="199"/>
      <c r="M79" s="140"/>
      <c r="N79" s="140"/>
      <c r="O79" s="142"/>
      <c r="P79" s="191">
        <f t="shared" si="6"/>
        <v>0</v>
      </c>
      <c r="Q79" s="185">
        <f t="shared" si="7"/>
        <v>1</v>
      </c>
      <c r="R79" s="185">
        <f t="shared" si="8"/>
        <v>0</v>
      </c>
      <c r="S79" s="190"/>
      <c r="T79" s="191">
        <f t="shared" ref="T79:U79" si="60">C79/100</f>
        <v>0</v>
      </c>
      <c r="U79" s="191">
        <f t="shared" si="60"/>
        <v>0</v>
      </c>
      <c r="V79" s="191">
        <f t="shared" si="10"/>
        <v>0</v>
      </c>
      <c r="W79" s="194">
        <f t="shared" si="11"/>
        <v>0</v>
      </c>
      <c r="X79" s="140"/>
      <c r="Y79" s="140"/>
      <c r="Z79" s="140"/>
      <c r="AA79" s="140"/>
      <c r="AB79" s="140"/>
      <c r="AC79" s="140"/>
      <c r="AD79" s="140"/>
      <c r="AE79" s="140"/>
      <c r="AF79" s="140"/>
      <c r="AG79" s="140"/>
      <c r="AH79" s="140"/>
      <c r="AI79" s="140"/>
      <c r="AJ79" s="140"/>
      <c r="AK79" s="140"/>
      <c r="AL79" s="140"/>
      <c r="AM79" s="140"/>
      <c r="AN79" s="140"/>
      <c r="AO79" s="140"/>
      <c r="AP79" s="140"/>
      <c r="AQ79" s="140"/>
    </row>
    <row r="80" ht="27.0" customHeight="1">
      <c r="A80" s="185">
        <v>49.0</v>
      </c>
      <c r="B80" s="195"/>
      <c r="C80" s="195"/>
      <c r="D80" s="195"/>
      <c r="E80" s="195"/>
      <c r="F80" s="196"/>
      <c r="G80" s="201">
        <v>1.0</v>
      </c>
      <c r="H80" s="219">
        <f t="shared" si="5"/>
        <v>0</v>
      </c>
      <c r="I80" s="140"/>
      <c r="J80" s="198"/>
      <c r="K80" s="199"/>
      <c r="L80" s="199"/>
      <c r="M80" s="140"/>
      <c r="N80" s="140"/>
      <c r="O80" s="142"/>
      <c r="P80" s="191">
        <f t="shared" si="6"/>
        <v>0</v>
      </c>
      <c r="Q80" s="185">
        <f t="shared" si="7"/>
        <v>1</v>
      </c>
      <c r="R80" s="185">
        <f t="shared" si="8"/>
        <v>0</v>
      </c>
      <c r="S80" s="190"/>
      <c r="T80" s="191">
        <f t="shared" ref="T80:U80" si="61">C80/100</f>
        <v>0</v>
      </c>
      <c r="U80" s="191">
        <f t="shared" si="61"/>
        <v>0</v>
      </c>
      <c r="V80" s="191">
        <f t="shared" si="10"/>
        <v>0</v>
      </c>
      <c r="W80" s="194">
        <f t="shared" si="11"/>
        <v>0</v>
      </c>
      <c r="X80" s="140"/>
      <c r="Y80" s="140"/>
      <c r="Z80" s="140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140"/>
      <c r="AL80" s="140"/>
      <c r="AM80" s="140"/>
      <c r="AN80" s="140"/>
      <c r="AO80" s="140"/>
      <c r="AP80" s="140"/>
      <c r="AQ80" s="140"/>
    </row>
    <row r="81" ht="27.0" customHeight="1">
      <c r="A81" s="185">
        <v>50.0</v>
      </c>
      <c r="B81" s="195"/>
      <c r="C81" s="195"/>
      <c r="D81" s="195"/>
      <c r="E81" s="195"/>
      <c r="F81" s="196"/>
      <c r="G81" s="201">
        <v>1.0</v>
      </c>
      <c r="H81" s="219">
        <f t="shared" si="5"/>
        <v>0</v>
      </c>
      <c r="I81" s="140"/>
      <c r="J81" s="198"/>
      <c r="K81" s="199"/>
      <c r="L81" s="199"/>
      <c r="M81" s="140"/>
      <c r="N81" s="140"/>
      <c r="O81" s="142"/>
      <c r="P81" s="191">
        <f t="shared" si="6"/>
        <v>0</v>
      </c>
      <c r="Q81" s="185">
        <f t="shared" si="7"/>
        <v>1</v>
      </c>
      <c r="R81" s="185">
        <f t="shared" si="8"/>
        <v>0</v>
      </c>
      <c r="S81" s="190"/>
      <c r="T81" s="191">
        <f t="shared" ref="T81:U81" si="62">C81/100</f>
        <v>0</v>
      </c>
      <c r="U81" s="191">
        <f t="shared" si="62"/>
        <v>0</v>
      </c>
      <c r="V81" s="191">
        <f t="shared" si="10"/>
        <v>0</v>
      </c>
      <c r="W81" s="194">
        <f t="shared" si="11"/>
        <v>0</v>
      </c>
      <c r="X81" s="140"/>
      <c r="Y81" s="140"/>
      <c r="Z81" s="140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140"/>
      <c r="AL81" s="140"/>
      <c r="AM81" s="140"/>
      <c r="AN81" s="140"/>
      <c r="AO81" s="140"/>
      <c r="AP81" s="140"/>
      <c r="AQ81" s="140"/>
    </row>
    <row r="82" ht="27.0" customHeight="1">
      <c r="A82" s="185">
        <v>51.0</v>
      </c>
      <c r="B82" s="195"/>
      <c r="C82" s="195"/>
      <c r="D82" s="195"/>
      <c r="E82" s="195"/>
      <c r="F82" s="196"/>
      <c r="G82" s="201">
        <v>1.0</v>
      </c>
      <c r="H82" s="219">
        <f t="shared" si="5"/>
        <v>0</v>
      </c>
      <c r="I82" s="140"/>
      <c r="J82" s="198"/>
      <c r="K82" s="199"/>
      <c r="L82" s="199"/>
      <c r="M82" s="140"/>
      <c r="N82" s="140"/>
      <c r="O82" s="142"/>
      <c r="P82" s="191">
        <f t="shared" si="6"/>
        <v>0</v>
      </c>
      <c r="Q82" s="185">
        <f t="shared" si="7"/>
        <v>1</v>
      </c>
      <c r="R82" s="185">
        <f t="shared" si="8"/>
        <v>0</v>
      </c>
      <c r="S82" s="190"/>
      <c r="T82" s="191">
        <f t="shared" ref="T82:U82" si="63">C82/100</f>
        <v>0</v>
      </c>
      <c r="U82" s="191">
        <f t="shared" si="63"/>
        <v>0</v>
      </c>
      <c r="V82" s="191">
        <f t="shared" si="10"/>
        <v>0</v>
      </c>
      <c r="W82" s="194">
        <f t="shared" si="11"/>
        <v>0</v>
      </c>
      <c r="X82" s="140"/>
      <c r="Y82" s="140"/>
      <c r="Z82" s="140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140"/>
      <c r="AL82" s="140"/>
      <c r="AM82" s="140"/>
      <c r="AN82" s="140"/>
      <c r="AO82" s="140"/>
      <c r="AP82" s="140"/>
      <c r="AQ82" s="140"/>
    </row>
    <row r="83" ht="27.0" customHeight="1">
      <c r="A83" s="185">
        <v>52.0</v>
      </c>
      <c r="B83" s="195"/>
      <c r="C83" s="195"/>
      <c r="D83" s="195"/>
      <c r="E83" s="195"/>
      <c r="F83" s="196"/>
      <c r="G83" s="201">
        <v>1.0</v>
      </c>
      <c r="H83" s="219">
        <f t="shared" si="5"/>
        <v>0</v>
      </c>
      <c r="I83" s="140"/>
      <c r="J83" s="198"/>
      <c r="K83" s="199"/>
      <c r="L83" s="199"/>
      <c r="M83" s="140"/>
      <c r="N83" s="140"/>
      <c r="O83" s="142"/>
      <c r="P83" s="191">
        <f t="shared" si="6"/>
        <v>0</v>
      </c>
      <c r="Q83" s="185">
        <f t="shared" si="7"/>
        <v>1</v>
      </c>
      <c r="R83" s="185">
        <f t="shared" si="8"/>
        <v>0</v>
      </c>
      <c r="S83" s="190"/>
      <c r="T83" s="191">
        <f t="shared" ref="T83:U83" si="64">C83/100</f>
        <v>0</v>
      </c>
      <c r="U83" s="191">
        <f t="shared" si="64"/>
        <v>0</v>
      </c>
      <c r="V83" s="191">
        <f t="shared" si="10"/>
        <v>0</v>
      </c>
      <c r="W83" s="194">
        <f t="shared" si="11"/>
        <v>0</v>
      </c>
      <c r="X83" s="140"/>
      <c r="Y83" s="140"/>
      <c r="Z83" s="140"/>
      <c r="AA83" s="140"/>
      <c r="AB83" s="140"/>
      <c r="AC83" s="140"/>
      <c r="AD83" s="140"/>
      <c r="AE83" s="140"/>
      <c r="AF83" s="140"/>
      <c r="AG83" s="140"/>
      <c r="AH83" s="140"/>
      <c r="AI83" s="140"/>
      <c r="AJ83" s="140"/>
      <c r="AK83" s="140"/>
      <c r="AL83" s="140"/>
      <c r="AM83" s="140"/>
      <c r="AN83" s="140"/>
      <c r="AO83" s="140"/>
      <c r="AP83" s="140"/>
      <c r="AQ83" s="140"/>
    </row>
    <row r="84" ht="27.0" customHeight="1">
      <c r="A84" s="185">
        <v>53.0</v>
      </c>
      <c r="B84" s="195"/>
      <c r="C84" s="195"/>
      <c r="D84" s="195"/>
      <c r="E84" s="195"/>
      <c r="F84" s="196"/>
      <c r="G84" s="201">
        <v>1.0</v>
      </c>
      <c r="H84" s="219">
        <f t="shared" si="5"/>
        <v>0</v>
      </c>
      <c r="I84" s="140"/>
      <c r="J84" s="198"/>
      <c r="K84" s="199"/>
      <c r="L84" s="199"/>
      <c r="M84" s="140"/>
      <c r="N84" s="140"/>
      <c r="O84" s="142"/>
      <c r="P84" s="191">
        <f t="shared" si="6"/>
        <v>0</v>
      </c>
      <c r="Q84" s="185">
        <f t="shared" si="7"/>
        <v>1</v>
      </c>
      <c r="R84" s="185">
        <f t="shared" si="8"/>
        <v>0</v>
      </c>
      <c r="S84" s="190"/>
      <c r="T84" s="191">
        <f t="shared" ref="T84:U84" si="65">C84/100</f>
        <v>0</v>
      </c>
      <c r="U84" s="191">
        <f t="shared" si="65"/>
        <v>0</v>
      </c>
      <c r="V84" s="191">
        <f t="shared" si="10"/>
        <v>0</v>
      </c>
      <c r="W84" s="194">
        <f t="shared" si="11"/>
        <v>0</v>
      </c>
      <c r="X84" s="140"/>
      <c r="Y84" s="140"/>
      <c r="Z84" s="140"/>
      <c r="AA84" s="140"/>
      <c r="AB84" s="140"/>
      <c r="AC84" s="140"/>
      <c r="AD84" s="140"/>
      <c r="AE84" s="140"/>
      <c r="AF84" s="140"/>
      <c r="AG84" s="140"/>
      <c r="AH84" s="140"/>
      <c r="AI84" s="140"/>
      <c r="AJ84" s="140"/>
      <c r="AK84" s="140"/>
      <c r="AL84" s="140"/>
      <c r="AM84" s="140"/>
      <c r="AN84" s="140"/>
      <c r="AO84" s="140"/>
      <c r="AP84" s="140"/>
      <c r="AQ84" s="140"/>
    </row>
    <row r="85" ht="27.0" customHeight="1">
      <c r="A85" s="185">
        <v>54.0</v>
      </c>
      <c r="B85" s="195"/>
      <c r="C85" s="195"/>
      <c r="D85" s="195"/>
      <c r="E85" s="195"/>
      <c r="F85" s="196"/>
      <c r="G85" s="201">
        <v>1.0</v>
      </c>
      <c r="H85" s="219">
        <f t="shared" si="5"/>
        <v>0</v>
      </c>
      <c r="I85" s="140"/>
      <c r="J85" s="198"/>
      <c r="K85" s="199"/>
      <c r="L85" s="199"/>
      <c r="M85" s="140"/>
      <c r="N85" s="140"/>
      <c r="O85" s="142"/>
      <c r="P85" s="191">
        <f t="shared" si="6"/>
        <v>0</v>
      </c>
      <c r="Q85" s="185">
        <f t="shared" si="7"/>
        <v>1</v>
      </c>
      <c r="R85" s="185">
        <f t="shared" si="8"/>
        <v>0</v>
      </c>
      <c r="S85" s="190"/>
      <c r="T85" s="191">
        <f t="shared" ref="T85:U85" si="66">C85/100</f>
        <v>0</v>
      </c>
      <c r="U85" s="191">
        <f t="shared" si="66"/>
        <v>0</v>
      </c>
      <c r="V85" s="191">
        <f t="shared" si="10"/>
        <v>0</v>
      </c>
      <c r="W85" s="194">
        <f t="shared" si="11"/>
        <v>0</v>
      </c>
      <c r="X85" s="140"/>
      <c r="Y85" s="140"/>
      <c r="Z85" s="140"/>
      <c r="AA85" s="140"/>
      <c r="AB85" s="140"/>
      <c r="AC85" s="140"/>
      <c r="AD85" s="140"/>
      <c r="AE85" s="140"/>
      <c r="AF85" s="140"/>
      <c r="AG85" s="140"/>
      <c r="AH85" s="140"/>
      <c r="AI85" s="140"/>
      <c r="AJ85" s="140"/>
      <c r="AK85" s="140"/>
      <c r="AL85" s="140"/>
      <c r="AM85" s="140"/>
      <c r="AN85" s="140"/>
      <c r="AO85" s="140"/>
      <c r="AP85" s="140"/>
      <c r="AQ85" s="140"/>
    </row>
    <row r="86" ht="27.0" customHeight="1">
      <c r="A86" s="185">
        <v>55.0</v>
      </c>
      <c r="B86" s="195"/>
      <c r="C86" s="195"/>
      <c r="D86" s="195"/>
      <c r="E86" s="195"/>
      <c r="F86" s="196"/>
      <c r="G86" s="201">
        <v>1.0</v>
      </c>
      <c r="H86" s="219">
        <f t="shared" si="5"/>
        <v>0</v>
      </c>
      <c r="I86" s="140"/>
      <c r="J86" s="198"/>
      <c r="K86" s="199"/>
      <c r="L86" s="199"/>
      <c r="M86" s="140"/>
      <c r="N86" s="140"/>
      <c r="O86" s="142"/>
      <c r="P86" s="191">
        <f t="shared" si="6"/>
        <v>0</v>
      </c>
      <c r="Q86" s="185">
        <f t="shared" si="7"/>
        <v>1</v>
      </c>
      <c r="R86" s="185">
        <f t="shared" si="8"/>
        <v>0</v>
      </c>
      <c r="S86" s="190"/>
      <c r="T86" s="191">
        <f t="shared" ref="T86:U86" si="67">C86/100</f>
        <v>0</v>
      </c>
      <c r="U86" s="191">
        <f t="shared" si="67"/>
        <v>0</v>
      </c>
      <c r="V86" s="191">
        <f t="shared" si="10"/>
        <v>0</v>
      </c>
      <c r="W86" s="194">
        <f t="shared" si="11"/>
        <v>0</v>
      </c>
      <c r="X86" s="140"/>
      <c r="Y86" s="140"/>
      <c r="Z86" s="140"/>
      <c r="AA86" s="140"/>
      <c r="AB86" s="140"/>
      <c r="AC86" s="140"/>
      <c r="AD86" s="140"/>
      <c r="AE86" s="140"/>
      <c r="AF86" s="140"/>
      <c r="AG86" s="140"/>
      <c r="AH86" s="140"/>
      <c r="AI86" s="140"/>
      <c r="AJ86" s="140"/>
      <c r="AK86" s="140"/>
      <c r="AL86" s="140"/>
      <c r="AM86" s="140"/>
      <c r="AN86" s="140"/>
      <c r="AO86" s="140"/>
      <c r="AP86" s="140"/>
      <c r="AQ86" s="140"/>
    </row>
    <row r="87" ht="27.0" customHeight="1">
      <c r="A87" s="185">
        <v>56.0</v>
      </c>
      <c r="B87" s="195"/>
      <c r="C87" s="195"/>
      <c r="D87" s="195"/>
      <c r="E87" s="195"/>
      <c r="F87" s="196"/>
      <c r="G87" s="201">
        <v>1.0</v>
      </c>
      <c r="H87" s="219">
        <f t="shared" si="5"/>
        <v>0</v>
      </c>
      <c r="I87" s="140"/>
      <c r="J87" s="198"/>
      <c r="K87" s="199"/>
      <c r="L87" s="199"/>
      <c r="M87" s="140"/>
      <c r="N87" s="140"/>
      <c r="O87" s="142"/>
      <c r="P87" s="191">
        <f t="shared" si="6"/>
        <v>0</v>
      </c>
      <c r="Q87" s="185">
        <f t="shared" si="7"/>
        <v>1</v>
      </c>
      <c r="R87" s="185">
        <f t="shared" si="8"/>
        <v>0</v>
      </c>
      <c r="S87" s="190"/>
      <c r="T87" s="191">
        <f t="shared" ref="T87:U87" si="68">C87/100</f>
        <v>0</v>
      </c>
      <c r="U87" s="191">
        <f t="shared" si="68"/>
        <v>0</v>
      </c>
      <c r="V87" s="191">
        <f t="shared" si="10"/>
        <v>0</v>
      </c>
      <c r="W87" s="194">
        <f t="shared" si="11"/>
        <v>0</v>
      </c>
      <c r="X87" s="140"/>
      <c r="Y87" s="140"/>
      <c r="Z87" s="140"/>
      <c r="AA87" s="140"/>
      <c r="AB87" s="140"/>
      <c r="AC87" s="140"/>
      <c r="AD87" s="140"/>
      <c r="AE87" s="140"/>
      <c r="AF87" s="140"/>
      <c r="AG87" s="140"/>
      <c r="AH87" s="140"/>
      <c r="AI87" s="140"/>
      <c r="AJ87" s="140"/>
      <c r="AK87" s="140"/>
      <c r="AL87" s="140"/>
      <c r="AM87" s="140"/>
      <c r="AN87" s="140"/>
      <c r="AO87" s="140"/>
      <c r="AP87" s="140"/>
      <c r="AQ87" s="140"/>
    </row>
    <row r="88" ht="27.0" customHeight="1">
      <c r="A88" s="185">
        <v>57.0</v>
      </c>
      <c r="B88" s="195"/>
      <c r="C88" s="195"/>
      <c r="D88" s="195"/>
      <c r="E88" s="195"/>
      <c r="F88" s="196"/>
      <c r="G88" s="201">
        <v>1.0</v>
      </c>
      <c r="H88" s="219">
        <f t="shared" si="5"/>
        <v>0</v>
      </c>
      <c r="I88" s="140"/>
      <c r="J88" s="198"/>
      <c r="K88" s="199"/>
      <c r="L88" s="199"/>
      <c r="M88" s="140"/>
      <c r="N88" s="140"/>
      <c r="O88" s="142"/>
      <c r="P88" s="191">
        <f t="shared" si="6"/>
        <v>0</v>
      </c>
      <c r="Q88" s="185">
        <f t="shared" si="7"/>
        <v>1</v>
      </c>
      <c r="R88" s="185">
        <f t="shared" si="8"/>
        <v>0</v>
      </c>
      <c r="S88" s="190"/>
      <c r="T88" s="191">
        <f t="shared" ref="T88:U88" si="69">C88/100</f>
        <v>0</v>
      </c>
      <c r="U88" s="191">
        <f t="shared" si="69"/>
        <v>0</v>
      </c>
      <c r="V88" s="191">
        <f t="shared" si="10"/>
        <v>0</v>
      </c>
      <c r="W88" s="194">
        <f t="shared" si="11"/>
        <v>0</v>
      </c>
      <c r="X88" s="140"/>
      <c r="Y88" s="140"/>
      <c r="Z88" s="140"/>
      <c r="AA88" s="140"/>
      <c r="AB88" s="140"/>
      <c r="AC88" s="140"/>
      <c r="AD88" s="140"/>
      <c r="AE88" s="140"/>
      <c r="AF88" s="140"/>
      <c r="AG88" s="140"/>
      <c r="AH88" s="140"/>
      <c r="AI88" s="140"/>
      <c r="AJ88" s="140"/>
      <c r="AK88" s="140"/>
      <c r="AL88" s="140"/>
      <c r="AM88" s="140"/>
      <c r="AN88" s="140"/>
      <c r="AO88" s="140"/>
      <c r="AP88" s="140"/>
      <c r="AQ88" s="140"/>
    </row>
    <row r="89" ht="27.0" customHeight="1">
      <c r="A89" s="185">
        <v>58.0</v>
      </c>
      <c r="B89" s="195"/>
      <c r="C89" s="195"/>
      <c r="D89" s="195"/>
      <c r="E89" s="195"/>
      <c r="F89" s="196"/>
      <c r="G89" s="201">
        <v>1.0</v>
      </c>
      <c r="H89" s="219">
        <f t="shared" si="5"/>
        <v>0</v>
      </c>
      <c r="I89" s="140"/>
      <c r="J89" s="198"/>
      <c r="K89" s="199"/>
      <c r="L89" s="199"/>
      <c r="M89" s="140"/>
      <c r="N89" s="140"/>
      <c r="O89" s="142"/>
      <c r="P89" s="191">
        <f t="shared" si="6"/>
        <v>0</v>
      </c>
      <c r="Q89" s="185">
        <f t="shared" si="7"/>
        <v>1</v>
      </c>
      <c r="R89" s="185">
        <f t="shared" si="8"/>
        <v>0</v>
      </c>
      <c r="S89" s="190"/>
      <c r="T89" s="191">
        <f t="shared" ref="T89:U89" si="70">C89/100</f>
        <v>0</v>
      </c>
      <c r="U89" s="191">
        <f t="shared" si="70"/>
        <v>0</v>
      </c>
      <c r="V89" s="191">
        <f t="shared" si="10"/>
        <v>0</v>
      </c>
      <c r="W89" s="194">
        <f t="shared" si="11"/>
        <v>0</v>
      </c>
      <c r="X89" s="140"/>
      <c r="Y89" s="140"/>
      <c r="Z89" s="140"/>
      <c r="AA89" s="140"/>
      <c r="AB89" s="140"/>
      <c r="AC89" s="140"/>
      <c r="AD89" s="140"/>
      <c r="AE89" s="140"/>
      <c r="AF89" s="140"/>
      <c r="AG89" s="140"/>
      <c r="AH89" s="140"/>
      <c r="AI89" s="140"/>
      <c r="AJ89" s="140"/>
      <c r="AK89" s="140"/>
      <c r="AL89" s="140"/>
      <c r="AM89" s="140"/>
      <c r="AN89" s="140"/>
      <c r="AO89" s="140"/>
      <c r="AP89" s="140"/>
      <c r="AQ89" s="140"/>
    </row>
    <row r="90" ht="27.0" customHeight="1">
      <c r="A90" s="185">
        <v>59.0</v>
      </c>
      <c r="B90" s="195"/>
      <c r="C90" s="195"/>
      <c r="D90" s="195"/>
      <c r="E90" s="195"/>
      <c r="F90" s="196"/>
      <c r="G90" s="201">
        <v>1.0</v>
      </c>
      <c r="H90" s="219">
        <f t="shared" si="5"/>
        <v>0</v>
      </c>
      <c r="I90" s="140"/>
      <c r="J90" s="198"/>
      <c r="K90" s="199"/>
      <c r="L90" s="199"/>
      <c r="M90" s="140"/>
      <c r="N90" s="140"/>
      <c r="O90" s="142"/>
      <c r="P90" s="191">
        <f t="shared" si="6"/>
        <v>0</v>
      </c>
      <c r="Q90" s="185">
        <f t="shared" si="7"/>
        <v>1</v>
      </c>
      <c r="R90" s="185">
        <f t="shared" si="8"/>
        <v>0</v>
      </c>
      <c r="S90" s="190"/>
      <c r="T90" s="191">
        <f t="shared" ref="T90:U90" si="71">C90/100</f>
        <v>0</v>
      </c>
      <c r="U90" s="191">
        <f t="shared" si="71"/>
        <v>0</v>
      </c>
      <c r="V90" s="191">
        <f t="shared" si="10"/>
        <v>0</v>
      </c>
      <c r="W90" s="194">
        <f t="shared" si="11"/>
        <v>0</v>
      </c>
      <c r="X90" s="140"/>
      <c r="Y90" s="140"/>
      <c r="Z90" s="140"/>
      <c r="AA90" s="140"/>
      <c r="AB90" s="140"/>
      <c r="AC90" s="140"/>
      <c r="AD90" s="140"/>
      <c r="AE90" s="140"/>
      <c r="AF90" s="140"/>
      <c r="AG90" s="140"/>
      <c r="AH90" s="140"/>
      <c r="AI90" s="140"/>
      <c r="AJ90" s="140"/>
      <c r="AK90" s="140"/>
      <c r="AL90" s="140"/>
      <c r="AM90" s="140"/>
      <c r="AN90" s="140"/>
      <c r="AO90" s="140"/>
      <c r="AP90" s="140"/>
      <c r="AQ90" s="140"/>
    </row>
    <row r="91" ht="27.0" customHeight="1">
      <c r="A91" s="185">
        <v>60.0</v>
      </c>
      <c r="B91" s="195"/>
      <c r="C91" s="195"/>
      <c r="D91" s="195"/>
      <c r="E91" s="195"/>
      <c r="F91" s="196"/>
      <c r="G91" s="201">
        <v>1.0</v>
      </c>
      <c r="H91" s="219">
        <f t="shared" si="5"/>
        <v>0</v>
      </c>
      <c r="I91" s="140"/>
      <c r="J91" s="198"/>
      <c r="K91" s="199"/>
      <c r="L91" s="199"/>
      <c r="M91" s="140"/>
      <c r="N91" s="140"/>
      <c r="O91" s="142"/>
      <c r="P91" s="191">
        <f t="shared" si="6"/>
        <v>0</v>
      </c>
      <c r="Q91" s="185">
        <f t="shared" si="7"/>
        <v>1</v>
      </c>
      <c r="R91" s="185">
        <f t="shared" si="8"/>
        <v>0</v>
      </c>
      <c r="S91" s="190"/>
      <c r="T91" s="191">
        <f t="shared" ref="T91:U91" si="72">C91/100</f>
        <v>0</v>
      </c>
      <c r="U91" s="191">
        <f t="shared" si="72"/>
        <v>0</v>
      </c>
      <c r="V91" s="191">
        <f t="shared" si="10"/>
        <v>0</v>
      </c>
      <c r="W91" s="194">
        <f t="shared" si="11"/>
        <v>0</v>
      </c>
      <c r="X91" s="140"/>
      <c r="Y91" s="140"/>
      <c r="Z91" s="140"/>
      <c r="AA91" s="140"/>
      <c r="AB91" s="140"/>
      <c r="AC91" s="140"/>
      <c r="AD91" s="140"/>
      <c r="AE91" s="140"/>
      <c r="AF91" s="140"/>
      <c r="AG91" s="140"/>
      <c r="AH91" s="140"/>
      <c r="AI91" s="140"/>
      <c r="AJ91" s="140"/>
      <c r="AK91" s="140"/>
      <c r="AL91" s="140"/>
      <c r="AM91" s="140"/>
      <c r="AN91" s="140"/>
      <c r="AO91" s="140"/>
      <c r="AP91" s="140"/>
      <c r="AQ91" s="140"/>
    </row>
    <row r="92" ht="27.0" customHeight="1">
      <c r="A92" s="185">
        <v>61.0</v>
      </c>
      <c r="B92" s="195"/>
      <c r="C92" s="195"/>
      <c r="D92" s="195"/>
      <c r="E92" s="195"/>
      <c r="F92" s="196"/>
      <c r="G92" s="201">
        <v>1.0</v>
      </c>
      <c r="H92" s="219">
        <f t="shared" si="5"/>
        <v>0</v>
      </c>
      <c r="I92" s="140"/>
      <c r="J92" s="198"/>
      <c r="K92" s="199"/>
      <c r="L92" s="199"/>
      <c r="M92" s="140"/>
      <c r="N92" s="140"/>
      <c r="O92" s="142"/>
      <c r="P92" s="191">
        <f t="shared" si="6"/>
        <v>0</v>
      </c>
      <c r="Q92" s="185">
        <f t="shared" si="7"/>
        <v>1</v>
      </c>
      <c r="R92" s="185">
        <f t="shared" si="8"/>
        <v>0</v>
      </c>
      <c r="S92" s="190"/>
      <c r="T92" s="191">
        <f t="shared" ref="T92:U92" si="73">C92/100</f>
        <v>0</v>
      </c>
      <c r="U92" s="191">
        <f t="shared" si="73"/>
        <v>0</v>
      </c>
      <c r="V92" s="191">
        <f t="shared" si="10"/>
        <v>0</v>
      </c>
      <c r="W92" s="194">
        <f t="shared" si="11"/>
        <v>0</v>
      </c>
      <c r="X92" s="140"/>
      <c r="Y92" s="140"/>
      <c r="Z92" s="140"/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140"/>
      <c r="AL92" s="140"/>
      <c r="AM92" s="140"/>
      <c r="AN92" s="140"/>
      <c r="AO92" s="140"/>
      <c r="AP92" s="140"/>
      <c r="AQ92" s="140"/>
    </row>
    <row r="93" ht="27.0" customHeight="1">
      <c r="A93" s="185">
        <v>62.0</v>
      </c>
      <c r="B93" s="195"/>
      <c r="C93" s="195"/>
      <c r="D93" s="195"/>
      <c r="E93" s="195"/>
      <c r="F93" s="196"/>
      <c r="G93" s="201">
        <v>1.0</v>
      </c>
      <c r="H93" s="219">
        <f t="shared" si="5"/>
        <v>0</v>
      </c>
      <c r="I93" s="140"/>
      <c r="J93" s="198"/>
      <c r="K93" s="199"/>
      <c r="L93" s="199"/>
      <c r="M93" s="140"/>
      <c r="N93" s="140"/>
      <c r="O93" s="142"/>
      <c r="P93" s="191">
        <f t="shared" si="6"/>
        <v>0</v>
      </c>
      <c r="Q93" s="185">
        <f t="shared" si="7"/>
        <v>1</v>
      </c>
      <c r="R93" s="185">
        <f t="shared" si="8"/>
        <v>0</v>
      </c>
      <c r="S93" s="190"/>
      <c r="T93" s="191">
        <f t="shared" ref="T93:U93" si="74">C93/100</f>
        <v>0</v>
      </c>
      <c r="U93" s="191">
        <f t="shared" si="74"/>
        <v>0</v>
      </c>
      <c r="V93" s="191">
        <f t="shared" si="10"/>
        <v>0</v>
      </c>
      <c r="W93" s="194">
        <f t="shared" si="11"/>
        <v>0</v>
      </c>
      <c r="X93" s="140"/>
      <c r="Y93" s="140"/>
      <c r="Z93" s="140"/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140"/>
      <c r="AL93" s="140"/>
      <c r="AM93" s="140"/>
      <c r="AN93" s="140"/>
      <c r="AO93" s="140"/>
      <c r="AP93" s="140"/>
      <c r="AQ93" s="140"/>
    </row>
    <row r="94" ht="27.0" customHeight="1">
      <c r="A94" s="185">
        <v>63.0</v>
      </c>
      <c r="B94" s="195"/>
      <c r="C94" s="195"/>
      <c r="D94" s="195"/>
      <c r="E94" s="195"/>
      <c r="F94" s="196"/>
      <c r="G94" s="201">
        <v>1.0</v>
      </c>
      <c r="H94" s="219">
        <f t="shared" si="5"/>
        <v>0</v>
      </c>
      <c r="I94" s="140"/>
      <c r="J94" s="198"/>
      <c r="K94" s="199"/>
      <c r="L94" s="199"/>
      <c r="M94" s="140"/>
      <c r="N94" s="140"/>
      <c r="O94" s="142"/>
      <c r="P94" s="191">
        <f t="shared" si="6"/>
        <v>0</v>
      </c>
      <c r="Q94" s="185">
        <f t="shared" si="7"/>
        <v>1</v>
      </c>
      <c r="R94" s="185">
        <f t="shared" si="8"/>
        <v>0</v>
      </c>
      <c r="S94" s="190"/>
      <c r="T94" s="191">
        <f t="shared" ref="T94:U94" si="75">C94/100</f>
        <v>0</v>
      </c>
      <c r="U94" s="191">
        <f t="shared" si="75"/>
        <v>0</v>
      </c>
      <c r="V94" s="191">
        <f t="shared" si="10"/>
        <v>0</v>
      </c>
      <c r="W94" s="194">
        <f t="shared" si="11"/>
        <v>0</v>
      </c>
      <c r="X94" s="140"/>
      <c r="Y94" s="140"/>
      <c r="Z94" s="140"/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140"/>
      <c r="AL94" s="140"/>
      <c r="AM94" s="140"/>
      <c r="AN94" s="140"/>
      <c r="AO94" s="140"/>
      <c r="AP94" s="140"/>
      <c r="AQ94" s="140"/>
    </row>
    <row r="95" ht="27.0" customHeight="1">
      <c r="A95" s="185">
        <v>64.0</v>
      </c>
      <c r="B95" s="195"/>
      <c r="C95" s="195"/>
      <c r="D95" s="195"/>
      <c r="E95" s="195"/>
      <c r="F95" s="196"/>
      <c r="G95" s="201">
        <v>1.0</v>
      </c>
      <c r="H95" s="219">
        <f t="shared" si="5"/>
        <v>0</v>
      </c>
      <c r="I95" s="140"/>
      <c r="J95" s="198"/>
      <c r="K95" s="199"/>
      <c r="L95" s="199"/>
      <c r="M95" s="140"/>
      <c r="N95" s="140"/>
      <c r="O95" s="142"/>
      <c r="P95" s="191">
        <f t="shared" si="6"/>
        <v>0</v>
      </c>
      <c r="Q95" s="185">
        <f t="shared" si="7"/>
        <v>1</v>
      </c>
      <c r="R95" s="185">
        <f t="shared" si="8"/>
        <v>0</v>
      </c>
      <c r="S95" s="190"/>
      <c r="T95" s="191">
        <f t="shared" ref="T95:U95" si="76">C95/100</f>
        <v>0</v>
      </c>
      <c r="U95" s="191">
        <f t="shared" si="76"/>
        <v>0</v>
      </c>
      <c r="V95" s="191">
        <f t="shared" si="10"/>
        <v>0</v>
      </c>
      <c r="W95" s="194">
        <f t="shared" si="11"/>
        <v>0</v>
      </c>
      <c r="X95" s="140"/>
      <c r="Y95" s="140"/>
      <c r="Z95" s="140"/>
      <c r="AA95" s="140"/>
      <c r="AB95" s="140"/>
      <c r="AC95" s="140"/>
      <c r="AD95" s="140"/>
      <c r="AE95" s="140"/>
      <c r="AF95" s="140"/>
      <c r="AG95" s="140"/>
      <c r="AH95" s="140"/>
      <c r="AI95" s="140"/>
      <c r="AJ95" s="140"/>
      <c r="AK95" s="140"/>
      <c r="AL95" s="140"/>
      <c r="AM95" s="140"/>
      <c r="AN95" s="140"/>
      <c r="AO95" s="140"/>
      <c r="AP95" s="140"/>
      <c r="AQ95" s="140"/>
    </row>
    <row r="96" ht="27.0" customHeight="1">
      <c r="A96" s="185">
        <v>65.0</v>
      </c>
      <c r="B96" s="195"/>
      <c r="C96" s="195"/>
      <c r="D96" s="195"/>
      <c r="E96" s="195"/>
      <c r="F96" s="196"/>
      <c r="G96" s="201">
        <v>1.0</v>
      </c>
      <c r="H96" s="219">
        <f t="shared" si="5"/>
        <v>0</v>
      </c>
      <c r="I96" s="140"/>
      <c r="J96" s="198"/>
      <c r="K96" s="199"/>
      <c r="L96" s="199"/>
      <c r="M96" s="140"/>
      <c r="N96" s="140"/>
      <c r="O96" s="142"/>
      <c r="P96" s="191">
        <f t="shared" si="6"/>
        <v>0</v>
      </c>
      <c r="Q96" s="185">
        <f t="shared" si="7"/>
        <v>1</v>
      </c>
      <c r="R96" s="185">
        <f t="shared" si="8"/>
        <v>0</v>
      </c>
      <c r="S96" s="190"/>
      <c r="T96" s="191">
        <f t="shared" ref="T96:U96" si="77">C96/100</f>
        <v>0</v>
      </c>
      <c r="U96" s="191">
        <f t="shared" si="77"/>
        <v>0</v>
      </c>
      <c r="V96" s="191">
        <f t="shared" si="10"/>
        <v>0</v>
      </c>
      <c r="W96" s="194">
        <f t="shared" si="11"/>
        <v>0</v>
      </c>
      <c r="X96" s="140"/>
      <c r="Y96" s="140"/>
      <c r="Z96" s="140"/>
      <c r="AA96" s="140"/>
      <c r="AB96" s="140"/>
      <c r="AC96" s="140"/>
      <c r="AD96" s="140"/>
      <c r="AE96" s="140"/>
      <c r="AF96" s="140"/>
      <c r="AG96" s="140"/>
      <c r="AH96" s="140"/>
      <c r="AI96" s="140"/>
      <c r="AJ96" s="140"/>
      <c r="AK96" s="140"/>
      <c r="AL96" s="140"/>
      <c r="AM96" s="140"/>
      <c r="AN96" s="140"/>
      <c r="AO96" s="140"/>
      <c r="AP96" s="140"/>
      <c r="AQ96" s="140"/>
    </row>
    <row r="97" ht="27.0" customHeight="1">
      <c r="A97" s="185">
        <v>66.0</v>
      </c>
      <c r="B97" s="195"/>
      <c r="C97" s="195"/>
      <c r="D97" s="195"/>
      <c r="E97" s="195"/>
      <c r="F97" s="196"/>
      <c r="G97" s="201">
        <v>1.0</v>
      </c>
      <c r="H97" s="219">
        <f t="shared" si="5"/>
        <v>0</v>
      </c>
      <c r="I97" s="140"/>
      <c r="J97" s="198"/>
      <c r="K97" s="199"/>
      <c r="L97" s="199"/>
      <c r="M97" s="140"/>
      <c r="N97" s="140"/>
      <c r="O97" s="142"/>
      <c r="P97" s="191">
        <f t="shared" si="6"/>
        <v>0</v>
      </c>
      <c r="Q97" s="185">
        <f t="shared" si="7"/>
        <v>1</v>
      </c>
      <c r="R97" s="185">
        <f t="shared" si="8"/>
        <v>0</v>
      </c>
      <c r="S97" s="190"/>
      <c r="T97" s="191">
        <f t="shared" ref="T97:U97" si="78">C97/100</f>
        <v>0</v>
      </c>
      <c r="U97" s="191">
        <f t="shared" si="78"/>
        <v>0</v>
      </c>
      <c r="V97" s="191">
        <f t="shared" si="10"/>
        <v>0</v>
      </c>
      <c r="W97" s="194">
        <f t="shared" si="11"/>
        <v>0</v>
      </c>
      <c r="X97" s="140"/>
      <c r="Y97" s="140"/>
      <c r="Z97" s="140"/>
      <c r="AA97" s="140"/>
      <c r="AB97" s="140"/>
      <c r="AC97" s="140"/>
      <c r="AD97" s="140"/>
      <c r="AE97" s="140"/>
      <c r="AF97" s="140"/>
      <c r="AG97" s="140"/>
      <c r="AH97" s="140"/>
      <c r="AI97" s="140"/>
      <c r="AJ97" s="140"/>
      <c r="AK97" s="140"/>
      <c r="AL97" s="140"/>
      <c r="AM97" s="140"/>
      <c r="AN97" s="140"/>
      <c r="AO97" s="140"/>
      <c r="AP97" s="140"/>
      <c r="AQ97" s="140"/>
    </row>
    <row r="98" ht="27.0" customHeight="1">
      <c r="A98" s="185">
        <v>67.0</v>
      </c>
      <c r="B98" s="195"/>
      <c r="C98" s="195"/>
      <c r="D98" s="195"/>
      <c r="E98" s="195"/>
      <c r="F98" s="196"/>
      <c r="G98" s="201">
        <v>1.0</v>
      </c>
      <c r="H98" s="219">
        <f t="shared" si="5"/>
        <v>0</v>
      </c>
      <c r="I98" s="140"/>
      <c r="J98" s="198"/>
      <c r="K98" s="199"/>
      <c r="L98" s="199"/>
      <c r="M98" s="140"/>
      <c r="N98" s="140"/>
      <c r="O98" s="142"/>
      <c r="P98" s="191">
        <f t="shared" si="6"/>
        <v>0</v>
      </c>
      <c r="Q98" s="185">
        <f t="shared" si="7"/>
        <v>1</v>
      </c>
      <c r="R98" s="185">
        <f t="shared" si="8"/>
        <v>0</v>
      </c>
      <c r="S98" s="190"/>
      <c r="T98" s="191">
        <f t="shared" ref="T98:U98" si="79">C98/100</f>
        <v>0</v>
      </c>
      <c r="U98" s="191">
        <f t="shared" si="79"/>
        <v>0</v>
      </c>
      <c r="V98" s="191">
        <f t="shared" si="10"/>
        <v>0</v>
      </c>
      <c r="W98" s="194">
        <f t="shared" si="11"/>
        <v>0</v>
      </c>
      <c r="X98" s="140"/>
      <c r="Y98" s="140"/>
      <c r="Z98" s="140"/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140"/>
      <c r="AL98" s="140"/>
      <c r="AM98" s="140"/>
      <c r="AN98" s="140"/>
      <c r="AO98" s="140"/>
      <c r="AP98" s="140"/>
      <c r="AQ98" s="140"/>
    </row>
    <row r="99" ht="27.0" customHeight="1">
      <c r="A99" s="185">
        <v>68.0</v>
      </c>
      <c r="B99" s="195"/>
      <c r="C99" s="195"/>
      <c r="D99" s="195"/>
      <c r="E99" s="195"/>
      <c r="F99" s="196"/>
      <c r="G99" s="201">
        <v>1.0</v>
      </c>
      <c r="H99" s="219">
        <f t="shared" si="5"/>
        <v>0</v>
      </c>
      <c r="I99" s="140"/>
      <c r="J99" s="198"/>
      <c r="K99" s="199"/>
      <c r="L99" s="199"/>
      <c r="M99" s="140"/>
      <c r="N99" s="140"/>
      <c r="O99" s="142"/>
      <c r="P99" s="191">
        <f t="shared" si="6"/>
        <v>0</v>
      </c>
      <c r="Q99" s="185">
        <f t="shared" si="7"/>
        <v>1</v>
      </c>
      <c r="R99" s="185">
        <f t="shared" si="8"/>
        <v>0</v>
      </c>
      <c r="S99" s="190"/>
      <c r="T99" s="191">
        <f t="shared" ref="T99:U99" si="80">C99/100</f>
        <v>0</v>
      </c>
      <c r="U99" s="191">
        <f t="shared" si="80"/>
        <v>0</v>
      </c>
      <c r="V99" s="191">
        <f t="shared" si="10"/>
        <v>0</v>
      </c>
      <c r="W99" s="194">
        <f t="shared" si="11"/>
        <v>0</v>
      </c>
      <c r="X99" s="140"/>
      <c r="Y99" s="140"/>
      <c r="Z99" s="140"/>
      <c r="AA99" s="140"/>
      <c r="AB99" s="140"/>
      <c r="AC99" s="140"/>
      <c r="AD99" s="140"/>
      <c r="AE99" s="140"/>
      <c r="AF99" s="140"/>
      <c r="AG99" s="140"/>
      <c r="AH99" s="140"/>
      <c r="AI99" s="140"/>
      <c r="AJ99" s="140"/>
      <c r="AK99" s="140"/>
      <c r="AL99" s="140"/>
      <c r="AM99" s="140"/>
      <c r="AN99" s="140"/>
      <c r="AO99" s="140"/>
      <c r="AP99" s="140"/>
      <c r="AQ99" s="140"/>
    </row>
    <row r="100" ht="27.0" customHeight="1">
      <c r="A100" s="185">
        <v>69.0</v>
      </c>
      <c r="B100" s="195"/>
      <c r="C100" s="195"/>
      <c r="D100" s="195"/>
      <c r="E100" s="195"/>
      <c r="F100" s="196"/>
      <c r="G100" s="201">
        <v>1.0</v>
      </c>
      <c r="H100" s="219">
        <f t="shared" si="5"/>
        <v>0</v>
      </c>
      <c r="I100" s="140"/>
      <c r="J100" s="198"/>
      <c r="K100" s="199"/>
      <c r="L100" s="199"/>
      <c r="M100" s="140"/>
      <c r="N100" s="140"/>
      <c r="O100" s="142"/>
      <c r="P100" s="191">
        <f t="shared" si="6"/>
        <v>0</v>
      </c>
      <c r="Q100" s="185">
        <f t="shared" si="7"/>
        <v>1</v>
      </c>
      <c r="R100" s="185">
        <f t="shared" si="8"/>
        <v>0</v>
      </c>
      <c r="S100" s="190"/>
      <c r="T100" s="191">
        <f t="shared" ref="T100:U100" si="81">C100/100</f>
        <v>0</v>
      </c>
      <c r="U100" s="191">
        <f t="shared" si="81"/>
        <v>0</v>
      </c>
      <c r="V100" s="191">
        <f t="shared" si="10"/>
        <v>0</v>
      </c>
      <c r="W100" s="194">
        <f t="shared" si="11"/>
        <v>0</v>
      </c>
      <c r="X100" s="140"/>
      <c r="Y100" s="140"/>
      <c r="Z100" s="140"/>
      <c r="AA100" s="140"/>
      <c r="AB100" s="140"/>
      <c r="AC100" s="140"/>
      <c r="AD100" s="140"/>
      <c r="AE100" s="140"/>
      <c r="AF100" s="140"/>
      <c r="AG100" s="140"/>
      <c r="AH100" s="140"/>
      <c r="AI100" s="140"/>
      <c r="AJ100" s="140"/>
      <c r="AK100" s="140"/>
      <c r="AL100" s="140"/>
      <c r="AM100" s="140"/>
      <c r="AN100" s="140"/>
      <c r="AO100" s="140"/>
      <c r="AP100" s="140"/>
      <c r="AQ100" s="140"/>
    </row>
    <row r="101" ht="27.0" customHeight="1">
      <c r="A101" s="185">
        <v>70.0</v>
      </c>
      <c r="B101" s="195"/>
      <c r="C101" s="195"/>
      <c r="D101" s="195"/>
      <c r="E101" s="195"/>
      <c r="F101" s="196"/>
      <c r="G101" s="201">
        <v>1.0</v>
      </c>
      <c r="H101" s="219">
        <f t="shared" si="5"/>
        <v>0</v>
      </c>
      <c r="I101" s="140"/>
      <c r="J101" s="198"/>
      <c r="K101" s="199"/>
      <c r="L101" s="199"/>
      <c r="M101" s="140"/>
      <c r="N101" s="140"/>
      <c r="O101" s="142"/>
      <c r="P101" s="191">
        <f t="shared" si="6"/>
        <v>0</v>
      </c>
      <c r="Q101" s="185">
        <f t="shared" si="7"/>
        <v>1</v>
      </c>
      <c r="R101" s="185">
        <f t="shared" si="8"/>
        <v>0</v>
      </c>
      <c r="S101" s="190"/>
      <c r="T101" s="191">
        <f t="shared" ref="T101:U101" si="82">C101/100</f>
        <v>0</v>
      </c>
      <c r="U101" s="191">
        <f t="shared" si="82"/>
        <v>0</v>
      </c>
      <c r="V101" s="191">
        <f t="shared" si="10"/>
        <v>0</v>
      </c>
      <c r="W101" s="194">
        <f t="shared" si="11"/>
        <v>0</v>
      </c>
      <c r="X101" s="140"/>
      <c r="Y101" s="140"/>
      <c r="Z101" s="140"/>
      <c r="AA101" s="140"/>
      <c r="AB101" s="140"/>
      <c r="AC101" s="140"/>
      <c r="AD101" s="140"/>
      <c r="AE101" s="140"/>
      <c r="AF101" s="140"/>
      <c r="AG101" s="140"/>
      <c r="AH101" s="140"/>
      <c r="AI101" s="140"/>
      <c r="AJ101" s="140"/>
      <c r="AK101" s="140"/>
      <c r="AL101" s="140"/>
      <c r="AM101" s="140"/>
      <c r="AN101" s="140"/>
      <c r="AO101" s="140"/>
      <c r="AP101" s="140"/>
      <c r="AQ101" s="140"/>
    </row>
    <row r="102" ht="27.0" customHeight="1">
      <c r="A102" s="185">
        <v>71.0</v>
      </c>
      <c r="B102" s="195"/>
      <c r="C102" s="195"/>
      <c r="D102" s="195"/>
      <c r="E102" s="195"/>
      <c r="F102" s="196"/>
      <c r="G102" s="201">
        <v>1.0</v>
      </c>
      <c r="H102" s="219">
        <f t="shared" si="5"/>
        <v>0</v>
      </c>
      <c r="I102" s="140"/>
      <c r="J102" s="198"/>
      <c r="K102" s="199"/>
      <c r="L102" s="199"/>
      <c r="M102" s="140"/>
      <c r="N102" s="140"/>
      <c r="O102" s="142"/>
      <c r="P102" s="191">
        <f t="shared" si="6"/>
        <v>0</v>
      </c>
      <c r="Q102" s="185">
        <f t="shared" si="7"/>
        <v>1</v>
      </c>
      <c r="R102" s="185">
        <f t="shared" si="8"/>
        <v>0</v>
      </c>
      <c r="S102" s="190"/>
      <c r="T102" s="191">
        <f t="shared" ref="T102:U102" si="83">C102/100</f>
        <v>0</v>
      </c>
      <c r="U102" s="191">
        <f t="shared" si="83"/>
        <v>0</v>
      </c>
      <c r="V102" s="191">
        <f t="shared" si="10"/>
        <v>0</v>
      </c>
      <c r="W102" s="194">
        <f t="shared" si="11"/>
        <v>0</v>
      </c>
      <c r="X102" s="140"/>
      <c r="Y102" s="140"/>
      <c r="Z102" s="140"/>
      <c r="AA102" s="140"/>
      <c r="AB102" s="140"/>
      <c r="AC102" s="140"/>
      <c r="AD102" s="140"/>
      <c r="AE102" s="140"/>
      <c r="AF102" s="140"/>
      <c r="AG102" s="140"/>
      <c r="AH102" s="140"/>
      <c r="AI102" s="140"/>
      <c r="AJ102" s="140"/>
      <c r="AK102" s="140"/>
      <c r="AL102" s="140"/>
      <c r="AM102" s="140"/>
      <c r="AN102" s="140"/>
      <c r="AO102" s="140"/>
      <c r="AP102" s="140"/>
      <c r="AQ102" s="140"/>
    </row>
    <row r="103" ht="27.0" customHeight="1">
      <c r="A103" s="185">
        <v>72.0</v>
      </c>
      <c r="B103" s="195"/>
      <c r="C103" s="195"/>
      <c r="D103" s="195"/>
      <c r="E103" s="195"/>
      <c r="F103" s="196"/>
      <c r="G103" s="201">
        <v>1.0</v>
      </c>
      <c r="H103" s="219">
        <f t="shared" si="5"/>
        <v>0</v>
      </c>
      <c r="I103" s="140"/>
      <c r="J103" s="198"/>
      <c r="K103" s="199"/>
      <c r="L103" s="199"/>
      <c r="M103" s="140"/>
      <c r="N103" s="140"/>
      <c r="O103" s="142"/>
      <c r="P103" s="191">
        <f t="shared" si="6"/>
        <v>0</v>
      </c>
      <c r="Q103" s="185">
        <f t="shared" si="7"/>
        <v>1</v>
      </c>
      <c r="R103" s="185">
        <f t="shared" si="8"/>
        <v>0</v>
      </c>
      <c r="S103" s="190"/>
      <c r="T103" s="191">
        <f t="shared" ref="T103:U103" si="84">C103/100</f>
        <v>0</v>
      </c>
      <c r="U103" s="191">
        <f t="shared" si="84"/>
        <v>0</v>
      </c>
      <c r="V103" s="191">
        <f t="shared" si="10"/>
        <v>0</v>
      </c>
      <c r="W103" s="194">
        <f t="shared" si="11"/>
        <v>0</v>
      </c>
      <c r="X103" s="140"/>
      <c r="Y103" s="140"/>
      <c r="Z103" s="140"/>
      <c r="AA103" s="140"/>
      <c r="AB103" s="140"/>
      <c r="AC103" s="140"/>
      <c r="AD103" s="140"/>
      <c r="AE103" s="140"/>
      <c r="AF103" s="140"/>
      <c r="AG103" s="140"/>
      <c r="AH103" s="140"/>
      <c r="AI103" s="140"/>
      <c r="AJ103" s="140"/>
      <c r="AK103" s="140"/>
      <c r="AL103" s="140"/>
      <c r="AM103" s="140"/>
      <c r="AN103" s="140"/>
      <c r="AO103" s="140"/>
      <c r="AP103" s="140"/>
      <c r="AQ103" s="140"/>
    </row>
    <row r="104" ht="27.0" customHeight="1">
      <c r="A104" s="185">
        <v>73.0</v>
      </c>
      <c r="B104" s="195"/>
      <c r="C104" s="195"/>
      <c r="D104" s="195"/>
      <c r="E104" s="195"/>
      <c r="F104" s="196"/>
      <c r="G104" s="201">
        <v>1.0</v>
      </c>
      <c r="H104" s="219">
        <f t="shared" si="5"/>
        <v>0</v>
      </c>
      <c r="I104" s="140"/>
      <c r="J104" s="198"/>
      <c r="K104" s="199"/>
      <c r="L104" s="199"/>
      <c r="M104" s="140"/>
      <c r="N104" s="140"/>
      <c r="O104" s="142"/>
      <c r="P104" s="191">
        <f t="shared" si="6"/>
        <v>0</v>
      </c>
      <c r="Q104" s="185">
        <f t="shared" si="7"/>
        <v>1</v>
      </c>
      <c r="R104" s="185">
        <f t="shared" si="8"/>
        <v>0</v>
      </c>
      <c r="S104" s="190"/>
      <c r="T104" s="191">
        <f t="shared" ref="T104:U104" si="85">C104/100</f>
        <v>0</v>
      </c>
      <c r="U104" s="191">
        <f t="shared" si="85"/>
        <v>0</v>
      </c>
      <c r="V104" s="191">
        <f t="shared" si="10"/>
        <v>0</v>
      </c>
      <c r="W104" s="194">
        <f t="shared" si="11"/>
        <v>0</v>
      </c>
      <c r="X104" s="140"/>
      <c r="Y104" s="140"/>
      <c r="Z104" s="140"/>
      <c r="AA104" s="140"/>
      <c r="AB104" s="140"/>
      <c r="AC104" s="140"/>
      <c r="AD104" s="140"/>
      <c r="AE104" s="140"/>
      <c r="AF104" s="140"/>
      <c r="AG104" s="140"/>
      <c r="AH104" s="140"/>
      <c r="AI104" s="140"/>
      <c r="AJ104" s="140"/>
      <c r="AK104" s="140"/>
      <c r="AL104" s="140"/>
      <c r="AM104" s="140"/>
      <c r="AN104" s="140"/>
      <c r="AO104" s="140"/>
      <c r="AP104" s="140"/>
      <c r="AQ104" s="140"/>
    </row>
    <row r="105" ht="27.0" customHeight="1">
      <c r="A105" s="185">
        <v>74.0</v>
      </c>
      <c r="B105" s="195"/>
      <c r="C105" s="195"/>
      <c r="D105" s="195"/>
      <c r="E105" s="195"/>
      <c r="F105" s="196"/>
      <c r="G105" s="201">
        <v>1.0</v>
      </c>
      <c r="H105" s="219">
        <f t="shared" si="5"/>
        <v>0</v>
      </c>
      <c r="I105" s="140"/>
      <c r="J105" s="198"/>
      <c r="K105" s="199"/>
      <c r="L105" s="199"/>
      <c r="M105" s="140"/>
      <c r="N105" s="140"/>
      <c r="O105" s="142"/>
      <c r="P105" s="191">
        <f t="shared" si="6"/>
        <v>0</v>
      </c>
      <c r="Q105" s="185">
        <f t="shared" si="7"/>
        <v>1</v>
      </c>
      <c r="R105" s="185">
        <f t="shared" si="8"/>
        <v>0</v>
      </c>
      <c r="S105" s="190"/>
      <c r="T105" s="191">
        <f t="shared" ref="T105:U105" si="86">C105/100</f>
        <v>0</v>
      </c>
      <c r="U105" s="191">
        <f t="shared" si="86"/>
        <v>0</v>
      </c>
      <c r="V105" s="191">
        <f t="shared" si="10"/>
        <v>0</v>
      </c>
      <c r="W105" s="194">
        <f t="shared" si="11"/>
        <v>0</v>
      </c>
      <c r="X105" s="140"/>
      <c r="Y105" s="140"/>
      <c r="Z105" s="140"/>
      <c r="AA105" s="140"/>
      <c r="AB105" s="140"/>
      <c r="AC105" s="140"/>
      <c r="AD105" s="140"/>
      <c r="AE105" s="140"/>
      <c r="AF105" s="140"/>
      <c r="AG105" s="140"/>
      <c r="AH105" s="140"/>
      <c r="AI105" s="140"/>
      <c r="AJ105" s="140"/>
      <c r="AK105" s="140"/>
      <c r="AL105" s="140"/>
      <c r="AM105" s="140"/>
      <c r="AN105" s="140"/>
      <c r="AO105" s="140"/>
      <c r="AP105" s="140"/>
      <c r="AQ105" s="140"/>
    </row>
    <row r="106" ht="27.0" customHeight="1">
      <c r="A106" s="185">
        <v>75.0</v>
      </c>
      <c r="B106" s="195"/>
      <c r="C106" s="195"/>
      <c r="D106" s="195"/>
      <c r="E106" s="195"/>
      <c r="F106" s="196"/>
      <c r="G106" s="201">
        <v>1.0</v>
      </c>
      <c r="H106" s="219">
        <f t="shared" si="5"/>
        <v>0</v>
      </c>
      <c r="I106" s="140"/>
      <c r="J106" s="198"/>
      <c r="K106" s="199"/>
      <c r="L106" s="199"/>
      <c r="M106" s="140"/>
      <c r="N106" s="140"/>
      <c r="O106" s="142"/>
      <c r="P106" s="191">
        <f t="shared" si="6"/>
        <v>0</v>
      </c>
      <c r="Q106" s="185">
        <f t="shared" si="7"/>
        <v>1</v>
      </c>
      <c r="R106" s="185">
        <f t="shared" si="8"/>
        <v>0</v>
      </c>
      <c r="S106" s="190"/>
      <c r="T106" s="191">
        <f t="shared" ref="T106:U106" si="87">C106/100</f>
        <v>0</v>
      </c>
      <c r="U106" s="191">
        <f t="shared" si="87"/>
        <v>0</v>
      </c>
      <c r="V106" s="191">
        <f t="shared" si="10"/>
        <v>0</v>
      </c>
      <c r="W106" s="194">
        <f t="shared" si="11"/>
        <v>0</v>
      </c>
      <c r="X106" s="140"/>
      <c r="Y106" s="140"/>
      <c r="Z106" s="140"/>
      <c r="AA106" s="140"/>
      <c r="AB106" s="140"/>
      <c r="AC106" s="140"/>
      <c r="AD106" s="140"/>
      <c r="AE106" s="140"/>
      <c r="AF106" s="140"/>
      <c r="AG106" s="140"/>
      <c r="AH106" s="140"/>
      <c r="AI106" s="140"/>
      <c r="AJ106" s="140"/>
      <c r="AK106" s="140"/>
      <c r="AL106" s="140"/>
      <c r="AM106" s="140"/>
      <c r="AN106" s="140"/>
      <c r="AO106" s="140"/>
      <c r="AP106" s="140"/>
      <c r="AQ106" s="140"/>
    </row>
    <row r="107" ht="27.0" customHeight="1">
      <c r="A107" s="185">
        <v>76.0</v>
      </c>
      <c r="B107" s="195"/>
      <c r="C107" s="195"/>
      <c r="D107" s="195"/>
      <c r="E107" s="195"/>
      <c r="F107" s="196"/>
      <c r="G107" s="201">
        <v>1.0</v>
      </c>
      <c r="H107" s="219">
        <f t="shared" si="5"/>
        <v>0</v>
      </c>
      <c r="I107" s="140"/>
      <c r="J107" s="198"/>
      <c r="K107" s="199"/>
      <c r="L107" s="199"/>
      <c r="M107" s="140"/>
      <c r="N107" s="140"/>
      <c r="O107" s="142"/>
      <c r="P107" s="191">
        <f t="shared" si="6"/>
        <v>0</v>
      </c>
      <c r="Q107" s="185">
        <f t="shared" si="7"/>
        <v>1</v>
      </c>
      <c r="R107" s="185">
        <f t="shared" si="8"/>
        <v>0</v>
      </c>
      <c r="S107" s="190"/>
      <c r="T107" s="191">
        <f t="shared" ref="T107:U107" si="88">C107/100</f>
        <v>0</v>
      </c>
      <c r="U107" s="191">
        <f t="shared" si="88"/>
        <v>0</v>
      </c>
      <c r="V107" s="191">
        <f t="shared" si="10"/>
        <v>0</v>
      </c>
      <c r="W107" s="194">
        <f t="shared" si="11"/>
        <v>0</v>
      </c>
      <c r="X107" s="140"/>
      <c r="Y107" s="140"/>
      <c r="Z107" s="140"/>
      <c r="AA107" s="140"/>
      <c r="AB107" s="140"/>
      <c r="AC107" s="140"/>
      <c r="AD107" s="140"/>
      <c r="AE107" s="140"/>
      <c r="AF107" s="140"/>
      <c r="AG107" s="140"/>
      <c r="AH107" s="140"/>
      <c r="AI107" s="140"/>
      <c r="AJ107" s="140"/>
      <c r="AK107" s="140"/>
      <c r="AL107" s="140"/>
      <c r="AM107" s="140"/>
      <c r="AN107" s="140"/>
      <c r="AO107" s="140"/>
      <c r="AP107" s="140"/>
      <c r="AQ107" s="140"/>
    </row>
    <row r="108" ht="27.0" customHeight="1">
      <c r="A108" s="185">
        <v>77.0</v>
      </c>
      <c r="B108" s="195"/>
      <c r="C108" s="195"/>
      <c r="D108" s="195"/>
      <c r="E108" s="195"/>
      <c r="F108" s="196"/>
      <c r="G108" s="201">
        <v>1.0</v>
      </c>
      <c r="H108" s="219">
        <f t="shared" si="5"/>
        <v>0</v>
      </c>
      <c r="I108" s="140"/>
      <c r="J108" s="198"/>
      <c r="K108" s="199"/>
      <c r="L108" s="199"/>
      <c r="M108" s="140"/>
      <c r="N108" s="140"/>
      <c r="O108" s="142"/>
      <c r="P108" s="191">
        <f t="shared" si="6"/>
        <v>0</v>
      </c>
      <c r="Q108" s="185">
        <f t="shared" si="7"/>
        <v>1</v>
      </c>
      <c r="R108" s="185">
        <f t="shared" si="8"/>
        <v>0</v>
      </c>
      <c r="S108" s="190"/>
      <c r="T108" s="191">
        <f t="shared" ref="T108:U108" si="89">C108/100</f>
        <v>0</v>
      </c>
      <c r="U108" s="191">
        <f t="shared" si="89"/>
        <v>0</v>
      </c>
      <c r="V108" s="191">
        <f t="shared" si="10"/>
        <v>0</v>
      </c>
      <c r="W108" s="194">
        <f t="shared" si="11"/>
        <v>0</v>
      </c>
      <c r="X108" s="140"/>
      <c r="Y108" s="140"/>
      <c r="Z108" s="140"/>
      <c r="AA108" s="140"/>
      <c r="AB108" s="140"/>
      <c r="AC108" s="140"/>
      <c r="AD108" s="140"/>
      <c r="AE108" s="140"/>
      <c r="AF108" s="140"/>
      <c r="AG108" s="140"/>
      <c r="AH108" s="140"/>
      <c r="AI108" s="140"/>
      <c r="AJ108" s="140"/>
      <c r="AK108" s="140"/>
      <c r="AL108" s="140"/>
      <c r="AM108" s="140"/>
      <c r="AN108" s="140"/>
      <c r="AO108" s="140"/>
      <c r="AP108" s="140"/>
      <c r="AQ108" s="140"/>
    </row>
    <row r="109" ht="27.0" customHeight="1">
      <c r="A109" s="185">
        <v>78.0</v>
      </c>
      <c r="B109" s="195"/>
      <c r="C109" s="195"/>
      <c r="D109" s="195"/>
      <c r="E109" s="195"/>
      <c r="F109" s="196"/>
      <c r="G109" s="201">
        <v>1.0</v>
      </c>
      <c r="H109" s="219">
        <f t="shared" si="5"/>
        <v>0</v>
      </c>
      <c r="I109" s="140"/>
      <c r="J109" s="198"/>
      <c r="K109" s="199"/>
      <c r="L109" s="199"/>
      <c r="M109" s="140"/>
      <c r="N109" s="140"/>
      <c r="O109" s="142"/>
      <c r="P109" s="191">
        <f t="shared" si="6"/>
        <v>0</v>
      </c>
      <c r="Q109" s="185">
        <f t="shared" si="7"/>
        <v>1</v>
      </c>
      <c r="R109" s="185">
        <f t="shared" si="8"/>
        <v>0</v>
      </c>
      <c r="S109" s="190"/>
      <c r="T109" s="191">
        <f t="shared" ref="T109:U109" si="90">C109/100</f>
        <v>0</v>
      </c>
      <c r="U109" s="191">
        <f t="shared" si="90"/>
        <v>0</v>
      </c>
      <c r="V109" s="191">
        <f t="shared" si="10"/>
        <v>0</v>
      </c>
      <c r="W109" s="194">
        <f t="shared" si="11"/>
        <v>0</v>
      </c>
      <c r="X109" s="140"/>
      <c r="Y109" s="140"/>
      <c r="Z109" s="140"/>
      <c r="AA109" s="140"/>
      <c r="AB109" s="140"/>
      <c r="AC109" s="140"/>
      <c r="AD109" s="140"/>
      <c r="AE109" s="140"/>
      <c r="AF109" s="140"/>
      <c r="AG109" s="140"/>
      <c r="AH109" s="140"/>
      <c r="AI109" s="140"/>
      <c r="AJ109" s="140"/>
      <c r="AK109" s="140"/>
      <c r="AL109" s="140"/>
      <c r="AM109" s="140"/>
      <c r="AN109" s="140"/>
      <c r="AO109" s="140"/>
      <c r="AP109" s="140"/>
      <c r="AQ109" s="140"/>
    </row>
    <row r="110" ht="27.0" customHeight="1">
      <c r="A110" s="185">
        <v>79.0</v>
      </c>
      <c r="B110" s="195"/>
      <c r="C110" s="195"/>
      <c r="D110" s="195"/>
      <c r="E110" s="195"/>
      <c r="F110" s="196"/>
      <c r="G110" s="201">
        <v>1.0</v>
      </c>
      <c r="H110" s="219">
        <f t="shared" si="5"/>
        <v>0</v>
      </c>
      <c r="I110" s="140"/>
      <c r="J110" s="198"/>
      <c r="K110" s="199"/>
      <c r="L110" s="199"/>
      <c r="M110" s="140"/>
      <c r="N110" s="140"/>
      <c r="O110" s="142"/>
      <c r="P110" s="191">
        <f t="shared" si="6"/>
        <v>0</v>
      </c>
      <c r="Q110" s="185">
        <f t="shared" si="7"/>
        <v>1</v>
      </c>
      <c r="R110" s="185">
        <f t="shared" si="8"/>
        <v>0</v>
      </c>
      <c r="S110" s="190"/>
      <c r="T110" s="191">
        <f t="shared" ref="T110:U110" si="91">C110/100</f>
        <v>0</v>
      </c>
      <c r="U110" s="191">
        <f t="shared" si="91"/>
        <v>0</v>
      </c>
      <c r="V110" s="191">
        <f t="shared" si="10"/>
        <v>0</v>
      </c>
      <c r="W110" s="194">
        <f t="shared" si="11"/>
        <v>0</v>
      </c>
      <c r="X110" s="140"/>
      <c r="Y110" s="140"/>
      <c r="Z110" s="140"/>
      <c r="AA110" s="140"/>
      <c r="AB110" s="140"/>
      <c r="AC110" s="140"/>
      <c r="AD110" s="140"/>
      <c r="AE110" s="140"/>
      <c r="AF110" s="140"/>
      <c r="AG110" s="140"/>
      <c r="AH110" s="140"/>
      <c r="AI110" s="140"/>
      <c r="AJ110" s="140"/>
      <c r="AK110" s="140"/>
      <c r="AL110" s="140"/>
      <c r="AM110" s="140"/>
      <c r="AN110" s="140"/>
      <c r="AO110" s="140"/>
      <c r="AP110" s="140"/>
      <c r="AQ110" s="140"/>
    </row>
    <row r="111" ht="27.0" customHeight="1">
      <c r="A111" s="185">
        <v>80.0</v>
      </c>
      <c r="B111" s="195"/>
      <c r="C111" s="195"/>
      <c r="D111" s="195"/>
      <c r="E111" s="195"/>
      <c r="F111" s="196"/>
      <c r="G111" s="201">
        <v>1.0</v>
      </c>
      <c r="H111" s="219">
        <f t="shared" si="5"/>
        <v>0</v>
      </c>
      <c r="I111" s="140"/>
      <c r="J111" s="198"/>
      <c r="K111" s="199"/>
      <c r="L111" s="199"/>
      <c r="M111" s="140"/>
      <c r="N111" s="140"/>
      <c r="O111" s="142"/>
      <c r="P111" s="191">
        <f t="shared" si="6"/>
        <v>0</v>
      </c>
      <c r="Q111" s="185">
        <f t="shared" si="7"/>
        <v>1</v>
      </c>
      <c r="R111" s="185">
        <f t="shared" si="8"/>
        <v>0</v>
      </c>
      <c r="S111" s="190"/>
      <c r="T111" s="191">
        <f t="shared" ref="T111:U111" si="92">C111/100</f>
        <v>0</v>
      </c>
      <c r="U111" s="191">
        <f t="shared" si="92"/>
        <v>0</v>
      </c>
      <c r="V111" s="191">
        <f t="shared" si="10"/>
        <v>0</v>
      </c>
      <c r="W111" s="194">
        <f t="shared" si="11"/>
        <v>0</v>
      </c>
      <c r="X111" s="140"/>
      <c r="Y111" s="140"/>
      <c r="Z111" s="140"/>
      <c r="AA111" s="140"/>
      <c r="AB111" s="140"/>
      <c r="AC111" s="140"/>
      <c r="AD111" s="140"/>
      <c r="AE111" s="140"/>
      <c r="AF111" s="140"/>
      <c r="AG111" s="140"/>
      <c r="AH111" s="140"/>
      <c r="AI111" s="140"/>
      <c r="AJ111" s="140"/>
      <c r="AK111" s="140"/>
      <c r="AL111" s="140"/>
      <c r="AM111" s="140"/>
      <c r="AN111" s="140"/>
      <c r="AO111" s="140"/>
      <c r="AP111" s="140"/>
      <c r="AQ111" s="140"/>
    </row>
    <row r="112" ht="27.0" customHeight="1">
      <c r="A112" s="185">
        <v>81.0</v>
      </c>
      <c r="B112" s="195"/>
      <c r="C112" s="195"/>
      <c r="D112" s="195"/>
      <c r="E112" s="195"/>
      <c r="F112" s="196"/>
      <c r="G112" s="201">
        <v>1.0</v>
      </c>
      <c r="H112" s="219">
        <f t="shared" si="5"/>
        <v>0</v>
      </c>
      <c r="I112" s="140"/>
      <c r="J112" s="198"/>
      <c r="K112" s="199"/>
      <c r="L112" s="199"/>
      <c r="M112" s="140"/>
      <c r="N112" s="140"/>
      <c r="O112" s="142"/>
      <c r="P112" s="191">
        <f t="shared" si="6"/>
        <v>0</v>
      </c>
      <c r="Q112" s="185">
        <f t="shared" si="7"/>
        <v>1</v>
      </c>
      <c r="R112" s="185">
        <f t="shared" si="8"/>
        <v>0</v>
      </c>
      <c r="S112" s="190"/>
      <c r="T112" s="191">
        <f t="shared" ref="T112:U112" si="93">C112/100</f>
        <v>0</v>
      </c>
      <c r="U112" s="191">
        <f t="shared" si="93"/>
        <v>0</v>
      </c>
      <c r="V112" s="191">
        <f t="shared" si="10"/>
        <v>0</v>
      </c>
      <c r="W112" s="194">
        <f t="shared" si="11"/>
        <v>0</v>
      </c>
      <c r="X112" s="140"/>
      <c r="Y112" s="140"/>
      <c r="Z112" s="140"/>
      <c r="AA112" s="140"/>
      <c r="AB112" s="140"/>
      <c r="AC112" s="140"/>
      <c r="AD112" s="140"/>
      <c r="AE112" s="140"/>
      <c r="AF112" s="140"/>
      <c r="AG112" s="140"/>
      <c r="AH112" s="140"/>
      <c r="AI112" s="140"/>
      <c r="AJ112" s="140"/>
      <c r="AK112" s="140"/>
      <c r="AL112" s="140"/>
      <c r="AM112" s="140"/>
      <c r="AN112" s="140"/>
      <c r="AO112" s="140"/>
      <c r="AP112" s="140"/>
      <c r="AQ112" s="140"/>
    </row>
    <row r="113" ht="27.0" customHeight="1">
      <c r="A113" s="185">
        <v>82.0</v>
      </c>
      <c r="B113" s="195"/>
      <c r="C113" s="195"/>
      <c r="D113" s="195"/>
      <c r="E113" s="195"/>
      <c r="F113" s="196"/>
      <c r="G113" s="201">
        <v>1.0</v>
      </c>
      <c r="H113" s="219">
        <f t="shared" si="5"/>
        <v>0</v>
      </c>
      <c r="I113" s="140"/>
      <c r="J113" s="198"/>
      <c r="K113" s="199"/>
      <c r="L113" s="199"/>
      <c r="M113" s="140"/>
      <c r="N113" s="140"/>
      <c r="O113" s="142"/>
      <c r="P113" s="191">
        <f t="shared" si="6"/>
        <v>0</v>
      </c>
      <c r="Q113" s="185">
        <f t="shared" si="7"/>
        <v>1</v>
      </c>
      <c r="R113" s="185">
        <f t="shared" si="8"/>
        <v>0</v>
      </c>
      <c r="S113" s="190"/>
      <c r="T113" s="191">
        <f t="shared" ref="T113:U113" si="94">C113/100</f>
        <v>0</v>
      </c>
      <c r="U113" s="191">
        <f t="shared" si="94"/>
        <v>0</v>
      </c>
      <c r="V113" s="191">
        <f t="shared" si="10"/>
        <v>0</v>
      </c>
      <c r="W113" s="194">
        <f t="shared" si="11"/>
        <v>0</v>
      </c>
      <c r="X113" s="140"/>
      <c r="Y113" s="140"/>
      <c r="Z113" s="140"/>
      <c r="AA113" s="140"/>
      <c r="AB113" s="140"/>
      <c r="AC113" s="140"/>
      <c r="AD113" s="140"/>
      <c r="AE113" s="140"/>
      <c r="AF113" s="140"/>
      <c r="AG113" s="140"/>
      <c r="AH113" s="140"/>
      <c r="AI113" s="140"/>
      <c r="AJ113" s="140"/>
      <c r="AK113" s="140"/>
      <c r="AL113" s="140"/>
      <c r="AM113" s="140"/>
      <c r="AN113" s="140"/>
      <c r="AO113" s="140"/>
      <c r="AP113" s="140"/>
      <c r="AQ113" s="140"/>
    </row>
    <row r="114" ht="27.0" customHeight="1">
      <c r="A114" s="185">
        <v>83.0</v>
      </c>
      <c r="B114" s="195"/>
      <c r="C114" s="195"/>
      <c r="D114" s="195"/>
      <c r="E114" s="195"/>
      <c r="F114" s="196"/>
      <c r="G114" s="201">
        <v>1.0</v>
      </c>
      <c r="H114" s="219">
        <f t="shared" si="5"/>
        <v>0</v>
      </c>
      <c r="I114" s="140"/>
      <c r="J114" s="198"/>
      <c r="K114" s="199"/>
      <c r="L114" s="199"/>
      <c r="M114" s="140"/>
      <c r="N114" s="140"/>
      <c r="O114" s="142"/>
      <c r="P114" s="191">
        <f t="shared" si="6"/>
        <v>0</v>
      </c>
      <c r="Q114" s="185">
        <f t="shared" si="7"/>
        <v>1</v>
      </c>
      <c r="R114" s="185">
        <f t="shared" si="8"/>
        <v>0</v>
      </c>
      <c r="S114" s="190"/>
      <c r="T114" s="191">
        <f t="shared" ref="T114:U114" si="95">C114/100</f>
        <v>0</v>
      </c>
      <c r="U114" s="191">
        <f t="shared" si="95"/>
        <v>0</v>
      </c>
      <c r="V114" s="191">
        <f t="shared" si="10"/>
        <v>0</v>
      </c>
      <c r="W114" s="194">
        <f t="shared" si="11"/>
        <v>0</v>
      </c>
      <c r="X114" s="140"/>
      <c r="Y114" s="140"/>
      <c r="Z114" s="140"/>
      <c r="AA114" s="140"/>
      <c r="AB114" s="140"/>
      <c r="AC114" s="140"/>
      <c r="AD114" s="140"/>
      <c r="AE114" s="140"/>
      <c r="AF114" s="140"/>
      <c r="AG114" s="140"/>
      <c r="AH114" s="140"/>
      <c r="AI114" s="140"/>
      <c r="AJ114" s="140"/>
      <c r="AK114" s="140"/>
      <c r="AL114" s="140"/>
      <c r="AM114" s="140"/>
      <c r="AN114" s="140"/>
      <c r="AO114" s="140"/>
      <c r="AP114" s="140"/>
      <c r="AQ114" s="140"/>
    </row>
    <row r="115" ht="27.0" customHeight="1">
      <c r="A115" s="185">
        <v>84.0</v>
      </c>
      <c r="B115" s="195"/>
      <c r="C115" s="195"/>
      <c r="D115" s="195"/>
      <c r="E115" s="195"/>
      <c r="F115" s="196"/>
      <c r="G115" s="201">
        <v>1.0</v>
      </c>
      <c r="H115" s="219">
        <f t="shared" si="5"/>
        <v>0</v>
      </c>
      <c r="I115" s="140"/>
      <c r="J115" s="198"/>
      <c r="K115" s="199"/>
      <c r="L115" s="199"/>
      <c r="M115" s="140"/>
      <c r="N115" s="140"/>
      <c r="O115" s="142"/>
      <c r="P115" s="191">
        <f t="shared" si="6"/>
        <v>0</v>
      </c>
      <c r="Q115" s="185">
        <f t="shared" si="7"/>
        <v>1</v>
      </c>
      <c r="R115" s="185">
        <f t="shared" si="8"/>
        <v>0</v>
      </c>
      <c r="S115" s="190"/>
      <c r="T115" s="191">
        <f t="shared" ref="T115:U115" si="96">C115/100</f>
        <v>0</v>
      </c>
      <c r="U115" s="191">
        <f t="shared" si="96"/>
        <v>0</v>
      </c>
      <c r="V115" s="191">
        <f t="shared" si="10"/>
        <v>0</v>
      </c>
      <c r="W115" s="194">
        <f t="shared" si="11"/>
        <v>0</v>
      </c>
      <c r="X115" s="140"/>
      <c r="Y115" s="140"/>
      <c r="Z115" s="140"/>
      <c r="AA115" s="140"/>
      <c r="AB115" s="140"/>
      <c r="AC115" s="140"/>
      <c r="AD115" s="140"/>
      <c r="AE115" s="140"/>
      <c r="AF115" s="140"/>
      <c r="AG115" s="140"/>
      <c r="AH115" s="140"/>
      <c r="AI115" s="140"/>
      <c r="AJ115" s="140"/>
      <c r="AK115" s="140"/>
      <c r="AL115" s="140"/>
      <c r="AM115" s="140"/>
      <c r="AN115" s="140"/>
      <c r="AO115" s="140"/>
      <c r="AP115" s="140"/>
      <c r="AQ115" s="140"/>
    </row>
    <row r="116" ht="27.0" customHeight="1">
      <c r="A116" s="185">
        <v>85.0</v>
      </c>
      <c r="B116" s="195"/>
      <c r="C116" s="195"/>
      <c r="D116" s="195"/>
      <c r="E116" s="195"/>
      <c r="F116" s="196"/>
      <c r="G116" s="201">
        <v>1.0</v>
      </c>
      <c r="H116" s="219">
        <f t="shared" si="5"/>
        <v>0</v>
      </c>
      <c r="I116" s="140"/>
      <c r="J116" s="198"/>
      <c r="K116" s="199"/>
      <c r="L116" s="199"/>
      <c r="M116" s="140"/>
      <c r="N116" s="140"/>
      <c r="O116" s="142"/>
      <c r="P116" s="191">
        <f t="shared" si="6"/>
        <v>0</v>
      </c>
      <c r="Q116" s="185">
        <f t="shared" si="7"/>
        <v>1</v>
      </c>
      <c r="R116" s="185">
        <f t="shared" si="8"/>
        <v>0</v>
      </c>
      <c r="S116" s="190"/>
      <c r="T116" s="191">
        <f t="shared" ref="T116:U116" si="97">C116/100</f>
        <v>0</v>
      </c>
      <c r="U116" s="191">
        <f t="shared" si="97"/>
        <v>0</v>
      </c>
      <c r="V116" s="191">
        <f t="shared" si="10"/>
        <v>0</v>
      </c>
      <c r="W116" s="194">
        <f t="shared" si="11"/>
        <v>0</v>
      </c>
      <c r="X116" s="140"/>
      <c r="Y116" s="140"/>
      <c r="Z116" s="140"/>
      <c r="AA116" s="140"/>
      <c r="AB116" s="140"/>
      <c r="AC116" s="140"/>
      <c r="AD116" s="140"/>
      <c r="AE116" s="140"/>
      <c r="AF116" s="140"/>
      <c r="AG116" s="140"/>
      <c r="AH116" s="140"/>
      <c r="AI116" s="140"/>
      <c r="AJ116" s="140"/>
      <c r="AK116" s="140"/>
      <c r="AL116" s="140"/>
      <c r="AM116" s="140"/>
      <c r="AN116" s="140"/>
      <c r="AO116" s="140"/>
      <c r="AP116" s="140"/>
      <c r="AQ116" s="140"/>
    </row>
    <row r="117" ht="27.0" customHeight="1">
      <c r="A117" s="185">
        <v>86.0</v>
      </c>
      <c r="B117" s="195"/>
      <c r="C117" s="195"/>
      <c r="D117" s="195"/>
      <c r="E117" s="195"/>
      <c r="F117" s="196"/>
      <c r="G117" s="201">
        <v>1.0</v>
      </c>
      <c r="H117" s="219">
        <f t="shared" si="5"/>
        <v>0</v>
      </c>
      <c r="I117" s="140"/>
      <c r="J117" s="198"/>
      <c r="K117" s="199"/>
      <c r="L117" s="199"/>
      <c r="M117" s="140"/>
      <c r="N117" s="140"/>
      <c r="O117" s="142"/>
      <c r="P117" s="191">
        <f t="shared" si="6"/>
        <v>0</v>
      </c>
      <c r="Q117" s="185">
        <f t="shared" si="7"/>
        <v>1</v>
      </c>
      <c r="R117" s="185">
        <f t="shared" si="8"/>
        <v>0</v>
      </c>
      <c r="S117" s="190"/>
      <c r="T117" s="191">
        <f t="shared" ref="T117:U117" si="98">C117/100</f>
        <v>0</v>
      </c>
      <c r="U117" s="191">
        <f t="shared" si="98"/>
        <v>0</v>
      </c>
      <c r="V117" s="191">
        <f t="shared" si="10"/>
        <v>0</v>
      </c>
      <c r="W117" s="194">
        <f t="shared" si="11"/>
        <v>0</v>
      </c>
      <c r="X117" s="140"/>
      <c r="Y117" s="140"/>
      <c r="Z117" s="140"/>
      <c r="AA117" s="140"/>
      <c r="AB117" s="140"/>
      <c r="AC117" s="140"/>
      <c r="AD117" s="140"/>
      <c r="AE117" s="140"/>
      <c r="AF117" s="140"/>
      <c r="AG117" s="140"/>
      <c r="AH117" s="140"/>
      <c r="AI117" s="140"/>
      <c r="AJ117" s="140"/>
      <c r="AK117" s="140"/>
      <c r="AL117" s="140"/>
      <c r="AM117" s="140"/>
      <c r="AN117" s="140"/>
      <c r="AO117" s="140"/>
      <c r="AP117" s="140"/>
      <c r="AQ117" s="140"/>
    </row>
    <row r="118" ht="27.0" customHeight="1">
      <c r="A118" s="185">
        <v>87.0</v>
      </c>
      <c r="B118" s="195"/>
      <c r="C118" s="195"/>
      <c r="D118" s="195"/>
      <c r="E118" s="195"/>
      <c r="F118" s="196"/>
      <c r="G118" s="201">
        <v>1.0</v>
      </c>
      <c r="H118" s="219">
        <f t="shared" si="5"/>
        <v>0</v>
      </c>
      <c r="I118" s="140"/>
      <c r="J118" s="198"/>
      <c r="K118" s="199"/>
      <c r="L118" s="199"/>
      <c r="M118" s="140"/>
      <c r="N118" s="140"/>
      <c r="O118" s="142"/>
      <c r="P118" s="191">
        <f t="shared" si="6"/>
        <v>0</v>
      </c>
      <c r="Q118" s="185">
        <f t="shared" si="7"/>
        <v>1</v>
      </c>
      <c r="R118" s="185">
        <f t="shared" si="8"/>
        <v>0</v>
      </c>
      <c r="S118" s="190"/>
      <c r="T118" s="191">
        <f t="shared" ref="T118:U118" si="99">C118/100</f>
        <v>0</v>
      </c>
      <c r="U118" s="191">
        <f t="shared" si="99"/>
        <v>0</v>
      </c>
      <c r="V118" s="191">
        <f t="shared" si="10"/>
        <v>0</v>
      </c>
      <c r="W118" s="194">
        <f t="shared" si="11"/>
        <v>0</v>
      </c>
      <c r="X118" s="140"/>
      <c r="Y118" s="140"/>
      <c r="Z118" s="140"/>
      <c r="AA118" s="140"/>
      <c r="AB118" s="140"/>
      <c r="AC118" s="140"/>
      <c r="AD118" s="140"/>
      <c r="AE118" s="140"/>
      <c r="AF118" s="140"/>
      <c r="AG118" s="140"/>
      <c r="AH118" s="140"/>
      <c r="AI118" s="140"/>
      <c r="AJ118" s="140"/>
      <c r="AK118" s="140"/>
      <c r="AL118" s="140"/>
      <c r="AM118" s="140"/>
      <c r="AN118" s="140"/>
      <c r="AO118" s="140"/>
      <c r="AP118" s="140"/>
      <c r="AQ118" s="140"/>
    </row>
    <row r="119" ht="27.0" customHeight="1">
      <c r="A119" s="185">
        <v>88.0</v>
      </c>
      <c r="B119" s="195"/>
      <c r="C119" s="195"/>
      <c r="D119" s="195"/>
      <c r="E119" s="195"/>
      <c r="F119" s="196"/>
      <c r="G119" s="201">
        <v>1.0</v>
      </c>
      <c r="H119" s="219">
        <f t="shared" si="5"/>
        <v>0</v>
      </c>
      <c r="I119" s="140"/>
      <c r="J119" s="198"/>
      <c r="K119" s="199"/>
      <c r="L119" s="199"/>
      <c r="M119" s="140"/>
      <c r="N119" s="140"/>
      <c r="O119" s="142"/>
      <c r="P119" s="191">
        <f t="shared" si="6"/>
        <v>0</v>
      </c>
      <c r="Q119" s="185">
        <f t="shared" si="7"/>
        <v>1</v>
      </c>
      <c r="R119" s="185">
        <f t="shared" si="8"/>
        <v>0</v>
      </c>
      <c r="S119" s="190"/>
      <c r="T119" s="191">
        <f t="shared" ref="T119:U119" si="100">C119/100</f>
        <v>0</v>
      </c>
      <c r="U119" s="191">
        <f t="shared" si="100"/>
        <v>0</v>
      </c>
      <c r="V119" s="191">
        <f t="shared" si="10"/>
        <v>0</v>
      </c>
      <c r="W119" s="194">
        <f t="shared" si="11"/>
        <v>0</v>
      </c>
      <c r="X119" s="140"/>
      <c r="Y119" s="140"/>
      <c r="Z119" s="140"/>
      <c r="AA119" s="140"/>
      <c r="AB119" s="140"/>
      <c r="AC119" s="140"/>
      <c r="AD119" s="140"/>
      <c r="AE119" s="140"/>
      <c r="AF119" s="140"/>
      <c r="AG119" s="140"/>
      <c r="AH119" s="140"/>
      <c r="AI119" s="140"/>
      <c r="AJ119" s="140"/>
      <c r="AK119" s="140"/>
      <c r="AL119" s="140"/>
      <c r="AM119" s="140"/>
      <c r="AN119" s="140"/>
      <c r="AO119" s="140"/>
      <c r="AP119" s="140"/>
      <c r="AQ119" s="140"/>
    </row>
    <row r="120" ht="27.0" customHeight="1">
      <c r="A120" s="185">
        <v>89.0</v>
      </c>
      <c r="B120" s="195"/>
      <c r="C120" s="195"/>
      <c r="D120" s="195"/>
      <c r="E120" s="195"/>
      <c r="F120" s="196"/>
      <c r="G120" s="201">
        <v>1.0</v>
      </c>
      <c r="H120" s="219">
        <f t="shared" si="5"/>
        <v>0</v>
      </c>
      <c r="I120" s="140"/>
      <c r="J120" s="198"/>
      <c r="K120" s="199"/>
      <c r="L120" s="199"/>
      <c r="M120" s="140"/>
      <c r="N120" s="140"/>
      <c r="O120" s="142"/>
      <c r="P120" s="191">
        <f t="shared" si="6"/>
        <v>0</v>
      </c>
      <c r="Q120" s="185">
        <f t="shared" si="7"/>
        <v>1</v>
      </c>
      <c r="R120" s="185">
        <f t="shared" si="8"/>
        <v>0</v>
      </c>
      <c r="S120" s="190"/>
      <c r="T120" s="191">
        <f t="shared" ref="T120:U120" si="101">C120/100</f>
        <v>0</v>
      </c>
      <c r="U120" s="191">
        <f t="shared" si="101"/>
        <v>0</v>
      </c>
      <c r="V120" s="191">
        <f t="shared" si="10"/>
        <v>0</v>
      </c>
      <c r="W120" s="194">
        <f t="shared" si="11"/>
        <v>0</v>
      </c>
      <c r="X120" s="140"/>
      <c r="Y120" s="140"/>
      <c r="Z120" s="140"/>
      <c r="AA120" s="140"/>
      <c r="AB120" s="140"/>
      <c r="AC120" s="140"/>
      <c r="AD120" s="140"/>
      <c r="AE120" s="140"/>
      <c r="AF120" s="140"/>
      <c r="AG120" s="140"/>
      <c r="AH120" s="140"/>
      <c r="AI120" s="140"/>
      <c r="AJ120" s="140"/>
      <c r="AK120" s="140"/>
      <c r="AL120" s="140"/>
      <c r="AM120" s="140"/>
      <c r="AN120" s="140"/>
      <c r="AO120" s="140"/>
      <c r="AP120" s="140"/>
      <c r="AQ120" s="140"/>
    </row>
    <row r="121" ht="27.0" customHeight="1">
      <c r="A121" s="185">
        <v>90.0</v>
      </c>
      <c r="B121" s="195"/>
      <c r="C121" s="195"/>
      <c r="D121" s="195"/>
      <c r="E121" s="195"/>
      <c r="F121" s="196"/>
      <c r="G121" s="201">
        <v>1.0</v>
      </c>
      <c r="H121" s="219">
        <f t="shared" si="5"/>
        <v>0</v>
      </c>
      <c r="I121" s="140"/>
      <c r="J121" s="198"/>
      <c r="K121" s="199"/>
      <c r="L121" s="199"/>
      <c r="M121" s="140"/>
      <c r="N121" s="140"/>
      <c r="O121" s="142"/>
      <c r="P121" s="191">
        <f t="shared" si="6"/>
        <v>0</v>
      </c>
      <c r="Q121" s="185">
        <f t="shared" si="7"/>
        <v>1</v>
      </c>
      <c r="R121" s="185">
        <f t="shared" si="8"/>
        <v>0</v>
      </c>
      <c r="S121" s="190"/>
      <c r="T121" s="191">
        <f t="shared" ref="T121:U121" si="102">C121/100</f>
        <v>0</v>
      </c>
      <c r="U121" s="191">
        <f t="shared" si="102"/>
        <v>0</v>
      </c>
      <c r="V121" s="191">
        <f t="shared" si="10"/>
        <v>0</v>
      </c>
      <c r="W121" s="194">
        <f t="shared" si="11"/>
        <v>0</v>
      </c>
      <c r="X121" s="140"/>
      <c r="Y121" s="140"/>
      <c r="Z121" s="140"/>
      <c r="AA121" s="140"/>
      <c r="AB121" s="140"/>
      <c r="AC121" s="140"/>
      <c r="AD121" s="140"/>
      <c r="AE121" s="140"/>
      <c r="AF121" s="140"/>
      <c r="AG121" s="140"/>
      <c r="AH121" s="140"/>
      <c r="AI121" s="140"/>
      <c r="AJ121" s="140"/>
      <c r="AK121" s="140"/>
      <c r="AL121" s="140"/>
      <c r="AM121" s="140"/>
      <c r="AN121" s="140"/>
      <c r="AO121" s="140"/>
      <c r="AP121" s="140"/>
      <c r="AQ121" s="140"/>
    </row>
    <row r="122" ht="27.0" customHeight="1">
      <c r="A122" s="185">
        <v>91.0</v>
      </c>
      <c r="B122" s="195"/>
      <c r="C122" s="195"/>
      <c r="D122" s="195"/>
      <c r="E122" s="195"/>
      <c r="F122" s="196"/>
      <c r="G122" s="201">
        <v>1.0</v>
      </c>
      <c r="H122" s="219">
        <f t="shared" si="5"/>
        <v>0</v>
      </c>
      <c r="I122" s="140"/>
      <c r="J122" s="198"/>
      <c r="K122" s="199"/>
      <c r="L122" s="199"/>
      <c r="M122" s="140"/>
      <c r="N122" s="140"/>
      <c r="O122" s="142"/>
      <c r="P122" s="191">
        <f t="shared" si="6"/>
        <v>0</v>
      </c>
      <c r="Q122" s="185">
        <f t="shared" si="7"/>
        <v>1</v>
      </c>
      <c r="R122" s="185">
        <f t="shared" si="8"/>
        <v>0</v>
      </c>
      <c r="S122" s="190"/>
      <c r="T122" s="191">
        <f t="shared" ref="T122:U122" si="103">C122/100</f>
        <v>0</v>
      </c>
      <c r="U122" s="191">
        <f t="shared" si="103"/>
        <v>0</v>
      </c>
      <c r="V122" s="191">
        <f t="shared" si="10"/>
        <v>0</v>
      </c>
      <c r="W122" s="194">
        <f t="shared" si="11"/>
        <v>0</v>
      </c>
      <c r="X122" s="140"/>
      <c r="Y122" s="140"/>
      <c r="Z122" s="140"/>
      <c r="AA122" s="140"/>
      <c r="AB122" s="140"/>
      <c r="AC122" s="140"/>
      <c r="AD122" s="140"/>
      <c r="AE122" s="140"/>
      <c r="AF122" s="140"/>
      <c r="AG122" s="140"/>
      <c r="AH122" s="140"/>
      <c r="AI122" s="140"/>
      <c r="AJ122" s="140"/>
      <c r="AK122" s="140"/>
      <c r="AL122" s="140"/>
      <c r="AM122" s="140"/>
      <c r="AN122" s="140"/>
      <c r="AO122" s="140"/>
      <c r="AP122" s="140"/>
      <c r="AQ122" s="140"/>
    </row>
    <row r="123" ht="27.0" customHeight="1">
      <c r="A123" s="185">
        <v>92.0</v>
      </c>
      <c r="B123" s="195"/>
      <c r="C123" s="195"/>
      <c r="D123" s="195"/>
      <c r="E123" s="195"/>
      <c r="F123" s="196"/>
      <c r="G123" s="201">
        <v>1.0</v>
      </c>
      <c r="H123" s="219">
        <f t="shared" si="5"/>
        <v>0</v>
      </c>
      <c r="I123" s="140"/>
      <c r="J123" s="198"/>
      <c r="K123" s="199"/>
      <c r="L123" s="199"/>
      <c r="M123" s="140"/>
      <c r="N123" s="140"/>
      <c r="O123" s="142"/>
      <c r="P123" s="191">
        <f t="shared" si="6"/>
        <v>0</v>
      </c>
      <c r="Q123" s="185">
        <f t="shared" si="7"/>
        <v>1</v>
      </c>
      <c r="R123" s="185">
        <f t="shared" si="8"/>
        <v>0</v>
      </c>
      <c r="S123" s="190"/>
      <c r="T123" s="191">
        <f t="shared" ref="T123:U123" si="104">C123/100</f>
        <v>0</v>
      </c>
      <c r="U123" s="191">
        <f t="shared" si="104"/>
        <v>0</v>
      </c>
      <c r="V123" s="191">
        <f t="shared" si="10"/>
        <v>0</v>
      </c>
      <c r="W123" s="194">
        <f t="shared" si="11"/>
        <v>0</v>
      </c>
      <c r="X123" s="140"/>
      <c r="Y123" s="140"/>
      <c r="Z123" s="140"/>
      <c r="AA123" s="140"/>
      <c r="AB123" s="140"/>
      <c r="AC123" s="140"/>
      <c r="AD123" s="140"/>
      <c r="AE123" s="140"/>
      <c r="AF123" s="140"/>
      <c r="AG123" s="140"/>
      <c r="AH123" s="140"/>
      <c r="AI123" s="140"/>
      <c r="AJ123" s="140"/>
      <c r="AK123" s="140"/>
      <c r="AL123" s="140"/>
      <c r="AM123" s="140"/>
      <c r="AN123" s="140"/>
      <c r="AO123" s="140"/>
      <c r="AP123" s="140"/>
      <c r="AQ123" s="140"/>
    </row>
    <row r="124" ht="27.0" customHeight="1">
      <c r="A124" s="185">
        <v>93.0</v>
      </c>
      <c r="B124" s="195"/>
      <c r="C124" s="195"/>
      <c r="D124" s="195"/>
      <c r="E124" s="195"/>
      <c r="F124" s="196"/>
      <c r="G124" s="201">
        <v>1.0</v>
      </c>
      <c r="H124" s="219">
        <f t="shared" si="5"/>
        <v>0</v>
      </c>
      <c r="I124" s="140"/>
      <c r="J124" s="198"/>
      <c r="K124" s="199"/>
      <c r="L124" s="199"/>
      <c r="M124" s="140"/>
      <c r="N124" s="140"/>
      <c r="O124" s="142"/>
      <c r="P124" s="191">
        <f t="shared" si="6"/>
        <v>0</v>
      </c>
      <c r="Q124" s="185">
        <f t="shared" si="7"/>
        <v>1</v>
      </c>
      <c r="R124" s="185">
        <f t="shared" si="8"/>
        <v>0</v>
      </c>
      <c r="S124" s="190"/>
      <c r="T124" s="191">
        <f t="shared" ref="T124:U124" si="105">C124/100</f>
        <v>0</v>
      </c>
      <c r="U124" s="191">
        <f t="shared" si="105"/>
        <v>0</v>
      </c>
      <c r="V124" s="191">
        <f t="shared" si="10"/>
        <v>0</v>
      </c>
      <c r="W124" s="194">
        <f t="shared" si="11"/>
        <v>0</v>
      </c>
      <c r="X124" s="140"/>
      <c r="Y124" s="140"/>
      <c r="Z124" s="140"/>
      <c r="AA124" s="140"/>
      <c r="AB124" s="140"/>
      <c r="AC124" s="140"/>
      <c r="AD124" s="140"/>
      <c r="AE124" s="140"/>
      <c r="AF124" s="140"/>
      <c r="AG124" s="140"/>
      <c r="AH124" s="140"/>
      <c r="AI124" s="140"/>
      <c r="AJ124" s="140"/>
      <c r="AK124" s="140"/>
      <c r="AL124" s="140"/>
      <c r="AM124" s="140"/>
      <c r="AN124" s="140"/>
      <c r="AO124" s="140"/>
      <c r="AP124" s="140"/>
      <c r="AQ124" s="140"/>
    </row>
    <row r="125" ht="27.0" customHeight="1">
      <c r="A125" s="185">
        <v>94.0</v>
      </c>
      <c r="B125" s="195"/>
      <c r="C125" s="195"/>
      <c r="D125" s="195"/>
      <c r="E125" s="195"/>
      <c r="F125" s="196"/>
      <c r="G125" s="201">
        <v>1.0</v>
      </c>
      <c r="H125" s="219">
        <f t="shared" si="5"/>
        <v>0</v>
      </c>
      <c r="I125" s="140"/>
      <c r="J125" s="198"/>
      <c r="K125" s="199"/>
      <c r="L125" s="199"/>
      <c r="M125" s="140"/>
      <c r="N125" s="140"/>
      <c r="O125" s="142"/>
      <c r="P125" s="191">
        <f t="shared" si="6"/>
        <v>0</v>
      </c>
      <c r="Q125" s="185">
        <f t="shared" si="7"/>
        <v>1</v>
      </c>
      <c r="R125" s="185">
        <f t="shared" si="8"/>
        <v>0</v>
      </c>
      <c r="S125" s="190"/>
      <c r="T125" s="191">
        <f t="shared" ref="T125:U125" si="106">C125/100</f>
        <v>0</v>
      </c>
      <c r="U125" s="191">
        <f t="shared" si="106"/>
        <v>0</v>
      </c>
      <c r="V125" s="191">
        <f t="shared" si="10"/>
        <v>0</v>
      </c>
      <c r="W125" s="194">
        <f t="shared" si="11"/>
        <v>0</v>
      </c>
      <c r="X125" s="140"/>
      <c r="Y125" s="140"/>
      <c r="Z125" s="140"/>
      <c r="AA125" s="140"/>
      <c r="AB125" s="140"/>
      <c r="AC125" s="140"/>
      <c r="AD125" s="140"/>
      <c r="AE125" s="140"/>
      <c r="AF125" s="140"/>
      <c r="AG125" s="140"/>
      <c r="AH125" s="140"/>
      <c r="AI125" s="140"/>
      <c r="AJ125" s="140"/>
      <c r="AK125" s="140"/>
      <c r="AL125" s="140"/>
      <c r="AM125" s="140"/>
      <c r="AN125" s="140"/>
      <c r="AO125" s="140"/>
      <c r="AP125" s="140"/>
      <c r="AQ125" s="140"/>
    </row>
    <row r="126" ht="27.0" customHeight="1">
      <c r="A126" s="185">
        <v>95.0</v>
      </c>
      <c r="B126" s="195"/>
      <c r="C126" s="195"/>
      <c r="D126" s="195"/>
      <c r="E126" s="195"/>
      <c r="F126" s="196"/>
      <c r="G126" s="201">
        <v>1.0</v>
      </c>
      <c r="H126" s="219">
        <f t="shared" si="5"/>
        <v>0</v>
      </c>
      <c r="I126" s="140"/>
      <c r="J126" s="198"/>
      <c r="K126" s="199"/>
      <c r="L126" s="199"/>
      <c r="M126" s="140"/>
      <c r="N126" s="140"/>
      <c r="O126" s="142"/>
      <c r="P126" s="191">
        <f t="shared" si="6"/>
        <v>0</v>
      </c>
      <c r="Q126" s="185">
        <f t="shared" si="7"/>
        <v>1</v>
      </c>
      <c r="R126" s="185">
        <f t="shared" si="8"/>
        <v>0</v>
      </c>
      <c r="S126" s="190"/>
      <c r="T126" s="191">
        <f t="shared" ref="T126:U126" si="107">C126/100</f>
        <v>0</v>
      </c>
      <c r="U126" s="191">
        <f t="shared" si="107"/>
        <v>0</v>
      </c>
      <c r="V126" s="191">
        <f t="shared" si="10"/>
        <v>0</v>
      </c>
      <c r="W126" s="194">
        <f t="shared" si="11"/>
        <v>0</v>
      </c>
      <c r="X126" s="140"/>
      <c r="Y126" s="140"/>
      <c r="Z126" s="140"/>
      <c r="AA126" s="140"/>
      <c r="AB126" s="140"/>
      <c r="AC126" s="140"/>
      <c r="AD126" s="140"/>
      <c r="AE126" s="140"/>
      <c r="AF126" s="140"/>
      <c r="AG126" s="140"/>
      <c r="AH126" s="140"/>
      <c r="AI126" s="140"/>
      <c r="AJ126" s="140"/>
      <c r="AK126" s="140"/>
      <c r="AL126" s="140"/>
      <c r="AM126" s="140"/>
      <c r="AN126" s="140"/>
      <c r="AO126" s="140"/>
      <c r="AP126" s="140"/>
      <c r="AQ126" s="140"/>
    </row>
    <row r="127" ht="27.0" customHeight="1">
      <c r="A127" s="185">
        <v>96.0</v>
      </c>
      <c r="B127" s="195"/>
      <c r="C127" s="195"/>
      <c r="D127" s="195"/>
      <c r="E127" s="195"/>
      <c r="F127" s="196"/>
      <c r="G127" s="201">
        <v>1.0</v>
      </c>
      <c r="H127" s="219">
        <f t="shared" si="5"/>
        <v>0</v>
      </c>
      <c r="I127" s="140"/>
      <c r="J127" s="198"/>
      <c r="K127" s="199"/>
      <c r="L127" s="199"/>
      <c r="M127" s="140"/>
      <c r="N127" s="140"/>
      <c r="O127" s="142"/>
      <c r="P127" s="191">
        <f t="shared" si="6"/>
        <v>0</v>
      </c>
      <c r="Q127" s="185">
        <f t="shared" si="7"/>
        <v>1</v>
      </c>
      <c r="R127" s="185">
        <f t="shared" si="8"/>
        <v>0</v>
      </c>
      <c r="S127" s="190"/>
      <c r="T127" s="191">
        <f t="shared" ref="T127:U127" si="108">C127/100</f>
        <v>0</v>
      </c>
      <c r="U127" s="191">
        <f t="shared" si="108"/>
        <v>0</v>
      </c>
      <c r="V127" s="191">
        <f t="shared" si="10"/>
        <v>0</v>
      </c>
      <c r="W127" s="194">
        <f t="shared" si="11"/>
        <v>0</v>
      </c>
      <c r="X127" s="140"/>
      <c r="Y127" s="140"/>
      <c r="Z127" s="140"/>
      <c r="AA127" s="140"/>
      <c r="AB127" s="140"/>
      <c r="AC127" s="140"/>
      <c r="AD127" s="140"/>
      <c r="AE127" s="140"/>
      <c r="AF127" s="140"/>
      <c r="AG127" s="140"/>
      <c r="AH127" s="140"/>
      <c r="AI127" s="140"/>
      <c r="AJ127" s="140"/>
      <c r="AK127" s="140"/>
      <c r="AL127" s="140"/>
      <c r="AM127" s="140"/>
      <c r="AN127" s="140"/>
      <c r="AO127" s="140"/>
      <c r="AP127" s="140"/>
      <c r="AQ127" s="140"/>
    </row>
    <row r="128" ht="27.0" customHeight="1">
      <c r="A128" s="185">
        <v>97.0</v>
      </c>
      <c r="B128" s="195"/>
      <c r="C128" s="195"/>
      <c r="D128" s="195"/>
      <c r="E128" s="195"/>
      <c r="F128" s="196"/>
      <c r="G128" s="201">
        <v>1.0</v>
      </c>
      <c r="H128" s="219">
        <f t="shared" si="5"/>
        <v>0</v>
      </c>
      <c r="I128" s="140"/>
      <c r="J128" s="198"/>
      <c r="K128" s="199"/>
      <c r="L128" s="199"/>
      <c r="M128" s="140"/>
      <c r="N128" s="140"/>
      <c r="O128" s="142"/>
      <c r="P128" s="191">
        <f t="shared" si="6"/>
        <v>0</v>
      </c>
      <c r="Q128" s="185">
        <f t="shared" si="7"/>
        <v>1</v>
      </c>
      <c r="R128" s="185">
        <f t="shared" si="8"/>
        <v>0</v>
      </c>
      <c r="S128" s="190"/>
      <c r="T128" s="191">
        <f t="shared" ref="T128:U128" si="109">C128/100</f>
        <v>0</v>
      </c>
      <c r="U128" s="191">
        <f t="shared" si="109"/>
        <v>0</v>
      </c>
      <c r="V128" s="191">
        <f t="shared" si="10"/>
        <v>0</v>
      </c>
      <c r="W128" s="194">
        <f t="shared" si="11"/>
        <v>0</v>
      </c>
      <c r="X128" s="140"/>
      <c r="Y128" s="140"/>
      <c r="Z128" s="140"/>
      <c r="AA128" s="140"/>
      <c r="AB128" s="140"/>
      <c r="AC128" s="140"/>
      <c r="AD128" s="140"/>
      <c r="AE128" s="140"/>
      <c r="AF128" s="140"/>
      <c r="AG128" s="140"/>
      <c r="AH128" s="140"/>
      <c r="AI128" s="140"/>
      <c r="AJ128" s="140"/>
      <c r="AK128" s="140"/>
      <c r="AL128" s="140"/>
      <c r="AM128" s="140"/>
      <c r="AN128" s="140"/>
      <c r="AO128" s="140"/>
      <c r="AP128" s="140"/>
      <c r="AQ128" s="140"/>
    </row>
    <row r="129" ht="27.0" customHeight="1">
      <c r="A129" s="185">
        <v>98.0</v>
      </c>
      <c r="B129" s="195"/>
      <c r="C129" s="195"/>
      <c r="D129" s="195"/>
      <c r="E129" s="195"/>
      <c r="F129" s="196"/>
      <c r="G129" s="201">
        <v>1.0</v>
      </c>
      <c r="H129" s="219">
        <f t="shared" si="5"/>
        <v>0</v>
      </c>
      <c r="I129" s="140"/>
      <c r="J129" s="198"/>
      <c r="K129" s="199"/>
      <c r="L129" s="199"/>
      <c r="M129" s="140"/>
      <c r="N129" s="140"/>
      <c r="O129" s="142"/>
      <c r="P129" s="191">
        <f t="shared" si="6"/>
        <v>0</v>
      </c>
      <c r="Q129" s="185">
        <f t="shared" si="7"/>
        <v>1</v>
      </c>
      <c r="R129" s="185">
        <f t="shared" si="8"/>
        <v>0</v>
      </c>
      <c r="S129" s="190"/>
      <c r="T129" s="191">
        <f t="shared" ref="T129:U129" si="110">C129/100</f>
        <v>0</v>
      </c>
      <c r="U129" s="191">
        <f t="shared" si="110"/>
        <v>0</v>
      </c>
      <c r="V129" s="191">
        <f t="shared" si="10"/>
        <v>0</v>
      </c>
      <c r="W129" s="194">
        <f t="shared" si="11"/>
        <v>0</v>
      </c>
      <c r="X129" s="140"/>
      <c r="Y129" s="140"/>
      <c r="Z129" s="140"/>
      <c r="AA129" s="140"/>
      <c r="AB129" s="140"/>
      <c r="AC129" s="140"/>
      <c r="AD129" s="140"/>
      <c r="AE129" s="140"/>
      <c r="AF129" s="140"/>
      <c r="AG129" s="140"/>
      <c r="AH129" s="140"/>
      <c r="AI129" s="140"/>
      <c r="AJ129" s="140"/>
      <c r="AK129" s="140"/>
      <c r="AL129" s="140"/>
      <c r="AM129" s="140"/>
      <c r="AN129" s="140"/>
      <c r="AO129" s="140"/>
      <c r="AP129" s="140"/>
      <c r="AQ129" s="140"/>
    </row>
    <row r="130" ht="27.0" customHeight="1">
      <c r="A130" s="185">
        <v>99.0</v>
      </c>
      <c r="B130" s="195"/>
      <c r="C130" s="195"/>
      <c r="D130" s="195"/>
      <c r="E130" s="195"/>
      <c r="F130" s="196"/>
      <c r="G130" s="201">
        <v>1.0</v>
      </c>
      <c r="H130" s="219">
        <f t="shared" si="5"/>
        <v>0</v>
      </c>
      <c r="I130" s="140"/>
      <c r="J130" s="198"/>
      <c r="K130" s="199"/>
      <c r="L130" s="199"/>
      <c r="M130" s="140"/>
      <c r="N130" s="140"/>
      <c r="O130" s="142"/>
      <c r="P130" s="191">
        <f t="shared" si="6"/>
        <v>0</v>
      </c>
      <c r="Q130" s="185">
        <f t="shared" si="7"/>
        <v>1</v>
      </c>
      <c r="R130" s="185">
        <f t="shared" si="8"/>
        <v>0</v>
      </c>
      <c r="S130" s="190"/>
      <c r="T130" s="191">
        <f t="shared" ref="T130:U130" si="111">C130/100</f>
        <v>0</v>
      </c>
      <c r="U130" s="191">
        <f t="shared" si="111"/>
        <v>0</v>
      </c>
      <c r="V130" s="191">
        <f t="shared" si="10"/>
        <v>0</v>
      </c>
      <c r="W130" s="194">
        <f t="shared" si="11"/>
        <v>0</v>
      </c>
      <c r="X130" s="140"/>
      <c r="Y130" s="140"/>
      <c r="Z130" s="140"/>
      <c r="AA130" s="140"/>
      <c r="AB130" s="140"/>
      <c r="AC130" s="140"/>
      <c r="AD130" s="140"/>
      <c r="AE130" s="140"/>
      <c r="AF130" s="140"/>
      <c r="AG130" s="140"/>
      <c r="AH130" s="140"/>
      <c r="AI130" s="140"/>
      <c r="AJ130" s="140"/>
      <c r="AK130" s="140"/>
      <c r="AL130" s="140"/>
      <c r="AM130" s="140"/>
      <c r="AN130" s="140"/>
      <c r="AO130" s="140"/>
      <c r="AP130" s="140"/>
      <c r="AQ130" s="140"/>
    </row>
    <row r="131" ht="27.0" customHeight="1">
      <c r="A131" s="185">
        <v>100.0</v>
      </c>
      <c r="B131" s="195"/>
      <c r="C131" s="195"/>
      <c r="D131" s="195"/>
      <c r="E131" s="195"/>
      <c r="F131" s="196"/>
      <c r="G131" s="201">
        <v>1.0</v>
      </c>
      <c r="H131" s="219">
        <f t="shared" si="5"/>
        <v>0</v>
      </c>
      <c r="I131" s="140"/>
      <c r="J131" s="198"/>
      <c r="K131" s="199"/>
      <c r="L131" s="199"/>
      <c r="M131" s="140"/>
      <c r="N131" s="140"/>
      <c r="O131" s="142"/>
      <c r="P131" s="191">
        <f t="shared" si="6"/>
        <v>0</v>
      </c>
      <c r="Q131" s="185">
        <f t="shared" si="7"/>
        <v>1</v>
      </c>
      <c r="R131" s="185">
        <f t="shared" si="8"/>
        <v>0</v>
      </c>
      <c r="S131" s="190"/>
      <c r="T131" s="191">
        <f t="shared" ref="T131:U131" si="112">C131/100</f>
        <v>0</v>
      </c>
      <c r="U131" s="191">
        <f t="shared" si="112"/>
        <v>0</v>
      </c>
      <c r="V131" s="191">
        <f t="shared" si="10"/>
        <v>0</v>
      </c>
      <c r="W131" s="194">
        <f t="shared" si="11"/>
        <v>0</v>
      </c>
      <c r="X131" s="140"/>
      <c r="Y131" s="140"/>
      <c r="Z131" s="140"/>
      <c r="AA131" s="140"/>
      <c r="AB131" s="140"/>
      <c r="AC131" s="140"/>
      <c r="AD131" s="140"/>
      <c r="AE131" s="140"/>
      <c r="AF131" s="140"/>
      <c r="AG131" s="140"/>
      <c r="AH131" s="140"/>
      <c r="AI131" s="140"/>
      <c r="AJ131" s="140"/>
      <c r="AK131" s="140"/>
      <c r="AL131" s="140"/>
      <c r="AM131" s="140"/>
      <c r="AN131" s="140"/>
      <c r="AO131" s="140"/>
      <c r="AP131" s="140"/>
      <c r="AQ131" s="140"/>
    </row>
    <row r="132" ht="27.0" customHeight="1">
      <c r="A132" s="185">
        <v>101.0</v>
      </c>
      <c r="B132" s="195"/>
      <c r="C132" s="195"/>
      <c r="D132" s="195"/>
      <c r="E132" s="195"/>
      <c r="F132" s="196"/>
      <c r="G132" s="201">
        <v>1.0</v>
      </c>
      <c r="H132" s="219">
        <f t="shared" si="5"/>
        <v>0</v>
      </c>
      <c r="I132" s="140"/>
      <c r="J132" s="198"/>
      <c r="K132" s="199"/>
      <c r="L132" s="199"/>
      <c r="M132" s="140"/>
      <c r="N132" s="140"/>
      <c r="O132" s="142"/>
      <c r="P132" s="191">
        <f t="shared" si="6"/>
        <v>0</v>
      </c>
      <c r="Q132" s="185">
        <f t="shared" si="7"/>
        <v>1</v>
      </c>
      <c r="R132" s="185">
        <f t="shared" si="8"/>
        <v>0</v>
      </c>
      <c r="S132" s="190"/>
      <c r="T132" s="191">
        <f t="shared" ref="T132:U132" si="113">C132/100</f>
        <v>0</v>
      </c>
      <c r="U132" s="191">
        <f t="shared" si="113"/>
        <v>0</v>
      </c>
      <c r="V132" s="191">
        <f t="shared" si="10"/>
        <v>0</v>
      </c>
      <c r="W132" s="194">
        <f t="shared" si="11"/>
        <v>0</v>
      </c>
      <c r="X132" s="140"/>
      <c r="Y132" s="140"/>
      <c r="Z132" s="140"/>
      <c r="AA132" s="140"/>
      <c r="AB132" s="140"/>
      <c r="AC132" s="140"/>
      <c r="AD132" s="140"/>
      <c r="AE132" s="140"/>
      <c r="AF132" s="140"/>
      <c r="AG132" s="140"/>
      <c r="AH132" s="140"/>
      <c r="AI132" s="140"/>
      <c r="AJ132" s="140"/>
      <c r="AK132" s="140"/>
      <c r="AL132" s="140"/>
      <c r="AM132" s="140"/>
      <c r="AN132" s="140"/>
      <c r="AO132" s="140"/>
      <c r="AP132" s="140"/>
      <c r="AQ132" s="140"/>
    </row>
    <row r="133" ht="27.0" customHeight="1">
      <c r="A133" s="185">
        <v>102.0</v>
      </c>
      <c r="B133" s="195"/>
      <c r="C133" s="195"/>
      <c r="D133" s="195"/>
      <c r="E133" s="195"/>
      <c r="F133" s="196"/>
      <c r="G133" s="201">
        <v>1.0</v>
      </c>
      <c r="H133" s="219">
        <f t="shared" si="5"/>
        <v>0</v>
      </c>
      <c r="I133" s="140"/>
      <c r="J133" s="198"/>
      <c r="K133" s="199"/>
      <c r="L133" s="199"/>
      <c r="M133" s="140"/>
      <c r="N133" s="140"/>
      <c r="O133" s="142"/>
      <c r="P133" s="191">
        <f t="shared" si="6"/>
        <v>0</v>
      </c>
      <c r="Q133" s="185">
        <f t="shared" si="7"/>
        <v>1</v>
      </c>
      <c r="R133" s="185">
        <f t="shared" si="8"/>
        <v>0</v>
      </c>
      <c r="S133" s="190"/>
      <c r="T133" s="191">
        <f t="shared" ref="T133:U133" si="114">C133/100</f>
        <v>0</v>
      </c>
      <c r="U133" s="191">
        <f t="shared" si="114"/>
        <v>0</v>
      </c>
      <c r="V133" s="191">
        <f t="shared" si="10"/>
        <v>0</v>
      </c>
      <c r="W133" s="194">
        <f t="shared" si="11"/>
        <v>0</v>
      </c>
      <c r="X133" s="140"/>
      <c r="Y133" s="140"/>
      <c r="Z133" s="140"/>
      <c r="AA133" s="140"/>
      <c r="AB133" s="140"/>
      <c r="AC133" s="140"/>
      <c r="AD133" s="140"/>
      <c r="AE133" s="140"/>
      <c r="AF133" s="140"/>
      <c r="AG133" s="140"/>
      <c r="AH133" s="140"/>
      <c r="AI133" s="140"/>
      <c r="AJ133" s="140"/>
      <c r="AK133" s="140"/>
      <c r="AL133" s="140"/>
      <c r="AM133" s="140"/>
      <c r="AN133" s="140"/>
      <c r="AO133" s="140"/>
      <c r="AP133" s="140"/>
      <c r="AQ133" s="140"/>
    </row>
    <row r="134" ht="27.0" customHeight="1">
      <c r="A134" s="185">
        <v>103.0</v>
      </c>
      <c r="B134" s="195"/>
      <c r="C134" s="195"/>
      <c r="D134" s="195"/>
      <c r="E134" s="195"/>
      <c r="F134" s="196"/>
      <c r="G134" s="201">
        <v>1.0</v>
      </c>
      <c r="H134" s="219">
        <f t="shared" si="5"/>
        <v>0</v>
      </c>
      <c r="I134" s="140"/>
      <c r="J134" s="198"/>
      <c r="K134" s="199"/>
      <c r="L134" s="199"/>
      <c r="M134" s="140"/>
      <c r="N134" s="140"/>
      <c r="O134" s="142"/>
      <c r="P134" s="191">
        <f t="shared" si="6"/>
        <v>0</v>
      </c>
      <c r="Q134" s="185">
        <f t="shared" si="7"/>
        <v>1</v>
      </c>
      <c r="R134" s="185">
        <f t="shared" si="8"/>
        <v>0</v>
      </c>
      <c r="S134" s="190"/>
      <c r="T134" s="191">
        <f t="shared" ref="T134:U134" si="115">C134/100</f>
        <v>0</v>
      </c>
      <c r="U134" s="191">
        <f t="shared" si="115"/>
        <v>0</v>
      </c>
      <c r="V134" s="191">
        <f t="shared" si="10"/>
        <v>0</v>
      </c>
      <c r="W134" s="194">
        <f t="shared" si="11"/>
        <v>0</v>
      </c>
      <c r="X134" s="140"/>
      <c r="Y134" s="140"/>
      <c r="Z134" s="140"/>
      <c r="AA134" s="140"/>
      <c r="AB134" s="140"/>
      <c r="AC134" s="140"/>
      <c r="AD134" s="140"/>
      <c r="AE134" s="140"/>
      <c r="AF134" s="140"/>
      <c r="AG134" s="140"/>
      <c r="AH134" s="140"/>
      <c r="AI134" s="140"/>
      <c r="AJ134" s="140"/>
      <c r="AK134" s="140"/>
      <c r="AL134" s="140"/>
      <c r="AM134" s="140"/>
      <c r="AN134" s="140"/>
      <c r="AO134" s="140"/>
      <c r="AP134" s="140"/>
      <c r="AQ134" s="140"/>
    </row>
    <row r="135" ht="27.0" customHeight="1">
      <c r="A135" s="185">
        <v>104.0</v>
      </c>
      <c r="B135" s="195"/>
      <c r="C135" s="195"/>
      <c r="D135" s="195"/>
      <c r="E135" s="195"/>
      <c r="F135" s="196"/>
      <c r="G135" s="201">
        <v>1.0</v>
      </c>
      <c r="H135" s="219">
        <f t="shared" si="5"/>
        <v>0</v>
      </c>
      <c r="I135" s="140"/>
      <c r="J135" s="198"/>
      <c r="K135" s="199"/>
      <c r="L135" s="199"/>
      <c r="M135" s="140"/>
      <c r="N135" s="140"/>
      <c r="O135" s="142"/>
      <c r="P135" s="191">
        <f t="shared" si="6"/>
        <v>0</v>
      </c>
      <c r="Q135" s="185">
        <f t="shared" si="7"/>
        <v>1</v>
      </c>
      <c r="R135" s="185">
        <f t="shared" si="8"/>
        <v>0</v>
      </c>
      <c r="S135" s="190"/>
      <c r="T135" s="191">
        <f t="shared" ref="T135:U135" si="116">C135/100</f>
        <v>0</v>
      </c>
      <c r="U135" s="191">
        <f t="shared" si="116"/>
        <v>0</v>
      </c>
      <c r="V135" s="191">
        <f t="shared" si="10"/>
        <v>0</v>
      </c>
      <c r="W135" s="194">
        <f t="shared" si="11"/>
        <v>0</v>
      </c>
      <c r="X135" s="140"/>
      <c r="Y135" s="140"/>
      <c r="Z135" s="140"/>
      <c r="AA135" s="140"/>
      <c r="AB135" s="140"/>
      <c r="AC135" s="140"/>
      <c r="AD135" s="140"/>
      <c r="AE135" s="140"/>
      <c r="AF135" s="140"/>
      <c r="AG135" s="140"/>
      <c r="AH135" s="140"/>
      <c r="AI135" s="140"/>
      <c r="AJ135" s="140"/>
      <c r="AK135" s="140"/>
      <c r="AL135" s="140"/>
      <c r="AM135" s="140"/>
      <c r="AN135" s="140"/>
      <c r="AO135" s="140"/>
      <c r="AP135" s="140"/>
      <c r="AQ135" s="140"/>
    </row>
    <row r="136" ht="27.0" customHeight="1">
      <c r="A136" s="185">
        <v>105.0</v>
      </c>
      <c r="B136" s="195"/>
      <c r="C136" s="195"/>
      <c r="D136" s="195"/>
      <c r="E136" s="195"/>
      <c r="F136" s="196"/>
      <c r="G136" s="201">
        <v>1.0</v>
      </c>
      <c r="H136" s="219">
        <f t="shared" si="5"/>
        <v>0</v>
      </c>
      <c r="I136" s="140"/>
      <c r="J136" s="198"/>
      <c r="K136" s="199"/>
      <c r="L136" s="199"/>
      <c r="M136" s="140"/>
      <c r="N136" s="140"/>
      <c r="O136" s="142"/>
      <c r="P136" s="191">
        <f t="shared" si="6"/>
        <v>0</v>
      </c>
      <c r="Q136" s="185">
        <f t="shared" si="7"/>
        <v>1</v>
      </c>
      <c r="R136" s="185">
        <f t="shared" si="8"/>
        <v>0</v>
      </c>
      <c r="S136" s="190"/>
      <c r="T136" s="191">
        <f t="shared" ref="T136:U136" si="117">C136/100</f>
        <v>0</v>
      </c>
      <c r="U136" s="191">
        <f t="shared" si="117"/>
        <v>0</v>
      </c>
      <c r="V136" s="191">
        <f t="shared" si="10"/>
        <v>0</v>
      </c>
      <c r="W136" s="194">
        <f t="shared" si="11"/>
        <v>0</v>
      </c>
      <c r="X136" s="140"/>
      <c r="Y136" s="140"/>
      <c r="Z136" s="140"/>
      <c r="AA136" s="140"/>
      <c r="AB136" s="140"/>
      <c r="AC136" s="140"/>
      <c r="AD136" s="140"/>
      <c r="AE136" s="140"/>
      <c r="AF136" s="140"/>
      <c r="AG136" s="140"/>
      <c r="AH136" s="140"/>
      <c r="AI136" s="140"/>
      <c r="AJ136" s="140"/>
      <c r="AK136" s="140"/>
      <c r="AL136" s="140"/>
      <c r="AM136" s="140"/>
      <c r="AN136" s="140"/>
      <c r="AO136" s="140"/>
      <c r="AP136" s="140"/>
      <c r="AQ136" s="140"/>
    </row>
    <row r="137" ht="27.0" customHeight="1">
      <c r="A137" s="185">
        <v>106.0</v>
      </c>
      <c r="B137" s="195"/>
      <c r="C137" s="195"/>
      <c r="D137" s="195"/>
      <c r="E137" s="195"/>
      <c r="F137" s="196"/>
      <c r="G137" s="201">
        <v>1.0</v>
      </c>
      <c r="H137" s="219">
        <f t="shared" si="5"/>
        <v>0</v>
      </c>
      <c r="I137" s="140"/>
      <c r="J137" s="198"/>
      <c r="K137" s="199"/>
      <c r="L137" s="199"/>
      <c r="M137" s="140"/>
      <c r="N137" s="140"/>
      <c r="O137" s="142"/>
      <c r="P137" s="191">
        <f t="shared" si="6"/>
        <v>0</v>
      </c>
      <c r="Q137" s="185">
        <f t="shared" si="7"/>
        <v>1</v>
      </c>
      <c r="R137" s="185">
        <f t="shared" si="8"/>
        <v>0</v>
      </c>
      <c r="S137" s="190"/>
      <c r="T137" s="191">
        <f t="shared" ref="T137:U137" si="118">C137/100</f>
        <v>0</v>
      </c>
      <c r="U137" s="191">
        <f t="shared" si="118"/>
        <v>0</v>
      </c>
      <c r="V137" s="191">
        <f t="shared" si="10"/>
        <v>0</v>
      </c>
      <c r="W137" s="194">
        <f t="shared" si="11"/>
        <v>0</v>
      </c>
      <c r="X137" s="140"/>
      <c r="Y137" s="140"/>
      <c r="Z137" s="140"/>
      <c r="AA137" s="140"/>
      <c r="AB137" s="140"/>
      <c r="AC137" s="140"/>
      <c r="AD137" s="140"/>
      <c r="AE137" s="140"/>
      <c r="AF137" s="140"/>
      <c r="AG137" s="140"/>
      <c r="AH137" s="140"/>
      <c r="AI137" s="140"/>
      <c r="AJ137" s="140"/>
      <c r="AK137" s="140"/>
      <c r="AL137" s="140"/>
      <c r="AM137" s="140"/>
      <c r="AN137" s="140"/>
      <c r="AO137" s="140"/>
      <c r="AP137" s="140"/>
      <c r="AQ137" s="140"/>
    </row>
    <row r="138" ht="27.0" customHeight="1">
      <c r="A138" s="185">
        <v>107.0</v>
      </c>
      <c r="B138" s="195"/>
      <c r="C138" s="195"/>
      <c r="D138" s="195"/>
      <c r="E138" s="195"/>
      <c r="F138" s="196"/>
      <c r="G138" s="201">
        <v>1.0</v>
      </c>
      <c r="H138" s="219">
        <f t="shared" si="5"/>
        <v>0</v>
      </c>
      <c r="I138" s="140"/>
      <c r="J138" s="198"/>
      <c r="K138" s="199"/>
      <c r="L138" s="199"/>
      <c r="M138" s="140"/>
      <c r="N138" s="140"/>
      <c r="O138" s="142"/>
      <c r="P138" s="191">
        <f t="shared" si="6"/>
        <v>0</v>
      </c>
      <c r="Q138" s="185">
        <f t="shared" si="7"/>
        <v>1</v>
      </c>
      <c r="R138" s="185">
        <f t="shared" si="8"/>
        <v>0</v>
      </c>
      <c r="S138" s="190"/>
      <c r="T138" s="191">
        <f t="shared" ref="T138:U138" si="119">C138/100</f>
        <v>0</v>
      </c>
      <c r="U138" s="191">
        <f t="shared" si="119"/>
        <v>0</v>
      </c>
      <c r="V138" s="191">
        <f t="shared" si="10"/>
        <v>0</v>
      </c>
      <c r="W138" s="194">
        <f t="shared" si="11"/>
        <v>0</v>
      </c>
      <c r="X138" s="140"/>
      <c r="Y138" s="140"/>
      <c r="Z138" s="140"/>
      <c r="AA138" s="140"/>
      <c r="AB138" s="140"/>
      <c r="AC138" s="140"/>
      <c r="AD138" s="140"/>
      <c r="AE138" s="140"/>
      <c r="AF138" s="140"/>
      <c r="AG138" s="140"/>
      <c r="AH138" s="140"/>
      <c r="AI138" s="140"/>
      <c r="AJ138" s="140"/>
      <c r="AK138" s="140"/>
      <c r="AL138" s="140"/>
      <c r="AM138" s="140"/>
      <c r="AN138" s="140"/>
      <c r="AO138" s="140"/>
      <c r="AP138" s="140"/>
      <c r="AQ138" s="140"/>
    </row>
    <row r="139" ht="27.0" customHeight="1">
      <c r="A139" s="185">
        <v>108.0</v>
      </c>
      <c r="B139" s="195"/>
      <c r="C139" s="195"/>
      <c r="D139" s="195"/>
      <c r="E139" s="195"/>
      <c r="F139" s="196"/>
      <c r="G139" s="201">
        <v>1.0</v>
      </c>
      <c r="H139" s="219">
        <f t="shared" si="5"/>
        <v>0</v>
      </c>
      <c r="I139" s="140"/>
      <c r="J139" s="198"/>
      <c r="K139" s="199"/>
      <c r="L139" s="199"/>
      <c r="M139" s="140"/>
      <c r="N139" s="140"/>
      <c r="O139" s="142"/>
      <c r="P139" s="191">
        <f t="shared" si="6"/>
        <v>0</v>
      </c>
      <c r="Q139" s="185">
        <f t="shared" si="7"/>
        <v>1</v>
      </c>
      <c r="R139" s="185">
        <f t="shared" si="8"/>
        <v>0</v>
      </c>
      <c r="S139" s="190"/>
      <c r="T139" s="191">
        <f t="shared" ref="T139:U139" si="120">C139/100</f>
        <v>0</v>
      </c>
      <c r="U139" s="191">
        <f t="shared" si="120"/>
        <v>0</v>
      </c>
      <c r="V139" s="191">
        <f t="shared" si="10"/>
        <v>0</v>
      </c>
      <c r="W139" s="194">
        <f t="shared" si="11"/>
        <v>0</v>
      </c>
      <c r="X139" s="140"/>
      <c r="Y139" s="140"/>
      <c r="Z139" s="140"/>
      <c r="AA139" s="140"/>
      <c r="AB139" s="140"/>
      <c r="AC139" s="140"/>
      <c r="AD139" s="140"/>
      <c r="AE139" s="140"/>
      <c r="AF139" s="140"/>
      <c r="AG139" s="140"/>
      <c r="AH139" s="140"/>
      <c r="AI139" s="140"/>
      <c r="AJ139" s="140"/>
      <c r="AK139" s="140"/>
      <c r="AL139" s="140"/>
      <c r="AM139" s="140"/>
      <c r="AN139" s="140"/>
      <c r="AO139" s="140"/>
      <c r="AP139" s="140"/>
      <c r="AQ139" s="140"/>
    </row>
    <row r="140" ht="27.0" customHeight="1">
      <c r="A140" s="185">
        <v>109.0</v>
      </c>
      <c r="B140" s="195"/>
      <c r="C140" s="195"/>
      <c r="D140" s="195"/>
      <c r="E140" s="195"/>
      <c r="F140" s="196"/>
      <c r="G140" s="201">
        <v>1.0</v>
      </c>
      <c r="H140" s="219">
        <f t="shared" si="5"/>
        <v>0</v>
      </c>
      <c r="I140" s="140"/>
      <c r="J140" s="198"/>
      <c r="K140" s="199"/>
      <c r="L140" s="199"/>
      <c r="M140" s="140"/>
      <c r="N140" s="140"/>
      <c r="O140" s="142"/>
      <c r="P140" s="191">
        <f t="shared" si="6"/>
        <v>0</v>
      </c>
      <c r="Q140" s="185">
        <f t="shared" si="7"/>
        <v>1</v>
      </c>
      <c r="R140" s="185">
        <f t="shared" si="8"/>
        <v>0</v>
      </c>
      <c r="S140" s="190"/>
      <c r="T140" s="191">
        <f t="shared" ref="T140:U140" si="121">C140/100</f>
        <v>0</v>
      </c>
      <c r="U140" s="191">
        <f t="shared" si="121"/>
        <v>0</v>
      </c>
      <c r="V140" s="191">
        <f t="shared" si="10"/>
        <v>0</v>
      </c>
      <c r="W140" s="194">
        <f t="shared" si="11"/>
        <v>0</v>
      </c>
      <c r="X140" s="140"/>
      <c r="Y140" s="140"/>
      <c r="Z140" s="140"/>
      <c r="AA140" s="140"/>
      <c r="AB140" s="140"/>
      <c r="AC140" s="140"/>
      <c r="AD140" s="140"/>
      <c r="AE140" s="140"/>
      <c r="AF140" s="140"/>
      <c r="AG140" s="140"/>
      <c r="AH140" s="140"/>
      <c r="AI140" s="140"/>
      <c r="AJ140" s="140"/>
      <c r="AK140" s="140"/>
      <c r="AL140" s="140"/>
      <c r="AM140" s="140"/>
      <c r="AN140" s="140"/>
      <c r="AO140" s="140"/>
      <c r="AP140" s="140"/>
      <c r="AQ140" s="140"/>
    </row>
    <row r="141" ht="27.0" customHeight="1">
      <c r="A141" s="185">
        <v>110.0</v>
      </c>
      <c r="B141" s="195"/>
      <c r="C141" s="195"/>
      <c r="D141" s="195"/>
      <c r="E141" s="195"/>
      <c r="F141" s="196"/>
      <c r="G141" s="201">
        <v>1.0</v>
      </c>
      <c r="H141" s="219">
        <f t="shared" si="5"/>
        <v>0</v>
      </c>
      <c r="I141" s="140"/>
      <c r="J141" s="198"/>
      <c r="K141" s="199"/>
      <c r="L141" s="199"/>
      <c r="M141" s="140"/>
      <c r="N141" s="140"/>
      <c r="O141" s="142"/>
      <c r="P141" s="191">
        <f t="shared" si="6"/>
        <v>0</v>
      </c>
      <c r="Q141" s="185">
        <f t="shared" si="7"/>
        <v>1</v>
      </c>
      <c r="R141" s="185">
        <f t="shared" si="8"/>
        <v>0</v>
      </c>
      <c r="S141" s="190"/>
      <c r="T141" s="191">
        <f t="shared" ref="T141:U141" si="122">C141/100</f>
        <v>0</v>
      </c>
      <c r="U141" s="191">
        <f t="shared" si="122"/>
        <v>0</v>
      </c>
      <c r="V141" s="191">
        <f t="shared" si="10"/>
        <v>0</v>
      </c>
      <c r="W141" s="194">
        <f t="shared" si="11"/>
        <v>0</v>
      </c>
      <c r="X141" s="140"/>
      <c r="Y141" s="140"/>
      <c r="Z141" s="140"/>
      <c r="AA141" s="140"/>
      <c r="AB141" s="140"/>
      <c r="AC141" s="140"/>
      <c r="AD141" s="140"/>
      <c r="AE141" s="140"/>
      <c r="AF141" s="140"/>
      <c r="AG141" s="140"/>
      <c r="AH141" s="140"/>
      <c r="AI141" s="140"/>
      <c r="AJ141" s="140"/>
      <c r="AK141" s="140"/>
      <c r="AL141" s="140"/>
      <c r="AM141" s="140"/>
      <c r="AN141" s="140"/>
      <c r="AO141" s="140"/>
      <c r="AP141" s="140"/>
      <c r="AQ141" s="140"/>
    </row>
    <row r="142" ht="27.0" customHeight="1">
      <c r="A142" s="185">
        <v>111.0</v>
      </c>
      <c r="B142" s="195"/>
      <c r="C142" s="195"/>
      <c r="D142" s="195"/>
      <c r="E142" s="195"/>
      <c r="F142" s="196"/>
      <c r="G142" s="201">
        <v>1.0</v>
      </c>
      <c r="H142" s="219">
        <f t="shared" si="5"/>
        <v>0</v>
      </c>
      <c r="I142" s="140"/>
      <c r="J142" s="198"/>
      <c r="K142" s="199"/>
      <c r="L142" s="199"/>
      <c r="M142" s="140"/>
      <c r="N142" s="140"/>
      <c r="O142" s="142"/>
      <c r="P142" s="191">
        <f t="shared" si="6"/>
        <v>0</v>
      </c>
      <c r="Q142" s="185">
        <f t="shared" si="7"/>
        <v>1</v>
      </c>
      <c r="R142" s="185">
        <f t="shared" si="8"/>
        <v>0</v>
      </c>
      <c r="S142" s="190"/>
      <c r="T142" s="191">
        <f t="shared" ref="T142:U142" si="123">C142/100</f>
        <v>0</v>
      </c>
      <c r="U142" s="191">
        <f t="shared" si="123"/>
        <v>0</v>
      </c>
      <c r="V142" s="191">
        <f t="shared" si="10"/>
        <v>0</v>
      </c>
      <c r="W142" s="194">
        <f t="shared" si="11"/>
        <v>0</v>
      </c>
      <c r="X142" s="140"/>
      <c r="Y142" s="140"/>
      <c r="Z142" s="140"/>
      <c r="AA142" s="140"/>
      <c r="AB142" s="140"/>
      <c r="AC142" s="140"/>
      <c r="AD142" s="140"/>
      <c r="AE142" s="140"/>
      <c r="AF142" s="140"/>
      <c r="AG142" s="140"/>
      <c r="AH142" s="140"/>
      <c r="AI142" s="140"/>
      <c r="AJ142" s="140"/>
      <c r="AK142" s="140"/>
      <c r="AL142" s="140"/>
      <c r="AM142" s="140"/>
      <c r="AN142" s="140"/>
      <c r="AO142" s="140"/>
      <c r="AP142" s="140"/>
      <c r="AQ142" s="140"/>
    </row>
    <row r="143" ht="27.0" customHeight="1">
      <c r="A143" s="185">
        <v>112.0</v>
      </c>
      <c r="B143" s="195"/>
      <c r="C143" s="195"/>
      <c r="D143" s="195"/>
      <c r="E143" s="195"/>
      <c r="F143" s="196"/>
      <c r="G143" s="201">
        <v>1.0</v>
      </c>
      <c r="H143" s="219">
        <f t="shared" si="5"/>
        <v>0</v>
      </c>
      <c r="I143" s="140"/>
      <c r="J143" s="198"/>
      <c r="K143" s="199"/>
      <c r="L143" s="199"/>
      <c r="M143" s="140"/>
      <c r="N143" s="140"/>
      <c r="O143" s="142"/>
      <c r="P143" s="191">
        <f t="shared" si="6"/>
        <v>0</v>
      </c>
      <c r="Q143" s="185">
        <f t="shared" si="7"/>
        <v>1</v>
      </c>
      <c r="R143" s="185">
        <f t="shared" si="8"/>
        <v>0</v>
      </c>
      <c r="S143" s="190"/>
      <c r="T143" s="191">
        <f t="shared" ref="T143:U143" si="124">C143/100</f>
        <v>0</v>
      </c>
      <c r="U143" s="191">
        <f t="shared" si="124"/>
        <v>0</v>
      </c>
      <c r="V143" s="191">
        <f t="shared" si="10"/>
        <v>0</v>
      </c>
      <c r="W143" s="194">
        <f t="shared" si="11"/>
        <v>0</v>
      </c>
      <c r="X143" s="140"/>
      <c r="Y143" s="140"/>
      <c r="Z143" s="140"/>
      <c r="AA143" s="140"/>
      <c r="AB143" s="140"/>
      <c r="AC143" s="140"/>
      <c r="AD143" s="140"/>
      <c r="AE143" s="140"/>
      <c r="AF143" s="140"/>
      <c r="AG143" s="140"/>
      <c r="AH143" s="140"/>
      <c r="AI143" s="140"/>
      <c r="AJ143" s="140"/>
      <c r="AK143" s="140"/>
      <c r="AL143" s="140"/>
      <c r="AM143" s="140"/>
      <c r="AN143" s="140"/>
      <c r="AO143" s="140"/>
      <c r="AP143" s="140"/>
      <c r="AQ143" s="140"/>
    </row>
    <row r="144" ht="27.0" customHeight="1">
      <c r="A144" s="185">
        <v>113.0</v>
      </c>
      <c r="B144" s="195"/>
      <c r="C144" s="195"/>
      <c r="D144" s="195"/>
      <c r="E144" s="195"/>
      <c r="F144" s="196"/>
      <c r="G144" s="201">
        <v>1.0</v>
      </c>
      <c r="H144" s="219">
        <f t="shared" si="5"/>
        <v>0</v>
      </c>
      <c r="I144" s="140"/>
      <c r="J144" s="198"/>
      <c r="K144" s="199"/>
      <c r="L144" s="199"/>
      <c r="M144" s="140"/>
      <c r="N144" s="140"/>
      <c r="O144" s="142"/>
      <c r="P144" s="191">
        <f t="shared" si="6"/>
        <v>0</v>
      </c>
      <c r="Q144" s="185">
        <f t="shared" si="7"/>
        <v>1</v>
      </c>
      <c r="R144" s="185">
        <f t="shared" si="8"/>
        <v>0</v>
      </c>
      <c r="S144" s="190"/>
      <c r="T144" s="191">
        <f t="shared" ref="T144:U144" si="125">C144/100</f>
        <v>0</v>
      </c>
      <c r="U144" s="191">
        <f t="shared" si="125"/>
        <v>0</v>
      </c>
      <c r="V144" s="191">
        <f t="shared" si="10"/>
        <v>0</v>
      </c>
      <c r="W144" s="194">
        <f t="shared" si="11"/>
        <v>0</v>
      </c>
      <c r="X144" s="140"/>
      <c r="Y144" s="140"/>
      <c r="Z144" s="140"/>
      <c r="AA144" s="140"/>
      <c r="AB144" s="140"/>
      <c r="AC144" s="140"/>
      <c r="AD144" s="140"/>
      <c r="AE144" s="140"/>
      <c r="AF144" s="140"/>
      <c r="AG144" s="140"/>
      <c r="AH144" s="140"/>
      <c r="AI144" s="140"/>
      <c r="AJ144" s="140"/>
      <c r="AK144" s="140"/>
      <c r="AL144" s="140"/>
      <c r="AM144" s="140"/>
      <c r="AN144" s="140"/>
      <c r="AO144" s="140"/>
      <c r="AP144" s="140"/>
      <c r="AQ144" s="140"/>
    </row>
    <row r="145" ht="27.0" customHeight="1">
      <c r="A145" s="185">
        <v>114.0</v>
      </c>
      <c r="B145" s="195"/>
      <c r="C145" s="195"/>
      <c r="D145" s="195"/>
      <c r="E145" s="195"/>
      <c r="F145" s="196"/>
      <c r="G145" s="201">
        <v>1.0</v>
      </c>
      <c r="H145" s="219">
        <f t="shared" si="5"/>
        <v>0</v>
      </c>
      <c r="I145" s="140"/>
      <c r="J145" s="198"/>
      <c r="K145" s="199"/>
      <c r="L145" s="199"/>
      <c r="M145" s="140"/>
      <c r="N145" s="140"/>
      <c r="O145" s="142"/>
      <c r="P145" s="191">
        <f t="shared" si="6"/>
        <v>0</v>
      </c>
      <c r="Q145" s="185">
        <f t="shared" si="7"/>
        <v>1</v>
      </c>
      <c r="R145" s="185">
        <f t="shared" si="8"/>
        <v>0</v>
      </c>
      <c r="S145" s="190"/>
      <c r="T145" s="191">
        <f t="shared" ref="T145:U145" si="126">C145/100</f>
        <v>0</v>
      </c>
      <c r="U145" s="191">
        <f t="shared" si="126"/>
        <v>0</v>
      </c>
      <c r="V145" s="191">
        <f t="shared" si="10"/>
        <v>0</v>
      </c>
      <c r="W145" s="194">
        <f t="shared" si="11"/>
        <v>0</v>
      </c>
      <c r="X145" s="140"/>
      <c r="Y145" s="140"/>
      <c r="Z145" s="140"/>
      <c r="AA145" s="140"/>
      <c r="AB145" s="140"/>
      <c r="AC145" s="140"/>
      <c r="AD145" s="140"/>
      <c r="AE145" s="140"/>
      <c r="AF145" s="140"/>
      <c r="AG145" s="140"/>
      <c r="AH145" s="140"/>
      <c r="AI145" s="140"/>
      <c r="AJ145" s="140"/>
      <c r="AK145" s="140"/>
      <c r="AL145" s="140"/>
      <c r="AM145" s="140"/>
      <c r="AN145" s="140"/>
      <c r="AO145" s="140"/>
      <c r="AP145" s="140"/>
      <c r="AQ145" s="140"/>
    </row>
    <row r="146" ht="27.0" customHeight="1">
      <c r="A146" s="185">
        <v>115.0</v>
      </c>
      <c r="B146" s="195"/>
      <c r="C146" s="195"/>
      <c r="D146" s="195"/>
      <c r="E146" s="195"/>
      <c r="F146" s="196"/>
      <c r="G146" s="201">
        <v>1.0</v>
      </c>
      <c r="H146" s="219">
        <f t="shared" si="5"/>
        <v>0</v>
      </c>
      <c r="I146" s="140"/>
      <c r="J146" s="198"/>
      <c r="K146" s="199"/>
      <c r="L146" s="199"/>
      <c r="M146" s="140"/>
      <c r="N146" s="140"/>
      <c r="O146" s="142"/>
      <c r="P146" s="191">
        <f t="shared" si="6"/>
        <v>0</v>
      </c>
      <c r="Q146" s="185">
        <f t="shared" si="7"/>
        <v>1</v>
      </c>
      <c r="R146" s="185">
        <f t="shared" si="8"/>
        <v>0</v>
      </c>
      <c r="S146" s="190"/>
      <c r="T146" s="191">
        <f t="shared" ref="T146:U146" si="127">C146/100</f>
        <v>0</v>
      </c>
      <c r="U146" s="191">
        <f t="shared" si="127"/>
        <v>0</v>
      </c>
      <c r="V146" s="191">
        <f t="shared" si="10"/>
        <v>0</v>
      </c>
      <c r="W146" s="194">
        <f t="shared" si="11"/>
        <v>0</v>
      </c>
      <c r="X146" s="140"/>
      <c r="Y146" s="140"/>
      <c r="Z146" s="140"/>
      <c r="AA146" s="140"/>
      <c r="AB146" s="140"/>
      <c r="AC146" s="140"/>
      <c r="AD146" s="140"/>
      <c r="AE146" s="140"/>
      <c r="AF146" s="140"/>
      <c r="AG146" s="140"/>
      <c r="AH146" s="140"/>
      <c r="AI146" s="140"/>
      <c r="AJ146" s="140"/>
      <c r="AK146" s="140"/>
      <c r="AL146" s="140"/>
      <c r="AM146" s="140"/>
      <c r="AN146" s="140"/>
      <c r="AO146" s="140"/>
      <c r="AP146" s="140"/>
      <c r="AQ146" s="140"/>
    </row>
    <row r="147" ht="27.0" customHeight="1">
      <c r="A147" s="185">
        <v>116.0</v>
      </c>
      <c r="B147" s="195"/>
      <c r="C147" s="195"/>
      <c r="D147" s="195"/>
      <c r="E147" s="195"/>
      <c r="F147" s="196"/>
      <c r="G147" s="201">
        <v>1.0</v>
      </c>
      <c r="H147" s="219">
        <f t="shared" si="5"/>
        <v>0</v>
      </c>
      <c r="I147" s="140"/>
      <c r="J147" s="198"/>
      <c r="K147" s="199"/>
      <c r="L147" s="199"/>
      <c r="M147" s="140"/>
      <c r="N147" s="140"/>
      <c r="O147" s="142"/>
      <c r="P147" s="191">
        <f t="shared" si="6"/>
        <v>0</v>
      </c>
      <c r="Q147" s="185">
        <f t="shared" si="7"/>
        <v>1</v>
      </c>
      <c r="R147" s="185">
        <f t="shared" si="8"/>
        <v>0</v>
      </c>
      <c r="S147" s="190"/>
      <c r="T147" s="191">
        <f t="shared" ref="T147:U147" si="128">C147/100</f>
        <v>0</v>
      </c>
      <c r="U147" s="191">
        <f t="shared" si="128"/>
        <v>0</v>
      </c>
      <c r="V147" s="191">
        <f t="shared" si="10"/>
        <v>0</v>
      </c>
      <c r="W147" s="194">
        <f t="shared" si="11"/>
        <v>0</v>
      </c>
      <c r="X147" s="140"/>
      <c r="Y147" s="140"/>
      <c r="Z147" s="140"/>
      <c r="AA147" s="140"/>
      <c r="AB147" s="140"/>
      <c r="AC147" s="140"/>
      <c r="AD147" s="140"/>
      <c r="AE147" s="140"/>
      <c r="AF147" s="140"/>
      <c r="AG147" s="140"/>
      <c r="AH147" s="140"/>
      <c r="AI147" s="140"/>
      <c r="AJ147" s="140"/>
      <c r="AK147" s="140"/>
      <c r="AL147" s="140"/>
      <c r="AM147" s="140"/>
      <c r="AN147" s="140"/>
      <c r="AO147" s="140"/>
      <c r="AP147" s="140"/>
      <c r="AQ147" s="140"/>
    </row>
    <row r="148" ht="27.0" customHeight="1">
      <c r="A148" s="185">
        <v>117.0</v>
      </c>
      <c r="B148" s="195"/>
      <c r="C148" s="195"/>
      <c r="D148" s="195"/>
      <c r="E148" s="195"/>
      <c r="F148" s="196"/>
      <c r="G148" s="201">
        <v>1.0</v>
      </c>
      <c r="H148" s="219">
        <f t="shared" si="5"/>
        <v>0</v>
      </c>
      <c r="I148" s="140"/>
      <c r="J148" s="198"/>
      <c r="K148" s="199"/>
      <c r="L148" s="199"/>
      <c r="M148" s="140"/>
      <c r="N148" s="140"/>
      <c r="O148" s="142"/>
      <c r="P148" s="191">
        <f t="shared" si="6"/>
        <v>0</v>
      </c>
      <c r="Q148" s="185">
        <f t="shared" si="7"/>
        <v>1</v>
      </c>
      <c r="R148" s="185">
        <f t="shared" si="8"/>
        <v>0</v>
      </c>
      <c r="S148" s="190"/>
      <c r="T148" s="191">
        <f t="shared" ref="T148:U148" si="129">C148/100</f>
        <v>0</v>
      </c>
      <c r="U148" s="191">
        <f t="shared" si="129"/>
        <v>0</v>
      </c>
      <c r="V148" s="191">
        <f t="shared" si="10"/>
        <v>0</v>
      </c>
      <c r="W148" s="194">
        <f t="shared" si="11"/>
        <v>0</v>
      </c>
      <c r="X148" s="140"/>
      <c r="Y148" s="140"/>
      <c r="Z148" s="140"/>
      <c r="AA148" s="140"/>
      <c r="AB148" s="140"/>
      <c r="AC148" s="140"/>
      <c r="AD148" s="140"/>
      <c r="AE148" s="140"/>
      <c r="AF148" s="140"/>
      <c r="AG148" s="140"/>
      <c r="AH148" s="140"/>
      <c r="AI148" s="140"/>
      <c r="AJ148" s="140"/>
      <c r="AK148" s="140"/>
      <c r="AL148" s="140"/>
      <c r="AM148" s="140"/>
      <c r="AN148" s="140"/>
      <c r="AO148" s="140"/>
      <c r="AP148" s="140"/>
      <c r="AQ148" s="140"/>
    </row>
    <row r="149" ht="27.0" customHeight="1">
      <c r="A149" s="185">
        <v>118.0</v>
      </c>
      <c r="B149" s="195"/>
      <c r="C149" s="195"/>
      <c r="D149" s="195"/>
      <c r="E149" s="195"/>
      <c r="F149" s="196"/>
      <c r="G149" s="201">
        <v>1.0</v>
      </c>
      <c r="H149" s="219">
        <f t="shared" si="5"/>
        <v>0</v>
      </c>
      <c r="I149" s="140"/>
      <c r="J149" s="198"/>
      <c r="K149" s="199"/>
      <c r="L149" s="199"/>
      <c r="M149" s="140"/>
      <c r="N149" s="140"/>
      <c r="O149" s="142"/>
      <c r="P149" s="191">
        <f t="shared" si="6"/>
        <v>0</v>
      </c>
      <c r="Q149" s="185">
        <f t="shared" si="7"/>
        <v>1</v>
      </c>
      <c r="R149" s="185">
        <f t="shared" si="8"/>
        <v>0</v>
      </c>
      <c r="S149" s="190"/>
      <c r="T149" s="191">
        <f t="shared" ref="T149:U149" si="130">C149/100</f>
        <v>0</v>
      </c>
      <c r="U149" s="191">
        <f t="shared" si="130"/>
        <v>0</v>
      </c>
      <c r="V149" s="191">
        <f t="shared" si="10"/>
        <v>0</v>
      </c>
      <c r="W149" s="194">
        <f t="shared" si="11"/>
        <v>0</v>
      </c>
      <c r="X149" s="140"/>
      <c r="Y149" s="140"/>
      <c r="Z149" s="140"/>
      <c r="AA149" s="140"/>
      <c r="AB149" s="140"/>
      <c r="AC149" s="140"/>
      <c r="AD149" s="140"/>
      <c r="AE149" s="140"/>
      <c r="AF149" s="140"/>
      <c r="AG149" s="140"/>
      <c r="AH149" s="140"/>
      <c r="AI149" s="140"/>
      <c r="AJ149" s="140"/>
      <c r="AK149" s="140"/>
      <c r="AL149" s="140"/>
      <c r="AM149" s="140"/>
      <c r="AN149" s="140"/>
      <c r="AO149" s="140"/>
      <c r="AP149" s="140"/>
      <c r="AQ149" s="140"/>
    </row>
    <row r="150" ht="27.0" customHeight="1">
      <c r="A150" s="185">
        <v>119.0</v>
      </c>
      <c r="B150" s="195"/>
      <c r="C150" s="195"/>
      <c r="D150" s="195"/>
      <c r="E150" s="195"/>
      <c r="F150" s="196"/>
      <c r="G150" s="201">
        <v>1.0</v>
      </c>
      <c r="H150" s="219">
        <f t="shared" si="5"/>
        <v>0</v>
      </c>
      <c r="I150" s="140"/>
      <c r="J150" s="198"/>
      <c r="K150" s="199"/>
      <c r="L150" s="199"/>
      <c r="M150" s="140"/>
      <c r="N150" s="140"/>
      <c r="O150" s="142"/>
      <c r="P150" s="191">
        <f t="shared" si="6"/>
        <v>0</v>
      </c>
      <c r="Q150" s="185">
        <f t="shared" si="7"/>
        <v>1</v>
      </c>
      <c r="R150" s="185">
        <f t="shared" si="8"/>
        <v>0</v>
      </c>
      <c r="S150" s="190"/>
      <c r="T150" s="191">
        <f t="shared" ref="T150:U150" si="131">C150/100</f>
        <v>0</v>
      </c>
      <c r="U150" s="191">
        <f t="shared" si="131"/>
        <v>0</v>
      </c>
      <c r="V150" s="191">
        <f t="shared" si="10"/>
        <v>0</v>
      </c>
      <c r="W150" s="194">
        <f t="shared" si="11"/>
        <v>0</v>
      </c>
      <c r="X150" s="140"/>
      <c r="Y150" s="140"/>
      <c r="Z150" s="140"/>
      <c r="AA150" s="140"/>
      <c r="AB150" s="140"/>
      <c r="AC150" s="140"/>
      <c r="AD150" s="140"/>
      <c r="AE150" s="140"/>
      <c r="AF150" s="140"/>
      <c r="AG150" s="140"/>
      <c r="AH150" s="140"/>
      <c r="AI150" s="140"/>
      <c r="AJ150" s="140"/>
      <c r="AK150" s="140"/>
      <c r="AL150" s="140"/>
      <c r="AM150" s="140"/>
      <c r="AN150" s="140"/>
      <c r="AO150" s="140"/>
      <c r="AP150" s="140"/>
      <c r="AQ150" s="140"/>
    </row>
    <row r="151" ht="27.0" customHeight="1">
      <c r="A151" s="185">
        <v>120.0</v>
      </c>
      <c r="B151" s="195"/>
      <c r="C151" s="195"/>
      <c r="D151" s="195"/>
      <c r="E151" s="195"/>
      <c r="F151" s="196"/>
      <c r="G151" s="201">
        <v>1.0</v>
      </c>
      <c r="H151" s="219">
        <f t="shared" si="5"/>
        <v>0</v>
      </c>
      <c r="I151" s="140"/>
      <c r="J151" s="198"/>
      <c r="K151" s="199"/>
      <c r="L151" s="199"/>
      <c r="M151" s="140"/>
      <c r="N151" s="140"/>
      <c r="O151" s="142"/>
      <c r="P151" s="191">
        <f t="shared" si="6"/>
        <v>0</v>
      </c>
      <c r="Q151" s="185">
        <f t="shared" si="7"/>
        <v>1</v>
      </c>
      <c r="R151" s="185">
        <f t="shared" si="8"/>
        <v>0</v>
      </c>
      <c r="S151" s="190"/>
      <c r="T151" s="191">
        <f t="shared" ref="T151:U151" si="132">C151/100</f>
        <v>0</v>
      </c>
      <c r="U151" s="191">
        <f t="shared" si="132"/>
        <v>0</v>
      </c>
      <c r="V151" s="191">
        <f t="shared" si="10"/>
        <v>0</v>
      </c>
      <c r="W151" s="194">
        <f t="shared" si="11"/>
        <v>0</v>
      </c>
      <c r="X151" s="140"/>
      <c r="Y151" s="140"/>
      <c r="Z151" s="140"/>
      <c r="AA151" s="140"/>
      <c r="AB151" s="140"/>
      <c r="AC151" s="140"/>
      <c r="AD151" s="140"/>
      <c r="AE151" s="140"/>
      <c r="AF151" s="140"/>
      <c r="AG151" s="140"/>
      <c r="AH151" s="140"/>
      <c r="AI151" s="140"/>
      <c r="AJ151" s="140"/>
      <c r="AK151" s="140"/>
      <c r="AL151" s="140"/>
      <c r="AM151" s="140"/>
      <c r="AN151" s="140"/>
      <c r="AO151" s="140"/>
      <c r="AP151" s="140"/>
      <c r="AQ151" s="140"/>
    </row>
    <row r="152" ht="27.0" customHeight="1">
      <c r="A152" s="185">
        <v>121.0</v>
      </c>
      <c r="B152" s="195"/>
      <c r="C152" s="195"/>
      <c r="D152" s="195"/>
      <c r="E152" s="195"/>
      <c r="F152" s="196"/>
      <c r="G152" s="201">
        <v>1.0</v>
      </c>
      <c r="H152" s="219">
        <f t="shared" si="5"/>
        <v>0</v>
      </c>
      <c r="I152" s="140"/>
      <c r="J152" s="198"/>
      <c r="K152" s="199"/>
      <c r="L152" s="199"/>
      <c r="M152" s="140"/>
      <c r="N152" s="140"/>
      <c r="O152" s="142"/>
      <c r="P152" s="191">
        <f t="shared" si="6"/>
        <v>0</v>
      </c>
      <c r="Q152" s="185">
        <f t="shared" si="7"/>
        <v>1</v>
      </c>
      <c r="R152" s="185">
        <f t="shared" si="8"/>
        <v>0</v>
      </c>
      <c r="S152" s="190"/>
      <c r="T152" s="191">
        <f t="shared" ref="T152:U152" si="133">C152/100</f>
        <v>0</v>
      </c>
      <c r="U152" s="191">
        <f t="shared" si="133"/>
        <v>0</v>
      </c>
      <c r="V152" s="191">
        <f t="shared" si="10"/>
        <v>0</v>
      </c>
      <c r="W152" s="194">
        <f t="shared" si="11"/>
        <v>0</v>
      </c>
      <c r="X152" s="140"/>
      <c r="Y152" s="140"/>
      <c r="Z152" s="140"/>
      <c r="AA152" s="140"/>
      <c r="AB152" s="140"/>
      <c r="AC152" s="140"/>
      <c r="AD152" s="140"/>
      <c r="AE152" s="140"/>
      <c r="AF152" s="140"/>
      <c r="AG152" s="140"/>
      <c r="AH152" s="140"/>
      <c r="AI152" s="140"/>
      <c r="AJ152" s="140"/>
      <c r="AK152" s="140"/>
      <c r="AL152" s="140"/>
      <c r="AM152" s="140"/>
      <c r="AN152" s="140"/>
      <c r="AO152" s="140"/>
      <c r="AP152" s="140"/>
      <c r="AQ152" s="140"/>
    </row>
    <row r="153" ht="27.0" customHeight="1">
      <c r="A153" s="185">
        <v>122.0</v>
      </c>
      <c r="B153" s="195"/>
      <c r="C153" s="195"/>
      <c r="D153" s="195"/>
      <c r="E153" s="195"/>
      <c r="F153" s="196"/>
      <c r="G153" s="201">
        <v>1.0</v>
      </c>
      <c r="H153" s="219">
        <f t="shared" si="5"/>
        <v>0</v>
      </c>
      <c r="I153" s="140"/>
      <c r="J153" s="198"/>
      <c r="K153" s="199"/>
      <c r="L153" s="199"/>
      <c r="M153" s="140"/>
      <c r="N153" s="140"/>
      <c r="O153" s="142"/>
      <c r="P153" s="191">
        <f t="shared" si="6"/>
        <v>0</v>
      </c>
      <c r="Q153" s="185">
        <f t="shared" si="7"/>
        <v>1</v>
      </c>
      <c r="R153" s="185">
        <f t="shared" si="8"/>
        <v>0</v>
      </c>
      <c r="S153" s="190"/>
      <c r="T153" s="191">
        <f t="shared" ref="T153:U153" si="134">C153/100</f>
        <v>0</v>
      </c>
      <c r="U153" s="191">
        <f t="shared" si="134"/>
        <v>0</v>
      </c>
      <c r="V153" s="191">
        <f t="shared" si="10"/>
        <v>0</v>
      </c>
      <c r="W153" s="194">
        <f t="shared" si="11"/>
        <v>0</v>
      </c>
      <c r="X153" s="140"/>
      <c r="Y153" s="140"/>
      <c r="Z153" s="140"/>
      <c r="AA153" s="140"/>
      <c r="AB153" s="140"/>
      <c r="AC153" s="140"/>
      <c r="AD153" s="140"/>
      <c r="AE153" s="140"/>
      <c r="AF153" s="140"/>
      <c r="AG153" s="140"/>
      <c r="AH153" s="140"/>
      <c r="AI153" s="140"/>
      <c r="AJ153" s="140"/>
      <c r="AK153" s="140"/>
      <c r="AL153" s="140"/>
      <c r="AM153" s="140"/>
      <c r="AN153" s="140"/>
      <c r="AO153" s="140"/>
      <c r="AP153" s="140"/>
      <c r="AQ153" s="140"/>
    </row>
    <row r="154" ht="27.0" customHeight="1">
      <c r="A154" s="185">
        <v>123.0</v>
      </c>
      <c r="B154" s="195"/>
      <c r="C154" s="195"/>
      <c r="D154" s="195"/>
      <c r="E154" s="195"/>
      <c r="F154" s="196"/>
      <c r="G154" s="201">
        <v>1.0</v>
      </c>
      <c r="H154" s="219">
        <f t="shared" si="5"/>
        <v>0</v>
      </c>
      <c r="I154" s="140"/>
      <c r="J154" s="198"/>
      <c r="K154" s="199"/>
      <c r="L154" s="199"/>
      <c r="M154" s="140"/>
      <c r="N154" s="140"/>
      <c r="O154" s="142"/>
      <c r="P154" s="191">
        <f t="shared" si="6"/>
        <v>0</v>
      </c>
      <c r="Q154" s="185">
        <f t="shared" si="7"/>
        <v>1</v>
      </c>
      <c r="R154" s="185">
        <f t="shared" si="8"/>
        <v>0</v>
      </c>
      <c r="S154" s="190"/>
      <c r="T154" s="191">
        <f t="shared" ref="T154:U154" si="135">C154/100</f>
        <v>0</v>
      </c>
      <c r="U154" s="191">
        <f t="shared" si="135"/>
        <v>0</v>
      </c>
      <c r="V154" s="191">
        <f t="shared" si="10"/>
        <v>0</v>
      </c>
      <c r="W154" s="194">
        <f t="shared" si="11"/>
        <v>0</v>
      </c>
      <c r="X154" s="140"/>
      <c r="Y154" s="140"/>
      <c r="Z154" s="140"/>
      <c r="AA154" s="140"/>
      <c r="AB154" s="140"/>
      <c r="AC154" s="140"/>
      <c r="AD154" s="140"/>
      <c r="AE154" s="140"/>
      <c r="AF154" s="140"/>
      <c r="AG154" s="140"/>
      <c r="AH154" s="140"/>
      <c r="AI154" s="140"/>
      <c r="AJ154" s="140"/>
      <c r="AK154" s="140"/>
      <c r="AL154" s="140"/>
      <c r="AM154" s="140"/>
      <c r="AN154" s="140"/>
      <c r="AO154" s="140"/>
      <c r="AP154" s="140"/>
      <c r="AQ154" s="140"/>
    </row>
    <row r="155" ht="27.0" customHeight="1">
      <c r="A155" s="185">
        <v>124.0</v>
      </c>
      <c r="B155" s="195"/>
      <c r="C155" s="195"/>
      <c r="D155" s="195"/>
      <c r="E155" s="195"/>
      <c r="F155" s="196"/>
      <c r="G155" s="201">
        <v>1.0</v>
      </c>
      <c r="H155" s="219">
        <f t="shared" si="5"/>
        <v>0</v>
      </c>
      <c r="I155" s="140"/>
      <c r="J155" s="198"/>
      <c r="K155" s="199"/>
      <c r="L155" s="199"/>
      <c r="M155" s="140"/>
      <c r="N155" s="140"/>
      <c r="O155" s="142"/>
      <c r="P155" s="191">
        <f t="shared" si="6"/>
        <v>0</v>
      </c>
      <c r="Q155" s="185">
        <f t="shared" si="7"/>
        <v>1</v>
      </c>
      <c r="R155" s="185">
        <f t="shared" si="8"/>
        <v>0</v>
      </c>
      <c r="S155" s="190"/>
      <c r="T155" s="191">
        <f t="shared" ref="T155:U155" si="136">C155/100</f>
        <v>0</v>
      </c>
      <c r="U155" s="191">
        <f t="shared" si="136"/>
        <v>0</v>
      </c>
      <c r="V155" s="191">
        <f t="shared" si="10"/>
        <v>0</v>
      </c>
      <c r="W155" s="194">
        <f t="shared" si="11"/>
        <v>0</v>
      </c>
      <c r="X155" s="140"/>
      <c r="Y155" s="140"/>
      <c r="Z155" s="140"/>
      <c r="AA155" s="140"/>
      <c r="AB155" s="140"/>
      <c r="AC155" s="140"/>
      <c r="AD155" s="140"/>
      <c r="AE155" s="140"/>
      <c r="AF155" s="140"/>
      <c r="AG155" s="140"/>
      <c r="AH155" s="140"/>
      <c r="AI155" s="140"/>
      <c r="AJ155" s="140"/>
      <c r="AK155" s="140"/>
      <c r="AL155" s="140"/>
      <c r="AM155" s="140"/>
      <c r="AN155" s="140"/>
      <c r="AO155" s="140"/>
      <c r="AP155" s="140"/>
      <c r="AQ155" s="140"/>
    </row>
    <row r="156" ht="27.0" customHeight="1">
      <c r="A156" s="185">
        <v>125.0</v>
      </c>
      <c r="B156" s="195"/>
      <c r="C156" s="195"/>
      <c r="D156" s="195"/>
      <c r="E156" s="195"/>
      <c r="F156" s="196"/>
      <c r="G156" s="201">
        <v>1.0</v>
      </c>
      <c r="H156" s="219">
        <f t="shared" si="5"/>
        <v>0</v>
      </c>
      <c r="I156" s="140"/>
      <c r="J156" s="198"/>
      <c r="K156" s="199"/>
      <c r="L156" s="199"/>
      <c r="M156" s="140"/>
      <c r="N156" s="140"/>
      <c r="O156" s="142"/>
      <c r="P156" s="191">
        <f t="shared" si="6"/>
        <v>0</v>
      </c>
      <c r="Q156" s="185">
        <f t="shared" si="7"/>
        <v>1</v>
      </c>
      <c r="R156" s="185">
        <f t="shared" si="8"/>
        <v>0</v>
      </c>
      <c r="S156" s="190"/>
      <c r="T156" s="191">
        <f t="shared" ref="T156:U156" si="137">C156/100</f>
        <v>0</v>
      </c>
      <c r="U156" s="191">
        <f t="shared" si="137"/>
        <v>0</v>
      </c>
      <c r="V156" s="191">
        <f t="shared" si="10"/>
        <v>0</v>
      </c>
      <c r="W156" s="194">
        <f t="shared" si="11"/>
        <v>0</v>
      </c>
      <c r="X156" s="140"/>
      <c r="Y156" s="140"/>
      <c r="Z156" s="140"/>
      <c r="AA156" s="140"/>
      <c r="AB156" s="140"/>
      <c r="AC156" s="140"/>
      <c r="AD156" s="140"/>
      <c r="AE156" s="140"/>
      <c r="AF156" s="140"/>
      <c r="AG156" s="140"/>
      <c r="AH156" s="140"/>
      <c r="AI156" s="140"/>
      <c r="AJ156" s="140"/>
      <c r="AK156" s="140"/>
      <c r="AL156" s="140"/>
      <c r="AM156" s="140"/>
      <c r="AN156" s="140"/>
      <c r="AO156" s="140"/>
      <c r="AP156" s="140"/>
      <c r="AQ156" s="140"/>
    </row>
    <row r="157" ht="27.0" customHeight="1">
      <c r="A157" s="185">
        <v>126.0</v>
      </c>
      <c r="B157" s="195"/>
      <c r="C157" s="195"/>
      <c r="D157" s="195"/>
      <c r="E157" s="195"/>
      <c r="F157" s="196"/>
      <c r="G157" s="201">
        <v>1.0</v>
      </c>
      <c r="H157" s="219">
        <f t="shared" si="5"/>
        <v>0</v>
      </c>
      <c r="I157" s="140"/>
      <c r="J157" s="198"/>
      <c r="K157" s="199"/>
      <c r="L157" s="199"/>
      <c r="M157" s="140"/>
      <c r="N157" s="140"/>
      <c r="O157" s="142"/>
      <c r="P157" s="191">
        <f t="shared" si="6"/>
        <v>0</v>
      </c>
      <c r="Q157" s="185">
        <f t="shared" si="7"/>
        <v>1</v>
      </c>
      <c r="R157" s="185">
        <f t="shared" si="8"/>
        <v>0</v>
      </c>
      <c r="S157" s="190"/>
      <c r="T157" s="191">
        <f t="shared" ref="T157:U157" si="138">C157/100</f>
        <v>0</v>
      </c>
      <c r="U157" s="191">
        <f t="shared" si="138"/>
        <v>0</v>
      </c>
      <c r="V157" s="191">
        <f t="shared" si="10"/>
        <v>0</v>
      </c>
      <c r="W157" s="194">
        <f t="shared" si="11"/>
        <v>0</v>
      </c>
      <c r="X157" s="140"/>
      <c r="Y157" s="140"/>
      <c r="Z157" s="140"/>
      <c r="AA157" s="140"/>
      <c r="AB157" s="140"/>
      <c r="AC157" s="140"/>
      <c r="AD157" s="140"/>
      <c r="AE157" s="140"/>
      <c r="AF157" s="140"/>
      <c r="AG157" s="140"/>
      <c r="AH157" s="140"/>
      <c r="AI157" s="140"/>
      <c r="AJ157" s="140"/>
      <c r="AK157" s="140"/>
      <c r="AL157" s="140"/>
      <c r="AM157" s="140"/>
      <c r="AN157" s="140"/>
      <c r="AO157" s="140"/>
      <c r="AP157" s="140"/>
      <c r="AQ157" s="140"/>
    </row>
    <row r="158" ht="27.0" customHeight="1">
      <c r="A158" s="185">
        <v>127.0</v>
      </c>
      <c r="B158" s="195"/>
      <c r="C158" s="195"/>
      <c r="D158" s="195"/>
      <c r="E158" s="195"/>
      <c r="F158" s="196"/>
      <c r="G158" s="201">
        <v>1.0</v>
      </c>
      <c r="H158" s="219">
        <f t="shared" si="5"/>
        <v>0</v>
      </c>
      <c r="I158" s="140"/>
      <c r="J158" s="198"/>
      <c r="K158" s="199"/>
      <c r="L158" s="199"/>
      <c r="M158" s="140"/>
      <c r="N158" s="140"/>
      <c r="O158" s="142"/>
      <c r="P158" s="191">
        <f t="shared" si="6"/>
        <v>0</v>
      </c>
      <c r="Q158" s="185">
        <f t="shared" si="7"/>
        <v>1</v>
      </c>
      <c r="R158" s="185">
        <f t="shared" si="8"/>
        <v>0</v>
      </c>
      <c r="S158" s="190"/>
      <c r="T158" s="191">
        <f t="shared" ref="T158:U158" si="139">C158/100</f>
        <v>0</v>
      </c>
      <c r="U158" s="191">
        <f t="shared" si="139"/>
        <v>0</v>
      </c>
      <c r="V158" s="191">
        <f t="shared" si="10"/>
        <v>0</v>
      </c>
      <c r="W158" s="194">
        <f t="shared" si="11"/>
        <v>0</v>
      </c>
      <c r="X158" s="140"/>
      <c r="Y158" s="140"/>
      <c r="Z158" s="140"/>
      <c r="AA158" s="140"/>
      <c r="AB158" s="140"/>
      <c r="AC158" s="140"/>
      <c r="AD158" s="140"/>
      <c r="AE158" s="140"/>
      <c r="AF158" s="140"/>
      <c r="AG158" s="140"/>
      <c r="AH158" s="140"/>
      <c r="AI158" s="140"/>
      <c r="AJ158" s="140"/>
      <c r="AK158" s="140"/>
      <c r="AL158" s="140"/>
      <c r="AM158" s="140"/>
      <c r="AN158" s="140"/>
      <c r="AO158" s="140"/>
      <c r="AP158" s="140"/>
      <c r="AQ158" s="140"/>
    </row>
    <row r="159" ht="27.0" customHeight="1">
      <c r="A159" s="185">
        <v>128.0</v>
      </c>
      <c r="B159" s="195"/>
      <c r="C159" s="195"/>
      <c r="D159" s="195"/>
      <c r="E159" s="195"/>
      <c r="F159" s="196"/>
      <c r="G159" s="201">
        <v>1.0</v>
      </c>
      <c r="H159" s="219">
        <f t="shared" si="5"/>
        <v>0</v>
      </c>
      <c r="I159" s="140"/>
      <c r="J159" s="198"/>
      <c r="K159" s="199"/>
      <c r="L159" s="199"/>
      <c r="M159" s="140"/>
      <c r="N159" s="140"/>
      <c r="O159" s="142"/>
      <c r="P159" s="191">
        <f t="shared" si="6"/>
        <v>0</v>
      </c>
      <c r="Q159" s="185">
        <f t="shared" si="7"/>
        <v>1</v>
      </c>
      <c r="R159" s="185">
        <f t="shared" si="8"/>
        <v>0</v>
      </c>
      <c r="S159" s="190"/>
      <c r="T159" s="191">
        <f t="shared" ref="T159:U159" si="140">C159/100</f>
        <v>0</v>
      </c>
      <c r="U159" s="191">
        <f t="shared" si="140"/>
        <v>0</v>
      </c>
      <c r="V159" s="191">
        <f t="shared" si="10"/>
        <v>0</v>
      </c>
      <c r="W159" s="194">
        <f t="shared" si="11"/>
        <v>0</v>
      </c>
      <c r="X159" s="140"/>
      <c r="Y159" s="140"/>
      <c r="Z159" s="140"/>
      <c r="AA159" s="140"/>
      <c r="AB159" s="140"/>
      <c r="AC159" s="140"/>
      <c r="AD159" s="140"/>
      <c r="AE159" s="140"/>
      <c r="AF159" s="140"/>
      <c r="AG159" s="140"/>
      <c r="AH159" s="140"/>
      <c r="AI159" s="140"/>
      <c r="AJ159" s="140"/>
      <c r="AK159" s="140"/>
      <c r="AL159" s="140"/>
      <c r="AM159" s="140"/>
      <c r="AN159" s="140"/>
      <c r="AO159" s="140"/>
      <c r="AP159" s="140"/>
      <c r="AQ159" s="140"/>
    </row>
    <row r="160" ht="27.0" customHeight="1">
      <c r="A160" s="185">
        <v>129.0</v>
      </c>
      <c r="B160" s="195"/>
      <c r="C160" s="195"/>
      <c r="D160" s="195"/>
      <c r="E160" s="195"/>
      <c r="F160" s="196"/>
      <c r="G160" s="201">
        <v>1.0</v>
      </c>
      <c r="H160" s="219">
        <f t="shared" si="5"/>
        <v>0</v>
      </c>
      <c r="I160" s="140"/>
      <c r="J160" s="198"/>
      <c r="K160" s="199"/>
      <c r="L160" s="199"/>
      <c r="M160" s="140"/>
      <c r="N160" s="140"/>
      <c r="O160" s="142"/>
      <c r="P160" s="191">
        <f t="shared" si="6"/>
        <v>0</v>
      </c>
      <c r="Q160" s="185">
        <f t="shared" si="7"/>
        <v>1</v>
      </c>
      <c r="R160" s="185">
        <f t="shared" si="8"/>
        <v>0</v>
      </c>
      <c r="S160" s="190"/>
      <c r="T160" s="191">
        <f t="shared" ref="T160:U160" si="141">C160/100</f>
        <v>0</v>
      </c>
      <c r="U160" s="191">
        <f t="shared" si="141"/>
        <v>0</v>
      </c>
      <c r="V160" s="191">
        <f t="shared" si="10"/>
        <v>0</v>
      </c>
      <c r="W160" s="194">
        <f t="shared" si="11"/>
        <v>0</v>
      </c>
      <c r="X160" s="140"/>
      <c r="Y160" s="140"/>
      <c r="Z160" s="140"/>
      <c r="AA160" s="140"/>
      <c r="AB160" s="140"/>
      <c r="AC160" s="140"/>
      <c r="AD160" s="140"/>
      <c r="AE160" s="140"/>
      <c r="AF160" s="140"/>
      <c r="AG160" s="140"/>
      <c r="AH160" s="140"/>
      <c r="AI160" s="140"/>
      <c r="AJ160" s="140"/>
      <c r="AK160" s="140"/>
      <c r="AL160" s="140"/>
      <c r="AM160" s="140"/>
      <c r="AN160" s="140"/>
      <c r="AO160" s="140"/>
      <c r="AP160" s="140"/>
      <c r="AQ160" s="140"/>
    </row>
    <row r="161" ht="27.0" customHeight="1">
      <c r="A161" s="185">
        <v>130.0</v>
      </c>
      <c r="B161" s="195"/>
      <c r="C161" s="195"/>
      <c r="D161" s="195"/>
      <c r="E161" s="195"/>
      <c r="F161" s="196"/>
      <c r="G161" s="201">
        <v>1.0</v>
      </c>
      <c r="H161" s="219">
        <f t="shared" si="5"/>
        <v>0</v>
      </c>
      <c r="I161" s="140"/>
      <c r="J161" s="198"/>
      <c r="K161" s="199"/>
      <c r="L161" s="199"/>
      <c r="M161" s="140"/>
      <c r="N161" s="140"/>
      <c r="O161" s="142"/>
      <c r="P161" s="191">
        <f t="shared" si="6"/>
        <v>0</v>
      </c>
      <c r="Q161" s="185">
        <f t="shared" si="7"/>
        <v>1</v>
      </c>
      <c r="R161" s="185">
        <f t="shared" si="8"/>
        <v>0</v>
      </c>
      <c r="S161" s="190"/>
      <c r="T161" s="191">
        <f t="shared" ref="T161:U161" si="142">C161/100</f>
        <v>0</v>
      </c>
      <c r="U161" s="191">
        <f t="shared" si="142"/>
        <v>0</v>
      </c>
      <c r="V161" s="191">
        <f t="shared" si="10"/>
        <v>0</v>
      </c>
      <c r="W161" s="194">
        <f t="shared" si="11"/>
        <v>0</v>
      </c>
      <c r="X161" s="140"/>
      <c r="Y161" s="140"/>
      <c r="Z161" s="140"/>
      <c r="AA161" s="140"/>
      <c r="AB161" s="140"/>
      <c r="AC161" s="140"/>
      <c r="AD161" s="140"/>
      <c r="AE161" s="140"/>
      <c r="AF161" s="140"/>
      <c r="AG161" s="140"/>
      <c r="AH161" s="140"/>
      <c r="AI161" s="140"/>
      <c r="AJ161" s="140"/>
      <c r="AK161" s="140"/>
      <c r="AL161" s="140"/>
      <c r="AM161" s="140"/>
      <c r="AN161" s="140"/>
      <c r="AO161" s="140"/>
      <c r="AP161" s="140"/>
      <c r="AQ161" s="140"/>
    </row>
    <row r="162" ht="27.0" customHeight="1">
      <c r="A162" s="185">
        <v>131.0</v>
      </c>
      <c r="B162" s="195"/>
      <c r="C162" s="195"/>
      <c r="D162" s="195"/>
      <c r="E162" s="195"/>
      <c r="F162" s="196"/>
      <c r="G162" s="201">
        <v>1.0</v>
      </c>
      <c r="H162" s="219">
        <f t="shared" si="5"/>
        <v>0</v>
      </c>
      <c r="I162" s="140"/>
      <c r="J162" s="198"/>
      <c r="K162" s="199"/>
      <c r="L162" s="199"/>
      <c r="M162" s="140"/>
      <c r="N162" s="140"/>
      <c r="O162" s="142"/>
      <c r="P162" s="191">
        <f t="shared" si="6"/>
        <v>0</v>
      </c>
      <c r="Q162" s="185">
        <f t="shared" si="7"/>
        <v>1</v>
      </c>
      <c r="R162" s="185">
        <f t="shared" si="8"/>
        <v>0</v>
      </c>
      <c r="S162" s="190"/>
      <c r="T162" s="191">
        <f t="shared" ref="T162:U162" si="143">C162/100</f>
        <v>0</v>
      </c>
      <c r="U162" s="191">
        <f t="shared" si="143"/>
        <v>0</v>
      </c>
      <c r="V162" s="191">
        <f t="shared" si="10"/>
        <v>0</v>
      </c>
      <c r="W162" s="194">
        <f t="shared" si="11"/>
        <v>0</v>
      </c>
      <c r="X162" s="140"/>
      <c r="Y162" s="140"/>
      <c r="Z162" s="140"/>
      <c r="AA162" s="140"/>
      <c r="AB162" s="140"/>
      <c r="AC162" s="140"/>
      <c r="AD162" s="140"/>
      <c r="AE162" s="140"/>
      <c r="AF162" s="140"/>
      <c r="AG162" s="140"/>
      <c r="AH162" s="140"/>
      <c r="AI162" s="140"/>
      <c r="AJ162" s="140"/>
      <c r="AK162" s="140"/>
      <c r="AL162" s="140"/>
      <c r="AM162" s="140"/>
      <c r="AN162" s="140"/>
      <c r="AO162" s="140"/>
      <c r="AP162" s="140"/>
      <c r="AQ162" s="140"/>
    </row>
    <row r="163" ht="27.0" customHeight="1">
      <c r="A163" s="185">
        <v>132.0</v>
      </c>
      <c r="B163" s="195"/>
      <c r="C163" s="195"/>
      <c r="D163" s="195"/>
      <c r="E163" s="195"/>
      <c r="F163" s="196"/>
      <c r="G163" s="201">
        <v>1.0</v>
      </c>
      <c r="H163" s="219">
        <f t="shared" si="5"/>
        <v>0</v>
      </c>
      <c r="I163" s="140"/>
      <c r="J163" s="198"/>
      <c r="K163" s="199"/>
      <c r="L163" s="199"/>
      <c r="M163" s="140"/>
      <c r="N163" s="140"/>
      <c r="O163" s="142"/>
      <c r="P163" s="191">
        <f t="shared" si="6"/>
        <v>0</v>
      </c>
      <c r="Q163" s="185">
        <f t="shared" si="7"/>
        <v>1</v>
      </c>
      <c r="R163" s="185">
        <f t="shared" si="8"/>
        <v>0</v>
      </c>
      <c r="S163" s="190"/>
      <c r="T163" s="191">
        <f t="shared" ref="T163:U163" si="144">C163/100</f>
        <v>0</v>
      </c>
      <c r="U163" s="191">
        <f t="shared" si="144"/>
        <v>0</v>
      </c>
      <c r="V163" s="191">
        <f t="shared" si="10"/>
        <v>0</v>
      </c>
      <c r="W163" s="194">
        <f t="shared" si="11"/>
        <v>0</v>
      </c>
      <c r="X163" s="140"/>
      <c r="Y163" s="140"/>
      <c r="Z163" s="140"/>
      <c r="AA163" s="140"/>
      <c r="AB163" s="140"/>
      <c r="AC163" s="140"/>
      <c r="AD163" s="140"/>
      <c r="AE163" s="140"/>
      <c r="AF163" s="140"/>
      <c r="AG163" s="140"/>
      <c r="AH163" s="140"/>
      <c r="AI163" s="140"/>
      <c r="AJ163" s="140"/>
      <c r="AK163" s="140"/>
      <c r="AL163" s="140"/>
      <c r="AM163" s="140"/>
      <c r="AN163" s="140"/>
      <c r="AO163" s="140"/>
      <c r="AP163" s="140"/>
      <c r="AQ163" s="140"/>
    </row>
    <row r="164" ht="27.0" customHeight="1">
      <c r="A164" s="185">
        <v>133.0</v>
      </c>
      <c r="B164" s="195"/>
      <c r="C164" s="195"/>
      <c r="D164" s="195"/>
      <c r="E164" s="195"/>
      <c r="F164" s="196"/>
      <c r="G164" s="201">
        <v>1.0</v>
      </c>
      <c r="H164" s="219">
        <f t="shared" si="5"/>
        <v>0</v>
      </c>
      <c r="I164" s="140"/>
      <c r="J164" s="198"/>
      <c r="K164" s="199"/>
      <c r="L164" s="199"/>
      <c r="M164" s="140"/>
      <c r="N164" s="140"/>
      <c r="O164" s="142"/>
      <c r="P164" s="191">
        <f t="shared" si="6"/>
        <v>0</v>
      </c>
      <c r="Q164" s="185">
        <f t="shared" si="7"/>
        <v>1</v>
      </c>
      <c r="R164" s="185">
        <f t="shared" si="8"/>
        <v>0</v>
      </c>
      <c r="S164" s="190"/>
      <c r="T164" s="191">
        <f t="shared" ref="T164:U164" si="145">C164/100</f>
        <v>0</v>
      </c>
      <c r="U164" s="191">
        <f t="shared" si="145"/>
        <v>0</v>
      </c>
      <c r="V164" s="191">
        <f t="shared" si="10"/>
        <v>0</v>
      </c>
      <c r="W164" s="194">
        <f t="shared" si="11"/>
        <v>0</v>
      </c>
      <c r="X164" s="140"/>
      <c r="Y164" s="140"/>
      <c r="Z164" s="140"/>
      <c r="AA164" s="140"/>
      <c r="AB164" s="140"/>
      <c r="AC164" s="140"/>
      <c r="AD164" s="140"/>
      <c r="AE164" s="140"/>
      <c r="AF164" s="140"/>
      <c r="AG164" s="140"/>
      <c r="AH164" s="140"/>
      <c r="AI164" s="140"/>
      <c r="AJ164" s="140"/>
      <c r="AK164" s="140"/>
      <c r="AL164" s="140"/>
      <c r="AM164" s="140"/>
      <c r="AN164" s="140"/>
      <c r="AO164" s="140"/>
      <c r="AP164" s="140"/>
      <c r="AQ164" s="140"/>
    </row>
    <row r="165" ht="27.0" customHeight="1">
      <c r="A165" s="185">
        <v>134.0</v>
      </c>
      <c r="B165" s="195"/>
      <c r="C165" s="195"/>
      <c r="D165" s="195"/>
      <c r="E165" s="195"/>
      <c r="F165" s="196"/>
      <c r="G165" s="201">
        <v>1.0</v>
      </c>
      <c r="H165" s="219">
        <f t="shared" si="5"/>
        <v>0</v>
      </c>
      <c r="I165" s="140"/>
      <c r="J165" s="198"/>
      <c r="K165" s="199"/>
      <c r="L165" s="199"/>
      <c r="M165" s="140"/>
      <c r="N165" s="140"/>
      <c r="O165" s="142"/>
      <c r="P165" s="191">
        <f t="shared" si="6"/>
        <v>0</v>
      </c>
      <c r="Q165" s="185">
        <f t="shared" si="7"/>
        <v>1</v>
      </c>
      <c r="R165" s="185">
        <f t="shared" si="8"/>
        <v>0</v>
      </c>
      <c r="S165" s="190"/>
      <c r="T165" s="191">
        <f t="shared" ref="T165:U165" si="146">C165/100</f>
        <v>0</v>
      </c>
      <c r="U165" s="191">
        <f t="shared" si="146"/>
        <v>0</v>
      </c>
      <c r="V165" s="191">
        <f t="shared" si="10"/>
        <v>0</v>
      </c>
      <c r="W165" s="194">
        <f t="shared" si="11"/>
        <v>0</v>
      </c>
      <c r="X165" s="140"/>
      <c r="Y165" s="140"/>
      <c r="Z165" s="140"/>
      <c r="AA165" s="140"/>
      <c r="AB165" s="140"/>
      <c r="AC165" s="140"/>
      <c r="AD165" s="140"/>
      <c r="AE165" s="140"/>
      <c r="AF165" s="140"/>
      <c r="AG165" s="140"/>
      <c r="AH165" s="140"/>
      <c r="AI165" s="140"/>
      <c r="AJ165" s="140"/>
      <c r="AK165" s="140"/>
      <c r="AL165" s="140"/>
      <c r="AM165" s="140"/>
      <c r="AN165" s="140"/>
      <c r="AO165" s="140"/>
      <c r="AP165" s="140"/>
      <c r="AQ165" s="140"/>
    </row>
    <row r="166" ht="27.0" customHeight="1">
      <c r="A166" s="185">
        <v>135.0</v>
      </c>
      <c r="B166" s="195"/>
      <c r="C166" s="195"/>
      <c r="D166" s="195"/>
      <c r="E166" s="195"/>
      <c r="F166" s="196"/>
      <c r="G166" s="201">
        <v>1.0</v>
      </c>
      <c r="H166" s="219">
        <f t="shared" si="5"/>
        <v>0</v>
      </c>
      <c r="I166" s="140"/>
      <c r="J166" s="198"/>
      <c r="K166" s="199"/>
      <c r="L166" s="199"/>
      <c r="M166" s="140"/>
      <c r="N166" s="140"/>
      <c r="O166" s="142"/>
      <c r="P166" s="191">
        <f t="shared" si="6"/>
        <v>0</v>
      </c>
      <c r="Q166" s="185">
        <f t="shared" si="7"/>
        <v>1</v>
      </c>
      <c r="R166" s="185">
        <f t="shared" si="8"/>
        <v>0</v>
      </c>
      <c r="S166" s="190"/>
      <c r="T166" s="191">
        <f t="shared" ref="T166:U166" si="147">C166/100</f>
        <v>0</v>
      </c>
      <c r="U166" s="191">
        <f t="shared" si="147"/>
        <v>0</v>
      </c>
      <c r="V166" s="191">
        <f t="shared" si="10"/>
        <v>0</v>
      </c>
      <c r="W166" s="194">
        <f t="shared" si="11"/>
        <v>0</v>
      </c>
      <c r="X166" s="140"/>
      <c r="Y166" s="140"/>
      <c r="Z166" s="140"/>
      <c r="AA166" s="140"/>
      <c r="AB166" s="140"/>
      <c r="AC166" s="140"/>
      <c r="AD166" s="140"/>
      <c r="AE166" s="140"/>
      <c r="AF166" s="140"/>
      <c r="AG166" s="140"/>
      <c r="AH166" s="140"/>
      <c r="AI166" s="140"/>
      <c r="AJ166" s="140"/>
      <c r="AK166" s="140"/>
      <c r="AL166" s="140"/>
      <c r="AM166" s="140"/>
      <c r="AN166" s="140"/>
      <c r="AO166" s="140"/>
      <c r="AP166" s="140"/>
      <c r="AQ166" s="140"/>
    </row>
    <row r="167" ht="27.0" customHeight="1">
      <c r="A167" s="185">
        <v>136.0</v>
      </c>
      <c r="B167" s="195"/>
      <c r="C167" s="195"/>
      <c r="D167" s="195"/>
      <c r="E167" s="195"/>
      <c r="F167" s="196"/>
      <c r="G167" s="201">
        <v>1.0</v>
      </c>
      <c r="H167" s="219">
        <f t="shared" si="5"/>
        <v>0</v>
      </c>
      <c r="I167" s="140"/>
      <c r="J167" s="198"/>
      <c r="K167" s="199"/>
      <c r="L167" s="199"/>
      <c r="M167" s="140"/>
      <c r="N167" s="140"/>
      <c r="O167" s="142"/>
      <c r="P167" s="191">
        <f t="shared" si="6"/>
        <v>0</v>
      </c>
      <c r="Q167" s="185">
        <f t="shared" si="7"/>
        <v>1</v>
      </c>
      <c r="R167" s="185">
        <f t="shared" si="8"/>
        <v>0</v>
      </c>
      <c r="S167" s="190"/>
      <c r="T167" s="191">
        <f t="shared" ref="T167:U167" si="148">C167/100</f>
        <v>0</v>
      </c>
      <c r="U167" s="191">
        <f t="shared" si="148"/>
        <v>0</v>
      </c>
      <c r="V167" s="191">
        <f t="shared" si="10"/>
        <v>0</v>
      </c>
      <c r="W167" s="194">
        <f t="shared" si="11"/>
        <v>0</v>
      </c>
      <c r="X167" s="140"/>
      <c r="Y167" s="140"/>
      <c r="Z167" s="140"/>
      <c r="AA167" s="140"/>
      <c r="AB167" s="140"/>
      <c r="AC167" s="140"/>
      <c r="AD167" s="140"/>
      <c r="AE167" s="140"/>
      <c r="AF167" s="140"/>
      <c r="AG167" s="140"/>
      <c r="AH167" s="140"/>
      <c r="AI167" s="140"/>
      <c r="AJ167" s="140"/>
      <c r="AK167" s="140"/>
      <c r="AL167" s="140"/>
      <c r="AM167" s="140"/>
      <c r="AN167" s="140"/>
      <c r="AO167" s="140"/>
      <c r="AP167" s="140"/>
      <c r="AQ167" s="140"/>
    </row>
    <row r="168" ht="27.0" customHeight="1">
      <c r="A168" s="185">
        <v>137.0</v>
      </c>
      <c r="B168" s="195"/>
      <c r="C168" s="195"/>
      <c r="D168" s="195"/>
      <c r="E168" s="195"/>
      <c r="F168" s="196"/>
      <c r="G168" s="201">
        <v>1.0</v>
      </c>
      <c r="H168" s="219">
        <f t="shared" si="5"/>
        <v>0</v>
      </c>
      <c r="I168" s="140"/>
      <c r="J168" s="198"/>
      <c r="K168" s="199"/>
      <c r="L168" s="199"/>
      <c r="M168" s="140"/>
      <c r="N168" s="140"/>
      <c r="O168" s="142"/>
      <c r="P168" s="191">
        <f t="shared" si="6"/>
        <v>0</v>
      </c>
      <c r="Q168" s="185">
        <f t="shared" si="7"/>
        <v>1</v>
      </c>
      <c r="R168" s="185">
        <f t="shared" si="8"/>
        <v>0</v>
      </c>
      <c r="S168" s="190"/>
      <c r="T168" s="191">
        <f t="shared" ref="T168:U168" si="149">C168/100</f>
        <v>0</v>
      </c>
      <c r="U168" s="191">
        <f t="shared" si="149"/>
        <v>0</v>
      </c>
      <c r="V168" s="191">
        <f t="shared" si="10"/>
        <v>0</v>
      </c>
      <c r="W168" s="194">
        <f t="shared" si="11"/>
        <v>0</v>
      </c>
      <c r="X168" s="140"/>
      <c r="Y168" s="140"/>
      <c r="Z168" s="140"/>
      <c r="AA168" s="140"/>
      <c r="AB168" s="140"/>
      <c r="AC168" s="140"/>
      <c r="AD168" s="140"/>
      <c r="AE168" s="140"/>
      <c r="AF168" s="140"/>
      <c r="AG168" s="140"/>
      <c r="AH168" s="140"/>
      <c r="AI168" s="140"/>
      <c r="AJ168" s="140"/>
      <c r="AK168" s="140"/>
      <c r="AL168" s="140"/>
      <c r="AM168" s="140"/>
      <c r="AN168" s="140"/>
      <c r="AO168" s="140"/>
      <c r="AP168" s="140"/>
      <c r="AQ168" s="140"/>
    </row>
    <row r="169" ht="27.0" customHeight="1">
      <c r="A169" s="185">
        <v>138.0</v>
      </c>
      <c r="B169" s="195"/>
      <c r="C169" s="195"/>
      <c r="D169" s="195"/>
      <c r="E169" s="195"/>
      <c r="F169" s="196"/>
      <c r="G169" s="201">
        <v>1.0</v>
      </c>
      <c r="H169" s="219">
        <f t="shared" si="5"/>
        <v>0</v>
      </c>
      <c r="I169" s="140"/>
      <c r="J169" s="198"/>
      <c r="K169" s="199"/>
      <c r="L169" s="199"/>
      <c r="M169" s="140"/>
      <c r="N169" s="140"/>
      <c r="O169" s="142"/>
      <c r="P169" s="191">
        <f t="shared" si="6"/>
        <v>0</v>
      </c>
      <c r="Q169" s="185">
        <f t="shared" si="7"/>
        <v>1</v>
      </c>
      <c r="R169" s="185">
        <f t="shared" si="8"/>
        <v>0</v>
      </c>
      <c r="S169" s="190"/>
      <c r="T169" s="191">
        <f t="shared" ref="T169:U169" si="150">C169/100</f>
        <v>0</v>
      </c>
      <c r="U169" s="191">
        <f t="shared" si="150"/>
        <v>0</v>
      </c>
      <c r="V169" s="191">
        <f t="shared" si="10"/>
        <v>0</v>
      </c>
      <c r="W169" s="194">
        <f t="shared" si="11"/>
        <v>0</v>
      </c>
      <c r="X169" s="140"/>
      <c r="Y169" s="140"/>
      <c r="Z169" s="140"/>
      <c r="AA169" s="140"/>
      <c r="AB169" s="140"/>
      <c r="AC169" s="140"/>
      <c r="AD169" s="140"/>
      <c r="AE169" s="140"/>
      <c r="AF169" s="140"/>
      <c r="AG169" s="140"/>
      <c r="AH169" s="140"/>
      <c r="AI169" s="140"/>
      <c r="AJ169" s="140"/>
      <c r="AK169" s="140"/>
      <c r="AL169" s="140"/>
      <c r="AM169" s="140"/>
      <c r="AN169" s="140"/>
      <c r="AO169" s="140"/>
      <c r="AP169" s="140"/>
      <c r="AQ169" s="140"/>
    </row>
    <row r="170" ht="27.0" customHeight="1">
      <c r="A170" s="185">
        <v>139.0</v>
      </c>
      <c r="B170" s="195"/>
      <c r="C170" s="195"/>
      <c r="D170" s="195"/>
      <c r="E170" s="195"/>
      <c r="F170" s="196"/>
      <c r="G170" s="201">
        <v>1.0</v>
      </c>
      <c r="H170" s="219">
        <f t="shared" si="5"/>
        <v>0</v>
      </c>
      <c r="I170" s="140"/>
      <c r="J170" s="198"/>
      <c r="K170" s="199"/>
      <c r="L170" s="199"/>
      <c r="M170" s="140"/>
      <c r="N170" s="140"/>
      <c r="O170" s="142"/>
      <c r="P170" s="191">
        <f t="shared" si="6"/>
        <v>0</v>
      </c>
      <c r="Q170" s="185">
        <f t="shared" si="7"/>
        <v>1</v>
      </c>
      <c r="R170" s="185">
        <f t="shared" si="8"/>
        <v>0</v>
      </c>
      <c r="S170" s="190"/>
      <c r="T170" s="191">
        <f t="shared" ref="T170:U170" si="151">C170/100</f>
        <v>0</v>
      </c>
      <c r="U170" s="191">
        <f t="shared" si="151"/>
        <v>0</v>
      </c>
      <c r="V170" s="191">
        <f t="shared" si="10"/>
        <v>0</v>
      </c>
      <c r="W170" s="194">
        <f t="shared" si="11"/>
        <v>0</v>
      </c>
      <c r="X170" s="140"/>
      <c r="Y170" s="140"/>
      <c r="Z170" s="140"/>
      <c r="AA170" s="140"/>
      <c r="AB170" s="140"/>
      <c r="AC170" s="140"/>
      <c r="AD170" s="140"/>
      <c r="AE170" s="140"/>
      <c r="AF170" s="140"/>
      <c r="AG170" s="140"/>
      <c r="AH170" s="140"/>
      <c r="AI170" s="140"/>
      <c r="AJ170" s="140"/>
      <c r="AK170" s="140"/>
      <c r="AL170" s="140"/>
      <c r="AM170" s="140"/>
      <c r="AN170" s="140"/>
      <c r="AO170" s="140"/>
      <c r="AP170" s="140"/>
      <c r="AQ170" s="140"/>
    </row>
    <row r="171" ht="27.0" customHeight="1">
      <c r="A171" s="185">
        <v>140.0</v>
      </c>
      <c r="B171" s="195"/>
      <c r="C171" s="195"/>
      <c r="D171" s="195"/>
      <c r="E171" s="195"/>
      <c r="F171" s="196"/>
      <c r="G171" s="201">
        <v>1.0</v>
      </c>
      <c r="H171" s="219">
        <f t="shared" si="5"/>
        <v>0</v>
      </c>
      <c r="I171" s="140"/>
      <c r="J171" s="198"/>
      <c r="K171" s="199"/>
      <c r="L171" s="199"/>
      <c r="M171" s="140"/>
      <c r="N171" s="140"/>
      <c r="O171" s="142"/>
      <c r="P171" s="191">
        <f t="shared" si="6"/>
        <v>0</v>
      </c>
      <c r="Q171" s="185">
        <f t="shared" si="7"/>
        <v>1</v>
      </c>
      <c r="R171" s="185">
        <f t="shared" si="8"/>
        <v>0</v>
      </c>
      <c r="S171" s="190"/>
      <c r="T171" s="191">
        <f t="shared" ref="T171:U171" si="152">C171/100</f>
        <v>0</v>
      </c>
      <c r="U171" s="191">
        <f t="shared" si="152"/>
        <v>0</v>
      </c>
      <c r="V171" s="191">
        <f t="shared" si="10"/>
        <v>0</v>
      </c>
      <c r="W171" s="194">
        <f t="shared" si="11"/>
        <v>0</v>
      </c>
      <c r="X171" s="140"/>
      <c r="Y171" s="140"/>
      <c r="Z171" s="140"/>
      <c r="AA171" s="140"/>
      <c r="AB171" s="140"/>
      <c r="AC171" s="140"/>
      <c r="AD171" s="140"/>
      <c r="AE171" s="140"/>
      <c r="AF171" s="140"/>
      <c r="AG171" s="140"/>
      <c r="AH171" s="140"/>
      <c r="AI171" s="140"/>
      <c r="AJ171" s="140"/>
      <c r="AK171" s="140"/>
      <c r="AL171" s="140"/>
      <c r="AM171" s="140"/>
      <c r="AN171" s="140"/>
      <c r="AO171" s="140"/>
      <c r="AP171" s="140"/>
      <c r="AQ171" s="140"/>
    </row>
    <row r="172" ht="27.0" customHeight="1">
      <c r="A172" s="185">
        <v>141.0</v>
      </c>
      <c r="B172" s="195"/>
      <c r="C172" s="195"/>
      <c r="D172" s="195"/>
      <c r="E172" s="195"/>
      <c r="F172" s="196"/>
      <c r="G172" s="201">
        <v>1.0</v>
      </c>
      <c r="H172" s="219">
        <f t="shared" si="5"/>
        <v>0</v>
      </c>
      <c r="I172" s="140"/>
      <c r="J172" s="198"/>
      <c r="K172" s="199"/>
      <c r="L172" s="199"/>
      <c r="M172" s="140"/>
      <c r="N172" s="140"/>
      <c r="O172" s="142"/>
      <c r="P172" s="191">
        <f t="shared" si="6"/>
        <v>0</v>
      </c>
      <c r="Q172" s="185">
        <f t="shared" si="7"/>
        <v>1</v>
      </c>
      <c r="R172" s="185">
        <f t="shared" si="8"/>
        <v>0</v>
      </c>
      <c r="S172" s="190"/>
      <c r="T172" s="191">
        <f t="shared" ref="T172:U172" si="153">C172/100</f>
        <v>0</v>
      </c>
      <c r="U172" s="191">
        <f t="shared" si="153"/>
        <v>0</v>
      </c>
      <c r="V172" s="191">
        <f t="shared" si="10"/>
        <v>0</v>
      </c>
      <c r="W172" s="194">
        <f t="shared" si="11"/>
        <v>0</v>
      </c>
      <c r="X172" s="140"/>
      <c r="Y172" s="140"/>
      <c r="Z172" s="140"/>
      <c r="AA172" s="140"/>
      <c r="AB172" s="140"/>
      <c r="AC172" s="140"/>
      <c r="AD172" s="140"/>
      <c r="AE172" s="140"/>
      <c r="AF172" s="140"/>
      <c r="AG172" s="140"/>
      <c r="AH172" s="140"/>
      <c r="AI172" s="140"/>
      <c r="AJ172" s="140"/>
      <c r="AK172" s="140"/>
      <c r="AL172" s="140"/>
      <c r="AM172" s="140"/>
      <c r="AN172" s="140"/>
      <c r="AO172" s="140"/>
      <c r="AP172" s="140"/>
      <c r="AQ172" s="140"/>
    </row>
    <row r="173" ht="27.0" customHeight="1">
      <c r="A173" s="185">
        <v>142.0</v>
      </c>
      <c r="B173" s="195"/>
      <c r="C173" s="195"/>
      <c r="D173" s="195"/>
      <c r="E173" s="195"/>
      <c r="F173" s="196"/>
      <c r="G173" s="201">
        <v>1.0</v>
      </c>
      <c r="H173" s="219">
        <f t="shared" si="5"/>
        <v>0</v>
      </c>
      <c r="I173" s="140"/>
      <c r="J173" s="198"/>
      <c r="K173" s="199"/>
      <c r="L173" s="199"/>
      <c r="M173" s="140"/>
      <c r="N173" s="140"/>
      <c r="O173" s="142"/>
      <c r="P173" s="191">
        <f t="shared" si="6"/>
        <v>0</v>
      </c>
      <c r="Q173" s="185">
        <f t="shared" si="7"/>
        <v>1</v>
      </c>
      <c r="R173" s="185">
        <f t="shared" si="8"/>
        <v>0</v>
      </c>
      <c r="S173" s="190"/>
      <c r="T173" s="191">
        <f t="shared" ref="T173:U173" si="154">C173/100</f>
        <v>0</v>
      </c>
      <c r="U173" s="191">
        <f t="shared" si="154"/>
        <v>0</v>
      </c>
      <c r="V173" s="191">
        <f t="shared" si="10"/>
        <v>0</v>
      </c>
      <c r="W173" s="194">
        <f t="shared" si="11"/>
        <v>0</v>
      </c>
      <c r="X173" s="140"/>
      <c r="Y173" s="140"/>
      <c r="Z173" s="140"/>
      <c r="AA173" s="140"/>
      <c r="AB173" s="140"/>
      <c r="AC173" s="140"/>
      <c r="AD173" s="140"/>
      <c r="AE173" s="140"/>
      <c r="AF173" s="140"/>
      <c r="AG173" s="140"/>
      <c r="AH173" s="140"/>
      <c r="AI173" s="140"/>
      <c r="AJ173" s="140"/>
      <c r="AK173" s="140"/>
      <c r="AL173" s="140"/>
      <c r="AM173" s="140"/>
      <c r="AN173" s="140"/>
      <c r="AO173" s="140"/>
      <c r="AP173" s="140"/>
      <c r="AQ173" s="140"/>
    </row>
    <row r="174" ht="27.0" customHeight="1">
      <c r="A174" s="185">
        <v>143.0</v>
      </c>
      <c r="B174" s="195"/>
      <c r="C174" s="195"/>
      <c r="D174" s="195"/>
      <c r="E174" s="195"/>
      <c r="F174" s="196"/>
      <c r="G174" s="201">
        <v>1.0</v>
      </c>
      <c r="H174" s="219">
        <f t="shared" si="5"/>
        <v>0</v>
      </c>
      <c r="I174" s="140"/>
      <c r="J174" s="198"/>
      <c r="K174" s="199"/>
      <c r="L174" s="199"/>
      <c r="M174" s="140"/>
      <c r="N174" s="140"/>
      <c r="O174" s="142"/>
      <c r="P174" s="191">
        <f t="shared" si="6"/>
        <v>0</v>
      </c>
      <c r="Q174" s="185">
        <f t="shared" si="7"/>
        <v>1</v>
      </c>
      <c r="R174" s="185">
        <f t="shared" si="8"/>
        <v>0</v>
      </c>
      <c r="S174" s="190"/>
      <c r="T174" s="191">
        <f t="shared" ref="T174:U174" si="155">C174/100</f>
        <v>0</v>
      </c>
      <c r="U174" s="191">
        <f t="shared" si="155"/>
        <v>0</v>
      </c>
      <c r="V174" s="191">
        <f t="shared" si="10"/>
        <v>0</v>
      </c>
      <c r="W174" s="194">
        <f t="shared" si="11"/>
        <v>0</v>
      </c>
      <c r="X174" s="140"/>
      <c r="Y174" s="140"/>
      <c r="Z174" s="140"/>
      <c r="AA174" s="140"/>
      <c r="AB174" s="140"/>
      <c r="AC174" s="140"/>
      <c r="AD174" s="140"/>
      <c r="AE174" s="140"/>
      <c r="AF174" s="140"/>
      <c r="AG174" s="140"/>
      <c r="AH174" s="140"/>
      <c r="AI174" s="140"/>
      <c r="AJ174" s="140"/>
      <c r="AK174" s="140"/>
      <c r="AL174" s="140"/>
      <c r="AM174" s="140"/>
      <c r="AN174" s="140"/>
      <c r="AO174" s="140"/>
      <c r="AP174" s="140"/>
      <c r="AQ174" s="140"/>
    </row>
    <row r="175" ht="27.0" customHeight="1">
      <c r="A175" s="185">
        <v>144.0</v>
      </c>
      <c r="B175" s="195"/>
      <c r="C175" s="195"/>
      <c r="D175" s="195"/>
      <c r="E175" s="195"/>
      <c r="F175" s="196"/>
      <c r="G175" s="201">
        <v>1.0</v>
      </c>
      <c r="H175" s="219">
        <f t="shared" si="5"/>
        <v>0</v>
      </c>
      <c r="I175" s="140"/>
      <c r="J175" s="198"/>
      <c r="K175" s="199"/>
      <c r="L175" s="199"/>
      <c r="M175" s="140"/>
      <c r="N175" s="140"/>
      <c r="O175" s="142"/>
      <c r="P175" s="191">
        <f t="shared" si="6"/>
        <v>0</v>
      </c>
      <c r="Q175" s="185">
        <f t="shared" si="7"/>
        <v>1</v>
      </c>
      <c r="R175" s="185">
        <f t="shared" si="8"/>
        <v>0</v>
      </c>
      <c r="S175" s="190"/>
      <c r="T175" s="191">
        <f t="shared" ref="T175:U175" si="156">C175/100</f>
        <v>0</v>
      </c>
      <c r="U175" s="191">
        <f t="shared" si="156"/>
        <v>0</v>
      </c>
      <c r="V175" s="191">
        <f t="shared" si="10"/>
        <v>0</v>
      </c>
      <c r="W175" s="194">
        <f t="shared" si="11"/>
        <v>0</v>
      </c>
      <c r="X175" s="140"/>
      <c r="Y175" s="140"/>
      <c r="Z175" s="140"/>
      <c r="AA175" s="140"/>
      <c r="AB175" s="140"/>
      <c r="AC175" s="140"/>
      <c r="AD175" s="140"/>
      <c r="AE175" s="140"/>
      <c r="AF175" s="140"/>
      <c r="AG175" s="140"/>
      <c r="AH175" s="140"/>
      <c r="AI175" s="140"/>
      <c r="AJ175" s="140"/>
      <c r="AK175" s="140"/>
      <c r="AL175" s="140"/>
      <c r="AM175" s="140"/>
      <c r="AN175" s="140"/>
      <c r="AO175" s="140"/>
      <c r="AP175" s="140"/>
      <c r="AQ175" s="140"/>
    </row>
    <row r="176" ht="27.0" customHeight="1">
      <c r="A176" s="185">
        <v>145.0</v>
      </c>
      <c r="B176" s="195"/>
      <c r="C176" s="195"/>
      <c r="D176" s="195"/>
      <c r="E176" s="195"/>
      <c r="F176" s="196"/>
      <c r="G176" s="201">
        <v>1.0</v>
      </c>
      <c r="H176" s="219">
        <f t="shared" si="5"/>
        <v>0</v>
      </c>
      <c r="I176" s="140"/>
      <c r="J176" s="198"/>
      <c r="K176" s="199"/>
      <c r="L176" s="199"/>
      <c r="M176" s="140"/>
      <c r="N176" s="140"/>
      <c r="O176" s="142"/>
      <c r="P176" s="191">
        <f t="shared" si="6"/>
        <v>0</v>
      </c>
      <c r="Q176" s="185">
        <f t="shared" si="7"/>
        <v>1</v>
      </c>
      <c r="R176" s="185">
        <f t="shared" si="8"/>
        <v>0</v>
      </c>
      <c r="S176" s="190"/>
      <c r="T176" s="191">
        <f t="shared" ref="T176:U176" si="157">C176/100</f>
        <v>0</v>
      </c>
      <c r="U176" s="191">
        <f t="shared" si="157"/>
        <v>0</v>
      </c>
      <c r="V176" s="191">
        <f t="shared" si="10"/>
        <v>0</v>
      </c>
      <c r="W176" s="194">
        <f t="shared" si="11"/>
        <v>0</v>
      </c>
      <c r="X176" s="140"/>
      <c r="Y176" s="140"/>
      <c r="Z176" s="140"/>
      <c r="AA176" s="140"/>
      <c r="AB176" s="140"/>
      <c r="AC176" s="140"/>
      <c r="AD176" s="140"/>
      <c r="AE176" s="140"/>
      <c r="AF176" s="140"/>
      <c r="AG176" s="140"/>
      <c r="AH176" s="140"/>
      <c r="AI176" s="140"/>
      <c r="AJ176" s="140"/>
      <c r="AK176" s="140"/>
      <c r="AL176" s="140"/>
      <c r="AM176" s="140"/>
      <c r="AN176" s="140"/>
      <c r="AO176" s="140"/>
      <c r="AP176" s="140"/>
      <c r="AQ176" s="140"/>
    </row>
    <row r="177" ht="27.0" customHeight="1">
      <c r="A177" s="185">
        <v>146.0</v>
      </c>
      <c r="B177" s="195"/>
      <c r="C177" s="195"/>
      <c r="D177" s="195"/>
      <c r="E177" s="195"/>
      <c r="F177" s="196"/>
      <c r="G177" s="201">
        <v>1.0</v>
      </c>
      <c r="H177" s="219">
        <f t="shared" si="5"/>
        <v>0</v>
      </c>
      <c r="I177" s="140"/>
      <c r="J177" s="198"/>
      <c r="K177" s="199"/>
      <c r="L177" s="199"/>
      <c r="M177" s="140"/>
      <c r="N177" s="140"/>
      <c r="O177" s="142"/>
      <c r="P177" s="191">
        <f t="shared" si="6"/>
        <v>0</v>
      </c>
      <c r="Q177" s="185">
        <f t="shared" si="7"/>
        <v>1</v>
      </c>
      <c r="R177" s="185">
        <f t="shared" si="8"/>
        <v>0</v>
      </c>
      <c r="S177" s="190"/>
      <c r="T177" s="191">
        <f t="shared" ref="T177:U177" si="158">C177/100</f>
        <v>0</v>
      </c>
      <c r="U177" s="191">
        <f t="shared" si="158"/>
        <v>0</v>
      </c>
      <c r="V177" s="191">
        <f t="shared" si="10"/>
        <v>0</v>
      </c>
      <c r="W177" s="194">
        <f t="shared" si="11"/>
        <v>0</v>
      </c>
      <c r="X177" s="140"/>
      <c r="Y177" s="140"/>
      <c r="Z177" s="140"/>
      <c r="AA177" s="140"/>
      <c r="AB177" s="140"/>
      <c r="AC177" s="140"/>
      <c r="AD177" s="140"/>
      <c r="AE177" s="140"/>
      <c r="AF177" s="140"/>
      <c r="AG177" s="140"/>
      <c r="AH177" s="140"/>
      <c r="AI177" s="140"/>
      <c r="AJ177" s="140"/>
      <c r="AK177" s="140"/>
      <c r="AL177" s="140"/>
      <c r="AM177" s="140"/>
      <c r="AN177" s="140"/>
      <c r="AO177" s="140"/>
      <c r="AP177" s="140"/>
      <c r="AQ177" s="140"/>
    </row>
    <row r="178" ht="27.0" customHeight="1">
      <c r="A178" s="185">
        <v>147.0</v>
      </c>
      <c r="B178" s="195"/>
      <c r="C178" s="195"/>
      <c r="D178" s="195"/>
      <c r="E178" s="195"/>
      <c r="F178" s="196"/>
      <c r="G178" s="201">
        <v>1.0</v>
      </c>
      <c r="H178" s="219">
        <f t="shared" si="5"/>
        <v>0</v>
      </c>
      <c r="I178" s="140"/>
      <c r="J178" s="198"/>
      <c r="K178" s="199"/>
      <c r="L178" s="199"/>
      <c r="M178" s="140"/>
      <c r="N178" s="140"/>
      <c r="O178" s="142"/>
      <c r="P178" s="191">
        <f t="shared" si="6"/>
        <v>0</v>
      </c>
      <c r="Q178" s="185">
        <f t="shared" si="7"/>
        <v>1</v>
      </c>
      <c r="R178" s="185">
        <f t="shared" si="8"/>
        <v>0</v>
      </c>
      <c r="S178" s="190"/>
      <c r="T178" s="191">
        <f t="shared" ref="T178:U178" si="159">C178/100</f>
        <v>0</v>
      </c>
      <c r="U178" s="191">
        <f t="shared" si="159"/>
        <v>0</v>
      </c>
      <c r="V178" s="191">
        <f t="shared" si="10"/>
        <v>0</v>
      </c>
      <c r="W178" s="194">
        <f t="shared" si="11"/>
        <v>0</v>
      </c>
      <c r="X178" s="140"/>
      <c r="Y178" s="140"/>
      <c r="Z178" s="140"/>
      <c r="AA178" s="140"/>
      <c r="AB178" s="140"/>
      <c r="AC178" s="140"/>
      <c r="AD178" s="140"/>
      <c r="AE178" s="140"/>
      <c r="AF178" s="140"/>
      <c r="AG178" s="140"/>
      <c r="AH178" s="140"/>
      <c r="AI178" s="140"/>
      <c r="AJ178" s="140"/>
      <c r="AK178" s="140"/>
      <c r="AL178" s="140"/>
      <c r="AM178" s="140"/>
      <c r="AN178" s="140"/>
      <c r="AO178" s="140"/>
      <c r="AP178" s="140"/>
      <c r="AQ178" s="140"/>
    </row>
    <row r="179" ht="27.0" customHeight="1">
      <c r="A179" s="185">
        <v>148.0</v>
      </c>
      <c r="B179" s="195"/>
      <c r="C179" s="195"/>
      <c r="D179" s="195"/>
      <c r="E179" s="195"/>
      <c r="F179" s="196"/>
      <c r="G179" s="201">
        <v>1.0</v>
      </c>
      <c r="H179" s="219">
        <f t="shared" si="5"/>
        <v>0</v>
      </c>
      <c r="I179" s="140"/>
      <c r="J179" s="198"/>
      <c r="K179" s="199"/>
      <c r="L179" s="199"/>
      <c r="M179" s="140"/>
      <c r="N179" s="140"/>
      <c r="O179" s="142"/>
      <c r="P179" s="191">
        <f t="shared" si="6"/>
        <v>0</v>
      </c>
      <c r="Q179" s="185">
        <f t="shared" si="7"/>
        <v>1</v>
      </c>
      <c r="R179" s="185">
        <f t="shared" si="8"/>
        <v>0</v>
      </c>
      <c r="S179" s="190"/>
      <c r="T179" s="191">
        <f t="shared" ref="T179:U179" si="160">C179/100</f>
        <v>0</v>
      </c>
      <c r="U179" s="191">
        <f t="shared" si="160"/>
        <v>0</v>
      </c>
      <c r="V179" s="191">
        <f t="shared" si="10"/>
        <v>0</v>
      </c>
      <c r="W179" s="194">
        <f t="shared" si="11"/>
        <v>0</v>
      </c>
      <c r="X179" s="140"/>
      <c r="Y179" s="140"/>
      <c r="Z179" s="140"/>
      <c r="AA179" s="140"/>
      <c r="AB179" s="140"/>
      <c r="AC179" s="140"/>
      <c r="AD179" s="140"/>
      <c r="AE179" s="140"/>
      <c r="AF179" s="140"/>
      <c r="AG179" s="140"/>
      <c r="AH179" s="140"/>
      <c r="AI179" s="140"/>
      <c r="AJ179" s="140"/>
      <c r="AK179" s="140"/>
      <c r="AL179" s="140"/>
      <c r="AM179" s="140"/>
      <c r="AN179" s="140"/>
      <c r="AO179" s="140"/>
      <c r="AP179" s="140"/>
      <c r="AQ179" s="140"/>
    </row>
    <row r="180" ht="27.0" customHeight="1">
      <c r="A180" s="185">
        <v>149.0</v>
      </c>
      <c r="B180" s="195"/>
      <c r="C180" s="195"/>
      <c r="D180" s="195"/>
      <c r="E180" s="195"/>
      <c r="F180" s="196"/>
      <c r="G180" s="201">
        <v>1.0</v>
      </c>
      <c r="H180" s="219">
        <f t="shared" si="5"/>
        <v>0</v>
      </c>
      <c r="I180" s="140"/>
      <c r="J180" s="198"/>
      <c r="K180" s="199"/>
      <c r="L180" s="199"/>
      <c r="M180" s="140"/>
      <c r="N180" s="140"/>
      <c r="O180" s="142"/>
      <c r="P180" s="191">
        <f t="shared" si="6"/>
        <v>0</v>
      </c>
      <c r="Q180" s="185">
        <f t="shared" si="7"/>
        <v>1</v>
      </c>
      <c r="R180" s="185">
        <f t="shared" si="8"/>
        <v>0</v>
      </c>
      <c r="S180" s="190"/>
      <c r="T180" s="191">
        <f t="shared" ref="T180:U180" si="161">C180/100</f>
        <v>0</v>
      </c>
      <c r="U180" s="191">
        <f t="shared" si="161"/>
        <v>0</v>
      </c>
      <c r="V180" s="191">
        <f t="shared" si="10"/>
        <v>0</v>
      </c>
      <c r="W180" s="194">
        <f t="shared" si="11"/>
        <v>0</v>
      </c>
      <c r="X180" s="140"/>
      <c r="Y180" s="140"/>
      <c r="Z180" s="140"/>
      <c r="AA180" s="140"/>
      <c r="AB180" s="140"/>
      <c r="AC180" s="140"/>
      <c r="AD180" s="140"/>
      <c r="AE180" s="140"/>
      <c r="AF180" s="140"/>
      <c r="AG180" s="140"/>
      <c r="AH180" s="140"/>
      <c r="AI180" s="140"/>
      <c r="AJ180" s="140"/>
      <c r="AK180" s="140"/>
      <c r="AL180" s="140"/>
      <c r="AM180" s="140"/>
      <c r="AN180" s="140"/>
      <c r="AO180" s="140"/>
      <c r="AP180" s="140"/>
      <c r="AQ180" s="140"/>
    </row>
    <row r="181" ht="27.0" customHeight="1">
      <c r="A181" s="185">
        <v>150.0</v>
      </c>
      <c r="B181" s="195"/>
      <c r="C181" s="195"/>
      <c r="D181" s="195"/>
      <c r="E181" s="195"/>
      <c r="F181" s="196"/>
      <c r="G181" s="201">
        <v>1.0</v>
      </c>
      <c r="H181" s="219">
        <f t="shared" si="5"/>
        <v>0</v>
      </c>
      <c r="I181" s="140"/>
      <c r="J181" s="198"/>
      <c r="K181" s="199"/>
      <c r="L181" s="199"/>
      <c r="M181" s="140"/>
      <c r="N181" s="140"/>
      <c r="O181" s="142"/>
      <c r="P181" s="191">
        <f t="shared" si="6"/>
        <v>0</v>
      </c>
      <c r="Q181" s="185">
        <f t="shared" si="7"/>
        <v>1</v>
      </c>
      <c r="R181" s="185">
        <f t="shared" si="8"/>
        <v>0</v>
      </c>
      <c r="S181" s="190"/>
      <c r="T181" s="191">
        <f t="shared" ref="T181:U181" si="162">C181/100</f>
        <v>0</v>
      </c>
      <c r="U181" s="191">
        <f t="shared" si="162"/>
        <v>0</v>
      </c>
      <c r="V181" s="191">
        <f t="shared" si="10"/>
        <v>0</v>
      </c>
      <c r="W181" s="194">
        <f t="shared" si="11"/>
        <v>0</v>
      </c>
      <c r="X181" s="140"/>
      <c r="Y181" s="140"/>
      <c r="Z181" s="140"/>
      <c r="AA181" s="140"/>
      <c r="AB181" s="140"/>
      <c r="AC181" s="140"/>
      <c r="AD181" s="140"/>
      <c r="AE181" s="140"/>
      <c r="AF181" s="140"/>
      <c r="AG181" s="140"/>
      <c r="AH181" s="140"/>
      <c r="AI181" s="140"/>
      <c r="AJ181" s="140"/>
      <c r="AK181" s="140"/>
      <c r="AL181" s="140"/>
      <c r="AM181" s="140"/>
      <c r="AN181" s="140"/>
      <c r="AO181" s="140"/>
      <c r="AP181" s="140"/>
      <c r="AQ181" s="140"/>
    </row>
    <row r="182" ht="27.0" customHeight="1">
      <c r="A182" s="185">
        <v>151.0</v>
      </c>
      <c r="B182" s="195"/>
      <c r="C182" s="195"/>
      <c r="D182" s="195"/>
      <c r="E182" s="195"/>
      <c r="F182" s="196"/>
      <c r="G182" s="201">
        <v>1.0</v>
      </c>
      <c r="H182" s="219">
        <f t="shared" si="5"/>
        <v>0</v>
      </c>
      <c r="I182" s="140"/>
      <c r="J182" s="198"/>
      <c r="K182" s="199"/>
      <c r="L182" s="199"/>
      <c r="M182" s="140"/>
      <c r="N182" s="140"/>
      <c r="O182" s="142"/>
      <c r="P182" s="191">
        <f t="shared" si="6"/>
        <v>0</v>
      </c>
      <c r="Q182" s="185">
        <f t="shared" si="7"/>
        <v>1</v>
      </c>
      <c r="R182" s="185">
        <f t="shared" si="8"/>
        <v>0</v>
      </c>
      <c r="S182" s="190"/>
      <c r="T182" s="191">
        <f t="shared" ref="T182:U182" si="163">C182/100</f>
        <v>0</v>
      </c>
      <c r="U182" s="191">
        <f t="shared" si="163"/>
        <v>0</v>
      </c>
      <c r="V182" s="191">
        <f t="shared" si="10"/>
        <v>0</v>
      </c>
      <c r="W182" s="194">
        <f t="shared" si="11"/>
        <v>0</v>
      </c>
      <c r="X182" s="140"/>
      <c r="Y182" s="140"/>
      <c r="Z182" s="140"/>
      <c r="AA182" s="140"/>
      <c r="AB182" s="140"/>
      <c r="AC182" s="140"/>
      <c r="AD182" s="140"/>
      <c r="AE182" s="140"/>
      <c r="AF182" s="140"/>
      <c r="AG182" s="140"/>
      <c r="AH182" s="140"/>
      <c r="AI182" s="140"/>
      <c r="AJ182" s="140"/>
      <c r="AK182" s="140"/>
      <c r="AL182" s="140"/>
      <c r="AM182" s="140"/>
      <c r="AN182" s="140"/>
      <c r="AO182" s="140"/>
      <c r="AP182" s="140"/>
      <c r="AQ182" s="140"/>
    </row>
    <row r="183" ht="27.0" customHeight="1">
      <c r="A183" s="185">
        <v>152.0</v>
      </c>
      <c r="B183" s="195"/>
      <c r="C183" s="195"/>
      <c r="D183" s="195"/>
      <c r="E183" s="195"/>
      <c r="F183" s="196"/>
      <c r="G183" s="201">
        <v>1.0</v>
      </c>
      <c r="H183" s="219">
        <f t="shared" si="5"/>
        <v>0</v>
      </c>
      <c r="I183" s="140"/>
      <c r="J183" s="198"/>
      <c r="K183" s="199"/>
      <c r="L183" s="199"/>
      <c r="M183" s="140"/>
      <c r="N183" s="140"/>
      <c r="O183" s="142"/>
      <c r="P183" s="191">
        <f t="shared" si="6"/>
        <v>0</v>
      </c>
      <c r="Q183" s="185">
        <f t="shared" si="7"/>
        <v>1</v>
      </c>
      <c r="R183" s="185">
        <f t="shared" si="8"/>
        <v>0</v>
      </c>
      <c r="S183" s="190"/>
      <c r="T183" s="191">
        <f t="shared" ref="T183:U183" si="164">C183/100</f>
        <v>0</v>
      </c>
      <c r="U183" s="191">
        <f t="shared" si="164"/>
        <v>0</v>
      </c>
      <c r="V183" s="191">
        <f t="shared" si="10"/>
        <v>0</v>
      </c>
      <c r="W183" s="194">
        <f t="shared" si="11"/>
        <v>0</v>
      </c>
      <c r="X183" s="140"/>
      <c r="Y183" s="140"/>
      <c r="Z183" s="140"/>
      <c r="AA183" s="140"/>
      <c r="AB183" s="140"/>
      <c r="AC183" s="140"/>
      <c r="AD183" s="140"/>
      <c r="AE183" s="140"/>
      <c r="AF183" s="140"/>
      <c r="AG183" s="140"/>
      <c r="AH183" s="140"/>
      <c r="AI183" s="140"/>
      <c r="AJ183" s="140"/>
      <c r="AK183" s="140"/>
      <c r="AL183" s="140"/>
      <c r="AM183" s="140"/>
      <c r="AN183" s="140"/>
      <c r="AO183" s="140"/>
      <c r="AP183" s="140"/>
      <c r="AQ183" s="140"/>
    </row>
    <row r="184" ht="27.0" customHeight="1">
      <c r="A184" s="185">
        <v>153.0</v>
      </c>
      <c r="B184" s="195"/>
      <c r="C184" s="195"/>
      <c r="D184" s="195"/>
      <c r="E184" s="195"/>
      <c r="F184" s="196"/>
      <c r="G184" s="201">
        <v>1.0</v>
      </c>
      <c r="H184" s="219">
        <f t="shared" si="5"/>
        <v>0</v>
      </c>
      <c r="I184" s="140"/>
      <c r="J184" s="198"/>
      <c r="K184" s="199"/>
      <c r="L184" s="199"/>
      <c r="M184" s="140"/>
      <c r="N184" s="140"/>
      <c r="O184" s="142"/>
      <c r="P184" s="191">
        <f t="shared" si="6"/>
        <v>0</v>
      </c>
      <c r="Q184" s="185">
        <f t="shared" si="7"/>
        <v>1</v>
      </c>
      <c r="R184" s="185">
        <f t="shared" si="8"/>
        <v>0</v>
      </c>
      <c r="S184" s="190"/>
      <c r="T184" s="191">
        <f t="shared" ref="T184:U184" si="165">C184/100</f>
        <v>0</v>
      </c>
      <c r="U184" s="191">
        <f t="shared" si="165"/>
        <v>0</v>
      </c>
      <c r="V184" s="191">
        <f t="shared" si="10"/>
        <v>0</v>
      </c>
      <c r="W184" s="194">
        <f t="shared" si="11"/>
        <v>0</v>
      </c>
      <c r="X184" s="140"/>
      <c r="Y184" s="140"/>
      <c r="Z184" s="140"/>
      <c r="AA184" s="140"/>
      <c r="AB184" s="140"/>
      <c r="AC184" s="140"/>
      <c r="AD184" s="140"/>
      <c r="AE184" s="140"/>
      <c r="AF184" s="140"/>
      <c r="AG184" s="140"/>
      <c r="AH184" s="140"/>
      <c r="AI184" s="140"/>
      <c r="AJ184" s="140"/>
      <c r="AK184" s="140"/>
      <c r="AL184" s="140"/>
      <c r="AM184" s="140"/>
      <c r="AN184" s="140"/>
      <c r="AO184" s="140"/>
      <c r="AP184" s="140"/>
      <c r="AQ184" s="140"/>
    </row>
    <row r="185" ht="27.0" customHeight="1">
      <c r="A185" s="185">
        <v>154.0</v>
      </c>
      <c r="B185" s="195"/>
      <c r="C185" s="195"/>
      <c r="D185" s="195"/>
      <c r="E185" s="195"/>
      <c r="F185" s="196"/>
      <c r="G185" s="201">
        <v>1.0</v>
      </c>
      <c r="H185" s="219">
        <f t="shared" si="5"/>
        <v>0</v>
      </c>
      <c r="I185" s="140"/>
      <c r="J185" s="198"/>
      <c r="K185" s="199"/>
      <c r="L185" s="199"/>
      <c r="M185" s="140"/>
      <c r="N185" s="140"/>
      <c r="O185" s="142"/>
      <c r="P185" s="191">
        <f t="shared" si="6"/>
        <v>0</v>
      </c>
      <c r="Q185" s="185">
        <f t="shared" si="7"/>
        <v>1</v>
      </c>
      <c r="R185" s="185">
        <f t="shared" si="8"/>
        <v>0</v>
      </c>
      <c r="S185" s="190"/>
      <c r="T185" s="191">
        <f t="shared" ref="T185:U185" si="166">C185/100</f>
        <v>0</v>
      </c>
      <c r="U185" s="191">
        <f t="shared" si="166"/>
        <v>0</v>
      </c>
      <c r="V185" s="191">
        <f t="shared" si="10"/>
        <v>0</v>
      </c>
      <c r="W185" s="194">
        <f t="shared" si="11"/>
        <v>0</v>
      </c>
      <c r="X185" s="140"/>
      <c r="Y185" s="140"/>
      <c r="Z185" s="140"/>
      <c r="AA185" s="140"/>
      <c r="AB185" s="140"/>
      <c r="AC185" s="140"/>
      <c r="AD185" s="140"/>
      <c r="AE185" s="140"/>
      <c r="AF185" s="140"/>
      <c r="AG185" s="140"/>
      <c r="AH185" s="140"/>
      <c r="AI185" s="140"/>
      <c r="AJ185" s="140"/>
      <c r="AK185" s="140"/>
      <c r="AL185" s="140"/>
      <c r="AM185" s="140"/>
      <c r="AN185" s="140"/>
      <c r="AO185" s="140"/>
      <c r="AP185" s="140"/>
      <c r="AQ185" s="140"/>
    </row>
    <row r="186" ht="27.0" customHeight="1">
      <c r="A186" s="185">
        <v>155.0</v>
      </c>
      <c r="B186" s="195"/>
      <c r="C186" s="195"/>
      <c r="D186" s="195"/>
      <c r="E186" s="195"/>
      <c r="F186" s="196"/>
      <c r="G186" s="201">
        <v>1.0</v>
      </c>
      <c r="H186" s="219">
        <f t="shared" si="5"/>
        <v>0</v>
      </c>
      <c r="I186" s="140"/>
      <c r="J186" s="198"/>
      <c r="K186" s="199"/>
      <c r="L186" s="199"/>
      <c r="M186" s="140"/>
      <c r="N186" s="140"/>
      <c r="O186" s="142"/>
      <c r="P186" s="191">
        <f t="shared" si="6"/>
        <v>0</v>
      </c>
      <c r="Q186" s="185">
        <f t="shared" si="7"/>
        <v>1</v>
      </c>
      <c r="R186" s="185">
        <f t="shared" si="8"/>
        <v>0</v>
      </c>
      <c r="S186" s="190"/>
      <c r="T186" s="191">
        <f t="shared" ref="T186:U186" si="167">C186/100</f>
        <v>0</v>
      </c>
      <c r="U186" s="191">
        <f t="shared" si="167"/>
        <v>0</v>
      </c>
      <c r="V186" s="191">
        <f t="shared" si="10"/>
        <v>0</v>
      </c>
      <c r="W186" s="194">
        <f t="shared" si="11"/>
        <v>0</v>
      </c>
      <c r="X186" s="140"/>
      <c r="Y186" s="140"/>
      <c r="Z186" s="140"/>
      <c r="AA186" s="140"/>
      <c r="AB186" s="140"/>
      <c r="AC186" s="140"/>
      <c r="AD186" s="140"/>
      <c r="AE186" s="140"/>
      <c r="AF186" s="140"/>
      <c r="AG186" s="140"/>
      <c r="AH186" s="140"/>
      <c r="AI186" s="140"/>
      <c r="AJ186" s="140"/>
      <c r="AK186" s="140"/>
      <c r="AL186" s="140"/>
      <c r="AM186" s="140"/>
      <c r="AN186" s="140"/>
      <c r="AO186" s="140"/>
      <c r="AP186" s="140"/>
      <c r="AQ186" s="140"/>
    </row>
    <row r="187" ht="27.0" customHeight="1">
      <c r="A187" s="185">
        <v>156.0</v>
      </c>
      <c r="B187" s="195"/>
      <c r="C187" s="195"/>
      <c r="D187" s="195"/>
      <c r="E187" s="195"/>
      <c r="F187" s="196"/>
      <c r="G187" s="201">
        <v>1.0</v>
      </c>
      <c r="H187" s="219">
        <f t="shared" si="5"/>
        <v>0</v>
      </c>
      <c r="I187" s="140"/>
      <c r="J187" s="198"/>
      <c r="K187" s="199"/>
      <c r="L187" s="199"/>
      <c r="M187" s="140"/>
      <c r="N187" s="140"/>
      <c r="O187" s="142"/>
      <c r="P187" s="191">
        <f t="shared" si="6"/>
        <v>0</v>
      </c>
      <c r="Q187" s="185">
        <f t="shared" si="7"/>
        <v>1</v>
      </c>
      <c r="R187" s="185">
        <f t="shared" si="8"/>
        <v>0</v>
      </c>
      <c r="S187" s="190"/>
      <c r="T187" s="191">
        <f t="shared" ref="T187:U187" si="168">C187/100</f>
        <v>0</v>
      </c>
      <c r="U187" s="191">
        <f t="shared" si="168"/>
        <v>0</v>
      </c>
      <c r="V187" s="191">
        <f t="shared" si="10"/>
        <v>0</v>
      </c>
      <c r="W187" s="194">
        <f t="shared" si="11"/>
        <v>0</v>
      </c>
      <c r="X187" s="140"/>
      <c r="Y187" s="140"/>
      <c r="Z187" s="140"/>
      <c r="AA187" s="140"/>
      <c r="AB187" s="140"/>
      <c r="AC187" s="140"/>
      <c r="AD187" s="140"/>
      <c r="AE187" s="140"/>
      <c r="AF187" s="140"/>
      <c r="AG187" s="140"/>
      <c r="AH187" s="140"/>
      <c r="AI187" s="140"/>
      <c r="AJ187" s="140"/>
      <c r="AK187" s="140"/>
      <c r="AL187" s="140"/>
      <c r="AM187" s="140"/>
      <c r="AN187" s="140"/>
      <c r="AO187" s="140"/>
      <c r="AP187" s="140"/>
      <c r="AQ187" s="140"/>
    </row>
    <row r="188" ht="27.0" customHeight="1">
      <c r="A188" s="185">
        <v>157.0</v>
      </c>
      <c r="B188" s="195"/>
      <c r="C188" s="195"/>
      <c r="D188" s="195"/>
      <c r="E188" s="195"/>
      <c r="F188" s="196"/>
      <c r="G188" s="201">
        <v>1.0</v>
      </c>
      <c r="H188" s="219">
        <f t="shared" si="5"/>
        <v>0</v>
      </c>
      <c r="I188" s="140"/>
      <c r="J188" s="198"/>
      <c r="K188" s="199"/>
      <c r="L188" s="199"/>
      <c r="M188" s="140"/>
      <c r="N188" s="140"/>
      <c r="O188" s="142"/>
      <c r="P188" s="191">
        <f t="shared" si="6"/>
        <v>0</v>
      </c>
      <c r="Q188" s="185">
        <f t="shared" si="7"/>
        <v>1</v>
      </c>
      <c r="R188" s="185">
        <f t="shared" si="8"/>
        <v>0</v>
      </c>
      <c r="S188" s="190"/>
      <c r="T188" s="191">
        <f t="shared" ref="T188:U188" si="169">C188/100</f>
        <v>0</v>
      </c>
      <c r="U188" s="191">
        <f t="shared" si="169"/>
        <v>0</v>
      </c>
      <c r="V188" s="191">
        <f t="shared" si="10"/>
        <v>0</v>
      </c>
      <c r="W188" s="194">
        <f t="shared" si="11"/>
        <v>0</v>
      </c>
      <c r="X188" s="140"/>
      <c r="Y188" s="140"/>
      <c r="Z188" s="140"/>
      <c r="AA188" s="140"/>
      <c r="AB188" s="140"/>
      <c r="AC188" s="140"/>
      <c r="AD188" s="140"/>
      <c r="AE188" s="140"/>
      <c r="AF188" s="140"/>
      <c r="AG188" s="140"/>
      <c r="AH188" s="140"/>
      <c r="AI188" s="140"/>
      <c r="AJ188" s="140"/>
      <c r="AK188" s="140"/>
      <c r="AL188" s="140"/>
      <c r="AM188" s="140"/>
      <c r="AN188" s="140"/>
      <c r="AO188" s="140"/>
      <c r="AP188" s="140"/>
      <c r="AQ188" s="140"/>
    </row>
    <row r="189" ht="27.0" customHeight="1">
      <c r="A189" s="185">
        <v>158.0</v>
      </c>
      <c r="B189" s="195"/>
      <c r="C189" s="195"/>
      <c r="D189" s="195"/>
      <c r="E189" s="195"/>
      <c r="F189" s="196"/>
      <c r="G189" s="201">
        <v>1.0</v>
      </c>
      <c r="H189" s="219">
        <f t="shared" si="5"/>
        <v>0</v>
      </c>
      <c r="I189" s="140"/>
      <c r="J189" s="198"/>
      <c r="K189" s="199"/>
      <c r="L189" s="199"/>
      <c r="M189" s="140"/>
      <c r="N189" s="140"/>
      <c r="O189" s="142"/>
      <c r="P189" s="191">
        <f t="shared" si="6"/>
        <v>0</v>
      </c>
      <c r="Q189" s="185">
        <f t="shared" si="7"/>
        <v>1</v>
      </c>
      <c r="R189" s="185">
        <f t="shared" si="8"/>
        <v>0</v>
      </c>
      <c r="S189" s="190"/>
      <c r="T189" s="191">
        <f t="shared" ref="T189:U189" si="170">C189/100</f>
        <v>0</v>
      </c>
      <c r="U189" s="191">
        <f t="shared" si="170"/>
        <v>0</v>
      </c>
      <c r="V189" s="191">
        <f t="shared" si="10"/>
        <v>0</v>
      </c>
      <c r="W189" s="194">
        <f t="shared" si="11"/>
        <v>0</v>
      </c>
      <c r="X189" s="140"/>
      <c r="Y189" s="140"/>
      <c r="Z189" s="140"/>
      <c r="AA189" s="140"/>
      <c r="AB189" s="140"/>
      <c r="AC189" s="140"/>
      <c r="AD189" s="140"/>
      <c r="AE189" s="140"/>
      <c r="AF189" s="140"/>
      <c r="AG189" s="140"/>
      <c r="AH189" s="140"/>
      <c r="AI189" s="140"/>
      <c r="AJ189" s="140"/>
      <c r="AK189" s="140"/>
      <c r="AL189" s="140"/>
      <c r="AM189" s="140"/>
      <c r="AN189" s="140"/>
      <c r="AO189" s="140"/>
      <c r="AP189" s="140"/>
      <c r="AQ189" s="140"/>
    </row>
    <row r="190" ht="27.0" customHeight="1">
      <c r="A190" s="185">
        <v>159.0</v>
      </c>
      <c r="B190" s="195"/>
      <c r="C190" s="195"/>
      <c r="D190" s="195"/>
      <c r="E190" s="195"/>
      <c r="F190" s="196"/>
      <c r="G190" s="201">
        <v>1.0</v>
      </c>
      <c r="H190" s="219">
        <f t="shared" si="5"/>
        <v>0</v>
      </c>
      <c r="I190" s="140"/>
      <c r="J190" s="198"/>
      <c r="K190" s="199"/>
      <c r="L190" s="199"/>
      <c r="M190" s="140"/>
      <c r="N190" s="140"/>
      <c r="O190" s="142"/>
      <c r="P190" s="191">
        <f t="shared" si="6"/>
        <v>0</v>
      </c>
      <c r="Q190" s="185">
        <f t="shared" si="7"/>
        <v>1</v>
      </c>
      <c r="R190" s="185">
        <f t="shared" si="8"/>
        <v>0</v>
      </c>
      <c r="S190" s="190"/>
      <c r="T190" s="191">
        <f t="shared" ref="T190:U190" si="171">C190/100</f>
        <v>0</v>
      </c>
      <c r="U190" s="191">
        <f t="shared" si="171"/>
        <v>0</v>
      </c>
      <c r="V190" s="191">
        <f t="shared" si="10"/>
        <v>0</v>
      </c>
      <c r="W190" s="194">
        <f t="shared" si="11"/>
        <v>0</v>
      </c>
      <c r="X190" s="140"/>
      <c r="Y190" s="140"/>
      <c r="Z190" s="140"/>
      <c r="AA190" s="140"/>
      <c r="AB190" s="140"/>
      <c r="AC190" s="140"/>
      <c r="AD190" s="140"/>
      <c r="AE190" s="140"/>
      <c r="AF190" s="140"/>
      <c r="AG190" s="140"/>
      <c r="AH190" s="140"/>
      <c r="AI190" s="140"/>
      <c r="AJ190" s="140"/>
      <c r="AK190" s="140"/>
      <c r="AL190" s="140"/>
      <c r="AM190" s="140"/>
      <c r="AN190" s="140"/>
      <c r="AO190" s="140"/>
      <c r="AP190" s="140"/>
      <c r="AQ190" s="140"/>
    </row>
    <row r="191" ht="27.0" customHeight="1">
      <c r="A191" s="185">
        <v>160.0</v>
      </c>
      <c r="B191" s="195"/>
      <c r="C191" s="195"/>
      <c r="D191" s="195"/>
      <c r="E191" s="195"/>
      <c r="F191" s="196"/>
      <c r="G191" s="201">
        <v>1.0</v>
      </c>
      <c r="H191" s="219">
        <f t="shared" si="5"/>
        <v>0</v>
      </c>
      <c r="I191" s="140"/>
      <c r="J191" s="198"/>
      <c r="K191" s="199"/>
      <c r="L191" s="199"/>
      <c r="M191" s="140"/>
      <c r="N191" s="140"/>
      <c r="O191" s="142"/>
      <c r="P191" s="191">
        <f t="shared" si="6"/>
        <v>0</v>
      </c>
      <c r="Q191" s="185">
        <f t="shared" si="7"/>
        <v>1</v>
      </c>
      <c r="R191" s="185">
        <f t="shared" si="8"/>
        <v>0</v>
      </c>
      <c r="S191" s="190"/>
      <c r="T191" s="191">
        <f t="shared" ref="T191:U191" si="172">C191/100</f>
        <v>0</v>
      </c>
      <c r="U191" s="191">
        <f t="shared" si="172"/>
        <v>0</v>
      </c>
      <c r="V191" s="191">
        <f t="shared" si="10"/>
        <v>0</v>
      </c>
      <c r="W191" s="194">
        <f t="shared" si="11"/>
        <v>0</v>
      </c>
      <c r="X191" s="140"/>
      <c r="Y191" s="140"/>
      <c r="Z191" s="140"/>
      <c r="AA191" s="140"/>
      <c r="AB191" s="140"/>
      <c r="AC191" s="140"/>
      <c r="AD191" s="140"/>
      <c r="AE191" s="140"/>
      <c r="AF191" s="140"/>
      <c r="AG191" s="140"/>
      <c r="AH191" s="140"/>
      <c r="AI191" s="140"/>
      <c r="AJ191" s="140"/>
      <c r="AK191" s="140"/>
      <c r="AL191" s="140"/>
      <c r="AM191" s="140"/>
      <c r="AN191" s="140"/>
      <c r="AO191" s="140"/>
      <c r="AP191" s="140"/>
      <c r="AQ191" s="140"/>
    </row>
    <row r="192" ht="27.0" customHeight="1">
      <c r="A192" s="185">
        <v>161.0</v>
      </c>
      <c r="B192" s="195"/>
      <c r="C192" s="195"/>
      <c r="D192" s="195"/>
      <c r="E192" s="195"/>
      <c r="F192" s="196"/>
      <c r="G192" s="201">
        <v>1.0</v>
      </c>
      <c r="H192" s="219">
        <f t="shared" si="5"/>
        <v>0</v>
      </c>
      <c r="I192" s="140"/>
      <c r="J192" s="198"/>
      <c r="K192" s="199"/>
      <c r="L192" s="199"/>
      <c r="M192" s="140"/>
      <c r="N192" s="140"/>
      <c r="O192" s="142"/>
      <c r="P192" s="191">
        <f t="shared" si="6"/>
        <v>0</v>
      </c>
      <c r="Q192" s="185">
        <f t="shared" si="7"/>
        <v>1</v>
      </c>
      <c r="R192" s="185">
        <f t="shared" si="8"/>
        <v>0</v>
      </c>
      <c r="S192" s="190"/>
      <c r="T192" s="191">
        <f t="shared" ref="T192:U192" si="173">C192/100</f>
        <v>0</v>
      </c>
      <c r="U192" s="191">
        <f t="shared" si="173"/>
        <v>0</v>
      </c>
      <c r="V192" s="191">
        <f t="shared" si="10"/>
        <v>0</v>
      </c>
      <c r="W192" s="194">
        <f t="shared" si="11"/>
        <v>0</v>
      </c>
      <c r="X192" s="140"/>
      <c r="Y192" s="140"/>
      <c r="Z192" s="140"/>
      <c r="AA192" s="140"/>
      <c r="AB192" s="140"/>
      <c r="AC192" s="140"/>
      <c r="AD192" s="140"/>
      <c r="AE192" s="140"/>
      <c r="AF192" s="140"/>
      <c r="AG192" s="140"/>
      <c r="AH192" s="140"/>
      <c r="AI192" s="140"/>
      <c r="AJ192" s="140"/>
      <c r="AK192" s="140"/>
      <c r="AL192" s="140"/>
      <c r="AM192" s="140"/>
      <c r="AN192" s="140"/>
      <c r="AO192" s="140"/>
      <c r="AP192" s="140"/>
      <c r="AQ192" s="140"/>
    </row>
    <row r="193" ht="27.0" customHeight="1">
      <c r="A193" s="185">
        <v>162.0</v>
      </c>
      <c r="B193" s="195"/>
      <c r="C193" s="195"/>
      <c r="D193" s="195"/>
      <c r="E193" s="195"/>
      <c r="F193" s="196"/>
      <c r="G193" s="201">
        <v>1.0</v>
      </c>
      <c r="H193" s="219">
        <f t="shared" si="5"/>
        <v>0</v>
      </c>
      <c r="I193" s="140"/>
      <c r="J193" s="198"/>
      <c r="K193" s="199"/>
      <c r="L193" s="199"/>
      <c r="M193" s="140"/>
      <c r="N193" s="140"/>
      <c r="O193" s="142"/>
      <c r="P193" s="191">
        <f t="shared" si="6"/>
        <v>0</v>
      </c>
      <c r="Q193" s="185">
        <f t="shared" si="7"/>
        <v>1</v>
      </c>
      <c r="R193" s="185">
        <f t="shared" si="8"/>
        <v>0</v>
      </c>
      <c r="S193" s="190"/>
      <c r="T193" s="191">
        <f t="shared" ref="T193:U193" si="174">C193/100</f>
        <v>0</v>
      </c>
      <c r="U193" s="191">
        <f t="shared" si="174"/>
        <v>0</v>
      </c>
      <c r="V193" s="191">
        <f t="shared" si="10"/>
        <v>0</v>
      </c>
      <c r="W193" s="194">
        <f t="shared" si="11"/>
        <v>0</v>
      </c>
      <c r="X193" s="140"/>
      <c r="Y193" s="140"/>
      <c r="Z193" s="140"/>
      <c r="AA193" s="140"/>
      <c r="AB193" s="140"/>
      <c r="AC193" s="140"/>
      <c r="AD193" s="140"/>
      <c r="AE193" s="140"/>
      <c r="AF193" s="140"/>
      <c r="AG193" s="140"/>
      <c r="AH193" s="140"/>
      <c r="AI193" s="140"/>
      <c r="AJ193" s="140"/>
      <c r="AK193" s="140"/>
      <c r="AL193" s="140"/>
      <c r="AM193" s="140"/>
      <c r="AN193" s="140"/>
      <c r="AO193" s="140"/>
      <c r="AP193" s="140"/>
      <c r="AQ193" s="140"/>
    </row>
    <row r="194" ht="27.0" customHeight="1">
      <c r="A194" s="185">
        <v>163.0</v>
      </c>
      <c r="B194" s="195"/>
      <c r="C194" s="195"/>
      <c r="D194" s="195"/>
      <c r="E194" s="195"/>
      <c r="F194" s="196"/>
      <c r="G194" s="201">
        <v>1.0</v>
      </c>
      <c r="H194" s="219">
        <f t="shared" si="5"/>
        <v>0</v>
      </c>
      <c r="I194" s="140"/>
      <c r="J194" s="198"/>
      <c r="K194" s="199"/>
      <c r="L194" s="199"/>
      <c r="M194" s="140"/>
      <c r="N194" s="140"/>
      <c r="O194" s="142"/>
      <c r="P194" s="191">
        <f t="shared" si="6"/>
        <v>0</v>
      </c>
      <c r="Q194" s="185">
        <f t="shared" si="7"/>
        <v>1</v>
      </c>
      <c r="R194" s="185">
        <f t="shared" si="8"/>
        <v>0</v>
      </c>
      <c r="S194" s="190"/>
      <c r="T194" s="191">
        <f t="shared" ref="T194:U194" si="175">C194/100</f>
        <v>0</v>
      </c>
      <c r="U194" s="191">
        <f t="shared" si="175"/>
        <v>0</v>
      </c>
      <c r="V194" s="191">
        <f t="shared" si="10"/>
        <v>0</v>
      </c>
      <c r="W194" s="194">
        <f t="shared" si="11"/>
        <v>0</v>
      </c>
      <c r="X194" s="140"/>
      <c r="Y194" s="140"/>
      <c r="Z194" s="140"/>
      <c r="AA194" s="140"/>
      <c r="AB194" s="140"/>
      <c r="AC194" s="140"/>
      <c r="AD194" s="140"/>
      <c r="AE194" s="140"/>
      <c r="AF194" s="140"/>
      <c r="AG194" s="140"/>
      <c r="AH194" s="140"/>
      <c r="AI194" s="140"/>
      <c r="AJ194" s="140"/>
      <c r="AK194" s="140"/>
      <c r="AL194" s="140"/>
      <c r="AM194" s="140"/>
      <c r="AN194" s="140"/>
      <c r="AO194" s="140"/>
      <c r="AP194" s="140"/>
      <c r="AQ194" s="140"/>
    </row>
    <row r="195" ht="27.0" customHeight="1">
      <c r="A195" s="185">
        <v>164.0</v>
      </c>
      <c r="B195" s="195"/>
      <c r="C195" s="195"/>
      <c r="D195" s="195"/>
      <c r="E195" s="195"/>
      <c r="F195" s="196"/>
      <c r="G195" s="201">
        <v>1.0</v>
      </c>
      <c r="H195" s="219">
        <f t="shared" si="5"/>
        <v>0</v>
      </c>
      <c r="I195" s="140"/>
      <c r="J195" s="198"/>
      <c r="K195" s="199"/>
      <c r="L195" s="199"/>
      <c r="M195" s="140"/>
      <c r="N195" s="140"/>
      <c r="O195" s="142"/>
      <c r="P195" s="191">
        <f t="shared" si="6"/>
        <v>0</v>
      </c>
      <c r="Q195" s="185">
        <f t="shared" si="7"/>
        <v>1</v>
      </c>
      <c r="R195" s="185">
        <f t="shared" si="8"/>
        <v>0</v>
      </c>
      <c r="S195" s="190"/>
      <c r="T195" s="191">
        <f t="shared" ref="T195:U195" si="176">C195/100</f>
        <v>0</v>
      </c>
      <c r="U195" s="191">
        <f t="shared" si="176"/>
        <v>0</v>
      </c>
      <c r="V195" s="191">
        <f t="shared" si="10"/>
        <v>0</v>
      </c>
      <c r="W195" s="194">
        <f t="shared" si="11"/>
        <v>0</v>
      </c>
      <c r="X195" s="140"/>
      <c r="Y195" s="140"/>
      <c r="Z195" s="140"/>
      <c r="AA195" s="140"/>
      <c r="AB195" s="140"/>
      <c r="AC195" s="140"/>
      <c r="AD195" s="140"/>
      <c r="AE195" s="140"/>
      <c r="AF195" s="140"/>
      <c r="AG195" s="140"/>
      <c r="AH195" s="140"/>
      <c r="AI195" s="140"/>
      <c r="AJ195" s="140"/>
      <c r="AK195" s="140"/>
      <c r="AL195" s="140"/>
      <c r="AM195" s="140"/>
      <c r="AN195" s="140"/>
      <c r="AO195" s="140"/>
      <c r="AP195" s="140"/>
      <c r="AQ195" s="140"/>
    </row>
    <row r="196" ht="27.0" customHeight="1">
      <c r="A196" s="185">
        <v>165.0</v>
      </c>
      <c r="B196" s="195"/>
      <c r="C196" s="195"/>
      <c r="D196" s="195"/>
      <c r="E196" s="195"/>
      <c r="F196" s="196"/>
      <c r="G196" s="201">
        <v>1.0</v>
      </c>
      <c r="H196" s="219">
        <f t="shared" si="5"/>
        <v>0</v>
      </c>
      <c r="I196" s="140"/>
      <c r="J196" s="198"/>
      <c r="K196" s="199"/>
      <c r="L196" s="199"/>
      <c r="M196" s="140"/>
      <c r="N196" s="140"/>
      <c r="O196" s="142"/>
      <c r="P196" s="191">
        <f t="shared" si="6"/>
        <v>0</v>
      </c>
      <c r="Q196" s="185">
        <f t="shared" si="7"/>
        <v>1</v>
      </c>
      <c r="R196" s="185">
        <f t="shared" si="8"/>
        <v>0</v>
      </c>
      <c r="S196" s="190"/>
      <c r="T196" s="191">
        <f t="shared" ref="T196:U196" si="177">C196/100</f>
        <v>0</v>
      </c>
      <c r="U196" s="191">
        <f t="shared" si="177"/>
        <v>0</v>
      </c>
      <c r="V196" s="191">
        <f t="shared" si="10"/>
        <v>0</v>
      </c>
      <c r="W196" s="194">
        <f t="shared" si="11"/>
        <v>0</v>
      </c>
      <c r="X196" s="140"/>
      <c r="Y196" s="140"/>
      <c r="Z196" s="140"/>
      <c r="AA196" s="140"/>
      <c r="AB196" s="140"/>
      <c r="AC196" s="140"/>
      <c r="AD196" s="140"/>
      <c r="AE196" s="140"/>
      <c r="AF196" s="140"/>
      <c r="AG196" s="140"/>
      <c r="AH196" s="140"/>
      <c r="AI196" s="140"/>
      <c r="AJ196" s="140"/>
      <c r="AK196" s="140"/>
      <c r="AL196" s="140"/>
      <c r="AM196" s="140"/>
      <c r="AN196" s="140"/>
      <c r="AO196" s="140"/>
      <c r="AP196" s="140"/>
      <c r="AQ196" s="140"/>
    </row>
    <row r="197" ht="27.0" customHeight="1">
      <c r="A197" s="185">
        <v>166.0</v>
      </c>
      <c r="B197" s="195"/>
      <c r="C197" s="195"/>
      <c r="D197" s="195"/>
      <c r="E197" s="195"/>
      <c r="F197" s="196"/>
      <c r="G197" s="201">
        <v>1.0</v>
      </c>
      <c r="H197" s="219">
        <f t="shared" si="5"/>
        <v>0</v>
      </c>
      <c r="I197" s="140"/>
      <c r="J197" s="198"/>
      <c r="K197" s="199"/>
      <c r="L197" s="199"/>
      <c r="M197" s="140"/>
      <c r="N197" s="140"/>
      <c r="O197" s="142"/>
      <c r="P197" s="191">
        <f t="shared" si="6"/>
        <v>0</v>
      </c>
      <c r="Q197" s="185">
        <f t="shared" si="7"/>
        <v>1</v>
      </c>
      <c r="R197" s="185">
        <f t="shared" si="8"/>
        <v>0</v>
      </c>
      <c r="S197" s="190"/>
      <c r="T197" s="191">
        <f t="shared" ref="T197:U197" si="178">C197/100</f>
        <v>0</v>
      </c>
      <c r="U197" s="191">
        <f t="shared" si="178"/>
        <v>0</v>
      </c>
      <c r="V197" s="191">
        <f t="shared" si="10"/>
        <v>0</v>
      </c>
      <c r="W197" s="194">
        <f t="shared" si="11"/>
        <v>0</v>
      </c>
      <c r="X197" s="140"/>
      <c r="Y197" s="140"/>
      <c r="Z197" s="140"/>
      <c r="AA197" s="140"/>
      <c r="AB197" s="140"/>
      <c r="AC197" s="140"/>
      <c r="AD197" s="140"/>
      <c r="AE197" s="140"/>
      <c r="AF197" s="140"/>
      <c r="AG197" s="140"/>
      <c r="AH197" s="140"/>
      <c r="AI197" s="140"/>
      <c r="AJ197" s="140"/>
      <c r="AK197" s="140"/>
      <c r="AL197" s="140"/>
      <c r="AM197" s="140"/>
      <c r="AN197" s="140"/>
      <c r="AO197" s="140"/>
      <c r="AP197" s="140"/>
      <c r="AQ197" s="140"/>
    </row>
    <row r="198" ht="27.0" customHeight="1">
      <c r="A198" s="185">
        <v>167.0</v>
      </c>
      <c r="B198" s="195"/>
      <c r="C198" s="195"/>
      <c r="D198" s="195"/>
      <c r="E198" s="195"/>
      <c r="F198" s="196"/>
      <c r="G198" s="201">
        <v>1.0</v>
      </c>
      <c r="H198" s="219">
        <f t="shared" si="5"/>
        <v>0</v>
      </c>
      <c r="I198" s="140"/>
      <c r="J198" s="198"/>
      <c r="K198" s="199"/>
      <c r="L198" s="199"/>
      <c r="M198" s="140"/>
      <c r="N198" s="140"/>
      <c r="O198" s="142"/>
      <c r="P198" s="191">
        <f t="shared" si="6"/>
        <v>0</v>
      </c>
      <c r="Q198" s="185">
        <f t="shared" si="7"/>
        <v>1</v>
      </c>
      <c r="R198" s="185">
        <f t="shared" si="8"/>
        <v>0</v>
      </c>
      <c r="S198" s="190"/>
      <c r="T198" s="191">
        <f t="shared" ref="T198:U198" si="179">C198/100</f>
        <v>0</v>
      </c>
      <c r="U198" s="191">
        <f t="shared" si="179"/>
        <v>0</v>
      </c>
      <c r="V198" s="191">
        <f t="shared" si="10"/>
        <v>0</v>
      </c>
      <c r="W198" s="194">
        <f t="shared" si="11"/>
        <v>0</v>
      </c>
      <c r="X198" s="140"/>
      <c r="Y198" s="140"/>
      <c r="Z198" s="140"/>
      <c r="AA198" s="140"/>
      <c r="AB198" s="140"/>
      <c r="AC198" s="140"/>
      <c r="AD198" s="140"/>
      <c r="AE198" s="140"/>
      <c r="AF198" s="140"/>
      <c r="AG198" s="140"/>
      <c r="AH198" s="140"/>
      <c r="AI198" s="140"/>
      <c r="AJ198" s="140"/>
      <c r="AK198" s="140"/>
      <c r="AL198" s="140"/>
      <c r="AM198" s="140"/>
      <c r="AN198" s="140"/>
      <c r="AO198" s="140"/>
      <c r="AP198" s="140"/>
      <c r="AQ198" s="140"/>
    </row>
    <row r="199" ht="27.0" customHeight="1">
      <c r="A199" s="185">
        <v>168.0</v>
      </c>
      <c r="B199" s="195"/>
      <c r="C199" s="195"/>
      <c r="D199" s="195"/>
      <c r="E199" s="195"/>
      <c r="F199" s="196"/>
      <c r="G199" s="201">
        <v>1.0</v>
      </c>
      <c r="H199" s="219">
        <f t="shared" si="5"/>
        <v>0</v>
      </c>
      <c r="I199" s="140"/>
      <c r="J199" s="198"/>
      <c r="K199" s="199"/>
      <c r="L199" s="199"/>
      <c r="M199" s="140"/>
      <c r="N199" s="140"/>
      <c r="O199" s="142"/>
      <c r="P199" s="191">
        <f t="shared" si="6"/>
        <v>0</v>
      </c>
      <c r="Q199" s="185">
        <f t="shared" si="7"/>
        <v>1</v>
      </c>
      <c r="R199" s="185">
        <f t="shared" si="8"/>
        <v>0</v>
      </c>
      <c r="S199" s="190"/>
      <c r="T199" s="191">
        <f t="shared" ref="T199:U199" si="180">C199/100</f>
        <v>0</v>
      </c>
      <c r="U199" s="191">
        <f t="shared" si="180"/>
        <v>0</v>
      </c>
      <c r="V199" s="191">
        <f t="shared" si="10"/>
        <v>0</v>
      </c>
      <c r="W199" s="194">
        <f t="shared" si="11"/>
        <v>0</v>
      </c>
      <c r="X199" s="140"/>
      <c r="Y199" s="140"/>
      <c r="Z199" s="140"/>
      <c r="AA199" s="140"/>
      <c r="AB199" s="140"/>
      <c r="AC199" s="140"/>
      <c r="AD199" s="140"/>
      <c r="AE199" s="140"/>
      <c r="AF199" s="140"/>
      <c r="AG199" s="140"/>
      <c r="AH199" s="140"/>
      <c r="AI199" s="140"/>
      <c r="AJ199" s="140"/>
      <c r="AK199" s="140"/>
      <c r="AL199" s="140"/>
      <c r="AM199" s="140"/>
      <c r="AN199" s="140"/>
      <c r="AO199" s="140"/>
      <c r="AP199" s="140"/>
      <c r="AQ199" s="140"/>
    </row>
    <row r="200" ht="27.0" customHeight="1">
      <c r="A200" s="185">
        <v>169.0</v>
      </c>
      <c r="B200" s="195"/>
      <c r="C200" s="195"/>
      <c r="D200" s="195"/>
      <c r="E200" s="195"/>
      <c r="F200" s="196"/>
      <c r="G200" s="201">
        <v>1.0</v>
      </c>
      <c r="H200" s="219">
        <f t="shared" si="5"/>
        <v>0</v>
      </c>
      <c r="I200" s="140"/>
      <c r="J200" s="198"/>
      <c r="K200" s="199"/>
      <c r="L200" s="199"/>
      <c r="M200" s="140"/>
      <c r="N200" s="140"/>
      <c r="O200" s="142"/>
      <c r="P200" s="191">
        <f t="shared" si="6"/>
        <v>0</v>
      </c>
      <c r="Q200" s="185">
        <f t="shared" si="7"/>
        <v>1</v>
      </c>
      <c r="R200" s="185">
        <f t="shared" si="8"/>
        <v>0</v>
      </c>
      <c r="S200" s="190"/>
      <c r="T200" s="191">
        <f t="shared" ref="T200:U200" si="181">C200/100</f>
        <v>0</v>
      </c>
      <c r="U200" s="191">
        <f t="shared" si="181"/>
        <v>0</v>
      </c>
      <c r="V200" s="191">
        <f t="shared" si="10"/>
        <v>0</v>
      </c>
      <c r="W200" s="194">
        <f t="shared" si="11"/>
        <v>0</v>
      </c>
      <c r="X200" s="140"/>
      <c r="Y200" s="140"/>
      <c r="Z200" s="140"/>
      <c r="AA200" s="140"/>
      <c r="AB200" s="140"/>
      <c r="AC200" s="140"/>
      <c r="AD200" s="140"/>
      <c r="AE200" s="140"/>
      <c r="AF200" s="140"/>
      <c r="AG200" s="140"/>
      <c r="AH200" s="140"/>
      <c r="AI200" s="140"/>
      <c r="AJ200" s="140"/>
      <c r="AK200" s="140"/>
      <c r="AL200" s="140"/>
      <c r="AM200" s="140"/>
      <c r="AN200" s="140"/>
      <c r="AO200" s="140"/>
      <c r="AP200" s="140"/>
      <c r="AQ200" s="140"/>
    </row>
    <row r="201" ht="27.0" customHeight="1">
      <c r="A201" s="185">
        <v>170.0</v>
      </c>
      <c r="B201" s="195"/>
      <c r="C201" s="195"/>
      <c r="D201" s="195"/>
      <c r="E201" s="195"/>
      <c r="F201" s="196"/>
      <c r="G201" s="201">
        <v>1.0</v>
      </c>
      <c r="H201" s="219">
        <f t="shared" si="5"/>
        <v>0</v>
      </c>
      <c r="I201" s="140"/>
      <c r="J201" s="198"/>
      <c r="K201" s="199"/>
      <c r="L201" s="199"/>
      <c r="M201" s="140"/>
      <c r="N201" s="140"/>
      <c r="O201" s="142"/>
      <c r="P201" s="191">
        <f t="shared" si="6"/>
        <v>0</v>
      </c>
      <c r="Q201" s="185">
        <f t="shared" si="7"/>
        <v>1</v>
      </c>
      <c r="R201" s="185">
        <f t="shared" si="8"/>
        <v>0</v>
      </c>
      <c r="S201" s="190"/>
      <c r="T201" s="191">
        <f t="shared" ref="T201:U201" si="182">C201/100</f>
        <v>0</v>
      </c>
      <c r="U201" s="191">
        <f t="shared" si="182"/>
        <v>0</v>
      </c>
      <c r="V201" s="191">
        <f t="shared" si="10"/>
        <v>0</v>
      </c>
      <c r="W201" s="194">
        <f t="shared" si="11"/>
        <v>0</v>
      </c>
      <c r="X201" s="140"/>
      <c r="Y201" s="140"/>
      <c r="Z201" s="140"/>
      <c r="AA201" s="140"/>
      <c r="AB201" s="140"/>
      <c r="AC201" s="140"/>
      <c r="AD201" s="140"/>
      <c r="AE201" s="140"/>
      <c r="AF201" s="140"/>
      <c r="AG201" s="140"/>
      <c r="AH201" s="140"/>
      <c r="AI201" s="140"/>
      <c r="AJ201" s="140"/>
      <c r="AK201" s="140"/>
      <c r="AL201" s="140"/>
      <c r="AM201" s="140"/>
      <c r="AN201" s="140"/>
      <c r="AO201" s="140"/>
      <c r="AP201" s="140"/>
      <c r="AQ201" s="140"/>
    </row>
    <row r="202" ht="27.0" customHeight="1">
      <c r="A202" s="185">
        <v>171.0</v>
      </c>
      <c r="B202" s="195"/>
      <c r="C202" s="195"/>
      <c r="D202" s="195"/>
      <c r="E202" s="195"/>
      <c r="F202" s="196"/>
      <c r="G202" s="201">
        <v>1.0</v>
      </c>
      <c r="H202" s="219">
        <f t="shared" si="5"/>
        <v>0</v>
      </c>
      <c r="I202" s="140"/>
      <c r="J202" s="198"/>
      <c r="K202" s="199"/>
      <c r="L202" s="199"/>
      <c r="M202" s="140"/>
      <c r="N202" s="140"/>
      <c r="O202" s="142"/>
      <c r="P202" s="191">
        <f t="shared" si="6"/>
        <v>0</v>
      </c>
      <c r="Q202" s="185">
        <f t="shared" si="7"/>
        <v>1</v>
      </c>
      <c r="R202" s="185">
        <f t="shared" si="8"/>
        <v>0</v>
      </c>
      <c r="S202" s="190"/>
      <c r="T202" s="191">
        <f t="shared" ref="T202:U202" si="183">C202/100</f>
        <v>0</v>
      </c>
      <c r="U202" s="191">
        <f t="shared" si="183"/>
        <v>0</v>
      </c>
      <c r="V202" s="191">
        <f t="shared" si="10"/>
        <v>0</v>
      </c>
      <c r="W202" s="194">
        <f t="shared" si="11"/>
        <v>0</v>
      </c>
      <c r="X202" s="140"/>
      <c r="Y202" s="140"/>
      <c r="Z202" s="140"/>
      <c r="AA202" s="140"/>
      <c r="AB202" s="140"/>
      <c r="AC202" s="140"/>
      <c r="AD202" s="140"/>
      <c r="AE202" s="140"/>
      <c r="AF202" s="140"/>
      <c r="AG202" s="140"/>
      <c r="AH202" s="140"/>
      <c r="AI202" s="140"/>
      <c r="AJ202" s="140"/>
      <c r="AK202" s="140"/>
      <c r="AL202" s="140"/>
      <c r="AM202" s="140"/>
      <c r="AN202" s="140"/>
      <c r="AO202" s="140"/>
      <c r="AP202" s="140"/>
      <c r="AQ202" s="140"/>
    </row>
    <row r="203" ht="27.0" customHeight="1">
      <c r="A203" s="185">
        <v>172.0</v>
      </c>
      <c r="B203" s="195"/>
      <c r="C203" s="195"/>
      <c r="D203" s="195"/>
      <c r="E203" s="195"/>
      <c r="F203" s="196"/>
      <c r="G203" s="201">
        <v>1.0</v>
      </c>
      <c r="H203" s="219">
        <f t="shared" si="5"/>
        <v>0</v>
      </c>
      <c r="I203" s="140"/>
      <c r="J203" s="198"/>
      <c r="K203" s="199"/>
      <c r="L203" s="199"/>
      <c r="M203" s="140"/>
      <c r="N203" s="140"/>
      <c r="O203" s="142"/>
      <c r="P203" s="191">
        <f t="shared" si="6"/>
        <v>0</v>
      </c>
      <c r="Q203" s="185">
        <f t="shared" si="7"/>
        <v>1</v>
      </c>
      <c r="R203" s="185">
        <f t="shared" si="8"/>
        <v>0</v>
      </c>
      <c r="S203" s="190"/>
      <c r="T203" s="191">
        <f t="shared" ref="T203:U203" si="184">C203/100</f>
        <v>0</v>
      </c>
      <c r="U203" s="191">
        <f t="shared" si="184"/>
        <v>0</v>
      </c>
      <c r="V203" s="191">
        <f t="shared" si="10"/>
        <v>0</v>
      </c>
      <c r="W203" s="194">
        <f t="shared" si="11"/>
        <v>0</v>
      </c>
      <c r="X203" s="140"/>
      <c r="Y203" s="140"/>
      <c r="Z203" s="140"/>
      <c r="AA203" s="140"/>
      <c r="AB203" s="140"/>
      <c r="AC203" s="140"/>
      <c r="AD203" s="140"/>
      <c r="AE203" s="140"/>
      <c r="AF203" s="140"/>
      <c r="AG203" s="140"/>
      <c r="AH203" s="140"/>
      <c r="AI203" s="140"/>
      <c r="AJ203" s="140"/>
      <c r="AK203" s="140"/>
      <c r="AL203" s="140"/>
      <c r="AM203" s="140"/>
      <c r="AN203" s="140"/>
      <c r="AO203" s="140"/>
      <c r="AP203" s="140"/>
      <c r="AQ203" s="140"/>
    </row>
    <row r="204" ht="27.0" customHeight="1">
      <c r="A204" s="185">
        <v>173.0</v>
      </c>
      <c r="B204" s="195"/>
      <c r="C204" s="195"/>
      <c r="D204" s="195"/>
      <c r="E204" s="195"/>
      <c r="F204" s="196"/>
      <c r="G204" s="201">
        <v>1.0</v>
      </c>
      <c r="H204" s="219">
        <f t="shared" si="5"/>
        <v>0</v>
      </c>
      <c r="I204" s="140"/>
      <c r="J204" s="198"/>
      <c r="K204" s="199"/>
      <c r="L204" s="199"/>
      <c r="M204" s="140"/>
      <c r="N204" s="140"/>
      <c r="O204" s="142"/>
      <c r="P204" s="191">
        <f t="shared" si="6"/>
        <v>0</v>
      </c>
      <c r="Q204" s="185">
        <f t="shared" si="7"/>
        <v>1</v>
      </c>
      <c r="R204" s="185">
        <f t="shared" si="8"/>
        <v>0</v>
      </c>
      <c r="S204" s="190"/>
      <c r="T204" s="191">
        <f t="shared" ref="T204:U204" si="185">C204/100</f>
        <v>0</v>
      </c>
      <c r="U204" s="191">
        <f t="shared" si="185"/>
        <v>0</v>
      </c>
      <c r="V204" s="191">
        <f t="shared" si="10"/>
        <v>0</v>
      </c>
      <c r="W204" s="194">
        <f t="shared" si="11"/>
        <v>0</v>
      </c>
      <c r="X204" s="140"/>
      <c r="Y204" s="140"/>
      <c r="Z204" s="140"/>
      <c r="AA204" s="140"/>
      <c r="AB204" s="140"/>
      <c r="AC204" s="140"/>
      <c r="AD204" s="140"/>
      <c r="AE204" s="140"/>
      <c r="AF204" s="140"/>
      <c r="AG204" s="140"/>
      <c r="AH204" s="140"/>
      <c r="AI204" s="140"/>
      <c r="AJ204" s="140"/>
      <c r="AK204" s="140"/>
      <c r="AL204" s="140"/>
      <c r="AM204" s="140"/>
      <c r="AN204" s="140"/>
      <c r="AO204" s="140"/>
      <c r="AP204" s="140"/>
      <c r="AQ204" s="140"/>
    </row>
    <row r="205" ht="27.0" customHeight="1">
      <c r="A205" s="185">
        <v>174.0</v>
      </c>
      <c r="B205" s="195"/>
      <c r="C205" s="195"/>
      <c r="D205" s="195"/>
      <c r="E205" s="195"/>
      <c r="F205" s="196"/>
      <c r="G205" s="201">
        <v>1.0</v>
      </c>
      <c r="H205" s="219">
        <f t="shared" si="5"/>
        <v>0</v>
      </c>
      <c r="I205" s="140"/>
      <c r="J205" s="198"/>
      <c r="K205" s="199"/>
      <c r="L205" s="199"/>
      <c r="M205" s="140"/>
      <c r="N205" s="140"/>
      <c r="O205" s="142"/>
      <c r="P205" s="191">
        <f t="shared" si="6"/>
        <v>0</v>
      </c>
      <c r="Q205" s="185">
        <f t="shared" si="7"/>
        <v>1</v>
      </c>
      <c r="R205" s="185">
        <f t="shared" si="8"/>
        <v>0</v>
      </c>
      <c r="S205" s="190"/>
      <c r="T205" s="191">
        <f t="shared" ref="T205:U205" si="186">C205/100</f>
        <v>0</v>
      </c>
      <c r="U205" s="191">
        <f t="shared" si="186"/>
        <v>0</v>
      </c>
      <c r="V205" s="191">
        <f t="shared" si="10"/>
        <v>0</v>
      </c>
      <c r="W205" s="194">
        <f t="shared" si="11"/>
        <v>0</v>
      </c>
      <c r="X205" s="140"/>
      <c r="Y205" s="140"/>
      <c r="Z205" s="140"/>
      <c r="AA205" s="140"/>
      <c r="AB205" s="140"/>
      <c r="AC205" s="140"/>
      <c r="AD205" s="140"/>
      <c r="AE205" s="140"/>
      <c r="AF205" s="140"/>
      <c r="AG205" s="140"/>
      <c r="AH205" s="140"/>
      <c r="AI205" s="140"/>
      <c r="AJ205" s="140"/>
      <c r="AK205" s="140"/>
      <c r="AL205" s="140"/>
      <c r="AM205" s="140"/>
      <c r="AN205" s="140"/>
      <c r="AO205" s="140"/>
      <c r="AP205" s="140"/>
      <c r="AQ205" s="140"/>
    </row>
    <row r="206" ht="27.0" customHeight="1">
      <c r="A206" s="185">
        <v>175.0</v>
      </c>
      <c r="B206" s="195"/>
      <c r="C206" s="195"/>
      <c r="D206" s="195"/>
      <c r="E206" s="195"/>
      <c r="F206" s="196"/>
      <c r="G206" s="201">
        <v>1.0</v>
      </c>
      <c r="H206" s="219">
        <f t="shared" si="5"/>
        <v>0</v>
      </c>
      <c r="I206" s="140"/>
      <c r="J206" s="198"/>
      <c r="K206" s="199"/>
      <c r="L206" s="199"/>
      <c r="M206" s="140"/>
      <c r="N206" s="140"/>
      <c r="O206" s="142"/>
      <c r="P206" s="191">
        <f t="shared" si="6"/>
        <v>0</v>
      </c>
      <c r="Q206" s="185">
        <f t="shared" si="7"/>
        <v>1</v>
      </c>
      <c r="R206" s="185">
        <f t="shared" si="8"/>
        <v>0</v>
      </c>
      <c r="S206" s="190"/>
      <c r="T206" s="191">
        <f t="shared" ref="T206:U206" si="187">C206/100</f>
        <v>0</v>
      </c>
      <c r="U206" s="191">
        <f t="shared" si="187"/>
        <v>0</v>
      </c>
      <c r="V206" s="191">
        <f t="shared" si="10"/>
        <v>0</v>
      </c>
      <c r="W206" s="194">
        <f t="shared" si="11"/>
        <v>0</v>
      </c>
      <c r="X206" s="140"/>
      <c r="Y206" s="140"/>
      <c r="Z206" s="140"/>
      <c r="AA206" s="140"/>
      <c r="AB206" s="140"/>
      <c r="AC206" s="140"/>
      <c r="AD206" s="140"/>
      <c r="AE206" s="140"/>
      <c r="AF206" s="140"/>
      <c r="AG206" s="140"/>
      <c r="AH206" s="140"/>
      <c r="AI206" s="140"/>
      <c r="AJ206" s="140"/>
      <c r="AK206" s="140"/>
      <c r="AL206" s="140"/>
      <c r="AM206" s="140"/>
      <c r="AN206" s="140"/>
      <c r="AO206" s="140"/>
      <c r="AP206" s="140"/>
      <c r="AQ206" s="140"/>
    </row>
    <row r="207" ht="27.0" customHeight="1">
      <c r="A207" s="185">
        <v>176.0</v>
      </c>
      <c r="B207" s="195"/>
      <c r="C207" s="195"/>
      <c r="D207" s="195"/>
      <c r="E207" s="195"/>
      <c r="F207" s="196"/>
      <c r="G207" s="201">
        <v>1.0</v>
      </c>
      <c r="H207" s="219">
        <f t="shared" si="5"/>
        <v>0</v>
      </c>
      <c r="I207" s="140"/>
      <c r="J207" s="198"/>
      <c r="K207" s="199"/>
      <c r="L207" s="199"/>
      <c r="M207" s="140"/>
      <c r="N207" s="140"/>
      <c r="O207" s="142"/>
      <c r="P207" s="191">
        <f t="shared" si="6"/>
        <v>0</v>
      </c>
      <c r="Q207" s="185">
        <f t="shared" si="7"/>
        <v>1</v>
      </c>
      <c r="R207" s="185">
        <f t="shared" si="8"/>
        <v>0</v>
      </c>
      <c r="S207" s="190"/>
      <c r="T207" s="191">
        <f t="shared" ref="T207:U207" si="188">C207/100</f>
        <v>0</v>
      </c>
      <c r="U207" s="191">
        <f t="shared" si="188"/>
        <v>0</v>
      </c>
      <c r="V207" s="191">
        <f t="shared" si="10"/>
        <v>0</v>
      </c>
      <c r="W207" s="194">
        <f t="shared" si="11"/>
        <v>0</v>
      </c>
      <c r="X207" s="140"/>
      <c r="Y207" s="140"/>
      <c r="Z207" s="140"/>
      <c r="AA207" s="140"/>
      <c r="AB207" s="140"/>
      <c r="AC207" s="140"/>
      <c r="AD207" s="140"/>
      <c r="AE207" s="140"/>
      <c r="AF207" s="140"/>
      <c r="AG207" s="140"/>
      <c r="AH207" s="140"/>
      <c r="AI207" s="140"/>
      <c r="AJ207" s="140"/>
      <c r="AK207" s="140"/>
      <c r="AL207" s="140"/>
      <c r="AM207" s="140"/>
      <c r="AN207" s="140"/>
      <c r="AO207" s="140"/>
      <c r="AP207" s="140"/>
      <c r="AQ207" s="140"/>
    </row>
    <row r="208" ht="27.0" customHeight="1">
      <c r="A208" s="185">
        <v>177.0</v>
      </c>
      <c r="B208" s="195"/>
      <c r="C208" s="195"/>
      <c r="D208" s="195"/>
      <c r="E208" s="195"/>
      <c r="F208" s="196"/>
      <c r="G208" s="201">
        <v>1.0</v>
      </c>
      <c r="H208" s="219">
        <f t="shared" si="5"/>
        <v>0</v>
      </c>
      <c r="I208" s="140"/>
      <c r="J208" s="198"/>
      <c r="K208" s="199"/>
      <c r="L208" s="199"/>
      <c r="M208" s="140"/>
      <c r="N208" s="140"/>
      <c r="O208" s="142"/>
      <c r="P208" s="191">
        <f t="shared" si="6"/>
        <v>0</v>
      </c>
      <c r="Q208" s="185">
        <f t="shared" si="7"/>
        <v>1</v>
      </c>
      <c r="R208" s="185">
        <f t="shared" si="8"/>
        <v>0</v>
      </c>
      <c r="S208" s="190"/>
      <c r="T208" s="191">
        <f t="shared" ref="T208:U208" si="189">C208/100</f>
        <v>0</v>
      </c>
      <c r="U208" s="191">
        <f t="shared" si="189"/>
        <v>0</v>
      </c>
      <c r="V208" s="191">
        <f t="shared" si="10"/>
        <v>0</v>
      </c>
      <c r="W208" s="194">
        <f t="shared" si="11"/>
        <v>0</v>
      </c>
      <c r="X208" s="140"/>
      <c r="Y208" s="140"/>
      <c r="Z208" s="140"/>
      <c r="AA208" s="140"/>
      <c r="AB208" s="140"/>
      <c r="AC208" s="140"/>
      <c r="AD208" s="140"/>
      <c r="AE208" s="140"/>
      <c r="AF208" s="140"/>
      <c r="AG208" s="140"/>
      <c r="AH208" s="140"/>
      <c r="AI208" s="140"/>
      <c r="AJ208" s="140"/>
      <c r="AK208" s="140"/>
      <c r="AL208" s="140"/>
      <c r="AM208" s="140"/>
      <c r="AN208" s="140"/>
      <c r="AO208" s="140"/>
      <c r="AP208" s="140"/>
      <c r="AQ208" s="140"/>
    </row>
    <row r="209" ht="27.0" customHeight="1">
      <c r="A209" s="185">
        <v>178.0</v>
      </c>
      <c r="B209" s="195"/>
      <c r="C209" s="195"/>
      <c r="D209" s="195"/>
      <c r="E209" s="195"/>
      <c r="F209" s="196"/>
      <c r="G209" s="201">
        <v>1.0</v>
      </c>
      <c r="H209" s="219">
        <f t="shared" si="5"/>
        <v>0</v>
      </c>
      <c r="I209" s="140"/>
      <c r="J209" s="198"/>
      <c r="K209" s="199"/>
      <c r="L209" s="199"/>
      <c r="M209" s="140"/>
      <c r="N209" s="140"/>
      <c r="O209" s="142"/>
      <c r="P209" s="191">
        <f t="shared" si="6"/>
        <v>0</v>
      </c>
      <c r="Q209" s="185">
        <f t="shared" si="7"/>
        <v>1</v>
      </c>
      <c r="R209" s="185">
        <f t="shared" si="8"/>
        <v>0</v>
      </c>
      <c r="S209" s="190"/>
      <c r="T209" s="191">
        <f t="shared" ref="T209:U209" si="190">C209/100</f>
        <v>0</v>
      </c>
      <c r="U209" s="191">
        <f t="shared" si="190"/>
        <v>0</v>
      </c>
      <c r="V209" s="191">
        <f t="shared" si="10"/>
        <v>0</v>
      </c>
      <c r="W209" s="194">
        <f t="shared" si="11"/>
        <v>0</v>
      </c>
      <c r="X209" s="140"/>
      <c r="Y209" s="140"/>
      <c r="Z209" s="140"/>
      <c r="AA209" s="140"/>
      <c r="AB209" s="140"/>
      <c r="AC209" s="140"/>
      <c r="AD209" s="140"/>
      <c r="AE209" s="140"/>
      <c r="AF209" s="140"/>
      <c r="AG209" s="140"/>
      <c r="AH209" s="140"/>
      <c r="AI209" s="140"/>
      <c r="AJ209" s="140"/>
      <c r="AK209" s="140"/>
      <c r="AL209" s="140"/>
      <c r="AM209" s="140"/>
      <c r="AN209" s="140"/>
      <c r="AO209" s="140"/>
      <c r="AP209" s="140"/>
      <c r="AQ209" s="140"/>
    </row>
    <row r="210" ht="27.0" customHeight="1">
      <c r="A210" s="185">
        <v>179.0</v>
      </c>
      <c r="B210" s="195"/>
      <c r="C210" s="195"/>
      <c r="D210" s="195"/>
      <c r="E210" s="195"/>
      <c r="F210" s="196"/>
      <c r="G210" s="201">
        <v>1.0</v>
      </c>
      <c r="H210" s="219">
        <f t="shared" si="5"/>
        <v>0</v>
      </c>
      <c r="I210" s="140"/>
      <c r="J210" s="198"/>
      <c r="K210" s="199"/>
      <c r="L210" s="199"/>
      <c r="M210" s="140"/>
      <c r="N210" s="140"/>
      <c r="O210" s="142"/>
      <c r="P210" s="191">
        <f t="shared" si="6"/>
        <v>0</v>
      </c>
      <c r="Q210" s="185">
        <f t="shared" si="7"/>
        <v>1</v>
      </c>
      <c r="R210" s="185">
        <f t="shared" si="8"/>
        <v>0</v>
      </c>
      <c r="S210" s="190"/>
      <c r="T210" s="191">
        <f t="shared" ref="T210:U210" si="191">C210/100</f>
        <v>0</v>
      </c>
      <c r="U210" s="191">
        <f t="shared" si="191"/>
        <v>0</v>
      </c>
      <c r="V210" s="191">
        <f t="shared" si="10"/>
        <v>0</v>
      </c>
      <c r="W210" s="194">
        <f t="shared" si="11"/>
        <v>0</v>
      </c>
      <c r="X210" s="140"/>
      <c r="Y210" s="140"/>
      <c r="Z210" s="140"/>
      <c r="AA210" s="140"/>
      <c r="AB210" s="140"/>
      <c r="AC210" s="140"/>
      <c r="AD210" s="140"/>
      <c r="AE210" s="140"/>
      <c r="AF210" s="140"/>
      <c r="AG210" s="140"/>
      <c r="AH210" s="140"/>
      <c r="AI210" s="140"/>
      <c r="AJ210" s="140"/>
      <c r="AK210" s="140"/>
      <c r="AL210" s="140"/>
      <c r="AM210" s="140"/>
      <c r="AN210" s="140"/>
      <c r="AO210" s="140"/>
      <c r="AP210" s="140"/>
      <c r="AQ210" s="140"/>
    </row>
    <row r="211" ht="27.0" customHeight="1">
      <c r="A211" s="185">
        <v>180.0</v>
      </c>
      <c r="B211" s="195"/>
      <c r="C211" s="195"/>
      <c r="D211" s="195"/>
      <c r="E211" s="195"/>
      <c r="F211" s="196"/>
      <c r="G211" s="201">
        <v>1.0</v>
      </c>
      <c r="H211" s="219">
        <f t="shared" si="5"/>
        <v>0</v>
      </c>
      <c r="I211" s="140"/>
      <c r="J211" s="198"/>
      <c r="K211" s="199"/>
      <c r="L211" s="199"/>
      <c r="M211" s="140"/>
      <c r="N211" s="140"/>
      <c r="O211" s="142"/>
      <c r="P211" s="191">
        <f t="shared" si="6"/>
        <v>0</v>
      </c>
      <c r="Q211" s="185">
        <f t="shared" si="7"/>
        <v>1</v>
      </c>
      <c r="R211" s="185">
        <f t="shared" si="8"/>
        <v>0</v>
      </c>
      <c r="S211" s="190"/>
      <c r="T211" s="191">
        <f t="shared" ref="T211:U211" si="192">C211/100</f>
        <v>0</v>
      </c>
      <c r="U211" s="191">
        <f t="shared" si="192"/>
        <v>0</v>
      </c>
      <c r="V211" s="191">
        <f t="shared" si="10"/>
        <v>0</v>
      </c>
      <c r="W211" s="194">
        <f t="shared" si="11"/>
        <v>0</v>
      </c>
      <c r="X211" s="140"/>
      <c r="Y211" s="140"/>
      <c r="Z211" s="140"/>
      <c r="AA211" s="140"/>
      <c r="AB211" s="140"/>
      <c r="AC211" s="140"/>
      <c r="AD211" s="140"/>
      <c r="AE211" s="140"/>
      <c r="AF211" s="140"/>
      <c r="AG211" s="140"/>
      <c r="AH211" s="140"/>
      <c r="AI211" s="140"/>
      <c r="AJ211" s="140"/>
      <c r="AK211" s="140"/>
      <c r="AL211" s="140"/>
      <c r="AM211" s="140"/>
      <c r="AN211" s="140"/>
      <c r="AO211" s="140"/>
      <c r="AP211" s="140"/>
      <c r="AQ211" s="140"/>
    </row>
    <row r="212" ht="27.0" customHeight="1">
      <c r="A212" s="185">
        <v>181.0</v>
      </c>
      <c r="B212" s="195"/>
      <c r="C212" s="195"/>
      <c r="D212" s="195"/>
      <c r="E212" s="195"/>
      <c r="F212" s="196"/>
      <c r="G212" s="201">
        <v>1.0</v>
      </c>
      <c r="H212" s="219">
        <f t="shared" si="5"/>
        <v>0</v>
      </c>
      <c r="I212" s="140"/>
      <c r="J212" s="198"/>
      <c r="K212" s="199"/>
      <c r="L212" s="199"/>
      <c r="M212" s="140"/>
      <c r="N212" s="140"/>
      <c r="O212" s="142"/>
      <c r="P212" s="191">
        <f t="shared" si="6"/>
        <v>0</v>
      </c>
      <c r="Q212" s="185">
        <f t="shared" si="7"/>
        <v>1</v>
      </c>
      <c r="R212" s="185">
        <f t="shared" si="8"/>
        <v>0</v>
      </c>
      <c r="S212" s="190"/>
      <c r="T212" s="191">
        <f t="shared" ref="T212:U212" si="193">C212/100</f>
        <v>0</v>
      </c>
      <c r="U212" s="191">
        <f t="shared" si="193"/>
        <v>0</v>
      </c>
      <c r="V212" s="191">
        <f t="shared" si="10"/>
        <v>0</v>
      </c>
      <c r="W212" s="194">
        <f t="shared" si="11"/>
        <v>0</v>
      </c>
      <c r="X212" s="140"/>
      <c r="Y212" s="140"/>
      <c r="Z212" s="140"/>
      <c r="AA212" s="140"/>
      <c r="AB212" s="140"/>
      <c r="AC212" s="140"/>
      <c r="AD212" s="140"/>
      <c r="AE212" s="140"/>
      <c r="AF212" s="140"/>
      <c r="AG212" s="140"/>
      <c r="AH212" s="140"/>
      <c r="AI212" s="140"/>
      <c r="AJ212" s="140"/>
      <c r="AK212" s="140"/>
      <c r="AL212" s="140"/>
      <c r="AM212" s="140"/>
      <c r="AN212" s="140"/>
      <c r="AO212" s="140"/>
      <c r="AP212" s="140"/>
      <c r="AQ212" s="140"/>
    </row>
    <row r="213" ht="27.0" customHeight="1">
      <c r="A213" s="185">
        <v>182.0</v>
      </c>
      <c r="B213" s="195"/>
      <c r="C213" s="195"/>
      <c r="D213" s="195"/>
      <c r="E213" s="195"/>
      <c r="F213" s="196"/>
      <c r="G213" s="201">
        <v>1.0</v>
      </c>
      <c r="H213" s="219">
        <f t="shared" si="5"/>
        <v>0</v>
      </c>
      <c r="I213" s="140"/>
      <c r="J213" s="198"/>
      <c r="K213" s="199"/>
      <c r="L213" s="199"/>
      <c r="M213" s="140"/>
      <c r="N213" s="140"/>
      <c r="O213" s="142"/>
      <c r="P213" s="191">
        <f t="shared" si="6"/>
        <v>0</v>
      </c>
      <c r="Q213" s="185">
        <f t="shared" si="7"/>
        <v>1</v>
      </c>
      <c r="R213" s="185">
        <f t="shared" si="8"/>
        <v>0</v>
      </c>
      <c r="S213" s="190"/>
      <c r="T213" s="191">
        <f t="shared" ref="T213:U213" si="194">C213/100</f>
        <v>0</v>
      </c>
      <c r="U213" s="191">
        <f t="shared" si="194"/>
        <v>0</v>
      </c>
      <c r="V213" s="191">
        <f t="shared" si="10"/>
        <v>0</v>
      </c>
      <c r="W213" s="194">
        <f t="shared" si="11"/>
        <v>0</v>
      </c>
      <c r="X213" s="140"/>
      <c r="Y213" s="140"/>
      <c r="Z213" s="140"/>
      <c r="AA213" s="140"/>
      <c r="AB213" s="140"/>
      <c r="AC213" s="140"/>
      <c r="AD213" s="140"/>
      <c r="AE213" s="140"/>
      <c r="AF213" s="140"/>
      <c r="AG213" s="140"/>
      <c r="AH213" s="140"/>
      <c r="AI213" s="140"/>
      <c r="AJ213" s="140"/>
      <c r="AK213" s="140"/>
      <c r="AL213" s="140"/>
      <c r="AM213" s="140"/>
      <c r="AN213" s="140"/>
      <c r="AO213" s="140"/>
      <c r="AP213" s="140"/>
      <c r="AQ213" s="140"/>
    </row>
    <row r="214" ht="27.0" customHeight="1">
      <c r="A214" s="185">
        <v>183.0</v>
      </c>
      <c r="B214" s="195"/>
      <c r="C214" s="195"/>
      <c r="D214" s="195"/>
      <c r="E214" s="195"/>
      <c r="F214" s="196"/>
      <c r="G214" s="201">
        <v>1.0</v>
      </c>
      <c r="H214" s="219">
        <f t="shared" si="5"/>
        <v>0</v>
      </c>
      <c r="I214" s="140"/>
      <c r="J214" s="198"/>
      <c r="K214" s="199"/>
      <c r="L214" s="199"/>
      <c r="M214" s="140"/>
      <c r="N214" s="140"/>
      <c r="O214" s="142"/>
      <c r="P214" s="191">
        <f t="shared" si="6"/>
        <v>0</v>
      </c>
      <c r="Q214" s="185">
        <f t="shared" si="7"/>
        <v>1</v>
      </c>
      <c r="R214" s="185">
        <f t="shared" si="8"/>
        <v>0</v>
      </c>
      <c r="S214" s="190"/>
      <c r="T214" s="191">
        <f t="shared" ref="T214:U214" si="195">C214/100</f>
        <v>0</v>
      </c>
      <c r="U214" s="191">
        <f t="shared" si="195"/>
        <v>0</v>
      </c>
      <c r="V214" s="191">
        <f t="shared" si="10"/>
        <v>0</v>
      </c>
      <c r="W214" s="194">
        <f t="shared" si="11"/>
        <v>0</v>
      </c>
      <c r="X214" s="140"/>
      <c r="Y214" s="140"/>
      <c r="Z214" s="140"/>
      <c r="AA214" s="140"/>
      <c r="AB214" s="140"/>
      <c r="AC214" s="140"/>
      <c r="AD214" s="140"/>
      <c r="AE214" s="140"/>
      <c r="AF214" s="140"/>
      <c r="AG214" s="140"/>
      <c r="AH214" s="140"/>
      <c r="AI214" s="140"/>
      <c r="AJ214" s="140"/>
      <c r="AK214" s="140"/>
      <c r="AL214" s="140"/>
      <c r="AM214" s="140"/>
      <c r="AN214" s="140"/>
      <c r="AO214" s="140"/>
      <c r="AP214" s="140"/>
      <c r="AQ214" s="140"/>
    </row>
    <row r="215" ht="27.0" customHeight="1">
      <c r="A215" s="185">
        <v>184.0</v>
      </c>
      <c r="B215" s="195"/>
      <c r="C215" s="195"/>
      <c r="D215" s="195"/>
      <c r="E215" s="195"/>
      <c r="F215" s="196"/>
      <c r="G215" s="201">
        <v>1.0</v>
      </c>
      <c r="H215" s="219">
        <f t="shared" si="5"/>
        <v>0</v>
      </c>
      <c r="I215" s="140"/>
      <c r="J215" s="198"/>
      <c r="K215" s="199"/>
      <c r="L215" s="199"/>
      <c r="M215" s="140"/>
      <c r="N215" s="140"/>
      <c r="O215" s="142"/>
      <c r="P215" s="191">
        <f t="shared" si="6"/>
        <v>0</v>
      </c>
      <c r="Q215" s="185">
        <f t="shared" si="7"/>
        <v>1</v>
      </c>
      <c r="R215" s="185">
        <f t="shared" si="8"/>
        <v>0</v>
      </c>
      <c r="S215" s="190"/>
      <c r="T215" s="191">
        <f t="shared" ref="T215:U215" si="196">C215/100</f>
        <v>0</v>
      </c>
      <c r="U215" s="191">
        <f t="shared" si="196"/>
        <v>0</v>
      </c>
      <c r="V215" s="191">
        <f t="shared" si="10"/>
        <v>0</v>
      </c>
      <c r="W215" s="194">
        <f t="shared" si="11"/>
        <v>0</v>
      </c>
      <c r="X215" s="140"/>
      <c r="Y215" s="140"/>
      <c r="Z215" s="140"/>
      <c r="AA215" s="140"/>
      <c r="AB215" s="140"/>
      <c r="AC215" s="140"/>
      <c r="AD215" s="140"/>
      <c r="AE215" s="140"/>
      <c r="AF215" s="140"/>
      <c r="AG215" s="140"/>
      <c r="AH215" s="140"/>
      <c r="AI215" s="140"/>
      <c r="AJ215" s="140"/>
      <c r="AK215" s="140"/>
      <c r="AL215" s="140"/>
      <c r="AM215" s="140"/>
      <c r="AN215" s="140"/>
      <c r="AO215" s="140"/>
      <c r="AP215" s="140"/>
      <c r="AQ215" s="140"/>
    </row>
    <row r="216" ht="27.0" customHeight="1">
      <c r="A216" s="185">
        <v>185.0</v>
      </c>
      <c r="B216" s="195"/>
      <c r="C216" s="195"/>
      <c r="D216" s="195"/>
      <c r="E216" s="195"/>
      <c r="F216" s="196"/>
      <c r="G216" s="201">
        <v>1.0</v>
      </c>
      <c r="H216" s="219">
        <f t="shared" si="5"/>
        <v>0</v>
      </c>
      <c r="I216" s="140"/>
      <c r="J216" s="198"/>
      <c r="K216" s="199"/>
      <c r="L216" s="199"/>
      <c r="M216" s="140"/>
      <c r="N216" s="140"/>
      <c r="O216" s="142"/>
      <c r="P216" s="191">
        <f t="shared" si="6"/>
        <v>0</v>
      </c>
      <c r="Q216" s="185">
        <f t="shared" si="7"/>
        <v>1</v>
      </c>
      <c r="R216" s="185">
        <f t="shared" si="8"/>
        <v>0</v>
      </c>
      <c r="S216" s="190"/>
      <c r="T216" s="191">
        <f t="shared" ref="T216:U216" si="197">C216/100</f>
        <v>0</v>
      </c>
      <c r="U216" s="191">
        <f t="shared" si="197"/>
        <v>0</v>
      </c>
      <c r="V216" s="191">
        <f t="shared" si="10"/>
        <v>0</v>
      </c>
      <c r="W216" s="194">
        <f t="shared" si="11"/>
        <v>0</v>
      </c>
      <c r="X216" s="140"/>
      <c r="Y216" s="140"/>
      <c r="Z216" s="140"/>
      <c r="AA216" s="140"/>
      <c r="AB216" s="140"/>
      <c r="AC216" s="140"/>
      <c r="AD216" s="140"/>
      <c r="AE216" s="140"/>
      <c r="AF216" s="140"/>
      <c r="AG216" s="140"/>
      <c r="AH216" s="140"/>
      <c r="AI216" s="140"/>
      <c r="AJ216" s="140"/>
      <c r="AK216" s="140"/>
      <c r="AL216" s="140"/>
      <c r="AM216" s="140"/>
      <c r="AN216" s="140"/>
      <c r="AO216" s="140"/>
      <c r="AP216" s="140"/>
      <c r="AQ216" s="140"/>
    </row>
    <row r="217" ht="27.0" customHeight="1">
      <c r="A217" s="185">
        <v>186.0</v>
      </c>
      <c r="B217" s="195"/>
      <c r="C217" s="195"/>
      <c r="D217" s="195"/>
      <c r="E217" s="195"/>
      <c r="F217" s="196"/>
      <c r="G217" s="201">
        <v>1.0</v>
      </c>
      <c r="H217" s="219">
        <f t="shared" si="5"/>
        <v>0</v>
      </c>
      <c r="I217" s="140"/>
      <c r="J217" s="198"/>
      <c r="K217" s="199"/>
      <c r="L217" s="199"/>
      <c r="M217" s="140"/>
      <c r="N217" s="140"/>
      <c r="O217" s="142"/>
      <c r="P217" s="191">
        <f t="shared" si="6"/>
        <v>0</v>
      </c>
      <c r="Q217" s="185">
        <f t="shared" si="7"/>
        <v>1</v>
      </c>
      <c r="R217" s="185">
        <f t="shared" si="8"/>
        <v>0</v>
      </c>
      <c r="S217" s="190"/>
      <c r="T217" s="191">
        <f t="shared" ref="T217:U217" si="198">C217/100</f>
        <v>0</v>
      </c>
      <c r="U217" s="191">
        <f t="shared" si="198"/>
        <v>0</v>
      </c>
      <c r="V217" s="191">
        <f t="shared" si="10"/>
        <v>0</v>
      </c>
      <c r="W217" s="194">
        <f t="shared" si="11"/>
        <v>0</v>
      </c>
      <c r="X217" s="140"/>
      <c r="Y217" s="140"/>
      <c r="Z217" s="140"/>
      <c r="AA217" s="140"/>
      <c r="AB217" s="140"/>
      <c r="AC217" s="140"/>
      <c r="AD217" s="140"/>
      <c r="AE217" s="140"/>
      <c r="AF217" s="140"/>
      <c r="AG217" s="140"/>
      <c r="AH217" s="140"/>
      <c r="AI217" s="140"/>
      <c r="AJ217" s="140"/>
      <c r="AK217" s="140"/>
      <c r="AL217" s="140"/>
      <c r="AM217" s="140"/>
      <c r="AN217" s="140"/>
      <c r="AO217" s="140"/>
      <c r="AP217" s="140"/>
      <c r="AQ217" s="140"/>
    </row>
    <row r="218" ht="27.0" customHeight="1">
      <c r="A218" s="185">
        <v>187.0</v>
      </c>
      <c r="B218" s="195"/>
      <c r="C218" s="195"/>
      <c r="D218" s="195"/>
      <c r="E218" s="195"/>
      <c r="F218" s="196"/>
      <c r="G218" s="201">
        <v>1.0</v>
      </c>
      <c r="H218" s="219">
        <f t="shared" si="5"/>
        <v>0</v>
      </c>
      <c r="I218" s="140"/>
      <c r="J218" s="198"/>
      <c r="K218" s="199"/>
      <c r="L218" s="199"/>
      <c r="M218" s="140"/>
      <c r="N218" s="140"/>
      <c r="O218" s="142"/>
      <c r="P218" s="191">
        <f t="shared" si="6"/>
        <v>0</v>
      </c>
      <c r="Q218" s="185">
        <f t="shared" si="7"/>
        <v>1</v>
      </c>
      <c r="R218" s="185">
        <f t="shared" si="8"/>
        <v>0</v>
      </c>
      <c r="S218" s="190"/>
      <c r="T218" s="191">
        <f t="shared" ref="T218:U218" si="199">C218/100</f>
        <v>0</v>
      </c>
      <c r="U218" s="191">
        <f t="shared" si="199"/>
        <v>0</v>
      </c>
      <c r="V218" s="191">
        <f t="shared" si="10"/>
        <v>0</v>
      </c>
      <c r="W218" s="194">
        <f t="shared" si="11"/>
        <v>0</v>
      </c>
      <c r="X218" s="140"/>
      <c r="Y218" s="140"/>
      <c r="Z218" s="140"/>
      <c r="AA218" s="140"/>
      <c r="AB218" s="140"/>
      <c r="AC218" s="140"/>
      <c r="AD218" s="140"/>
      <c r="AE218" s="140"/>
      <c r="AF218" s="140"/>
      <c r="AG218" s="140"/>
      <c r="AH218" s="140"/>
      <c r="AI218" s="140"/>
      <c r="AJ218" s="140"/>
      <c r="AK218" s="140"/>
      <c r="AL218" s="140"/>
      <c r="AM218" s="140"/>
      <c r="AN218" s="140"/>
      <c r="AO218" s="140"/>
      <c r="AP218" s="140"/>
      <c r="AQ218" s="140"/>
    </row>
    <row r="219" ht="27.0" customHeight="1">
      <c r="A219" s="185">
        <v>188.0</v>
      </c>
      <c r="B219" s="195"/>
      <c r="C219" s="195"/>
      <c r="D219" s="195"/>
      <c r="E219" s="195"/>
      <c r="F219" s="196"/>
      <c r="G219" s="201">
        <v>1.0</v>
      </c>
      <c r="H219" s="219">
        <f t="shared" si="5"/>
        <v>0</v>
      </c>
      <c r="I219" s="140"/>
      <c r="J219" s="198"/>
      <c r="K219" s="199"/>
      <c r="L219" s="199"/>
      <c r="M219" s="140"/>
      <c r="N219" s="140"/>
      <c r="O219" s="142"/>
      <c r="P219" s="191">
        <f t="shared" si="6"/>
        <v>0</v>
      </c>
      <c r="Q219" s="185">
        <f t="shared" si="7"/>
        <v>1</v>
      </c>
      <c r="R219" s="185">
        <f t="shared" si="8"/>
        <v>0</v>
      </c>
      <c r="S219" s="190"/>
      <c r="T219" s="191">
        <f t="shared" ref="T219:U219" si="200">C219/100</f>
        <v>0</v>
      </c>
      <c r="U219" s="191">
        <f t="shared" si="200"/>
        <v>0</v>
      </c>
      <c r="V219" s="191">
        <f t="shared" si="10"/>
        <v>0</v>
      </c>
      <c r="W219" s="194">
        <f t="shared" si="11"/>
        <v>0</v>
      </c>
      <c r="X219" s="140"/>
      <c r="Y219" s="140"/>
      <c r="Z219" s="140"/>
      <c r="AA219" s="140"/>
      <c r="AB219" s="140"/>
      <c r="AC219" s="140"/>
      <c r="AD219" s="140"/>
      <c r="AE219" s="140"/>
      <c r="AF219" s="140"/>
      <c r="AG219" s="140"/>
      <c r="AH219" s="140"/>
      <c r="AI219" s="140"/>
      <c r="AJ219" s="140"/>
      <c r="AK219" s="140"/>
      <c r="AL219" s="140"/>
      <c r="AM219" s="140"/>
      <c r="AN219" s="140"/>
      <c r="AO219" s="140"/>
      <c r="AP219" s="140"/>
      <c r="AQ219" s="140"/>
    </row>
    <row r="220" ht="27.0" customHeight="1">
      <c r="A220" s="185">
        <v>189.0</v>
      </c>
      <c r="B220" s="195"/>
      <c r="C220" s="195"/>
      <c r="D220" s="195"/>
      <c r="E220" s="195"/>
      <c r="F220" s="196"/>
      <c r="G220" s="201">
        <v>1.0</v>
      </c>
      <c r="H220" s="219">
        <f t="shared" si="5"/>
        <v>0</v>
      </c>
      <c r="I220" s="140"/>
      <c r="J220" s="198"/>
      <c r="K220" s="199"/>
      <c r="L220" s="199"/>
      <c r="M220" s="140"/>
      <c r="N220" s="140"/>
      <c r="O220" s="142"/>
      <c r="P220" s="191">
        <f t="shared" si="6"/>
        <v>0</v>
      </c>
      <c r="Q220" s="185">
        <f t="shared" si="7"/>
        <v>1</v>
      </c>
      <c r="R220" s="185">
        <f t="shared" si="8"/>
        <v>0</v>
      </c>
      <c r="S220" s="190"/>
      <c r="T220" s="191">
        <f t="shared" ref="T220:U220" si="201">C220/100</f>
        <v>0</v>
      </c>
      <c r="U220" s="191">
        <f t="shared" si="201"/>
        <v>0</v>
      </c>
      <c r="V220" s="191">
        <f t="shared" si="10"/>
        <v>0</v>
      </c>
      <c r="W220" s="194">
        <f t="shared" si="11"/>
        <v>0</v>
      </c>
      <c r="X220" s="140"/>
      <c r="Y220" s="140"/>
      <c r="Z220" s="140"/>
      <c r="AA220" s="140"/>
      <c r="AB220" s="140"/>
      <c r="AC220" s="140"/>
      <c r="AD220" s="140"/>
      <c r="AE220" s="140"/>
      <c r="AF220" s="140"/>
      <c r="AG220" s="140"/>
      <c r="AH220" s="140"/>
      <c r="AI220" s="140"/>
      <c r="AJ220" s="140"/>
      <c r="AK220" s="140"/>
      <c r="AL220" s="140"/>
      <c r="AM220" s="140"/>
      <c r="AN220" s="140"/>
      <c r="AO220" s="140"/>
      <c r="AP220" s="140"/>
      <c r="AQ220" s="140"/>
    </row>
    <row r="221" ht="27.0" customHeight="1">
      <c r="A221" s="185">
        <v>190.0</v>
      </c>
      <c r="B221" s="195"/>
      <c r="C221" s="195"/>
      <c r="D221" s="195"/>
      <c r="E221" s="195"/>
      <c r="F221" s="196"/>
      <c r="G221" s="201">
        <v>1.0</v>
      </c>
      <c r="H221" s="219">
        <f t="shared" si="5"/>
        <v>0</v>
      </c>
      <c r="I221" s="140"/>
      <c r="J221" s="198"/>
      <c r="K221" s="199"/>
      <c r="L221" s="199"/>
      <c r="M221" s="140"/>
      <c r="N221" s="140"/>
      <c r="O221" s="142"/>
      <c r="P221" s="191">
        <f t="shared" si="6"/>
        <v>0</v>
      </c>
      <c r="Q221" s="185">
        <f t="shared" si="7"/>
        <v>1</v>
      </c>
      <c r="R221" s="185">
        <f t="shared" si="8"/>
        <v>0</v>
      </c>
      <c r="S221" s="190"/>
      <c r="T221" s="191">
        <f t="shared" ref="T221:U221" si="202">C221/100</f>
        <v>0</v>
      </c>
      <c r="U221" s="191">
        <f t="shared" si="202"/>
        <v>0</v>
      </c>
      <c r="V221" s="191">
        <f t="shared" si="10"/>
        <v>0</v>
      </c>
      <c r="W221" s="194">
        <f t="shared" si="11"/>
        <v>0</v>
      </c>
      <c r="X221" s="140"/>
      <c r="Y221" s="140"/>
      <c r="Z221" s="140"/>
      <c r="AA221" s="140"/>
      <c r="AB221" s="140"/>
      <c r="AC221" s="140"/>
      <c r="AD221" s="140"/>
      <c r="AE221" s="140"/>
      <c r="AF221" s="140"/>
      <c r="AG221" s="140"/>
      <c r="AH221" s="140"/>
      <c r="AI221" s="140"/>
      <c r="AJ221" s="140"/>
      <c r="AK221" s="140"/>
      <c r="AL221" s="140"/>
      <c r="AM221" s="140"/>
      <c r="AN221" s="140"/>
      <c r="AO221" s="140"/>
      <c r="AP221" s="140"/>
      <c r="AQ221" s="140"/>
    </row>
    <row r="222" ht="27.0" customHeight="1">
      <c r="A222" s="185">
        <v>191.0</v>
      </c>
      <c r="B222" s="195"/>
      <c r="C222" s="195"/>
      <c r="D222" s="195"/>
      <c r="E222" s="195"/>
      <c r="F222" s="196"/>
      <c r="G222" s="201">
        <v>1.0</v>
      </c>
      <c r="H222" s="219">
        <f t="shared" si="5"/>
        <v>0</v>
      </c>
      <c r="I222" s="140"/>
      <c r="J222" s="198"/>
      <c r="K222" s="199"/>
      <c r="L222" s="199"/>
      <c r="M222" s="140"/>
      <c r="N222" s="140"/>
      <c r="O222" s="142"/>
      <c r="P222" s="191">
        <f t="shared" si="6"/>
        <v>0</v>
      </c>
      <c r="Q222" s="185">
        <f t="shared" si="7"/>
        <v>1</v>
      </c>
      <c r="R222" s="185">
        <f t="shared" si="8"/>
        <v>0</v>
      </c>
      <c r="S222" s="190"/>
      <c r="T222" s="191">
        <f t="shared" ref="T222:U222" si="203">C222/100</f>
        <v>0</v>
      </c>
      <c r="U222" s="191">
        <f t="shared" si="203"/>
        <v>0</v>
      </c>
      <c r="V222" s="191">
        <f t="shared" si="10"/>
        <v>0</v>
      </c>
      <c r="W222" s="194">
        <f t="shared" si="11"/>
        <v>0</v>
      </c>
      <c r="X222" s="140"/>
      <c r="Y222" s="140"/>
      <c r="Z222" s="140"/>
      <c r="AA222" s="140"/>
      <c r="AB222" s="140"/>
      <c r="AC222" s="140"/>
      <c r="AD222" s="140"/>
      <c r="AE222" s="140"/>
      <c r="AF222" s="140"/>
      <c r="AG222" s="140"/>
      <c r="AH222" s="140"/>
      <c r="AI222" s="140"/>
      <c r="AJ222" s="140"/>
      <c r="AK222" s="140"/>
      <c r="AL222" s="140"/>
      <c r="AM222" s="140"/>
      <c r="AN222" s="140"/>
      <c r="AO222" s="140"/>
      <c r="AP222" s="140"/>
      <c r="AQ222" s="140"/>
    </row>
    <row r="223" ht="27.0" customHeight="1">
      <c r="A223" s="185">
        <v>192.0</v>
      </c>
      <c r="B223" s="195"/>
      <c r="C223" s="195"/>
      <c r="D223" s="195"/>
      <c r="E223" s="195"/>
      <c r="F223" s="196"/>
      <c r="G223" s="201">
        <v>1.0</v>
      </c>
      <c r="H223" s="219">
        <f t="shared" si="5"/>
        <v>0</v>
      </c>
      <c r="I223" s="140"/>
      <c r="J223" s="198"/>
      <c r="K223" s="199"/>
      <c r="L223" s="199"/>
      <c r="M223" s="140"/>
      <c r="N223" s="140"/>
      <c r="O223" s="142"/>
      <c r="P223" s="191">
        <f t="shared" si="6"/>
        <v>0</v>
      </c>
      <c r="Q223" s="185">
        <f t="shared" si="7"/>
        <v>1</v>
      </c>
      <c r="R223" s="185">
        <f t="shared" si="8"/>
        <v>0</v>
      </c>
      <c r="S223" s="190"/>
      <c r="T223" s="191">
        <f t="shared" ref="T223:U223" si="204">C223/100</f>
        <v>0</v>
      </c>
      <c r="U223" s="191">
        <f t="shared" si="204"/>
        <v>0</v>
      </c>
      <c r="V223" s="191">
        <f t="shared" si="10"/>
        <v>0</v>
      </c>
      <c r="W223" s="194">
        <f t="shared" si="11"/>
        <v>0</v>
      </c>
      <c r="X223" s="140"/>
      <c r="Y223" s="140"/>
      <c r="Z223" s="140"/>
      <c r="AA223" s="140"/>
      <c r="AB223" s="140"/>
      <c r="AC223" s="140"/>
      <c r="AD223" s="140"/>
      <c r="AE223" s="140"/>
      <c r="AF223" s="140"/>
      <c r="AG223" s="140"/>
      <c r="AH223" s="140"/>
      <c r="AI223" s="140"/>
      <c r="AJ223" s="140"/>
      <c r="AK223" s="140"/>
      <c r="AL223" s="140"/>
      <c r="AM223" s="140"/>
      <c r="AN223" s="140"/>
      <c r="AO223" s="140"/>
      <c r="AP223" s="140"/>
      <c r="AQ223" s="140"/>
    </row>
    <row r="224" ht="27.0" customHeight="1">
      <c r="A224" s="185">
        <v>193.0</v>
      </c>
      <c r="B224" s="195"/>
      <c r="C224" s="195"/>
      <c r="D224" s="195"/>
      <c r="E224" s="195"/>
      <c r="F224" s="196"/>
      <c r="G224" s="201">
        <v>1.0</v>
      </c>
      <c r="H224" s="219">
        <f t="shared" si="5"/>
        <v>0</v>
      </c>
      <c r="I224" s="140"/>
      <c r="J224" s="198"/>
      <c r="K224" s="199"/>
      <c r="L224" s="199"/>
      <c r="M224" s="140"/>
      <c r="N224" s="140"/>
      <c r="O224" s="142"/>
      <c r="P224" s="191">
        <f t="shared" si="6"/>
        <v>0</v>
      </c>
      <c r="Q224" s="185">
        <f t="shared" si="7"/>
        <v>1</v>
      </c>
      <c r="R224" s="185">
        <f t="shared" si="8"/>
        <v>0</v>
      </c>
      <c r="S224" s="190"/>
      <c r="T224" s="191">
        <f t="shared" ref="T224:U224" si="205">C224/100</f>
        <v>0</v>
      </c>
      <c r="U224" s="191">
        <f t="shared" si="205"/>
        <v>0</v>
      </c>
      <c r="V224" s="191">
        <f t="shared" si="10"/>
        <v>0</v>
      </c>
      <c r="W224" s="194">
        <f t="shared" si="11"/>
        <v>0</v>
      </c>
      <c r="X224" s="140"/>
      <c r="Y224" s="140"/>
      <c r="Z224" s="140"/>
      <c r="AA224" s="140"/>
      <c r="AB224" s="140"/>
      <c r="AC224" s="140"/>
      <c r="AD224" s="140"/>
      <c r="AE224" s="140"/>
      <c r="AF224" s="140"/>
      <c r="AG224" s="140"/>
      <c r="AH224" s="140"/>
      <c r="AI224" s="140"/>
      <c r="AJ224" s="140"/>
      <c r="AK224" s="140"/>
      <c r="AL224" s="140"/>
      <c r="AM224" s="140"/>
      <c r="AN224" s="140"/>
      <c r="AO224" s="140"/>
      <c r="AP224" s="140"/>
      <c r="AQ224" s="140"/>
    </row>
    <row r="225" ht="27.0" customHeight="1">
      <c r="A225" s="185">
        <v>194.0</v>
      </c>
      <c r="B225" s="195"/>
      <c r="C225" s="195"/>
      <c r="D225" s="195"/>
      <c r="E225" s="195"/>
      <c r="F225" s="196"/>
      <c r="G225" s="201">
        <v>1.0</v>
      </c>
      <c r="H225" s="219">
        <f t="shared" si="5"/>
        <v>0</v>
      </c>
      <c r="I225" s="140"/>
      <c r="J225" s="198"/>
      <c r="K225" s="199"/>
      <c r="L225" s="199"/>
      <c r="M225" s="140"/>
      <c r="N225" s="140"/>
      <c r="O225" s="142"/>
      <c r="P225" s="191">
        <f t="shared" si="6"/>
        <v>0</v>
      </c>
      <c r="Q225" s="185">
        <f t="shared" si="7"/>
        <v>1</v>
      </c>
      <c r="R225" s="185">
        <f t="shared" si="8"/>
        <v>0</v>
      </c>
      <c r="S225" s="190"/>
      <c r="T225" s="191">
        <f t="shared" ref="T225:U225" si="206">C225/100</f>
        <v>0</v>
      </c>
      <c r="U225" s="191">
        <f t="shared" si="206"/>
        <v>0</v>
      </c>
      <c r="V225" s="191">
        <f t="shared" si="10"/>
        <v>0</v>
      </c>
      <c r="W225" s="194">
        <f t="shared" si="11"/>
        <v>0</v>
      </c>
      <c r="X225" s="140"/>
      <c r="Y225" s="140"/>
      <c r="Z225" s="140"/>
      <c r="AA225" s="140"/>
      <c r="AB225" s="140"/>
      <c r="AC225" s="140"/>
      <c r="AD225" s="140"/>
      <c r="AE225" s="140"/>
      <c r="AF225" s="140"/>
      <c r="AG225" s="140"/>
      <c r="AH225" s="140"/>
      <c r="AI225" s="140"/>
      <c r="AJ225" s="140"/>
      <c r="AK225" s="140"/>
      <c r="AL225" s="140"/>
      <c r="AM225" s="140"/>
      <c r="AN225" s="140"/>
      <c r="AO225" s="140"/>
      <c r="AP225" s="140"/>
      <c r="AQ225" s="140"/>
    </row>
    <row r="226" ht="27.0" customHeight="1">
      <c r="A226" s="185">
        <v>195.0</v>
      </c>
      <c r="B226" s="195"/>
      <c r="C226" s="195"/>
      <c r="D226" s="195"/>
      <c r="E226" s="195"/>
      <c r="F226" s="196"/>
      <c r="G226" s="201">
        <v>1.0</v>
      </c>
      <c r="H226" s="219">
        <f t="shared" si="5"/>
        <v>0</v>
      </c>
      <c r="I226" s="140"/>
      <c r="J226" s="198"/>
      <c r="K226" s="199"/>
      <c r="L226" s="199"/>
      <c r="M226" s="140"/>
      <c r="N226" s="140"/>
      <c r="O226" s="142"/>
      <c r="P226" s="191">
        <f t="shared" si="6"/>
        <v>0</v>
      </c>
      <c r="Q226" s="185">
        <f t="shared" si="7"/>
        <v>1</v>
      </c>
      <c r="R226" s="185">
        <f t="shared" si="8"/>
        <v>0</v>
      </c>
      <c r="S226" s="190"/>
      <c r="T226" s="191">
        <f t="shared" ref="T226:U226" si="207">C226/100</f>
        <v>0</v>
      </c>
      <c r="U226" s="191">
        <f t="shared" si="207"/>
        <v>0</v>
      </c>
      <c r="V226" s="191">
        <f t="shared" si="10"/>
        <v>0</v>
      </c>
      <c r="W226" s="194">
        <f t="shared" si="11"/>
        <v>0</v>
      </c>
      <c r="X226" s="140"/>
      <c r="Y226" s="140"/>
      <c r="Z226" s="140"/>
      <c r="AA226" s="140"/>
      <c r="AB226" s="140"/>
      <c r="AC226" s="140"/>
      <c r="AD226" s="140"/>
      <c r="AE226" s="140"/>
      <c r="AF226" s="140"/>
      <c r="AG226" s="140"/>
      <c r="AH226" s="140"/>
      <c r="AI226" s="140"/>
      <c r="AJ226" s="140"/>
      <c r="AK226" s="140"/>
      <c r="AL226" s="140"/>
      <c r="AM226" s="140"/>
      <c r="AN226" s="140"/>
      <c r="AO226" s="140"/>
      <c r="AP226" s="140"/>
      <c r="AQ226" s="140"/>
    </row>
    <row r="227" ht="27.0" customHeight="1">
      <c r="A227" s="185">
        <v>196.0</v>
      </c>
      <c r="B227" s="195"/>
      <c r="C227" s="195"/>
      <c r="D227" s="195"/>
      <c r="E227" s="195"/>
      <c r="F227" s="196"/>
      <c r="G227" s="201">
        <v>1.0</v>
      </c>
      <c r="H227" s="219">
        <f t="shared" si="5"/>
        <v>0</v>
      </c>
      <c r="I227" s="140"/>
      <c r="J227" s="198"/>
      <c r="K227" s="199"/>
      <c r="L227" s="199"/>
      <c r="M227" s="140"/>
      <c r="N227" s="140"/>
      <c r="O227" s="142"/>
      <c r="P227" s="191">
        <f t="shared" si="6"/>
        <v>0</v>
      </c>
      <c r="Q227" s="185">
        <f t="shared" si="7"/>
        <v>1</v>
      </c>
      <c r="R227" s="185">
        <f t="shared" si="8"/>
        <v>0</v>
      </c>
      <c r="S227" s="190"/>
      <c r="T227" s="191">
        <f t="shared" ref="T227:U227" si="208">C227/100</f>
        <v>0</v>
      </c>
      <c r="U227" s="191">
        <f t="shared" si="208"/>
        <v>0</v>
      </c>
      <c r="V227" s="191">
        <f t="shared" si="10"/>
        <v>0</v>
      </c>
      <c r="W227" s="194">
        <f t="shared" si="11"/>
        <v>0</v>
      </c>
      <c r="X227" s="140"/>
      <c r="Y227" s="140"/>
      <c r="Z227" s="140"/>
      <c r="AA227" s="140"/>
      <c r="AB227" s="140"/>
      <c r="AC227" s="140"/>
      <c r="AD227" s="140"/>
      <c r="AE227" s="140"/>
      <c r="AF227" s="140"/>
      <c r="AG227" s="140"/>
      <c r="AH227" s="140"/>
      <c r="AI227" s="140"/>
      <c r="AJ227" s="140"/>
      <c r="AK227" s="140"/>
      <c r="AL227" s="140"/>
      <c r="AM227" s="140"/>
      <c r="AN227" s="140"/>
      <c r="AO227" s="140"/>
      <c r="AP227" s="140"/>
      <c r="AQ227" s="140"/>
    </row>
    <row r="228" ht="27.0" customHeight="1">
      <c r="A228" s="185">
        <v>197.0</v>
      </c>
      <c r="B228" s="195"/>
      <c r="C228" s="195"/>
      <c r="D228" s="195"/>
      <c r="E228" s="195"/>
      <c r="F228" s="196"/>
      <c r="G228" s="201">
        <v>1.0</v>
      </c>
      <c r="H228" s="219">
        <f t="shared" si="5"/>
        <v>0</v>
      </c>
      <c r="I228" s="140"/>
      <c r="J228" s="198"/>
      <c r="K228" s="199"/>
      <c r="L228" s="199"/>
      <c r="M228" s="140"/>
      <c r="N228" s="140"/>
      <c r="O228" s="142"/>
      <c r="P228" s="191">
        <f t="shared" si="6"/>
        <v>0</v>
      </c>
      <c r="Q228" s="185">
        <f t="shared" si="7"/>
        <v>1</v>
      </c>
      <c r="R228" s="185">
        <f t="shared" si="8"/>
        <v>0</v>
      </c>
      <c r="S228" s="190"/>
      <c r="T228" s="191">
        <f t="shared" ref="T228:U228" si="209">C228/100</f>
        <v>0</v>
      </c>
      <c r="U228" s="191">
        <f t="shared" si="209"/>
        <v>0</v>
      </c>
      <c r="V228" s="191">
        <f t="shared" si="10"/>
        <v>0</v>
      </c>
      <c r="W228" s="194">
        <f t="shared" si="11"/>
        <v>0</v>
      </c>
      <c r="X228" s="140"/>
      <c r="Y228" s="140"/>
      <c r="Z228" s="140"/>
      <c r="AA228" s="140"/>
      <c r="AB228" s="140"/>
      <c r="AC228" s="140"/>
      <c r="AD228" s="140"/>
      <c r="AE228" s="140"/>
      <c r="AF228" s="140"/>
      <c r="AG228" s="140"/>
      <c r="AH228" s="140"/>
      <c r="AI228" s="140"/>
      <c r="AJ228" s="140"/>
      <c r="AK228" s="140"/>
      <c r="AL228" s="140"/>
      <c r="AM228" s="140"/>
      <c r="AN228" s="140"/>
      <c r="AO228" s="140"/>
      <c r="AP228" s="140"/>
      <c r="AQ228" s="140"/>
    </row>
    <row r="229" ht="27.0" customHeight="1">
      <c r="A229" s="185">
        <v>198.0</v>
      </c>
      <c r="B229" s="195"/>
      <c r="C229" s="195"/>
      <c r="D229" s="195"/>
      <c r="E229" s="195"/>
      <c r="F229" s="196"/>
      <c r="G229" s="201">
        <v>1.0</v>
      </c>
      <c r="H229" s="219">
        <f t="shared" si="5"/>
        <v>0</v>
      </c>
      <c r="I229" s="140"/>
      <c r="J229" s="198"/>
      <c r="K229" s="199"/>
      <c r="L229" s="199"/>
      <c r="M229" s="140"/>
      <c r="N229" s="140"/>
      <c r="O229" s="142"/>
      <c r="P229" s="191">
        <f t="shared" si="6"/>
        <v>0</v>
      </c>
      <c r="Q229" s="185">
        <f t="shared" si="7"/>
        <v>1</v>
      </c>
      <c r="R229" s="185">
        <f t="shared" si="8"/>
        <v>0</v>
      </c>
      <c r="S229" s="190"/>
      <c r="T229" s="191">
        <f t="shared" ref="T229:U229" si="210">C229/100</f>
        <v>0</v>
      </c>
      <c r="U229" s="191">
        <f t="shared" si="210"/>
        <v>0</v>
      </c>
      <c r="V229" s="191">
        <f t="shared" si="10"/>
        <v>0</v>
      </c>
      <c r="W229" s="194">
        <f t="shared" si="11"/>
        <v>0</v>
      </c>
      <c r="X229" s="140"/>
      <c r="Y229" s="140"/>
      <c r="Z229" s="140"/>
      <c r="AA229" s="140"/>
      <c r="AB229" s="140"/>
      <c r="AC229" s="140"/>
      <c r="AD229" s="140"/>
      <c r="AE229" s="140"/>
      <c r="AF229" s="140"/>
      <c r="AG229" s="140"/>
      <c r="AH229" s="140"/>
      <c r="AI229" s="140"/>
      <c r="AJ229" s="140"/>
      <c r="AK229" s="140"/>
      <c r="AL229" s="140"/>
      <c r="AM229" s="140"/>
      <c r="AN229" s="140"/>
      <c r="AO229" s="140"/>
      <c r="AP229" s="140"/>
      <c r="AQ229" s="140"/>
    </row>
    <row r="230" ht="27.0" customHeight="1">
      <c r="A230" s="185">
        <v>199.0</v>
      </c>
      <c r="B230" s="195"/>
      <c r="C230" s="195"/>
      <c r="D230" s="195"/>
      <c r="E230" s="195"/>
      <c r="F230" s="196"/>
      <c r="G230" s="201">
        <v>1.0</v>
      </c>
      <c r="H230" s="219">
        <f t="shared" si="5"/>
        <v>0</v>
      </c>
      <c r="I230" s="140"/>
      <c r="J230" s="198"/>
      <c r="K230" s="199"/>
      <c r="L230" s="199"/>
      <c r="M230" s="140"/>
      <c r="N230" s="140"/>
      <c r="O230" s="142"/>
      <c r="P230" s="191">
        <f t="shared" si="6"/>
        <v>0</v>
      </c>
      <c r="Q230" s="185">
        <f t="shared" si="7"/>
        <v>1</v>
      </c>
      <c r="R230" s="185">
        <f t="shared" si="8"/>
        <v>0</v>
      </c>
      <c r="S230" s="190"/>
      <c r="T230" s="191">
        <f t="shared" ref="T230:U230" si="211">C230/100</f>
        <v>0</v>
      </c>
      <c r="U230" s="191">
        <f t="shared" si="211"/>
        <v>0</v>
      </c>
      <c r="V230" s="191">
        <f t="shared" si="10"/>
        <v>0</v>
      </c>
      <c r="W230" s="194">
        <f t="shared" si="11"/>
        <v>0</v>
      </c>
      <c r="X230" s="140"/>
      <c r="Y230" s="140"/>
      <c r="Z230" s="140"/>
      <c r="AA230" s="140"/>
      <c r="AB230" s="140"/>
      <c r="AC230" s="140"/>
      <c r="AD230" s="140"/>
      <c r="AE230" s="140"/>
      <c r="AF230" s="140"/>
      <c r="AG230" s="140"/>
      <c r="AH230" s="140"/>
      <c r="AI230" s="140"/>
      <c r="AJ230" s="140"/>
      <c r="AK230" s="140"/>
      <c r="AL230" s="140"/>
      <c r="AM230" s="140"/>
      <c r="AN230" s="140"/>
      <c r="AO230" s="140"/>
      <c r="AP230" s="140"/>
      <c r="AQ230" s="140"/>
    </row>
    <row r="231" ht="27.0" customHeight="1">
      <c r="A231" s="185">
        <v>200.0</v>
      </c>
      <c r="B231" s="195"/>
      <c r="C231" s="195"/>
      <c r="D231" s="195"/>
      <c r="E231" s="195"/>
      <c r="F231" s="196"/>
      <c r="G231" s="201">
        <v>1.0</v>
      </c>
      <c r="H231" s="219">
        <f t="shared" si="5"/>
        <v>0</v>
      </c>
      <c r="I231" s="140"/>
      <c r="J231" s="198"/>
      <c r="K231" s="199"/>
      <c r="L231" s="199"/>
      <c r="M231" s="140"/>
      <c r="N231" s="140"/>
      <c r="O231" s="142"/>
      <c r="P231" s="191">
        <f t="shared" si="6"/>
        <v>0</v>
      </c>
      <c r="Q231" s="185">
        <f t="shared" si="7"/>
        <v>1</v>
      </c>
      <c r="R231" s="185">
        <f t="shared" si="8"/>
        <v>0</v>
      </c>
      <c r="S231" s="190"/>
      <c r="T231" s="191">
        <f t="shared" ref="T231:U231" si="212">C231/100</f>
        <v>0</v>
      </c>
      <c r="U231" s="191">
        <f t="shared" si="212"/>
        <v>0</v>
      </c>
      <c r="V231" s="191">
        <f t="shared" si="10"/>
        <v>0</v>
      </c>
      <c r="W231" s="194">
        <f t="shared" si="11"/>
        <v>0</v>
      </c>
      <c r="X231" s="140"/>
      <c r="Y231" s="140"/>
      <c r="Z231" s="140"/>
      <c r="AA231" s="140"/>
      <c r="AB231" s="140"/>
      <c r="AC231" s="140"/>
      <c r="AD231" s="140"/>
      <c r="AE231" s="140"/>
      <c r="AF231" s="140"/>
      <c r="AG231" s="140"/>
      <c r="AH231" s="140"/>
      <c r="AI231" s="140"/>
      <c r="AJ231" s="140"/>
      <c r="AK231" s="140"/>
      <c r="AL231" s="140"/>
      <c r="AM231" s="140"/>
      <c r="AN231" s="140"/>
      <c r="AO231" s="140"/>
      <c r="AP231" s="140"/>
      <c r="AQ231" s="140"/>
    </row>
    <row r="232" ht="27.0" customHeight="1">
      <c r="A232" s="185">
        <v>201.0</v>
      </c>
      <c r="B232" s="195"/>
      <c r="C232" s="195"/>
      <c r="D232" s="195"/>
      <c r="E232" s="195"/>
      <c r="F232" s="196"/>
      <c r="G232" s="201">
        <v>1.0</v>
      </c>
      <c r="H232" s="219">
        <f t="shared" si="5"/>
        <v>0</v>
      </c>
      <c r="I232" s="140"/>
      <c r="J232" s="198"/>
      <c r="K232" s="199"/>
      <c r="L232" s="199"/>
      <c r="M232" s="140"/>
      <c r="N232" s="140"/>
      <c r="O232" s="142"/>
      <c r="P232" s="191">
        <f t="shared" si="6"/>
        <v>0</v>
      </c>
      <c r="Q232" s="185">
        <f t="shared" si="7"/>
        <v>1</v>
      </c>
      <c r="R232" s="185">
        <f t="shared" si="8"/>
        <v>0</v>
      </c>
      <c r="S232" s="190"/>
      <c r="T232" s="191">
        <f t="shared" ref="T232:U232" si="213">C232/100</f>
        <v>0</v>
      </c>
      <c r="U232" s="191">
        <f t="shared" si="213"/>
        <v>0</v>
      </c>
      <c r="V232" s="191">
        <f t="shared" si="10"/>
        <v>0</v>
      </c>
      <c r="W232" s="194">
        <f t="shared" si="11"/>
        <v>0</v>
      </c>
      <c r="X232" s="140"/>
      <c r="Y232" s="140"/>
      <c r="Z232" s="140"/>
      <c r="AA232" s="140"/>
      <c r="AB232" s="140"/>
      <c r="AC232" s="140"/>
      <c r="AD232" s="140"/>
      <c r="AE232" s="140"/>
      <c r="AF232" s="140"/>
      <c r="AG232" s="140"/>
      <c r="AH232" s="140"/>
      <c r="AI232" s="140"/>
      <c r="AJ232" s="140"/>
      <c r="AK232" s="140"/>
      <c r="AL232" s="140"/>
      <c r="AM232" s="140"/>
      <c r="AN232" s="140"/>
      <c r="AO232" s="140"/>
      <c r="AP232" s="140"/>
      <c r="AQ232" s="140"/>
    </row>
    <row r="233" ht="27.0" customHeight="1">
      <c r="A233" s="185">
        <v>202.0</v>
      </c>
      <c r="B233" s="195"/>
      <c r="C233" s="195"/>
      <c r="D233" s="195"/>
      <c r="E233" s="195"/>
      <c r="F233" s="196"/>
      <c r="G233" s="201">
        <v>1.0</v>
      </c>
      <c r="H233" s="219">
        <f t="shared" si="5"/>
        <v>0</v>
      </c>
      <c r="I233" s="140"/>
      <c r="J233" s="198"/>
      <c r="K233" s="199"/>
      <c r="L233" s="199"/>
      <c r="M233" s="140"/>
      <c r="N233" s="140"/>
      <c r="O233" s="142"/>
      <c r="P233" s="191">
        <f t="shared" si="6"/>
        <v>0</v>
      </c>
      <c r="Q233" s="185">
        <f t="shared" si="7"/>
        <v>1</v>
      </c>
      <c r="R233" s="185">
        <f t="shared" si="8"/>
        <v>0</v>
      </c>
      <c r="S233" s="190"/>
      <c r="T233" s="191">
        <f t="shared" ref="T233:U233" si="214">C233/100</f>
        <v>0</v>
      </c>
      <c r="U233" s="191">
        <f t="shared" si="214"/>
        <v>0</v>
      </c>
      <c r="V233" s="191">
        <f t="shared" si="10"/>
        <v>0</v>
      </c>
      <c r="W233" s="194">
        <f t="shared" si="11"/>
        <v>0</v>
      </c>
      <c r="X233" s="140"/>
      <c r="Y233" s="140"/>
      <c r="Z233" s="140"/>
      <c r="AA233" s="140"/>
      <c r="AB233" s="140"/>
      <c r="AC233" s="140"/>
      <c r="AD233" s="140"/>
      <c r="AE233" s="140"/>
      <c r="AF233" s="140"/>
      <c r="AG233" s="140"/>
      <c r="AH233" s="140"/>
      <c r="AI233" s="140"/>
      <c r="AJ233" s="140"/>
      <c r="AK233" s="140"/>
      <c r="AL233" s="140"/>
      <c r="AM233" s="140"/>
      <c r="AN233" s="140"/>
      <c r="AO233" s="140"/>
      <c r="AP233" s="140"/>
      <c r="AQ233" s="140"/>
    </row>
    <row r="234" ht="27.0" customHeight="1">
      <c r="A234" s="185">
        <v>203.0</v>
      </c>
      <c r="B234" s="195"/>
      <c r="C234" s="195"/>
      <c r="D234" s="195"/>
      <c r="E234" s="195"/>
      <c r="F234" s="196"/>
      <c r="G234" s="201">
        <v>1.0</v>
      </c>
      <c r="H234" s="219">
        <f t="shared" si="5"/>
        <v>0</v>
      </c>
      <c r="I234" s="140"/>
      <c r="J234" s="198"/>
      <c r="K234" s="199"/>
      <c r="L234" s="199"/>
      <c r="M234" s="140"/>
      <c r="N234" s="140"/>
      <c r="O234" s="142"/>
      <c r="P234" s="191">
        <f t="shared" si="6"/>
        <v>0</v>
      </c>
      <c r="Q234" s="185">
        <f t="shared" si="7"/>
        <v>1</v>
      </c>
      <c r="R234" s="185">
        <f t="shared" si="8"/>
        <v>0</v>
      </c>
      <c r="S234" s="190"/>
      <c r="T234" s="191">
        <f t="shared" ref="T234:U234" si="215">C234/100</f>
        <v>0</v>
      </c>
      <c r="U234" s="191">
        <f t="shared" si="215"/>
        <v>0</v>
      </c>
      <c r="V234" s="191">
        <f t="shared" si="10"/>
        <v>0</v>
      </c>
      <c r="W234" s="194">
        <f t="shared" si="11"/>
        <v>0</v>
      </c>
      <c r="X234" s="140"/>
      <c r="Y234" s="140"/>
      <c r="Z234" s="140"/>
      <c r="AA234" s="140"/>
      <c r="AB234" s="140"/>
      <c r="AC234" s="140"/>
      <c r="AD234" s="140"/>
      <c r="AE234" s="140"/>
      <c r="AF234" s="140"/>
      <c r="AG234" s="140"/>
      <c r="AH234" s="140"/>
      <c r="AI234" s="140"/>
      <c r="AJ234" s="140"/>
      <c r="AK234" s="140"/>
      <c r="AL234" s="140"/>
      <c r="AM234" s="140"/>
      <c r="AN234" s="140"/>
      <c r="AO234" s="140"/>
      <c r="AP234" s="140"/>
      <c r="AQ234" s="140"/>
    </row>
    <row r="235" ht="27.0" customHeight="1">
      <c r="A235" s="185">
        <v>204.0</v>
      </c>
      <c r="B235" s="195"/>
      <c r="C235" s="195"/>
      <c r="D235" s="195"/>
      <c r="E235" s="195"/>
      <c r="F235" s="196"/>
      <c r="G235" s="201">
        <v>1.0</v>
      </c>
      <c r="H235" s="219">
        <f t="shared" si="5"/>
        <v>0</v>
      </c>
      <c r="I235" s="140"/>
      <c r="J235" s="198"/>
      <c r="K235" s="199"/>
      <c r="L235" s="199"/>
      <c r="M235" s="140"/>
      <c r="N235" s="140"/>
      <c r="O235" s="142"/>
      <c r="P235" s="191">
        <f t="shared" si="6"/>
        <v>0</v>
      </c>
      <c r="Q235" s="185">
        <f t="shared" si="7"/>
        <v>1</v>
      </c>
      <c r="R235" s="185">
        <f t="shared" si="8"/>
        <v>0</v>
      </c>
      <c r="S235" s="190"/>
      <c r="T235" s="191">
        <f t="shared" ref="T235:U235" si="216">C235/100</f>
        <v>0</v>
      </c>
      <c r="U235" s="191">
        <f t="shared" si="216"/>
        <v>0</v>
      </c>
      <c r="V235" s="191">
        <f t="shared" si="10"/>
        <v>0</v>
      </c>
      <c r="W235" s="194">
        <f t="shared" si="11"/>
        <v>0</v>
      </c>
      <c r="X235" s="140"/>
      <c r="Y235" s="140"/>
      <c r="Z235" s="140"/>
      <c r="AA235" s="140"/>
      <c r="AB235" s="140"/>
      <c r="AC235" s="140"/>
      <c r="AD235" s="140"/>
      <c r="AE235" s="140"/>
      <c r="AF235" s="140"/>
      <c r="AG235" s="140"/>
      <c r="AH235" s="140"/>
      <c r="AI235" s="140"/>
      <c r="AJ235" s="140"/>
      <c r="AK235" s="140"/>
      <c r="AL235" s="140"/>
      <c r="AM235" s="140"/>
      <c r="AN235" s="140"/>
      <c r="AO235" s="140"/>
      <c r="AP235" s="140"/>
      <c r="AQ235" s="140"/>
    </row>
    <row r="236" ht="27.0" customHeight="1">
      <c r="A236" s="185">
        <v>205.0</v>
      </c>
      <c r="B236" s="195"/>
      <c r="C236" s="195"/>
      <c r="D236" s="195"/>
      <c r="E236" s="195"/>
      <c r="F236" s="196"/>
      <c r="G236" s="201">
        <v>1.0</v>
      </c>
      <c r="H236" s="219">
        <f t="shared" si="5"/>
        <v>0</v>
      </c>
      <c r="I236" s="140"/>
      <c r="J236" s="198"/>
      <c r="K236" s="199"/>
      <c r="L236" s="199"/>
      <c r="M236" s="140"/>
      <c r="N236" s="140"/>
      <c r="O236" s="142"/>
      <c r="P236" s="191">
        <f t="shared" si="6"/>
        <v>0</v>
      </c>
      <c r="Q236" s="185">
        <f t="shared" si="7"/>
        <v>1</v>
      </c>
      <c r="R236" s="185">
        <f t="shared" si="8"/>
        <v>0</v>
      </c>
      <c r="S236" s="190"/>
      <c r="T236" s="191">
        <f t="shared" ref="T236:U236" si="217">C236/100</f>
        <v>0</v>
      </c>
      <c r="U236" s="191">
        <f t="shared" si="217"/>
        <v>0</v>
      </c>
      <c r="V236" s="191">
        <f t="shared" si="10"/>
        <v>0</v>
      </c>
      <c r="W236" s="194">
        <f t="shared" si="11"/>
        <v>0</v>
      </c>
      <c r="X236" s="140"/>
      <c r="Y236" s="140"/>
      <c r="Z236" s="140"/>
      <c r="AA236" s="140"/>
      <c r="AB236" s="140"/>
      <c r="AC236" s="140"/>
      <c r="AD236" s="140"/>
      <c r="AE236" s="140"/>
      <c r="AF236" s="140"/>
      <c r="AG236" s="140"/>
      <c r="AH236" s="140"/>
      <c r="AI236" s="140"/>
      <c r="AJ236" s="140"/>
      <c r="AK236" s="140"/>
      <c r="AL236" s="140"/>
      <c r="AM236" s="140"/>
      <c r="AN236" s="140"/>
      <c r="AO236" s="140"/>
      <c r="AP236" s="140"/>
      <c r="AQ236" s="140"/>
    </row>
    <row r="237" ht="27.0" customHeight="1">
      <c r="A237" s="185">
        <v>206.0</v>
      </c>
      <c r="B237" s="195"/>
      <c r="C237" s="195"/>
      <c r="D237" s="195"/>
      <c r="E237" s="195"/>
      <c r="F237" s="196"/>
      <c r="G237" s="201">
        <v>1.0</v>
      </c>
      <c r="H237" s="219">
        <f t="shared" si="5"/>
        <v>0</v>
      </c>
      <c r="I237" s="140"/>
      <c r="J237" s="198"/>
      <c r="K237" s="199"/>
      <c r="L237" s="199"/>
      <c r="M237" s="140"/>
      <c r="N237" s="140"/>
      <c r="O237" s="142"/>
      <c r="P237" s="191">
        <f t="shared" si="6"/>
        <v>0</v>
      </c>
      <c r="Q237" s="185">
        <f t="shared" si="7"/>
        <v>1</v>
      </c>
      <c r="R237" s="185">
        <f t="shared" si="8"/>
        <v>0</v>
      </c>
      <c r="S237" s="190"/>
      <c r="T237" s="191">
        <f t="shared" ref="T237:U237" si="218">C237/100</f>
        <v>0</v>
      </c>
      <c r="U237" s="191">
        <f t="shared" si="218"/>
        <v>0</v>
      </c>
      <c r="V237" s="191">
        <f t="shared" si="10"/>
        <v>0</v>
      </c>
      <c r="W237" s="194">
        <f t="shared" si="11"/>
        <v>0</v>
      </c>
      <c r="X237" s="140"/>
      <c r="Y237" s="140"/>
      <c r="Z237" s="140"/>
      <c r="AA237" s="140"/>
      <c r="AB237" s="140"/>
      <c r="AC237" s="140"/>
      <c r="AD237" s="140"/>
      <c r="AE237" s="140"/>
      <c r="AF237" s="140"/>
      <c r="AG237" s="140"/>
      <c r="AH237" s="140"/>
      <c r="AI237" s="140"/>
      <c r="AJ237" s="140"/>
      <c r="AK237" s="140"/>
      <c r="AL237" s="140"/>
      <c r="AM237" s="140"/>
      <c r="AN237" s="140"/>
      <c r="AO237" s="140"/>
      <c r="AP237" s="140"/>
      <c r="AQ237" s="140"/>
    </row>
    <row r="238" ht="27.0" customHeight="1">
      <c r="A238" s="185">
        <v>207.0</v>
      </c>
      <c r="B238" s="195"/>
      <c r="C238" s="195"/>
      <c r="D238" s="195"/>
      <c r="E238" s="195"/>
      <c r="F238" s="196"/>
      <c r="G238" s="201">
        <v>1.0</v>
      </c>
      <c r="H238" s="219">
        <f t="shared" si="5"/>
        <v>0</v>
      </c>
      <c r="I238" s="140"/>
      <c r="J238" s="198"/>
      <c r="K238" s="199"/>
      <c r="L238" s="199"/>
      <c r="M238" s="140"/>
      <c r="N238" s="140"/>
      <c r="O238" s="142"/>
      <c r="P238" s="191">
        <f t="shared" si="6"/>
        <v>0</v>
      </c>
      <c r="Q238" s="185">
        <f t="shared" si="7"/>
        <v>1</v>
      </c>
      <c r="R238" s="185">
        <f t="shared" si="8"/>
        <v>0</v>
      </c>
      <c r="S238" s="190"/>
      <c r="T238" s="191">
        <f t="shared" ref="T238:U238" si="219">C238/100</f>
        <v>0</v>
      </c>
      <c r="U238" s="191">
        <f t="shared" si="219"/>
        <v>0</v>
      </c>
      <c r="V238" s="191">
        <f t="shared" si="10"/>
        <v>0</v>
      </c>
      <c r="W238" s="194">
        <f t="shared" si="11"/>
        <v>0</v>
      </c>
      <c r="X238" s="140"/>
      <c r="Y238" s="140"/>
      <c r="Z238" s="140"/>
      <c r="AA238" s="140"/>
      <c r="AB238" s="140"/>
      <c r="AC238" s="140"/>
      <c r="AD238" s="140"/>
      <c r="AE238" s="140"/>
      <c r="AF238" s="140"/>
      <c r="AG238" s="140"/>
      <c r="AH238" s="140"/>
      <c r="AI238" s="140"/>
      <c r="AJ238" s="140"/>
      <c r="AK238" s="140"/>
      <c r="AL238" s="140"/>
      <c r="AM238" s="140"/>
      <c r="AN238" s="140"/>
      <c r="AO238" s="140"/>
      <c r="AP238" s="140"/>
      <c r="AQ238" s="140"/>
    </row>
    <row r="239" ht="27.0" customHeight="1">
      <c r="A239" s="185">
        <v>208.0</v>
      </c>
      <c r="B239" s="195"/>
      <c r="C239" s="195"/>
      <c r="D239" s="195"/>
      <c r="E239" s="195"/>
      <c r="F239" s="196"/>
      <c r="G239" s="201">
        <v>1.0</v>
      </c>
      <c r="H239" s="219">
        <f t="shared" si="5"/>
        <v>0</v>
      </c>
      <c r="I239" s="140"/>
      <c r="J239" s="198"/>
      <c r="K239" s="199"/>
      <c r="L239" s="199"/>
      <c r="M239" s="140"/>
      <c r="N239" s="140"/>
      <c r="O239" s="142"/>
      <c r="P239" s="191">
        <f t="shared" si="6"/>
        <v>0</v>
      </c>
      <c r="Q239" s="185">
        <f t="shared" si="7"/>
        <v>1</v>
      </c>
      <c r="R239" s="185">
        <f t="shared" si="8"/>
        <v>0</v>
      </c>
      <c r="S239" s="190"/>
      <c r="T239" s="191">
        <f t="shared" ref="T239:U239" si="220">C239/100</f>
        <v>0</v>
      </c>
      <c r="U239" s="191">
        <f t="shared" si="220"/>
        <v>0</v>
      </c>
      <c r="V239" s="191">
        <f t="shared" si="10"/>
        <v>0</v>
      </c>
      <c r="W239" s="194">
        <f t="shared" si="11"/>
        <v>0</v>
      </c>
      <c r="X239" s="140"/>
      <c r="Y239" s="140"/>
      <c r="Z239" s="140"/>
      <c r="AA239" s="140"/>
      <c r="AB239" s="140"/>
      <c r="AC239" s="140"/>
      <c r="AD239" s="140"/>
      <c r="AE239" s="140"/>
      <c r="AF239" s="140"/>
      <c r="AG239" s="140"/>
      <c r="AH239" s="140"/>
      <c r="AI239" s="140"/>
      <c r="AJ239" s="140"/>
      <c r="AK239" s="140"/>
      <c r="AL239" s="140"/>
      <c r="AM239" s="140"/>
      <c r="AN239" s="140"/>
      <c r="AO239" s="140"/>
      <c r="AP239" s="140"/>
      <c r="AQ239" s="140"/>
    </row>
    <row r="240" ht="27.0" customHeight="1">
      <c r="A240" s="185">
        <v>209.0</v>
      </c>
      <c r="B240" s="195"/>
      <c r="C240" s="195"/>
      <c r="D240" s="195"/>
      <c r="E240" s="195"/>
      <c r="F240" s="196"/>
      <c r="G240" s="201">
        <v>1.0</v>
      </c>
      <c r="H240" s="219">
        <f t="shared" si="5"/>
        <v>0</v>
      </c>
      <c r="I240" s="140"/>
      <c r="J240" s="198"/>
      <c r="K240" s="199"/>
      <c r="L240" s="199"/>
      <c r="M240" s="140"/>
      <c r="N240" s="140"/>
      <c r="O240" s="142"/>
      <c r="P240" s="191">
        <f t="shared" si="6"/>
        <v>0</v>
      </c>
      <c r="Q240" s="185">
        <f t="shared" si="7"/>
        <v>1</v>
      </c>
      <c r="R240" s="185">
        <f t="shared" si="8"/>
        <v>0</v>
      </c>
      <c r="S240" s="190"/>
      <c r="T240" s="191">
        <f t="shared" ref="T240:U240" si="221">C240/100</f>
        <v>0</v>
      </c>
      <c r="U240" s="191">
        <f t="shared" si="221"/>
        <v>0</v>
      </c>
      <c r="V240" s="191">
        <f t="shared" si="10"/>
        <v>0</v>
      </c>
      <c r="W240" s="194">
        <f t="shared" si="11"/>
        <v>0</v>
      </c>
      <c r="X240" s="140"/>
      <c r="Y240" s="140"/>
      <c r="Z240" s="140"/>
      <c r="AA240" s="140"/>
      <c r="AB240" s="140"/>
      <c r="AC240" s="140"/>
      <c r="AD240" s="140"/>
      <c r="AE240" s="140"/>
      <c r="AF240" s="140"/>
      <c r="AG240" s="140"/>
      <c r="AH240" s="140"/>
      <c r="AI240" s="140"/>
      <c r="AJ240" s="140"/>
      <c r="AK240" s="140"/>
      <c r="AL240" s="140"/>
      <c r="AM240" s="140"/>
      <c r="AN240" s="140"/>
      <c r="AO240" s="140"/>
      <c r="AP240" s="140"/>
      <c r="AQ240" s="140"/>
    </row>
    <row r="241" ht="27.0" customHeight="1">
      <c r="A241" s="185">
        <v>210.0</v>
      </c>
      <c r="B241" s="195"/>
      <c r="C241" s="195"/>
      <c r="D241" s="195"/>
      <c r="E241" s="195"/>
      <c r="F241" s="196"/>
      <c r="G241" s="201">
        <v>1.0</v>
      </c>
      <c r="H241" s="219">
        <f t="shared" si="5"/>
        <v>0</v>
      </c>
      <c r="I241" s="140"/>
      <c r="J241" s="198"/>
      <c r="K241" s="199"/>
      <c r="L241" s="199"/>
      <c r="M241" s="140"/>
      <c r="N241" s="140"/>
      <c r="O241" s="142"/>
      <c r="P241" s="191">
        <f t="shared" si="6"/>
        <v>0</v>
      </c>
      <c r="Q241" s="185">
        <f t="shared" si="7"/>
        <v>1</v>
      </c>
      <c r="R241" s="185">
        <f t="shared" si="8"/>
        <v>0</v>
      </c>
      <c r="S241" s="190"/>
      <c r="T241" s="191">
        <f t="shared" ref="T241:U241" si="222">C241/100</f>
        <v>0</v>
      </c>
      <c r="U241" s="191">
        <f t="shared" si="222"/>
        <v>0</v>
      </c>
      <c r="V241" s="191">
        <f t="shared" si="10"/>
        <v>0</v>
      </c>
      <c r="W241" s="194">
        <f t="shared" si="11"/>
        <v>0</v>
      </c>
      <c r="X241" s="140"/>
      <c r="Y241" s="140"/>
      <c r="Z241" s="140"/>
      <c r="AA241" s="140"/>
      <c r="AB241" s="140"/>
      <c r="AC241" s="140"/>
      <c r="AD241" s="140"/>
      <c r="AE241" s="140"/>
      <c r="AF241" s="140"/>
      <c r="AG241" s="140"/>
      <c r="AH241" s="140"/>
      <c r="AI241" s="140"/>
      <c r="AJ241" s="140"/>
      <c r="AK241" s="140"/>
      <c r="AL241" s="140"/>
      <c r="AM241" s="140"/>
      <c r="AN241" s="140"/>
      <c r="AO241" s="140"/>
      <c r="AP241" s="140"/>
      <c r="AQ241" s="140"/>
    </row>
    <row r="242" ht="27.0" customHeight="1">
      <c r="A242" s="185">
        <v>211.0</v>
      </c>
      <c r="B242" s="195"/>
      <c r="C242" s="195"/>
      <c r="D242" s="195"/>
      <c r="E242" s="195"/>
      <c r="F242" s="196"/>
      <c r="G242" s="201">
        <v>1.0</v>
      </c>
      <c r="H242" s="219">
        <f t="shared" si="5"/>
        <v>0</v>
      </c>
      <c r="I242" s="140"/>
      <c r="J242" s="198"/>
      <c r="K242" s="199"/>
      <c r="L242" s="199"/>
      <c r="M242" s="140"/>
      <c r="N242" s="140"/>
      <c r="O242" s="142"/>
      <c r="P242" s="191">
        <f t="shared" si="6"/>
        <v>0</v>
      </c>
      <c r="Q242" s="185">
        <f t="shared" si="7"/>
        <v>1</v>
      </c>
      <c r="R242" s="185">
        <f t="shared" si="8"/>
        <v>0</v>
      </c>
      <c r="S242" s="190"/>
      <c r="T242" s="191">
        <f t="shared" ref="T242:U242" si="223">C242/100</f>
        <v>0</v>
      </c>
      <c r="U242" s="191">
        <f t="shared" si="223"/>
        <v>0</v>
      </c>
      <c r="V242" s="191">
        <f t="shared" si="10"/>
        <v>0</v>
      </c>
      <c r="W242" s="194">
        <f t="shared" si="11"/>
        <v>0</v>
      </c>
      <c r="X242" s="140"/>
      <c r="Y242" s="140"/>
      <c r="Z242" s="140"/>
      <c r="AA242" s="140"/>
      <c r="AB242" s="140"/>
      <c r="AC242" s="140"/>
      <c r="AD242" s="140"/>
      <c r="AE242" s="140"/>
      <c r="AF242" s="140"/>
      <c r="AG242" s="140"/>
      <c r="AH242" s="140"/>
      <c r="AI242" s="140"/>
      <c r="AJ242" s="140"/>
      <c r="AK242" s="140"/>
      <c r="AL242" s="140"/>
      <c r="AM242" s="140"/>
      <c r="AN242" s="140"/>
      <c r="AO242" s="140"/>
      <c r="AP242" s="140"/>
      <c r="AQ242" s="140"/>
    </row>
    <row r="243" ht="27.0" customHeight="1">
      <c r="A243" s="185">
        <v>212.0</v>
      </c>
      <c r="B243" s="195"/>
      <c r="C243" s="195"/>
      <c r="D243" s="195"/>
      <c r="E243" s="195"/>
      <c r="F243" s="196"/>
      <c r="G243" s="201">
        <v>1.0</v>
      </c>
      <c r="H243" s="219">
        <f t="shared" si="5"/>
        <v>0</v>
      </c>
      <c r="I243" s="140"/>
      <c r="J243" s="198"/>
      <c r="K243" s="199"/>
      <c r="L243" s="199"/>
      <c r="M243" s="140"/>
      <c r="N243" s="140"/>
      <c r="O243" s="142"/>
      <c r="P243" s="191">
        <f t="shared" si="6"/>
        <v>0</v>
      </c>
      <c r="Q243" s="185">
        <f t="shared" si="7"/>
        <v>1</v>
      </c>
      <c r="R243" s="185">
        <f t="shared" si="8"/>
        <v>0</v>
      </c>
      <c r="S243" s="190"/>
      <c r="T243" s="191">
        <f t="shared" ref="T243:U243" si="224">C243/100</f>
        <v>0</v>
      </c>
      <c r="U243" s="191">
        <f t="shared" si="224"/>
        <v>0</v>
      </c>
      <c r="V243" s="191">
        <f t="shared" si="10"/>
        <v>0</v>
      </c>
      <c r="W243" s="194">
        <f t="shared" si="11"/>
        <v>0</v>
      </c>
      <c r="X243" s="140"/>
      <c r="Y243" s="140"/>
      <c r="Z243" s="140"/>
      <c r="AA243" s="140"/>
      <c r="AB243" s="140"/>
      <c r="AC243" s="140"/>
      <c r="AD243" s="140"/>
      <c r="AE243" s="140"/>
      <c r="AF243" s="140"/>
      <c r="AG243" s="140"/>
      <c r="AH243" s="140"/>
      <c r="AI243" s="140"/>
      <c r="AJ243" s="140"/>
      <c r="AK243" s="140"/>
      <c r="AL243" s="140"/>
      <c r="AM243" s="140"/>
      <c r="AN243" s="140"/>
      <c r="AO243" s="140"/>
      <c r="AP243" s="140"/>
      <c r="AQ243" s="140"/>
    </row>
    <row r="244" ht="27.0" customHeight="1">
      <c r="A244" s="185">
        <v>213.0</v>
      </c>
      <c r="B244" s="195"/>
      <c r="C244" s="195"/>
      <c r="D244" s="195"/>
      <c r="E244" s="195"/>
      <c r="F244" s="196"/>
      <c r="G244" s="201">
        <v>1.0</v>
      </c>
      <c r="H244" s="219">
        <f t="shared" si="5"/>
        <v>0</v>
      </c>
      <c r="I244" s="140"/>
      <c r="J244" s="198"/>
      <c r="K244" s="199"/>
      <c r="L244" s="199"/>
      <c r="M244" s="140"/>
      <c r="N244" s="140"/>
      <c r="O244" s="142"/>
      <c r="P244" s="191">
        <f t="shared" si="6"/>
        <v>0</v>
      </c>
      <c r="Q244" s="185">
        <f t="shared" si="7"/>
        <v>1</v>
      </c>
      <c r="R244" s="185">
        <f t="shared" si="8"/>
        <v>0</v>
      </c>
      <c r="S244" s="190"/>
      <c r="T244" s="191">
        <f t="shared" ref="T244:U244" si="225">C244/100</f>
        <v>0</v>
      </c>
      <c r="U244" s="191">
        <f t="shared" si="225"/>
        <v>0</v>
      </c>
      <c r="V244" s="191">
        <f t="shared" si="10"/>
        <v>0</v>
      </c>
      <c r="W244" s="194">
        <f t="shared" si="11"/>
        <v>0</v>
      </c>
      <c r="X244" s="140"/>
      <c r="Y244" s="140"/>
      <c r="Z244" s="140"/>
      <c r="AA244" s="140"/>
      <c r="AB244" s="140"/>
      <c r="AC244" s="140"/>
      <c r="AD244" s="140"/>
      <c r="AE244" s="140"/>
      <c r="AF244" s="140"/>
      <c r="AG244" s="140"/>
      <c r="AH244" s="140"/>
      <c r="AI244" s="140"/>
      <c r="AJ244" s="140"/>
      <c r="AK244" s="140"/>
      <c r="AL244" s="140"/>
      <c r="AM244" s="140"/>
      <c r="AN244" s="140"/>
      <c r="AO244" s="140"/>
      <c r="AP244" s="140"/>
      <c r="AQ244" s="140"/>
    </row>
    <row r="245" ht="27.0" customHeight="1">
      <c r="A245" s="185">
        <v>214.0</v>
      </c>
      <c r="B245" s="195"/>
      <c r="C245" s="195"/>
      <c r="D245" s="195"/>
      <c r="E245" s="195"/>
      <c r="F245" s="196"/>
      <c r="G245" s="201">
        <v>1.0</v>
      </c>
      <c r="H245" s="219">
        <f t="shared" si="5"/>
        <v>0</v>
      </c>
      <c r="I245" s="140"/>
      <c r="J245" s="198"/>
      <c r="K245" s="199"/>
      <c r="L245" s="199"/>
      <c r="M245" s="140"/>
      <c r="N245" s="140"/>
      <c r="O245" s="142"/>
      <c r="P245" s="191">
        <f t="shared" si="6"/>
        <v>0</v>
      </c>
      <c r="Q245" s="185">
        <f t="shared" si="7"/>
        <v>1</v>
      </c>
      <c r="R245" s="185">
        <f t="shared" si="8"/>
        <v>0</v>
      </c>
      <c r="S245" s="190"/>
      <c r="T245" s="191">
        <f t="shared" ref="T245:U245" si="226">C245/100</f>
        <v>0</v>
      </c>
      <c r="U245" s="191">
        <f t="shared" si="226"/>
        <v>0</v>
      </c>
      <c r="V245" s="191">
        <f t="shared" si="10"/>
        <v>0</v>
      </c>
      <c r="W245" s="194">
        <f t="shared" si="11"/>
        <v>0</v>
      </c>
      <c r="X245" s="140"/>
      <c r="Y245" s="140"/>
      <c r="Z245" s="140"/>
      <c r="AA245" s="140"/>
      <c r="AB245" s="140"/>
      <c r="AC245" s="140"/>
      <c r="AD245" s="140"/>
      <c r="AE245" s="140"/>
      <c r="AF245" s="140"/>
      <c r="AG245" s="140"/>
      <c r="AH245" s="140"/>
      <c r="AI245" s="140"/>
      <c r="AJ245" s="140"/>
      <c r="AK245" s="140"/>
      <c r="AL245" s="140"/>
      <c r="AM245" s="140"/>
      <c r="AN245" s="140"/>
      <c r="AO245" s="140"/>
      <c r="AP245" s="140"/>
      <c r="AQ245" s="140"/>
    </row>
    <row r="246" ht="27.0" customHeight="1">
      <c r="A246" s="185">
        <v>215.0</v>
      </c>
      <c r="B246" s="195"/>
      <c r="C246" s="195"/>
      <c r="D246" s="195"/>
      <c r="E246" s="195"/>
      <c r="F246" s="196"/>
      <c r="G246" s="201">
        <v>1.0</v>
      </c>
      <c r="H246" s="219">
        <f t="shared" si="5"/>
        <v>0</v>
      </c>
      <c r="I246" s="140"/>
      <c r="J246" s="198"/>
      <c r="K246" s="199"/>
      <c r="L246" s="199"/>
      <c r="M246" s="140"/>
      <c r="N246" s="140"/>
      <c r="O246" s="142"/>
      <c r="P246" s="191">
        <f t="shared" si="6"/>
        <v>0</v>
      </c>
      <c r="Q246" s="185">
        <f t="shared" si="7"/>
        <v>1</v>
      </c>
      <c r="R246" s="185">
        <f t="shared" si="8"/>
        <v>0</v>
      </c>
      <c r="S246" s="190"/>
      <c r="T246" s="191">
        <f t="shared" ref="T246:U246" si="227">C246/100</f>
        <v>0</v>
      </c>
      <c r="U246" s="191">
        <f t="shared" si="227"/>
        <v>0</v>
      </c>
      <c r="V246" s="191">
        <f t="shared" si="10"/>
        <v>0</v>
      </c>
      <c r="W246" s="194">
        <f t="shared" si="11"/>
        <v>0</v>
      </c>
      <c r="X246" s="140"/>
      <c r="Y246" s="140"/>
      <c r="Z246" s="140"/>
      <c r="AA246" s="140"/>
      <c r="AB246" s="140"/>
      <c r="AC246" s="140"/>
      <c r="AD246" s="140"/>
      <c r="AE246" s="140"/>
      <c r="AF246" s="140"/>
      <c r="AG246" s="140"/>
      <c r="AH246" s="140"/>
      <c r="AI246" s="140"/>
      <c r="AJ246" s="140"/>
      <c r="AK246" s="140"/>
      <c r="AL246" s="140"/>
      <c r="AM246" s="140"/>
      <c r="AN246" s="140"/>
      <c r="AO246" s="140"/>
      <c r="AP246" s="140"/>
      <c r="AQ246" s="140"/>
    </row>
    <row r="247" ht="27.0" customHeight="1">
      <c r="A247" s="185">
        <v>216.0</v>
      </c>
      <c r="B247" s="195"/>
      <c r="C247" s="195"/>
      <c r="D247" s="195"/>
      <c r="E247" s="195"/>
      <c r="F247" s="196"/>
      <c r="G247" s="201">
        <v>1.0</v>
      </c>
      <c r="H247" s="219">
        <f t="shared" si="5"/>
        <v>0</v>
      </c>
      <c r="I247" s="140"/>
      <c r="J247" s="198"/>
      <c r="K247" s="199"/>
      <c r="L247" s="199"/>
      <c r="M247" s="140"/>
      <c r="N247" s="140"/>
      <c r="O247" s="142"/>
      <c r="P247" s="191">
        <f t="shared" si="6"/>
        <v>0</v>
      </c>
      <c r="Q247" s="185">
        <f t="shared" si="7"/>
        <v>1</v>
      </c>
      <c r="R247" s="185">
        <f t="shared" si="8"/>
        <v>0</v>
      </c>
      <c r="S247" s="190"/>
      <c r="T247" s="191">
        <f t="shared" ref="T247:U247" si="228">C247/100</f>
        <v>0</v>
      </c>
      <c r="U247" s="191">
        <f t="shared" si="228"/>
        <v>0</v>
      </c>
      <c r="V247" s="191">
        <f t="shared" si="10"/>
        <v>0</v>
      </c>
      <c r="W247" s="194">
        <f t="shared" si="11"/>
        <v>0</v>
      </c>
      <c r="X247" s="140"/>
      <c r="Y247" s="140"/>
      <c r="Z247" s="140"/>
      <c r="AA247" s="140"/>
      <c r="AB247" s="140"/>
      <c r="AC247" s="140"/>
      <c r="AD247" s="140"/>
      <c r="AE247" s="140"/>
      <c r="AF247" s="140"/>
      <c r="AG247" s="140"/>
      <c r="AH247" s="140"/>
      <c r="AI247" s="140"/>
      <c r="AJ247" s="140"/>
      <c r="AK247" s="140"/>
      <c r="AL247" s="140"/>
      <c r="AM247" s="140"/>
      <c r="AN247" s="140"/>
      <c r="AO247" s="140"/>
      <c r="AP247" s="140"/>
      <c r="AQ247" s="140"/>
    </row>
    <row r="248" ht="27.0" customHeight="1">
      <c r="A248" s="185">
        <v>217.0</v>
      </c>
      <c r="B248" s="195"/>
      <c r="C248" s="195"/>
      <c r="D248" s="195"/>
      <c r="E248" s="195"/>
      <c r="F248" s="196"/>
      <c r="G248" s="201">
        <v>1.0</v>
      </c>
      <c r="H248" s="219">
        <f t="shared" si="5"/>
        <v>0</v>
      </c>
      <c r="I248" s="140"/>
      <c r="J248" s="350">
        <f>SUM(J32:J48)</f>
        <v>0</v>
      </c>
      <c r="K248" s="350">
        <f>SUM(K32:K247)</f>
        <v>20</v>
      </c>
      <c r="L248" s="350">
        <f>SUM(L32:L48)</f>
        <v>0</v>
      </c>
      <c r="M248" s="140"/>
      <c r="N248" s="140"/>
      <c r="O248" s="142"/>
      <c r="P248" s="191">
        <f t="shared" si="6"/>
        <v>0</v>
      </c>
      <c r="Q248" s="185">
        <f t="shared" si="7"/>
        <v>1</v>
      </c>
      <c r="R248" s="185">
        <f t="shared" si="8"/>
        <v>0</v>
      </c>
      <c r="S248" s="190"/>
      <c r="T248" s="191">
        <f t="shared" ref="T248:U248" si="229">C248/100</f>
        <v>0</v>
      </c>
      <c r="U248" s="191">
        <f t="shared" si="229"/>
        <v>0</v>
      </c>
      <c r="V248" s="191">
        <f t="shared" si="10"/>
        <v>0</v>
      </c>
      <c r="W248" s="194">
        <f t="shared" si="11"/>
        <v>0</v>
      </c>
      <c r="X248" s="140"/>
      <c r="Y248" s="140"/>
      <c r="Z248" s="140"/>
      <c r="AA248" s="140"/>
      <c r="AB248" s="140"/>
      <c r="AC248" s="140"/>
      <c r="AD248" s="140"/>
      <c r="AE248" s="140"/>
      <c r="AF248" s="140"/>
      <c r="AG248" s="140"/>
      <c r="AH248" s="140"/>
      <c r="AI248" s="140"/>
      <c r="AJ248" s="140"/>
      <c r="AK248" s="140"/>
      <c r="AL248" s="140"/>
      <c r="AM248" s="140"/>
      <c r="AN248" s="140"/>
      <c r="AO248" s="140"/>
      <c r="AP248" s="140"/>
      <c r="AQ248" s="140"/>
    </row>
    <row r="249" ht="27.0" customHeight="1">
      <c r="A249" s="164"/>
      <c r="B249" s="180"/>
      <c r="C249" s="180"/>
      <c r="D249" s="180"/>
      <c r="E249" s="180"/>
      <c r="F249" s="183"/>
      <c r="G249" s="164"/>
      <c r="H249" s="202">
        <f>+O314</f>
        <v>0</v>
      </c>
      <c r="I249" s="140"/>
      <c r="J249" s="140"/>
      <c r="K249" s="140"/>
      <c r="L249" s="140"/>
      <c r="M249" s="140"/>
      <c r="N249" s="140"/>
      <c r="O249" s="203"/>
      <c r="P249" s="191">
        <f t="shared" si="6"/>
        <v>0</v>
      </c>
      <c r="Q249" s="185" t="str">
        <f t="shared" si="7"/>
        <v/>
      </c>
      <c r="R249" s="185">
        <f t="shared" si="8"/>
        <v>0</v>
      </c>
      <c r="S249" s="190"/>
      <c r="T249" s="191">
        <f t="shared" ref="T249:U249" si="230">C249/100</f>
        <v>0</v>
      </c>
      <c r="U249" s="191">
        <f t="shared" si="230"/>
        <v>0</v>
      </c>
      <c r="V249" s="191">
        <f t="shared" si="10"/>
        <v>0</v>
      </c>
      <c r="W249" s="194">
        <f t="shared" si="11"/>
        <v>0</v>
      </c>
      <c r="X249" s="140"/>
      <c r="Y249" s="140"/>
      <c r="Z249" s="140"/>
      <c r="AA249" s="140"/>
      <c r="AB249" s="140"/>
      <c r="AC249" s="140"/>
      <c r="AD249" s="140"/>
      <c r="AE249" s="140"/>
      <c r="AF249" s="140"/>
      <c r="AG249" s="140"/>
      <c r="AH249" s="140"/>
      <c r="AI249" s="140"/>
      <c r="AJ249" s="140"/>
      <c r="AK249" s="140"/>
      <c r="AL249" s="140"/>
      <c r="AM249" s="140"/>
      <c r="AN249" s="140"/>
      <c r="AO249" s="140"/>
      <c r="AP249" s="140"/>
      <c r="AQ249" s="140"/>
    </row>
    <row r="250" ht="27.0" customHeight="1">
      <c r="A250" s="164"/>
      <c r="B250" s="204"/>
      <c r="C250" s="204"/>
      <c r="D250" s="204"/>
      <c r="E250" s="204"/>
      <c r="F250" s="205"/>
      <c r="G250" s="206">
        <f>SUM(G32:G248)</f>
        <v>217</v>
      </c>
      <c r="H250" s="207">
        <f>SUM(H32:H249)</f>
        <v>0</v>
      </c>
      <c r="I250" s="208"/>
      <c r="J250" s="208"/>
      <c r="K250" s="208"/>
      <c r="L250" s="208"/>
      <c r="M250" s="208"/>
      <c r="N250" s="208"/>
      <c r="O250" s="142"/>
      <c r="P250" s="208">
        <f>+SUM(P32:P249)</f>
        <v>0</v>
      </c>
      <c r="Q250" s="208">
        <f t="shared" ref="Q250:R250" si="231">SUM(Q32:Q249)</f>
        <v>217</v>
      </c>
      <c r="R250" s="208">
        <f t="shared" si="231"/>
        <v>0</v>
      </c>
      <c r="S250" s="208"/>
      <c r="T250" s="208"/>
      <c r="U250" s="208"/>
      <c r="V250" s="208"/>
      <c r="W250" s="210">
        <f>SUM(W32:W249)</f>
        <v>0</v>
      </c>
      <c r="X250" s="208"/>
      <c r="Y250" s="208"/>
      <c r="Z250" s="208"/>
      <c r="AA250" s="208"/>
      <c r="AB250" s="208"/>
      <c r="AC250" s="208"/>
      <c r="AD250" s="208"/>
      <c r="AE250" s="208"/>
      <c r="AF250" s="208"/>
      <c r="AG250" s="208"/>
      <c r="AH250" s="208"/>
      <c r="AI250" s="208"/>
      <c r="AJ250" s="208"/>
      <c r="AK250" s="208"/>
      <c r="AL250" s="208"/>
      <c r="AM250" s="208"/>
      <c r="AN250" s="208"/>
      <c r="AO250" s="208"/>
      <c r="AP250" s="208"/>
      <c r="AQ250" s="208"/>
    </row>
    <row r="251" ht="29.25" customHeight="1">
      <c r="A251" s="140"/>
      <c r="B251" s="140"/>
      <c r="C251" s="140"/>
      <c r="D251" s="140"/>
      <c r="E251" s="140"/>
      <c r="F251" s="141"/>
      <c r="G251" s="140"/>
      <c r="H251" s="140"/>
      <c r="I251" s="140"/>
      <c r="J251" s="140"/>
      <c r="K251" s="140"/>
      <c r="L251" s="140"/>
      <c r="M251" s="140"/>
      <c r="N251" s="140"/>
      <c r="O251" s="142"/>
      <c r="P251" s="190"/>
      <c r="Q251" s="140"/>
      <c r="R251" s="140"/>
      <c r="S251" s="140"/>
      <c r="T251" s="140"/>
      <c r="U251" s="140"/>
      <c r="V251" s="140"/>
      <c r="W251" s="140"/>
      <c r="X251" s="140"/>
      <c r="Y251" s="140"/>
      <c r="Z251" s="140"/>
      <c r="AA251" s="140"/>
      <c r="AB251" s="140"/>
      <c r="AC251" s="140"/>
      <c r="AD251" s="140"/>
      <c r="AE251" s="140"/>
      <c r="AF251" s="140"/>
      <c r="AG251" s="140"/>
      <c r="AH251" s="140"/>
      <c r="AI251" s="140"/>
      <c r="AJ251" s="140"/>
      <c r="AK251" s="140"/>
      <c r="AL251" s="140"/>
      <c r="AM251" s="140"/>
      <c r="AN251" s="140"/>
      <c r="AO251" s="140"/>
      <c r="AP251" s="140"/>
      <c r="AQ251" s="140"/>
    </row>
    <row r="252" ht="29.25" customHeight="1">
      <c r="A252" s="140"/>
      <c r="B252" s="140"/>
      <c r="C252" s="140"/>
      <c r="D252" s="140"/>
      <c r="E252" s="140"/>
      <c r="F252" s="141"/>
      <c r="G252" s="140"/>
      <c r="H252" s="140"/>
      <c r="I252" s="140"/>
      <c r="J252" s="140"/>
      <c r="K252" s="140"/>
      <c r="L252" s="140"/>
      <c r="M252" s="140"/>
      <c r="N252" s="140"/>
      <c r="O252" s="203"/>
      <c r="P252" s="140"/>
      <c r="Q252" s="140" t="s">
        <v>48</v>
      </c>
      <c r="R252" s="140" t="s">
        <v>64</v>
      </c>
      <c r="S252" s="140"/>
      <c r="T252" s="140"/>
      <c r="U252" s="140"/>
      <c r="V252" s="140"/>
      <c r="W252" s="140"/>
      <c r="X252" s="140"/>
      <c r="Y252" s="140"/>
      <c r="Z252" s="140"/>
      <c r="AA252" s="140"/>
      <c r="AB252" s="140"/>
      <c r="AC252" s="140"/>
      <c r="AD252" s="140"/>
      <c r="AE252" s="140"/>
      <c r="AF252" s="140"/>
      <c r="AG252" s="140"/>
      <c r="AH252" s="140"/>
      <c r="AI252" s="140"/>
      <c r="AJ252" s="140"/>
      <c r="AK252" s="140"/>
      <c r="AL252" s="140"/>
      <c r="AM252" s="140"/>
      <c r="AN252" s="140"/>
      <c r="AO252" s="140"/>
      <c r="AP252" s="140"/>
      <c r="AQ252" s="140"/>
    </row>
    <row r="253" ht="29.25" customHeight="1">
      <c r="A253" s="140"/>
      <c r="B253" s="140"/>
      <c r="C253" s="140"/>
      <c r="D253" s="140"/>
      <c r="E253" s="140"/>
      <c r="F253" s="141"/>
      <c r="G253" s="140"/>
      <c r="H253" s="140"/>
      <c r="I253" s="140"/>
      <c r="J253" s="140"/>
      <c r="K253" s="140"/>
      <c r="L253" s="140"/>
      <c r="M253" s="140"/>
      <c r="N253" s="140"/>
      <c r="O253" s="142"/>
      <c r="P253" s="140"/>
      <c r="Q253" s="211"/>
      <c r="R253" s="212"/>
      <c r="S253" s="140"/>
      <c r="T253" s="140"/>
      <c r="U253" s="140"/>
      <c r="V253" s="140"/>
      <c r="W253" s="140"/>
      <c r="X253" s="140"/>
      <c r="Y253" s="140"/>
      <c r="Z253" s="140"/>
      <c r="AA253" s="140"/>
      <c r="AB253" s="140"/>
      <c r="AC253" s="140"/>
      <c r="AD253" s="140"/>
      <c r="AE253" s="140"/>
      <c r="AF253" s="140"/>
      <c r="AG253" s="140"/>
      <c r="AH253" s="140"/>
      <c r="AI253" s="140"/>
      <c r="AJ253" s="140"/>
      <c r="AK253" s="140"/>
      <c r="AL253" s="140"/>
      <c r="AM253" s="140"/>
      <c r="AN253" s="140"/>
      <c r="AO253" s="140"/>
      <c r="AP253" s="140"/>
      <c r="AQ253" s="140"/>
    </row>
    <row r="254" ht="29.25" customHeight="1">
      <c r="A254" s="140" t="s">
        <v>32</v>
      </c>
      <c r="B254" s="140"/>
      <c r="C254" s="140"/>
      <c r="D254" s="140" t="s">
        <v>33</v>
      </c>
      <c r="E254" s="140"/>
      <c r="F254" s="141"/>
      <c r="G254" s="140"/>
      <c r="H254" s="140"/>
      <c r="I254" s="140"/>
      <c r="J254" s="140"/>
      <c r="K254" s="140"/>
      <c r="L254" s="140"/>
      <c r="M254" s="140"/>
      <c r="N254" s="140"/>
      <c r="O254" s="142"/>
      <c r="P254" s="140" t="s">
        <v>34</v>
      </c>
      <c r="Q254" s="213">
        <f>+H250</f>
        <v>0</v>
      </c>
      <c r="R254" s="212">
        <f>+R250</f>
        <v>0</v>
      </c>
      <c r="S254" s="140"/>
      <c r="T254" s="140"/>
      <c r="U254" s="140"/>
      <c r="V254" s="140"/>
      <c r="W254" s="140"/>
      <c r="X254" s="140"/>
      <c r="Y254" s="140"/>
      <c r="Z254" s="140"/>
      <c r="AA254" s="140"/>
      <c r="AB254" s="140"/>
      <c r="AC254" s="140"/>
      <c r="AD254" s="140"/>
      <c r="AE254" s="140"/>
      <c r="AF254" s="140"/>
      <c r="AG254" s="140"/>
      <c r="AH254" s="140"/>
      <c r="AI254" s="140"/>
      <c r="AJ254" s="140"/>
      <c r="AK254" s="140"/>
      <c r="AL254" s="140"/>
      <c r="AM254" s="140"/>
      <c r="AN254" s="140"/>
      <c r="AO254" s="140"/>
      <c r="AP254" s="140"/>
      <c r="AQ254" s="140"/>
    </row>
    <row r="255" ht="29.25" customHeight="1">
      <c r="A255" s="140"/>
      <c r="B255" s="140"/>
      <c r="C255" s="140"/>
      <c r="D255" s="140"/>
      <c r="E255" s="140"/>
      <c r="F255" s="141"/>
      <c r="G255" s="140"/>
      <c r="H255" s="140"/>
      <c r="I255" s="140"/>
      <c r="J255" s="140"/>
      <c r="K255" s="140"/>
      <c r="L255" s="140"/>
      <c r="M255" s="140"/>
      <c r="N255" s="140"/>
      <c r="O255" s="203"/>
      <c r="P255" s="140"/>
      <c r="Q255" s="214">
        <f>+G250</f>
        <v>217</v>
      </c>
      <c r="R255" s="140"/>
      <c r="S255" s="140"/>
      <c r="T255" s="140"/>
      <c r="U255" s="140"/>
      <c r="V255" s="140"/>
      <c r="W255" s="140"/>
      <c r="X255" s="140"/>
      <c r="Y255" s="140"/>
      <c r="Z255" s="140"/>
      <c r="AA255" s="140"/>
      <c r="AB255" s="140"/>
      <c r="AC255" s="140"/>
      <c r="AD255" s="140"/>
      <c r="AE255" s="140"/>
      <c r="AF255" s="140"/>
      <c r="AG255" s="140"/>
      <c r="AH255" s="140"/>
      <c r="AI255" s="140"/>
      <c r="AJ255" s="140"/>
      <c r="AK255" s="140"/>
      <c r="AL255" s="140"/>
      <c r="AM255" s="140"/>
      <c r="AN255" s="140"/>
      <c r="AO255" s="140"/>
      <c r="AP255" s="140"/>
      <c r="AQ255" s="140"/>
    </row>
    <row r="256" ht="39.0" customHeight="1">
      <c r="A256" s="180"/>
      <c r="B256" s="164" t="s">
        <v>12</v>
      </c>
      <c r="C256" s="181" t="s">
        <v>65</v>
      </c>
      <c r="D256" s="52"/>
      <c r="E256" s="53"/>
      <c r="F256" s="183" t="s">
        <v>14</v>
      </c>
      <c r="G256" s="164" t="s">
        <v>15</v>
      </c>
      <c r="H256" s="164" t="s">
        <v>16</v>
      </c>
      <c r="I256" s="140"/>
      <c r="J256" s="140"/>
      <c r="K256" s="140"/>
      <c r="L256" s="140"/>
      <c r="M256" s="140"/>
      <c r="N256" s="140"/>
      <c r="O256" s="142"/>
      <c r="P256" s="140"/>
      <c r="Q256" s="140"/>
      <c r="R256" s="140"/>
      <c r="S256" s="140"/>
      <c r="T256" s="140"/>
      <c r="U256" s="140"/>
      <c r="V256" s="140"/>
      <c r="W256" s="140"/>
      <c r="X256" s="140"/>
      <c r="Y256" s="140"/>
      <c r="Z256" s="140"/>
      <c r="AA256" s="140"/>
      <c r="AB256" s="140"/>
      <c r="AC256" s="140"/>
      <c r="AD256" s="140"/>
      <c r="AE256" s="140"/>
      <c r="AF256" s="140"/>
      <c r="AG256" s="140"/>
      <c r="AH256" s="140"/>
      <c r="AI256" s="140"/>
      <c r="AJ256" s="140"/>
      <c r="AK256" s="140"/>
      <c r="AL256" s="140"/>
      <c r="AM256" s="140"/>
      <c r="AN256" s="140"/>
      <c r="AO256" s="140"/>
      <c r="AP256" s="140"/>
      <c r="AQ256" s="140"/>
    </row>
    <row r="257" ht="27.0" customHeight="1">
      <c r="A257" s="157">
        <v>1.0</v>
      </c>
      <c r="B257" s="215"/>
      <c r="C257" s="215"/>
      <c r="D257" s="215"/>
      <c r="E257" s="215"/>
      <c r="F257" s="216"/>
      <c r="G257" s="215"/>
      <c r="H257" s="217">
        <f t="shared" ref="H257:H270" si="232">+G257*F257</f>
        <v>0</v>
      </c>
      <c r="I257" s="140"/>
      <c r="J257" s="180">
        <f t="shared" ref="J257:J264" si="233">D257*25.4/1000</f>
        <v>0</v>
      </c>
      <c r="K257" s="164" t="str">
        <f t="shared" ref="K257:K260" si="234">+G257</f>
        <v/>
      </c>
      <c r="L257" s="164">
        <f t="shared" ref="L257:L260" si="235">K257*J257</f>
        <v>0</v>
      </c>
      <c r="M257" s="140"/>
      <c r="N257" s="140"/>
      <c r="O257" s="142"/>
      <c r="P257" s="140"/>
      <c r="Q257" s="140"/>
      <c r="R257" s="140"/>
      <c r="S257" s="140"/>
      <c r="T257" s="140"/>
      <c r="U257" s="140"/>
      <c r="V257" s="140"/>
      <c r="W257" s="140"/>
      <c r="X257" s="140"/>
      <c r="Y257" s="140"/>
      <c r="Z257" s="140"/>
      <c r="AA257" s="140"/>
      <c r="AB257" s="140"/>
      <c r="AC257" s="140"/>
      <c r="AD257" s="140"/>
      <c r="AE257" s="140"/>
      <c r="AF257" s="140"/>
      <c r="AG257" s="140"/>
      <c r="AH257" s="140"/>
      <c r="AI257" s="140"/>
      <c r="AJ257" s="140"/>
      <c r="AK257" s="140"/>
      <c r="AL257" s="140"/>
      <c r="AM257" s="140"/>
      <c r="AN257" s="140"/>
      <c r="AO257" s="140"/>
      <c r="AP257" s="140"/>
      <c r="AQ257" s="140"/>
    </row>
    <row r="258" ht="27.0" customHeight="1">
      <c r="A258" s="164">
        <v>2.0</v>
      </c>
      <c r="B258" s="201"/>
      <c r="C258" s="201"/>
      <c r="D258" s="201"/>
      <c r="E258" s="201"/>
      <c r="F258" s="218"/>
      <c r="G258" s="201"/>
      <c r="H258" s="219">
        <f t="shared" si="232"/>
        <v>0</v>
      </c>
      <c r="I258" s="140"/>
      <c r="J258" s="180">
        <f t="shared" si="233"/>
        <v>0</v>
      </c>
      <c r="K258" s="164" t="str">
        <f t="shared" si="234"/>
        <v/>
      </c>
      <c r="L258" s="164">
        <f t="shared" si="235"/>
        <v>0</v>
      </c>
      <c r="M258" s="140"/>
      <c r="N258" s="140"/>
      <c r="O258" s="142"/>
      <c r="P258" s="140"/>
      <c r="Q258" s="220"/>
      <c r="R258" s="140"/>
      <c r="S258" s="140"/>
      <c r="T258" s="140"/>
      <c r="U258" s="140"/>
      <c r="V258" s="140"/>
      <c r="W258" s="140"/>
      <c r="X258" s="140"/>
      <c r="Y258" s="140"/>
      <c r="Z258" s="140"/>
      <c r="AA258" s="140"/>
      <c r="AB258" s="140"/>
      <c r="AC258" s="140"/>
      <c r="AD258" s="140"/>
      <c r="AE258" s="140"/>
      <c r="AF258" s="140"/>
      <c r="AG258" s="140"/>
      <c r="AH258" s="140"/>
      <c r="AI258" s="140"/>
      <c r="AJ258" s="140"/>
      <c r="AK258" s="140"/>
      <c r="AL258" s="140"/>
      <c r="AM258" s="140"/>
      <c r="AN258" s="140"/>
      <c r="AO258" s="140"/>
      <c r="AP258" s="140"/>
      <c r="AQ258" s="140"/>
    </row>
    <row r="259" ht="27.0" customHeight="1">
      <c r="A259" s="164">
        <v>3.0</v>
      </c>
      <c r="B259" s="201"/>
      <c r="C259" s="201"/>
      <c r="D259" s="201"/>
      <c r="E259" s="201"/>
      <c r="F259" s="218"/>
      <c r="G259" s="201"/>
      <c r="H259" s="219">
        <f t="shared" si="232"/>
        <v>0</v>
      </c>
      <c r="I259" s="140"/>
      <c r="J259" s="180">
        <f t="shared" si="233"/>
        <v>0</v>
      </c>
      <c r="K259" s="164" t="str">
        <f t="shared" si="234"/>
        <v/>
      </c>
      <c r="L259" s="164">
        <f t="shared" si="235"/>
        <v>0</v>
      </c>
      <c r="M259" s="140"/>
      <c r="N259" s="140"/>
      <c r="O259" s="142"/>
      <c r="P259" s="140"/>
      <c r="Q259" s="140"/>
      <c r="R259" s="140"/>
      <c r="S259" s="140"/>
      <c r="T259" s="140"/>
      <c r="U259" s="140"/>
      <c r="V259" s="140"/>
      <c r="W259" s="140"/>
      <c r="X259" s="140"/>
      <c r="Y259" s="140"/>
      <c r="Z259" s="140"/>
      <c r="AA259" s="140"/>
      <c r="AB259" s="140"/>
      <c r="AC259" s="140"/>
      <c r="AD259" s="140"/>
      <c r="AE259" s="140"/>
      <c r="AF259" s="140"/>
      <c r="AG259" s="140"/>
      <c r="AH259" s="140"/>
      <c r="AI259" s="140"/>
      <c r="AJ259" s="140"/>
      <c r="AK259" s="140"/>
      <c r="AL259" s="140"/>
      <c r="AM259" s="140"/>
      <c r="AN259" s="140"/>
      <c r="AO259" s="140"/>
      <c r="AP259" s="140"/>
      <c r="AQ259" s="140"/>
    </row>
    <row r="260" ht="27.0" customHeight="1">
      <c r="A260" s="164">
        <v>4.0</v>
      </c>
      <c r="B260" s="201"/>
      <c r="C260" s="201"/>
      <c r="D260" s="201"/>
      <c r="E260" s="201"/>
      <c r="F260" s="218"/>
      <c r="G260" s="201"/>
      <c r="H260" s="219">
        <f t="shared" si="232"/>
        <v>0</v>
      </c>
      <c r="I260" s="140"/>
      <c r="J260" s="180">
        <f t="shared" si="233"/>
        <v>0</v>
      </c>
      <c r="K260" s="164" t="str">
        <f t="shared" si="234"/>
        <v/>
      </c>
      <c r="L260" s="164">
        <f t="shared" si="235"/>
        <v>0</v>
      </c>
      <c r="M260" s="140"/>
      <c r="N260" s="140"/>
      <c r="O260" s="142"/>
      <c r="P260" s="140"/>
      <c r="Q260" s="140"/>
      <c r="R260" s="140"/>
      <c r="S260" s="140"/>
      <c r="T260" s="140"/>
      <c r="U260" s="140"/>
      <c r="V260" s="140"/>
      <c r="W260" s="140"/>
      <c r="X260" s="140"/>
      <c r="Y260" s="140"/>
      <c r="Z260" s="140"/>
      <c r="AA260" s="140"/>
      <c r="AB260" s="140"/>
      <c r="AC260" s="140"/>
      <c r="AD260" s="140"/>
      <c r="AE260" s="140"/>
      <c r="AF260" s="140"/>
      <c r="AG260" s="140"/>
      <c r="AH260" s="140"/>
      <c r="AI260" s="140"/>
      <c r="AJ260" s="140"/>
      <c r="AK260" s="140"/>
      <c r="AL260" s="140"/>
      <c r="AM260" s="140"/>
      <c r="AN260" s="140"/>
      <c r="AO260" s="140"/>
      <c r="AP260" s="140"/>
      <c r="AQ260" s="140"/>
    </row>
    <row r="261" ht="27.0" customHeight="1">
      <c r="A261" s="164">
        <v>5.0</v>
      </c>
      <c r="B261" s="201"/>
      <c r="C261" s="201"/>
      <c r="D261" s="201"/>
      <c r="E261" s="201"/>
      <c r="F261" s="218"/>
      <c r="G261" s="201"/>
      <c r="H261" s="219">
        <f t="shared" si="232"/>
        <v>0</v>
      </c>
      <c r="I261" s="140"/>
      <c r="J261" s="140">
        <f t="shared" si="233"/>
        <v>0</v>
      </c>
      <c r="K261" s="221"/>
      <c r="L261" s="221"/>
      <c r="M261" s="140"/>
      <c r="N261" s="140"/>
      <c r="O261" s="142"/>
      <c r="P261" s="140"/>
      <c r="Q261" s="140"/>
      <c r="R261" s="140"/>
      <c r="S261" s="140"/>
      <c r="T261" s="140"/>
      <c r="U261" s="140"/>
      <c r="V261" s="140"/>
      <c r="W261" s="140"/>
      <c r="X261" s="140"/>
      <c r="Y261" s="140"/>
      <c r="Z261" s="140"/>
      <c r="AA261" s="140"/>
      <c r="AB261" s="140"/>
      <c r="AC261" s="140"/>
      <c r="AD261" s="140"/>
      <c r="AE261" s="140"/>
      <c r="AF261" s="140"/>
      <c r="AG261" s="140"/>
      <c r="AH261" s="140"/>
      <c r="AI261" s="140"/>
      <c r="AJ261" s="140"/>
      <c r="AK261" s="140"/>
      <c r="AL261" s="140"/>
      <c r="AM261" s="140"/>
      <c r="AN261" s="140"/>
      <c r="AO261" s="140"/>
      <c r="AP261" s="140"/>
      <c r="AQ261" s="140"/>
    </row>
    <row r="262" ht="27.0" customHeight="1">
      <c r="A262" s="164">
        <v>6.0</v>
      </c>
      <c r="B262" s="201"/>
      <c r="C262" s="201"/>
      <c r="D262" s="201"/>
      <c r="E262" s="201"/>
      <c r="F262" s="218"/>
      <c r="G262" s="201"/>
      <c r="H262" s="219">
        <f t="shared" si="232"/>
        <v>0</v>
      </c>
      <c r="I262" s="140"/>
      <c r="J262" s="140">
        <f t="shared" si="233"/>
        <v>0</v>
      </c>
      <c r="K262" s="221"/>
      <c r="L262" s="221"/>
      <c r="M262" s="140"/>
      <c r="N262" s="140"/>
      <c r="O262" s="142"/>
      <c r="P262" s="140"/>
      <c r="Q262" s="140"/>
      <c r="R262" s="140"/>
      <c r="S262" s="140"/>
      <c r="T262" s="140"/>
      <c r="U262" s="140"/>
      <c r="V262" s="140"/>
      <c r="W262" s="140"/>
      <c r="X262" s="140"/>
      <c r="Y262" s="140"/>
      <c r="Z262" s="140"/>
      <c r="AA262" s="140"/>
      <c r="AB262" s="140"/>
      <c r="AC262" s="140"/>
      <c r="AD262" s="140"/>
      <c r="AE262" s="140"/>
      <c r="AF262" s="140"/>
      <c r="AG262" s="140"/>
      <c r="AH262" s="140"/>
      <c r="AI262" s="140"/>
      <c r="AJ262" s="140"/>
      <c r="AK262" s="140"/>
      <c r="AL262" s="140"/>
      <c r="AM262" s="140"/>
      <c r="AN262" s="140"/>
      <c r="AO262" s="140"/>
      <c r="AP262" s="140"/>
      <c r="AQ262" s="140"/>
    </row>
    <row r="263" ht="27.0" customHeight="1">
      <c r="A263" s="164">
        <v>7.0</v>
      </c>
      <c r="B263" s="201"/>
      <c r="C263" s="201"/>
      <c r="D263" s="201"/>
      <c r="E263" s="201"/>
      <c r="F263" s="218"/>
      <c r="G263" s="201"/>
      <c r="H263" s="219">
        <f t="shared" si="232"/>
        <v>0</v>
      </c>
      <c r="I263" s="140"/>
      <c r="J263" s="140">
        <f t="shared" si="233"/>
        <v>0</v>
      </c>
      <c r="K263" s="221"/>
      <c r="L263" s="221"/>
      <c r="M263" s="140"/>
      <c r="N263" s="140"/>
      <c r="O263" s="142"/>
      <c r="P263" s="140"/>
      <c r="Q263" s="140"/>
      <c r="R263" s="140"/>
      <c r="S263" s="140"/>
      <c r="T263" s="140"/>
      <c r="U263" s="140"/>
      <c r="V263" s="140"/>
      <c r="W263" s="140"/>
      <c r="X263" s="140"/>
      <c r="Y263" s="140"/>
      <c r="Z263" s="140"/>
      <c r="AA263" s="140"/>
      <c r="AB263" s="140"/>
      <c r="AC263" s="140"/>
      <c r="AD263" s="140"/>
      <c r="AE263" s="140"/>
      <c r="AF263" s="140"/>
      <c r="AG263" s="140"/>
      <c r="AH263" s="140"/>
      <c r="AI263" s="140"/>
      <c r="AJ263" s="140"/>
      <c r="AK263" s="140"/>
      <c r="AL263" s="140"/>
      <c r="AM263" s="140"/>
      <c r="AN263" s="140"/>
      <c r="AO263" s="140"/>
      <c r="AP263" s="140"/>
      <c r="AQ263" s="140"/>
    </row>
    <row r="264" ht="27.0" customHeight="1">
      <c r="A264" s="164">
        <v>8.0</v>
      </c>
      <c r="B264" s="201"/>
      <c r="C264" s="201"/>
      <c r="D264" s="201"/>
      <c r="E264" s="201"/>
      <c r="F264" s="218"/>
      <c r="G264" s="201"/>
      <c r="H264" s="219">
        <f t="shared" si="232"/>
        <v>0</v>
      </c>
      <c r="I264" s="140"/>
      <c r="J264" s="140">
        <f t="shared" si="233"/>
        <v>0</v>
      </c>
      <c r="K264" s="221"/>
      <c r="L264" s="221"/>
      <c r="M264" s="140"/>
      <c r="N264" s="140"/>
      <c r="O264" s="142"/>
      <c r="P264" s="140"/>
      <c r="Q264" s="140"/>
      <c r="R264" s="140"/>
      <c r="S264" s="140"/>
      <c r="T264" s="140"/>
      <c r="U264" s="140"/>
      <c r="V264" s="140"/>
      <c r="W264" s="140"/>
      <c r="X264" s="140"/>
      <c r="Y264" s="140"/>
      <c r="Z264" s="140"/>
      <c r="AA264" s="140"/>
      <c r="AB264" s="140"/>
      <c r="AC264" s="140"/>
      <c r="AD264" s="140"/>
      <c r="AE264" s="140"/>
      <c r="AF264" s="140"/>
      <c r="AG264" s="140"/>
      <c r="AH264" s="140"/>
      <c r="AI264" s="140"/>
      <c r="AJ264" s="140"/>
      <c r="AK264" s="140"/>
      <c r="AL264" s="140"/>
      <c r="AM264" s="140"/>
      <c r="AN264" s="140"/>
      <c r="AO264" s="140"/>
      <c r="AP264" s="140"/>
      <c r="AQ264" s="140"/>
    </row>
    <row r="265" ht="27.0" customHeight="1">
      <c r="A265" s="164">
        <v>9.0</v>
      </c>
      <c r="B265" s="195"/>
      <c r="C265" s="195"/>
      <c r="D265" s="195"/>
      <c r="E265" s="195"/>
      <c r="F265" s="196"/>
      <c r="G265" s="195"/>
      <c r="H265" s="219">
        <f t="shared" si="232"/>
        <v>0</v>
      </c>
      <c r="I265" s="140"/>
      <c r="J265" s="140"/>
      <c r="K265" s="221"/>
      <c r="L265" s="221"/>
      <c r="M265" s="140"/>
      <c r="N265" s="140"/>
      <c r="O265" s="142"/>
      <c r="P265" s="140"/>
      <c r="Q265" s="140"/>
      <c r="R265" s="140"/>
      <c r="S265" s="140"/>
      <c r="T265" s="140"/>
      <c r="U265" s="140"/>
      <c r="V265" s="140"/>
      <c r="W265" s="140"/>
      <c r="X265" s="140"/>
      <c r="Y265" s="140"/>
      <c r="Z265" s="140"/>
      <c r="AA265" s="140"/>
      <c r="AB265" s="140"/>
      <c r="AC265" s="140"/>
      <c r="AD265" s="140"/>
      <c r="AE265" s="140"/>
      <c r="AF265" s="140"/>
      <c r="AG265" s="140"/>
      <c r="AH265" s="140"/>
      <c r="AI265" s="140"/>
      <c r="AJ265" s="140"/>
      <c r="AK265" s="140"/>
      <c r="AL265" s="140"/>
      <c r="AM265" s="140"/>
      <c r="AN265" s="140"/>
      <c r="AO265" s="140"/>
      <c r="AP265" s="140"/>
      <c r="AQ265" s="140"/>
    </row>
    <row r="266" ht="27.0" customHeight="1">
      <c r="A266" s="164">
        <v>10.0</v>
      </c>
      <c r="B266" s="195"/>
      <c r="C266" s="195"/>
      <c r="D266" s="195"/>
      <c r="E266" s="195"/>
      <c r="F266" s="196"/>
      <c r="G266" s="195"/>
      <c r="H266" s="219">
        <f t="shared" si="232"/>
        <v>0</v>
      </c>
      <c r="I266" s="140"/>
      <c r="J266" s="140"/>
      <c r="K266" s="221"/>
      <c r="L266" s="221"/>
      <c r="M266" s="140"/>
      <c r="N266" s="140"/>
      <c r="O266" s="142"/>
      <c r="P266" s="140"/>
      <c r="Q266" s="140"/>
      <c r="R266" s="140"/>
      <c r="S266" s="140"/>
      <c r="T266" s="140"/>
      <c r="U266" s="140"/>
      <c r="V266" s="140"/>
      <c r="W266" s="140"/>
      <c r="X266" s="140"/>
      <c r="Y266" s="140"/>
      <c r="Z266" s="140"/>
      <c r="AA266" s="140"/>
      <c r="AB266" s="140"/>
      <c r="AC266" s="140"/>
      <c r="AD266" s="140"/>
      <c r="AE266" s="140"/>
      <c r="AF266" s="140"/>
      <c r="AG266" s="140"/>
      <c r="AH266" s="140"/>
      <c r="AI266" s="140"/>
      <c r="AJ266" s="140"/>
      <c r="AK266" s="140"/>
      <c r="AL266" s="140"/>
      <c r="AM266" s="140"/>
      <c r="AN266" s="140"/>
      <c r="AO266" s="140"/>
      <c r="AP266" s="140"/>
      <c r="AQ266" s="140"/>
    </row>
    <row r="267" ht="27.0" customHeight="1">
      <c r="A267" s="164">
        <v>11.0</v>
      </c>
      <c r="B267" s="195"/>
      <c r="C267" s="195"/>
      <c r="D267" s="195"/>
      <c r="E267" s="195"/>
      <c r="F267" s="196"/>
      <c r="G267" s="195"/>
      <c r="H267" s="219">
        <f t="shared" si="232"/>
        <v>0</v>
      </c>
      <c r="I267" s="140"/>
      <c r="J267" s="140"/>
      <c r="K267" s="221"/>
      <c r="L267" s="221"/>
      <c r="M267" s="140"/>
      <c r="N267" s="140"/>
      <c r="O267" s="142"/>
      <c r="P267" s="140"/>
      <c r="Q267" s="140"/>
      <c r="R267" s="140"/>
      <c r="S267" s="140"/>
      <c r="T267" s="140"/>
      <c r="U267" s="140"/>
      <c r="V267" s="140"/>
      <c r="W267" s="140"/>
      <c r="X267" s="140"/>
      <c r="Y267" s="140"/>
      <c r="Z267" s="140"/>
      <c r="AA267" s="140"/>
      <c r="AB267" s="140"/>
      <c r="AC267" s="140"/>
      <c r="AD267" s="140"/>
      <c r="AE267" s="140"/>
      <c r="AF267" s="140"/>
      <c r="AG267" s="140"/>
      <c r="AH267" s="140"/>
      <c r="AI267" s="140"/>
      <c r="AJ267" s="140"/>
      <c r="AK267" s="140"/>
      <c r="AL267" s="140"/>
      <c r="AM267" s="140"/>
      <c r="AN267" s="140"/>
      <c r="AO267" s="140"/>
      <c r="AP267" s="140"/>
      <c r="AQ267" s="140"/>
    </row>
    <row r="268" ht="27.0" customHeight="1">
      <c r="A268" s="164">
        <v>12.0</v>
      </c>
      <c r="B268" s="195"/>
      <c r="C268" s="195"/>
      <c r="D268" s="195"/>
      <c r="E268" s="195"/>
      <c r="F268" s="196"/>
      <c r="G268" s="195"/>
      <c r="H268" s="219">
        <f t="shared" si="232"/>
        <v>0</v>
      </c>
      <c r="I268" s="140"/>
      <c r="J268" s="140"/>
      <c r="K268" s="221"/>
      <c r="L268" s="221"/>
      <c r="M268" s="140"/>
      <c r="N268" s="140"/>
      <c r="O268" s="142"/>
      <c r="P268" s="140"/>
      <c r="Q268" s="140"/>
      <c r="R268" s="140"/>
      <c r="S268" s="140"/>
      <c r="T268" s="140"/>
      <c r="U268" s="140"/>
      <c r="V268" s="140"/>
      <c r="W268" s="140"/>
      <c r="X268" s="140"/>
      <c r="Y268" s="140"/>
      <c r="Z268" s="140"/>
      <c r="AA268" s="140"/>
      <c r="AB268" s="140"/>
      <c r="AC268" s="140"/>
      <c r="AD268" s="140"/>
      <c r="AE268" s="140"/>
      <c r="AF268" s="140"/>
      <c r="AG268" s="140"/>
      <c r="AH268" s="140"/>
      <c r="AI268" s="140"/>
      <c r="AJ268" s="140"/>
      <c r="AK268" s="140"/>
      <c r="AL268" s="140"/>
      <c r="AM268" s="140"/>
      <c r="AN268" s="140"/>
      <c r="AO268" s="140"/>
      <c r="AP268" s="140"/>
      <c r="AQ268" s="140"/>
    </row>
    <row r="269" ht="27.0" customHeight="1">
      <c r="A269" s="164">
        <v>13.0</v>
      </c>
      <c r="B269" s="195"/>
      <c r="C269" s="195"/>
      <c r="D269" s="195"/>
      <c r="E269" s="195"/>
      <c r="F269" s="196"/>
      <c r="G269" s="195"/>
      <c r="H269" s="219">
        <f t="shared" si="232"/>
        <v>0</v>
      </c>
      <c r="I269" s="140"/>
      <c r="J269" s="140"/>
      <c r="K269" s="221"/>
      <c r="L269" s="221"/>
      <c r="M269" s="140"/>
      <c r="N269" s="140"/>
      <c r="O269" s="142"/>
      <c r="P269" s="140"/>
      <c r="Q269" s="140"/>
      <c r="R269" s="140"/>
      <c r="S269" s="140"/>
      <c r="T269" s="140"/>
      <c r="U269" s="140"/>
      <c r="V269" s="140"/>
      <c r="W269" s="140"/>
      <c r="X269" s="140"/>
      <c r="Y269" s="140"/>
      <c r="Z269" s="140"/>
      <c r="AA269" s="140"/>
      <c r="AB269" s="140"/>
      <c r="AC269" s="140"/>
      <c r="AD269" s="140"/>
      <c r="AE269" s="140"/>
      <c r="AF269" s="140"/>
      <c r="AG269" s="140"/>
      <c r="AH269" s="140"/>
      <c r="AI269" s="140"/>
      <c r="AJ269" s="140"/>
      <c r="AK269" s="140"/>
      <c r="AL269" s="140"/>
      <c r="AM269" s="140"/>
      <c r="AN269" s="140"/>
      <c r="AO269" s="140"/>
      <c r="AP269" s="140"/>
      <c r="AQ269" s="140"/>
    </row>
    <row r="270" ht="27.0" customHeight="1">
      <c r="A270" s="164">
        <v>14.0</v>
      </c>
      <c r="B270" s="195"/>
      <c r="C270" s="195"/>
      <c r="D270" s="195"/>
      <c r="E270" s="195"/>
      <c r="F270" s="196"/>
      <c r="G270" s="195"/>
      <c r="H270" s="219">
        <f t="shared" si="232"/>
        <v>0</v>
      </c>
      <c r="I270" s="140"/>
      <c r="J270" s="140"/>
      <c r="K270" s="221"/>
      <c r="L270" s="221"/>
      <c r="M270" s="140"/>
      <c r="N270" s="140"/>
      <c r="O270" s="142"/>
      <c r="P270" s="140"/>
      <c r="Q270" s="140"/>
      <c r="R270" s="140"/>
      <c r="S270" s="140"/>
      <c r="T270" s="140"/>
      <c r="U270" s="140"/>
      <c r="V270" s="140"/>
      <c r="W270" s="140"/>
      <c r="X270" s="140"/>
      <c r="Y270" s="140"/>
      <c r="Z270" s="140"/>
      <c r="AA270" s="140"/>
      <c r="AB270" s="140"/>
      <c r="AC270" s="140"/>
      <c r="AD270" s="140"/>
      <c r="AE270" s="140"/>
      <c r="AF270" s="140"/>
      <c r="AG270" s="140"/>
      <c r="AH270" s="140"/>
      <c r="AI270" s="140"/>
      <c r="AJ270" s="140"/>
      <c r="AK270" s="140"/>
      <c r="AL270" s="140"/>
      <c r="AM270" s="140"/>
      <c r="AN270" s="140"/>
      <c r="AO270" s="140"/>
      <c r="AP270" s="140"/>
      <c r="AQ270" s="140"/>
    </row>
    <row r="271" ht="24.75" customHeight="1">
      <c r="A271" s="164"/>
      <c r="B271" s="198"/>
      <c r="C271" s="198"/>
      <c r="D271" s="198"/>
      <c r="E271" s="198"/>
      <c r="F271" s="222" t="s">
        <v>38</v>
      </c>
      <c r="G271" s="198"/>
      <c r="H271" s="223">
        <f>SUM(H257:H270)</f>
        <v>0</v>
      </c>
      <c r="I271" s="140"/>
      <c r="J271" s="140"/>
      <c r="K271" s="140"/>
      <c r="L271" s="140"/>
      <c r="M271" s="140"/>
      <c r="N271" s="140"/>
      <c r="O271" s="142"/>
      <c r="P271" s="224"/>
      <c r="Q271" s="140"/>
      <c r="R271" s="140"/>
      <c r="S271" s="140"/>
      <c r="T271" s="140"/>
      <c r="U271" s="140"/>
      <c r="V271" s="140"/>
      <c r="W271" s="140"/>
      <c r="X271" s="140"/>
      <c r="Y271" s="140"/>
      <c r="Z271" s="140"/>
      <c r="AA271" s="140"/>
      <c r="AB271" s="140"/>
      <c r="AC271" s="140"/>
      <c r="AD271" s="140"/>
      <c r="AE271" s="140"/>
      <c r="AF271" s="140"/>
      <c r="AG271" s="140"/>
      <c r="AH271" s="140"/>
      <c r="AI271" s="140"/>
      <c r="AJ271" s="140"/>
      <c r="AK271" s="140"/>
      <c r="AL271" s="140"/>
      <c r="AM271" s="140"/>
      <c r="AN271" s="140"/>
      <c r="AO271" s="140"/>
      <c r="AP271" s="140"/>
      <c r="AQ271" s="140"/>
    </row>
    <row r="272" ht="18.0" customHeight="1">
      <c r="A272" s="178"/>
      <c r="B272" s="146"/>
      <c r="C272" s="146"/>
      <c r="D272" s="146"/>
      <c r="E272" s="146"/>
      <c r="F272" s="147"/>
      <c r="G272" s="146"/>
      <c r="H272" s="179"/>
      <c r="I272" s="140"/>
      <c r="J272" s="140"/>
      <c r="K272" s="140"/>
      <c r="L272" s="140"/>
      <c r="M272" s="140"/>
      <c r="N272" s="140"/>
      <c r="O272" s="142"/>
      <c r="P272" s="224"/>
      <c r="Q272" s="140"/>
      <c r="R272" s="140"/>
      <c r="S272" s="140"/>
      <c r="T272" s="140"/>
      <c r="U272" s="140"/>
      <c r="V272" s="140"/>
      <c r="W272" s="140"/>
      <c r="X272" s="140"/>
      <c r="Y272" s="140"/>
      <c r="Z272" s="140"/>
      <c r="AA272" s="140"/>
      <c r="AB272" s="140"/>
      <c r="AC272" s="140"/>
      <c r="AD272" s="140"/>
      <c r="AE272" s="140"/>
      <c r="AF272" s="140"/>
      <c r="AG272" s="140"/>
      <c r="AH272" s="140"/>
      <c r="AI272" s="140"/>
      <c r="AJ272" s="140"/>
      <c r="AK272" s="140"/>
      <c r="AL272" s="140"/>
      <c r="AM272" s="140"/>
      <c r="AN272" s="140"/>
      <c r="AO272" s="140"/>
      <c r="AP272" s="140"/>
      <c r="AQ272" s="140"/>
    </row>
    <row r="273" ht="18.0" customHeight="1">
      <c r="A273" s="140"/>
      <c r="B273" s="140"/>
      <c r="C273" s="140"/>
      <c r="D273" s="140"/>
      <c r="E273" s="140"/>
      <c r="F273" s="141"/>
      <c r="G273" s="140"/>
      <c r="H273" s="140"/>
      <c r="I273" s="140"/>
      <c r="J273" s="140"/>
      <c r="K273" s="140"/>
      <c r="L273" s="140"/>
      <c r="M273" s="140"/>
      <c r="N273" s="140"/>
      <c r="O273" s="142"/>
      <c r="P273" s="224"/>
      <c r="Q273" s="140"/>
      <c r="R273" s="140"/>
      <c r="S273" s="140"/>
      <c r="T273" s="140"/>
      <c r="U273" s="140"/>
      <c r="V273" s="140"/>
      <c r="W273" s="140"/>
      <c r="X273" s="140"/>
      <c r="Y273" s="140"/>
      <c r="Z273" s="140"/>
      <c r="AA273" s="140"/>
      <c r="AB273" s="140"/>
      <c r="AC273" s="140"/>
      <c r="AD273" s="140"/>
      <c r="AE273" s="140"/>
      <c r="AF273" s="140"/>
      <c r="AG273" s="140"/>
      <c r="AH273" s="140"/>
      <c r="AI273" s="140"/>
      <c r="AJ273" s="140"/>
      <c r="AK273" s="140"/>
      <c r="AL273" s="140"/>
      <c r="AM273" s="140"/>
      <c r="AN273" s="140"/>
      <c r="AO273" s="140"/>
      <c r="AP273" s="140"/>
      <c r="AQ273" s="140"/>
    </row>
    <row r="274" ht="18.0" customHeight="1">
      <c r="A274" s="140"/>
      <c r="B274" s="140"/>
      <c r="C274" s="140"/>
      <c r="D274" s="140"/>
      <c r="E274" s="140"/>
      <c r="F274" s="141"/>
      <c r="G274" s="140"/>
      <c r="H274" s="140"/>
      <c r="I274" s="140"/>
      <c r="J274" s="140"/>
      <c r="K274" s="140"/>
      <c r="L274" s="140"/>
      <c r="M274" s="140"/>
      <c r="N274" s="140"/>
      <c r="O274" s="142"/>
      <c r="P274" s="224"/>
      <c r="Q274" s="140"/>
      <c r="R274" s="140"/>
      <c r="S274" s="140"/>
      <c r="T274" s="140"/>
      <c r="U274" s="140"/>
      <c r="V274" s="140"/>
      <c r="W274" s="140"/>
      <c r="X274" s="140"/>
      <c r="Y274" s="140"/>
      <c r="Z274" s="140"/>
      <c r="AA274" s="140"/>
      <c r="AB274" s="140"/>
      <c r="AC274" s="140"/>
      <c r="AD274" s="140"/>
      <c r="AE274" s="140"/>
      <c r="AF274" s="140"/>
      <c r="AG274" s="140"/>
      <c r="AH274" s="140"/>
      <c r="AI274" s="140"/>
      <c r="AJ274" s="140"/>
      <c r="AK274" s="140"/>
      <c r="AL274" s="140"/>
      <c r="AM274" s="140"/>
      <c r="AN274" s="140"/>
      <c r="AO274" s="140"/>
      <c r="AP274" s="140"/>
      <c r="AQ274" s="140"/>
    </row>
    <row r="275" ht="18.0" customHeight="1">
      <c r="A275" s="140" t="s">
        <v>39</v>
      </c>
      <c r="B275" s="140"/>
      <c r="C275" s="140"/>
      <c r="D275" s="140"/>
      <c r="E275" s="140"/>
      <c r="F275" s="141"/>
      <c r="G275" s="140"/>
      <c r="H275" s="140"/>
      <c r="I275" s="140"/>
      <c r="J275" s="140"/>
      <c r="K275" s="140"/>
      <c r="L275" s="140"/>
      <c r="M275" s="140"/>
      <c r="N275" s="140"/>
      <c r="O275" s="142"/>
      <c r="P275" s="224"/>
      <c r="Q275" s="140"/>
      <c r="R275" s="140"/>
      <c r="S275" s="140"/>
      <c r="T275" s="140"/>
      <c r="U275" s="140"/>
      <c r="V275" s="140"/>
      <c r="W275" s="140"/>
      <c r="X275" s="140"/>
      <c r="Y275" s="140"/>
      <c r="Z275" s="140"/>
      <c r="AA275" s="140"/>
      <c r="AB275" s="140"/>
      <c r="AC275" s="140"/>
      <c r="AD275" s="140"/>
      <c r="AE275" s="140"/>
      <c r="AF275" s="140"/>
      <c r="AG275" s="140"/>
      <c r="AH275" s="140"/>
      <c r="AI275" s="140"/>
      <c r="AJ275" s="140"/>
      <c r="AK275" s="140"/>
      <c r="AL275" s="140"/>
      <c r="AM275" s="140"/>
      <c r="AN275" s="140"/>
      <c r="AO275" s="140"/>
      <c r="AP275" s="140"/>
      <c r="AQ275" s="140"/>
    </row>
    <row r="276" ht="18.0" customHeight="1">
      <c r="A276" s="140"/>
      <c r="B276" s="140"/>
      <c r="C276" s="140"/>
      <c r="D276" s="140"/>
      <c r="E276" s="140"/>
      <c r="F276" s="141"/>
      <c r="G276" s="140"/>
      <c r="H276" s="140"/>
      <c r="I276" s="140"/>
      <c r="J276" s="140"/>
      <c r="K276" s="140"/>
      <c r="L276" s="140"/>
      <c r="M276" s="140"/>
      <c r="N276" s="140"/>
      <c r="O276" s="142"/>
      <c r="P276" s="224"/>
      <c r="Q276" s="140"/>
      <c r="R276" s="140"/>
      <c r="S276" s="140"/>
      <c r="T276" s="140"/>
      <c r="U276" s="140"/>
      <c r="V276" s="140"/>
      <c r="W276" s="140"/>
      <c r="X276" s="140"/>
      <c r="Y276" s="140"/>
      <c r="Z276" s="140"/>
      <c r="AA276" s="140"/>
      <c r="AB276" s="140"/>
      <c r="AC276" s="140"/>
      <c r="AD276" s="140"/>
      <c r="AE276" s="140"/>
      <c r="AF276" s="140"/>
      <c r="AG276" s="140"/>
      <c r="AH276" s="140"/>
      <c r="AI276" s="140"/>
      <c r="AJ276" s="140"/>
      <c r="AK276" s="140"/>
      <c r="AL276" s="140"/>
      <c r="AM276" s="140"/>
      <c r="AN276" s="140"/>
      <c r="AO276" s="140"/>
      <c r="AP276" s="140"/>
      <c r="AQ276" s="140"/>
    </row>
    <row r="277" ht="42.0" customHeight="1">
      <c r="A277" s="180"/>
      <c r="B277" s="164" t="s">
        <v>12</v>
      </c>
      <c r="C277" s="181" t="s">
        <v>66</v>
      </c>
      <c r="D277" s="52"/>
      <c r="E277" s="53"/>
      <c r="F277" s="183" t="s">
        <v>14</v>
      </c>
      <c r="G277" s="226" t="s">
        <v>15</v>
      </c>
      <c r="H277" s="164" t="s">
        <v>16</v>
      </c>
      <c r="I277" s="140"/>
      <c r="J277" s="140"/>
      <c r="K277" s="140"/>
      <c r="L277" s="140"/>
      <c r="M277" s="140"/>
      <c r="N277" s="140"/>
      <c r="O277" s="142"/>
      <c r="P277" s="224"/>
      <c r="Q277" s="140"/>
      <c r="R277" s="140"/>
      <c r="S277" s="140"/>
      <c r="T277" s="140"/>
      <c r="U277" s="140"/>
      <c r="V277" s="140"/>
      <c r="W277" s="140"/>
      <c r="X277" s="140"/>
      <c r="Y277" s="140"/>
      <c r="Z277" s="140"/>
      <c r="AA277" s="140"/>
      <c r="AB277" s="140"/>
      <c r="AC277" s="140"/>
      <c r="AD277" s="140"/>
      <c r="AE277" s="140"/>
      <c r="AF277" s="140"/>
      <c r="AG277" s="140"/>
      <c r="AH277" s="140"/>
      <c r="AI277" s="140"/>
      <c r="AJ277" s="140"/>
      <c r="AK277" s="140"/>
      <c r="AL277" s="140"/>
      <c r="AM277" s="140"/>
      <c r="AN277" s="140"/>
      <c r="AO277" s="140"/>
      <c r="AP277" s="140"/>
      <c r="AQ277" s="140"/>
    </row>
    <row r="278" ht="24.75" customHeight="1">
      <c r="A278" s="164">
        <v>1.0</v>
      </c>
      <c r="B278" s="231"/>
      <c r="C278" s="185"/>
      <c r="D278" s="185"/>
      <c r="E278" s="185"/>
      <c r="F278" s="230"/>
      <c r="G278" s="185"/>
      <c r="H278" s="219">
        <f t="shared" ref="H278:H312" si="236">+G278*F278</f>
        <v>0</v>
      </c>
      <c r="I278" s="180"/>
      <c r="J278" s="180"/>
      <c r="K278" s="180"/>
      <c r="L278" s="180"/>
      <c r="M278" s="180"/>
      <c r="N278" s="180"/>
      <c r="O278" s="228"/>
      <c r="P278" s="224"/>
      <c r="Q278" s="140"/>
      <c r="R278" s="140"/>
      <c r="S278" s="140"/>
      <c r="T278" s="140"/>
      <c r="U278" s="140"/>
      <c r="V278" s="140"/>
      <c r="W278" s="140"/>
      <c r="X278" s="140"/>
      <c r="Y278" s="140"/>
      <c r="Z278" s="140"/>
      <c r="AA278" s="140"/>
      <c r="AB278" s="140"/>
      <c r="AC278" s="140"/>
      <c r="AD278" s="140"/>
      <c r="AE278" s="140"/>
      <c r="AF278" s="140"/>
      <c r="AG278" s="140"/>
      <c r="AH278" s="140"/>
      <c r="AI278" s="140"/>
      <c r="AJ278" s="140"/>
      <c r="AK278" s="140"/>
      <c r="AL278" s="140"/>
      <c r="AM278" s="140"/>
      <c r="AN278" s="140"/>
      <c r="AO278" s="140"/>
      <c r="AP278" s="140"/>
      <c r="AQ278" s="140"/>
    </row>
    <row r="279" ht="24.75" customHeight="1">
      <c r="A279" s="164">
        <v>2.0</v>
      </c>
      <c r="B279" s="231"/>
      <c r="C279" s="185"/>
      <c r="D279" s="185"/>
      <c r="E279" s="185"/>
      <c r="F279" s="230"/>
      <c r="G279" s="185"/>
      <c r="H279" s="219">
        <f t="shared" si="236"/>
        <v>0</v>
      </c>
      <c r="I279" s="180"/>
      <c r="J279" s="180"/>
      <c r="K279" s="180"/>
      <c r="L279" s="180"/>
      <c r="M279" s="180"/>
      <c r="N279" s="180"/>
      <c r="O279" s="228"/>
      <c r="P279" s="224"/>
      <c r="Q279" s="140"/>
      <c r="R279" s="140"/>
      <c r="S279" s="140"/>
      <c r="T279" s="140"/>
      <c r="U279" s="140"/>
      <c r="V279" s="140"/>
      <c r="W279" s="140"/>
      <c r="X279" s="140"/>
      <c r="Y279" s="140"/>
      <c r="Z279" s="140"/>
      <c r="AA279" s="140"/>
      <c r="AB279" s="140"/>
      <c r="AC279" s="140"/>
      <c r="AD279" s="140"/>
      <c r="AE279" s="140"/>
      <c r="AF279" s="140"/>
      <c r="AG279" s="140"/>
      <c r="AH279" s="140"/>
      <c r="AI279" s="140"/>
      <c r="AJ279" s="140"/>
      <c r="AK279" s="140"/>
      <c r="AL279" s="140"/>
      <c r="AM279" s="140"/>
      <c r="AN279" s="140"/>
      <c r="AO279" s="140"/>
      <c r="AP279" s="140"/>
      <c r="AQ279" s="140"/>
    </row>
    <row r="280" ht="24.75" customHeight="1">
      <c r="A280" s="164">
        <v>3.0</v>
      </c>
      <c r="B280" s="231"/>
      <c r="C280" s="185"/>
      <c r="D280" s="185"/>
      <c r="E280" s="185"/>
      <c r="F280" s="230"/>
      <c r="G280" s="185"/>
      <c r="H280" s="219">
        <f t="shared" si="236"/>
        <v>0</v>
      </c>
      <c r="I280" s="180"/>
      <c r="J280" s="180"/>
      <c r="K280" s="180"/>
      <c r="L280" s="180"/>
      <c r="M280" s="180"/>
      <c r="N280" s="180"/>
      <c r="O280" s="228"/>
      <c r="P280" s="224"/>
      <c r="Q280" s="140"/>
      <c r="R280" s="140"/>
      <c r="S280" s="140"/>
      <c r="T280" s="140"/>
      <c r="U280" s="140"/>
      <c r="V280" s="140"/>
      <c r="W280" s="140"/>
      <c r="X280" s="140"/>
      <c r="Y280" s="140"/>
      <c r="Z280" s="140"/>
      <c r="AA280" s="140"/>
      <c r="AB280" s="140"/>
      <c r="AC280" s="140"/>
      <c r="AD280" s="140"/>
      <c r="AE280" s="140"/>
      <c r="AF280" s="140"/>
      <c r="AG280" s="140"/>
      <c r="AH280" s="140"/>
      <c r="AI280" s="140"/>
      <c r="AJ280" s="140"/>
      <c r="AK280" s="140"/>
      <c r="AL280" s="140"/>
      <c r="AM280" s="140"/>
      <c r="AN280" s="140"/>
      <c r="AO280" s="140"/>
      <c r="AP280" s="140"/>
      <c r="AQ280" s="140"/>
    </row>
    <row r="281" ht="24.75" customHeight="1">
      <c r="A281" s="164">
        <v>4.0</v>
      </c>
      <c r="B281" s="231"/>
      <c r="C281" s="185"/>
      <c r="D281" s="185"/>
      <c r="E281" s="185"/>
      <c r="F281" s="230"/>
      <c r="G281" s="185"/>
      <c r="H281" s="219">
        <f t="shared" si="236"/>
        <v>0</v>
      </c>
      <c r="I281" s="180"/>
      <c r="J281" s="180"/>
      <c r="K281" s="180"/>
      <c r="L281" s="180"/>
      <c r="M281" s="180"/>
      <c r="N281" s="180"/>
      <c r="O281" s="228"/>
      <c r="P281" s="224"/>
      <c r="Q281" s="140"/>
      <c r="R281" s="140"/>
      <c r="S281" s="140"/>
      <c r="T281" s="140"/>
      <c r="U281" s="140"/>
      <c r="V281" s="140"/>
      <c r="W281" s="140"/>
      <c r="X281" s="140"/>
      <c r="Y281" s="140"/>
      <c r="Z281" s="140"/>
      <c r="AA281" s="140"/>
      <c r="AB281" s="140"/>
      <c r="AC281" s="140"/>
      <c r="AD281" s="140"/>
      <c r="AE281" s="140"/>
      <c r="AF281" s="140"/>
      <c r="AG281" s="140"/>
      <c r="AH281" s="140"/>
      <c r="AI281" s="140"/>
      <c r="AJ281" s="140"/>
      <c r="AK281" s="140"/>
      <c r="AL281" s="140"/>
      <c r="AM281" s="140"/>
      <c r="AN281" s="140"/>
      <c r="AO281" s="140"/>
      <c r="AP281" s="140"/>
      <c r="AQ281" s="140"/>
    </row>
    <row r="282" ht="24.75" customHeight="1">
      <c r="A282" s="164">
        <v>5.0</v>
      </c>
      <c r="B282" s="231"/>
      <c r="C282" s="185"/>
      <c r="D282" s="185"/>
      <c r="E282" s="185"/>
      <c r="F282" s="230"/>
      <c r="G282" s="185"/>
      <c r="H282" s="219">
        <f t="shared" si="236"/>
        <v>0</v>
      </c>
      <c r="I282" s="180"/>
      <c r="J282" s="180"/>
      <c r="K282" s="180"/>
      <c r="L282" s="180"/>
      <c r="M282" s="180"/>
      <c r="N282" s="180"/>
      <c r="O282" s="228"/>
      <c r="P282" s="224"/>
      <c r="Q282" s="140"/>
      <c r="R282" s="140"/>
      <c r="S282" s="140"/>
      <c r="T282" s="140"/>
      <c r="U282" s="140"/>
      <c r="V282" s="140"/>
      <c r="W282" s="140"/>
      <c r="X282" s="140"/>
      <c r="Y282" s="140"/>
      <c r="Z282" s="140"/>
      <c r="AA282" s="140"/>
      <c r="AB282" s="140"/>
      <c r="AC282" s="140"/>
      <c r="AD282" s="140"/>
      <c r="AE282" s="140"/>
      <c r="AF282" s="140"/>
      <c r="AG282" s="140"/>
      <c r="AH282" s="140"/>
      <c r="AI282" s="140"/>
      <c r="AJ282" s="140"/>
      <c r="AK282" s="140"/>
      <c r="AL282" s="140"/>
      <c r="AM282" s="140"/>
      <c r="AN282" s="140"/>
      <c r="AO282" s="140"/>
      <c r="AP282" s="140"/>
      <c r="AQ282" s="140"/>
    </row>
    <row r="283" ht="24.75" customHeight="1">
      <c r="A283" s="164">
        <v>6.0</v>
      </c>
      <c r="B283" s="231"/>
      <c r="C283" s="185"/>
      <c r="D283" s="185"/>
      <c r="E283" s="185"/>
      <c r="F283" s="230"/>
      <c r="G283" s="185"/>
      <c r="H283" s="219">
        <f t="shared" si="236"/>
        <v>0</v>
      </c>
      <c r="I283" s="180"/>
      <c r="J283" s="180"/>
      <c r="K283" s="180"/>
      <c r="L283" s="180"/>
      <c r="M283" s="180"/>
      <c r="N283" s="180"/>
      <c r="O283" s="228"/>
      <c r="P283" s="224"/>
      <c r="Q283" s="140"/>
      <c r="R283" s="140"/>
      <c r="S283" s="140"/>
      <c r="T283" s="140"/>
      <c r="U283" s="140"/>
      <c r="V283" s="140"/>
      <c r="W283" s="140"/>
      <c r="X283" s="140"/>
      <c r="Y283" s="140"/>
      <c r="Z283" s="140"/>
      <c r="AA283" s="140"/>
      <c r="AB283" s="140"/>
      <c r="AC283" s="140"/>
      <c r="AD283" s="140"/>
      <c r="AE283" s="140"/>
      <c r="AF283" s="140"/>
      <c r="AG283" s="140"/>
      <c r="AH283" s="140"/>
      <c r="AI283" s="140"/>
      <c r="AJ283" s="140"/>
      <c r="AK283" s="140"/>
      <c r="AL283" s="140"/>
      <c r="AM283" s="140"/>
      <c r="AN283" s="140"/>
      <c r="AO283" s="140"/>
      <c r="AP283" s="140"/>
      <c r="AQ283" s="140"/>
    </row>
    <row r="284" ht="24.75" customHeight="1">
      <c r="A284" s="164">
        <v>7.0</v>
      </c>
      <c r="B284" s="231"/>
      <c r="C284" s="185"/>
      <c r="D284" s="185"/>
      <c r="E284" s="185"/>
      <c r="F284" s="230"/>
      <c r="G284" s="185"/>
      <c r="H284" s="219">
        <f t="shared" si="236"/>
        <v>0</v>
      </c>
      <c r="I284" s="180"/>
      <c r="J284" s="180"/>
      <c r="K284" s="180"/>
      <c r="L284" s="180"/>
      <c r="M284" s="180"/>
      <c r="N284" s="180"/>
      <c r="O284" s="228"/>
      <c r="P284" s="224"/>
      <c r="Q284" s="140"/>
      <c r="R284" s="140"/>
      <c r="S284" s="140"/>
      <c r="T284" s="140"/>
      <c r="U284" s="140"/>
      <c r="V284" s="140"/>
      <c r="W284" s="140"/>
      <c r="X284" s="140"/>
      <c r="Y284" s="140"/>
      <c r="Z284" s="140"/>
      <c r="AA284" s="140"/>
      <c r="AB284" s="140"/>
      <c r="AC284" s="140"/>
      <c r="AD284" s="140"/>
      <c r="AE284" s="140"/>
      <c r="AF284" s="140"/>
      <c r="AG284" s="140"/>
      <c r="AH284" s="140"/>
      <c r="AI284" s="140"/>
      <c r="AJ284" s="140"/>
      <c r="AK284" s="140"/>
      <c r="AL284" s="140"/>
      <c r="AM284" s="140"/>
      <c r="AN284" s="140"/>
      <c r="AO284" s="140"/>
      <c r="AP284" s="140"/>
      <c r="AQ284" s="140"/>
    </row>
    <row r="285" ht="24.75" customHeight="1">
      <c r="A285" s="164">
        <v>8.0</v>
      </c>
      <c r="B285" s="231"/>
      <c r="C285" s="185"/>
      <c r="D285" s="185"/>
      <c r="E285" s="185"/>
      <c r="F285" s="230"/>
      <c r="G285" s="185"/>
      <c r="H285" s="219">
        <f t="shared" si="236"/>
        <v>0</v>
      </c>
      <c r="I285" s="180"/>
      <c r="J285" s="180"/>
      <c r="K285" s="180"/>
      <c r="L285" s="180"/>
      <c r="M285" s="180"/>
      <c r="N285" s="180"/>
      <c r="O285" s="228"/>
      <c r="P285" s="224"/>
      <c r="Q285" s="140"/>
      <c r="R285" s="140"/>
      <c r="S285" s="140"/>
      <c r="T285" s="140"/>
      <c r="U285" s="140"/>
      <c r="V285" s="140"/>
      <c r="W285" s="140"/>
      <c r="X285" s="140"/>
      <c r="Y285" s="140"/>
      <c r="Z285" s="140"/>
      <c r="AA285" s="140"/>
      <c r="AB285" s="140"/>
      <c r="AC285" s="140"/>
      <c r="AD285" s="140"/>
      <c r="AE285" s="140"/>
      <c r="AF285" s="140"/>
      <c r="AG285" s="140"/>
      <c r="AH285" s="140"/>
      <c r="AI285" s="140"/>
      <c r="AJ285" s="140"/>
      <c r="AK285" s="140"/>
      <c r="AL285" s="140"/>
      <c r="AM285" s="140"/>
      <c r="AN285" s="140"/>
      <c r="AO285" s="140"/>
      <c r="AP285" s="140"/>
      <c r="AQ285" s="140"/>
    </row>
    <row r="286" ht="24.75" customHeight="1">
      <c r="A286" s="164">
        <v>9.0</v>
      </c>
      <c r="B286" s="231"/>
      <c r="C286" s="185"/>
      <c r="D286" s="185"/>
      <c r="E286" s="185"/>
      <c r="F286" s="230"/>
      <c r="G286" s="185"/>
      <c r="H286" s="219">
        <f t="shared" si="236"/>
        <v>0</v>
      </c>
      <c r="I286" s="180"/>
      <c r="J286" s="180"/>
      <c r="K286" s="180"/>
      <c r="L286" s="180"/>
      <c r="M286" s="180"/>
      <c r="N286" s="180"/>
      <c r="O286" s="228"/>
      <c r="P286" s="224"/>
      <c r="Q286" s="140"/>
      <c r="R286" s="140"/>
      <c r="S286" s="140"/>
      <c r="T286" s="140"/>
      <c r="U286" s="140"/>
      <c r="V286" s="140"/>
      <c r="W286" s="140"/>
      <c r="X286" s="140"/>
      <c r="Y286" s="140"/>
      <c r="Z286" s="140"/>
      <c r="AA286" s="140"/>
      <c r="AB286" s="140"/>
      <c r="AC286" s="140"/>
      <c r="AD286" s="140"/>
      <c r="AE286" s="140"/>
      <c r="AF286" s="140"/>
      <c r="AG286" s="140"/>
      <c r="AH286" s="140"/>
      <c r="AI286" s="140"/>
      <c r="AJ286" s="140"/>
      <c r="AK286" s="140"/>
      <c r="AL286" s="140"/>
      <c r="AM286" s="140"/>
      <c r="AN286" s="140"/>
      <c r="AO286" s="140"/>
      <c r="AP286" s="140"/>
      <c r="AQ286" s="140"/>
    </row>
    <row r="287" ht="24.75" customHeight="1">
      <c r="A287" s="164">
        <v>10.0</v>
      </c>
      <c r="B287" s="231"/>
      <c r="C287" s="185"/>
      <c r="D287" s="185"/>
      <c r="E287" s="185"/>
      <c r="F287" s="230"/>
      <c r="G287" s="185"/>
      <c r="H287" s="219">
        <f t="shared" si="236"/>
        <v>0</v>
      </c>
      <c r="I287" s="180"/>
      <c r="J287" s="180"/>
      <c r="K287" s="180"/>
      <c r="L287" s="180"/>
      <c r="M287" s="180"/>
      <c r="N287" s="180"/>
      <c r="O287" s="228"/>
      <c r="P287" s="224"/>
      <c r="Q287" s="140"/>
      <c r="R287" s="140"/>
      <c r="S287" s="140"/>
      <c r="T287" s="140"/>
      <c r="U287" s="140"/>
      <c r="V287" s="140"/>
      <c r="W287" s="140"/>
      <c r="X287" s="140"/>
      <c r="Y287" s="140"/>
      <c r="Z287" s="140"/>
      <c r="AA287" s="140"/>
      <c r="AB287" s="140"/>
      <c r="AC287" s="140"/>
      <c r="AD287" s="140"/>
      <c r="AE287" s="140"/>
      <c r="AF287" s="140"/>
      <c r="AG287" s="140"/>
      <c r="AH287" s="140"/>
      <c r="AI287" s="140"/>
      <c r="AJ287" s="140"/>
      <c r="AK287" s="140"/>
      <c r="AL287" s="140"/>
      <c r="AM287" s="140"/>
      <c r="AN287" s="140"/>
      <c r="AO287" s="140"/>
      <c r="AP287" s="140"/>
      <c r="AQ287" s="140"/>
    </row>
    <row r="288" ht="24.75" customHeight="1">
      <c r="A288" s="164">
        <v>11.0</v>
      </c>
      <c r="B288" s="231"/>
      <c r="C288" s="185"/>
      <c r="D288" s="185"/>
      <c r="E288" s="185"/>
      <c r="F288" s="230"/>
      <c r="G288" s="185"/>
      <c r="H288" s="219">
        <f t="shared" si="236"/>
        <v>0</v>
      </c>
      <c r="I288" s="180"/>
      <c r="J288" s="180"/>
      <c r="K288" s="180"/>
      <c r="L288" s="180"/>
      <c r="M288" s="180"/>
      <c r="N288" s="180"/>
      <c r="O288" s="228"/>
      <c r="P288" s="224"/>
      <c r="Q288" s="140"/>
      <c r="R288" s="140"/>
      <c r="S288" s="140"/>
      <c r="T288" s="140"/>
      <c r="U288" s="140"/>
      <c r="V288" s="140"/>
      <c r="W288" s="140"/>
      <c r="X288" s="140"/>
      <c r="Y288" s="140"/>
      <c r="Z288" s="140"/>
      <c r="AA288" s="140"/>
      <c r="AB288" s="140"/>
      <c r="AC288" s="140"/>
      <c r="AD288" s="140"/>
      <c r="AE288" s="140"/>
      <c r="AF288" s="140"/>
      <c r="AG288" s="140"/>
      <c r="AH288" s="140"/>
      <c r="AI288" s="140"/>
      <c r="AJ288" s="140"/>
      <c r="AK288" s="140"/>
      <c r="AL288" s="140"/>
      <c r="AM288" s="140"/>
      <c r="AN288" s="140"/>
      <c r="AO288" s="140"/>
      <c r="AP288" s="140"/>
      <c r="AQ288" s="140"/>
    </row>
    <row r="289" ht="24.75" customHeight="1">
      <c r="A289" s="164">
        <v>12.0</v>
      </c>
      <c r="B289" s="231"/>
      <c r="C289" s="185"/>
      <c r="D289" s="185"/>
      <c r="E289" s="185"/>
      <c r="F289" s="230"/>
      <c r="G289" s="185"/>
      <c r="H289" s="219">
        <f t="shared" si="236"/>
        <v>0</v>
      </c>
      <c r="I289" s="180"/>
      <c r="J289" s="180"/>
      <c r="K289" s="180"/>
      <c r="L289" s="180"/>
      <c r="M289" s="180"/>
      <c r="N289" s="180"/>
      <c r="O289" s="228"/>
      <c r="P289" s="224"/>
      <c r="Q289" s="140"/>
      <c r="R289" s="140"/>
      <c r="S289" s="140"/>
      <c r="T289" s="140"/>
      <c r="U289" s="140"/>
      <c r="V289" s="140"/>
      <c r="W289" s="140"/>
      <c r="X289" s="140"/>
      <c r="Y289" s="140"/>
      <c r="Z289" s="140"/>
      <c r="AA289" s="140"/>
      <c r="AB289" s="140"/>
      <c r="AC289" s="140"/>
      <c r="AD289" s="140"/>
      <c r="AE289" s="140"/>
      <c r="AF289" s="140"/>
      <c r="AG289" s="140"/>
      <c r="AH289" s="140"/>
      <c r="AI289" s="140"/>
      <c r="AJ289" s="140"/>
      <c r="AK289" s="140"/>
      <c r="AL289" s="140"/>
      <c r="AM289" s="140"/>
      <c r="AN289" s="140"/>
      <c r="AO289" s="140"/>
      <c r="AP289" s="140"/>
      <c r="AQ289" s="140"/>
    </row>
    <row r="290" ht="24.75" customHeight="1">
      <c r="A290" s="164">
        <v>13.0</v>
      </c>
      <c r="B290" s="231"/>
      <c r="C290" s="185"/>
      <c r="D290" s="185"/>
      <c r="E290" s="185"/>
      <c r="F290" s="230"/>
      <c r="G290" s="185"/>
      <c r="H290" s="219">
        <f t="shared" si="236"/>
        <v>0</v>
      </c>
      <c r="I290" s="180"/>
      <c r="J290" s="180"/>
      <c r="K290" s="180"/>
      <c r="L290" s="180"/>
      <c r="M290" s="180"/>
      <c r="N290" s="180"/>
      <c r="O290" s="228"/>
      <c r="P290" s="224"/>
      <c r="Q290" s="140"/>
      <c r="R290" s="140"/>
      <c r="S290" s="140"/>
      <c r="T290" s="140"/>
      <c r="U290" s="140"/>
      <c r="V290" s="140"/>
      <c r="W290" s="140"/>
      <c r="X290" s="140"/>
      <c r="Y290" s="140"/>
      <c r="Z290" s="140"/>
      <c r="AA290" s="140"/>
      <c r="AB290" s="140"/>
      <c r="AC290" s="140"/>
      <c r="AD290" s="140"/>
      <c r="AE290" s="140"/>
      <c r="AF290" s="140"/>
      <c r="AG290" s="140"/>
      <c r="AH290" s="140"/>
      <c r="AI290" s="140"/>
      <c r="AJ290" s="140"/>
      <c r="AK290" s="140"/>
      <c r="AL290" s="140"/>
      <c r="AM290" s="140"/>
      <c r="AN290" s="140"/>
      <c r="AO290" s="140"/>
      <c r="AP290" s="140"/>
      <c r="AQ290" s="140"/>
    </row>
    <row r="291" ht="24.75" customHeight="1">
      <c r="A291" s="164">
        <v>14.0</v>
      </c>
      <c r="B291" s="231"/>
      <c r="C291" s="185"/>
      <c r="D291" s="185"/>
      <c r="E291" s="185"/>
      <c r="F291" s="230"/>
      <c r="G291" s="185"/>
      <c r="H291" s="219">
        <f t="shared" si="236"/>
        <v>0</v>
      </c>
      <c r="I291" s="180"/>
      <c r="J291" s="180"/>
      <c r="K291" s="180"/>
      <c r="L291" s="180"/>
      <c r="M291" s="180"/>
      <c r="N291" s="180"/>
      <c r="O291" s="228"/>
      <c r="P291" s="224"/>
      <c r="Q291" s="140"/>
      <c r="R291" s="140"/>
      <c r="S291" s="140"/>
      <c r="T291" s="140"/>
      <c r="U291" s="140"/>
      <c r="V291" s="140"/>
      <c r="W291" s="140"/>
      <c r="X291" s="140"/>
      <c r="Y291" s="140"/>
      <c r="Z291" s="140"/>
      <c r="AA291" s="140"/>
      <c r="AB291" s="140"/>
      <c r="AC291" s="140"/>
      <c r="AD291" s="140"/>
      <c r="AE291" s="140"/>
      <c r="AF291" s="140"/>
      <c r="AG291" s="140"/>
      <c r="AH291" s="140"/>
      <c r="AI291" s="140"/>
      <c r="AJ291" s="140"/>
      <c r="AK291" s="140"/>
      <c r="AL291" s="140"/>
      <c r="AM291" s="140"/>
      <c r="AN291" s="140"/>
      <c r="AO291" s="140"/>
      <c r="AP291" s="140"/>
      <c r="AQ291" s="140"/>
    </row>
    <row r="292" ht="24.75" customHeight="1">
      <c r="A292" s="164">
        <v>15.0</v>
      </c>
      <c r="B292" s="231"/>
      <c r="C292" s="185"/>
      <c r="D292" s="185"/>
      <c r="E292" s="185"/>
      <c r="F292" s="230"/>
      <c r="G292" s="185"/>
      <c r="H292" s="219">
        <f t="shared" si="236"/>
        <v>0</v>
      </c>
      <c r="I292" s="180"/>
      <c r="J292" s="180"/>
      <c r="K292" s="180"/>
      <c r="L292" s="180"/>
      <c r="M292" s="180"/>
      <c r="N292" s="180"/>
      <c r="O292" s="228"/>
      <c r="P292" s="224"/>
      <c r="Q292" s="140"/>
      <c r="R292" s="140"/>
      <c r="S292" s="140"/>
      <c r="T292" s="140"/>
      <c r="U292" s="140"/>
      <c r="V292" s="140"/>
      <c r="W292" s="140"/>
      <c r="X292" s="140"/>
      <c r="Y292" s="140"/>
      <c r="Z292" s="140"/>
      <c r="AA292" s="140"/>
      <c r="AB292" s="140"/>
      <c r="AC292" s="140"/>
      <c r="AD292" s="140"/>
      <c r="AE292" s="140"/>
      <c r="AF292" s="140"/>
      <c r="AG292" s="140"/>
      <c r="AH292" s="140"/>
      <c r="AI292" s="140"/>
      <c r="AJ292" s="140"/>
      <c r="AK292" s="140"/>
      <c r="AL292" s="140"/>
      <c r="AM292" s="140"/>
      <c r="AN292" s="140"/>
      <c r="AO292" s="140"/>
      <c r="AP292" s="140"/>
      <c r="AQ292" s="140"/>
    </row>
    <row r="293" ht="24.75" customHeight="1">
      <c r="A293" s="164">
        <v>16.0</v>
      </c>
      <c r="B293" s="231"/>
      <c r="C293" s="185"/>
      <c r="D293" s="185"/>
      <c r="E293" s="185"/>
      <c r="F293" s="230"/>
      <c r="G293" s="185"/>
      <c r="H293" s="219">
        <f t="shared" si="236"/>
        <v>0</v>
      </c>
      <c r="I293" s="180"/>
      <c r="J293" s="180"/>
      <c r="K293" s="180"/>
      <c r="L293" s="180"/>
      <c r="M293" s="180"/>
      <c r="N293" s="180"/>
      <c r="O293" s="228"/>
      <c r="P293" s="224"/>
      <c r="Q293" s="140"/>
      <c r="R293" s="140"/>
      <c r="S293" s="140"/>
      <c r="T293" s="140"/>
      <c r="U293" s="140"/>
      <c r="V293" s="140"/>
      <c r="W293" s="140"/>
      <c r="X293" s="140"/>
      <c r="Y293" s="140"/>
      <c r="Z293" s="140"/>
      <c r="AA293" s="140"/>
      <c r="AB293" s="140"/>
      <c r="AC293" s="140"/>
      <c r="AD293" s="140"/>
      <c r="AE293" s="140"/>
      <c r="AF293" s="140"/>
      <c r="AG293" s="140"/>
      <c r="AH293" s="140"/>
      <c r="AI293" s="140"/>
      <c r="AJ293" s="140"/>
      <c r="AK293" s="140"/>
      <c r="AL293" s="140"/>
      <c r="AM293" s="140"/>
      <c r="AN293" s="140"/>
      <c r="AO293" s="140"/>
      <c r="AP293" s="140"/>
      <c r="AQ293" s="140"/>
    </row>
    <row r="294" ht="24.75" customHeight="1">
      <c r="A294" s="164">
        <v>17.0</v>
      </c>
      <c r="B294" s="231"/>
      <c r="C294" s="185"/>
      <c r="D294" s="185"/>
      <c r="E294" s="185"/>
      <c r="F294" s="230"/>
      <c r="G294" s="185"/>
      <c r="H294" s="219">
        <f t="shared" si="236"/>
        <v>0</v>
      </c>
      <c r="I294" s="180"/>
      <c r="J294" s="180"/>
      <c r="K294" s="180"/>
      <c r="L294" s="180"/>
      <c r="M294" s="180"/>
      <c r="N294" s="180"/>
      <c r="O294" s="228"/>
      <c r="P294" s="224"/>
      <c r="Q294" s="140"/>
      <c r="R294" s="140"/>
      <c r="S294" s="140"/>
      <c r="T294" s="140"/>
      <c r="U294" s="140"/>
      <c r="V294" s="140"/>
      <c r="W294" s="140"/>
      <c r="X294" s="140"/>
      <c r="Y294" s="140"/>
      <c r="Z294" s="140"/>
      <c r="AA294" s="140"/>
      <c r="AB294" s="140"/>
      <c r="AC294" s="140"/>
      <c r="AD294" s="140"/>
      <c r="AE294" s="140"/>
      <c r="AF294" s="140"/>
      <c r="AG294" s="140"/>
      <c r="AH294" s="140"/>
      <c r="AI294" s="140"/>
      <c r="AJ294" s="140"/>
      <c r="AK294" s="140"/>
      <c r="AL294" s="140"/>
      <c r="AM294" s="140"/>
      <c r="AN294" s="140"/>
      <c r="AO294" s="140"/>
      <c r="AP294" s="140"/>
      <c r="AQ294" s="140"/>
    </row>
    <row r="295" ht="24.75" customHeight="1">
      <c r="A295" s="164">
        <v>18.0</v>
      </c>
      <c r="B295" s="231"/>
      <c r="C295" s="185"/>
      <c r="D295" s="185"/>
      <c r="E295" s="185"/>
      <c r="F295" s="230"/>
      <c r="G295" s="185"/>
      <c r="H295" s="219">
        <f t="shared" si="236"/>
        <v>0</v>
      </c>
      <c r="I295" s="180"/>
      <c r="J295" s="180"/>
      <c r="K295" s="180"/>
      <c r="L295" s="180"/>
      <c r="M295" s="180"/>
      <c r="N295" s="180"/>
      <c r="O295" s="228"/>
      <c r="P295" s="141"/>
      <c r="Q295" s="140"/>
      <c r="R295" s="140"/>
      <c r="S295" s="140"/>
      <c r="T295" s="140"/>
      <c r="U295" s="140"/>
      <c r="V295" s="140"/>
      <c r="W295" s="140"/>
      <c r="X295" s="140"/>
      <c r="Y295" s="140"/>
      <c r="Z295" s="140"/>
      <c r="AA295" s="140"/>
      <c r="AB295" s="140"/>
      <c r="AC295" s="140"/>
      <c r="AD295" s="140"/>
      <c r="AE295" s="140"/>
      <c r="AF295" s="140"/>
      <c r="AG295" s="140"/>
      <c r="AH295" s="140"/>
      <c r="AI295" s="140"/>
      <c r="AJ295" s="140"/>
      <c r="AK295" s="140"/>
      <c r="AL295" s="140"/>
      <c r="AM295" s="140"/>
      <c r="AN295" s="140"/>
      <c r="AO295" s="140"/>
      <c r="AP295" s="140"/>
      <c r="AQ295" s="140"/>
    </row>
    <row r="296" ht="24.75" customHeight="1">
      <c r="A296" s="164">
        <v>19.0</v>
      </c>
      <c r="B296" s="231"/>
      <c r="C296" s="185"/>
      <c r="D296" s="185"/>
      <c r="E296" s="185"/>
      <c r="F296" s="230"/>
      <c r="G296" s="185"/>
      <c r="H296" s="219">
        <f t="shared" si="236"/>
        <v>0</v>
      </c>
      <c r="I296" s="180"/>
      <c r="J296" s="180"/>
      <c r="K296" s="180"/>
      <c r="L296" s="180"/>
      <c r="M296" s="180"/>
      <c r="N296" s="180"/>
      <c r="O296" s="228"/>
      <c r="P296" s="224"/>
      <c r="Q296" s="140"/>
      <c r="R296" s="140"/>
      <c r="S296" s="140"/>
      <c r="T296" s="140"/>
      <c r="U296" s="140"/>
      <c r="V296" s="140"/>
      <c r="W296" s="140"/>
      <c r="X296" s="140"/>
      <c r="Y296" s="140"/>
      <c r="Z296" s="140"/>
      <c r="AA296" s="140"/>
      <c r="AB296" s="140"/>
      <c r="AC296" s="140"/>
      <c r="AD296" s="140"/>
      <c r="AE296" s="140"/>
      <c r="AF296" s="140"/>
      <c r="AG296" s="140"/>
      <c r="AH296" s="140"/>
      <c r="AI296" s="140"/>
      <c r="AJ296" s="140"/>
      <c r="AK296" s="140"/>
      <c r="AL296" s="140"/>
      <c r="AM296" s="140"/>
      <c r="AN296" s="140"/>
      <c r="AO296" s="140"/>
      <c r="AP296" s="140"/>
      <c r="AQ296" s="140"/>
    </row>
    <row r="297" ht="24.75" customHeight="1">
      <c r="A297" s="164">
        <v>20.0</v>
      </c>
      <c r="B297" s="231"/>
      <c r="C297" s="185"/>
      <c r="D297" s="185"/>
      <c r="E297" s="185"/>
      <c r="F297" s="230"/>
      <c r="G297" s="185"/>
      <c r="H297" s="219">
        <f t="shared" si="236"/>
        <v>0</v>
      </c>
      <c r="I297" s="180"/>
      <c r="J297" s="180"/>
      <c r="K297" s="180"/>
      <c r="L297" s="180"/>
      <c r="M297" s="180"/>
      <c r="N297" s="180"/>
      <c r="O297" s="228"/>
      <c r="P297" s="224"/>
      <c r="Q297" s="140"/>
      <c r="R297" s="140"/>
      <c r="S297" s="140"/>
      <c r="T297" s="140"/>
      <c r="U297" s="140"/>
      <c r="V297" s="140"/>
      <c r="W297" s="140"/>
      <c r="X297" s="140"/>
      <c r="Y297" s="140"/>
      <c r="Z297" s="140"/>
      <c r="AA297" s="140"/>
      <c r="AB297" s="140"/>
      <c r="AC297" s="140"/>
      <c r="AD297" s="140"/>
      <c r="AE297" s="140"/>
      <c r="AF297" s="140"/>
      <c r="AG297" s="140"/>
      <c r="AH297" s="140"/>
      <c r="AI297" s="140"/>
      <c r="AJ297" s="140"/>
      <c r="AK297" s="140"/>
      <c r="AL297" s="140"/>
      <c r="AM297" s="140"/>
      <c r="AN297" s="140"/>
      <c r="AO297" s="140"/>
      <c r="AP297" s="140"/>
      <c r="AQ297" s="140"/>
    </row>
    <row r="298" ht="24.75" customHeight="1">
      <c r="A298" s="164">
        <v>21.0</v>
      </c>
      <c r="B298" s="231"/>
      <c r="C298" s="185"/>
      <c r="D298" s="185"/>
      <c r="E298" s="185"/>
      <c r="F298" s="230"/>
      <c r="G298" s="185"/>
      <c r="H298" s="219">
        <f t="shared" si="236"/>
        <v>0</v>
      </c>
      <c r="I298" s="180"/>
      <c r="J298" s="180"/>
      <c r="K298" s="180"/>
      <c r="L298" s="180"/>
      <c r="M298" s="180"/>
      <c r="N298" s="180"/>
      <c r="O298" s="228"/>
      <c r="P298" s="224"/>
      <c r="Q298" s="140"/>
      <c r="R298" s="140"/>
      <c r="S298" s="140"/>
      <c r="T298" s="140"/>
      <c r="U298" s="140"/>
      <c r="V298" s="140"/>
      <c r="W298" s="140"/>
      <c r="X298" s="140"/>
      <c r="Y298" s="140"/>
      <c r="Z298" s="140"/>
      <c r="AA298" s="140"/>
      <c r="AB298" s="140"/>
      <c r="AC298" s="140"/>
      <c r="AD298" s="140"/>
      <c r="AE298" s="140"/>
      <c r="AF298" s="140"/>
      <c r="AG298" s="140"/>
      <c r="AH298" s="140"/>
      <c r="AI298" s="140"/>
      <c r="AJ298" s="140"/>
      <c r="AK298" s="140"/>
      <c r="AL298" s="140"/>
      <c r="AM298" s="140"/>
      <c r="AN298" s="140"/>
      <c r="AO298" s="140"/>
      <c r="AP298" s="140"/>
      <c r="AQ298" s="140"/>
    </row>
    <row r="299" ht="24.75" customHeight="1">
      <c r="A299" s="164">
        <v>22.0</v>
      </c>
      <c r="B299" s="231"/>
      <c r="C299" s="185"/>
      <c r="D299" s="185"/>
      <c r="E299" s="185"/>
      <c r="F299" s="230"/>
      <c r="G299" s="185"/>
      <c r="H299" s="219">
        <f t="shared" si="236"/>
        <v>0</v>
      </c>
      <c r="I299" s="180"/>
      <c r="J299" s="180"/>
      <c r="K299" s="180"/>
      <c r="L299" s="180"/>
      <c r="M299" s="180"/>
      <c r="N299" s="180"/>
      <c r="O299" s="234"/>
      <c r="P299" s="351"/>
      <c r="Q299" s="179"/>
      <c r="R299" s="179"/>
      <c r="S299" s="179"/>
      <c r="T299" s="179"/>
      <c r="U299" s="179"/>
      <c r="V299" s="179"/>
      <c r="W299" s="179"/>
      <c r="X299" s="179"/>
      <c r="Y299" s="179"/>
      <c r="Z299" s="179"/>
      <c r="AA299" s="179"/>
      <c r="AB299" s="179"/>
      <c r="AC299" s="179"/>
      <c r="AD299" s="179"/>
      <c r="AE299" s="179"/>
      <c r="AF299" s="179"/>
      <c r="AG299" s="179"/>
      <c r="AH299" s="179"/>
      <c r="AI299" s="179"/>
      <c r="AJ299" s="179"/>
      <c r="AK299" s="179"/>
      <c r="AL299" s="179"/>
      <c r="AM299" s="179"/>
      <c r="AN299" s="179"/>
      <c r="AO299" s="179"/>
      <c r="AP299" s="179"/>
      <c r="AQ299" s="179"/>
    </row>
    <row r="300" ht="24.75" customHeight="1">
      <c r="A300" s="164">
        <v>23.0</v>
      </c>
      <c r="B300" s="231"/>
      <c r="C300" s="185"/>
      <c r="D300" s="185"/>
      <c r="E300" s="185"/>
      <c r="F300" s="230"/>
      <c r="G300" s="185"/>
      <c r="H300" s="219">
        <f t="shared" si="236"/>
        <v>0</v>
      </c>
      <c r="I300" s="180"/>
      <c r="J300" s="180"/>
      <c r="K300" s="180"/>
      <c r="L300" s="180"/>
      <c r="M300" s="180"/>
      <c r="N300" s="180"/>
      <c r="O300" s="206"/>
      <c r="P300" s="288"/>
      <c r="Q300" s="180"/>
      <c r="R300" s="180"/>
      <c r="S300" s="180"/>
      <c r="T300" s="180"/>
      <c r="U300" s="180"/>
      <c r="V300" s="180"/>
      <c r="W300" s="180"/>
      <c r="X300" s="180"/>
      <c r="Y300" s="180"/>
      <c r="Z300" s="180"/>
      <c r="AA300" s="180"/>
      <c r="AB300" s="180"/>
      <c r="AC300" s="180"/>
      <c r="AD300" s="180"/>
      <c r="AE300" s="180"/>
      <c r="AF300" s="180"/>
      <c r="AG300" s="180"/>
      <c r="AH300" s="180"/>
      <c r="AI300" s="180"/>
      <c r="AJ300" s="180"/>
      <c r="AK300" s="180"/>
      <c r="AL300" s="180"/>
      <c r="AM300" s="180"/>
      <c r="AN300" s="180"/>
      <c r="AO300" s="180"/>
      <c r="AP300" s="180"/>
      <c r="AQ300" s="180"/>
    </row>
    <row r="301" ht="24.75" customHeight="1">
      <c r="A301" s="164">
        <v>24.0</v>
      </c>
      <c r="B301" s="231"/>
      <c r="C301" s="185"/>
      <c r="D301" s="185"/>
      <c r="E301" s="185"/>
      <c r="F301" s="230"/>
      <c r="G301" s="185"/>
      <c r="H301" s="219">
        <f t="shared" si="236"/>
        <v>0</v>
      </c>
      <c r="I301" s="180"/>
      <c r="J301" s="180"/>
      <c r="K301" s="180"/>
      <c r="L301" s="180"/>
      <c r="M301" s="180"/>
      <c r="N301" s="180"/>
      <c r="O301" s="206"/>
      <c r="P301" s="288"/>
      <c r="Q301" s="180"/>
      <c r="R301" s="180"/>
      <c r="S301" s="180"/>
      <c r="T301" s="180"/>
      <c r="U301" s="180"/>
      <c r="V301" s="180"/>
      <c r="W301" s="180"/>
      <c r="X301" s="180"/>
      <c r="Y301" s="180"/>
      <c r="Z301" s="180"/>
      <c r="AA301" s="180"/>
      <c r="AB301" s="180"/>
      <c r="AC301" s="180"/>
      <c r="AD301" s="180"/>
      <c r="AE301" s="180"/>
      <c r="AF301" s="180"/>
      <c r="AG301" s="180"/>
      <c r="AH301" s="180"/>
      <c r="AI301" s="180"/>
      <c r="AJ301" s="180"/>
      <c r="AK301" s="180"/>
      <c r="AL301" s="180"/>
      <c r="AM301" s="180"/>
      <c r="AN301" s="180"/>
      <c r="AO301" s="180"/>
      <c r="AP301" s="180"/>
      <c r="AQ301" s="180"/>
    </row>
    <row r="302" ht="24.75" customHeight="1">
      <c r="A302" s="164">
        <v>25.0</v>
      </c>
      <c r="B302" s="231"/>
      <c r="C302" s="185"/>
      <c r="D302" s="185"/>
      <c r="E302" s="185"/>
      <c r="F302" s="230"/>
      <c r="G302" s="185"/>
      <c r="H302" s="219">
        <f t="shared" si="236"/>
        <v>0</v>
      </c>
      <c r="I302" s="180"/>
      <c r="J302" s="180"/>
      <c r="K302" s="180"/>
      <c r="L302" s="180"/>
      <c r="M302" s="180"/>
      <c r="N302" s="180"/>
      <c r="O302" s="206"/>
      <c r="P302" s="288"/>
      <c r="Q302" s="180"/>
      <c r="R302" s="180"/>
      <c r="S302" s="180"/>
      <c r="T302" s="180"/>
      <c r="U302" s="180"/>
      <c r="V302" s="180"/>
      <c r="W302" s="180"/>
      <c r="X302" s="180"/>
      <c r="Y302" s="180"/>
      <c r="Z302" s="180"/>
      <c r="AA302" s="180"/>
      <c r="AB302" s="180"/>
      <c r="AC302" s="180"/>
      <c r="AD302" s="180"/>
      <c r="AE302" s="180"/>
      <c r="AF302" s="180"/>
      <c r="AG302" s="180"/>
      <c r="AH302" s="180"/>
      <c r="AI302" s="180"/>
      <c r="AJ302" s="180"/>
      <c r="AK302" s="180"/>
      <c r="AL302" s="180"/>
      <c r="AM302" s="180"/>
      <c r="AN302" s="180"/>
      <c r="AO302" s="180"/>
      <c r="AP302" s="180"/>
      <c r="AQ302" s="180"/>
    </row>
    <row r="303" ht="24.75" customHeight="1">
      <c r="A303" s="164">
        <v>26.0</v>
      </c>
      <c r="B303" s="231"/>
      <c r="C303" s="185"/>
      <c r="D303" s="185"/>
      <c r="E303" s="185"/>
      <c r="F303" s="185"/>
      <c r="G303" s="185"/>
      <c r="H303" s="219">
        <f t="shared" si="236"/>
        <v>0</v>
      </c>
      <c r="I303" s="180"/>
      <c r="J303" s="180"/>
      <c r="K303" s="180"/>
      <c r="L303" s="180"/>
      <c r="M303" s="180"/>
      <c r="N303" s="180"/>
      <c r="O303" s="206"/>
      <c r="P303" s="288"/>
      <c r="Q303" s="180"/>
      <c r="R303" s="180"/>
      <c r="S303" s="180"/>
      <c r="T303" s="180"/>
      <c r="U303" s="180"/>
      <c r="V303" s="180"/>
      <c r="W303" s="180"/>
      <c r="X303" s="180"/>
      <c r="Y303" s="180"/>
      <c r="Z303" s="180"/>
      <c r="AA303" s="180"/>
      <c r="AB303" s="180"/>
      <c r="AC303" s="180"/>
      <c r="AD303" s="180"/>
      <c r="AE303" s="180"/>
      <c r="AF303" s="180"/>
      <c r="AG303" s="180"/>
      <c r="AH303" s="180"/>
      <c r="AI303" s="180"/>
      <c r="AJ303" s="180"/>
      <c r="AK303" s="180"/>
      <c r="AL303" s="180"/>
      <c r="AM303" s="180"/>
      <c r="AN303" s="180"/>
      <c r="AO303" s="180"/>
      <c r="AP303" s="180"/>
      <c r="AQ303" s="180"/>
    </row>
    <row r="304" ht="24.75" customHeight="1">
      <c r="A304" s="164">
        <v>27.0</v>
      </c>
      <c r="B304" s="231"/>
      <c r="C304" s="185"/>
      <c r="D304" s="185"/>
      <c r="E304" s="185"/>
      <c r="F304" s="185"/>
      <c r="G304" s="185"/>
      <c r="H304" s="219">
        <f t="shared" si="236"/>
        <v>0</v>
      </c>
      <c r="I304" s="180"/>
      <c r="J304" s="180"/>
      <c r="K304" s="180"/>
      <c r="L304" s="180"/>
      <c r="M304" s="180"/>
      <c r="N304" s="180"/>
      <c r="O304" s="206"/>
      <c r="P304" s="288"/>
      <c r="Q304" s="180"/>
      <c r="R304" s="180"/>
      <c r="S304" s="180"/>
      <c r="T304" s="180"/>
      <c r="U304" s="180"/>
      <c r="V304" s="180"/>
      <c r="W304" s="180"/>
      <c r="X304" s="180"/>
      <c r="Y304" s="180"/>
      <c r="Z304" s="180"/>
      <c r="AA304" s="180"/>
      <c r="AB304" s="180"/>
      <c r="AC304" s="180"/>
      <c r="AD304" s="180"/>
      <c r="AE304" s="180"/>
      <c r="AF304" s="180"/>
      <c r="AG304" s="180"/>
      <c r="AH304" s="180"/>
      <c r="AI304" s="180"/>
      <c r="AJ304" s="180"/>
      <c r="AK304" s="180"/>
      <c r="AL304" s="180"/>
      <c r="AM304" s="180"/>
      <c r="AN304" s="180"/>
      <c r="AO304" s="180"/>
      <c r="AP304" s="180"/>
      <c r="AQ304" s="180"/>
    </row>
    <row r="305" ht="24.75" customHeight="1">
      <c r="A305" s="164">
        <v>28.0</v>
      </c>
      <c r="B305" s="352"/>
      <c r="C305" s="185"/>
      <c r="D305" s="185"/>
      <c r="E305" s="185"/>
      <c r="F305" s="185"/>
      <c r="G305" s="185"/>
      <c r="H305" s="219">
        <f t="shared" si="236"/>
        <v>0</v>
      </c>
      <c r="I305" s="180"/>
      <c r="J305" s="180"/>
      <c r="K305" s="180"/>
      <c r="L305" s="180"/>
      <c r="M305" s="180"/>
      <c r="N305" s="180"/>
      <c r="O305" s="206"/>
      <c r="P305" s="288"/>
      <c r="Q305" s="180"/>
      <c r="R305" s="180"/>
      <c r="S305" s="180"/>
      <c r="T305" s="180"/>
      <c r="U305" s="180"/>
      <c r="V305" s="180"/>
      <c r="W305" s="180"/>
      <c r="X305" s="180"/>
      <c r="Y305" s="180"/>
      <c r="Z305" s="180"/>
      <c r="AA305" s="180"/>
      <c r="AB305" s="180"/>
      <c r="AC305" s="180"/>
      <c r="AD305" s="180"/>
      <c r="AE305" s="180"/>
      <c r="AF305" s="180"/>
      <c r="AG305" s="180"/>
      <c r="AH305" s="180"/>
      <c r="AI305" s="180"/>
      <c r="AJ305" s="180"/>
      <c r="AK305" s="180"/>
      <c r="AL305" s="180"/>
      <c r="AM305" s="180"/>
      <c r="AN305" s="180"/>
      <c r="AO305" s="180"/>
      <c r="AP305" s="180"/>
      <c r="AQ305" s="180"/>
    </row>
    <row r="306" ht="24.75" customHeight="1">
      <c r="A306" s="164">
        <v>29.0</v>
      </c>
      <c r="B306" s="352"/>
      <c r="C306" s="185"/>
      <c r="D306" s="185"/>
      <c r="E306" s="185"/>
      <c r="F306" s="230"/>
      <c r="G306" s="185"/>
      <c r="H306" s="219">
        <f t="shared" si="236"/>
        <v>0</v>
      </c>
      <c r="I306" s="180"/>
      <c r="J306" s="180"/>
      <c r="K306" s="180"/>
      <c r="L306" s="180"/>
      <c r="M306" s="180"/>
      <c r="N306" s="180"/>
      <c r="O306" s="206"/>
      <c r="P306" s="288"/>
      <c r="Q306" s="180"/>
      <c r="R306" s="180"/>
      <c r="S306" s="180"/>
      <c r="T306" s="180"/>
      <c r="U306" s="180"/>
      <c r="V306" s="180"/>
      <c r="W306" s="180"/>
      <c r="X306" s="180"/>
      <c r="Y306" s="180"/>
      <c r="Z306" s="180"/>
      <c r="AA306" s="180"/>
      <c r="AB306" s="180"/>
      <c r="AC306" s="180"/>
      <c r="AD306" s="180"/>
      <c r="AE306" s="180"/>
      <c r="AF306" s="180"/>
      <c r="AG306" s="180"/>
      <c r="AH306" s="180"/>
      <c r="AI306" s="180"/>
      <c r="AJ306" s="180"/>
      <c r="AK306" s="180"/>
      <c r="AL306" s="180"/>
      <c r="AM306" s="180"/>
      <c r="AN306" s="180"/>
      <c r="AO306" s="180"/>
      <c r="AP306" s="180"/>
      <c r="AQ306" s="180"/>
    </row>
    <row r="307" ht="24.75" customHeight="1">
      <c r="A307" s="164">
        <v>30.0</v>
      </c>
      <c r="B307" s="201"/>
      <c r="C307" s="185"/>
      <c r="D307" s="185"/>
      <c r="E307" s="185"/>
      <c r="F307" s="230"/>
      <c r="G307" s="185"/>
      <c r="H307" s="219">
        <f t="shared" si="236"/>
        <v>0</v>
      </c>
      <c r="I307" s="180"/>
      <c r="J307" s="180"/>
      <c r="K307" s="180"/>
      <c r="L307" s="180"/>
      <c r="M307" s="180"/>
      <c r="N307" s="180"/>
      <c r="O307" s="206"/>
      <c r="P307" s="288"/>
      <c r="Q307" s="180"/>
      <c r="R307" s="180"/>
      <c r="S307" s="180"/>
      <c r="T307" s="180"/>
      <c r="U307" s="180"/>
      <c r="V307" s="180"/>
      <c r="W307" s="180"/>
      <c r="X307" s="180"/>
      <c r="Y307" s="180"/>
      <c r="Z307" s="180"/>
      <c r="AA307" s="180"/>
      <c r="AB307" s="180"/>
      <c r="AC307" s="180"/>
      <c r="AD307" s="180"/>
      <c r="AE307" s="180"/>
      <c r="AF307" s="180"/>
      <c r="AG307" s="180"/>
      <c r="AH307" s="180"/>
      <c r="AI307" s="180"/>
      <c r="AJ307" s="180"/>
      <c r="AK307" s="180"/>
      <c r="AL307" s="180"/>
      <c r="AM307" s="180"/>
      <c r="AN307" s="180"/>
      <c r="AO307" s="180"/>
      <c r="AP307" s="180"/>
      <c r="AQ307" s="180"/>
    </row>
    <row r="308" ht="24.75" customHeight="1">
      <c r="A308" s="164">
        <v>31.0</v>
      </c>
      <c r="B308" s="201"/>
      <c r="C308" s="164"/>
      <c r="D308" s="164"/>
      <c r="E308" s="164"/>
      <c r="F308" s="164"/>
      <c r="G308" s="164"/>
      <c r="H308" s="219">
        <f t="shared" si="236"/>
        <v>0</v>
      </c>
      <c r="I308" s="180"/>
      <c r="J308" s="180"/>
      <c r="K308" s="180"/>
      <c r="L308" s="180"/>
      <c r="M308" s="180"/>
      <c r="N308" s="180"/>
      <c r="O308" s="206"/>
      <c r="P308" s="288"/>
      <c r="Q308" s="180"/>
      <c r="R308" s="180"/>
      <c r="S308" s="180"/>
      <c r="T308" s="180"/>
      <c r="U308" s="180"/>
      <c r="V308" s="180"/>
      <c r="W308" s="180"/>
      <c r="X308" s="180"/>
      <c r="Y308" s="180"/>
      <c r="Z308" s="180"/>
      <c r="AA308" s="180"/>
      <c r="AB308" s="180"/>
      <c r="AC308" s="180"/>
      <c r="AD308" s="180"/>
      <c r="AE308" s="180"/>
      <c r="AF308" s="180"/>
      <c r="AG308" s="180"/>
      <c r="AH308" s="180"/>
      <c r="AI308" s="180"/>
      <c r="AJ308" s="180"/>
      <c r="AK308" s="180"/>
      <c r="AL308" s="180"/>
      <c r="AM308" s="180"/>
      <c r="AN308" s="180"/>
      <c r="AO308" s="180"/>
      <c r="AP308" s="180"/>
      <c r="AQ308" s="180"/>
    </row>
    <row r="309" ht="24.75" customHeight="1">
      <c r="A309" s="164">
        <v>32.0</v>
      </c>
      <c r="B309" s="352"/>
      <c r="C309" s="164"/>
      <c r="D309" s="164"/>
      <c r="E309" s="164"/>
      <c r="F309" s="164"/>
      <c r="G309" s="164"/>
      <c r="H309" s="219">
        <f t="shared" si="236"/>
        <v>0</v>
      </c>
      <c r="I309" s="180"/>
      <c r="J309" s="180"/>
      <c r="K309" s="180"/>
      <c r="L309" s="180"/>
      <c r="M309" s="180"/>
      <c r="N309" s="180"/>
      <c r="O309" s="206"/>
      <c r="P309" s="288"/>
      <c r="Q309" s="180"/>
      <c r="R309" s="180"/>
      <c r="S309" s="180"/>
      <c r="T309" s="180"/>
      <c r="U309" s="180"/>
      <c r="V309" s="180"/>
      <c r="W309" s="180"/>
      <c r="X309" s="180"/>
      <c r="Y309" s="180"/>
      <c r="Z309" s="180"/>
      <c r="AA309" s="180"/>
      <c r="AB309" s="180"/>
      <c r="AC309" s="180"/>
      <c r="AD309" s="180"/>
      <c r="AE309" s="180"/>
      <c r="AF309" s="180"/>
      <c r="AG309" s="180"/>
      <c r="AH309" s="180"/>
      <c r="AI309" s="180"/>
      <c r="AJ309" s="180"/>
      <c r="AK309" s="180"/>
      <c r="AL309" s="180"/>
      <c r="AM309" s="180"/>
      <c r="AN309" s="180"/>
      <c r="AO309" s="180"/>
      <c r="AP309" s="180"/>
      <c r="AQ309" s="180"/>
    </row>
    <row r="310" ht="24.75" customHeight="1">
      <c r="A310" s="164">
        <v>33.0</v>
      </c>
      <c r="B310" s="353"/>
      <c r="C310" s="164"/>
      <c r="D310" s="164"/>
      <c r="E310" s="164"/>
      <c r="F310" s="164"/>
      <c r="G310" s="164"/>
      <c r="H310" s="219">
        <f t="shared" si="236"/>
        <v>0</v>
      </c>
      <c r="I310" s="180"/>
      <c r="J310" s="180"/>
      <c r="K310" s="180"/>
      <c r="L310" s="180"/>
      <c r="M310" s="180"/>
      <c r="N310" s="180"/>
      <c r="O310" s="206"/>
      <c r="P310" s="288"/>
      <c r="Q310" s="180"/>
      <c r="R310" s="180"/>
      <c r="S310" s="180"/>
      <c r="T310" s="180"/>
      <c r="U310" s="180"/>
      <c r="V310" s="180"/>
      <c r="W310" s="180"/>
      <c r="X310" s="180"/>
      <c r="Y310" s="180"/>
      <c r="Z310" s="180"/>
      <c r="AA310" s="180"/>
      <c r="AB310" s="180"/>
      <c r="AC310" s="180"/>
      <c r="AD310" s="180"/>
      <c r="AE310" s="180"/>
      <c r="AF310" s="180"/>
      <c r="AG310" s="180"/>
      <c r="AH310" s="180"/>
      <c r="AI310" s="180"/>
      <c r="AJ310" s="180"/>
      <c r="AK310" s="180"/>
      <c r="AL310" s="180"/>
      <c r="AM310" s="180"/>
      <c r="AN310" s="180"/>
      <c r="AO310" s="180"/>
      <c r="AP310" s="180"/>
      <c r="AQ310" s="180"/>
    </row>
    <row r="311" ht="24.75" customHeight="1">
      <c r="A311" s="164">
        <v>34.0</v>
      </c>
      <c r="B311" s="354"/>
      <c r="C311" s="164"/>
      <c r="D311" s="164"/>
      <c r="E311" s="164"/>
      <c r="F311" s="164"/>
      <c r="G311" s="164"/>
      <c r="H311" s="219">
        <f t="shared" si="236"/>
        <v>0</v>
      </c>
      <c r="I311" s="180"/>
      <c r="J311" s="180"/>
      <c r="K311" s="180"/>
      <c r="L311" s="180"/>
      <c r="M311" s="180"/>
      <c r="N311" s="180"/>
      <c r="O311" s="206"/>
      <c r="P311" s="288"/>
      <c r="Q311" s="180"/>
      <c r="R311" s="180"/>
      <c r="S311" s="180"/>
      <c r="T311" s="180"/>
      <c r="U311" s="180"/>
      <c r="V311" s="180"/>
      <c r="W311" s="180"/>
      <c r="X311" s="180"/>
      <c r="Y311" s="180"/>
      <c r="Z311" s="180"/>
      <c r="AA311" s="180"/>
      <c r="AB311" s="180"/>
      <c r="AC311" s="180"/>
      <c r="AD311" s="180"/>
      <c r="AE311" s="180"/>
      <c r="AF311" s="180"/>
      <c r="AG311" s="180"/>
      <c r="AH311" s="180"/>
      <c r="AI311" s="180"/>
      <c r="AJ311" s="180"/>
      <c r="AK311" s="180"/>
      <c r="AL311" s="180"/>
      <c r="AM311" s="180"/>
      <c r="AN311" s="180"/>
      <c r="AO311" s="180"/>
      <c r="AP311" s="180"/>
      <c r="AQ311" s="180"/>
    </row>
    <row r="312" ht="24.75" customHeight="1">
      <c r="A312" s="164">
        <v>35.0</v>
      </c>
      <c r="B312" s="180"/>
      <c r="C312" s="164"/>
      <c r="D312" s="164"/>
      <c r="E312" s="164"/>
      <c r="F312" s="164"/>
      <c r="G312" s="164"/>
      <c r="H312" s="219">
        <f t="shared" si="236"/>
        <v>0</v>
      </c>
      <c r="I312" s="180"/>
      <c r="J312" s="180"/>
      <c r="K312" s="180"/>
      <c r="L312" s="180"/>
      <c r="M312" s="180"/>
      <c r="N312" s="180"/>
      <c r="O312" s="206"/>
      <c r="P312" s="288"/>
      <c r="Q312" s="180"/>
      <c r="R312" s="180"/>
      <c r="S312" s="180"/>
      <c r="T312" s="180"/>
      <c r="U312" s="180"/>
      <c r="V312" s="180"/>
      <c r="W312" s="180"/>
      <c r="X312" s="180"/>
      <c r="Y312" s="180"/>
      <c r="Z312" s="180"/>
      <c r="AA312" s="180"/>
      <c r="AB312" s="180"/>
      <c r="AC312" s="180"/>
      <c r="AD312" s="180"/>
      <c r="AE312" s="180"/>
      <c r="AF312" s="180"/>
      <c r="AG312" s="180"/>
      <c r="AH312" s="180"/>
      <c r="AI312" s="180"/>
      <c r="AJ312" s="180"/>
      <c r="AK312" s="180"/>
      <c r="AL312" s="180"/>
      <c r="AM312" s="180"/>
      <c r="AN312" s="180"/>
      <c r="AO312" s="180"/>
      <c r="AP312" s="180"/>
      <c r="AQ312" s="180"/>
    </row>
    <row r="313" ht="18.0" customHeight="1">
      <c r="A313" s="140"/>
      <c r="B313" s="140"/>
      <c r="C313" s="140"/>
      <c r="D313" s="140"/>
      <c r="E313" s="140"/>
      <c r="F313" s="141" t="s">
        <v>38</v>
      </c>
      <c r="G313" s="140"/>
      <c r="H313" s="232">
        <f>SUM(H278:H312)</f>
        <v>0</v>
      </c>
      <c r="I313" s="233"/>
      <c r="J313" s="233"/>
      <c r="K313" s="233"/>
      <c r="L313" s="233"/>
      <c r="M313" s="233"/>
      <c r="N313" s="233"/>
      <c r="O313" s="234"/>
      <c r="P313" s="224"/>
      <c r="Q313" s="140"/>
      <c r="R313" s="140"/>
      <c r="S313" s="140"/>
      <c r="T313" s="140"/>
      <c r="U313" s="140"/>
      <c r="V313" s="140"/>
      <c r="W313" s="140"/>
      <c r="X313" s="140"/>
      <c r="Y313" s="140"/>
      <c r="Z313" s="140"/>
      <c r="AA313" s="140"/>
      <c r="AB313" s="140"/>
      <c r="AC313" s="140"/>
      <c r="AD313" s="140"/>
      <c r="AE313" s="140"/>
      <c r="AF313" s="140"/>
      <c r="AG313" s="140"/>
      <c r="AH313" s="140"/>
      <c r="AI313" s="140"/>
      <c r="AJ313" s="140"/>
      <c r="AK313" s="140"/>
      <c r="AL313" s="140"/>
      <c r="AM313" s="140"/>
      <c r="AN313" s="140"/>
      <c r="AO313" s="140"/>
      <c r="AP313" s="140"/>
      <c r="AQ313" s="140"/>
    </row>
    <row r="314" ht="18.0" customHeight="1">
      <c r="A314" s="146"/>
      <c r="B314" s="146"/>
      <c r="C314" s="146"/>
      <c r="D314" s="146"/>
      <c r="E314" s="146"/>
      <c r="F314" s="147"/>
      <c r="G314" s="177"/>
      <c r="H314" s="204">
        <f>+H313*60%</f>
        <v>0</v>
      </c>
      <c r="I314" s="204"/>
      <c r="J314" s="204"/>
      <c r="K314" s="204"/>
      <c r="L314" s="204"/>
      <c r="M314" s="204"/>
      <c r="N314" s="204"/>
      <c r="O314" s="206">
        <f>+H313*40%</f>
        <v>0</v>
      </c>
      <c r="P314" s="224"/>
      <c r="Q314" s="140"/>
      <c r="R314" s="140"/>
      <c r="S314" s="140"/>
      <c r="T314" s="140"/>
      <c r="U314" s="140"/>
      <c r="V314" s="140"/>
      <c r="W314" s="140"/>
      <c r="X314" s="140"/>
      <c r="Y314" s="140"/>
      <c r="Z314" s="140"/>
      <c r="AA314" s="140"/>
      <c r="AB314" s="140"/>
      <c r="AC314" s="140"/>
      <c r="AD314" s="140"/>
      <c r="AE314" s="140"/>
      <c r="AF314" s="140"/>
      <c r="AG314" s="140"/>
      <c r="AH314" s="140"/>
      <c r="AI314" s="140"/>
      <c r="AJ314" s="140"/>
      <c r="AK314" s="140"/>
      <c r="AL314" s="140"/>
      <c r="AM314" s="140"/>
      <c r="AN314" s="140"/>
      <c r="AO314" s="140"/>
      <c r="AP314" s="140"/>
      <c r="AQ314" s="140"/>
    </row>
    <row r="315" ht="18.0" customHeight="1">
      <c r="A315" s="140"/>
      <c r="B315" s="140"/>
      <c r="C315" s="140"/>
      <c r="D315" s="140"/>
      <c r="E315" s="140"/>
      <c r="F315" s="141"/>
      <c r="G315" s="140"/>
      <c r="H315" s="140"/>
      <c r="I315" s="140"/>
      <c r="J315" s="140"/>
      <c r="K315" s="140"/>
      <c r="L315" s="140"/>
      <c r="M315" s="140"/>
      <c r="N315" s="140"/>
      <c r="O315" s="142"/>
      <c r="P315" s="224"/>
      <c r="Q315" s="140"/>
      <c r="R315" s="140"/>
      <c r="S315" s="140"/>
      <c r="T315" s="140"/>
      <c r="U315" s="140"/>
      <c r="V315" s="140"/>
      <c r="W315" s="140"/>
      <c r="X315" s="140"/>
      <c r="Y315" s="140"/>
      <c r="Z315" s="140"/>
      <c r="AA315" s="140"/>
      <c r="AB315" s="140"/>
      <c r="AC315" s="140"/>
      <c r="AD315" s="140"/>
      <c r="AE315" s="140"/>
      <c r="AF315" s="140"/>
      <c r="AG315" s="140"/>
      <c r="AH315" s="140"/>
      <c r="AI315" s="140"/>
      <c r="AJ315" s="140"/>
      <c r="AK315" s="140"/>
      <c r="AL315" s="140"/>
      <c r="AM315" s="140"/>
      <c r="AN315" s="140"/>
      <c r="AO315" s="140"/>
      <c r="AP315" s="140"/>
      <c r="AQ315" s="140"/>
    </row>
    <row r="316" ht="18.0" customHeight="1">
      <c r="A316" s="140"/>
      <c r="B316" s="140"/>
      <c r="C316" s="140"/>
      <c r="D316" s="140"/>
      <c r="E316" s="140"/>
      <c r="F316" s="141"/>
      <c r="G316" s="140"/>
      <c r="H316" s="140"/>
      <c r="I316" s="140"/>
      <c r="J316" s="140"/>
      <c r="K316" s="140"/>
      <c r="L316" s="140"/>
      <c r="M316" s="140"/>
      <c r="N316" s="140"/>
      <c r="O316" s="142"/>
      <c r="P316" s="224"/>
      <c r="Q316" s="140"/>
      <c r="R316" s="140"/>
      <c r="S316" s="140"/>
      <c r="T316" s="140"/>
      <c r="U316" s="140"/>
      <c r="V316" s="140"/>
      <c r="W316" s="140"/>
      <c r="X316" s="140"/>
      <c r="Y316" s="140"/>
      <c r="Z316" s="140"/>
      <c r="AA316" s="140"/>
      <c r="AB316" s="140"/>
      <c r="AC316" s="140"/>
      <c r="AD316" s="140"/>
      <c r="AE316" s="140"/>
      <c r="AF316" s="140"/>
      <c r="AG316" s="140"/>
      <c r="AH316" s="140"/>
      <c r="AI316" s="140"/>
      <c r="AJ316" s="140"/>
      <c r="AK316" s="140"/>
      <c r="AL316" s="140"/>
      <c r="AM316" s="140"/>
      <c r="AN316" s="140"/>
      <c r="AO316" s="140"/>
      <c r="AP316" s="140"/>
      <c r="AQ316" s="140"/>
    </row>
    <row r="317" ht="18.0" customHeight="1">
      <c r="A317" s="235" t="s">
        <v>41</v>
      </c>
      <c r="B317" s="140"/>
      <c r="C317" s="140"/>
      <c r="D317" s="140"/>
      <c r="E317" s="140"/>
      <c r="F317" s="141"/>
      <c r="G317" s="140"/>
      <c r="H317" s="140"/>
      <c r="I317" s="140"/>
      <c r="J317" s="140"/>
      <c r="K317" s="140"/>
      <c r="L317" s="140"/>
      <c r="M317" s="140"/>
      <c r="N317" s="140"/>
      <c r="O317" s="142"/>
      <c r="P317" s="224"/>
      <c r="Q317" s="140"/>
      <c r="R317" s="140"/>
      <c r="S317" s="140"/>
      <c r="T317" s="140"/>
      <c r="U317" s="140"/>
      <c r="V317" s="140"/>
      <c r="W317" s="140"/>
      <c r="X317" s="140"/>
      <c r="Y317" s="140"/>
      <c r="Z317" s="140"/>
      <c r="AA317" s="140"/>
      <c r="AB317" s="140"/>
      <c r="AC317" s="140"/>
      <c r="AD317" s="140"/>
      <c r="AE317" s="140"/>
      <c r="AF317" s="140"/>
      <c r="AG317" s="140"/>
      <c r="AH317" s="140"/>
      <c r="AI317" s="140"/>
      <c r="AJ317" s="140"/>
      <c r="AK317" s="140"/>
      <c r="AL317" s="140"/>
      <c r="AM317" s="140"/>
      <c r="AN317" s="140"/>
      <c r="AO317" s="140"/>
      <c r="AP317" s="140"/>
      <c r="AQ317" s="140"/>
    </row>
    <row r="318" ht="18.0" customHeight="1">
      <c r="A318" s="236"/>
      <c r="B318" s="237" t="s">
        <v>42</v>
      </c>
      <c r="C318" s="237" t="s">
        <v>43</v>
      </c>
      <c r="D318" s="237" t="s">
        <v>44</v>
      </c>
      <c r="E318" s="237" t="s">
        <v>45</v>
      </c>
      <c r="F318" s="238" t="s">
        <v>46</v>
      </c>
      <c r="G318" s="239" t="s">
        <v>47</v>
      </c>
      <c r="H318" s="140"/>
      <c r="I318" s="140"/>
      <c r="J318" s="140"/>
      <c r="K318" s="140"/>
      <c r="L318" s="140"/>
      <c r="M318" s="140"/>
      <c r="N318" s="140"/>
      <c r="O318" s="142"/>
      <c r="P318" s="224"/>
      <c r="Q318" s="140"/>
      <c r="R318" s="140"/>
      <c r="S318" s="140"/>
      <c r="T318" s="140"/>
      <c r="U318" s="140"/>
      <c r="V318" s="140"/>
      <c r="W318" s="140"/>
      <c r="X318" s="140"/>
      <c r="Y318" s="140"/>
      <c r="Z318" s="140"/>
      <c r="AA318" s="140"/>
      <c r="AB318" s="140"/>
      <c r="AC318" s="140"/>
      <c r="AD318" s="140"/>
      <c r="AE318" s="140"/>
      <c r="AF318" s="140"/>
      <c r="AG318" s="140"/>
      <c r="AH318" s="140"/>
      <c r="AI318" s="140"/>
      <c r="AJ318" s="140"/>
      <c r="AK318" s="140"/>
      <c r="AL318" s="140"/>
      <c r="AM318" s="140"/>
      <c r="AN318" s="140"/>
      <c r="AO318" s="140"/>
      <c r="AP318" s="140"/>
      <c r="AQ318" s="140"/>
    </row>
    <row r="319" ht="18.0" customHeight="1">
      <c r="A319" s="240" t="s">
        <v>48</v>
      </c>
      <c r="B319" s="241">
        <f>+E25</f>
        <v>0</v>
      </c>
      <c r="C319" s="242">
        <f>+H250</f>
        <v>0</v>
      </c>
      <c r="D319" s="242">
        <f>+H271</f>
        <v>0</v>
      </c>
      <c r="E319" s="243">
        <f>H314</f>
        <v>0</v>
      </c>
      <c r="F319" s="244">
        <f>+G25</f>
        <v>0</v>
      </c>
      <c r="G319" s="245">
        <f>+B319-C319-D319-E319-F319</f>
        <v>0</v>
      </c>
      <c r="H319" s="140"/>
      <c r="I319" s="140"/>
      <c r="J319" s="140"/>
      <c r="K319" s="140"/>
      <c r="L319" s="140"/>
      <c r="M319" s="140"/>
      <c r="N319" s="140"/>
      <c r="O319" s="142"/>
      <c r="P319" s="224"/>
      <c r="Q319" s="140"/>
      <c r="R319" s="140"/>
      <c r="S319" s="140"/>
      <c r="T319" s="140"/>
      <c r="U319" s="140"/>
      <c r="V319" s="140"/>
      <c r="W319" s="140"/>
      <c r="X319" s="140"/>
      <c r="Y319" s="140"/>
      <c r="Z319" s="140"/>
      <c r="AA319" s="140"/>
      <c r="AB319" s="140"/>
      <c r="AC319" s="140"/>
      <c r="AD319" s="140"/>
      <c r="AE319" s="140"/>
      <c r="AF319" s="140"/>
      <c r="AG319" s="140"/>
      <c r="AH319" s="140"/>
      <c r="AI319" s="140"/>
      <c r="AJ319" s="140"/>
      <c r="AK319" s="140"/>
      <c r="AL319" s="140"/>
      <c r="AM319" s="140"/>
      <c r="AN319" s="140"/>
      <c r="AO319" s="140"/>
      <c r="AP319" s="140"/>
      <c r="AQ319" s="140"/>
    </row>
    <row r="320" ht="18.0" customHeight="1">
      <c r="A320" s="246" t="s">
        <v>49</v>
      </c>
      <c r="B320" s="247"/>
      <c r="C320" s="248" t="str">
        <f>+C319/B319</f>
        <v>#DIV/0!</v>
      </c>
      <c r="D320" s="248" t="str">
        <f>+D319/B319</f>
        <v>#DIV/0!</v>
      </c>
      <c r="E320" s="248" t="str">
        <f>+E319/B319</f>
        <v>#DIV/0!</v>
      </c>
      <c r="F320" s="249" t="str">
        <f>+F319/B319</f>
        <v>#DIV/0!</v>
      </c>
      <c r="G320" s="250" t="str">
        <f>+G319/B319</f>
        <v>#DIV/0!</v>
      </c>
      <c r="H320" s="140"/>
      <c r="I320" s="140"/>
      <c r="J320" s="140"/>
      <c r="K320" s="140"/>
      <c r="L320" s="140"/>
      <c r="M320" s="140"/>
      <c r="N320" s="140"/>
      <c r="O320" s="142"/>
      <c r="P320" s="224"/>
      <c r="Q320" s="140"/>
      <c r="R320" s="140"/>
      <c r="S320" s="140"/>
      <c r="T320" s="140"/>
      <c r="U320" s="140"/>
      <c r="V320" s="140"/>
      <c r="W320" s="140"/>
      <c r="X320" s="140"/>
      <c r="Y320" s="140"/>
      <c r="Z320" s="140"/>
      <c r="AA320" s="140"/>
      <c r="AB320" s="140"/>
      <c r="AC320" s="140"/>
      <c r="AD320" s="140"/>
      <c r="AE320" s="140"/>
      <c r="AF320" s="140"/>
      <c r="AG320" s="140"/>
      <c r="AH320" s="140"/>
      <c r="AI320" s="140"/>
      <c r="AJ320" s="140"/>
      <c r="AK320" s="140"/>
      <c r="AL320" s="140"/>
      <c r="AM320" s="140"/>
      <c r="AN320" s="140"/>
      <c r="AO320" s="140"/>
      <c r="AP320" s="140"/>
      <c r="AQ320" s="140"/>
    </row>
    <row r="321" ht="18.0" customHeight="1">
      <c r="A321" s="167"/>
      <c r="B321" s="221"/>
      <c r="C321" s="251"/>
      <c r="D321" s="251"/>
      <c r="E321" s="251"/>
      <c r="F321" s="252"/>
      <c r="G321" s="253"/>
      <c r="H321" s="140"/>
      <c r="I321" s="140"/>
      <c r="J321" s="140"/>
      <c r="K321" s="140"/>
      <c r="L321" s="140"/>
      <c r="M321" s="140"/>
      <c r="N321" s="140"/>
      <c r="O321" s="142"/>
      <c r="P321" s="224"/>
      <c r="Q321" s="140"/>
      <c r="R321" s="140"/>
      <c r="S321" s="140"/>
      <c r="T321" s="140"/>
      <c r="U321" s="140"/>
      <c r="V321" s="140"/>
      <c r="W321" s="140"/>
      <c r="X321" s="140"/>
      <c r="Y321" s="140"/>
      <c r="Z321" s="140"/>
      <c r="AA321" s="140"/>
      <c r="AB321" s="140"/>
      <c r="AC321" s="140"/>
      <c r="AD321" s="140"/>
      <c r="AE321" s="140"/>
      <c r="AF321" s="140"/>
      <c r="AG321" s="140"/>
      <c r="AH321" s="140"/>
      <c r="AI321" s="140"/>
      <c r="AJ321" s="140"/>
      <c r="AK321" s="140"/>
      <c r="AL321" s="140"/>
      <c r="AM321" s="140"/>
      <c r="AN321" s="140"/>
      <c r="AO321" s="140"/>
      <c r="AP321" s="140"/>
      <c r="AQ321" s="140"/>
    </row>
    <row r="322" ht="18.0" customHeight="1">
      <c r="A322" s="254"/>
      <c r="B322" s="255"/>
      <c r="C322" s="255"/>
      <c r="D322" s="255" t="s">
        <v>50</v>
      </c>
      <c r="E322" s="255" t="s">
        <v>48</v>
      </c>
      <c r="F322" s="256">
        <f>+D319+E319+F319+G319</f>
        <v>0</v>
      </c>
      <c r="G322" s="257"/>
      <c r="H322" s="140"/>
      <c r="I322" s="140"/>
      <c r="J322" s="140"/>
      <c r="K322" s="140"/>
      <c r="L322" s="140"/>
      <c r="M322" s="140"/>
      <c r="N322" s="140"/>
      <c r="O322" s="142"/>
      <c r="P322" s="141"/>
      <c r="Q322" s="140"/>
      <c r="R322" s="140"/>
      <c r="S322" s="140"/>
      <c r="T322" s="140"/>
      <c r="U322" s="140"/>
      <c r="V322" s="140"/>
      <c r="W322" s="140"/>
      <c r="X322" s="140"/>
      <c r="Y322" s="140"/>
      <c r="Z322" s="140"/>
      <c r="AA322" s="140"/>
      <c r="AB322" s="140"/>
      <c r="AC322" s="140"/>
      <c r="AD322" s="140"/>
      <c r="AE322" s="140"/>
      <c r="AF322" s="140"/>
      <c r="AG322" s="140"/>
      <c r="AH322" s="140"/>
      <c r="AI322" s="140"/>
      <c r="AJ322" s="140"/>
      <c r="AK322" s="140"/>
      <c r="AL322" s="140"/>
      <c r="AM322" s="140"/>
      <c r="AN322" s="140"/>
      <c r="AO322" s="140"/>
      <c r="AP322" s="140"/>
      <c r="AQ322" s="140"/>
    </row>
    <row r="323" ht="18.0" customHeight="1">
      <c r="A323" s="258"/>
      <c r="B323" s="140"/>
      <c r="C323" s="140"/>
      <c r="D323" s="140"/>
      <c r="E323" s="140" t="s">
        <v>49</v>
      </c>
      <c r="F323" s="252" t="str">
        <f>+F322/B319</f>
        <v>#DIV/0!</v>
      </c>
      <c r="G323" s="259"/>
      <c r="H323" s="140"/>
      <c r="I323" s="140"/>
      <c r="J323" s="140"/>
      <c r="K323" s="140"/>
      <c r="L323" s="140"/>
      <c r="M323" s="140"/>
      <c r="N323" s="140"/>
      <c r="O323" s="142"/>
      <c r="P323" s="141"/>
      <c r="Q323" s="140"/>
      <c r="R323" s="140"/>
      <c r="S323" s="140"/>
      <c r="T323" s="140"/>
      <c r="U323" s="140"/>
      <c r="V323" s="140"/>
      <c r="W323" s="140"/>
      <c r="X323" s="140"/>
      <c r="Y323" s="140"/>
      <c r="Z323" s="140"/>
      <c r="AA323" s="140"/>
      <c r="AB323" s="140"/>
      <c r="AC323" s="140"/>
      <c r="AD323" s="140"/>
      <c r="AE323" s="140"/>
      <c r="AF323" s="140"/>
      <c r="AG323" s="140"/>
      <c r="AH323" s="140"/>
      <c r="AI323" s="140"/>
      <c r="AJ323" s="140"/>
      <c r="AK323" s="140"/>
      <c r="AL323" s="140"/>
      <c r="AM323" s="140"/>
      <c r="AN323" s="140"/>
      <c r="AO323" s="140"/>
      <c r="AP323" s="140"/>
      <c r="AQ323" s="140"/>
    </row>
    <row r="324" ht="18.0" customHeight="1">
      <c r="A324" s="258"/>
      <c r="B324" s="140"/>
      <c r="C324" s="140" t="s">
        <v>51</v>
      </c>
      <c r="D324" s="140"/>
      <c r="E324" s="140"/>
      <c r="F324" s="141"/>
      <c r="G324" s="259"/>
      <c r="H324" s="140"/>
      <c r="I324" s="140"/>
      <c r="J324" s="140"/>
      <c r="K324" s="140"/>
      <c r="L324" s="140"/>
      <c r="M324" s="140"/>
      <c r="N324" s="140"/>
      <c r="O324" s="142"/>
      <c r="P324" s="141"/>
      <c r="Q324" s="140"/>
      <c r="R324" s="140"/>
      <c r="S324" s="140"/>
      <c r="T324" s="140"/>
      <c r="U324" s="140"/>
      <c r="V324" s="140"/>
      <c r="W324" s="140"/>
      <c r="X324" s="140"/>
      <c r="Y324" s="140"/>
      <c r="Z324" s="140"/>
      <c r="AA324" s="140"/>
      <c r="AB324" s="140"/>
      <c r="AC324" s="140"/>
      <c r="AD324" s="140"/>
      <c r="AE324" s="140"/>
      <c r="AF324" s="140"/>
      <c r="AG324" s="140"/>
      <c r="AH324" s="140"/>
      <c r="AI324" s="140"/>
      <c r="AJ324" s="140"/>
      <c r="AK324" s="140"/>
      <c r="AL324" s="140"/>
      <c r="AM324" s="140"/>
      <c r="AN324" s="140"/>
      <c r="AO324" s="140"/>
      <c r="AP324" s="140"/>
      <c r="AQ324" s="140"/>
    </row>
    <row r="325" ht="18.0" customHeight="1">
      <c r="A325" s="258"/>
      <c r="B325" s="140"/>
      <c r="C325" s="140"/>
      <c r="D325" s="140" t="s">
        <v>52</v>
      </c>
      <c r="E325" s="140"/>
      <c r="F325" s="141">
        <f>+F324*(F322-F319)</f>
        <v>0</v>
      </c>
      <c r="G325" s="259"/>
      <c r="H325" s="140"/>
      <c r="I325" s="140"/>
      <c r="J325" s="140"/>
      <c r="K325" s="140"/>
      <c r="L325" s="140"/>
      <c r="M325" s="140"/>
      <c r="N325" s="140"/>
      <c r="O325" s="142"/>
      <c r="P325" s="140"/>
      <c r="Q325" s="140"/>
      <c r="R325" s="140"/>
      <c r="S325" s="140"/>
      <c r="T325" s="140"/>
      <c r="U325" s="140"/>
      <c r="V325" s="140"/>
      <c r="W325" s="140"/>
      <c r="X325" s="140"/>
      <c r="Y325" s="140"/>
      <c r="Z325" s="140"/>
      <c r="AA325" s="140"/>
      <c r="AB325" s="140"/>
      <c r="AC325" s="140"/>
      <c r="AD325" s="140"/>
      <c r="AE325" s="140"/>
      <c r="AF325" s="140"/>
      <c r="AG325" s="140"/>
      <c r="AH325" s="140"/>
      <c r="AI325" s="140"/>
      <c r="AJ325" s="140"/>
      <c r="AK325" s="140"/>
      <c r="AL325" s="140"/>
      <c r="AM325" s="140"/>
      <c r="AN325" s="140"/>
      <c r="AO325" s="140"/>
      <c r="AP325" s="140"/>
      <c r="AQ325" s="140"/>
    </row>
    <row r="326" ht="18.0" customHeight="1">
      <c r="A326" s="260"/>
      <c r="B326" s="261"/>
      <c r="C326" s="261"/>
      <c r="D326" s="261"/>
      <c r="E326" s="261"/>
      <c r="F326" s="262"/>
      <c r="G326" s="263"/>
      <c r="H326" s="140"/>
      <c r="I326" s="140"/>
      <c r="J326" s="140"/>
      <c r="K326" s="140"/>
      <c r="L326" s="140"/>
      <c r="M326" s="140"/>
      <c r="N326" s="140"/>
      <c r="O326" s="142"/>
      <c r="P326" s="140"/>
      <c r="Q326" s="140"/>
      <c r="R326" s="140"/>
      <c r="S326" s="140"/>
      <c r="T326" s="140"/>
      <c r="U326" s="140"/>
      <c r="V326" s="140"/>
      <c r="W326" s="140"/>
      <c r="X326" s="140"/>
      <c r="Y326" s="140"/>
      <c r="Z326" s="140"/>
      <c r="AA326" s="140"/>
      <c r="AB326" s="140"/>
      <c r="AC326" s="140"/>
      <c r="AD326" s="140"/>
      <c r="AE326" s="140"/>
      <c r="AF326" s="140"/>
      <c r="AG326" s="140"/>
      <c r="AH326" s="140"/>
      <c r="AI326" s="140"/>
      <c r="AJ326" s="140"/>
      <c r="AK326" s="140"/>
      <c r="AL326" s="140"/>
      <c r="AM326" s="140"/>
      <c r="AN326" s="140"/>
      <c r="AO326" s="140"/>
      <c r="AP326" s="140"/>
      <c r="AQ326" s="140"/>
    </row>
    <row r="327" ht="18.0" customHeight="1">
      <c r="A327" s="140"/>
      <c r="B327" s="140"/>
      <c r="C327" s="140"/>
      <c r="D327" s="140"/>
      <c r="E327" s="140"/>
      <c r="F327" s="141"/>
      <c r="G327" s="140"/>
      <c r="H327" s="140"/>
      <c r="I327" s="140"/>
      <c r="J327" s="140"/>
      <c r="K327" s="140"/>
      <c r="L327" s="140"/>
      <c r="M327" s="140"/>
      <c r="N327" s="140"/>
      <c r="O327" s="142"/>
      <c r="P327" s="140"/>
      <c r="Q327" s="140"/>
      <c r="R327" s="140"/>
      <c r="S327" s="140"/>
      <c r="T327" s="140"/>
      <c r="U327" s="140"/>
      <c r="V327" s="140"/>
      <c r="W327" s="140"/>
      <c r="X327" s="140"/>
      <c r="Y327" s="140"/>
      <c r="Z327" s="140"/>
      <c r="AA327" s="140"/>
      <c r="AB327" s="140"/>
      <c r="AC327" s="140"/>
      <c r="AD327" s="140"/>
      <c r="AE327" s="140"/>
      <c r="AF327" s="140"/>
      <c r="AG327" s="140"/>
      <c r="AH327" s="140"/>
      <c r="AI327" s="140"/>
      <c r="AJ327" s="140"/>
      <c r="AK327" s="140"/>
      <c r="AL327" s="140"/>
      <c r="AM327" s="140"/>
      <c r="AN327" s="140"/>
      <c r="AO327" s="140"/>
      <c r="AP327" s="140"/>
      <c r="AQ327" s="140"/>
    </row>
    <row r="328" ht="18.0" customHeight="1">
      <c r="A328" s="140"/>
      <c r="B328" s="140"/>
      <c r="C328" s="140"/>
      <c r="D328" s="140"/>
      <c r="E328" s="140"/>
      <c r="F328" s="141"/>
      <c r="G328" s="140"/>
      <c r="H328" s="140"/>
      <c r="I328" s="140"/>
      <c r="J328" s="140"/>
      <c r="K328" s="140"/>
      <c r="L328" s="140"/>
      <c r="M328" s="140"/>
      <c r="N328" s="140"/>
      <c r="O328" s="142"/>
      <c r="P328" s="140"/>
      <c r="Q328" s="140"/>
      <c r="R328" s="140"/>
      <c r="S328" s="140"/>
      <c r="T328" s="140"/>
      <c r="U328" s="140"/>
      <c r="V328" s="140"/>
      <c r="W328" s="140"/>
      <c r="X328" s="140"/>
      <c r="Y328" s="140"/>
      <c r="Z328" s="140"/>
      <c r="AA328" s="140"/>
      <c r="AB328" s="140"/>
      <c r="AC328" s="140"/>
      <c r="AD328" s="140"/>
      <c r="AE328" s="140"/>
      <c r="AF328" s="140"/>
      <c r="AG328" s="140"/>
      <c r="AH328" s="140"/>
      <c r="AI328" s="140"/>
      <c r="AJ328" s="140"/>
      <c r="AK328" s="140"/>
      <c r="AL328" s="140"/>
      <c r="AM328" s="140"/>
      <c r="AN328" s="140"/>
      <c r="AO328" s="140"/>
      <c r="AP328" s="140"/>
      <c r="AQ328" s="140"/>
    </row>
    <row r="329" ht="18.0" customHeight="1">
      <c r="A329" s="140"/>
      <c r="B329" s="140"/>
      <c r="C329" s="140"/>
      <c r="D329" s="140"/>
      <c r="E329" s="140"/>
      <c r="F329" s="141"/>
      <c r="G329" s="140"/>
      <c r="H329" s="140"/>
      <c r="I329" s="140"/>
      <c r="J329" s="140"/>
      <c r="K329" s="140"/>
      <c r="L329" s="140"/>
      <c r="M329" s="140"/>
      <c r="N329" s="140"/>
      <c r="O329" s="142"/>
      <c r="P329" s="140"/>
      <c r="Q329" s="140"/>
      <c r="R329" s="140"/>
      <c r="S329" s="140"/>
      <c r="T329" s="140"/>
      <c r="U329" s="140"/>
      <c r="V329" s="140"/>
      <c r="W329" s="140"/>
      <c r="X329" s="140"/>
      <c r="Y329" s="140"/>
      <c r="Z329" s="140"/>
      <c r="AA329" s="140"/>
      <c r="AB329" s="140"/>
      <c r="AC329" s="140"/>
      <c r="AD329" s="140"/>
      <c r="AE329" s="140"/>
      <c r="AF329" s="140"/>
      <c r="AG329" s="140"/>
      <c r="AH329" s="140"/>
      <c r="AI329" s="140"/>
      <c r="AJ329" s="140"/>
      <c r="AK329" s="140"/>
      <c r="AL329" s="140"/>
      <c r="AM329" s="140"/>
      <c r="AN329" s="140"/>
      <c r="AO329" s="140"/>
      <c r="AP329" s="140"/>
      <c r="AQ329" s="140"/>
    </row>
    <row r="330" ht="18.0" customHeight="1">
      <c r="A330" s="7"/>
      <c r="B330" s="7"/>
      <c r="C330" s="7"/>
      <c r="D330" s="7"/>
      <c r="E330" s="7"/>
      <c r="F330" s="264"/>
      <c r="G330" s="7"/>
      <c r="H330" s="7"/>
      <c r="I330" s="7"/>
      <c r="J330" s="7"/>
      <c r="K330" s="7"/>
      <c r="L330" s="7"/>
      <c r="M330" s="7"/>
      <c r="N330" s="7"/>
      <c r="O330" s="265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</row>
    <row r="331" ht="18.0" customHeight="1">
      <c r="A331" s="7"/>
      <c r="B331" s="7"/>
      <c r="C331" s="7"/>
      <c r="D331" s="7"/>
      <c r="E331" s="7"/>
      <c r="F331" s="264"/>
      <c r="G331" s="7"/>
      <c r="H331" s="7"/>
      <c r="I331" s="7"/>
      <c r="J331" s="7"/>
      <c r="K331" s="7"/>
      <c r="L331" s="7"/>
      <c r="M331" s="7"/>
      <c r="N331" s="7"/>
      <c r="O331" s="265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</row>
    <row r="332" ht="18.0" customHeight="1">
      <c r="A332" s="7"/>
      <c r="B332" s="7"/>
      <c r="C332" s="7"/>
      <c r="D332" s="7"/>
      <c r="E332" s="7"/>
      <c r="F332" s="264"/>
      <c r="G332" s="7"/>
      <c r="H332" s="7"/>
      <c r="I332" s="7"/>
      <c r="J332" s="7"/>
      <c r="K332" s="7"/>
      <c r="L332" s="7"/>
      <c r="M332" s="7"/>
      <c r="N332" s="7"/>
      <c r="O332" s="265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</row>
    <row r="333" ht="18.0" customHeight="1">
      <c r="A333" s="7"/>
      <c r="B333" s="7"/>
      <c r="C333" s="7"/>
      <c r="D333" s="7"/>
      <c r="E333" s="7"/>
      <c r="F333" s="264"/>
      <c r="G333" s="7"/>
      <c r="H333" s="7"/>
      <c r="I333" s="7"/>
      <c r="J333" s="7"/>
      <c r="K333" s="7"/>
      <c r="L333" s="7"/>
      <c r="M333" s="7"/>
      <c r="N333" s="7"/>
      <c r="O333" s="265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</row>
    <row r="334" ht="18.0" customHeight="1">
      <c r="A334" s="7"/>
      <c r="B334" s="7"/>
      <c r="C334" s="7"/>
      <c r="D334" s="7"/>
      <c r="E334" s="7"/>
      <c r="F334" s="264"/>
      <c r="G334" s="7"/>
      <c r="H334" s="7"/>
      <c r="I334" s="7"/>
      <c r="J334" s="7"/>
      <c r="K334" s="7"/>
      <c r="L334" s="7"/>
      <c r="M334" s="7"/>
      <c r="N334" s="7"/>
      <c r="O334" s="265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</row>
    <row r="335" ht="18.0" customHeight="1">
      <c r="A335" s="7"/>
      <c r="B335" s="7"/>
      <c r="C335" s="7"/>
      <c r="D335" s="7"/>
      <c r="E335" s="7"/>
      <c r="F335" s="264"/>
      <c r="G335" s="7"/>
      <c r="H335" s="7"/>
      <c r="I335" s="7"/>
      <c r="J335" s="7"/>
      <c r="K335" s="7"/>
      <c r="L335" s="7"/>
      <c r="M335" s="7"/>
      <c r="N335" s="7"/>
      <c r="O335" s="265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</row>
    <row r="336" ht="18.0" customHeight="1">
      <c r="A336" s="7"/>
      <c r="B336" s="7"/>
      <c r="C336" s="7"/>
      <c r="D336" s="7"/>
      <c r="E336" s="7"/>
      <c r="F336" s="264"/>
      <c r="G336" s="7"/>
      <c r="H336" s="7"/>
      <c r="I336" s="7"/>
      <c r="J336" s="7"/>
      <c r="K336" s="7"/>
      <c r="L336" s="7"/>
      <c r="M336" s="7"/>
      <c r="N336" s="7"/>
      <c r="O336" s="265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</row>
    <row r="337" ht="18.0" customHeight="1">
      <c r="A337" s="7"/>
      <c r="B337" s="7"/>
      <c r="C337" s="7"/>
      <c r="D337" s="7"/>
      <c r="E337" s="7"/>
      <c r="F337" s="264"/>
      <c r="G337" s="7"/>
      <c r="H337" s="7"/>
      <c r="I337" s="7"/>
      <c r="J337" s="7"/>
      <c r="K337" s="7"/>
      <c r="L337" s="7"/>
      <c r="M337" s="7"/>
      <c r="N337" s="7"/>
      <c r="O337" s="265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</row>
    <row r="338" ht="18.0" customHeight="1">
      <c r="A338" s="7"/>
      <c r="B338" s="7"/>
      <c r="C338" s="7"/>
      <c r="D338" s="7"/>
      <c r="E338" s="7"/>
      <c r="F338" s="264"/>
      <c r="G338" s="7"/>
      <c r="H338" s="7"/>
      <c r="I338" s="7"/>
      <c r="J338" s="7"/>
      <c r="K338" s="7"/>
      <c r="L338" s="7"/>
      <c r="M338" s="7"/>
      <c r="N338" s="7"/>
      <c r="O338" s="265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</row>
    <row r="339" ht="18.0" customHeight="1">
      <c r="A339" s="7"/>
      <c r="B339" s="7"/>
      <c r="C339" s="7"/>
      <c r="D339" s="7"/>
      <c r="E339" s="7"/>
      <c r="F339" s="264"/>
      <c r="G339" s="7"/>
      <c r="H339" s="7"/>
      <c r="I339" s="7"/>
      <c r="J339" s="7"/>
      <c r="K339" s="7"/>
      <c r="L339" s="7"/>
      <c r="M339" s="7"/>
      <c r="N339" s="7"/>
      <c r="O339" s="265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</row>
    <row r="340" ht="18.0" customHeight="1">
      <c r="A340" s="7"/>
      <c r="B340" s="7"/>
      <c r="C340" s="7"/>
      <c r="D340" s="7"/>
      <c r="E340" s="7"/>
      <c r="F340" s="264"/>
      <c r="G340" s="7"/>
      <c r="H340" s="7"/>
      <c r="I340" s="7"/>
      <c r="J340" s="7"/>
      <c r="K340" s="7"/>
      <c r="L340" s="7"/>
      <c r="M340" s="7"/>
      <c r="N340" s="7"/>
      <c r="O340" s="265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</row>
    <row r="341" ht="18.0" customHeight="1">
      <c r="A341" s="7"/>
      <c r="B341" s="7"/>
      <c r="C341" s="7"/>
      <c r="D341" s="7"/>
      <c r="E341" s="7"/>
      <c r="F341" s="264"/>
      <c r="G341" s="7"/>
      <c r="H341" s="7"/>
      <c r="I341" s="7"/>
      <c r="J341" s="7"/>
      <c r="K341" s="7"/>
      <c r="L341" s="7"/>
      <c r="M341" s="7"/>
      <c r="N341" s="7"/>
      <c r="O341" s="265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</row>
    <row r="342" ht="18.0" customHeight="1">
      <c r="A342" s="7"/>
      <c r="B342" s="7"/>
      <c r="C342" s="7"/>
      <c r="D342" s="7"/>
      <c r="E342" s="7"/>
      <c r="F342" s="264"/>
      <c r="G342" s="7"/>
      <c r="H342" s="7"/>
      <c r="I342" s="7"/>
      <c r="J342" s="7"/>
      <c r="K342" s="7"/>
      <c r="L342" s="7"/>
      <c r="M342" s="7"/>
      <c r="N342" s="7"/>
      <c r="O342" s="265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</row>
    <row r="343" ht="18.0" customHeight="1">
      <c r="A343" s="7"/>
      <c r="B343" s="7"/>
      <c r="C343" s="7"/>
      <c r="D343" s="7"/>
      <c r="E343" s="7"/>
      <c r="F343" s="264"/>
      <c r="G343" s="7"/>
      <c r="H343" s="7"/>
      <c r="I343" s="7"/>
      <c r="J343" s="7"/>
      <c r="K343" s="7"/>
      <c r="L343" s="7"/>
      <c r="M343" s="7"/>
      <c r="N343" s="7"/>
      <c r="O343" s="265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</row>
    <row r="344" ht="18.0" customHeight="1">
      <c r="A344" s="7"/>
      <c r="B344" s="7"/>
      <c r="C344" s="7"/>
      <c r="D344" s="7"/>
      <c r="E344" s="7"/>
      <c r="F344" s="264"/>
      <c r="G344" s="7"/>
      <c r="H344" s="7"/>
      <c r="I344" s="7"/>
      <c r="J344" s="7"/>
      <c r="K344" s="7"/>
      <c r="L344" s="7"/>
      <c r="M344" s="7"/>
      <c r="N344" s="7"/>
      <c r="O344" s="265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</row>
    <row r="345" ht="18.0" customHeight="1">
      <c r="A345" s="7"/>
      <c r="B345" s="7"/>
      <c r="C345" s="7"/>
      <c r="D345" s="7"/>
      <c r="E345" s="7"/>
      <c r="F345" s="264"/>
      <c r="G345" s="7"/>
      <c r="H345" s="7"/>
      <c r="I345" s="7"/>
      <c r="J345" s="7"/>
      <c r="K345" s="7"/>
      <c r="L345" s="7"/>
      <c r="M345" s="7"/>
      <c r="N345" s="7"/>
      <c r="O345" s="265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</row>
    <row r="346" ht="18.0" customHeight="1">
      <c r="A346" s="7"/>
      <c r="B346" s="7"/>
      <c r="C346" s="7"/>
      <c r="D346" s="7"/>
      <c r="E346" s="7"/>
      <c r="F346" s="264"/>
      <c r="G346" s="7"/>
      <c r="H346" s="7"/>
      <c r="I346" s="7"/>
      <c r="J346" s="7"/>
      <c r="K346" s="7"/>
      <c r="L346" s="7"/>
      <c r="M346" s="7"/>
      <c r="N346" s="7"/>
      <c r="O346" s="265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</row>
    <row r="347" ht="18.0" customHeight="1">
      <c r="A347" s="7"/>
      <c r="B347" s="7"/>
      <c r="C347" s="7"/>
      <c r="D347" s="7"/>
      <c r="E347" s="7"/>
      <c r="F347" s="264"/>
      <c r="G347" s="7"/>
      <c r="H347" s="7"/>
      <c r="I347" s="7"/>
      <c r="J347" s="7"/>
      <c r="K347" s="7"/>
      <c r="L347" s="7"/>
      <c r="M347" s="7"/>
      <c r="N347" s="7"/>
      <c r="O347" s="265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</row>
    <row r="348" ht="18.0" customHeight="1">
      <c r="A348" s="7"/>
      <c r="B348" s="7"/>
      <c r="C348" s="7"/>
      <c r="D348" s="7"/>
      <c r="E348" s="7"/>
      <c r="F348" s="264"/>
      <c r="G348" s="7"/>
      <c r="H348" s="7"/>
      <c r="I348" s="7"/>
      <c r="J348" s="7"/>
      <c r="K348" s="7"/>
      <c r="L348" s="7"/>
      <c r="M348" s="7"/>
      <c r="N348" s="7"/>
      <c r="O348" s="265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</row>
    <row r="349" ht="18.0" customHeight="1">
      <c r="A349" s="7"/>
      <c r="B349" s="7"/>
      <c r="C349" s="7"/>
      <c r="D349" s="7"/>
      <c r="E349" s="7"/>
      <c r="F349" s="264"/>
      <c r="G349" s="7"/>
      <c r="H349" s="7"/>
      <c r="I349" s="7"/>
      <c r="J349" s="7"/>
      <c r="K349" s="7"/>
      <c r="L349" s="7"/>
      <c r="M349" s="7"/>
      <c r="N349" s="7"/>
      <c r="O349" s="265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</row>
    <row r="350" ht="18.0" customHeight="1">
      <c r="A350" s="7"/>
      <c r="B350" s="7"/>
      <c r="C350" s="7"/>
      <c r="D350" s="7"/>
      <c r="E350" s="7"/>
      <c r="F350" s="264"/>
      <c r="G350" s="7"/>
      <c r="H350" s="7"/>
      <c r="I350" s="7"/>
      <c r="J350" s="7"/>
      <c r="K350" s="7"/>
      <c r="L350" s="7"/>
      <c r="M350" s="7"/>
      <c r="N350" s="7"/>
      <c r="O350" s="265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</row>
    <row r="351" ht="18.0" customHeight="1">
      <c r="A351" s="7"/>
      <c r="B351" s="7"/>
      <c r="C351" s="7"/>
      <c r="D351" s="7"/>
      <c r="E351" s="7"/>
      <c r="F351" s="264"/>
      <c r="G351" s="7"/>
      <c r="H351" s="7"/>
      <c r="I351" s="7"/>
      <c r="J351" s="7"/>
      <c r="K351" s="7"/>
      <c r="L351" s="7"/>
      <c r="M351" s="7"/>
      <c r="N351" s="7"/>
      <c r="O351" s="265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</row>
    <row r="352" ht="18.0" customHeight="1">
      <c r="A352" s="7"/>
      <c r="B352" s="7"/>
      <c r="C352" s="7"/>
      <c r="D352" s="7"/>
      <c r="E352" s="7"/>
      <c r="F352" s="264"/>
      <c r="G352" s="7"/>
      <c r="H352" s="7"/>
      <c r="I352" s="7"/>
      <c r="J352" s="7"/>
      <c r="K352" s="7"/>
      <c r="L352" s="7"/>
      <c r="M352" s="7"/>
      <c r="N352" s="7"/>
      <c r="O352" s="265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</row>
    <row r="353" ht="18.0" customHeight="1">
      <c r="A353" s="7"/>
      <c r="B353" s="7"/>
      <c r="C353" s="7"/>
      <c r="D353" s="7"/>
      <c r="E353" s="7"/>
      <c r="F353" s="264"/>
      <c r="G353" s="7"/>
      <c r="H353" s="7"/>
      <c r="I353" s="7"/>
      <c r="J353" s="7"/>
      <c r="K353" s="7"/>
      <c r="L353" s="7"/>
      <c r="M353" s="7"/>
      <c r="N353" s="7"/>
      <c r="O353" s="265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</row>
    <row r="354" ht="18.0" customHeight="1">
      <c r="A354" s="7"/>
      <c r="B354" s="7"/>
      <c r="C354" s="7"/>
      <c r="D354" s="7"/>
      <c r="E354" s="7"/>
      <c r="F354" s="264"/>
      <c r="G354" s="7"/>
      <c r="H354" s="7"/>
      <c r="I354" s="7"/>
      <c r="J354" s="7"/>
      <c r="K354" s="7"/>
      <c r="L354" s="7"/>
      <c r="M354" s="7"/>
      <c r="N354" s="7"/>
      <c r="O354" s="265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</row>
    <row r="355" ht="18.0" customHeight="1">
      <c r="A355" s="7"/>
      <c r="B355" s="7"/>
      <c r="C355" s="7"/>
      <c r="D355" s="7"/>
      <c r="E355" s="7"/>
      <c r="F355" s="264"/>
      <c r="G355" s="7"/>
      <c r="H355" s="7"/>
      <c r="I355" s="7"/>
      <c r="J355" s="7"/>
      <c r="K355" s="7"/>
      <c r="L355" s="7"/>
      <c r="M355" s="7"/>
      <c r="N355" s="7"/>
      <c r="O355" s="265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</row>
    <row r="356" ht="18.0" customHeight="1">
      <c r="A356" s="7"/>
      <c r="B356" s="7"/>
      <c r="C356" s="7"/>
      <c r="D356" s="7"/>
      <c r="E356" s="7"/>
      <c r="F356" s="264"/>
      <c r="G356" s="7"/>
      <c r="H356" s="7"/>
      <c r="I356" s="7"/>
      <c r="J356" s="7"/>
      <c r="K356" s="7"/>
      <c r="L356" s="7"/>
      <c r="M356" s="7"/>
      <c r="N356" s="7"/>
      <c r="O356" s="265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</row>
    <row r="357" ht="18.0" customHeight="1">
      <c r="A357" s="7"/>
      <c r="B357" s="7"/>
      <c r="C357" s="7"/>
      <c r="D357" s="7"/>
      <c r="E357" s="7"/>
      <c r="F357" s="264"/>
      <c r="G357" s="7"/>
      <c r="H357" s="7"/>
      <c r="I357" s="7"/>
      <c r="J357" s="7"/>
      <c r="K357" s="7"/>
      <c r="L357" s="7"/>
      <c r="M357" s="7"/>
      <c r="N357" s="7"/>
      <c r="O357" s="265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</row>
    <row r="358" ht="18.0" customHeight="1">
      <c r="A358" s="7"/>
      <c r="B358" s="7"/>
      <c r="C358" s="7"/>
      <c r="D358" s="7"/>
      <c r="E358" s="7"/>
      <c r="F358" s="264"/>
      <c r="G358" s="7"/>
      <c r="H358" s="7"/>
      <c r="I358" s="7"/>
      <c r="J358" s="7"/>
      <c r="K358" s="7"/>
      <c r="L358" s="7"/>
      <c r="M358" s="7"/>
      <c r="N358" s="7"/>
      <c r="O358" s="265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</row>
    <row r="359" ht="18.0" customHeight="1">
      <c r="A359" s="7"/>
      <c r="B359" s="7"/>
      <c r="C359" s="7"/>
      <c r="D359" s="7"/>
      <c r="E359" s="7"/>
      <c r="F359" s="264"/>
      <c r="G359" s="7"/>
      <c r="H359" s="7"/>
      <c r="I359" s="7"/>
      <c r="J359" s="7"/>
      <c r="K359" s="7"/>
      <c r="L359" s="7"/>
      <c r="M359" s="7"/>
      <c r="N359" s="7"/>
      <c r="O359" s="265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</row>
    <row r="360" ht="18.0" customHeight="1">
      <c r="A360" s="7"/>
      <c r="B360" s="7"/>
      <c r="C360" s="7"/>
      <c r="D360" s="7"/>
      <c r="E360" s="7"/>
      <c r="F360" s="264"/>
      <c r="G360" s="7"/>
      <c r="H360" s="7"/>
      <c r="I360" s="7"/>
      <c r="J360" s="7"/>
      <c r="K360" s="7"/>
      <c r="L360" s="7"/>
      <c r="M360" s="7"/>
      <c r="N360" s="7"/>
      <c r="O360" s="265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</row>
    <row r="361" ht="18.0" customHeight="1">
      <c r="A361" s="7"/>
      <c r="B361" s="7"/>
      <c r="C361" s="7"/>
      <c r="D361" s="7"/>
      <c r="E361" s="7"/>
      <c r="F361" s="264"/>
      <c r="G361" s="7"/>
      <c r="H361" s="7"/>
      <c r="I361" s="7"/>
      <c r="J361" s="7"/>
      <c r="K361" s="7"/>
      <c r="L361" s="7"/>
      <c r="M361" s="7"/>
      <c r="N361" s="7"/>
      <c r="O361" s="265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</row>
    <row r="362" ht="18.0" customHeight="1">
      <c r="A362" s="7"/>
      <c r="B362" s="7"/>
      <c r="C362" s="7"/>
      <c r="D362" s="7"/>
      <c r="E362" s="7"/>
      <c r="F362" s="264"/>
      <c r="G362" s="7"/>
      <c r="H362" s="7"/>
      <c r="I362" s="7"/>
      <c r="J362" s="7"/>
      <c r="K362" s="7"/>
      <c r="L362" s="7"/>
      <c r="M362" s="7"/>
      <c r="N362" s="7"/>
      <c r="O362" s="265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</row>
    <row r="363" ht="18.0" customHeight="1">
      <c r="A363" s="7"/>
      <c r="B363" s="7"/>
      <c r="C363" s="7"/>
      <c r="D363" s="7"/>
      <c r="E363" s="7"/>
      <c r="F363" s="264"/>
      <c r="G363" s="7"/>
      <c r="H363" s="7"/>
      <c r="I363" s="7"/>
      <c r="J363" s="7"/>
      <c r="K363" s="7"/>
      <c r="L363" s="7"/>
      <c r="M363" s="7"/>
      <c r="N363" s="7"/>
      <c r="O363" s="265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</row>
    <row r="364" ht="18.0" customHeight="1">
      <c r="A364" s="7"/>
      <c r="B364" s="7"/>
      <c r="C364" s="7"/>
      <c r="D364" s="7"/>
      <c r="E364" s="7"/>
      <c r="F364" s="264"/>
      <c r="G364" s="7"/>
      <c r="H364" s="7"/>
      <c r="I364" s="7"/>
      <c r="J364" s="7"/>
      <c r="K364" s="7"/>
      <c r="L364" s="7"/>
      <c r="M364" s="7"/>
      <c r="N364" s="7"/>
      <c r="O364" s="265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</row>
    <row r="365" ht="18.0" customHeight="1">
      <c r="A365" s="7"/>
      <c r="B365" s="7"/>
      <c r="C365" s="7"/>
      <c r="D365" s="7"/>
      <c r="E365" s="7"/>
      <c r="F365" s="264"/>
      <c r="G365" s="7"/>
      <c r="H365" s="7"/>
      <c r="I365" s="7"/>
      <c r="J365" s="7"/>
      <c r="K365" s="7"/>
      <c r="L365" s="7"/>
      <c r="M365" s="7"/>
      <c r="N365" s="7"/>
      <c r="O365" s="265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</row>
    <row r="366" ht="18.0" customHeight="1">
      <c r="A366" s="7"/>
      <c r="B366" s="7"/>
      <c r="C366" s="7"/>
      <c r="D366" s="7"/>
      <c r="E366" s="7"/>
      <c r="F366" s="264"/>
      <c r="G366" s="7"/>
      <c r="H366" s="7"/>
      <c r="I366" s="7"/>
      <c r="J366" s="7"/>
      <c r="K366" s="7"/>
      <c r="L366" s="7"/>
      <c r="M366" s="7"/>
      <c r="N366" s="7"/>
      <c r="O366" s="265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</row>
    <row r="367" ht="18.0" customHeight="1">
      <c r="A367" s="7"/>
      <c r="B367" s="7"/>
      <c r="C367" s="7"/>
      <c r="D367" s="7"/>
      <c r="E367" s="7"/>
      <c r="F367" s="264"/>
      <c r="G367" s="7"/>
      <c r="H367" s="7"/>
      <c r="I367" s="7"/>
      <c r="J367" s="7"/>
      <c r="K367" s="7"/>
      <c r="L367" s="7"/>
      <c r="M367" s="7"/>
      <c r="N367" s="7"/>
      <c r="O367" s="265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</row>
    <row r="368" ht="18.0" customHeight="1">
      <c r="A368" s="7"/>
      <c r="B368" s="7"/>
      <c r="C368" s="7"/>
      <c r="D368" s="7"/>
      <c r="E368" s="7"/>
      <c r="F368" s="264"/>
      <c r="G368" s="7"/>
      <c r="H368" s="7"/>
      <c r="I368" s="7"/>
      <c r="J368" s="7"/>
      <c r="K368" s="7"/>
      <c r="L368" s="7"/>
      <c r="M368" s="7"/>
      <c r="N368" s="7"/>
      <c r="O368" s="265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</row>
    <row r="369" ht="18.0" customHeight="1">
      <c r="A369" s="7"/>
      <c r="B369" s="7"/>
      <c r="C369" s="7"/>
      <c r="D369" s="7"/>
      <c r="E369" s="7"/>
      <c r="F369" s="264"/>
      <c r="G369" s="7"/>
      <c r="H369" s="7"/>
      <c r="I369" s="7"/>
      <c r="J369" s="7"/>
      <c r="K369" s="7"/>
      <c r="L369" s="7"/>
      <c r="M369" s="7"/>
      <c r="N369" s="7"/>
      <c r="O369" s="265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</row>
    <row r="370" ht="18.0" customHeight="1">
      <c r="A370" s="7"/>
      <c r="B370" s="7"/>
      <c r="C370" s="7"/>
      <c r="D370" s="7"/>
      <c r="E370" s="7"/>
      <c r="F370" s="264"/>
      <c r="G370" s="7"/>
      <c r="H370" s="7"/>
      <c r="I370" s="7"/>
      <c r="J370" s="7"/>
      <c r="K370" s="7"/>
      <c r="L370" s="7"/>
      <c r="M370" s="7"/>
      <c r="N370" s="7"/>
      <c r="O370" s="265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</row>
    <row r="371" ht="18.0" customHeight="1">
      <c r="A371" s="7"/>
      <c r="B371" s="7"/>
      <c r="C371" s="7"/>
      <c r="D371" s="7"/>
      <c r="E371" s="7"/>
      <c r="F371" s="264"/>
      <c r="G371" s="7"/>
      <c r="H371" s="7"/>
      <c r="I371" s="7"/>
      <c r="J371" s="7"/>
      <c r="K371" s="7"/>
      <c r="L371" s="7"/>
      <c r="M371" s="7"/>
      <c r="N371" s="7"/>
      <c r="O371" s="265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</row>
    <row r="372" ht="18.0" customHeight="1">
      <c r="A372" s="7"/>
      <c r="B372" s="7"/>
      <c r="C372" s="7"/>
      <c r="D372" s="7"/>
      <c r="E372" s="7"/>
      <c r="F372" s="264"/>
      <c r="G372" s="7"/>
      <c r="H372" s="7"/>
      <c r="I372" s="7"/>
      <c r="J372" s="7"/>
      <c r="K372" s="7"/>
      <c r="L372" s="7"/>
      <c r="M372" s="7"/>
      <c r="N372" s="7"/>
      <c r="O372" s="265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</row>
    <row r="373" ht="18.0" customHeight="1">
      <c r="A373" s="7"/>
      <c r="B373" s="7"/>
      <c r="C373" s="7"/>
      <c r="D373" s="7"/>
      <c r="E373" s="7"/>
      <c r="F373" s="264"/>
      <c r="G373" s="7"/>
      <c r="H373" s="7"/>
      <c r="I373" s="7"/>
      <c r="J373" s="7"/>
      <c r="K373" s="7"/>
      <c r="L373" s="7"/>
      <c r="M373" s="7"/>
      <c r="N373" s="7"/>
      <c r="O373" s="265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</row>
    <row r="374" ht="18.0" customHeight="1">
      <c r="A374" s="7"/>
      <c r="B374" s="7"/>
      <c r="C374" s="7"/>
      <c r="D374" s="7"/>
      <c r="E374" s="7"/>
      <c r="F374" s="264"/>
      <c r="G374" s="7"/>
      <c r="H374" s="7"/>
      <c r="I374" s="7"/>
      <c r="J374" s="7"/>
      <c r="K374" s="7"/>
      <c r="L374" s="7"/>
      <c r="M374" s="7"/>
      <c r="N374" s="7"/>
      <c r="O374" s="265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</row>
    <row r="375" ht="18.0" customHeight="1">
      <c r="A375" s="7"/>
      <c r="B375" s="7"/>
      <c r="C375" s="7"/>
      <c r="D375" s="7"/>
      <c r="E375" s="7"/>
      <c r="F375" s="264"/>
      <c r="G375" s="7"/>
      <c r="H375" s="7"/>
      <c r="I375" s="7"/>
      <c r="J375" s="7"/>
      <c r="K375" s="7"/>
      <c r="L375" s="7"/>
      <c r="M375" s="7"/>
      <c r="N375" s="7"/>
      <c r="O375" s="265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</row>
    <row r="376" ht="18.0" customHeight="1">
      <c r="A376" s="7"/>
      <c r="B376" s="7"/>
      <c r="C376" s="7"/>
      <c r="D376" s="7"/>
      <c r="E376" s="7"/>
      <c r="F376" s="264"/>
      <c r="G376" s="7"/>
      <c r="H376" s="7"/>
      <c r="I376" s="7"/>
      <c r="J376" s="7"/>
      <c r="K376" s="7"/>
      <c r="L376" s="7"/>
      <c r="M376" s="7"/>
      <c r="N376" s="7"/>
      <c r="O376" s="265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</row>
    <row r="377" ht="18.0" customHeight="1">
      <c r="A377" s="7"/>
      <c r="B377" s="7"/>
      <c r="C377" s="7"/>
      <c r="D377" s="7"/>
      <c r="E377" s="7"/>
      <c r="F377" s="264"/>
      <c r="G377" s="7"/>
      <c r="H377" s="7"/>
      <c r="I377" s="7"/>
      <c r="J377" s="7"/>
      <c r="K377" s="7"/>
      <c r="L377" s="7"/>
      <c r="M377" s="7"/>
      <c r="N377" s="7"/>
      <c r="O377" s="265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</row>
    <row r="378" ht="18.0" customHeight="1">
      <c r="A378" s="7"/>
      <c r="B378" s="7"/>
      <c r="C378" s="7"/>
      <c r="D378" s="7"/>
      <c r="E378" s="7"/>
      <c r="F378" s="264"/>
      <c r="G378" s="7"/>
      <c r="H378" s="7"/>
      <c r="I378" s="7"/>
      <c r="J378" s="7"/>
      <c r="K378" s="7"/>
      <c r="L378" s="7"/>
      <c r="M378" s="7"/>
      <c r="N378" s="7"/>
      <c r="O378" s="265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</row>
    <row r="379" ht="18.0" customHeight="1">
      <c r="A379" s="7"/>
      <c r="B379" s="7"/>
      <c r="C379" s="7"/>
      <c r="D379" s="7"/>
      <c r="E379" s="7"/>
      <c r="F379" s="264"/>
      <c r="G379" s="7"/>
      <c r="H379" s="7"/>
      <c r="I379" s="7"/>
      <c r="J379" s="7"/>
      <c r="K379" s="7"/>
      <c r="L379" s="7"/>
      <c r="M379" s="7"/>
      <c r="N379" s="7"/>
      <c r="O379" s="265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</row>
    <row r="380" ht="18.0" customHeight="1">
      <c r="A380" s="7"/>
      <c r="B380" s="7"/>
      <c r="C380" s="7"/>
      <c r="D380" s="7"/>
      <c r="E380" s="7"/>
      <c r="F380" s="264"/>
      <c r="G380" s="7"/>
      <c r="H380" s="7"/>
      <c r="I380" s="7"/>
      <c r="J380" s="7"/>
      <c r="K380" s="7"/>
      <c r="L380" s="7"/>
      <c r="M380" s="7"/>
      <c r="N380" s="7"/>
      <c r="O380" s="265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</row>
    <row r="381" ht="18.0" customHeight="1">
      <c r="A381" s="7"/>
      <c r="B381" s="7"/>
      <c r="C381" s="7"/>
      <c r="D381" s="7"/>
      <c r="E381" s="7"/>
      <c r="F381" s="264"/>
      <c r="G381" s="7"/>
      <c r="H381" s="7"/>
      <c r="I381" s="7"/>
      <c r="J381" s="7"/>
      <c r="K381" s="7"/>
      <c r="L381" s="7"/>
      <c r="M381" s="7"/>
      <c r="N381" s="7"/>
      <c r="O381" s="265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</row>
    <row r="382" ht="18.0" customHeight="1">
      <c r="A382" s="7"/>
      <c r="B382" s="7"/>
      <c r="C382" s="7"/>
      <c r="D382" s="7"/>
      <c r="E382" s="7"/>
      <c r="F382" s="264"/>
      <c r="G382" s="7"/>
      <c r="H382" s="7"/>
      <c r="I382" s="7"/>
      <c r="J382" s="7"/>
      <c r="K382" s="7"/>
      <c r="L382" s="7"/>
      <c r="M382" s="7"/>
      <c r="N382" s="7"/>
      <c r="O382" s="265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</row>
    <row r="383" ht="18.0" customHeight="1">
      <c r="A383" s="7"/>
      <c r="B383" s="7"/>
      <c r="C383" s="7"/>
      <c r="D383" s="7"/>
      <c r="E383" s="7"/>
      <c r="F383" s="264"/>
      <c r="G383" s="7"/>
      <c r="H383" s="7"/>
      <c r="I383" s="7"/>
      <c r="J383" s="7"/>
      <c r="K383" s="7"/>
      <c r="L383" s="7"/>
      <c r="M383" s="7"/>
      <c r="N383" s="7"/>
      <c r="O383" s="265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</row>
    <row r="384" ht="18.0" customHeight="1">
      <c r="A384" s="7"/>
      <c r="B384" s="7"/>
      <c r="C384" s="7"/>
      <c r="D384" s="7"/>
      <c r="E384" s="7"/>
      <c r="F384" s="264"/>
      <c r="G384" s="7"/>
      <c r="H384" s="7"/>
      <c r="I384" s="7"/>
      <c r="J384" s="7"/>
      <c r="K384" s="7"/>
      <c r="L384" s="7"/>
      <c r="M384" s="7"/>
      <c r="N384" s="7"/>
      <c r="O384" s="265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</row>
    <row r="385" ht="18.0" customHeight="1">
      <c r="A385" s="7"/>
      <c r="B385" s="7"/>
      <c r="C385" s="7"/>
      <c r="D385" s="7"/>
      <c r="E385" s="7"/>
      <c r="F385" s="264"/>
      <c r="G385" s="7"/>
      <c r="H385" s="7"/>
      <c r="I385" s="7"/>
      <c r="J385" s="7"/>
      <c r="K385" s="7"/>
      <c r="L385" s="7"/>
      <c r="M385" s="7"/>
      <c r="N385" s="7"/>
      <c r="O385" s="265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</row>
    <row r="386" ht="18.0" customHeight="1">
      <c r="A386" s="7"/>
      <c r="B386" s="7"/>
      <c r="C386" s="7"/>
      <c r="D386" s="7"/>
      <c r="E386" s="7"/>
      <c r="F386" s="264"/>
      <c r="G386" s="7"/>
      <c r="H386" s="7"/>
      <c r="I386" s="7"/>
      <c r="J386" s="7"/>
      <c r="K386" s="7"/>
      <c r="L386" s="7"/>
      <c r="M386" s="7"/>
      <c r="N386" s="7"/>
      <c r="O386" s="265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</row>
    <row r="387" ht="18.0" customHeight="1">
      <c r="A387" s="7"/>
      <c r="B387" s="7"/>
      <c r="C387" s="7"/>
      <c r="D387" s="7"/>
      <c r="E387" s="7"/>
      <c r="F387" s="264"/>
      <c r="G387" s="7"/>
      <c r="H387" s="7"/>
      <c r="I387" s="7"/>
      <c r="J387" s="7"/>
      <c r="K387" s="7"/>
      <c r="L387" s="7"/>
      <c r="M387" s="7"/>
      <c r="N387" s="7"/>
      <c r="O387" s="265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</row>
    <row r="388" ht="18.0" customHeight="1">
      <c r="A388" s="7"/>
      <c r="B388" s="7"/>
      <c r="C388" s="7"/>
      <c r="D388" s="7"/>
      <c r="E388" s="7"/>
      <c r="F388" s="264"/>
      <c r="G388" s="7"/>
      <c r="H388" s="7"/>
      <c r="I388" s="7"/>
      <c r="J388" s="7"/>
      <c r="K388" s="7"/>
      <c r="L388" s="7"/>
      <c r="M388" s="7"/>
      <c r="N388" s="7"/>
      <c r="O388" s="265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</row>
    <row r="389" ht="18.0" customHeight="1">
      <c r="A389" s="7"/>
      <c r="B389" s="7"/>
      <c r="C389" s="7"/>
      <c r="D389" s="7"/>
      <c r="E389" s="7"/>
      <c r="F389" s="264"/>
      <c r="G389" s="7"/>
      <c r="H389" s="7"/>
      <c r="I389" s="7"/>
      <c r="J389" s="7"/>
      <c r="K389" s="7"/>
      <c r="L389" s="7"/>
      <c r="M389" s="7"/>
      <c r="N389" s="7"/>
      <c r="O389" s="265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</row>
    <row r="390" ht="18.0" customHeight="1">
      <c r="A390" s="7"/>
      <c r="B390" s="7"/>
      <c r="C390" s="7"/>
      <c r="D390" s="7"/>
      <c r="E390" s="7"/>
      <c r="F390" s="264"/>
      <c r="G390" s="7"/>
      <c r="H390" s="7"/>
      <c r="I390" s="7"/>
      <c r="J390" s="7"/>
      <c r="K390" s="7"/>
      <c r="L390" s="7"/>
      <c r="M390" s="7"/>
      <c r="N390" s="7"/>
      <c r="O390" s="265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</row>
    <row r="391" ht="18.0" customHeight="1">
      <c r="A391" s="7"/>
      <c r="B391" s="7"/>
      <c r="C391" s="7"/>
      <c r="D391" s="7"/>
      <c r="E391" s="7"/>
      <c r="F391" s="264"/>
      <c r="G391" s="7"/>
      <c r="H391" s="7"/>
      <c r="I391" s="7"/>
      <c r="J391" s="7"/>
      <c r="K391" s="7"/>
      <c r="L391" s="7"/>
      <c r="M391" s="7"/>
      <c r="N391" s="7"/>
      <c r="O391" s="265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</row>
    <row r="392" ht="18.0" customHeight="1">
      <c r="A392" s="7"/>
      <c r="B392" s="7"/>
      <c r="C392" s="7"/>
      <c r="D392" s="7"/>
      <c r="E392" s="7"/>
      <c r="F392" s="264"/>
      <c r="G392" s="7"/>
      <c r="H392" s="7"/>
      <c r="I392" s="7"/>
      <c r="J392" s="7"/>
      <c r="K392" s="7"/>
      <c r="L392" s="7"/>
      <c r="M392" s="7"/>
      <c r="N392" s="7"/>
      <c r="O392" s="265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</row>
    <row r="393" ht="18.0" customHeight="1">
      <c r="A393" s="7"/>
      <c r="B393" s="7"/>
      <c r="C393" s="7"/>
      <c r="D393" s="7"/>
      <c r="E393" s="7"/>
      <c r="F393" s="264"/>
      <c r="G393" s="7"/>
      <c r="H393" s="7"/>
      <c r="I393" s="7"/>
      <c r="J393" s="7"/>
      <c r="K393" s="7"/>
      <c r="L393" s="7"/>
      <c r="M393" s="7"/>
      <c r="N393" s="7"/>
      <c r="O393" s="265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</row>
    <row r="394" ht="18.0" customHeight="1">
      <c r="A394" s="7"/>
      <c r="B394" s="7"/>
      <c r="C394" s="7"/>
      <c r="D394" s="7"/>
      <c r="E394" s="7"/>
      <c r="F394" s="264"/>
      <c r="G394" s="7"/>
      <c r="H394" s="7"/>
      <c r="I394" s="7"/>
      <c r="J394" s="7"/>
      <c r="K394" s="7"/>
      <c r="L394" s="7"/>
      <c r="M394" s="7"/>
      <c r="N394" s="7"/>
      <c r="O394" s="265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</row>
    <row r="395" ht="18.0" customHeight="1">
      <c r="A395" s="7"/>
      <c r="B395" s="7"/>
      <c r="C395" s="7"/>
      <c r="D395" s="7"/>
      <c r="E395" s="7"/>
      <c r="F395" s="264"/>
      <c r="G395" s="7"/>
      <c r="H395" s="7"/>
      <c r="I395" s="7"/>
      <c r="J395" s="7"/>
      <c r="K395" s="7"/>
      <c r="L395" s="7"/>
      <c r="M395" s="7"/>
      <c r="N395" s="7"/>
      <c r="O395" s="265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</row>
    <row r="396" ht="18.0" customHeight="1">
      <c r="A396" s="7"/>
      <c r="B396" s="7"/>
      <c r="C396" s="7"/>
      <c r="D396" s="7"/>
      <c r="E396" s="7"/>
      <c r="F396" s="264"/>
      <c r="G396" s="7"/>
      <c r="H396" s="7"/>
      <c r="I396" s="7"/>
      <c r="J396" s="7"/>
      <c r="K396" s="7"/>
      <c r="L396" s="7"/>
      <c r="M396" s="7"/>
      <c r="N396" s="7"/>
      <c r="O396" s="265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</row>
    <row r="397" ht="18.0" customHeight="1">
      <c r="A397" s="7"/>
      <c r="B397" s="7"/>
      <c r="C397" s="7"/>
      <c r="D397" s="7"/>
      <c r="E397" s="7"/>
      <c r="F397" s="264"/>
      <c r="G397" s="7"/>
      <c r="H397" s="7"/>
      <c r="I397" s="7"/>
      <c r="J397" s="7"/>
      <c r="K397" s="7"/>
      <c r="L397" s="7"/>
      <c r="M397" s="7"/>
      <c r="N397" s="7"/>
      <c r="O397" s="265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</row>
    <row r="398" ht="18.0" customHeight="1">
      <c r="A398" s="7"/>
      <c r="B398" s="7"/>
      <c r="C398" s="7"/>
      <c r="D398" s="7"/>
      <c r="E398" s="7"/>
      <c r="F398" s="264"/>
      <c r="G398" s="7"/>
      <c r="H398" s="7"/>
      <c r="I398" s="7"/>
      <c r="J398" s="7"/>
      <c r="K398" s="7"/>
      <c r="L398" s="7"/>
      <c r="M398" s="7"/>
      <c r="N398" s="7"/>
      <c r="O398" s="265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</row>
    <row r="399" ht="18.0" customHeight="1">
      <c r="A399" s="7"/>
      <c r="B399" s="7"/>
      <c r="C399" s="7"/>
      <c r="D399" s="7"/>
      <c r="E399" s="7"/>
      <c r="F399" s="264"/>
      <c r="G399" s="7"/>
      <c r="H399" s="7"/>
      <c r="I399" s="7"/>
      <c r="J399" s="7"/>
      <c r="K399" s="7"/>
      <c r="L399" s="7"/>
      <c r="M399" s="7"/>
      <c r="N399" s="7"/>
      <c r="O399" s="265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</row>
    <row r="400" ht="18.0" customHeight="1">
      <c r="A400" s="7"/>
      <c r="B400" s="7"/>
      <c r="C400" s="7"/>
      <c r="D400" s="7"/>
      <c r="E400" s="7"/>
      <c r="F400" s="264"/>
      <c r="G400" s="7"/>
      <c r="H400" s="7"/>
      <c r="I400" s="7"/>
      <c r="J400" s="7"/>
      <c r="K400" s="7"/>
      <c r="L400" s="7"/>
      <c r="M400" s="7"/>
      <c r="N400" s="7"/>
      <c r="O400" s="265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</row>
    <row r="401" ht="18.0" customHeight="1">
      <c r="A401" s="7"/>
      <c r="B401" s="7"/>
      <c r="C401" s="7"/>
      <c r="D401" s="7"/>
      <c r="E401" s="7"/>
      <c r="F401" s="264"/>
      <c r="G401" s="7"/>
      <c r="H401" s="7"/>
      <c r="I401" s="7"/>
      <c r="J401" s="7"/>
      <c r="K401" s="7"/>
      <c r="L401" s="7"/>
      <c r="M401" s="7"/>
      <c r="N401" s="7"/>
      <c r="O401" s="265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</row>
    <row r="402" ht="18.0" customHeight="1">
      <c r="A402" s="7"/>
      <c r="B402" s="7"/>
      <c r="C402" s="7"/>
      <c r="D402" s="7"/>
      <c r="E402" s="7"/>
      <c r="F402" s="264"/>
      <c r="G402" s="7"/>
      <c r="H402" s="7"/>
      <c r="I402" s="7"/>
      <c r="J402" s="7"/>
      <c r="K402" s="7"/>
      <c r="L402" s="7"/>
      <c r="M402" s="7"/>
      <c r="N402" s="7"/>
      <c r="O402" s="265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</row>
    <row r="403" ht="18.0" customHeight="1">
      <c r="A403" s="7"/>
      <c r="B403" s="7"/>
      <c r="C403" s="7"/>
      <c r="D403" s="7"/>
      <c r="E403" s="7"/>
      <c r="F403" s="264"/>
      <c r="G403" s="7"/>
      <c r="H403" s="7"/>
      <c r="I403" s="7"/>
      <c r="J403" s="7"/>
      <c r="K403" s="7"/>
      <c r="L403" s="7"/>
      <c r="M403" s="7"/>
      <c r="N403" s="7"/>
      <c r="O403" s="265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</row>
    <row r="404" ht="18.0" customHeight="1">
      <c r="A404" s="7"/>
      <c r="B404" s="7"/>
      <c r="C404" s="7"/>
      <c r="D404" s="7"/>
      <c r="E404" s="7"/>
      <c r="F404" s="264"/>
      <c r="G404" s="7"/>
      <c r="H404" s="7"/>
      <c r="I404" s="7"/>
      <c r="J404" s="7"/>
      <c r="K404" s="7"/>
      <c r="L404" s="7"/>
      <c r="M404" s="7"/>
      <c r="N404" s="7"/>
      <c r="O404" s="265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</row>
    <row r="405" ht="18.0" customHeight="1">
      <c r="A405" s="7"/>
      <c r="B405" s="7"/>
      <c r="C405" s="7"/>
      <c r="D405" s="7"/>
      <c r="E405" s="7"/>
      <c r="F405" s="264"/>
      <c r="G405" s="7"/>
      <c r="H405" s="7"/>
      <c r="I405" s="7"/>
      <c r="J405" s="7"/>
      <c r="K405" s="7"/>
      <c r="L405" s="7"/>
      <c r="M405" s="7"/>
      <c r="N405" s="7"/>
      <c r="O405" s="265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</row>
    <row r="406" ht="18.0" customHeight="1">
      <c r="A406" s="7"/>
      <c r="B406" s="7"/>
      <c r="C406" s="7"/>
      <c r="D406" s="7"/>
      <c r="E406" s="7"/>
      <c r="F406" s="264"/>
      <c r="G406" s="7"/>
      <c r="H406" s="7"/>
      <c r="I406" s="7"/>
      <c r="J406" s="7"/>
      <c r="K406" s="7"/>
      <c r="L406" s="7"/>
      <c r="M406" s="7"/>
      <c r="N406" s="7"/>
      <c r="O406" s="265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</row>
    <row r="407" ht="18.0" customHeight="1">
      <c r="A407" s="7"/>
      <c r="B407" s="7"/>
      <c r="C407" s="7"/>
      <c r="D407" s="7"/>
      <c r="E407" s="7"/>
      <c r="F407" s="264"/>
      <c r="G407" s="7"/>
      <c r="H407" s="7"/>
      <c r="I407" s="7"/>
      <c r="J407" s="7"/>
      <c r="K407" s="7"/>
      <c r="L407" s="7"/>
      <c r="M407" s="7"/>
      <c r="N407" s="7"/>
      <c r="O407" s="265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</row>
    <row r="408" ht="18.0" customHeight="1">
      <c r="A408" s="7"/>
      <c r="B408" s="7"/>
      <c r="C408" s="7"/>
      <c r="D408" s="7"/>
      <c r="E408" s="7"/>
      <c r="F408" s="264"/>
      <c r="G408" s="7"/>
      <c r="H408" s="7"/>
      <c r="I408" s="7"/>
      <c r="J408" s="7"/>
      <c r="K408" s="7"/>
      <c r="L408" s="7"/>
      <c r="M408" s="7"/>
      <c r="N408" s="7"/>
      <c r="O408" s="265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</row>
    <row r="409" ht="18.0" customHeight="1">
      <c r="A409" s="7"/>
      <c r="B409" s="7"/>
      <c r="C409" s="7"/>
      <c r="D409" s="7"/>
      <c r="E409" s="7"/>
      <c r="F409" s="264"/>
      <c r="G409" s="7"/>
      <c r="H409" s="7"/>
      <c r="I409" s="7"/>
      <c r="J409" s="7"/>
      <c r="K409" s="7"/>
      <c r="L409" s="7"/>
      <c r="M409" s="7"/>
      <c r="N409" s="7"/>
      <c r="O409" s="265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</row>
    <row r="410" ht="18.0" customHeight="1">
      <c r="A410" s="7"/>
      <c r="B410" s="7"/>
      <c r="C410" s="7"/>
      <c r="D410" s="7"/>
      <c r="E410" s="7"/>
      <c r="F410" s="264"/>
      <c r="G410" s="7"/>
      <c r="H410" s="7"/>
      <c r="I410" s="7"/>
      <c r="J410" s="7"/>
      <c r="K410" s="7"/>
      <c r="L410" s="7"/>
      <c r="M410" s="7"/>
      <c r="N410" s="7"/>
      <c r="O410" s="265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</row>
    <row r="411" ht="18.0" customHeight="1">
      <c r="A411" s="7"/>
      <c r="B411" s="7"/>
      <c r="C411" s="7"/>
      <c r="D411" s="7"/>
      <c r="E411" s="7"/>
      <c r="F411" s="264"/>
      <c r="G411" s="7"/>
      <c r="H411" s="7"/>
      <c r="I411" s="7"/>
      <c r="J411" s="7"/>
      <c r="K411" s="7"/>
      <c r="L411" s="7"/>
      <c r="M411" s="7"/>
      <c r="N411" s="7"/>
      <c r="O411" s="265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</row>
    <row r="412" ht="18.0" customHeight="1">
      <c r="A412" s="7"/>
      <c r="B412" s="7"/>
      <c r="C412" s="7"/>
      <c r="D412" s="7"/>
      <c r="E412" s="7"/>
      <c r="F412" s="264"/>
      <c r="G412" s="7"/>
      <c r="H412" s="7"/>
      <c r="I412" s="7"/>
      <c r="J412" s="7"/>
      <c r="K412" s="7"/>
      <c r="L412" s="7"/>
      <c r="M412" s="7"/>
      <c r="N412" s="7"/>
      <c r="O412" s="265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</row>
    <row r="413" ht="18.0" customHeight="1">
      <c r="A413" s="7"/>
      <c r="B413" s="7"/>
      <c r="C413" s="7"/>
      <c r="D413" s="7"/>
      <c r="E413" s="7"/>
      <c r="F413" s="264"/>
      <c r="G413" s="7"/>
      <c r="H413" s="7"/>
      <c r="I413" s="7"/>
      <c r="J413" s="7"/>
      <c r="K413" s="7"/>
      <c r="L413" s="7"/>
      <c r="M413" s="7"/>
      <c r="N413" s="7"/>
      <c r="O413" s="265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</row>
    <row r="414" ht="18.0" customHeight="1">
      <c r="A414" s="7"/>
      <c r="B414" s="7"/>
      <c r="C414" s="7"/>
      <c r="D414" s="7"/>
      <c r="E414" s="7"/>
      <c r="F414" s="264"/>
      <c r="G414" s="7"/>
      <c r="H414" s="7"/>
      <c r="I414" s="7"/>
      <c r="J414" s="7"/>
      <c r="K414" s="7"/>
      <c r="L414" s="7"/>
      <c r="M414" s="7"/>
      <c r="N414" s="7"/>
      <c r="O414" s="265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</row>
    <row r="415" ht="18.0" customHeight="1">
      <c r="A415" s="7"/>
      <c r="B415" s="7"/>
      <c r="C415" s="7"/>
      <c r="D415" s="7"/>
      <c r="E415" s="7"/>
      <c r="F415" s="264"/>
      <c r="G415" s="7"/>
      <c r="H415" s="7"/>
      <c r="I415" s="7"/>
      <c r="J415" s="7"/>
      <c r="K415" s="7"/>
      <c r="L415" s="7"/>
      <c r="M415" s="7"/>
      <c r="N415" s="7"/>
      <c r="O415" s="265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</row>
    <row r="416" ht="18.0" customHeight="1">
      <c r="A416" s="7"/>
      <c r="B416" s="7"/>
      <c r="C416" s="7"/>
      <c r="D416" s="7"/>
      <c r="E416" s="7"/>
      <c r="F416" s="264"/>
      <c r="G416" s="7"/>
      <c r="H416" s="7"/>
      <c r="I416" s="7"/>
      <c r="J416" s="7"/>
      <c r="K416" s="7"/>
      <c r="L416" s="7"/>
      <c r="M416" s="7"/>
      <c r="N416" s="7"/>
      <c r="O416" s="265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</row>
    <row r="417" ht="18.0" customHeight="1">
      <c r="A417" s="7"/>
      <c r="B417" s="7"/>
      <c r="C417" s="7"/>
      <c r="D417" s="7"/>
      <c r="E417" s="7"/>
      <c r="F417" s="264"/>
      <c r="G417" s="7"/>
      <c r="H417" s="7"/>
      <c r="I417" s="7"/>
      <c r="J417" s="7"/>
      <c r="K417" s="7"/>
      <c r="L417" s="7"/>
      <c r="M417" s="7"/>
      <c r="N417" s="7"/>
      <c r="O417" s="265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</row>
    <row r="418" ht="18.0" customHeight="1">
      <c r="A418" s="7"/>
      <c r="B418" s="7"/>
      <c r="C418" s="7"/>
      <c r="D418" s="7"/>
      <c r="E418" s="7"/>
      <c r="F418" s="264"/>
      <c r="G418" s="7"/>
      <c r="H418" s="7"/>
      <c r="I418" s="7"/>
      <c r="J418" s="7"/>
      <c r="K418" s="7"/>
      <c r="L418" s="7"/>
      <c r="M418" s="7"/>
      <c r="N418" s="7"/>
      <c r="O418" s="265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</row>
    <row r="419" ht="18.0" customHeight="1">
      <c r="A419" s="7"/>
      <c r="B419" s="7"/>
      <c r="C419" s="7"/>
      <c r="D419" s="7"/>
      <c r="E419" s="7"/>
      <c r="F419" s="264"/>
      <c r="G419" s="7"/>
      <c r="H419" s="7"/>
      <c r="I419" s="7"/>
      <c r="J419" s="7"/>
      <c r="K419" s="7"/>
      <c r="L419" s="7"/>
      <c r="M419" s="7"/>
      <c r="N419" s="7"/>
      <c r="O419" s="265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</row>
    <row r="420" ht="18.0" customHeight="1">
      <c r="A420" s="7"/>
      <c r="B420" s="7"/>
      <c r="C420" s="7"/>
      <c r="D420" s="7"/>
      <c r="E420" s="7"/>
      <c r="F420" s="264"/>
      <c r="G420" s="7"/>
      <c r="H420" s="7"/>
      <c r="I420" s="7"/>
      <c r="J420" s="7"/>
      <c r="K420" s="7"/>
      <c r="L420" s="7"/>
      <c r="M420" s="7"/>
      <c r="N420" s="7"/>
      <c r="O420" s="265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</row>
    <row r="421" ht="18.0" customHeight="1">
      <c r="A421" s="7"/>
      <c r="B421" s="7"/>
      <c r="C421" s="7"/>
      <c r="D421" s="7"/>
      <c r="E421" s="7"/>
      <c r="F421" s="264"/>
      <c r="G421" s="7"/>
      <c r="H421" s="7"/>
      <c r="I421" s="7"/>
      <c r="J421" s="7"/>
      <c r="K421" s="7"/>
      <c r="L421" s="7"/>
      <c r="M421" s="7"/>
      <c r="N421" s="7"/>
      <c r="O421" s="265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</row>
    <row r="422" ht="18.0" customHeight="1">
      <c r="A422" s="7"/>
      <c r="B422" s="7"/>
      <c r="C422" s="7"/>
      <c r="D422" s="7"/>
      <c r="E422" s="7"/>
      <c r="F422" s="264"/>
      <c r="G422" s="7"/>
      <c r="H422" s="7"/>
      <c r="I422" s="7"/>
      <c r="J422" s="7"/>
      <c r="K422" s="7"/>
      <c r="L422" s="7"/>
      <c r="M422" s="7"/>
      <c r="N422" s="7"/>
      <c r="O422" s="265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</row>
    <row r="423" ht="18.0" customHeight="1">
      <c r="A423" s="7"/>
      <c r="B423" s="7"/>
      <c r="C423" s="7"/>
      <c r="D423" s="7"/>
      <c r="E423" s="7"/>
      <c r="F423" s="264"/>
      <c r="G423" s="7"/>
      <c r="H423" s="7"/>
      <c r="I423" s="7"/>
      <c r="J423" s="7"/>
      <c r="K423" s="7"/>
      <c r="L423" s="7"/>
      <c r="M423" s="7"/>
      <c r="N423" s="7"/>
      <c r="O423" s="265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</row>
    <row r="424" ht="18.0" customHeight="1">
      <c r="A424" s="7"/>
      <c r="B424" s="7"/>
      <c r="C424" s="7"/>
      <c r="D424" s="7"/>
      <c r="E424" s="7"/>
      <c r="F424" s="264"/>
      <c r="G424" s="7"/>
      <c r="H424" s="7"/>
      <c r="I424" s="7"/>
      <c r="J424" s="7"/>
      <c r="K424" s="7"/>
      <c r="L424" s="7"/>
      <c r="M424" s="7"/>
      <c r="N424" s="7"/>
      <c r="O424" s="265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</row>
    <row r="425" ht="18.0" customHeight="1">
      <c r="A425" s="7"/>
      <c r="B425" s="7"/>
      <c r="C425" s="7"/>
      <c r="D425" s="7"/>
      <c r="E425" s="7"/>
      <c r="F425" s="264"/>
      <c r="G425" s="7"/>
      <c r="H425" s="7"/>
      <c r="I425" s="7"/>
      <c r="J425" s="7"/>
      <c r="K425" s="7"/>
      <c r="L425" s="7"/>
      <c r="M425" s="7"/>
      <c r="N425" s="7"/>
      <c r="O425" s="265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</row>
    <row r="426" ht="18.0" customHeight="1">
      <c r="A426" s="7"/>
      <c r="B426" s="7"/>
      <c r="C426" s="7"/>
      <c r="D426" s="7"/>
      <c r="E426" s="7"/>
      <c r="F426" s="264"/>
      <c r="G426" s="7"/>
      <c r="H426" s="7"/>
      <c r="I426" s="7"/>
      <c r="J426" s="7"/>
      <c r="K426" s="7"/>
      <c r="L426" s="7"/>
      <c r="M426" s="7"/>
      <c r="N426" s="7"/>
      <c r="O426" s="265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</row>
    <row r="427" ht="18.0" customHeight="1">
      <c r="A427" s="7"/>
      <c r="B427" s="7"/>
      <c r="C427" s="7"/>
      <c r="D427" s="7"/>
      <c r="E427" s="7"/>
      <c r="F427" s="264"/>
      <c r="G427" s="7"/>
      <c r="H427" s="7"/>
      <c r="I427" s="7"/>
      <c r="J427" s="7"/>
      <c r="K427" s="7"/>
      <c r="L427" s="7"/>
      <c r="M427" s="7"/>
      <c r="N427" s="7"/>
      <c r="O427" s="265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</row>
    <row r="428" ht="18.0" customHeight="1">
      <c r="A428" s="7"/>
      <c r="B428" s="7"/>
      <c r="C428" s="7"/>
      <c r="D428" s="7"/>
      <c r="E428" s="7"/>
      <c r="F428" s="264"/>
      <c r="G428" s="7"/>
      <c r="H428" s="7"/>
      <c r="I428" s="7"/>
      <c r="J428" s="7"/>
      <c r="K428" s="7"/>
      <c r="L428" s="7"/>
      <c r="M428" s="7"/>
      <c r="N428" s="7"/>
      <c r="O428" s="265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</row>
    <row r="429" ht="18.0" customHeight="1">
      <c r="A429" s="7"/>
      <c r="B429" s="7"/>
      <c r="C429" s="7"/>
      <c r="D429" s="7"/>
      <c r="E429" s="7"/>
      <c r="F429" s="264"/>
      <c r="G429" s="7"/>
      <c r="H429" s="7"/>
      <c r="I429" s="7"/>
      <c r="J429" s="7"/>
      <c r="K429" s="7"/>
      <c r="L429" s="7"/>
      <c r="M429" s="7"/>
      <c r="N429" s="7"/>
      <c r="O429" s="265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</row>
    <row r="430" ht="18.0" customHeight="1">
      <c r="A430" s="7"/>
      <c r="B430" s="7"/>
      <c r="C430" s="7"/>
      <c r="D430" s="7"/>
      <c r="E430" s="7"/>
      <c r="F430" s="264"/>
      <c r="G430" s="7"/>
      <c r="H430" s="7"/>
      <c r="I430" s="7"/>
      <c r="J430" s="7"/>
      <c r="K430" s="7"/>
      <c r="L430" s="7"/>
      <c r="M430" s="7"/>
      <c r="N430" s="7"/>
      <c r="O430" s="265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</row>
    <row r="431" ht="18.0" customHeight="1">
      <c r="A431" s="7"/>
      <c r="B431" s="7"/>
      <c r="C431" s="7"/>
      <c r="D431" s="7"/>
      <c r="E431" s="7"/>
      <c r="F431" s="264"/>
      <c r="G431" s="7"/>
      <c r="H431" s="7"/>
      <c r="I431" s="7"/>
      <c r="J431" s="7"/>
      <c r="K431" s="7"/>
      <c r="L431" s="7"/>
      <c r="M431" s="7"/>
      <c r="N431" s="7"/>
      <c r="O431" s="265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</row>
    <row r="432" ht="18.0" customHeight="1">
      <c r="A432" s="7"/>
      <c r="B432" s="7"/>
      <c r="C432" s="7"/>
      <c r="D432" s="7"/>
      <c r="E432" s="7"/>
      <c r="F432" s="264"/>
      <c r="G432" s="7"/>
      <c r="H432" s="7"/>
      <c r="I432" s="7"/>
      <c r="J432" s="7"/>
      <c r="K432" s="7"/>
      <c r="L432" s="7"/>
      <c r="M432" s="7"/>
      <c r="N432" s="7"/>
      <c r="O432" s="265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</row>
    <row r="433" ht="18.0" customHeight="1">
      <c r="A433" s="7"/>
      <c r="B433" s="7"/>
      <c r="C433" s="7"/>
      <c r="D433" s="7"/>
      <c r="E433" s="7"/>
      <c r="F433" s="264"/>
      <c r="G433" s="7"/>
      <c r="H433" s="7"/>
      <c r="I433" s="7"/>
      <c r="J433" s="7"/>
      <c r="K433" s="7"/>
      <c r="L433" s="7"/>
      <c r="M433" s="7"/>
      <c r="N433" s="7"/>
      <c r="O433" s="265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</row>
    <row r="434" ht="18.0" customHeight="1">
      <c r="A434" s="7"/>
      <c r="B434" s="7"/>
      <c r="C434" s="7"/>
      <c r="D434" s="7"/>
      <c r="E434" s="7"/>
      <c r="F434" s="264"/>
      <c r="G434" s="7"/>
      <c r="H434" s="7"/>
      <c r="I434" s="7"/>
      <c r="J434" s="7"/>
      <c r="K434" s="7"/>
      <c r="L434" s="7"/>
      <c r="M434" s="7"/>
      <c r="N434" s="7"/>
      <c r="O434" s="265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</row>
    <row r="435" ht="18.0" customHeight="1">
      <c r="A435" s="7"/>
      <c r="B435" s="7"/>
      <c r="C435" s="7"/>
      <c r="D435" s="7"/>
      <c r="E435" s="7"/>
      <c r="F435" s="264"/>
      <c r="G435" s="7"/>
      <c r="H435" s="7"/>
      <c r="I435" s="7"/>
      <c r="J435" s="7"/>
      <c r="K435" s="7"/>
      <c r="L435" s="7"/>
      <c r="M435" s="7"/>
      <c r="N435" s="7"/>
      <c r="O435" s="265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</row>
    <row r="436" ht="18.0" customHeight="1">
      <c r="A436" s="7"/>
      <c r="B436" s="7"/>
      <c r="C436" s="7"/>
      <c r="D436" s="7"/>
      <c r="E436" s="7"/>
      <c r="F436" s="264"/>
      <c r="G436" s="7"/>
      <c r="H436" s="7"/>
      <c r="I436" s="7"/>
      <c r="J436" s="7"/>
      <c r="K436" s="7"/>
      <c r="L436" s="7"/>
      <c r="M436" s="7"/>
      <c r="N436" s="7"/>
      <c r="O436" s="265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</row>
    <row r="437" ht="18.0" customHeight="1">
      <c r="A437" s="7"/>
      <c r="B437" s="7"/>
      <c r="C437" s="7"/>
      <c r="D437" s="7"/>
      <c r="E437" s="7"/>
      <c r="F437" s="264"/>
      <c r="G437" s="7"/>
      <c r="H437" s="7"/>
      <c r="I437" s="7"/>
      <c r="J437" s="7"/>
      <c r="K437" s="7"/>
      <c r="L437" s="7"/>
      <c r="M437" s="7"/>
      <c r="N437" s="7"/>
      <c r="O437" s="265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</row>
    <row r="438" ht="18.0" customHeight="1">
      <c r="A438" s="7"/>
      <c r="B438" s="7"/>
      <c r="C438" s="7"/>
      <c r="D438" s="7"/>
      <c r="E438" s="7"/>
      <c r="F438" s="264"/>
      <c r="G438" s="7"/>
      <c r="H438" s="7"/>
      <c r="I438" s="7"/>
      <c r="J438" s="7"/>
      <c r="K438" s="7"/>
      <c r="L438" s="7"/>
      <c r="M438" s="7"/>
      <c r="N438" s="7"/>
      <c r="O438" s="265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</row>
    <row r="439" ht="18.0" customHeight="1">
      <c r="A439" s="7"/>
      <c r="B439" s="7"/>
      <c r="C439" s="7"/>
      <c r="D439" s="7"/>
      <c r="E439" s="7"/>
      <c r="F439" s="264"/>
      <c r="G439" s="7"/>
      <c r="H439" s="7"/>
      <c r="I439" s="7"/>
      <c r="J439" s="7"/>
      <c r="K439" s="7"/>
      <c r="L439" s="7"/>
      <c r="M439" s="7"/>
      <c r="N439" s="7"/>
      <c r="O439" s="265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</row>
    <row r="440" ht="18.0" customHeight="1">
      <c r="A440" s="7"/>
      <c r="B440" s="7"/>
      <c r="C440" s="7"/>
      <c r="D440" s="7"/>
      <c r="E440" s="7"/>
      <c r="F440" s="264"/>
      <c r="G440" s="7"/>
      <c r="H440" s="7"/>
      <c r="I440" s="7"/>
      <c r="J440" s="7"/>
      <c r="K440" s="7"/>
      <c r="L440" s="7"/>
      <c r="M440" s="7"/>
      <c r="N440" s="7"/>
      <c r="O440" s="265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</row>
    <row r="441" ht="18.0" customHeight="1">
      <c r="A441" s="7"/>
      <c r="B441" s="7"/>
      <c r="C441" s="7"/>
      <c r="D441" s="7"/>
      <c r="E441" s="7"/>
      <c r="F441" s="264"/>
      <c r="G441" s="7"/>
      <c r="H441" s="7"/>
      <c r="I441" s="7"/>
      <c r="J441" s="7"/>
      <c r="K441" s="7"/>
      <c r="L441" s="7"/>
      <c r="M441" s="7"/>
      <c r="N441" s="7"/>
      <c r="O441" s="265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</row>
    <row r="442" ht="18.0" customHeight="1">
      <c r="A442" s="7"/>
      <c r="B442" s="7"/>
      <c r="C442" s="7"/>
      <c r="D442" s="7"/>
      <c r="E442" s="7"/>
      <c r="F442" s="264"/>
      <c r="G442" s="7"/>
      <c r="H442" s="7"/>
      <c r="I442" s="7"/>
      <c r="J442" s="7"/>
      <c r="K442" s="7"/>
      <c r="L442" s="7"/>
      <c r="M442" s="7"/>
      <c r="N442" s="7"/>
      <c r="O442" s="265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</row>
    <row r="443" ht="18.0" customHeight="1">
      <c r="A443" s="7"/>
      <c r="B443" s="7"/>
      <c r="C443" s="7"/>
      <c r="D443" s="7"/>
      <c r="E443" s="7"/>
      <c r="F443" s="264"/>
      <c r="G443" s="7"/>
      <c r="H443" s="7"/>
      <c r="I443" s="7"/>
      <c r="J443" s="7"/>
      <c r="K443" s="7"/>
      <c r="L443" s="7"/>
      <c r="M443" s="7"/>
      <c r="N443" s="7"/>
      <c r="O443" s="265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</row>
    <row r="444" ht="18.0" customHeight="1">
      <c r="A444" s="7"/>
      <c r="B444" s="7"/>
      <c r="C444" s="7"/>
      <c r="D444" s="7"/>
      <c r="E444" s="7"/>
      <c r="F444" s="264"/>
      <c r="G444" s="7"/>
      <c r="H444" s="7"/>
      <c r="I444" s="7"/>
      <c r="J444" s="7"/>
      <c r="K444" s="7"/>
      <c r="L444" s="7"/>
      <c r="M444" s="7"/>
      <c r="N444" s="7"/>
      <c r="O444" s="265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</row>
    <row r="445" ht="18.0" customHeight="1">
      <c r="A445" s="7"/>
      <c r="B445" s="7"/>
      <c r="C445" s="7"/>
      <c r="D445" s="7"/>
      <c r="E445" s="7"/>
      <c r="F445" s="264"/>
      <c r="G445" s="7"/>
      <c r="H445" s="7"/>
      <c r="I445" s="7"/>
      <c r="J445" s="7"/>
      <c r="K445" s="7"/>
      <c r="L445" s="7"/>
      <c r="M445" s="7"/>
      <c r="N445" s="7"/>
      <c r="O445" s="265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</row>
    <row r="446" ht="18.0" customHeight="1">
      <c r="A446" s="7"/>
      <c r="B446" s="7"/>
      <c r="C446" s="7"/>
      <c r="D446" s="7"/>
      <c r="E446" s="7"/>
      <c r="F446" s="264"/>
      <c r="G446" s="7"/>
      <c r="H446" s="7"/>
      <c r="I446" s="7"/>
      <c r="J446" s="7"/>
      <c r="K446" s="7"/>
      <c r="L446" s="7"/>
      <c r="M446" s="7"/>
      <c r="N446" s="7"/>
      <c r="O446" s="265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</row>
    <row r="447" ht="18.0" customHeight="1">
      <c r="A447" s="7"/>
      <c r="B447" s="7"/>
      <c r="C447" s="7"/>
      <c r="D447" s="7"/>
      <c r="E447" s="7"/>
      <c r="F447" s="264"/>
      <c r="G447" s="7"/>
      <c r="H447" s="7"/>
      <c r="I447" s="7"/>
      <c r="J447" s="7"/>
      <c r="K447" s="7"/>
      <c r="L447" s="7"/>
      <c r="M447" s="7"/>
      <c r="N447" s="7"/>
      <c r="O447" s="265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</row>
    <row r="448" ht="18.0" customHeight="1">
      <c r="A448" s="7"/>
      <c r="B448" s="7"/>
      <c r="C448" s="7"/>
      <c r="D448" s="7"/>
      <c r="E448" s="7"/>
      <c r="F448" s="264"/>
      <c r="G448" s="7"/>
      <c r="H448" s="7"/>
      <c r="I448" s="7"/>
      <c r="J448" s="7"/>
      <c r="K448" s="7"/>
      <c r="L448" s="7"/>
      <c r="M448" s="7"/>
      <c r="N448" s="7"/>
      <c r="O448" s="265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</row>
    <row r="449" ht="18.0" customHeight="1">
      <c r="A449" s="7"/>
      <c r="B449" s="7"/>
      <c r="C449" s="7"/>
      <c r="D449" s="7"/>
      <c r="E449" s="7"/>
      <c r="F449" s="264"/>
      <c r="G449" s="7"/>
      <c r="H449" s="7"/>
      <c r="I449" s="7"/>
      <c r="J449" s="7"/>
      <c r="K449" s="7"/>
      <c r="L449" s="7"/>
      <c r="M449" s="7"/>
      <c r="N449" s="7"/>
      <c r="O449" s="265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</row>
    <row r="450" ht="18.0" customHeight="1">
      <c r="A450" s="7"/>
      <c r="B450" s="7"/>
      <c r="C450" s="7"/>
      <c r="D450" s="7"/>
      <c r="E450" s="7"/>
      <c r="F450" s="264"/>
      <c r="G450" s="7"/>
      <c r="H450" s="7"/>
      <c r="I450" s="7"/>
      <c r="J450" s="7"/>
      <c r="K450" s="7"/>
      <c r="L450" s="7"/>
      <c r="M450" s="7"/>
      <c r="N450" s="7"/>
      <c r="O450" s="265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</row>
    <row r="451" ht="18.0" customHeight="1">
      <c r="A451" s="7"/>
      <c r="B451" s="7"/>
      <c r="C451" s="7"/>
      <c r="D451" s="7"/>
      <c r="E451" s="7"/>
      <c r="F451" s="264"/>
      <c r="G451" s="7"/>
      <c r="H451" s="7"/>
      <c r="I451" s="7"/>
      <c r="J451" s="7"/>
      <c r="K451" s="7"/>
      <c r="L451" s="7"/>
      <c r="M451" s="7"/>
      <c r="N451" s="7"/>
      <c r="O451" s="265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</row>
    <row r="452" ht="18.0" customHeight="1">
      <c r="A452" s="7"/>
      <c r="B452" s="7"/>
      <c r="C452" s="7"/>
      <c r="D452" s="7"/>
      <c r="E452" s="7"/>
      <c r="F452" s="264"/>
      <c r="G452" s="7"/>
      <c r="H452" s="7"/>
      <c r="I452" s="7"/>
      <c r="J452" s="7"/>
      <c r="K452" s="7"/>
      <c r="L452" s="7"/>
      <c r="M452" s="7"/>
      <c r="N452" s="7"/>
      <c r="O452" s="265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</row>
    <row r="453" ht="18.0" customHeight="1">
      <c r="A453" s="7"/>
      <c r="B453" s="7"/>
      <c r="C453" s="7"/>
      <c r="D453" s="7"/>
      <c r="E453" s="7"/>
      <c r="F453" s="264"/>
      <c r="G453" s="7"/>
      <c r="H453" s="7"/>
      <c r="I453" s="7"/>
      <c r="J453" s="7"/>
      <c r="K453" s="7"/>
      <c r="L453" s="7"/>
      <c r="M453" s="7"/>
      <c r="N453" s="7"/>
      <c r="O453" s="265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</row>
    <row r="454" ht="18.0" customHeight="1">
      <c r="A454" s="7"/>
      <c r="B454" s="7"/>
      <c r="C454" s="7"/>
      <c r="D454" s="7"/>
      <c r="E454" s="7"/>
      <c r="F454" s="264"/>
      <c r="G454" s="7"/>
      <c r="H454" s="7"/>
      <c r="I454" s="7"/>
      <c r="J454" s="7"/>
      <c r="K454" s="7"/>
      <c r="L454" s="7"/>
      <c r="M454" s="7"/>
      <c r="N454" s="7"/>
      <c r="O454" s="265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</row>
    <row r="455" ht="18.0" customHeight="1">
      <c r="A455" s="7"/>
      <c r="B455" s="7"/>
      <c r="C455" s="7"/>
      <c r="D455" s="7"/>
      <c r="E455" s="7"/>
      <c r="F455" s="264"/>
      <c r="G455" s="7"/>
      <c r="H455" s="7"/>
      <c r="I455" s="7"/>
      <c r="J455" s="7"/>
      <c r="K455" s="7"/>
      <c r="L455" s="7"/>
      <c r="M455" s="7"/>
      <c r="N455" s="7"/>
      <c r="O455" s="265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</row>
    <row r="456" ht="18.0" customHeight="1">
      <c r="A456" s="7"/>
      <c r="B456" s="7"/>
      <c r="C456" s="7"/>
      <c r="D456" s="7"/>
      <c r="E456" s="7"/>
      <c r="F456" s="264"/>
      <c r="G456" s="7"/>
      <c r="H456" s="7"/>
      <c r="I456" s="7"/>
      <c r="J456" s="7"/>
      <c r="K456" s="7"/>
      <c r="L456" s="7"/>
      <c r="M456" s="7"/>
      <c r="N456" s="7"/>
      <c r="O456" s="265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</row>
    <row r="457" ht="18.0" customHeight="1">
      <c r="A457" s="7"/>
      <c r="B457" s="7"/>
      <c r="C457" s="7"/>
      <c r="D457" s="7"/>
      <c r="E457" s="7"/>
      <c r="F457" s="264"/>
      <c r="G457" s="7"/>
      <c r="H457" s="7"/>
      <c r="I457" s="7"/>
      <c r="J457" s="7"/>
      <c r="K457" s="7"/>
      <c r="L457" s="7"/>
      <c r="M457" s="7"/>
      <c r="N457" s="7"/>
      <c r="O457" s="265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</row>
    <row r="458" ht="18.0" customHeight="1">
      <c r="A458" s="7"/>
      <c r="B458" s="7"/>
      <c r="C458" s="7"/>
      <c r="D458" s="7"/>
      <c r="E458" s="7"/>
      <c r="F458" s="264"/>
      <c r="G458" s="7"/>
      <c r="H458" s="7"/>
      <c r="I458" s="7"/>
      <c r="J458" s="7"/>
      <c r="K458" s="7"/>
      <c r="L458" s="7"/>
      <c r="M458" s="7"/>
      <c r="N458" s="7"/>
      <c r="O458" s="265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</row>
    <row r="459" ht="18.0" customHeight="1">
      <c r="A459" s="7"/>
      <c r="B459" s="7"/>
      <c r="C459" s="7"/>
      <c r="D459" s="7"/>
      <c r="E459" s="7"/>
      <c r="F459" s="264"/>
      <c r="G459" s="7"/>
      <c r="H459" s="7"/>
      <c r="I459" s="7"/>
      <c r="J459" s="7"/>
      <c r="K459" s="7"/>
      <c r="L459" s="7"/>
      <c r="M459" s="7"/>
      <c r="N459" s="7"/>
      <c r="O459" s="265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</row>
    <row r="460" ht="18.0" customHeight="1">
      <c r="A460" s="7"/>
      <c r="B460" s="7"/>
      <c r="C460" s="7"/>
      <c r="D460" s="7"/>
      <c r="E460" s="7"/>
      <c r="F460" s="264"/>
      <c r="G460" s="7"/>
      <c r="H460" s="7"/>
      <c r="I460" s="7"/>
      <c r="J460" s="7"/>
      <c r="K460" s="7"/>
      <c r="L460" s="7"/>
      <c r="M460" s="7"/>
      <c r="N460" s="7"/>
      <c r="O460" s="265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</row>
    <row r="461" ht="18.0" customHeight="1">
      <c r="A461" s="7"/>
      <c r="B461" s="7"/>
      <c r="C461" s="7"/>
      <c r="D461" s="7"/>
      <c r="E461" s="7"/>
      <c r="F461" s="264"/>
      <c r="G461" s="7"/>
      <c r="H461" s="7"/>
      <c r="I461" s="7"/>
      <c r="J461" s="7"/>
      <c r="K461" s="7"/>
      <c r="L461" s="7"/>
      <c r="M461" s="7"/>
      <c r="N461" s="7"/>
      <c r="O461" s="265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</row>
    <row r="462" ht="18.0" customHeight="1">
      <c r="A462" s="7"/>
      <c r="B462" s="7"/>
      <c r="C462" s="7"/>
      <c r="D462" s="7"/>
      <c r="E462" s="7"/>
      <c r="F462" s="264"/>
      <c r="G462" s="7"/>
      <c r="H462" s="7"/>
      <c r="I462" s="7"/>
      <c r="J462" s="7"/>
      <c r="K462" s="7"/>
      <c r="L462" s="7"/>
      <c r="M462" s="7"/>
      <c r="N462" s="7"/>
      <c r="O462" s="265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</row>
    <row r="463" ht="18.0" customHeight="1">
      <c r="A463" s="7"/>
      <c r="B463" s="7"/>
      <c r="C463" s="7"/>
      <c r="D463" s="7"/>
      <c r="E463" s="7"/>
      <c r="F463" s="264"/>
      <c r="G463" s="7"/>
      <c r="H463" s="7"/>
      <c r="I463" s="7"/>
      <c r="J463" s="7"/>
      <c r="K463" s="7"/>
      <c r="L463" s="7"/>
      <c r="M463" s="7"/>
      <c r="N463" s="7"/>
      <c r="O463" s="265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</row>
    <row r="464" ht="18.0" customHeight="1">
      <c r="A464" s="7"/>
      <c r="B464" s="7"/>
      <c r="C464" s="7"/>
      <c r="D464" s="7"/>
      <c r="E464" s="7"/>
      <c r="F464" s="264"/>
      <c r="G464" s="7"/>
      <c r="H464" s="7"/>
      <c r="I464" s="7"/>
      <c r="J464" s="7"/>
      <c r="K464" s="7"/>
      <c r="L464" s="7"/>
      <c r="M464" s="7"/>
      <c r="N464" s="7"/>
      <c r="O464" s="265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</row>
    <row r="465" ht="18.0" customHeight="1">
      <c r="A465" s="7"/>
      <c r="B465" s="7"/>
      <c r="C465" s="7"/>
      <c r="D465" s="7"/>
      <c r="E465" s="7"/>
      <c r="F465" s="264"/>
      <c r="G465" s="7"/>
      <c r="H465" s="7"/>
      <c r="I465" s="7"/>
      <c r="J465" s="7"/>
      <c r="K465" s="7"/>
      <c r="L465" s="7"/>
      <c r="M465" s="7"/>
      <c r="N465" s="7"/>
      <c r="O465" s="265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</row>
    <row r="466" ht="18.0" customHeight="1">
      <c r="A466" s="7"/>
      <c r="B466" s="7"/>
      <c r="C466" s="7"/>
      <c r="D466" s="7"/>
      <c r="E466" s="7"/>
      <c r="F466" s="264"/>
      <c r="G466" s="7"/>
      <c r="H466" s="7"/>
      <c r="I466" s="7"/>
      <c r="J466" s="7"/>
      <c r="K466" s="7"/>
      <c r="L466" s="7"/>
      <c r="M466" s="7"/>
      <c r="N466" s="7"/>
      <c r="O466" s="265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</row>
    <row r="467" ht="18.0" customHeight="1">
      <c r="A467" s="7"/>
      <c r="B467" s="7"/>
      <c r="C467" s="7"/>
      <c r="D467" s="7"/>
      <c r="E467" s="7"/>
      <c r="F467" s="264"/>
      <c r="G467" s="7"/>
      <c r="H467" s="7"/>
      <c r="I467" s="7"/>
      <c r="J467" s="7"/>
      <c r="K467" s="7"/>
      <c r="L467" s="7"/>
      <c r="M467" s="7"/>
      <c r="N467" s="7"/>
      <c r="O467" s="265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</row>
    <row r="468" ht="18.0" customHeight="1">
      <c r="A468" s="7"/>
      <c r="B468" s="7"/>
      <c r="C468" s="7"/>
      <c r="D468" s="7"/>
      <c r="E468" s="7"/>
      <c r="F468" s="264"/>
      <c r="G468" s="7"/>
      <c r="H468" s="7"/>
      <c r="I468" s="7"/>
      <c r="J468" s="7"/>
      <c r="K468" s="7"/>
      <c r="L468" s="7"/>
      <c r="M468" s="7"/>
      <c r="N468" s="7"/>
      <c r="O468" s="265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</row>
    <row r="469" ht="18.0" customHeight="1">
      <c r="A469" s="7"/>
      <c r="B469" s="7"/>
      <c r="C469" s="7"/>
      <c r="D469" s="7"/>
      <c r="E469" s="7"/>
      <c r="F469" s="264"/>
      <c r="G469" s="7"/>
      <c r="H469" s="7"/>
      <c r="I469" s="7"/>
      <c r="J469" s="7"/>
      <c r="K469" s="7"/>
      <c r="L469" s="7"/>
      <c r="M469" s="7"/>
      <c r="N469" s="7"/>
      <c r="O469" s="265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</row>
    <row r="470" ht="18.0" customHeight="1">
      <c r="A470" s="7"/>
      <c r="B470" s="7"/>
      <c r="C470" s="7"/>
      <c r="D470" s="7"/>
      <c r="E470" s="7"/>
      <c r="F470" s="264"/>
      <c r="G470" s="7"/>
      <c r="H470" s="7"/>
      <c r="I470" s="7"/>
      <c r="J470" s="7"/>
      <c r="K470" s="7"/>
      <c r="L470" s="7"/>
      <c r="M470" s="7"/>
      <c r="N470" s="7"/>
      <c r="O470" s="265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</row>
    <row r="471" ht="18.0" customHeight="1">
      <c r="A471" s="7"/>
      <c r="B471" s="7"/>
      <c r="C471" s="7"/>
      <c r="D471" s="7"/>
      <c r="E471" s="7"/>
      <c r="F471" s="264"/>
      <c r="G471" s="7"/>
      <c r="H471" s="7"/>
      <c r="I471" s="7"/>
      <c r="J471" s="7"/>
      <c r="K471" s="7"/>
      <c r="L471" s="7"/>
      <c r="M471" s="7"/>
      <c r="N471" s="7"/>
      <c r="O471" s="265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</row>
    <row r="472" ht="18.0" customHeight="1">
      <c r="A472" s="7"/>
      <c r="B472" s="7"/>
      <c r="C472" s="7"/>
      <c r="D472" s="7"/>
      <c r="E472" s="7"/>
      <c r="F472" s="264"/>
      <c r="G472" s="7"/>
      <c r="H472" s="7"/>
      <c r="I472" s="7"/>
      <c r="J472" s="7"/>
      <c r="K472" s="7"/>
      <c r="L472" s="7"/>
      <c r="M472" s="7"/>
      <c r="N472" s="7"/>
      <c r="O472" s="265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</row>
    <row r="473" ht="18.0" customHeight="1">
      <c r="A473" s="7"/>
      <c r="B473" s="7"/>
      <c r="C473" s="7"/>
      <c r="D473" s="7"/>
      <c r="E473" s="7"/>
      <c r="F473" s="264"/>
      <c r="G473" s="7"/>
      <c r="H473" s="7"/>
      <c r="I473" s="7"/>
      <c r="J473" s="7"/>
      <c r="K473" s="7"/>
      <c r="L473" s="7"/>
      <c r="M473" s="7"/>
      <c r="N473" s="7"/>
      <c r="O473" s="265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</row>
    <row r="474" ht="18.0" customHeight="1">
      <c r="A474" s="7"/>
      <c r="B474" s="7"/>
      <c r="C474" s="7"/>
      <c r="D474" s="7"/>
      <c r="E474" s="7"/>
      <c r="F474" s="264"/>
      <c r="G474" s="7"/>
      <c r="H474" s="7"/>
      <c r="I474" s="7"/>
      <c r="J474" s="7"/>
      <c r="K474" s="7"/>
      <c r="L474" s="7"/>
      <c r="M474" s="7"/>
      <c r="N474" s="7"/>
      <c r="O474" s="265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</row>
    <row r="475" ht="18.0" customHeight="1">
      <c r="A475" s="7"/>
      <c r="B475" s="7"/>
      <c r="C475" s="7"/>
      <c r="D475" s="7"/>
      <c r="E475" s="7"/>
      <c r="F475" s="264"/>
      <c r="G475" s="7"/>
      <c r="H475" s="7"/>
      <c r="I475" s="7"/>
      <c r="J475" s="7"/>
      <c r="K475" s="7"/>
      <c r="L475" s="7"/>
      <c r="M475" s="7"/>
      <c r="N475" s="7"/>
      <c r="O475" s="265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</row>
    <row r="476" ht="18.0" customHeight="1">
      <c r="A476" s="7"/>
      <c r="B476" s="7"/>
      <c r="C476" s="7"/>
      <c r="D476" s="7"/>
      <c r="E476" s="7"/>
      <c r="F476" s="264"/>
      <c r="G476" s="7"/>
      <c r="H476" s="7"/>
      <c r="I476" s="7"/>
      <c r="J476" s="7"/>
      <c r="K476" s="7"/>
      <c r="L476" s="7"/>
      <c r="M476" s="7"/>
      <c r="N476" s="7"/>
      <c r="O476" s="265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</row>
    <row r="477" ht="18.0" customHeight="1">
      <c r="A477" s="7"/>
      <c r="B477" s="7"/>
      <c r="C477" s="7"/>
      <c r="D477" s="7"/>
      <c r="E477" s="7"/>
      <c r="F477" s="264"/>
      <c r="G477" s="7"/>
      <c r="H477" s="7"/>
      <c r="I477" s="7"/>
      <c r="J477" s="7"/>
      <c r="K477" s="7"/>
      <c r="L477" s="7"/>
      <c r="M477" s="7"/>
      <c r="N477" s="7"/>
      <c r="O477" s="265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</row>
    <row r="478" ht="18.0" customHeight="1">
      <c r="A478" s="7"/>
      <c r="B478" s="7"/>
      <c r="C478" s="7"/>
      <c r="D478" s="7"/>
      <c r="E478" s="7"/>
      <c r="F478" s="264"/>
      <c r="G478" s="7"/>
      <c r="H478" s="7"/>
      <c r="I478" s="7"/>
      <c r="J478" s="7"/>
      <c r="K478" s="7"/>
      <c r="L478" s="7"/>
      <c r="M478" s="7"/>
      <c r="N478" s="7"/>
      <c r="O478" s="265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</row>
    <row r="479" ht="18.0" customHeight="1">
      <c r="A479" s="7"/>
      <c r="B479" s="7"/>
      <c r="C479" s="7"/>
      <c r="D479" s="7"/>
      <c r="E479" s="7"/>
      <c r="F479" s="264"/>
      <c r="G479" s="7"/>
      <c r="H479" s="7"/>
      <c r="I479" s="7"/>
      <c r="J479" s="7"/>
      <c r="K479" s="7"/>
      <c r="L479" s="7"/>
      <c r="M479" s="7"/>
      <c r="N479" s="7"/>
      <c r="O479" s="265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</row>
    <row r="480" ht="18.0" customHeight="1">
      <c r="A480" s="7"/>
      <c r="B480" s="7"/>
      <c r="C480" s="7"/>
      <c r="D480" s="7"/>
      <c r="E480" s="7"/>
      <c r="F480" s="264"/>
      <c r="G480" s="7"/>
      <c r="H480" s="7"/>
      <c r="I480" s="7"/>
      <c r="J480" s="7"/>
      <c r="K480" s="7"/>
      <c r="L480" s="7"/>
      <c r="M480" s="7"/>
      <c r="N480" s="7"/>
      <c r="O480" s="265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</row>
    <row r="481" ht="18.0" customHeight="1">
      <c r="A481" s="7"/>
      <c r="B481" s="7"/>
      <c r="C481" s="7"/>
      <c r="D481" s="7"/>
      <c r="E481" s="7"/>
      <c r="F481" s="264"/>
      <c r="G481" s="7"/>
      <c r="H481" s="7"/>
      <c r="I481" s="7"/>
      <c r="J481" s="7"/>
      <c r="K481" s="7"/>
      <c r="L481" s="7"/>
      <c r="M481" s="7"/>
      <c r="N481" s="7"/>
      <c r="O481" s="265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</row>
    <row r="482" ht="18.0" customHeight="1">
      <c r="A482" s="7"/>
      <c r="B482" s="7"/>
      <c r="C482" s="7"/>
      <c r="D482" s="7"/>
      <c r="E482" s="7"/>
      <c r="F482" s="264"/>
      <c r="G482" s="7"/>
      <c r="H482" s="7"/>
      <c r="I482" s="7"/>
      <c r="J482" s="7"/>
      <c r="K482" s="7"/>
      <c r="L482" s="7"/>
      <c r="M482" s="7"/>
      <c r="N482" s="7"/>
      <c r="O482" s="265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</row>
    <row r="483" ht="18.0" customHeight="1">
      <c r="A483" s="7"/>
      <c r="B483" s="7"/>
      <c r="C483" s="7"/>
      <c r="D483" s="7"/>
      <c r="E483" s="7"/>
      <c r="F483" s="264"/>
      <c r="G483" s="7"/>
      <c r="H483" s="7"/>
      <c r="I483" s="7"/>
      <c r="J483" s="7"/>
      <c r="K483" s="7"/>
      <c r="L483" s="7"/>
      <c r="M483" s="7"/>
      <c r="N483" s="7"/>
      <c r="O483" s="265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</row>
    <row r="484" ht="18.0" customHeight="1">
      <c r="A484" s="7"/>
      <c r="B484" s="7"/>
      <c r="C484" s="7"/>
      <c r="D484" s="7"/>
      <c r="E484" s="7"/>
      <c r="F484" s="264"/>
      <c r="G484" s="7"/>
      <c r="H484" s="7"/>
      <c r="I484" s="7"/>
      <c r="J484" s="7"/>
      <c r="K484" s="7"/>
      <c r="L484" s="7"/>
      <c r="M484" s="7"/>
      <c r="N484" s="7"/>
      <c r="O484" s="265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</row>
    <row r="485" ht="18.0" customHeight="1">
      <c r="A485" s="7"/>
      <c r="B485" s="7"/>
      <c r="C485" s="7"/>
      <c r="D485" s="7"/>
      <c r="E485" s="7"/>
      <c r="F485" s="264"/>
      <c r="G485" s="7"/>
      <c r="H485" s="7"/>
      <c r="I485" s="7"/>
      <c r="J485" s="7"/>
      <c r="K485" s="7"/>
      <c r="L485" s="7"/>
      <c r="M485" s="7"/>
      <c r="N485" s="7"/>
      <c r="O485" s="265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</row>
    <row r="486" ht="18.0" customHeight="1">
      <c r="A486" s="7"/>
      <c r="B486" s="7"/>
      <c r="C486" s="7"/>
      <c r="D486" s="7"/>
      <c r="E486" s="7"/>
      <c r="F486" s="264"/>
      <c r="G486" s="7"/>
      <c r="H486" s="7"/>
      <c r="I486" s="7"/>
      <c r="J486" s="7"/>
      <c r="K486" s="7"/>
      <c r="L486" s="7"/>
      <c r="M486" s="7"/>
      <c r="N486" s="7"/>
      <c r="O486" s="265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</row>
    <row r="487" ht="18.0" customHeight="1">
      <c r="A487" s="7"/>
      <c r="B487" s="7"/>
      <c r="C487" s="7"/>
      <c r="D487" s="7"/>
      <c r="E487" s="7"/>
      <c r="F487" s="264"/>
      <c r="G487" s="7"/>
      <c r="H487" s="7"/>
      <c r="I487" s="7"/>
      <c r="J487" s="7"/>
      <c r="K487" s="7"/>
      <c r="L487" s="7"/>
      <c r="M487" s="7"/>
      <c r="N487" s="7"/>
      <c r="O487" s="265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</row>
    <row r="488" ht="18.0" customHeight="1">
      <c r="A488" s="7"/>
      <c r="B488" s="7"/>
      <c r="C488" s="7"/>
      <c r="D488" s="7"/>
      <c r="E488" s="7"/>
      <c r="F488" s="264"/>
      <c r="G488" s="7"/>
      <c r="H488" s="7"/>
      <c r="I488" s="7"/>
      <c r="J488" s="7"/>
      <c r="K488" s="7"/>
      <c r="L488" s="7"/>
      <c r="M488" s="7"/>
      <c r="N488" s="7"/>
      <c r="O488" s="265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</row>
    <row r="489" ht="18.0" customHeight="1">
      <c r="A489" s="7"/>
      <c r="B489" s="7"/>
      <c r="C489" s="7"/>
      <c r="D489" s="7"/>
      <c r="E489" s="7"/>
      <c r="F489" s="264"/>
      <c r="G489" s="7"/>
      <c r="H489" s="7"/>
      <c r="I489" s="7"/>
      <c r="J489" s="7"/>
      <c r="K489" s="7"/>
      <c r="L489" s="7"/>
      <c r="M489" s="7"/>
      <c r="N489" s="7"/>
      <c r="O489" s="265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</row>
    <row r="490" ht="18.0" customHeight="1">
      <c r="A490" s="7"/>
      <c r="B490" s="7"/>
      <c r="C490" s="7"/>
      <c r="D490" s="7"/>
      <c r="E490" s="7"/>
      <c r="F490" s="264"/>
      <c r="G490" s="7"/>
      <c r="H490" s="7"/>
      <c r="I490" s="7"/>
      <c r="J490" s="7"/>
      <c r="K490" s="7"/>
      <c r="L490" s="7"/>
      <c r="M490" s="7"/>
      <c r="N490" s="7"/>
      <c r="O490" s="265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</row>
    <row r="491" ht="18.0" customHeight="1">
      <c r="A491" s="7"/>
      <c r="B491" s="7"/>
      <c r="C491" s="7"/>
      <c r="D491" s="7"/>
      <c r="E491" s="7"/>
      <c r="F491" s="264"/>
      <c r="G491" s="7"/>
      <c r="H491" s="7"/>
      <c r="I491" s="7"/>
      <c r="J491" s="7"/>
      <c r="K491" s="7"/>
      <c r="L491" s="7"/>
      <c r="M491" s="7"/>
      <c r="N491" s="7"/>
      <c r="O491" s="265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</row>
    <row r="492" ht="18.0" customHeight="1">
      <c r="A492" s="7"/>
      <c r="B492" s="7"/>
      <c r="C492" s="7"/>
      <c r="D492" s="7"/>
      <c r="E492" s="7"/>
      <c r="F492" s="264"/>
      <c r="G492" s="7"/>
      <c r="H492" s="7"/>
      <c r="I492" s="7"/>
      <c r="J492" s="7"/>
      <c r="K492" s="7"/>
      <c r="L492" s="7"/>
      <c r="M492" s="7"/>
      <c r="N492" s="7"/>
      <c r="O492" s="265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</row>
    <row r="493" ht="18.0" customHeight="1">
      <c r="A493" s="7"/>
      <c r="B493" s="7"/>
      <c r="C493" s="7"/>
      <c r="D493" s="7"/>
      <c r="E493" s="7"/>
      <c r="F493" s="264"/>
      <c r="G493" s="7"/>
      <c r="H493" s="7"/>
      <c r="I493" s="7"/>
      <c r="J493" s="7"/>
      <c r="K493" s="7"/>
      <c r="L493" s="7"/>
      <c r="M493" s="7"/>
      <c r="N493" s="7"/>
      <c r="O493" s="265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</row>
    <row r="494" ht="18.0" customHeight="1">
      <c r="A494" s="7"/>
      <c r="B494" s="7"/>
      <c r="C494" s="7"/>
      <c r="D494" s="7"/>
      <c r="E494" s="7"/>
      <c r="F494" s="264"/>
      <c r="G494" s="7"/>
      <c r="H494" s="7"/>
      <c r="I494" s="7"/>
      <c r="J494" s="7"/>
      <c r="K494" s="7"/>
      <c r="L494" s="7"/>
      <c r="M494" s="7"/>
      <c r="N494" s="7"/>
      <c r="O494" s="265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</row>
    <row r="495" ht="18.0" customHeight="1">
      <c r="A495" s="7"/>
      <c r="B495" s="7"/>
      <c r="C495" s="7"/>
      <c r="D495" s="7"/>
      <c r="E495" s="7"/>
      <c r="F495" s="264"/>
      <c r="G495" s="7"/>
      <c r="H495" s="7"/>
      <c r="I495" s="7"/>
      <c r="J495" s="7"/>
      <c r="K495" s="7"/>
      <c r="L495" s="7"/>
      <c r="M495" s="7"/>
      <c r="N495" s="7"/>
      <c r="O495" s="265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</row>
    <row r="496" ht="18.0" customHeight="1">
      <c r="A496" s="7"/>
      <c r="B496" s="7"/>
      <c r="C496" s="7"/>
      <c r="D496" s="7"/>
      <c r="E496" s="7"/>
      <c r="F496" s="264"/>
      <c r="G496" s="7"/>
      <c r="H496" s="7"/>
      <c r="I496" s="7"/>
      <c r="J496" s="7"/>
      <c r="K496" s="7"/>
      <c r="L496" s="7"/>
      <c r="M496" s="7"/>
      <c r="N496" s="7"/>
      <c r="O496" s="265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</row>
    <row r="497" ht="18.0" customHeight="1">
      <c r="A497" s="7"/>
      <c r="B497" s="7"/>
      <c r="C497" s="7"/>
      <c r="D497" s="7"/>
      <c r="E497" s="7"/>
      <c r="F497" s="264"/>
      <c r="G497" s="7"/>
      <c r="H497" s="7"/>
      <c r="I497" s="7"/>
      <c r="J497" s="7"/>
      <c r="K497" s="7"/>
      <c r="L497" s="7"/>
      <c r="M497" s="7"/>
      <c r="N497" s="7"/>
      <c r="O497" s="265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</row>
    <row r="498" ht="18.0" customHeight="1">
      <c r="A498" s="7"/>
      <c r="B498" s="7"/>
      <c r="C498" s="7"/>
      <c r="D498" s="7"/>
      <c r="E498" s="7"/>
      <c r="F498" s="264"/>
      <c r="G498" s="7"/>
      <c r="H498" s="7"/>
      <c r="I498" s="7"/>
      <c r="J498" s="7"/>
      <c r="K498" s="7"/>
      <c r="L498" s="7"/>
      <c r="M498" s="7"/>
      <c r="N498" s="7"/>
      <c r="O498" s="265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</row>
    <row r="499" ht="18.0" customHeight="1">
      <c r="A499" s="7"/>
      <c r="B499" s="7"/>
      <c r="C499" s="7"/>
      <c r="D499" s="7"/>
      <c r="E499" s="7"/>
      <c r="F499" s="264"/>
      <c r="G499" s="7"/>
      <c r="H499" s="7"/>
      <c r="I499" s="7"/>
      <c r="J499" s="7"/>
      <c r="K499" s="7"/>
      <c r="L499" s="7"/>
      <c r="M499" s="7"/>
      <c r="N499" s="7"/>
      <c r="O499" s="265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</row>
    <row r="500" ht="18.0" customHeight="1">
      <c r="A500" s="7"/>
      <c r="B500" s="7"/>
      <c r="C500" s="7"/>
      <c r="D500" s="7"/>
      <c r="E500" s="7"/>
      <c r="F500" s="264"/>
      <c r="G500" s="7"/>
      <c r="H500" s="7"/>
      <c r="I500" s="7"/>
      <c r="J500" s="7"/>
      <c r="K500" s="7"/>
      <c r="L500" s="7"/>
      <c r="M500" s="7"/>
      <c r="N500" s="7"/>
      <c r="O500" s="265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</row>
    <row r="501" ht="18.0" customHeight="1">
      <c r="A501" s="7"/>
      <c r="B501" s="7"/>
      <c r="C501" s="7"/>
      <c r="D501" s="7"/>
      <c r="E501" s="7"/>
      <c r="F501" s="264"/>
      <c r="G501" s="7"/>
      <c r="H501" s="7"/>
      <c r="I501" s="7"/>
      <c r="J501" s="7"/>
      <c r="K501" s="7"/>
      <c r="L501" s="7"/>
      <c r="M501" s="7"/>
      <c r="N501" s="7"/>
      <c r="O501" s="265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</row>
    <row r="502" ht="18.0" customHeight="1">
      <c r="A502" s="7"/>
      <c r="B502" s="7"/>
      <c r="C502" s="7"/>
      <c r="D502" s="7"/>
      <c r="E502" s="7"/>
      <c r="F502" s="264"/>
      <c r="G502" s="7"/>
      <c r="H502" s="7"/>
      <c r="I502" s="7"/>
      <c r="J502" s="7"/>
      <c r="K502" s="7"/>
      <c r="L502" s="7"/>
      <c r="M502" s="7"/>
      <c r="N502" s="7"/>
      <c r="O502" s="265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</row>
    <row r="503" ht="18.0" customHeight="1">
      <c r="A503" s="7"/>
      <c r="B503" s="7"/>
      <c r="C503" s="7"/>
      <c r="D503" s="7"/>
      <c r="E503" s="7"/>
      <c r="F503" s="264"/>
      <c r="G503" s="7"/>
      <c r="H503" s="7"/>
      <c r="I503" s="7"/>
      <c r="J503" s="7"/>
      <c r="K503" s="7"/>
      <c r="L503" s="7"/>
      <c r="M503" s="7"/>
      <c r="N503" s="7"/>
      <c r="O503" s="265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</row>
    <row r="504" ht="18.0" customHeight="1">
      <c r="A504" s="7"/>
      <c r="B504" s="7"/>
      <c r="C504" s="7"/>
      <c r="D504" s="7"/>
      <c r="E504" s="7"/>
      <c r="F504" s="264"/>
      <c r="G504" s="7"/>
      <c r="H504" s="7"/>
      <c r="I504" s="7"/>
      <c r="J504" s="7"/>
      <c r="K504" s="7"/>
      <c r="L504" s="7"/>
      <c r="M504" s="7"/>
      <c r="N504" s="7"/>
      <c r="O504" s="265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</row>
    <row r="505" ht="18.0" customHeight="1">
      <c r="A505" s="7"/>
      <c r="B505" s="7"/>
      <c r="C505" s="7"/>
      <c r="D505" s="7"/>
      <c r="E505" s="7"/>
      <c r="F505" s="264"/>
      <c r="G505" s="7"/>
      <c r="H505" s="7"/>
      <c r="I505" s="7"/>
      <c r="J505" s="7"/>
      <c r="K505" s="7"/>
      <c r="L505" s="7"/>
      <c r="M505" s="7"/>
      <c r="N505" s="7"/>
      <c r="O505" s="265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</row>
    <row r="506" ht="18.0" customHeight="1">
      <c r="A506" s="7"/>
      <c r="B506" s="7"/>
      <c r="C506" s="7"/>
      <c r="D506" s="7"/>
      <c r="E506" s="7"/>
      <c r="F506" s="264"/>
      <c r="G506" s="7"/>
      <c r="H506" s="7"/>
      <c r="I506" s="7"/>
      <c r="J506" s="7"/>
      <c r="K506" s="7"/>
      <c r="L506" s="7"/>
      <c r="M506" s="7"/>
      <c r="N506" s="7"/>
      <c r="O506" s="265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</row>
    <row r="507" ht="18.0" customHeight="1">
      <c r="A507" s="7"/>
      <c r="B507" s="7"/>
      <c r="C507" s="7"/>
      <c r="D507" s="7"/>
      <c r="E507" s="7"/>
      <c r="F507" s="264"/>
      <c r="G507" s="7"/>
      <c r="H507" s="7"/>
      <c r="I507" s="7"/>
      <c r="J507" s="7"/>
      <c r="K507" s="7"/>
      <c r="L507" s="7"/>
      <c r="M507" s="7"/>
      <c r="N507" s="7"/>
      <c r="O507" s="265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</row>
    <row r="508" ht="18.0" customHeight="1">
      <c r="A508" s="7"/>
      <c r="B508" s="7"/>
      <c r="C508" s="7"/>
      <c r="D508" s="7"/>
      <c r="E508" s="7"/>
      <c r="F508" s="264"/>
      <c r="G508" s="7"/>
      <c r="H508" s="7"/>
      <c r="I508" s="7"/>
      <c r="J508" s="7"/>
      <c r="K508" s="7"/>
      <c r="L508" s="7"/>
      <c r="M508" s="7"/>
      <c r="N508" s="7"/>
      <c r="O508" s="265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</row>
    <row r="509" ht="18.0" customHeight="1">
      <c r="A509" s="7"/>
      <c r="B509" s="7"/>
      <c r="C509" s="7"/>
      <c r="D509" s="7"/>
      <c r="E509" s="7"/>
      <c r="F509" s="264"/>
      <c r="G509" s="7"/>
      <c r="H509" s="7"/>
      <c r="I509" s="7"/>
      <c r="J509" s="7"/>
      <c r="K509" s="7"/>
      <c r="L509" s="7"/>
      <c r="M509" s="7"/>
      <c r="N509" s="7"/>
      <c r="O509" s="265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</row>
    <row r="510" ht="18.0" customHeight="1">
      <c r="A510" s="7"/>
      <c r="B510" s="7"/>
      <c r="C510" s="7"/>
      <c r="D510" s="7"/>
      <c r="E510" s="7"/>
      <c r="F510" s="264"/>
      <c r="G510" s="7"/>
      <c r="H510" s="7"/>
      <c r="I510" s="7"/>
      <c r="J510" s="7"/>
      <c r="K510" s="7"/>
      <c r="L510" s="7"/>
      <c r="M510" s="7"/>
      <c r="N510" s="7"/>
      <c r="O510" s="265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</row>
    <row r="511" ht="18.0" customHeight="1">
      <c r="A511" s="7"/>
      <c r="B511" s="7"/>
      <c r="C511" s="7"/>
      <c r="D511" s="7"/>
      <c r="E511" s="7"/>
      <c r="F511" s="264"/>
      <c r="G511" s="7"/>
      <c r="H511" s="7"/>
      <c r="I511" s="7"/>
      <c r="J511" s="7"/>
      <c r="K511" s="7"/>
      <c r="L511" s="7"/>
      <c r="M511" s="7"/>
      <c r="N511" s="7"/>
      <c r="O511" s="265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</row>
    <row r="512" ht="18.0" customHeight="1">
      <c r="A512" s="7"/>
      <c r="B512" s="7"/>
      <c r="C512" s="7"/>
      <c r="D512" s="7"/>
      <c r="E512" s="7"/>
      <c r="F512" s="264"/>
      <c r="G512" s="7"/>
      <c r="H512" s="7"/>
      <c r="I512" s="7"/>
      <c r="J512" s="7"/>
      <c r="K512" s="7"/>
      <c r="L512" s="7"/>
      <c r="M512" s="7"/>
      <c r="N512" s="7"/>
      <c r="O512" s="265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</row>
    <row r="513" ht="18.0" customHeight="1">
      <c r="A513" s="7"/>
      <c r="B513" s="7"/>
      <c r="C513" s="7"/>
      <c r="D513" s="7"/>
      <c r="E513" s="7"/>
      <c r="F513" s="264"/>
      <c r="G513" s="7"/>
      <c r="H513" s="7"/>
      <c r="I513" s="7"/>
      <c r="J513" s="7"/>
      <c r="K513" s="7"/>
      <c r="L513" s="7"/>
      <c r="M513" s="7"/>
      <c r="N513" s="7"/>
      <c r="O513" s="265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</row>
    <row r="514" ht="18.0" customHeight="1">
      <c r="A514" s="7"/>
      <c r="B514" s="7"/>
      <c r="C514" s="7"/>
      <c r="D514" s="7"/>
      <c r="E514" s="7"/>
      <c r="F514" s="264"/>
      <c r="G514" s="7"/>
      <c r="H514" s="7"/>
      <c r="I514" s="7"/>
      <c r="J514" s="7"/>
      <c r="K514" s="7"/>
      <c r="L514" s="7"/>
      <c r="M514" s="7"/>
      <c r="N514" s="7"/>
      <c r="O514" s="265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</row>
    <row r="515" ht="18.0" customHeight="1">
      <c r="A515" s="7"/>
      <c r="B515" s="7"/>
      <c r="C515" s="7"/>
      <c r="D515" s="7"/>
      <c r="E515" s="7"/>
      <c r="F515" s="264"/>
      <c r="G515" s="7"/>
      <c r="H515" s="7"/>
      <c r="I515" s="7"/>
      <c r="J515" s="7"/>
      <c r="K515" s="7"/>
      <c r="L515" s="7"/>
      <c r="M515" s="7"/>
      <c r="N515" s="7"/>
      <c r="O515" s="265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</row>
    <row r="516" ht="18.0" customHeight="1">
      <c r="A516" s="7"/>
      <c r="B516" s="7"/>
      <c r="C516" s="7"/>
      <c r="D516" s="7"/>
      <c r="E516" s="7"/>
      <c r="F516" s="264"/>
      <c r="G516" s="7"/>
      <c r="H516" s="7"/>
      <c r="I516" s="7"/>
      <c r="J516" s="7"/>
      <c r="K516" s="7"/>
      <c r="L516" s="7"/>
      <c r="M516" s="7"/>
      <c r="N516" s="7"/>
      <c r="O516" s="265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</row>
    <row r="517" ht="18.0" customHeight="1">
      <c r="A517" s="7"/>
      <c r="B517" s="7"/>
      <c r="C517" s="7"/>
      <c r="D517" s="7"/>
      <c r="E517" s="7"/>
      <c r="F517" s="264"/>
      <c r="G517" s="7"/>
      <c r="H517" s="7"/>
      <c r="I517" s="7"/>
      <c r="J517" s="7"/>
      <c r="K517" s="7"/>
      <c r="L517" s="7"/>
      <c r="M517" s="7"/>
      <c r="N517" s="7"/>
      <c r="O517" s="265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</row>
    <row r="518" ht="18.0" customHeight="1">
      <c r="A518" s="7"/>
      <c r="B518" s="7"/>
      <c r="C518" s="7"/>
      <c r="D518" s="7"/>
      <c r="E518" s="7"/>
      <c r="F518" s="264"/>
      <c r="G518" s="7"/>
      <c r="H518" s="7"/>
      <c r="I518" s="7"/>
      <c r="J518" s="7"/>
      <c r="K518" s="7"/>
      <c r="L518" s="7"/>
      <c r="M518" s="7"/>
      <c r="N518" s="7"/>
      <c r="O518" s="265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</row>
    <row r="519" ht="18.0" customHeight="1">
      <c r="A519" s="7"/>
      <c r="B519" s="7"/>
      <c r="C519" s="7"/>
      <c r="D519" s="7"/>
      <c r="E519" s="7"/>
      <c r="F519" s="264"/>
      <c r="G519" s="7"/>
      <c r="H519" s="7"/>
      <c r="I519" s="7"/>
      <c r="J519" s="7"/>
      <c r="K519" s="7"/>
      <c r="L519" s="7"/>
      <c r="M519" s="7"/>
      <c r="N519" s="7"/>
      <c r="O519" s="265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</row>
    <row r="520" ht="18.0" customHeight="1">
      <c r="A520" s="7"/>
      <c r="B520" s="7"/>
      <c r="C520" s="7"/>
      <c r="D520" s="7"/>
      <c r="E520" s="7"/>
      <c r="F520" s="264"/>
      <c r="G520" s="7"/>
      <c r="H520" s="7"/>
      <c r="I520" s="7"/>
      <c r="J520" s="7"/>
      <c r="K520" s="7"/>
      <c r="L520" s="7"/>
      <c r="M520" s="7"/>
      <c r="N520" s="7"/>
      <c r="O520" s="265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</row>
    <row r="521" ht="18.0" customHeight="1">
      <c r="A521" s="7"/>
      <c r="B521" s="7"/>
      <c r="C521" s="7"/>
      <c r="D521" s="7"/>
      <c r="E521" s="7"/>
      <c r="F521" s="264"/>
      <c r="G521" s="7"/>
      <c r="H521" s="7"/>
      <c r="I521" s="7"/>
      <c r="J521" s="7"/>
      <c r="K521" s="7"/>
      <c r="L521" s="7"/>
      <c r="M521" s="7"/>
      <c r="N521" s="7"/>
      <c r="O521" s="265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</row>
    <row r="522" ht="18.0" customHeight="1">
      <c r="A522" s="7"/>
      <c r="B522" s="7"/>
      <c r="C522" s="7"/>
      <c r="D522" s="7"/>
      <c r="E522" s="7"/>
      <c r="F522" s="264"/>
      <c r="G522" s="7"/>
      <c r="H522" s="7"/>
      <c r="I522" s="7"/>
      <c r="J522" s="7"/>
      <c r="K522" s="7"/>
      <c r="L522" s="7"/>
      <c r="M522" s="7"/>
      <c r="N522" s="7"/>
      <c r="O522" s="265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</row>
    <row r="523" ht="18.0" customHeight="1">
      <c r="A523" s="7"/>
      <c r="B523" s="7"/>
      <c r="C523" s="7"/>
      <c r="D523" s="7"/>
      <c r="E523" s="7"/>
      <c r="F523" s="264"/>
      <c r="G523" s="7"/>
      <c r="H523" s="7"/>
      <c r="I523" s="7"/>
      <c r="J523" s="7"/>
      <c r="K523" s="7"/>
      <c r="L523" s="7"/>
      <c r="M523" s="7"/>
      <c r="N523" s="7"/>
      <c r="O523" s="265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</row>
    <row r="524" ht="18.0" customHeight="1">
      <c r="A524" s="7"/>
      <c r="B524" s="7"/>
      <c r="C524" s="7"/>
      <c r="D524" s="7"/>
      <c r="E524" s="7"/>
      <c r="F524" s="264"/>
      <c r="G524" s="7"/>
      <c r="H524" s="7"/>
      <c r="I524" s="7"/>
      <c r="J524" s="7"/>
      <c r="K524" s="7"/>
      <c r="L524" s="7"/>
      <c r="M524" s="7"/>
      <c r="N524" s="7"/>
      <c r="O524" s="265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</row>
    <row r="525" ht="18.0" customHeight="1">
      <c r="A525" s="7"/>
      <c r="B525" s="7"/>
      <c r="C525" s="7"/>
      <c r="D525" s="7"/>
      <c r="E525" s="7"/>
      <c r="F525" s="264"/>
      <c r="G525" s="7"/>
      <c r="H525" s="7"/>
      <c r="I525" s="7"/>
      <c r="J525" s="7"/>
      <c r="K525" s="7"/>
      <c r="L525" s="7"/>
      <c r="M525" s="7"/>
      <c r="N525" s="7"/>
      <c r="O525" s="265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</row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F7"/>
    <mergeCell ref="C25:D25"/>
    <mergeCell ref="E26:F26"/>
    <mergeCell ref="C31:E31"/>
    <mergeCell ref="C256:E256"/>
    <mergeCell ref="C277:E277"/>
  </mergeCells>
  <printOptions/>
  <pageMargins bottom="0.78" footer="0.0" header="0.0" left="0.75" right="0.75" top="0.66"/>
  <pageSetup orientation="portrait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7" width="24.29"/>
    <col customWidth="1" min="8" max="8" width="140.29"/>
    <col customWidth="1" min="9" max="9" width="19.86"/>
    <col customWidth="1" min="10" max="10" width="85.43"/>
    <col customWidth="1" min="11" max="30" width="19.86"/>
  </cols>
  <sheetData>
    <row r="1" ht="23.25" customHeight="1">
      <c r="A1" s="355" t="s">
        <v>53</v>
      </c>
      <c r="B1" s="356"/>
      <c r="C1" s="356"/>
      <c r="D1" s="356"/>
      <c r="E1" s="356"/>
      <c r="F1" s="356"/>
      <c r="G1" s="356"/>
      <c r="H1" s="356"/>
      <c r="I1" s="356"/>
      <c r="J1" s="356"/>
      <c r="K1" s="356"/>
      <c r="L1" s="356"/>
      <c r="M1" s="356"/>
      <c r="N1" s="356"/>
      <c r="O1" s="356"/>
      <c r="P1" s="356"/>
      <c r="Q1" s="356"/>
      <c r="R1" s="356"/>
      <c r="S1" s="356"/>
      <c r="T1" s="356"/>
      <c r="U1" s="356"/>
      <c r="V1" s="356"/>
      <c r="W1" s="356"/>
      <c r="X1" s="356"/>
      <c r="Y1" s="356"/>
      <c r="Z1" s="356"/>
      <c r="AA1" s="356"/>
      <c r="AB1" s="356"/>
      <c r="AC1" s="356"/>
      <c r="AD1" s="356"/>
    </row>
    <row r="2" ht="23.25" customHeight="1">
      <c r="A2" s="356"/>
      <c r="B2" s="356"/>
      <c r="C2" s="356"/>
      <c r="D2" s="356"/>
      <c r="E2" s="356"/>
      <c r="F2" s="356"/>
      <c r="G2" s="356"/>
      <c r="H2" s="356"/>
      <c r="I2" s="356"/>
      <c r="J2" s="356"/>
      <c r="K2" s="356"/>
      <c r="L2" s="356"/>
      <c r="M2" s="356"/>
      <c r="N2" s="356"/>
      <c r="O2" s="356"/>
      <c r="P2" s="356"/>
      <c r="Q2" s="356"/>
      <c r="R2" s="356"/>
      <c r="S2" s="356"/>
      <c r="T2" s="356"/>
      <c r="U2" s="356"/>
      <c r="V2" s="356"/>
      <c r="W2" s="356"/>
      <c r="X2" s="356"/>
      <c r="Y2" s="356"/>
      <c r="Z2" s="356"/>
      <c r="AA2" s="356"/>
      <c r="AB2" s="356"/>
      <c r="AC2" s="356"/>
      <c r="AD2" s="356"/>
    </row>
    <row r="3" ht="23.25" customHeight="1">
      <c r="A3" s="355" t="s">
        <v>116</v>
      </c>
      <c r="B3" s="356"/>
      <c r="C3" s="356"/>
      <c r="D3" s="356"/>
      <c r="E3" s="356"/>
      <c r="F3" s="356"/>
      <c r="G3" s="356"/>
      <c r="H3" s="356"/>
      <c r="I3" s="356"/>
      <c r="J3" s="356"/>
      <c r="K3" s="356"/>
      <c r="L3" s="356"/>
      <c r="M3" s="356"/>
      <c r="N3" s="356"/>
      <c r="O3" s="356"/>
      <c r="P3" s="356"/>
      <c r="Q3" s="356"/>
      <c r="R3" s="356"/>
      <c r="S3" s="356"/>
      <c r="T3" s="356"/>
      <c r="U3" s="356"/>
      <c r="V3" s="356"/>
      <c r="W3" s="356"/>
      <c r="X3" s="356"/>
      <c r="Y3" s="356"/>
      <c r="Z3" s="356"/>
      <c r="AA3" s="356"/>
      <c r="AB3" s="356"/>
      <c r="AC3" s="356"/>
      <c r="AD3" s="356"/>
    </row>
    <row r="4" ht="23.25" customHeight="1">
      <c r="A4" s="356"/>
      <c r="B4" s="356"/>
      <c r="C4" s="356"/>
      <c r="D4" s="356"/>
      <c r="E4" s="356"/>
      <c r="F4" s="356"/>
      <c r="G4" s="356"/>
      <c r="H4" s="357"/>
      <c r="I4" s="357"/>
      <c r="J4" s="357"/>
      <c r="K4" s="357"/>
      <c r="L4" s="357"/>
      <c r="M4" s="357"/>
      <c r="N4" s="356"/>
      <c r="O4" s="356"/>
      <c r="P4" s="356"/>
      <c r="Q4" s="356"/>
      <c r="R4" s="356"/>
      <c r="S4" s="356"/>
      <c r="T4" s="356"/>
      <c r="U4" s="356"/>
      <c r="V4" s="356"/>
      <c r="W4" s="356"/>
      <c r="X4" s="356"/>
      <c r="Y4" s="356"/>
      <c r="Z4" s="356"/>
      <c r="AA4" s="356"/>
      <c r="AB4" s="356"/>
      <c r="AC4" s="356"/>
      <c r="AD4" s="356"/>
    </row>
    <row r="5" ht="23.25" customHeight="1">
      <c r="A5" s="355" t="s">
        <v>117</v>
      </c>
      <c r="B5" s="358" t="s">
        <v>176</v>
      </c>
      <c r="C5" s="356"/>
      <c r="D5" s="356"/>
      <c r="E5" s="356"/>
      <c r="F5" s="356"/>
      <c r="G5" s="356"/>
      <c r="H5" s="356"/>
      <c r="I5" s="356"/>
      <c r="J5" s="356"/>
      <c r="K5" s="356"/>
      <c r="L5" s="356"/>
      <c r="M5" s="356"/>
      <c r="N5" s="356"/>
      <c r="O5" s="356"/>
      <c r="P5" s="356"/>
      <c r="Q5" s="356"/>
      <c r="R5" s="356"/>
      <c r="S5" s="356"/>
      <c r="T5" s="356"/>
      <c r="U5" s="356"/>
      <c r="V5" s="356"/>
      <c r="W5" s="356"/>
      <c r="X5" s="356"/>
      <c r="Y5" s="356"/>
      <c r="Z5" s="356"/>
      <c r="AA5" s="356"/>
      <c r="AB5" s="356"/>
      <c r="AC5" s="356"/>
      <c r="AD5" s="356"/>
    </row>
    <row r="6" ht="23.25" customHeight="1">
      <c r="A6" s="356"/>
      <c r="B6" s="356"/>
      <c r="C6" s="356"/>
      <c r="D6" s="356"/>
      <c r="E6" s="356"/>
      <c r="F6" s="356"/>
      <c r="G6" s="356"/>
      <c r="H6" s="356"/>
      <c r="I6" s="359">
        <v>0.009</v>
      </c>
      <c r="J6" s="356"/>
      <c r="K6" s="356"/>
      <c r="L6" s="356"/>
      <c r="M6" s="356"/>
      <c r="N6" s="356"/>
      <c r="O6" s="356"/>
      <c r="P6" s="356"/>
      <c r="Q6" s="356"/>
      <c r="R6" s="356"/>
      <c r="S6" s="356"/>
      <c r="T6" s="356"/>
      <c r="U6" s="356"/>
      <c r="V6" s="356"/>
      <c r="W6" s="356"/>
      <c r="X6" s="356"/>
      <c r="Y6" s="356"/>
      <c r="Z6" s="356"/>
      <c r="AA6" s="356"/>
      <c r="AB6" s="356"/>
      <c r="AC6" s="356"/>
      <c r="AD6" s="356"/>
    </row>
    <row r="7" ht="23.25" customHeight="1">
      <c r="A7" s="360" t="s">
        <v>119</v>
      </c>
      <c r="B7" s="361" t="s">
        <v>120</v>
      </c>
      <c r="C7" s="362" t="s">
        <v>121</v>
      </c>
      <c r="D7" s="362" t="s">
        <v>122</v>
      </c>
      <c r="E7" s="362" t="s">
        <v>123</v>
      </c>
      <c r="F7" s="362" t="s">
        <v>124</v>
      </c>
      <c r="G7" s="363" t="s">
        <v>125</v>
      </c>
      <c r="H7" s="364" t="s">
        <v>12</v>
      </c>
      <c r="I7" s="365" t="s">
        <v>177</v>
      </c>
      <c r="J7" s="366" t="s">
        <v>178</v>
      </c>
      <c r="K7" s="356"/>
      <c r="L7" s="356"/>
      <c r="M7" s="356"/>
      <c r="N7" s="356"/>
      <c r="O7" s="356"/>
      <c r="P7" s="356"/>
      <c r="Q7" s="356"/>
      <c r="R7" s="356"/>
      <c r="S7" s="356"/>
      <c r="T7" s="356"/>
      <c r="U7" s="356"/>
      <c r="V7" s="356"/>
      <c r="W7" s="356"/>
      <c r="X7" s="356"/>
      <c r="Y7" s="356"/>
      <c r="Z7" s="356"/>
      <c r="AA7" s="356"/>
      <c r="AB7" s="356"/>
      <c r="AC7" s="356"/>
      <c r="AD7" s="356"/>
    </row>
    <row r="8" ht="48.0" customHeight="1">
      <c r="A8" s="367" t="str">
        <f>+SUMMARY!#REF!</f>
        <v>#ERROR!</v>
      </c>
      <c r="B8" s="368" t="str">
        <f>+SUMMARY!#REF!</f>
        <v>#ERROR!</v>
      </c>
      <c r="C8" s="368" t="str">
        <f>+SUMMARY!#REF!</f>
        <v>#ERROR!</v>
      </c>
      <c r="D8" s="368" t="str">
        <f>+SUMMARY!#REF!</f>
        <v>#ERROR!</v>
      </c>
      <c r="E8" s="368" t="str">
        <f>+SUMMARY!#REF!</f>
        <v>#ERROR!</v>
      </c>
      <c r="F8" s="368" t="str">
        <f>+SUMMARY!#REF!</f>
        <v>#ERROR!</v>
      </c>
      <c r="G8" s="368" t="str">
        <f>+SUMMARY!#REF!</f>
        <v>#ERROR!</v>
      </c>
      <c r="H8" s="369" t="str">
        <f>+SUMMARY!#REF!</f>
        <v>#ERROR!</v>
      </c>
      <c r="I8" s="370" t="str">
        <f t="shared" ref="I8:I38" si="1">D8/B8</f>
        <v>#ERROR!</v>
      </c>
      <c r="J8" s="371"/>
      <c r="K8" s="356"/>
      <c r="L8" s="356"/>
      <c r="M8" s="356"/>
      <c r="N8" s="356"/>
      <c r="O8" s="356"/>
      <c r="P8" s="356"/>
      <c r="Q8" s="356"/>
      <c r="R8" s="356"/>
      <c r="S8" s="356"/>
      <c r="T8" s="356"/>
      <c r="U8" s="356"/>
      <c r="V8" s="356"/>
      <c r="W8" s="356"/>
      <c r="X8" s="356"/>
      <c r="Y8" s="356"/>
      <c r="Z8" s="356"/>
      <c r="AA8" s="356"/>
      <c r="AB8" s="356"/>
      <c r="AC8" s="356"/>
      <c r="AD8" s="356"/>
    </row>
    <row r="9" ht="33.0" customHeight="1">
      <c r="A9" s="367">
        <f>+SUMMARY!A7</f>
        <v>44319</v>
      </c>
      <c r="B9" s="368">
        <f>+SUMMARY!B7</f>
        <v>24493.86</v>
      </c>
      <c r="C9" s="368">
        <f>+SUMMARY!C7</f>
        <v>23618.84563</v>
      </c>
      <c r="D9" s="368">
        <f>+SUMMARY!D7</f>
        <v>105.150174</v>
      </c>
      <c r="E9" s="368">
        <f>+SUMMARY!E7</f>
        <v>237.6</v>
      </c>
      <c r="F9" s="368">
        <f>+SUMMARY!F7</f>
        <v>377.22264</v>
      </c>
      <c r="G9" s="368">
        <f>+SUMMARY!G7</f>
        <v>155.04156</v>
      </c>
      <c r="H9" s="369" t="str">
        <f>+SUMMARY!H7</f>
        <v>HRD2960/HRD2960/HRD2940/HRD2960/HRD2940/HRD2930/HRD2930</v>
      </c>
      <c r="I9" s="370">
        <f t="shared" si="1"/>
        <v>0.004292919695</v>
      </c>
      <c r="J9" s="371"/>
      <c r="K9" s="356"/>
      <c r="L9" s="356"/>
      <c r="M9" s="356"/>
      <c r="N9" s="356"/>
      <c r="O9" s="356"/>
      <c r="P9" s="356"/>
      <c r="Q9" s="356"/>
      <c r="R9" s="356"/>
      <c r="S9" s="356"/>
      <c r="T9" s="356"/>
      <c r="U9" s="356"/>
      <c r="V9" s="356"/>
      <c r="W9" s="356"/>
      <c r="X9" s="356"/>
      <c r="Y9" s="356"/>
      <c r="Z9" s="356"/>
      <c r="AA9" s="356"/>
      <c r="AB9" s="356"/>
      <c r="AC9" s="356"/>
      <c r="AD9" s="356"/>
    </row>
    <row r="10" ht="33.0" customHeight="1">
      <c r="A10" s="367">
        <f>+SUMMARY!A8</f>
        <v>44320</v>
      </c>
      <c r="B10" s="368">
        <f>+SUMMARY!B8</f>
        <v>16930.085</v>
      </c>
      <c r="C10" s="368">
        <f>+SUMMARY!C8</f>
        <v>16255.82965</v>
      </c>
      <c r="D10" s="368">
        <f>+SUMMARY!D8</f>
        <v>52.198908</v>
      </c>
      <c r="E10" s="368">
        <f>+SUMMARY!E8</f>
        <v>133.2</v>
      </c>
      <c r="F10" s="368">
        <f>+SUMMARY!F8</f>
        <v>408.897078</v>
      </c>
      <c r="G10" s="368">
        <f>+SUMMARY!G8</f>
        <v>79.959362</v>
      </c>
      <c r="H10" s="369" t="str">
        <f>+SUMMARY!H8</f>
        <v>HRD2940/D1870/HRD2930</v>
      </c>
      <c r="I10" s="370">
        <f t="shared" si="1"/>
        <v>0.00308320413</v>
      </c>
      <c r="J10" s="371"/>
      <c r="K10" s="356"/>
      <c r="L10" s="356"/>
      <c r="M10" s="356"/>
      <c r="N10" s="356"/>
      <c r="O10" s="356"/>
      <c r="P10" s="356"/>
      <c r="Q10" s="356"/>
      <c r="R10" s="356"/>
      <c r="S10" s="356"/>
      <c r="T10" s="356"/>
      <c r="U10" s="356"/>
      <c r="V10" s="356"/>
      <c r="W10" s="356"/>
      <c r="X10" s="356"/>
      <c r="Y10" s="356"/>
      <c r="Z10" s="356"/>
      <c r="AA10" s="356"/>
      <c r="AB10" s="356"/>
      <c r="AC10" s="356"/>
      <c r="AD10" s="356"/>
    </row>
    <row r="11" ht="33.0" customHeight="1">
      <c r="A11" s="367">
        <f>+SUMMARY!A9</f>
        <v>44321</v>
      </c>
      <c r="B11" s="368">
        <f>+SUMMARY!B9</f>
        <v>18795.6</v>
      </c>
      <c r="C11" s="368">
        <f>+SUMMARY!C9</f>
        <v>17898.91454</v>
      </c>
      <c r="D11" s="368">
        <f>+SUMMARY!D9</f>
        <v>93.7545932</v>
      </c>
      <c r="E11" s="368">
        <f>+SUMMARY!E9</f>
        <v>154.2</v>
      </c>
      <c r="F11" s="368">
        <f>+SUMMARY!F9</f>
        <v>566.986266</v>
      </c>
      <c r="G11" s="368">
        <f>+SUMMARY!G9</f>
        <v>81.7445995</v>
      </c>
      <c r="H11" s="369" t="str">
        <f>+SUMMARY!H9</f>
        <v>D2070/D2070/HRD2930/HRD2940/HRD2940//</v>
      </c>
      <c r="I11" s="370">
        <f t="shared" si="1"/>
        <v>0.004988113878</v>
      </c>
      <c r="J11" s="371"/>
      <c r="K11" s="356"/>
      <c r="L11" s="356"/>
      <c r="M11" s="356"/>
      <c r="N11" s="356"/>
      <c r="O11" s="356"/>
      <c r="P11" s="356"/>
      <c r="Q11" s="356"/>
      <c r="R11" s="356"/>
      <c r="S11" s="356"/>
      <c r="T11" s="356"/>
      <c r="U11" s="356"/>
      <c r="V11" s="356"/>
      <c r="W11" s="356"/>
      <c r="X11" s="356"/>
      <c r="Y11" s="356"/>
      <c r="Z11" s="356"/>
      <c r="AA11" s="356"/>
      <c r="AB11" s="356"/>
      <c r="AC11" s="356"/>
      <c r="AD11" s="356"/>
    </row>
    <row r="12" ht="33.0" customHeight="1">
      <c r="A12" s="367">
        <f>+SUMMARY!A10</f>
        <v>44322</v>
      </c>
      <c r="B12" s="368">
        <f>+SUMMARY!B10</f>
        <v>19574.393</v>
      </c>
      <c r="C12" s="368">
        <f>+SUMMARY!C10</f>
        <v>18795.91836</v>
      </c>
      <c r="D12" s="368">
        <f>+SUMMARY!D10</f>
        <v>81.5648188</v>
      </c>
      <c r="E12" s="368">
        <f>+SUMMARY!E10</f>
        <v>158.4</v>
      </c>
      <c r="F12" s="368">
        <f>+SUMMARY!F10</f>
        <v>345.3611096</v>
      </c>
      <c r="G12" s="368">
        <f>+SUMMARY!G10</f>
        <v>193.1487164</v>
      </c>
      <c r="H12" s="369" t="str">
        <f>+SUMMARY!H10</f>
        <v>D2450GT/HRD2940/HRD2940/HRD2930</v>
      </c>
      <c r="I12" s="370">
        <f t="shared" si="1"/>
        <v>0.004166914335</v>
      </c>
      <c r="J12" s="371"/>
      <c r="K12" s="356"/>
      <c r="L12" s="356"/>
      <c r="M12" s="356"/>
      <c r="N12" s="356"/>
      <c r="O12" s="356"/>
      <c r="P12" s="356"/>
      <c r="Q12" s="356"/>
      <c r="R12" s="356"/>
      <c r="S12" s="356"/>
      <c r="T12" s="356"/>
      <c r="U12" s="356"/>
      <c r="V12" s="356"/>
      <c r="W12" s="356"/>
      <c r="X12" s="356"/>
      <c r="Y12" s="356"/>
      <c r="Z12" s="356"/>
      <c r="AA12" s="356"/>
      <c r="AB12" s="356"/>
      <c r="AC12" s="356"/>
      <c r="AD12" s="356"/>
    </row>
    <row r="13" ht="33.0" customHeight="1">
      <c r="A13" s="367">
        <f>+SUMMARY!A11</f>
        <v>44323</v>
      </c>
      <c r="B13" s="368">
        <f>+SUMMARY!B11</f>
        <v>16084.096</v>
      </c>
      <c r="C13" s="368">
        <f>+SUMMARY!C11</f>
        <v>14677.47529</v>
      </c>
      <c r="D13" s="368">
        <f>+SUMMARY!D11</f>
        <v>394.182624</v>
      </c>
      <c r="E13" s="368">
        <f>+SUMMARY!E11</f>
        <v>149.4</v>
      </c>
      <c r="F13" s="368">
        <f>+SUMMARY!F11</f>
        <v>747.305925</v>
      </c>
      <c r="G13" s="368">
        <f>+SUMMARY!G11</f>
        <v>115.7321638</v>
      </c>
      <c r="H13" s="369" t="str">
        <f>+SUMMARY!H11</f>
        <v>D1650/D1850/HRD2940/HRD2930/D2220//</v>
      </c>
      <c r="I13" s="370">
        <f t="shared" si="1"/>
        <v>0.02450760204</v>
      </c>
      <c r="J13" s="371"/>
      <c r="K13" s="356"/>
      <c r="L13" s="356"/>
      <c r="M13" s="356"/>
      <c r="N13" s="356"/>
      <c r="O13" s="356"/>
      <c r="P13" s="356"/>
      <c r="Q13" s="356"/>
      <c r="R13" s="356"/>
      <c r="S13" s="356"/>
      <c r="T13" s="356"/>
      <c r="U13" s="356"/>
      <c r="V13" s="356"/>
      <c r="W13" s="356"/>
      <c r="X13" s="356"/>
      <c r="Y13" s="356"/>
      <c r="Z13" s="356"/>
      <c r="AA13" s="356"/>
      <c r="AB13" s="356"/>
      <c r="AC13" s="356"/>
      <c r="AD13" s="356"/>
    </row>
    <row r="14" ht="33.0" customHeight="1">
      <c r="A14" s="367">
        <f>+SUMMARY!A12</f>
        <v>44324</v>
      </c>
      <c r="B14" s="368">
        <f>+SUMMARY!B12</f>
        <v>16334.984</v>
      </c>
      <c r="C14" s="368">
        <f>+SUMMARY!C12</f>
        <v>15223.98345</v>
      </c>
      <c r="D14" s="368">
        <f>+SUMMARY!D12</f>
        <v>62.5632726</v>
      </c>
      <c r="E14" s="368">
        <f>+SUMMARY!E12</f>
        <v>114.6</v>
      </c>
      <c r="F14" s="368">
        <f>+SUMMARY!F12</f>
        <v>832.6108696</v>
      </c>
      <c r="G14" s="368">
        <f>+SUMMARY!G12</f>
        <v>101.2264044</v>
      </c>
      <c r="H14" s="372" t="str">
        <f>+SUMMARY!H12</f>
        <v>D1870/D2220/D2450GT/HRD2960///</v>
      </c>
      <c r="I14" s="370">
        <f t="shared" si="1"/>
        <v>0.003830017379</v>
      </c>
      <c r="J14" s="371"/>
      <c r="K14" s="356"/>
      <c r="L14" s="356"/>
      <c r="M14" s="356"/>
      <c r="N14" s="356"/>
      <c r="O14" s="356"/>
      <c r="P14" s="356"/>
      <c r="Q14" s="356"/>
      <c r="R14" s="356"/>
      <c r="S14" s="356"/>
      <c r="T14" s="356"/>
      <c r="U14" s="356"/>
      <c r="V14" s="356"/>
      <c r="W14" s="356"/>
      <c r="X14" s="356"/>
      <c r="Y14" s="356"/>
      <c r="Z14" s="356"/>
      <c r="AA14" s="356"/>
      <c r="AB14" s="356"/>
      <c r="AC14" s="356"/>
      <c r="AD14" s="356"/>
    </row>
    <row r="15" ht="33.0" customHeight="1">
      <c r="A15" s="367">
        <f>+SUMMARY!A13</f>
        <v>44326</v>
      </c>
      <c r="B15" s="368">
        <f>+SUMMARY!B13</f>
        <v>37420.63786</v>
      </c>
      <c r="C15" s="368">
        <f>+SUMMARY!C13</f>
        <v>35792.22645</v>
      </c>
      <c r="D15" s="368">
        <f>+SUMMARY!D13</f>
        <v>96.0312649</v>
      </c>
      <c r="E15" s="368">
        <f>+SUMMARY!E13</f>
        <v>214.2</v>
      </c>
      <c r="F15" s="368">
        <f>+SUMMARY!F13</f>
        <v>1179.657765</v>
      </c>
      <c r="G15" s="368">
        <f>+SUMMARY!G13</f>
        <v>138.5223781</v>
      </c>
      <c r="H15" s="369" t="str">
        <f>+SUMMARY!H13</f>
        <v>D2450GT/HRD2940/HRD2940/HRD2940/HRD2930/C630/D1230/</v>
      </c>
      <c r="I15" s="370">
        <f t="shared" si="1"/>
        <v>0.002566264778</v>
      </c>
      <c r="J15" s="371"/>
      <c r="K15" s="356"/>
      <c r="L15" s="356"/>
      <c r="M15" s="356"/>
      <c r="N15" s="356"/>
      <c r="O15" s="356"/>
      <c r="P15" s="356"/>
      <c r="Q15" s="356"/>
      <c r="R15" s="356"/>
      <c r="S15" s="356"/>
      <c r="T15" s="356"/>
      <c r="U15" s="356"/>
      <c r="V15" s="356"/>
      <c r="W15" s="356"/>
      <c r="X15" s="356"/>
      <c r="Y15" s="356"/>
      <c r="Z15" s="356"/>
      <c r="AA15" s="356"/>
      <c r="AB15" s="356"/>
      <c r="AC15" s="356"/>
      <c r="AD15" s="356"/>
    </row>
    <row r="16" ht="33.0" customHeight="1">
      <c r="A16" s="367">
        <f>+SUMMARY!A14</f>
        <v>44327</v>
      </c>
      <c r="B16" s="368">
        <f>+SUMMARY!B14</f>
        <v>34286.2615</v>
      </c>
      <c r="C16" s="368">
        <f>+SUMMARY!C14</f>
        <v>32447.78857</v>
      </c>
      <c r="D16" s="368">
        <f>+SUMMARY!D14</f>
        <v>152.072168</v>
      </c>
      <c r="E16" s="368">
        <f>+SUMMARY!E14</f>
        <v>309</v>
      </c>
      <c r="F16" s="368">
        <f>+SUMMARY!F14</f>
        <v>1231.408534</v>
      </c>
      <c r="G16" s="368">
        <f>+SUMMARY!G14</f>
        <v>145.9922262</v>
      </c>
      <c r="H16" s="369" t="str">
        <f>+SUMMARY!H14</f>
        <v>HRD2940/HRD2930/HRD2940/HRD2960/D2220/D2220/C630/D1230/D1670</v>
      </c>
      <c r="I16" s="370">
        <f t="shared" si="1"/>
        <v>0.004435367443</v>
      </c>
      <c r="J16" s="371"/>
      <c r="K16" s="356"/>
      <c r="L16" s="356"/>
      <c r="M16" s="356"/>
      <c r="N16" s="356"/>
      <c r="O16" s="356"/>
      <c r="P16" s="356"/>
      <c r="Q16" s="356"/>
      <c r="R16" s="356"/>
      <c r="S16" s="356"/>
      <c r="T16" s="356"/>
      <c r="U16" s="356"/>
      <c r="V16" s="356"/>
      <c r="W16" s="356"/>
      <c r="X16" s="356"/>
      <c r="Y16" s="356"/>
      <c r="Z16" s="356"/>
      <c r="AA16" s="356"/>
      <c r="AB16" s="356"/>
      <c r="AC16" s="356"/>
      <c r="AD16" s="356"/>
    </row>
    <row r="17" ht="33.0" customHeight="1">
      <c r="A17" s="367">
        <f>+SUMMARY!A15</f>
        <v>44328</v>
      </c>
      <c r="B17" s="368">
        <f>+SUMMARY!B15</f>
        <v>13204.074</v>
      </c>
      <c r="C17" s="368">
        <f>+SUMMARY!C15</f>
        <v>12448.06188</v>
      </c>
      <c r="D17" s="368">
        <f>+SUMMARY!D15</f>
        <v>67.26078</v>
      </c>
      <c r="E17" s="368">
        <f>+SUMMARY!E15</f>
        <v>118.8</v>
      </c>
      <c r="F17" s="368">
        <f>+SUMMARY!F15</f>
        <v>502.4273774</v>
      </c>
      <c r="G17" s="368">
        <f>+SUMMARY!G15</f>
        <v>67.5239586</v>
      </c>
      <c r="H17" s="369" t="str">
        <f>+SUMMARY!H15</f>
        <v>D1870/D1850/HRD2960/HRD2930///</v>
      </c>
      <c r="I17" s="370">
        <f t="shared" si="1"/>
        <v>0.005093941461</v>
      </c>
      <c r="J17" s="371"/>
      <c r="K17" s="373"/>
      <c r="L17" s="373"/>
      <c r="M17" s="373"/>
      <c r="N17" s="373"/>
      <c r="O17" s="373"/>
      <c r="P17" s="373"/>
      <c r="Q17" s="373"/>
      <c r="R17" s="373"/>
      <c r="S17" s="373"/>
      <c r="T17" s="373"/>
      <c r="U17" s="373"/>
      <c r="V17" s="373"/>
      <c r="W17" s="373"/>
      <c r="X17" s="373"/>
      <c r="Y17" s="373"/>
      <c r="Z17" s="373"/>
      <c r="AA17" s="373"/>
      <c r="AB17" s="373"/>
      <c r="AC17" s="373"/>
      <c r="AD17" s="373"/>
    </row>
    <row r="18" ht="33.0" customHeight="1">
      <c r="A18" s="367">
        <f>+SUMMARY!A16</f>
        <v>44329</v>
      </c>
      <c r="B18" s="368">
        <f>+SUMMARY!B16</f>
        <v>19773.0425</v>
      </c>
      <c r="C18" s="368">
        <f>+SUMMARY!C16</f>
        <v>18581.30825</v>
      </c>
      <c r="D18" s="368">
        <f>+SUMMARY!D16</f>
        <v>53.1056295</v>
      </c>
      <c r="E18" s="368">
        <f>+SUMMARY!E16</f>
        <v>100.2</v>
      </c>
      <c r="F18" s="368">
        <f>+SUMMARY!F16</f>
        <v>959.6630595</v>
      </c>
      <c r="G18" s="368">
        <f>+SUMMARY!G16</f>
        <v>78.765565</v>
      </c>
      <c r="H18" s="369" t="str">
        <f>+SUMMARY!H16</f>
        <v>D1870/D2220/HRD2960/HRD2940///</v>
      </c>
      <c r="I18" s="370">
        <f t="shared" si="1"/>
        <v>0.002685759134</v>
      </c>
      <c r="J18" s="371"/>
      <c r="K18" s="373"/>
      <c r="L18" s="373"/>
      <c r="M18" s="373"/>
      <c r="N18" s="373"/>
      <c r="O18" s="373"/>
      <c r="P18" s="373"/>
      <c r="Q18" s="373"/>
      <c r="R18" s="373"/>
      <c r="S18" s="373"/>
      <c r="T18" s="373"/>
      <c r="U18" s="373"/>
      <c r="V18" s="373"/>
      <c r="W18" s="373"/>
      <c r="X18" s="373"/>
      <c r="Y18" s="373"/>
      <c r="Z18" s="373"/>
      <c r="AA18" s="373"/>
      <c r="AB18" s="373"/>
      <c r="AC18" s="373"/>
      <c r="AD18" s="373"/>
    </row>
    <row r="19" ht="33.0" customHeight="1">
      <c r="A19" s="367">
        <f>+SUMMARY!A17</f>
        <v>44330</v>
      </c>
      <c r="B19" s="368">
        <f>+SUMMARY!B17</f>
        <v>8018.711</v>
      </c>
      <c r="C19" s="368">
        <f>+SUMMARY!C17</f>
        <v>7226.08768</v>
      </c>
      <c r="D19" s="368">
        <f>+SUMMARY!D17</f>
        <v>98.6231278</v>
      </c>
      <c r="E19" s="368">
        <f>+SUMMARY!E17</f>
        <v>114</v>
      </c>
      <c r="F19" s="368">
        <f>+SUMMARY!F17</f>
        <v>535.7545418</v>
      </c>
      <c r="G19" s="368">
        <f>+SUMMARY!G17</f>
        <v>44.24565075</v>
      </c>
      <c r="H19" s="369" t="str">
        <f>+SUMMARY!H17</f>
        <v>HRD2940/D2050/D1650/C630/D1230//</v>
      </c>
      <c r="I19" s="370">
        <f t="shared" si="1"/>
        <v>0.01229912486</v>
      </c>
      <c r="J19" s="371"/>
      <c r="K19" s="373"/>
      <c r="L19" s="373"/>
      <c r="M19" s="373"/>
      <c r="N19" s="373"/>
      <c r="O19" s="373"/>
      <c r="P19" s="373"/>
      <c r="Q19" s="373"/>
      <c r="R19" s="373"/>
      <c r="S19" s="373"/>
      <c r="T19" s="373"/>
      <c r="U19" s="373"/>
      <c r="V19" s="373"/>
      <c r="W19" s="373"/>
      <c r="X19" s="373"/>
      <c r="Y19" s="373"/>
      <c r="Z19" s="373"/>
      <c r="AA19" s="373"/>
      <c r="AB19" s="373"/>
      <c r="AC19" s="373"/>
      <c r="AD19" s="373"/>
    </row>
    <row r="20" ht="33.0" customHeight="1">
      <c r="A20" s="367">
        <f>+SUMMARY!A18</f>
        <v>44333</v>
      </c>
      <c r="B20" s="368">
        <f>+SUMMARY!B18</f>
        <v>18390.1462</v>
      </c>
      <c r="C20" s="368">
        <f>+SUMMARY!C18</f>
        <v>17612.16244</v>
      </c>
      <c r="D20" s="368">
        <f>+SUMMARY!D18</f>
        <v>84.831484</v>
      </c>
      <c r="E20" s="368">
        <f>+SUMMARY!E18</f>
        <v>130.2</v>
      </c>
      <c r="F20" s="368">
        <f>+SUMMARY!F18</f>
        <v>413.1811078</v>
      </c>
      <c r="G20" s="368">
        <f>+SUMMARY!G18</f>
        <v>149.7711672</v>
      </c>
      <c r="H20" s="369" t="str">
        <f>+SUMMARY!H18</f>
        <v>HRD2940/HRD2940/D1650/HRD2930/</v>
      </c>
      <c r="I20" s="370">
        <f t="shared" si="1"/>
        <v>0.004612877085</v>
      </c>
      <c r="J20" s="371"/>
      <c r="K20" s="373"/>
      <c r="L20" s="373"/>
      <c r="M20" s="373"/>
      <c r="N20" s="373"/>
      <c r="O20" s="373"/>
      <c r="P20" s="373"/>
      <c r="Q20" s="373"/>
      <c r="R20" s="373"/>
      <c r="S20" s="373"/>
      <c r="T20" s="373"/>
      <c r="U20" s="373"/>
      <c r="V20" s="373"/>
      <c r="W20" s="373"/>
      <c r="X20" s="373"/>
      <c r="Y20" s="373"/>
      <c r="Z20" s="373"/>
      <c r="AA20" s="373"/>
      <c r="AB20" s="373"/>
      <c r="AC20" s="373"/>
      <c r="AD20" s="373"/>
    </row>
    <row r="21" ht="33.0" customHeight="1">
      <c r="A21" s="367">
        <f>+SUMMARY!A19</f>
        <v>44334</v>
      </c>
      <c r="B21" s="368">
        <f>+SUMMARY!B19</f>
        <v>10431.7246</v>
      </c>
      <c r="C21" s="368">
        <f>+SUMMARY!C19</f>
        <v>9968.643705</v>
      </c>
      <c r="D21" s="368">
        <f>+SUMMARY!D19</f>
        <v>41.588169</v>
      </c>
      <c r="E21" s="368">
        <f>+SUMMARY!E19</f>
        <v>84.6</v>
      </c>
      <c r="F21" s="368">
        <f>+SUMMARY!F19</f>
        <v>274.4621606</v>
      </c>
      <c r="G21" s="368">
        <f>+SUMMARY!G19</f>
        <v>62.43056588</v>
      </c>
      <c r="H21" s="369" t="str">
        <f>+SUMMARY!H19</f>
        <v>HRD2930/D2670////</v>
      </c>
      <c r="I21" s="370">
        <f t="shared" si="1"/>
        <v>0.003986701202</v>
      </c>
      <c r="J21" s="371"/>
      <c r="K21" s="373"/>
      <c r="L21" s="373"/>
      <c r="M21" s="373"/>
      <c r="N21" s="373"/>
      <c r="O21" s="373"/>
      <c r="P21" s="373"/>
      <c r="Q21" s="373"/>
      <c r="R21" s="373"/>
      <c r="S21" s="373"/>
      <c r="T21" s="373"/>
      <c r="U21" s="373"/>
      <c r="V21" s="373"/>
      <c r="W21" s="373"/>
      <c r="X21" s="373"/>
      <c r="Y21" s="373"/>
      <c r="Z21" s="373"/>
      <c r="AA21" s="373"/>
      <c r="AB21" s="373"/>
      <c r="AC21" s="373"/>
      <c r="AD21" s="373"/>
    </row>
    <row r="22" ht="33.0" customHeight="1">
      <c r="A22" s="367">
        <f>+SUMMARY!A20</f>
        <v>44335</v>
      </c>
      <c r="B22" s="368">
        <f>+SUMMARY!B20</f>
        <v>18501.63452</v>
      </c>
      <c r="C22" s="368">
        <f>+SUMMARY!C20</f>
        <v>17324.54726</v>
      </c>
      <c r="D22" s="368">
        <f>+SUMMARY!D20</f>
        <v>100.1870061</v>
      </c>
      <c r="E22" s="368">
        <f>+SUMMARY!E20</f>
        <v>181.8</v>
      </c>
      <c r="F22" s="368">
        <f>+SUMMARY!F20</f>
        <v>790.8691738</v>
      </c>
      <c r="G22" s="368">
        <f>+SUMMARY!G20</f>
        <v>104.2310827</v>
      </c>
      <c r="H22" s="369" t="str">
        <f>+SUMMARY!H20</f>
        <v>HRD2940/HRD2940/D2070/HRD2930/D2930//</v>
      </c>
      <c r="I22" s="370">
        <f t="shared" si="1"/>
        <v>0.005415035412</v>
      </c>
      <c r="J22" s="371"/>
      <c r="K22" s="373"/>
      <c r="L22" s="373"/>
      <c r="M22" s="373"/>
      <c r="N22" s="373"/>
      <c r="O22" s="373"/>
      <c r="P22" s="373"/>
      <c r="Q22" s="373"/>
      <c r="R22" s="373"/>
      <c r="S22" s="373"/>
      <c r="T22" s="373"/>
      <c r="U22" s="373"/>
      <c r="V22" s="373"/>
      <c r="W22" s="373"/>
      <c r="X22" s="373"/>
      <c r="Y22" s="373"/>
      <c r="Z22" s="373"/>
      <c r="AA22" s="373"/>
      <c r="AB22" s="373"/>
      <c r="AC22" s="373"/>
      <c r="AD22" s="373"/>
    </row>
    <row r="23" ht="33.0" customHeight="1">
      <c r="A23" s="367">
        <f>+SUMMARY!A21</f>
        <v>44336</v>
      </c>
      <c r="B23" s="368">
        <f>+SUMMARY!B21</f>
        <v>12392.7045</v>
      </c>
      <c r="C23" s="368">
        <f>+SUMMARY!C21</f>
        <v>11592.18526</v>
      </c>
      <c r="D23" s="368">
        <f>+SUMMARY!D21</f>
        <v>43.9894928</v>
      </c>
      <c r="E23" s="368">
        <f>+SUMMARY!E21</f>
        <v>89.4</v>
      </c>
      <c r="F23" s="368">
        <f>+SUMMARY!F21</f>
        <v>631.61</v>
      </c>
      <c r="G23" s="368">
        <f>+SUMMARY!G21</f>
        <v>35.51974805</v>
      </c>
      <c r="H23" s="369" t="str">
        <f>+SUMMARY!H21</f>
        <v>#REF!</v>
      </c>
      <c r="I23" s="370">
        <f t="shared" si="1"/>
        <v>0.003549628154</v>
      </c>
      <c r="J23" s="371"/>
      <c r="K23" s="373"/>
      <c r="L23" s="373"/>
      <c r="M23" s="373"/>
      <c r="N23" s="373"/>
      <c r="O23" s="373"/>
      <c r="P23" s="373"/>
      <c r="Q23" s="373"/>
      <c r="R23" s="373"/>
      <c r="S23" s="373"/>
      <c r="T23" s="373"/>
      <c r="U23" s="373"/>
      <c r="V23" s="373"/>
      <c r="W23" s="373"/>
      <c r="X23" s="373"/>
      <c r="Y23" s="373"/>
      <c r="Z23" s="373"/>
      <c r="AA23" s="373"/>
      <c r="AB23" s="373"/>
      <c r="AC23" s="373"/>
      <c r="AD23" s="373"/>
    </row>
    <row r="24" ht="33.0" customHeight="1">
      <c r="A24" s="367">
        <f>+SUMMARY!A22</f>
        <v>44338</v>
      </c>
      <c r="B24" s="368">
        <f>+SUMMARY!B22</f>
        <v>5109.2825</v>
      </c>
      <c r="C24" s="368">
        <f>+SUMMARY!C22</f>
        <v>4635.502562</v>
      </c>
      <c r="D24" s="368">
        <f>+SUMMARY!D22</f>
        <v>23.5765224</v>
      </c>
      <c r="E24" s="368">
        <f>+SUMMARY!E22</f>
        <v>54</v>
      </c>
      <c r="F24" s="368">
        <f>+SUMMARY!F22</f>
        <v>380.5781746</v>
      </c>
      <c r="G24" s="368">
        <f>+SUMMARY!G22</f>
        <v>15.62524095</v>
      </c>
      <c r="H24" s="369" t="str">
        <f>+SUMMARY!H22</f>
        <v>D2670/D1670//</v>
      </c>
      <c r="I24" s="370">
        <f t="shared" si="1"/>
        <v>0.00461444878</v>
      </c>
      <c r="J24" s="371"/>
      <c r="K24" s="373"/>
      <c r="L24" s="373"/>
      <c r="M24" s="373"/>
      <c r="N24" s="373"/>
      <c r="O24" s="373"/>
      <c r="P24" s="373"/>
      <c r="Q24" s="373"/>
      <c r="R24" s="373"/>
      <c r="S24" s="373"/>
      <c r="T24" s="373"/>
      <c r="U24" s="373"/>
      <c r="V24" s="373"/>
      <c r="W24" s="373"/>
      <c r="X24" s="373"/>
      <c r="Y24" s="373"/>
      <c r="Z24" s="373"/>
      <c r="AA24" s="373"/>
      <c r="AB24" s="373"/>
      <c r="AC24" s="373"/>
      <c r="AD24" s="373"/>
    </row>
    <row r="25" ht="33.0" customHeight="1">
      <c r="A25" s="367">
        <f>+SUMMARY!A23</f>
        <v>44340</v>
      </c>
      <c r="B25" s="368">
        <f>+SUMMARY!B23</f>
        <v>29840.9395</v>
      </c>
      <c r="C25" s="368">
        <f>+SUMMARY!C23</f>
        <v>27582.52478</v>
      </c>
      <c r="D25" s="368">
        <f>+SUMMARY!D23</f>
        <v>206.7631865</v>
      </c>
      <c r="E25" s="368">
        <f>+SUMMARY!E23</f>
        <v>218.4</v>
      </c>
      <c r="F25" s="368">
        <f>+SUMMARY!F23</f>
        <v>1556.374693</v>
      </c>
      <c r="G25" s="368">
        <f>+SUMMARY!G23</f>
        <v>276.8768419</v>
      </c>
      <c r="H25" s="369" t="str">
        <f>+SUMMARY!H23</f>
        <v>D2450GT/D1850/D2050/D1650/HRD2940/HRD2940/D2220/HRD2940</v>
      </c>
      <c r="I25" s="370">
        <f t="shared" si="1"/>
        <v>0.006928843058</v>
      </c>
      <c r="J25" s="371"/>
      <c r="K25" s="373"/>
      <c r="L25" s="373"/>
      <c r="M25" s="373"/>
      <c r="N25" s="373"/>
      <c r="O25" s="373"/>
      <c r="P25" s="373"/>
      <c r="Q25" s="373"/>
      <c r="R25" s="373"/>
      <c r="S25" s="373"/>
      <c r="T25" s="373"/>
      <c r="U25" s="373"/>
      <c r="V25" s="373"/>
      <c r="W25" s="373"/>
      <c r="X25" s="373"/>
      <c r="Y25" s="373"/>
      <c r="Z25" s="373"/>
      <c r="AA25" s="373"/>
      <c r="AB25" s="373"/>
      <c r="AC25" s="373"/>
      <c r="AD25" s="373"/>
    </row>
    <row r="26" ht="33.0" customHeight="1">
      <c r="A26" s="367">
        <f>+SUMMARY!A24</f>
        <v>44341</v>
      </c>
      <c r="B26" s="368">
        <f>+SUMMARY!B24</f>
        <v>33589.2735</v>
      </c>
      <c r="C26" s="368">
        <f>+SUMMARY!C24</f>
        <v>32474.48006</v>
      </c>
      <c r="D26" s="368">
        <f>+SUMMARY!D24</f>
        <v>156.453468</v>
      </c>
      <c r="E26" s="368">
        <f>+SUMMARY!E24</f>
        <v>137.4</v>
      </c>
      <c r="F26" s="368">
        <f>+SUMMARY!F24</f>
        <v>507.1215546</v>
      </c>
      <c r="G26" s="368">
        <f>+SUMMARY!G24</f>
        <v>313.8184154</v>
      </c>
      <c r="H26" s="369" t="str">
        <f>+SUMMARY!H24</f>
        <v>HRD2940/HRD2940/HRD2930/HRD2930/HRD2940///</v>
      </c>
      <c r="I26" s="370">
        <f t="shared" si="1"/>
        <v>0.004657840188</v>
      </c>
      <c r="J26" s="371"/>
      <c r="K26" s="373"/>
      <c r="L26" s="373"/>
      <c r="M26" s="373"/>
      <c r="N26" s="373"/>
      <c r="O26" s="373"/>
      <c r="P26" s="373"/>
      <c r="Q26" s="373"/>
      <c r="R26" s="373"/>
      <c r="S26" s="373"/>
      <c r="T26" s="373"/>
      <c r="U26" s="373"/>
      <c r="V26" s="373"/>
      <c r="W26" s="373"/>
      <c r="X26" s="373"/>
      <c r="Y26" s="373"/>
      <c r="Z26" s="373"/>
      <c r="AA26" s="373"/>
      <c r="AB26" s="373"/>
      <c r="AC26" s="373"/>
      <c r="AD26" s="373"/>
    </row>
    <row r="27" ht="33.0" customHeight="1">
      <c r="A27" s="367">
        <f>+SUMMARY!A25</f>
        <v>44342</v>
      </c>
      <c r="B27" s="368">
        <f>+SUMMARY!B25</f>
        <v>13353.816</v>
      </c>
      <c r="C27" s="368">
        <f>+SUMMARY!C25</f>
        <v>11788.13609</v>
      </c>
      <c r="D27" s="368">
        <f>+SUMMARY!D25</f>
        <v>112.2669335</v>
      </c>
      <c r="E27" s="368">
        <f>+SUMMARY!E25</f>
        <v>168</v>
      </c>
      <c r="F27" s="368">
        <f>+SUMMARY!F25</f>
        <v>1235.545828</v>
      </c>
      <c r="G27" s="368">
        <f>+SUMMARY!G25</f>
        <v>49.86714521</v>
      </c>
      <c r="H27" s="369" t="str">
        <f>+SUMMARY!H25</f>
        <v>D2550/D1650/D2240/D1670/D1870/D2930/D2930/</v>
      </c>
      <c r="I27" s="370">
        <f t="shared" si="1"/>
        <v>0.008407105018</v>
      </c>
      <c r="J27" s="371"/>
      <c r="K27" s="373"/>
      <c r="L27" s="373"/>
      <c r="M27" s="373"/>
      <c r="N27" s="373"/>
      <c r="O27" s="373"/>
      <c r="P27" s="373"/>
      <c r="Q27" s="373"/>
      <c r="R27" s="373"/>
      <c r="S27" s="373"/>
      <c r="T27" s="373"/>
      <c r="U27" s="373"/>
      <c r="V27" s="373"/>
      <c r="W27" s="373"/>
      <c r="X27" s="373"/>
      <c r="Y27" s="373"/>
      <c r="Z27" s="373"/>
      <c r="AA27" s="373"/>
      <c r="AB27" s="373"/>
      <c r="AC27" s="373"/>
      <c r="AD27" s="373"/>
    </row>
    <row r="28" ht="33.0" customHeight="1">
      <c r="A28" s="367">
        <f>+SUMMARY!A26</f>
        <v>44343</v>
      </c>
      <c r="B28" s="368">
        <f>+SUMMARY!B26</f>
        <v>15154.32</v>
      </c>
      <c r="C28" s="368">
        <f>+SUMMARY!C26</f>
        <v>13580.47591</v>
      </c>
      <c r="D28" s="368">
        <f>+SUMMARY!D26</f>
        <v>53.904767</v>
      </c>
      <c r="E28" s="368">
        <f>+SUMMARY!E26</f>
        <v>138.6</v>
      </c>
      <c r="F28" s="368">
        <f>+SUMMARY!F26</f>
        <v>1261.996862</v>
      </c>
      <c r="G28" s="368">
        <f>+SUMMARY!G26</f>
        <v>119.3424634</v>
      </c>
      <c r="H28" s="369" t="str">
        <f>+SUMMARY!H26</f>
        <v>D2220/D2450GT/D2450GT/D1850////</v>
      </c>
      <c r="I28" s="370">
        <f t="shared" si="1"/>
        <v>0.00355705614</v>
      </c>
      <c r="J28" s="371"/>
      <c r="K28" s="373"/>
      <c r="L28" s="373"/>
      <c r="M28" s="373"/>
      <c r="N28" s="373"/>
      <c r="O28" s="373"/>
      <c r="P28" s="373"/>
      <c r="Q28" s="373"/>
      <c r="R28" s="373"/>
      <c r="S28" s="373"/>
      <c r="T28" s="373"/>
      <c r="U28" s="373"/>
      <c r="V28" s="373"/>
      <c r="W28" s="373"/>
      <c r="X28" s="373"/>
      <c r="Y28" s="373"/>
      <c r="Z28" s="373"/>
      <c r="AA28" s="373"/>
      <c r="AB28" s="373"/>
      <c r="AC28" s="373"/>
      <c r="AD28" s="373"/>
    </row>
    <row r="29" ht="33.0" customHeight="1">
      <c r="A29" s="367">
        <f>+SUMMARY!A27</f>
        <v>44344</v>
      </c>
      <c r="B29" s="368">
        <f>+SUMMARY!B27</f>
        <v>18749.845</v>
      </c>
      <c r="C29" s="368">
        <f>+SUMMARY!C27</f>
        <v>18173.58195</v>
      </c>
      <c r="D29" s="368">
        <f>+SUMMARY!D27</f>
        <v>61.306097</v>
      </c>
      <c r="E29" s="368">
        <f>+SUMMARY!E27</f>
        <v>117</v>
      </c>
      <c r="F29" s="368">
        <f>+SUMMARY!F27</f>
        <v>323.2502878</v>
      </c>
      <c r="G29" s="368">
        <f>+SUMMARY!G27</f>
        <v>74.70666975</v>
      </c>
      <c r="H29" s="369" t="str">
        <f>+SUMMARY!H27</f>
        <v>HRD2930/HRD2960/VED3512/////</v>
      </c>
      <c r="I29" s="370">
        <f t="shared" si="1"/>
        <v>0.003269685536</v>
      </c>
      <c r="J29" s="371"/>
      <c r="K29" s="373"/>
      <c r="L29" s="373"/>
      <c r="M29" s="373"/>
      <c r="N29" s="373"/>
      <c r="O29" s="373"/>
      <c r="P29" s="373"/>
      <c r="Q29" s="373"/>
      <c r="R29" s="373"/>
      <c r="S29" s="373"/>
      <c r="T29" s="373"/>
      <c r="U29" s="373"/>
      <c r="V29" s="373"/>
      <c r="W29" s="373"/>
      <c r="X29" s="373"/>
      <c r="Y29" s="373"/>
      <c r="Z29" s="373"/>
      <c r="AA29" s="373"/>
      <c r="AB29" s="373"/>
      <c r="AC29" s="373"/>
      <c r="AD29" s="373"/>
    </row>
    <row r="30" ht="33.0" customHeight="1">
      <c r="A30" s="367">
        <f>+SUMMARY!A28</f>
        <v>44345</v>
      </c>
      <c r="B30" s="368">
        <f>+SUMMARY!B28</f>
        <v>18961.463</v>
      </c>
      <c r="C30" s="368">
        <f>+SUMMARY!C28</f>
        <v>17809.38349</v>
      </c>
      <c r="D30" s="368">
        <f>+SUMMARY!D28</f>
        <v>121.392921</v>
      </c>
      <c r="E30" s="368">
        <f>+SUMMARY!E28</f>
        <v>111.6</v>
      </c>
      <c r="F30" s="368">
        <f>+SUMMARY!F28</f>
        <v>801.3324505</v>
      </c>
      <c r="G30" s="368">
        <f>+SUMMARY!G28</f>
        <v>117.7541395</v>
      </c>
      <c r="H30" s="369" t="str">
        <f>+SUMMARY!H28</f>
        <v>D2220/D1650/HRD2940/HRD2930////</v>
      </c>
      <c r="I30" s="370">
        <f t="shared" si="1"/>
        <v>0.006402086221</v>
      </c>
      <c r="J30" s="371"/>
      <c r="K30" s="373"/>
      <c r="L30" s="373"/>
      <c r="M30" s="373"/>
      <c r="N30" s="373"/>
      <c r="O30" s="373"/>
      <c r="P30" s="373"/>
      <c r="Q30" s="373"/>
      <c r="R30" s="373"/>
      <c r="S30" s="373"/>
      <c r="T30" s="373"/>
      <c r="U30" s="373"/>
      <c r="V30" s="373"/>
      <c r="W30" s="373"/>
      <c r="X30" s="373"/>
      <c r="Y30" s="373"/>
      <c r="Z30" s="373"/>
      <c r="AA30" s="373"/>
      <c r="AB30" s="373"/>
      <c r="AC30" s="373"/>
      <c r="AD30" s="373"/>
    </row>
    <row r="31" ht="33.0" customHeight="1">
      <c r="A31" s="367" t="str">
        <f>+SUMMARY!#REF!</f>
        <v>#ERROR!</v>
      </c>
      <c r="B31" s="368" t="str">
        <f>+SUMMARY!#REF!</f>
        <v>#ERROR!</v>
      </c>
      <c r="C31" s="368" t="str">
        <f>+SUMMARY!#REF!</f>
        <v>#ERROR!</v>
      </c>
      <c r="D31" s="368" t="str">
        <f>+SUMMARY!#REF!</f>
        <v>#ERROR!</v>
      </c>
      <c r="E31" s="368" t="str">
        <f>+SUMMARY!#REF!</f>
        <v>#ERROR!</v>
      </c>
      <c r="F31" s="368" t="str">
        <f>+SUMMARY!#REF!</f>
        <v>#ERROR!</v>
      </c>
      <c r="G31" s="368" t="str">
        <f>+SUMMARY!#REF!</f>
        <v>#ERROR!</v>
      </c>
      <c r="H31" s="369" t="str">
        <f>+SUMMARY!#REF!</f>
        <v>#ERROR!</v>
      </c>
      <c r="I31" s="370" t="str">
        <f t="shared" si="1"/>
        <v>#ERROR!</v>
      </c>
      <c r="J31" s="371"/>
      <c r="K31" s="373"/>
      <c r="L31" s="373"/>
      <c r="M31" s="373"/>
      <c r="N31" s="373"/>
      <c r="O31" s="373"/>
      <c r="P31" s="373"/>
      <c r="Q31" s="373"/>
      <c r="R31" s="373"/>
      <c r="S31" s="373"/>
      <c r="T31" s="373"/>
      <c r="U31" s="373"/>
      <c r="V31" s="373"/>
      <c r="W31" s="373"/>
      <c r="X31" s="373"/>
      <c r="Y31" s="373"/>
      <c r="Z31" s="373"/>
      <c r="AA31" s="373"/>
      <c r="AB31" s="373"/>
      <c r="AC31" s="373"/>
      <c r="AD31" s="373"/>
    </row>
    <row r="32" ht="33.0" customHeight="1">
      <c r="A32" s="367" t="str">
        <f>+SUMMARY!#REF!</f>
        <v>#ERROR!</v>
      </c>
      <c r="B32" s="368" t="str">
        <f>+SUMMARY!#REF!</f>
        <v>#ERROR!</v>
      </c>
      <c r="C32" s="368" t="str">
        <f>+SUMMARY!#REF!</f>
        <v>#ERROR!</v>
      </c>
      <c r="D32" s="368" t="str">
        <f>+SUMMARY!#REF!</f>
        <v>#ERROR!</v>
      </c>
      <c r="E32" s="368" t="str">
        <f>+SUMMARY!#REF!</f>
        <v>#ERROR!</v>
      </c>
      <c r="F32" s="368" t="str">
        <f>+SUMMARY!#REF!</f>
        <v>#ERROR!</v>
      </c>
      <c r="G32" s="368" t="str">
        <f>+SUMMARY!#REF!</f>
        <v>#ERROR!</v>
      </c>
      <c r="H32" s="369" t="str">
        <f>+SUMMARY!#REF!</f>
        <v>#ERROR!</v>
      </c>
      <c r="I32" s="370" t="str">
        <f t="shared" si="1"/>
        <v>#ERROR!</v>
      </c>
      <c r="J32" s="371"/>
      <c r="K32" s="373"/>
      <c r="L32" s="373"/>
      <c r="M32" s="373"/>
      <c r="N32" s="373"/>
      <c r="O32" s="373"/>
      <c r="P32" s="373"/>
      <c r="Q32" s="373"/>
      <c r="R32" s="373"/>
      <c r="S32" s="373"/>
      <c r="T32" s="373"/>
      <c r="U32" s="373"/>
      <c r="V32" s="373"/>
      <c r="W32" s="373"/>
      <c r="X32" s="373"/>
      <c r="Y32" s="373"/>
      <c r="Z32" s="373"/>
      <c r="AA32" s="373"/>
      <c r="AB32" s="373"/>
      <c r="AC32" s="373"/>
      <c r="AD32" s="373"/>
    </row>
    <row r="33" ht="33.0" customHeight="1">
      <c r="A33" s="367" t="str">
        <f>+SUMMARY!#REF!</f>
        <v>#ERROR!</v>
      </c>
      <c r="B33" s="368" t="str">
        <f>+SUMMARY!#REF!</f>
        <v>#ERROR!</v>
      </c>
      <c r="C33" s="368" t="str">
        <f>+SUMMARY!#REF!</f>
        <v>#ERROR!</v>
      </c>
      <c r="D33" s="368" t="str">
        <f>+SUMMARY!#REF!</f>
        <v>#ERROR!</v>
      </c>
      <c r="E33" s="368" t="str">
        <f>+SUMMARY!#REF!</f>
        <v>#ERROR!</v>
      </c>
      <c r="F33" s="368" t="str">
        <f>+SUMMARY!#REF!</f>
        <v>#ERROR!</v>
      </c>
      <c r="G33" s="368" t="str">
        <f>+SUMMARY!#REF!</f>
        <v>#ERROR!</v>
      </c>
      <c r="H33" s="369" t="str">
        <f>+SUMMARY!#REF!</f>
        <v>#ERROR!</v>
      </c>
      <c r="I33" s="370" t="str">
        <f t="shared" si="1"/>
        <v>#ERROR!</v>
      </c>
      <c r="J33" s="371"/>
      <c r="K33" s="373"/>
      <c r="L33" s="373"/>
      <c r="M33" s="373"/>
      <c r="N33" s="373"/>
      <c r="O33" s="373"/>
      <c r="P33" s="373"/>
      <c r="Q33" s="373"/>
      <c r="R33" s="373"/>
      <c r="S33" s="373"/>
      <c r="T33" s="373"/>
      <c r="U33" s="373"/>
      <c r="V33" s="373"/>
      <c r="W33" s="373"/>
      <c r="X33" s="373"/>
      <c r="Y33" s="373"/>
      <c r="Z33" s="373"/>
      <c r="AA33" s="373"/>
      <c r="AB33" s="373"/>
      <c r="AC33" s="373"/>
      <c r="AD33" s="373"/>
    </row>
    <row r="34" ht="33.0" customHeight="1">
      <c r="A34" s="367" t="str">
        <f>+SUMMARY!#REF!</f>
        <v>#ERROR!</v>
      </c>
      <c r="B34" s="368" t="str">
        <f>+SUMMARY!#REF!</f>
        <v>#ERROR!</v>
      </c>
      <c r="C34" s="368" t="str">
        <f>+SUMMARY!#REF!</f>
        <v>#ERROR!</v>
      </c>
      <c r="D34" s="368" t="str">
        <f>+SUMMARY!#REF!</f>
        <v>#ERROR!</v>
      </c>
      <c r="E34" s="368" t="str">
        <f>+SUMMARY!#REF!</f>
        <v>#ERROR!</v>
      </c>
      <c r="F34" s="368" t="str">
        <f>+SUMMARY!#REF!</f>
        <v>#ERROR!</v>
      </c>
      <c r="G34" s="368" t="str">
        <f>+SUMMARY!#REF!</f>
        <v>#ERROR!</v>
      </c>
      <c r="H34" s="369" t="str">
        <f>+SUMMARY!#REF!</f>
        <v>#ERROR!</v>
      </c>
      <c r="I34" s="370" t="str">
        <f t="shared" si="1"/>
        <v>#ERROR!</v>
      </c>
      <c r="J34" s="371"/>
      <c r="K34" s="373"/>
      <c r="L34" s="373"/>
      <c r="M34" s="373"/>
      <c r="N34" s="373"/>
      <c r="O34" s="373"/>
      <c r="P34" s="373"/>
      <c r="Q34" s="373"/>
      <c r="R34" s="373"/>
      <c r="S34" s="373"/>
      <c r="T34" s="373"/>
      <c r="U34" s="373"/>
      <c r="V34" s="373"/>
      <c r="W34" s="373"/>
      <c r="X34" s="373"/>
      <c r="Y34" s="373"/>
      <c r="Z34" s="373"/>
      <c r="AA34" s="373"/>
      <c r="AB34" s="373"/>
      <c r="AC34" s="373"/>
      <c r="AD34" s="373"/>
    </row>
    <row r="35" ht="33.0" customHeight="1">
      <c r="A35" s="367" t="str">
        <f>+SUMMARY!#REF!</f>
        <v>#ERROR!</v>
      </c>
      <c r="B35" s="368" t="str">
        <f>+SUMMARY!#REF!</f>
        <v>#ERROR!</v>
      </c>
      <c r="C35" s="368" t="str">
        <f>+SUMMARY!#REF!</f>
        <v>#ERROR!</v>
      </c>
      <c r="D35" s="368" t="str">
        <f>+SUMMARY!#REF!</f>
        <v>#ERROR!</v>
      </c>
      <c r="E35" s="368" t="str">
        <f>+SUMMARY!#REF!</f>
        <v>#ERROR!</v>
      </c>
      <c r="F35" s="368" t="str">
        <f>+SUMMARY!#REF!</f>
        <v>#ERROR!</v>
      </c>
      <c r="G35" s="368" t="str">
        <f>+SUMMARY!#REF!</f>
        <v>#ERROR!</v>
      </c>
      <c r="H35" s="369" t="str">
        <f>+SUMMARY!#REF!</f>
        <v>#ERROR!</v>
      </c>
      <c r="I35" s="370" t="str">
        <f t="shared" si="1"/>
        <v>#ERROR!</v>
      </c>
      <c r="J35" s="371"/>
      <c r="K35" s="373"/>
      <c r="L35" s="373"/>
      <c r="M35" s="373"/>
      <c r="N35" s="373"/>
      <c r="O35" s="373"/>
      <c r="P35" s="373"/>
      <c r="Q35" s="373"/>
      <c r="R35" s="373"/>
      <c r="S35" s="373"/>
      <c r="T35" s="373"/>
      <c r="U35" s="373"/>
      <c r="V35" s="373"/>
      <c r="W35" s="373"/>
      <c r="X35" s="373"/>
      <c r="Y35" s="373"/>
      <c r="Z35" s="373"/>
      <c r="AA35" s="373"/>
      <c r="AB35" s="373"/>
      <c r="AC35" s="373"/>
      <c r="AD35" s="373"/>
    </row>
    <row r="36" ht="33.0" customHeight="1">
      <c r="A36" s="367" t="str">
        <f>+SUMMARY!#REF!</f>
        <v>#ERROR!</v>
      </c>
      <c r="B36" s="368" t="str">
        <f>+SUMMARY!#REF!</f>
        <v>#ERROR!</v>
      </c>
      <c r="C36" s="368" t="str">
        <f>+SUMMARY!#REF!</f>
        <v>#ERROR!</v>
      </c>
      <c r="D36" s="368" t="str">
        <f>+SUMMARY!#REF!</f>
        <v>#ERROR!</v>
      </c>
      <c r="E36" s="368" t="str">
        <f>+SUMMARY!#REF!</f>
        <v>#ERROR!</v>
      </c>
      <c r="F36" s="368" t="str">
        <f>+SUMMARY!#REF!</f>
        <v>#ERROR!</v>
      </c>
      <c r="G36" s="368" t="str">
        <f>+SUMMARY!#REF!</f>
        <v>#ERROR!</v>
      </c>
      <c r="H36" s="369" t="str">
        <f>+SUMMARY!#REF!</f>
        <v>#ERROR!</v>
      </c>
      <c r="I36" s="370" t="str">
        <f t="shared" si="1"/>
        <v>#ERROR!</v>
      </c>
      <c r="J36" s="371"/>
      <c r="K36" s="373"/>
      <c r="L36" s="373"/>
      <c r="M36" s="373"/>
      <c r="N36" s="373"/>
      <c r="O36" s="373"/>
      <c r="P36" s="373"/>
      <c r="Q36" s="373"/>
      <c r="R36" s="373"/>
      <c r="S36" s="373"/>
      <c r="T36" s="373"/>
      <c r="U36" s="373"/>
      <c r="V36" s="373"/>
      <c r="W36" s="373"/>
      <c r="X36" s="373"/>
      <c r="Y36" s="373"/>
      <c r="Z36" s="373"/>
      <c r="AA36" s="373"/>
      <c r="AB36" s="373"/>
      <c r="AC36" s="373"/>
      <c r="AD36" s="373"/>
    </row>
    <row r="37" ht="33.0" customHeight="1">
      <c r="A37" s="367" t="str">
        <f>+SUMMARY!#REF!</f>
        <v>#ERROR!</v>
      </c>
      <c r="B37" s="368" t="str">
        <f>+SUMMARY!#REF!</f>
        <v>#ERROR!</v>
      </c>
      <c r="C37" s="368" t="str">
        <f>+SUMMARY!#REF!</f>
        <v>#ERROR!</v>
      </c>
      <c r="D37" s="368" t="str">
        <f>+SUMMARY!#REF!</f>
        <v>#ERROR!</v>
      </c>
      <c r="E37" s="368" t="str">
        <f>+SUMMARY!#REF!</f>
        <v>#ERROR!</v>
      </c>
      <c r="F37" s="368" t="str">
        <f>+SUMMARY!#REF!</f>
        <v>#ERROR!</v>
      </c>
      <c r="G37" s="368" t="str">
        <f>+SUMMARY!#REF!</f>
        <v>#ERROR!</v>
      </c>
      <c r="H37" s="369" t="str">
        <f>+SUMMARY!#REF!</f>
        <v>#ERROR!</v>
      </c>
      <c r="I37" s="370" t="str">
        <f t="shared" si="1"/>
        <v>#ERROR!</v>
      </c>
      <c r="J37" s="371"/>
      <c r="K37" s="373"/>
      <c r="L37" s="373"/>
      <c r="M37" s="373"/>
      <c r="N37" s="373"/>
      <c r="O37" s="373"/>
      <c r="P37" s="373"/>
      <c r="Q37" s="373"/>
      <c r="R37" s="373"/>
      <c r="S37" s="373"/>
      <c r="T37" s="373"/>
      <c r="U37" s="373"/>
      <c r="V37" s="373"/>
      <c r="W37" s="373"/>
      <c r="X37" s="373"/>
      <c r="Y37" s="373"/>
      <c r="Z37" s="373"/>
      <c r="AA37" s="373"/>
      <c r="AB37" s="373"/>
      <c r="AC37" s="373"/>
      <c r="AD37" s="373"/>
    </row>
    <row r="38" ht="30.0" customHeight="1">
      <c r="A38" s="374" t="s">
        <v>129</v>
      </c>
      <c r="B38" s="375" t="str">
        <f t="shared" ref="B38:G38" si="2">SUM(B8:B37)</f>
        <v>#ERROR!</v>
      </c>
      <c r="C38" s="375" t="str">
        <f t="shared" si="2"/>
        <v>#ERROR!</v>
      </c>
      <c r="D38" s="375" t="str">
        <f t="shared" si="2"/>
        <v>#ERROR!</v>
      </c>
      <c r="E38" s="375" t="str">
        <f t="shared" si="2"/>
        <v>#ERROR!</v>
      </c>
      <c r="F38" s="375" t="str">
        <f t="shared" si="2"/>
        <v>#ERROR!</v>
      </c>
      <c r="G38" s="375" t="str">
        <f t="shared" si="2"/>
        <v>#ERROR!</v>
      </c>
      <c r="H38" s="376"/>
      <c r="I38" s="377" t="str">
        <f t="shared" si="1"/>
        <v>#ERROR!</v>
      </c>
      <c r="J38" s="378"/>
      <c r="K38" s="356"/>
      <c r="L38" s="356"/>
      <c r="M38" s="356"/>
      <c r="N38" s="356"/>
      <c r="O38" s="356"/>
      <c r="P38" s="356"/>
      <c r="Q38" s="356"/>
      <c r="R38" s="356"/>
      <c r="S38" s="356"/>
      <c r="T38" s="356"/>
      <c r="U38" s="356"/>
      <c r="V38" s="356"/>
      <c r="W38" s="356"/>
      <c r="X38" s="356"/>
      <c r="Y38" s="356"/>
      <c r="Z38" s="356"/>
      <c r="AA38" s="356"/>
      <c r="AB38" s="356"/>
      <c r="AC38" s="356"/>
      <c r="AD38" s="356"/>
    </row>
    <row r="39" ht="24.75" customHeight="1">
      <c r="A39" s="379" t="s">
        <v>49</v>
      </c>
      <c r="B39" s="380"/>
      <c r="C39" s="381" t="str">
        <f>+C38/B38</f>
        <v>#ERROR!</v>
      </c>
      <c r="D39" s="382" t="str">
        <f>+D38/B38</f>
        <v>#ERROR!</v>
      </c>
      <c r="E39" s="381" t="str">
        <f>+E38/B38</f>
        <v>#ERROR!</v>
      </c>
      <c r="F39" s="381" t="str">
        <f>+F38/B38</f>
        <v>#ERROR!</v>
      </c>
      <c r="G39" s="381" t="str">
        <f>+G38/B38</f>
        <v>#ERROR!</v>
      </c>
      <c r="H39" s="383" t="str">
        <f>+SUMMARY!H30</f>
        <v/>
      </c>
      <c r="I39" s="384"/>
      <c r="J39" s="385"/>
      <c r="K39" s="356"/>
      <c r="L39" s="356"/>
      <c r="M39" s="356"/>
      <c r="N39" s="356"/>
      <c r="O39" s="356"/>
      <c r="P39" s="356"/>
      <c r="Q39" s="356"/>
      <c r="R39" s="356"/>
      <c r="S39" s="356"/>
      <c r="T39" s="356"/>
      <c r="U39" s="356"/>
      <c r="V39" s="356"/>
      <c r="W39" s="356"/>
      <c r="X39" s="356"/>
      <c r="Y39" s="356"/>
      <c r="Z39" s="356"/>
      <c r="AA39" s="356"/>
      <c r="AB39" s="356"/>
      <c r="AC39" s="356"/>
      <c r="AD39" s="356"/>
    </row>
    <row r="40" ht="33.75" customHeight="1">
      <c r="A40" s="386" t="s">
        <v>130</v>
      </c>
      <c r="B40" s="387"/>
      <c r="C40" s="388"/>
      <c r="D40" s="388">
        <v>0.0053</v>
      </c>
      <c r="E40" s="388">
        <v>0.0084</v>
      </c>
      <c r="F40" s="388"/>
      <c r="G40" s="389">
        <v>0.0061</v>
      </c>
      <c r="H40" s="390"/>
      <c r="I40" s="356"/>
      <c r="J40" s="356"/>
      <c r="K40" s="356"/>
      <c r="L40" s="356"/>
      <c r="M40" s="356"/>
      <c r="N40" s="356"/>
      <c r="O40" s="356"/>
      <c r="P40" s="356"/>
      <c r="Q40" s="356"/>
      <c r="R40" s="356"/>
      <c r="S40" s="356"/>
      <c r="T40" s="356"/>
      <c r="U40" s="356"/>
      <c r="V40" s="356"/>
      <c r="W40" s="356"/>
      <c r="X40" s="356"/>
      <c r="Y40" s="356"/>
      <c r="Z40" s="356"/>
      <c r="AA40" s="356"/>
      <c r="AB40" s="356"/>
      <c r="AC40" s="356"/>
      <c r="AD40" s="356"/>
    </row>
    <row r="41" ht="40.5" customHeight="1">
      <c r="A41" s="391"/>
      <c r="B41" s="356"/>
      <c r="C41" s="356"/>
      <c r="D41" s="356" t="s">
        <v>131</v>
      </c>
      <c r="E41" s="356"/>
      <c r="F41" s="392" t="str">
        <f>+D38+E38+F38+G38</f>
        <v>#ERROR!</v>
      </c>
      <c r="G41" s="356"/>
      <c r="H41" s="393"/>
      <c r="I41" s="356"/>
      <c r="J41" s="356"/>
      <c r="K41" s="356"/>
      <c r="L41" s="356"/>
      <c r="M41" s="356"/>
      <c r="N41" s="356"/>
      <c r="O41" s="356"/>
      <c r="P41" s="356"/>
      <c r="Q41" s="356"/>
      <c r="R41" s="356"/>
      <c r="S41" s="356"/>
      <c r="T41" s="356"/>
      <c r="U41" s="356"/>
      <c r="V41" s="356"/>
      <c r="W41" s="356"/>
      <c r="X41" s="356"/>
      <c r="Y41" s="356"/>
      <c r="Z41" s="356"/>
      <c r="AA41" s="356"/>
      <c r="AB41" s="356"/>
      <c r="AC41" s="356"/>
      <c r="AD41" s="356"/>
    </row>
    <row r="42" ht="23.25" customHeight="1">
      <c r="A42" s="391"/>
      <c r="B42" s="356"/>
      <c r="C42" s="356"/>
      <c r="D42" s="356" t="s">
        <v>132</v>
      </c>
      <c r="E42" s="356"/>
      <c r="F42" s="394" t="str">
        <f>+F41/B38</f>
        <v>#ERROR!</v>
      </c>
      <c r="G42" s="356"/>
      <c r="H42" s="393"/>
      <c r="I42" s="356"/>
      <c r="J42" s="356"/>
      <c r="K42" s="356"/>
      <c r="L42" s="356"/>
      <c r="M42" s="356"/>
      <c r="N42" s="356"/>
      <c r="O42" s="356"/>
      <c r="P42" s="356"/>
      <c r="Q42" s="356"/>
      <c r="R42" s="356"/>
      <c r="S42" s="356"/>
      <c r="T42" s="356"/>
      <c r="U42" s="356"/>
      <c r="V42" s="356"/>
      <c r="W42" s="356"/>
      <c r="X42" s="356"/>
      <c r="Y42" s="356"/>
      <c r="Z42" s="356"/>
      <c r="AA42" s="356"/>
      <c r="AB42" s="356"/>
      <c r="AC42" s="356"/>
      <c r="AD42" s="356"/>
    </row>
    <row r="43" ht="23.25" customHeight="1">
      <c r="A43" s="391"/>
      <c r="B43" s="356"/>
      <c r="C43" s="356"/>
      <c r="D43" s="356" t="s">
        <v>133</v>
      </c>
      <c r="E43" s="356"/>
      <c r="F43" s="394" t="str">
        <f t="shared" ref="F43:F44" si="3">+D39+E39+G39</f>
        <v>#ERROR!</v>
      </c>
      <c r="G43" s="356"/>
      <c r="H43" s="393"/>
      <c r="I43" s="356"/>
      <c r="J43" s="356"/>
      <c r="K43" s="356"/>
      <c r="L43" s="356"/>
      <c r="M43" s="356"/>
      <c r="N43" s="356"/>
      <c r="O43" s="356"/>
      <c r="P43" s="356"/>
      <c r="Q43" s="356"/>
      <c r="R43" s="356"/>
      <c r="S43" s="356"/>
      <c r="T43" s="356"/>
      <c r="U43" s="356"/>
      <c r="V43" s="356"/>
      <c r="W43" s="356"/>
      <c r="X43" s="356"/>
      <c r="Y43" s="356"/>
      <c r="Z43" s="356"/>
      <c r="AA43" s="356"/>
      <c r="AB43" s="356"/>
      <c r="AC43" s="356"/>
      <c r="AD43" s="356"/>
    </row>
    <row r="44" ht="23.25" customHeight="1">
      <c r="A44" s="391"/>
      <c r="B44" s="356"/>
      <c r="C44" s="355" t="s">
        <v>134</v>
      </c>
      <c r="D44" s="355"/>
      <c r="E44" s="355"/>
      <c r="F44" s="359">
        <f t="shared" si="3"/>
        <v>0.0198</v>
      </c>
      <c r="G44" s="356"/>
      <c r="H44" s="393"/>
      <c r="I44" s="356"/>
      <c r="J44" s="356"/>
      <c r="K44" s="356"/>
      <c r="L44" s="356"/>
      <c r="M44" s="356"/>
      <c r="N44" s="356"/>
      <c r="O44" s="356"/>
      <c r="P44" s="356"/>
      <c r="Q44" s="356"/>
      <c r="R44" s="356"/>
      <c r="S44" s="356"/>
      <c r="T44" s="356"/>
      <c r="U44" s="356"/>
      <c r="V44" s="356"/>
      <c r="W44" s="356"/>
      <c r="X44" s="356"/>
      <c r="Y44" s="356"/>
      <c r="Z44" s="356"/>
      <c r="AA44" s="356"/>
      <c r="AB44" s="356"/>
      <c r="AC44" s="356"/>
      <c r="AD44" s="356"/>
    </row>
    <row r="45" ht="23.25" customHeight="1">
      <c r="A45" s="391" t="s">
        <v>135</v>
      </c>
      <c r="B45" s="356"/>
      <c r="C45" s="356"/>
      <c r="D45" s="395">
        <v>9.0</v>
      </c>
      <c r="E45" s="356"/>
      <c r="F45" s="356"/>
      <c r="G45" s="356"/>
      <c r="H45" s="393"/>
      <c r="I45" s="356"/>
      <c r="J45" s="356"/>
      <c r="K45" s="356"/>
      <c r="L45" s="356"/>
      <c r="M45" s="356"/>
      <c r="N45" s="356"/>
      <c r="O45" s="356"/>
      <c r="P45" s="356"/>
      <c r="Q45" s="356"/>
      <c r="R45" s="356"/>
      <c r="S45" s="356"/>
      <c r="T45" s="356"/>
      <c r="U45" s="356"/>
      <c r="V45" s="356"/>
      <c r="W45" s="356"/>
      <c r="X45" s="356"/>
      <c r="Y45" s="356"/>
      <c r="Z45" s="356"/>
      <c r="AA45" s="356"/>
      <c r="AB45" s="356"/>
      <c r="AC45" s="356"/>
      <c r="AD45" s="356"/>
    </row>
    <row r="46" ht="23.25" customHeight="1">
      <c r="A46" s="391"/>
      <c r="B46" s="356"/>
      <c r="C46" s="356" t="s">
        <v>136</v>
      </c>
      <c r="D46" s="396" t="str">
        <f t="shared" ref="D46:E46" si="4">+$D$45*D38</f>
        <v>#ERROR!</v>
      </c>
      <c r="E46" s="396" t="str">
        <f t="shared" si="4"/>
        <v>#ERROR!</v>
      </c>
      <c r="F46" s="396"/>
      <c r="G46" s="396" t="str">
        <f>+$D$45*G38</f>
        <v>#ERROR!</v>
      </c>
      <c r="H46" s="393"/>
      <c r="I46" s="356"/>
      <c r="J46" s="356"/>
      <c r="K46" s="356"/>
      <c r="L46" s="356"/>
      <c r="M46" s="356"/>
      <c r="N46" s="356"/>
      <c r="O46" s="356"/>
      <c r="P46" s="356"/>
      <c r="Q46" s="356"/>
      <c r="R46" s="356"/>
      <c r="S46" s="356"/>
      <c r="T46" s="356"/>
      <c r="U46" s="356"/>
      <c r="V46" s="356"/>
      <c r="W46" s="356"/>
      <c r="X46" s="356"/>
      <c r="Y46" s="356"/>
      <c r="Z46" s="356"/>
      <c r="AA46" s="356"/>
      <c r="AB46" s="356"/>
      <c r="AC46" s="356"/>
      <c r="AD46" s="356"/>
    </row>
    <row r="47" ht="23.25" customHeight="1">
      <c r="A47" s="397"/>
      <c r="B47" s="398"/>
      <c r="C47" s="398"/>
      <c r="D47" s="398"/>
      <c r="E47" s="398"/>
      <c r="F47" s="398"/>
      <c r="G47" s="398"/>
      <c r="H47" s="399"/>
      <c r="I47" s="356"/>
      <c r="J47" s="356"/>
      <c r="K47" s="356"/>
      <c r="L47" s="356"/>
      <c r="M47" s="356"/>
      <c r="N47" s="356"/>
      <c r="O47" s="356"/>
      <c r="P47" s="356"/>
      <c r="Q47" s="356"/>
      <c r="R47" s="356"/>
      <c r="S47" s="356"/>
      <c r="T47" s="356"/>
      <c r="U47" s="356"/>
      <c r="V47" s="356"/>
      <c r="W47" s="356"/>
      <c r="X47" s="356"/>
      <c r="Y47" s="356"/>
      <c r="Z47" s="356"/>
      <c r="AA47" s="356"/>
      <c r="AB47" s="356"/>
      <c r="AC47" s="356"/>
      <c r="AD47" s="356"/>
    </row>
    <row r="48" ht="23.25" customHeight="1">
      <c r="A48" s="356"/>
      <c r="B48" s="356"/>
      <c r="C48" s="356"/>
      <c r="D48" s="356"/>
      <c r="E48" s="356"/>
      <c r="F48" s="356"/>
      <c r="G48" s="356"/>
      <c r="H48" s="356"/>
      <c r="I48" s="356"/>
      <c r="J48" s="356"/>
      <c r="K48" s="356"/>
      <c r="L48" s="356"/>
      <c r="M48" s="356"/>
      <c r="N48" s="356"/>
      <c r="O48" s="356"/>
      <c r="P48" s="356"/>
      <c r="Q48" s="356"/>
      <c r="R48" s="356"/>
      <c r="S48" s="356"/>
      <c r="T48" s="356"/>
      <c r="U48" s="356"/>
      <c r="V48" s="356"/>
      <c r="W48" s="356"/>
      <c r="X48" s="356"/>
      <c r="Y48" s="356"/>
      <c r="Z48" s="356"/>
      <c r="AA48" s="356"/>
      <c r="AB48" s="356"/>
      <c r="AC48" s="356"/>
      <c r="AD48" s="356"/>
    </row>
    <row r="49" ht="23.25" customHeight="1">
      <c r="A49" s="356"/>
      <c r="B49" s="356"/>
      <c r="C49" s="356"/>
      <c r="D49" s="356"/>
      <c r="E49" s="356"/>
      <c r="F49" s="400"/>
      <c r="G49" s="356"/>
      <c r="H49" s="356"/>
      <c r="I49" s="356"/>
      <c r="J49" s="356"/>
      <c r="K49" s="356"/>
      <c r="L49" s="356"/>
      <c r="M49" s="356"/>
      <c r="N49" s="356"/>
      <c r="O49" s="356"/>
      <c r="P49" s="356"/>
      <c r="Q49" s="356"/>
      <c r="R49" s="356"/>
      <c r="S49" s="356"/>
      <c r="T49" s="356"/>
      <c r="U49" s="356"/>
      <c r="V49" s="356"/>
      <c r="W49" s="356"/>
      <c r="X49" s="356"/>
      <c r="Y49" s="356"/>
      <c r="Z49" s="356"/>
      <c r="AA49" s="356"/>
      <c r="AB49" s="356"/>
      <c r="AC49" s="356"/>
      <c r="AD49" s="356"/>
    </row>
    <row r="50" ht="23.25" customHeight="1">
      <c r="A50" s="356"/>
      <c r="B50" s="356"/>
      <c r="C50" s="356"/>
      <c r="D50" s="356"/>
      <c r="E50" s="400"/>
      <c r="F50" s="356"/>
      <c r="G50" s="356"/>
      <c r="H50" s="356"/>
      <c r="I50" s="356"/>
      <c r="J50" s="356"/>
      <c r="K50" s="356"/>
      <c r="L50" s="356"/>
      <c r="M50" s="356"/>
      <c r="N50" s="356"/>
      <c r="O50" s="356"/>
      <c r="P50" s="356"/>
      <c r="Q50" s="356"/>
      <c r="R50" s="356"/>
      <c r="S50" s="356"/>
      <c r="T50" s="356"/>
      <c r="U50" s="356"/>
      <c r="V50" s="356"/>
      <c r="W50" s="356"/>
      <c r="X50" s="356"/>
      <c r="Y50" s="356"/>
      <c r="Z50" s="356"/>
      <c r="AA50" s="356"/>
      <c r="AB50" s="356"/>
      <c r="AC50" s="356"/>
      <c r="AD50" s="356"/>
    </row>
    <row r="51" ht="23.25" customHeight="1">
      <c r="A51" s="356"/>
      <c r="B51" s="356"/>
      <c r="C51" s="356"/>
      <c r="D51" s="356"/>
      <c r="E51" s="356"/>
      <c r="F51" s="356"/>
      <c r="G51" s="356"/>
      <c r="H51" s="356"/>
      <c r="I51" s="356"/>
      <c r="J51" s="356"/>
      <c r="K51" s="356"/>
      <c r="L51" s="356"/>
      <c r="M51" s="356"/>
      <c r="N51" s="356"/>
      <c r="O51" s="356"/>
      <c r="P51" s="356"/>
      <c r="Q51" s="356"/>
      <c r="R51" s="356"/>
      <c r="S51" s="356"/>
      <c r="T51" s="356"/>
      <c r="U51" s="356"/>
      <c r="V51" s="356"/>
      <c r="W51" s="356"/>
      <c r="X51" s="356"/>
      <c r="Y51" s="356"/>
      <c r="Z51" s="356"/>
      <c r="AA51" s="356"/>
      <c r="AB51" s="356"/>
      <c r="AC51" s="356"/>
      <c r="AD51" s="356"/>
    </row>
    <row r="52" ht="23.25" customHeight="1">
      <c r="A52" s="356"/>
      <c r="B52" s="356"/>
      <c r="C52" s="356"/>
      <c r="D52" s="356"/>
      <c r="E52" s="356"/>
      <c r="F52" s="356"/>
      <c r="G52" s="356"/>
      <c r="H52" s="356"/>
      <c r="I52" s="356"/>
      <c r="J52" s="356"/>
      <c r="K52" s="356"/>
      <c r="L52" s="356"/>
      <c r="M52" s="356"/>
      <c r="N52" s="356"/>
      <c r="O52" s="356"/>
      <c r="P52" s="356"/>
      <c r="Q52" s="356"/>
      <c r="R52" s="356"/>
      <c r="S52" s="356"/>
      <c r="T52" s="356"/>
      <c r="U52" s="356"/>
      <c r="V52" s="356"/>
      <c r="W52" s="356"/>
      <c r="X52" s="356"/>
      <c r="Y52" s="356"/>
      <c r="Z52" s="356"/>
      <c r="AA52" s="356"/>
      <c r="AB52" s="356"/>
      <c r="AC52" s="356"/>
      <c r="AD52" s="356"/>
    </row>
    <row r="53" ht="23.25" customHeight="1">
      <c r="A53" s="356"/>
      <c r="B53" s="356"/>
      <c r="C53" s="356"/>
      <c r="D53" s="356"/>
      <c r="E53" s="356"/>
      <c r="F53" s="356"/>
      <c r="G53" s="356"/>
      <c r="H53" s="356"/>
      <c r="I53" s="356"/>
      <c r="J53" s="356"/>
      <c r="K53" s="356"/>
      <c r="L53" s="356"/>
      <c r="M53" s="356"/>
      <c r="N53" s="356"/>
      <c r="O53" s="356"/>
      <c r="P53" s="356"/>
      <c r="Q53" s="356"/>
      <c r="R53" s="356"/>
      <c r="S53" s="356"/>
      <c r="T53" s="356"/>
      <c r="U53" s="356"/>
      <c r="V53" s="356"/>
      <c r="W53" s="356"/>
      <c r="X53" s="356"/>
      <c r="Y53" s="356"/>
      <c r="Z53" s="356"/>
      <c r="AA53" s="356"/>
      <c r="AB53" s="356"/>
      <c r="AC53" s="356"/>
      <c r="AD53" s="356"/>
    </row>
    <row r="54" ht="23.25" customHeight="1">
      <c r="A54" s="356"/>
      <c r="B54" s="356"/>
      <c r="C54" s="356"/>
      <c r="D54" s="356"/>
      <c r="E54" s="356"/>
      <c r="F54" s="356"/>
      <c r="G54" s="356"/>
      <c r="H54" s="356"/>
      <c r="I54" s="356"/>
      <c r="J54" s="356"/>
      <c r="K54" s="356"/>
      <c r="L54" s="356"/>
      <c r="M54" s="356"/>
      <c r="N54" s="356"/>
      <c r="O54" s="356"/>
      <c r="P54" s="356"/>
      <c r="Q54" s="356"/>
      <c r="R54" s="356"/>
      <c r="S54" s="356"/>
      <c r="T54" s="356"/>
      <c r="U54" s="356"/>
      <c r="V54" s="356"/>
      <c r="W54" s="356"/>
      <c r="X54" s="356"/>
      <c r="Y54" s="356"/>
      <c r="Z54" s="356"/>
      <c r="AA54" s="356"/>
      <c r="AB54" s="356"/>
      <c r="AC54" s="356"/>
      <c r="AD54" s="356"/>
    </row>
    <row r="55" ht="23.25" customHeight="1">
      <c r="A55" s="356"/>
      <c r="B55" s="356"/>
      <c r="C55" s="356"/>
      <c r="D55" s="356"/>
      <c r="E55" s="356"/>
      <c r="F55" s="356"/>
      <c r="G55" s="356"/>
      <c r="H55" s="356"/>
      <c r="I55" s="356"/>
      <c r="J55" s="356"/>
      <c r="K55" s="356"/>
      <c r="L55" s="356"/>
      <c r="M55" s="356"/>
      <c r="N55" s="356"/>
      <c r="O55" s="356"/>
      <c r="P55" s="356"/>
      <c r="Q55" s="356"/>
      <c r="R55" s="356"/>
      <c r="S55" s="356"/>
      <c r="T55" s="356"/>
      <c r="U55" s="356"/>
      <c r="V55" s="356"/>
      <c r="W55" s="356"/>
      <c r="X55" s="356"/>
      <c r="Y55" s="356"/>
      <c r="Z55" s="356"/>
      <c r="AA55" s="356"/>
      <c r="AB55" s="356"/>
      <c r="AC55" s="356"/>
      <c r="AD55" s="356"/>
    </row>
    <row r="56" ht="23.25" customHeight="1">
      <c r="A56" s="356"/>
      <c r="B56" s="356"/>
      <c r="C56" s="356"/>
      <c r="D56" s="356"/>
      <c r="E56" s="356"/>
      <c r="F56" s="356"/>
      <c r="G56" s="356"/>
      <c r="H56" s="356"/>
      <c r="I56" s="356"/>
      <c r="J56" s="356"/>
      <c r="K56" s="356"/>
      <c r="L56" s="356"/>
      <c r="M56" s="356"/>
      <c r="N56" s="356"/>
      <c r="O56" s="356"/>
      <c r="P56" s="356"/>
      <c r="Q56" s="356"/>
      <c r="R56" s="356"/>
      <c r="S56" s="356"/>
      <c r="T56" s="356"/>
      <c r="U56" s="356"/>
      <c r="V56" s="356"/>
      <c r="W56" s="356"/>
      <c r="X56" s="356"/>
      <c r="Y56" s="356"/>
      <c r="Z56" s="356"/>
      <c r="AA56" s="356"/>
      <c r="AB56" s="356"/>
      <c r="AC56" s="356"/>
      <c r="AD56" s="356"/>
    </row>
    <row r="57" ht="23.25" customHeight="1">
      <c r="A57" s="356"/>
      <c r="B57" s="356"/>
      <c r="C57" s="356"/>
      <c r="D57" s="356"/>
      <c r="E57" s="356"/>
      <c r="F57" s="356"/>
      <c r="G57" s="356"/>
      <c r="H57" s="356"/>
      <c r="I57" s="356"/>
      <c r="J57" s="356"/>
      <c r="K57" s="356"/>
      <c r="L57" s="356"/>
      <c r="M57" s="356"/>
      <c r="N57" s="356"/>
      <c r="O57" s="356"/>
      <c r="P57" s="356"/>
      <c r="Q57" s="356"/>
      <c r="R57" s="356"/>
      <c r="S57" s="356"/>
      <c r="T57" s="356"/>
      <c r="U57" s="356"/>
      <c r="V57" s="356"/>
      <c r="W57" s="356"/>
      <c r="X57" s="356"/>
      <c r="Y57" s="356"/>
      <c r="Z57" s="356"/>
      <c r="AA57" s="356"/>
      <c r="AB57" s="356"/>
      <c r="AC57" s="356"/>
      <c r="AD57" s="356"/>
    </row>
    <row r="58" ht="23.25" customHeight="1">
      <c r="A58" s="356"/>
      <c r="B58" s="356"/>
      <c r="C58" s="356"/>
      <c r="D58" s="356"/>
      <c r="E58" s="356"/>
      <c r="F58" s="356"/>
      <c r="G58" s="356"/>
      <c r="H58" s="356"/>
      <c r="I58" s="356"/>
      <c r="J58" s="356"/>
      <c r="K58" s="356"/>
      <c r="L58" s="356"/>
      <c r="M58" s="356"/>
      <c r="N58" s="356"/>
      <c r="O58" s="356"/>
      <c r="P58" s="356"/>
      <c r="Q58" s="356"/>
      <c r="R58" s="356"/>
      <c r="S58" s="356"/>
      <c r="T58" s="356"/>
      <c r="U58" s="356"/>
      <c r="V58" s="356"/>
      <c r="W58" s="356"/>
      <c r="X58" s="356"/>
      <c r="Y58" s="356"/>
      <c r="Z58" s="356"/>
      <c r="AA58" s="356"/>
      <c r="AB58" s="356"/>
      <c r="AC58" s="356"/>
      <c r="AD58" s="356"/>
    </row>
    <row r="59" ht="23.25" customHeight="1">
      <c r="A59" s="356"/>
      <c r="B59" s="356"/>
      <c r="C59" s="356"/>
      <c r="D59" s="356"/>
      <c r="E59" s="356"/>
      <c r="F59" s="356"/>
      <c r="G59" s="356"/>
      <c r="H59" s="356"/>
      <c r="I59" s="356"/>
      <c r="J59" s="356"/>
      <c r="K59" s="356"/>
      <c r="L59" s="356"/>
      <c r="M59" s="356"/>
      <c r="N59" s="356"/>
      <c r="O59" s="356"/>
      <c r="P59" s="356"/>
      <c r="Q59" s="356"/>
      <c r="R59" s="356"/>
      <c r="S59" s="356"/>
      <c r="T59" s="356"/>
      <c r="U59" s="356"/>
      <c r="V59" s="356"/>
      <c r="W59" s="356"/>
      <c r="X59" s="356"/>
      <c r="Y59" s="356"/>
      <c r="Z59" s="356"/>
      <c r="AA59" s="356"/>
      <c r="AB59" s="356"/>
      <c r="AC59" s="356"/>
      <c r="AD59" s="356"/>
    </row>
    <row r="60" ht="23.25" customHeight="1">
      <c r="A60" s="356"/>
      <c r="B60" s="356"/>
      <c r="C60" s="356"/>
      <c r="D60" s="356"/>
      <c r="E60" s="356"/>
      <c r="F60" s="356"/>
      <c r="G60" s="356"/>
      <c r="H60" s="356"/>
      <c r="I60" s="356"/>
      <c r="J60" s="356"/>
      <c r="K60" s="356"/>
      <c r="L60" s="356"/>
      <c r="M60" s="356"/>
      <c r="N60" s="356"/>
      <c r="O60" s="356"/>
      <c r="P60" s="356"/>
      <c r="Q60" s="356"/>
      <c r="R60" s="356"/>
      <c r="S60" s="356"/>
      <c r="T60" s="356"/>
      <c r="U60" s="356"/>
      <c r="V60" s="356"/>
      <c r="W60" s="356"/>
      <c r="X60" s="356"/>
      <c r="Y60" s="356"/>
      <c r="Z60" s="356"/>
      <c r="AA60" s="356"/>
      <c r="AB60" s="356"/>
      <c r="AC60" s="356"/>
      <c r="AD60" s="356"/>
    </row>
    <row r="61" ht="23.25" customHeight="1">
      <c r="A61" s="356"/>
      <c r="B61" s="356"/>
      <c r="C61" s="356"/>
      <c r="D61" s="356"/>
      <c r="E61" s="356"/>
      <c r="F61" s="356"/>
      <c r="G61" s="356"/>
      <c r="H61" s="356"/>
      <c r="I61" s="356"/>
      <c r="J61" s="356"/>
      <c r="K61" s="356"/>
      <c r="L61" s="356"/>
      <c r="M61" s="356"/>
      <c r="N61" s="356"/>
      <c r="O61" s="356"/>
      <c r="P61" s="356"/>
      <c r="Q61" s="356"/>
      <c r="R61" s="356"/>
      <c r="S61" s="356"/>
      <c r="T61" s="356"/>
      <c r="U61" s="356"/>
      <c r="V61" s="356"/>
      <c r="W61" s="356"/>
      <c r="X61" s="356"/>
      <c r="Y61" s="356"/>
      <c r="Z61" s="356"/>
      <c r="AA61" s="356"/>
      <c r="AB61" s="356"/>
      <c r="AC61" s="356"/>
      <c r="AD61" s="356"/>
    </row>
    <row r="62" ht="23.25" customHeight="1">
      <c r="A62" s="356"/>
      <c r="B62" s="356"/>
      <c r="C62" s="356"/>
      <c r="D62" s="356"/>
      <c r="E62" s="356"/>
      <c r="F62" s="356"/>
      <c r="G62" s="356"/>
      <c r="H62" s="356"/>
      <c r="I62" s="356"/>
      <c r="J62" s="356"/>
      <c r="K62" s="356"/>
      <c r="L62" s="356"/>
      <c r="M62" s="356"/>
      <c r="N62" s="356"/>
      <c r="O62" s="356"/>
      <c r="P62" s="356"/>
      <c r="Q62" s="356"/>
      <c r="R62" s="356"/>
      <c r="S62" s="356"/>
      <c r="T62" s="356"/>
      <c r="U62" s="356"/>
      <c r="V62" s="356"/>
      <c r="W62" s="356"/>
      <c r="X62" s="356"/>
      <c r="Y62" s="356"/>
      <c r="Z62" s="356"/>
      <c r="AA62" s="356"/>
      <c r="AB62" s="356"/>
      <c r="AC62" s="356"/>
      <c r="AD62" s="356"/>
    </row>
    <row r="63" ht="23.25" customHeight="1">
      <c r="A63" s="356"/>
      <c r="B63" s="356"/>
      <c r="C63" s="356"/>
      <c r="D63" s="356"/>
      <c r="E63" s="356"/>
      <c r="F63" s="356"/>
      <c r="G63" s="356"/>
      <c r="H63" s="356"/>
      <c r="I63" s="356"/>
      <c r="J63" s="356"/>
      <c r="K63" s="356"/>
      <c r="L63" s="356"/>
      <c r="M63" s="356"/>
      <c r="N63" s="356"/>
      <c r="O63" s="356"/>
      <c r="P63" s="356"/>
      <c r="Q63" s="356"/>
      <c r="R63" s="356"/>
      <c r="S63" s="356"/>
      <c r="T63" s="356"/>
      <c r="U63" s="356"/>
      <c r="V63" s="356"/>
      <c r="W63" s="356"/>
      <c r="X63" s="356"/>
      <c r="Y63" s="356"/>
      <c r="Z63" s="356"/>
      <c r="AA63" s="356"/>
      <c r="AB63" s="356"/>
      <c r="AC63" s="356"/>
      <c r="AD63" s="356"/>
    </row>
    <row r="64" ht="23.25" customHeight="1">
      <c r="A64" s="356"/>
      <c r="B64" s="356"/>
      <c r="C64" s="356"/>
      <c r="D64" s="356"/>
      <c r="E64" s="356"/>
      <c r="F64" s="356"/>
      <c r="G64" s="356"/>
      <c r="H64" s="356"/>
      <c r="I64" s="356"/>
      <c r="J64" s="356"/>
      <c r="K64" s="356"/>
      <c r="L64" s="356"/>
      <c r="M64" s="356"/>
      <c r="N64" s="356"/>
      <c r="O64" s="356"/>
      <c r="P64" s="356"/>
      <c r="Q64" s="356"/>
      <c r="R64" s="356"/>
      <c r="S64" s="356"/>
      <c r="T64" s="356"/>
      <c r="U64" s="356"/>
      <c r="V64" s="356"/>
      <c r="W64" s="356"/>
      <c r="X64" s="356"/>
      <c r="Y64" s="356"/>
      <c r="Z64" s="356"/>
      <c r="AA64" s="356"/>
      <c r="AB64" s="356"/>
      <c r="AC64" s="356"/>
      <c r="AD64" s="356"/>
    </row>
    <row r="65" ht="23.25" customHeight="1">
      <c r="A65" s="356"/>
      <c r="B65" s="356"/>
      <c r="C65" s="356"/>
      <c r="D65" s="356"/>
      <c r="E65" s="356"/>
      <c r="F65" s="356"/>
      <c r="G65" s="356"/>
      <c r="H65" s="356"/>
      <c r="I65" s="356"/>
      <c r="J65" s="356"/>
      <c r="K65" s="356"/>
      <c r="L65" s="356"/>
      <c r="M65" s="356"/>
      <c r="N65" s="356"/>
      <c r="O65" s="356"/>
      <c r="P65" s="356"/>
      <c r="Q65" s="356"/>
      <c r="R65" s="356"/>
      <c r="S65" s="356"/>
      <c r="T65" s="356"/>
      <c r="U65" s="356"/>
      <c r="V65" s="356"/>
      <c r="W65" s="356"/>
      <c r="X65" s="356"/>
      <c r="Y65" s="356"/>
      <c r="Z65" s="356"/>
      <c r="AA65" s="356"/>
      <c r="AB65" s="356"/>
      <c r="AC65" s="356"/>
      <c r="AD65" s="356"/>
    </row>
    <row r="66" ht="23.25" customHeight="1">
      <c r="A66" s="356"/>
      <c r="B66" s="356"/>
      <c r="C66" s="356"/>
      <c r="D66" s="356"/>
      <c r="E66" s="356"/>
      <c r="F66" s="356"/>
      <c r="G66" s="356"/>
      <c r="H66" s="356"/>
      <c r="I66" s="356"/>
      <c r="J66" s="356"/>
      <c r="K66" s="356"/>
      <c r="L66" s="356"/>
      <c r="M66" s="356"/>
      <c r="N66" s="356"/>
      <c r="O66" s="356"/>
      <c r="P66" s="356"/>
      <c r="Q66" s="356"/>
      <c r="R66" s="356"/>
      <c r="S66" s="356"/>
      <c r="T66" s="356"/>
      <c r="U66" s="356"/>
      <c r="V66" s="356"/>
      <c r="W66" s="356"/>
      <c r="X66" s="356"/>
      <c r="Y66" s="356"/>
      <c r="Z66" s="356"/>
      <c r="AA66" s="356"/>
      <c r="AB66" s="356"/>
      <c r="AC66" s="356"/>
      <c r="AD66" s="356"/>
    </row>
    <row r="67" ht="23.25" customHeight="1">
      <c r="A67" s="356"/>
      <c r="B67" s="356"/>
      <c r="C67" s="356"/>
      <c r="D67" s="356"/>
      <c r="E67" s="356"/>
      <c r="F67" s="356"/>
      <c r="G67" s="356"/>
      <c r="H67" s="356"/>
      <c r="I67" s="356"/>
      <c r="J67" s="356"/>
      <c r="K67" s="356"/>
      <c r="L67" s="356"/>
      <c r="M67" s="356"/>
      <c r="N67" s="356"/>
      <c r="O67" s="356"/>
      <c r="P67" s="356"/>
      <c r="Q67" s="356"/>
      <c r="R67" s="356"/>
      <c r="S67" s="356"/>
      <c r="T67" s="356"/>
      <c r="U67" s="356"/>
      <c r="V67" s="356"/>
      <c r="W67" s="356"/>
      <c r="X67" s="356"/>
      <c r="Y67" s="356"/>
      <c r="Z67" s="356"/>
      <c r="AA67" s="356"/>
      <c r="AB67" s="356"/>
      <c r="AC67" s="356"/>
      <c r="AD67" s="356"/>
    </row>
    <row r="68" ht="23.25" customHeight="1">
      <c r="A68" s="356"/>
      <c r="B68" s="356"/>
      <c r="C68" s="356"/>
      <c r="D68" s="356"/>
      <c r="E68" s="356"/>
      <c r="F68" s="356"/>
      <c r="G68" s="356"/>
      <c r="H68" s="356"/>
      <c r="I68" s="356"/>
      <c r="J68" s="356"/>
      <c r="K68" s="356"/>
      <c r="L68" s="356"/>
      <c r="M68" s="356"/>
      <c r="N68" s="356"/>
      <c r="O68" s="356"/>
      <c r="P68" s="356"/>
      <c r="Q68" s="356"/>
      <c r="R68" s="356"/>
      <c r="S68" s="356"/>
      <c r="T68" s="356"/>
      <c r="U68" s="356"/>
      <c r="V68" s="356"/>
      <c r="W68" s="356"/>
      <c r="X68" s="356"/>
      <c r="Y68" s="356"/>
      <c r="Z68" s="356"/>
      <c r="AA68" s="356"/>
      <c r="AB68" s="356"/>
      <c r="AC68" s="356"/>
      <c r="AD68" s="356"/>
    </row>
    <row r="69" ht="23.25" customHeight="1">
      <c r="A69" s="356"/>
      <c r="B69" s="356"/>
      <c r="C69" s="356"/>
      <c r="D69" s="356"/>
      <c r="E69" s="356"/>
      <c r="F69" s="356"/>
      <c r="G69" s="356"/>
      <c r="H69" s="356"/>
      <c r="I69" s="356"/>
      <c r="J69" s="356"/>
      <c r="K69" s="356"/>
      <c r="L69" s="356"/>
      <c r="M69" s="356"/>
      <c r="N69" s="356"/>
      <c r="O69" s="356"/>
      <c r="P69" s="356"/>
      <c r="Q69" s="356"/>
      <c r="R69" s="356"/>
      <c r="S69" s="356"/>
      <c r="T69" s="356"/>
      <c r="U69" s="356"/>
      <c r="V69" s="356"/>
      <c r="W69" s="356"/>
      <c r="X69" s="356"/>
      <c r="Y69" s="356"/>
      <c r="Z69" s="356"/>
      <c r="AA69" s="356"/>
      <c r="AB69" s="356"/>
      <c r="AC69" s="356"/>
      <c r="AD69" s="356"/>
    </row>
    <row r="70" ht="23.25" customHeight="1">
      <c r="A70" s="356"/>
      <c r="B70" s="356"/>
      <c r="C70" s="356"/>
      <c r="D70" s="356"/>
      <c r="E70" s="356"/>
      <c r="F70" s="356"/>
      <c r="G70" s="356"/>
      <c r="H70" s="356"/>
      <c r="I70" s="356"/>
      <c r="J70" s="356"/>
      <c r="K70" s="356"/>
      <c r="L70" s="356"/>
      <c r="M70" s="356"/>
      <c r="N70" s="356"/>
      <c r="O70" s="356"/>
      <c r="P70" s="356"/>
      <c r="Q70" s="356"/>
      <c r="R70" s="356"/>
      <c r="S70" s="356"/>
      <c r="T70" s="356"/>
      <c r="U70" s="356"/>
      <c r="V70" s="356"/>
      <c r="W70" s="356"/>
      <c r="X70" s="356"/>
      <c r="Y70" s="356"/>
      <c r="Z70" s="356"/>
      <c r="AA70" s="356"/>
      <c r="AB70" s="356"/>
      <c r="AC70" s="356"/>
      <c r="AD70" s="356"/>
    </row>
    <row r="71" ht="23.25" customHeight="1">
      <c r="A71" s="356"/>
      <c r="B71" s="356"/>
      <c r="C71" s="356"/>
      <c r="D71" s="356"/>
      <c r="E71" s="356"/>
      <c r="F71" s="356"/>
      <c r="G71" s="356"/>
      <c r="H71" s="356"/>
      <c r="I71" s="356"/>
      <c r="J71" s="356"/>
      <c r="K71" s="356"/>
      <c r="L71" s="356"/>
      <c r="M71" s="356"/>
      <c r="N71" s="356"/>
      <c r="O71" s="356"/>
      <c r="P71" s="356"/>
      <c r="Q71" s="356"/>
      <c r="R71" s="356"/>
      <c r="S71" s="356"/>
      <c r="T71" s="356"/>
      <c r="U71" s="356"/>
      <c r="V71" s="356"/>
      <c r="W71" s="356"/>
      <c r="X71" s="356"/>
      <c r="Y71" s="356"/>
      <c r="Z71" s="356"/>
      <c r="AA71" s="356"/>
      <c r="AB71" s="356"/>
      <c r="AC71" s="356"/>
      <c r="AD71" s="356"/>
    </row>
    <row r="72" ht="23.25" customHeight="1">
      <c r="A72" s="356"/>
      <c r="B72" s="356"/>
      <c r="C72" s="356"/>
      <c r="D72" s="356"/>
      <c r="E72" s="356"/>
      <c r="F72" s="356"/>
      <c r="G72" s="356"/>
      <c r="H72" s="356"/>
      <c r="I72" s="356"/>
      <c r="J72" s="356"/>
      <c r="K72" s="356"/>
      <c r="L72" s="356"/>
      <c r="M72" s="356"/>
      <c r="N72" s="356"/>
      <c r="O72" s="356"/>
      <c r="P72" s="356"/>
      <c r="Q72" s="356"/>
      <c r="R72" s="356"/>
      <c r="S72" s="356"/>
      <c r="T72" s="356"/>
      <c r="U72" s="356"/>
      <c r="V72" s="356"/>
      <c r="W72" s="356"/>
      <c r="X72" s="356"/>
      <c r="Y72" s="356"/>
      <c r="Z72" s="356"/>
      <c r="AA72" s="356"/>
      <c r="AB72" s="356"/>
      <c r="AC72" s="356"/>
      <c r="AD72" s="356"/>
    </row>
    <row r="73" ht="23.25" customHeight="1">
      <c r="A73" s="356"/>
      <c r="B73" s="356"/>
      <c r="C73" s="356"/>
      <c r="D73" s="356"/>
      <c r="E73" s="356"/>
      <c r="F73" s="356"/>
      <c r="G73" s="356"/>
      <c r="H73" s="356"/>
      <c r="I73" s="356"/>
      <c r="J73" s="356"/>
      <c r="K73" s="356"/>
      <c r="L73" s="356"/>
      <c r="M73" s="356"/>
      <c r="N73" s="356"/>
      <c r="O73" s="356"/>
      <c r="P73" s="356"/>
      <c r="Q73" s="356"/>
      <c r="R73" s="356"/>
      <c r="S73" s="356"/>
      <c r="T73" s="356"/>
      <c r="U73" s="356"/>
      <c r="V73" s="356"/>
      <c r="W73" s="356"/>
      <c r="X73" s="356"/>
      <c r="Y73" s="356"/>
      <c r="Z73" s="356"/>
      <c r="AA73" s="356"/>
      <c r="AB73" s="356"/>
      <c r="AC73" s="356"/>
      <c r="AD73" s="356"/>
    </row>
    <row r="74" ht="23.25" customHeight="1">
      <c r="A74" s="356"/>
      <c r="B74" s="356"/>
      <c r="C74" s="356"/>
      <c r="D74" s="356"/>
      <c r="E74" s="356"/>
      <c r="F74" s="356"/>
      <c r="G74" s="356"/>
      <c r="H74" s="356"/>
      <c r="I74" s="356"/>
      <c r="J74" s="356"/>
      <c r="K74" s="356"/>
      <c r="L74" s="356"/>
      <c r="M74" s="356"/>
      <c r="N74" s="356"/>
      <c r="O74" s="356"/>
      <c r="P74" s="356"/>
      <c r="Q74" s="356"/>
      <c r="R74" s="356"/>
      <c r="S74" s="356"/>
      <c r="T74" s="356"/>
      <c r="U74" s="356"/>
      <c r="V74" s="356"/>
      <c r="W74" s="356"/>
      <c r="X74" s="356"/>
      <c r="Y74" s="356"/>
      <c r="Z74" s="356"/>
      <c r="AA74" s="356"/>
      <c r="AB74" s="356"/>
      <c r="AC74" s="356"/>
      <c r="AD74" s="356"/>
    </row>
    <row r="75" ht="23.25" customHeight="1">
      <c r="A75" s="356"/>
      <c r="B75" s="356"/>
      <c r="C75" s="356"/>
      <c r="D75" s="356"/>
      <c r="E75" s="356"/>
      <c r="F75" s="356"/>
      <c r="G75" s="356"/>
      <c r="H75" s="356"/>
      <c r="I75" s="356"/>
      <c r="J75" s="356"/>
      <c r="K75" s="356"/>
      <c r="L75" s="356"/>
      <c r="M75" s="356"/>
      <c r="N75" s="356"/>
      <c r="O75" s="356"/>
      <c r="P75" s="356"/>
      <c r="Q75" s="356"/>
      <c r="R75" s="356"/>
      <c r="S75" s="356"/>
      <c r="T75" s="356"/>
      <c r="U75" s="356"/>
      <c r="V75" s="356"/>
      <c r="W75" s="356"/>
      <c r="X75" s="356"/>
      <c r="Y75" s="356"/>
      <c r="Z75" s="356"/>
      <c r="AA75" s="356"/>
      <c r="AB75" s="356"/>
      <c r="AC75" s="356"/>
      <c r="AD75" s="356"/>
    </row>
    <row r="76" ht="23.25" customHeight="1">
      <c r="A76" s="356"/>
      <c r="B76" s="356"/>
      <c r="C76" s="356"/>
      <c r="D76" s="356"/>
      <c r="E76" s="356"/>
      <c r="F76" s="356"/>
      <c r="G76" s="356"/>
      <c r="H76" s="356"/>
      <c r="I76" s="356"/>
      <c r="J76" s="356"/>
      <c r="K76" s="356"/>
      <c r="L76" s="356"/>
      <c r="M76" s="356"/>
      <c r="N76" s="356"/>
      <c r="O76" s="356"/>
      <c r="P76" s="356"/>
      <c r="Q76" s="356"/>
      <c r="R76" s="356"/>
      <c r="S76" s="356"/>
      <c r="T76" s="356"/>
      <c r="U76" s="356"/>
      <c r="V76" s="356"/>
      <c r="W76" s="356"/>
      <c r="X76" s="356"/>
      <c r="Y76" s="356"/>
      <c r="Z76" s="356"/>
      <c r="AA76" s="356"/>
      <c r="AB76" s="356"/>
      <c r="AC76" s="356"/>
      <c r="AD76" s="356"/>
    </row>
    <row r="77" ht="23.25" customHeight="1">
      <c r="A77" s="356"/>
      <c r="B77" s="356"/>
      <c r="C77" s="356"/>
      <c r="D77" s="356"/>
      <c r="E77" s="356"/>
      <c r="F77" s="356"/>
      <c r="G77" s="356"/>
      <c r="H77" s="356"/>
      <c r="I77" s="356"/>
      <c r="J77" s="356"/>
      <c r="K77" s="356"/>
      <c r="L77" s="356"/>
      <c r="M77" s="356"/>
      <c r="N77" s="356"/>
      <c r="O77" s="356"/>
      <c r="P77" s="356"/>
      <c r="Q77" s="356"/>
      <c r="R77" s="356"/>
      <c r="S77" s="356"/>
      <c r="T77" s="356"/>
      <c r="U77" s="356"/>
      <c r="V77" s="356"/>
      <c r="W77" s="356"/>
      <c r="X77" s="356"/>
      <c r="Y77" s="356"/>
      <c r="Z77" s="356"/>
      <c r="AA77" s="356"/>
      <c r="AB77" s="356"/>
      <c r="AC77" s="356"/>
      <c r="AD77" s="356"/>
    </row>
    <row r="78" ht="23.25" customHeight="1">
      <c r="A78" s="356"/>
      <c r="B78" s="356"/>
      <c r="C78" s="356"/>
      <c r="D78" s="356"/>
      <c r="E78" s="356"/>
      <c r="F78" s="356"/>
      <c r="G78" s="356"/>
      <c r="H78" s="356"/>
      <c r="I78" s="356"/>
      <c r="J78" s="356"/>
      <c r="K78" s="356"/>
      <c r="L78" s="356"/>
      <c r="M78" s="356"/>
      <c r="N78" s="356"/>
      <c r="O78" s="356"/>
      <c r="P78" s="356"/>
      <c r="Q78" s="356"/>
      <c r="R78" s="356"/>
      <c r="S78" s="356"/>
      <c r="T78" s="356"/>
      <c r="U78" s="356"/>
      <c r="V78" s="356"/>
      <c r="W78" s="356"/>
      <c r="X78" s="356"/>
      <c r="Y78" s="356"/>
      <c r="Z78" s="356"/>
      <c r="AA78" s="356"/>
      <c r="AB78" s="356"/>
      <c r="AC78" s="356"/>
      <c r="AD78" s="356"/>
    </row>
    <row r="79" ht="23.25" customHeight="1">
      <c r="A79" s="356"/>
      <c r="B79" s="356"/>
      <c r="C79" s="356"/>
      <c r="D79" s="356"/>
      <c r="E79" s="356"/>
      <c r="F79" s="356"/>
      <c r="G79" s="356"/>
      <c r="H79" s="356"/>
      <c r="I79" s="356"/>
      <c r="J79" s="356"/>
      <c r="K79" s="356"/>
      <c r="L79" s="356"/>
      <c r="M79" s="356"/>
      <c r="N79" s="356"/>
      <c r="O79" s="356"/>
      <c r="P79" s="356"/>
      <c r="Q79" s="356"/>
      <c r="R79" s="356"/>
      <c r="S79" s="356"/>
      <c r="T79" s="356"/>
      <c r="U79" s="356"/>
      <c r="V79" s="356"/>
      <c r="W79" s="356"/>
      <c r="X79" s="356"/>
      <c r="Y79" s="356"/>
      <c r="Z79" s="356"/>
      <c r="AA79" s="356"/>
      <c r="AB79" s="356"/>
      <c r="AC79" s="356"/>
      <c r="AD79" s="356"/>
    </row>
    <row r="80" ht="23.25" customHeight="1">
      <c r="A80" s="356"/>
      <c r="B80" s="356"/>
      <c r="C80" s="356"/>
      <c r="D80" s="356"/>
      <c r="E80" s="356"/>
      <c r="F80" s="356"/>
      <c r="G80" s="356"/>
      <c r="H80" s="356"/>
      <c r="I80" s="356"/>
      <c r="J80" s="356"/>
      <c r="K80" s="356"/>
      <c r="L80" s="356"/>
      <c r="M80" s="356"/>
      <c r="N80" s="356"/>
      <c r="O80" s="356"/>
      <c r="P80" s="356"/>
      <c r="Q80" s="356"/>
      <c r="R80" s="356"/>
      <c r="S80" s="356"/>
      <c r="T80" s="356"/>
      <c r="U80" s="356"/>
      <c r="V80" s="356"/>
      <c r="W80" s="356"/>
      <c r="X80" s="356"/>
      <c r="Y80" s="356"/>
      <c r="Z80" s="356"/>
      <c r="AA80" s="356"/>
      <c r="AB80" s="356"/>
      <c r="AC80" s="356"/>
      <c r="AD80" s="356"/>
    </row>
    <row r="81" ht="23.25" customHeight="1">
      <c r="A81" s="356"/>
      <c r="B81" s="356"/>
      <c r="C81" s="356"/>
      <c r="D81" s="356"/>
      <c r="E81" s="356"/>
      <c r="F81" s="356"/>
      <c r="G81" s="356"/>
      <c r="H81" s="356"/>
      <c r="I81" s="356"/>
      <c r="J81" s="356"/>
      <c r="K81" s="356"/>
      <c r="L81" s="356"/>
      <c r="M81" s="356"/>
      <c r="N81" s="356"/>
      <c r="O81" s="356"/>
      <c r="P81" s="356"/>
      <c r="Q81" s="356"/>
      <c r="R81" s="356"/>
      <c r="S81" s="356"/>
      <c r="T81" s="356"/>
      <c r="U81" s="356"/>
      <c r="V81" s="356"/>
      <c r="W81" s="356"/>
      <c r="X81" s="356"/>
      <c r="Y81" s="356"/>
      <c r="Z81" s="356"/>
      <c r="AA81" s="356"/>
      <c r="AB81" s="356"/>
      <c r="AC81" s="356"/>
      <c r="AD81" s="356"/>
    </row>
    <row r="82" ht="23.25" customHeight="1">
      <c r="A82" s="356"/>
      <c r="B82" s="356"/>
      <c r="C82" s="356"/>
      <c r="D82" s="356"/>
      <c r="E82" s="356"/>
      <c r="F82" s="356"/>
      <c r="G82" s="356"/>
      <c r="H82" s="356"/>
      <c r="I82" s="356"/>
      <c r="J82" s="356"/>
      <c r="K82" s="356"/>
      <c r="L82" s="356"/>
      <c r="M82" s="356"/>
      <c r="N82" s="356"/>
      <c r="O82" s="356"/>
      <c r="P82" s="356"/>
      <c r="Q82" s="356"/>
      <c r="R82" s="356"/>
      <c r="S82" s="356"/>
      <c r="T82" s="356"/>
      <c r="U82" s="356"/>
      <c r="V82" s="356"/>
      <c r="W82" s="356"/>
      <c r="X82" s="356"/>
      <c r="Y82" s="356"/>
      <c r="Z82" s="356"/>
      <c r="AA82" s="356"/>
      <c r="AB82" s="356"/>
      <c r="AC82" s="356"/>
      <c r="AD82" s="356"/>
    </row>
    <row r="83" ht="23.25" customHeight="1">
      <c r="A83" s="356"/>
      <c r="B83" s="356"/>
      <c r="C83" s="356"/>
      <c r="D83" s="356"/>
      <c r="E83" s="356"/>
      <c r="F83" s="356"/>
      <c r="G83" s="356"/>
      <c r="H83" s="356"/>
      <c r="I83" s="356"/>
      <c r="J83" s="356"/>
      <c r="K83" s="356"/>
      <c r="L83" s="356"/>
      <c r="M83" s="356"/>
      <c r="N83" s="356"/>
      <c r="O83" s="356"/>
      <c r="P83" s="356"/>
      <c r="Q83" s="356"/>
      <c r="R83" s="356"/>
      <c r="S83" s="356"/>
      <c r="T83" s="356"/>
      <c r="U83" s="356"/>
      <c r="V83" s="356"/>
      <c r="W83" s="356"/>
      <c r="X83" s="356"/>
      <c r="Y83" s="356"/>
      <c r="Z83" s="356"/>
      <c r="AA83" s="356"/>
      <c r="AB83" s="356"/>
      <c r="AC83" s="356"/>
      <c r="AD83" s="356"/>
    </row>
    <row r="84" ht="23.25" customHeight="1">
      <c r="A84" s="356"/>
      <c r="B84" s="356"/>
      <c r="C84" s="356"/>
      <c r="D84" s="356"/>
      <c r="E84" s="356"/>
      <c r="F84" s="356"/>
      <c r="G84" s="356"/>
      <c r="H84" s="356"/>
      <c r="I84" s="356"/>
      <c r="J84" s="356"/>
      <c r="K84" s="356"/>
      <c r="L84" s="356"/>
      <c r="M84" s="356"/>
      <c r="N84" s="356"/>
      <c r="O84" s="356"/>
      <c r="P84" s="356"/>
      <c r="Q84" s="356"/>
      <c r="R84" s="356"/>
      <c r="S84" s="356"/>
      <c r="T84" s="356"/>
      <c r="U84" s="356"/>
      <c r="V84" s="356"/>
      <c r="W84" s="356"/>
      <c r="X84" s="356"/>
      <c r="Y84" s="356"/>
      <c r="Z84" s="356"/>
      <c r="AA84" s="356"/>
      <c r="AB84" s="356"/>
      <c r="AC84" s="356"/>
      <c r="AD84" s="356"/>
    </row>
    <row r="85" ht="23.25" customHeight="1">
      <c r="A85" s="356"/>
      <c r="B85" s="356"/>
      <c r="C85" s="356"/>
      <c r="D85" s="356"/>
      <c r="E85" s="356"/>
      <c r="F85" s="356"/>
      <c r="G85" s="356"/>
      <c r="H85" s="356"/>
      <c r="I85" s="356"/>
      <c r="J85" s="356"/>
      <c r="K85" s="356"/>
      <c r="L85" s="356"/>
      <c r="M85" s="356"/>
      <c r="N85" s="356"/>
      <c r="O85" s="356"/>
      <c r="P85" s="356"/>
      <c r="Q85" s="356"/>
      <c r="R85" s="356"/>
      <c r="S85" s="356"/>
      <c r="T85" s="356"/>
      <c r="U85" s="356"/>
      <c r="V85" s="356"/>
      <c r="W85" s="356"/>
      <c r="X85" s="356"/>
      <c r="Y85" s="356"/>
      <c r="Z85" s="356"/>
      <c r="AA85" s="356"/>
      <c r="AB85" s="356"/>
      <c r="AC85" s="356"/>
      <c r="AD85" s="356"/>
    </row>
    <row r="86" ht="23.25" customHeight="1">
      <c r="A86" s="356"/>
      <c r="B86" s="356"/>
      <c r="C86" s="356"/>
      <c r="D86" s="356"/>
      <c r="E86" s="356"/>
      <c r="F86" s="356"/>
      <c r="G86" s="356"/>
      <c r="H86" s="356"/>
      <c r="I86" s="356"/>
      <c r="J86" s="356"/>
      <c r="K86" s="356"/>
      <c r="L86" s="356"/>
      <c r="M86" s="356"/>
      <c r="N86" s="356"/>
      <c r="O86" s="356"/>
      <c r="P86" s="356"/>
      <c r="Q86" s="356"/>
      <c r="R86" s="356"/>
      <c r="S86" s="356"/>
      <c r="T86" s="356"/>
      <c r="U86" s="356"/>
      <c r="V86" s="356"/>
      <c r="W86" s="356"/>
      <c r="X86" s="356"/>
      <c r="Y86" s="356"/>
      <c r="Z86" s="356"/>
      <c r="AA86" s="356"/>
      <c r="AB86" s="356"/>
      <c r="AC86" s="356"/>
      <c r="AD86" s="356"/>
    </row>
    <row r="87" ht="23.25" customHeight="1">
      <c r="A87" s="356"/>
      <c r="B87" s="356"/>
      <c r="C87" s="356"/>
      <c r="D87" s="356"/>
      <c r="E87" s="356"/>
      <c r="F87" s="356"/>
      <c r="G87" s="356"/>
      <c r="H87" s="356"/>
      <c r="I87" s="356"/>
      <c r="J87" s="356"/>
      <c r="K87" s="356"/>
      <c r="L87" s="356"/>
      <c r="M87" s="356"/>
      <c r="N87" s="356"/>
      <c r="O87" s="356"/>
      <c r="P87" s="356"/>
      <c r="Q87" s="356"/>
      <c r="R87" s="356"/>
      <c r="S87" s="356"/>
      <c r="T87" s="356"/>
      <c r="U87" s="356"/>
      <c r="V87" s="356"/>
      <c r="W87" s="356"/>
      <c r="X87" s="356"/>
      <c r="Y87" s="356"/>
      <c r="Z87" s="356"/>
      <c r="AA87" s="356"/>
      <c r="AB87" s="356"/>
      <c r="AC87" s="356"/>
      <c r="AD87" s="356"/>
    </row>
    <row r="88" ht="23.25" customHeight="1">
      <c r="A88" s="356"/>
      <c r="B88" s="356"/>
      <c r="C88" s="356"/>
      <c r="D88" s="356"/>
      <c r="E88" s="356"/>
      <c r="F88" s="356"/>
      <c r="G88" s="356"/>
      <c r="H88" s="356"/>
      <c r="I88" s="356"/>
      <c r="J88" s="356"/>
      <c r="K88" s="356"/>
      <c r="L88" s="356"/>
      <c r="M88" s="356"/>
      <c r="N88" s="356"/>
      <c r="O88" s="356"/>
      <c r="P88" s="356"/>
      <c r="Q88" s="356"/>
      <c r="R88" s="356"/>
      <c r="S88" s="356"/>
      <c r="T88" s="356"/>
      <c r="U88" s="356"/>
      <c r="V88" s="356"/>
      <c r="W88" s="356"/>
      <c r="X88" s="356"/>
      <c r="Y88" s="356"/>
      <c r="Z88" s="356"/>
      <c r="AA88" s="356"/>
      <c r="AB88" s="356"/>
      <c r="AC88" s="356"/>
      <c r="AD88" s="356"/>
    </row>
    <row r="89" ht="23.25" customHeight="1">
      <c r="A89" s="356"/>
      <c r="B89" s="356"/>
      <c r="C89" s="356"/>
      <c r="D89" s="356"/>
      <c r="E89" s="356"/>
      <c r="F89" s="356"/>
      <c r="G89" s="356"/>
      <c r="H89" s="356"/>
      <c r="I89" s="356"/>
      <c r="J89" s="356"/>
      <c r="K89" s="356"/>
      <c r="L89" s="356"/>
      <c r="M89" s="356"/>
      <c r="N89" s="356"/>
      <c r="O89" s="356"/>
      <c r="P89" s="356"/>
      <c r="Q89" s="356"/>
      <c r="R89" s="356"/>
      <c r="S89" s="356"/>
      <c r="T89" s="356"/>
      <c r="U89" s="356"/>
      <c r="V89" s="356"/>
      <c r="W89" s="356"/>
      <c r="X89" s="356"/>
      <c r="Y89" s="356"/>
      <c r="Z89" s="356"/>
      <c r="AA89" s="356"/>
      <c r="AB89" s="356"/>
      <c r="AC89" s="356"/>
      <c r="AD89" s="356"/>
    </row>
    <row r="90" ht="23.25" customHeight="1">
      <c r="A90" s="356"/>
      <c r="B90" s="356"/>
      <c r="C90" s="356"/>
      <c r="D90" s="356"/>
      <c r="E90" s="356"/>
      <c r="F90" s="356"/>
      <c r="G90" s="356"/>
      <c r="H90" s="356"/>
      <c r="I90" s="356"/>
      <c r="J90" s="356"/>
      <c r="K90" s="356"/>
      <c r="L90" s="356"/>
      <c r="M90" s="356"/>
      <c r="N90" s="356"/>
      <c r="O90" s="356"/>
      <c r="P90" s="356"/>
      <c r="Q90" s="356"/>
      <c r="R90" s="356"/>
      <c r="S90" s="356"/>
      <c r="T90" s="356"/>
      <c r="U90" s="356"/>
      <c r="V90" s="356"/>
      <c r="W90" s="356"/>
      <c r="X90" s="356"/>
      <c r="Y90" s="356"/>
      <c r="Z90" s="356"/>
      <c r="AA90" s="356"/>
      <c r="AB90" s="356"/>
      <c r="AC90" s="356"/>
      <c r="AD90" s="356"/>
    </row>
    <row r="91" ht="23.25" customHeight="1">
      <c r="A91" s="356"/>
      <c r="B91" s="356"/>
      <c r="C91" s="356"/>
      <c r="D91" s="356"/>
      <c r="E91" s="356"/>
      <c r="F91" s="356"/>
      <c r="G91" s="356"/>
      <c r="H91" s="356"/>
      <c r="I91" s="356"/>
      <c r="J91" s="356"/>
      <c r="K91" s="356"/>
      <c r="L91" s="356"/>
      <c r="M91" s="356"/>
      <c r="N91" s="356"/>
      <c r="O91" s="356"/>
      <c r="P91" s="356"/>
      <c r="Q91" s="356"/>
      <c r="R91" s="356"/>
      <c r="S91" s="356"/>
      <c r="T91" s="356"/>
      <c r="U91" s="356"/>
      <c r="V91" s="356"/>
      <c r="W91" s="356"/>
      <c r="X91" s="356"/>
      <c r="Y91" s="356"/>
      <c r="Z91" s="356"/>
      <c r="AA91" s="356"/>
      <c r="AB91" s="356"/>
      <c r="AC91" s="356"/>
      <c r="AD91" s="356"/>
    </row>
    <row r="92" ht="23.25" customHeight="1">
      <c r="A92" s="356"/>
      <c r="B92" s="356"/>
      <c r="C92" s="356"/>
      <c r="D92" s="356"/>
      <c r="E92" s="356"/>
      <c r="F92" s="356"/>
      <c r="G92" s="356"/>
      <c r="H92" s="356"/>
      <c r="I92" s="356"/>
      <c r="J92" s="356"/>
      <c r="K92" s="356"/>
      <c r="L92" s="356"/>
      <c r="M92" s="356"/>
      <c r="N92" s="356"/>
      <c r="O92" s="356"/>
      <c r="P92" s="356"/>
      <c r="Q92" s="356"/>
      <c r="R92" s="356"/>
      <c r="S92" s="356"/>
      <c r="T92" s="356"/>
      <c r="U92" s="356"/>
      <c r="V92" s="356"/>
      <c r="W92" s="356"/>
      <c r="X92" s="356"/>
      <c r="Y92" s="356"/>
      <c r="Z92" s="356"/>
      <c r="AA92" s="356"/>
      <c r="AB92" s="356"/>
      <c r="AC92" s="356"/>
      <c r="AD92" s="356"/>
    </row>
    <row r="93" ht="23.25" customHeight="1">
      <c r="A93" s="356"/>
      <c r="B93" s="356"/>
      <c r="C93" s="356"/>
      <c r="D93" s="356"/>
      <c r="E93" s="356"/>
      <c r="F93" s="356"/>
      <c r="G93" s="356"/>
      <c r="H93" s="356"/>
      <c r="I93" s="356"/>
      <c r="J93" s="356"/>
      <c r="K93" s="356"/>
      <c r="L93" s="356"/>
      <c r="M93" s="356"/>
      <c r="N93" s="356"/>
      <c r="O93" s="356"/>
      <c r="P93" s="356"/>
      <c r="Q93" s="356"/>
      <c r="R93" s="356"/>
      <c r="S93" s="356"/>
      <c r="T93" s="356"/>
      <c r="U93" s="356"/>
      <c r="V93" s="356"/>
      <c r="W93" s="356"/>
      <c r="X93" s="356"/>
      <c r="Y93" s="356"/>
      <c r="Z93" s="356"/>
      <c r="AA93" s="356"/>
      <c r="AB93" s="356"/>
      <c r="AC93" s="356"/>
      <c r="AD93" s="356"/>
    </row>
    <row r="94" ht="23.25" customHeight="1">
      <c r="A94" s="356"/>
      <c r="B94" s="356"/>
      <c r="C94" s="356"/>
      <c r="D94" s="356"/>
      <c r="E94" s="356"/>
      <c r="F94" s="356"/>
      <c r="G94" s="356"/>
      <c r="H94" s="356"/>
      <c r="I94" s="356"/>
      <c r="J94" s="356"/>
      <c r="K94" s="356"/>
      <c r="L94" s="356"/>
      <c r="M94" s="356"/>
      <c r="N94" s="356"/>
      <c r="O94" s="356"/>
      <c r="P94" s="356"/>
      <c r="Q94" s="356"/>
      <c r="R94" s="356"/>
      <c r="S94" s="356"/>
      <c r="T94" s="356"/>
      <c r="U94" s="356"/>
      <c r="V94" s="356"/>
      <c r="W94" s="356"/>
      <c r="X94" s="356"/>
      <c r="Y94" s="356"/>
      <c r="Z94" s="356"/>
      <c r="AA94" s="356"/>
      <c r="AB94" s="356"/>
      <c r="AC94" s="356"/>
      <c r="AD94" s="356"/>
    </row>
    <row r="95" ht="23.25" customHeight="1">
      <c r="A95" s="356"/>
      <c r="B95" s="356"/>
      <c r="C95" s="356"/>
      <c r="D95" s="356"/>
      <c r="E95" s="356"/>
      <c r="F95" s="356"/>
      <c r="G95" s="356"/>
      <c r="H95" s="356"/>
      <c r="I95" s="356"/>
      <c r="J95" s="356"/>
      <c r="K95" s="356"/>
      <c r="L95" s="356"/>
      <c r="M95" s="356"/>
      <c r="N95" s="356"/>
      <c r="O95" s="356"/>
      <c r="P95" s="356"/>
      <c r="Q95" s="356"/>
      <c r="R95" s="356"/>
      <c r="S95" s="356"/>
      <c r="T95" s="356"/>
      <c r="U95" s="356"/>
      <c r="V95" s="356"/>
      <c r="W95" s="356"/>
      <c r="X95" s="356"/>
      <c r="Y95" s="356"/>
      <c r="Z95" s="356"/>
      <c r="AA95" s="356"/>
      <c r="AB95" s="356"/>
      <c r="AC95" s="356"/>
      <c r="AD95" s="356"/>
    </row>
    <row r="96" ht="23.25" customHeight="1">
      <c r="A96" s="356"/>
      <c r="B96" s="356"/>
      <c r="C96" s="356"/>
      <c r="D96" s="356"/>
      <c r="E96" s="356"/>
      <c r="F96" s="356"/>
      <c r="G96" s="356"/>
      <c r="H96" s="356"/>
      <c r="I96" s="356"/>
      <c r="J96" s="356"/>
      <c r="K96" s="356"/>
      <c r="L96" s="356"/>
      <c r="M96" s="356"/>
      <c r="N96" s="356"/>
      <c r="O96" s="356"/>
      <c r="P96" s="356"/>
      <c r="Q96" s="356"/>
      <c r="R96" s="356"/>
      <c r="S96" s="356"/>
      <c r="T96" s="356"/>
      <c r="U96" s="356"/>
      <c r="V96" s="356"/>
      <c r="W96" s="356"/>
      <c r="X96" s="356"/>
      <c r="Y96" s="356"/>
      <c r="Z96" s="356"/>
      <c r="AA96" s="356"/>
      <c r="AB96" s="356"/>
      <c r="AC96" s="356"/>
      <c r="AD96" s="356"/>
    </row>
    <row r="97" ht="23.25" customHeight="1">
      <c r="A97" s="356"/>
      <c r="B97" s="356"/>
      <c r="C97" s="356"/>
      <c r="D97" s="356"/>
      <c r="E97" s="356"/>
      <c r="F97" s="356"/>
      <c r="G97" s="356"/>
      <c r="H97" s="356"/>
      <c r="I97" s="356"/>
      <c r="J97" s="356"/>
      <c r="K97" s="356"/>
      <c r="L97" s="356"/>
      <c r="M97" s="356"/>
      <c r="N97" s="356"/>
      <c r="O97" s="356"/>
      <c r="P97" s="356"/>
      <c r="Q97" s="356"/>
      <c r="R97" s="356"/>
      <c r="S97" s="356"/>
      <c r="T97" s="356"/>
      <c r="U97" s="356"/>
      <c r="V97" s="356"/>
      <c r="W97" s="356"/>
      <c r="X97" s="356"/>
      <c r="Y97" s="356"/>
      <c r="Z97" s="356"/>
      <c r="AA97" s="356"/>
      <c r="AB97" s="356"/>
      <c r="AC97" s="356"/>
      <c r="AD97" s="356"/>
    </row>
    <row r="98" ht="23.25" customHeight="1">
      <c r="A98" s="356"/>
      <c r="B98" s="356"/>
      <c r="C98" s="356"/>
      <c r="D98" s="356"/>
      <c r="E98" s="356"/>
      <c r="F98" s="356"/>
      <c r="G98" s="356"/>
      <c r="H98" s="356"/>
      <c r="I98" s="356"/>
      <c r="J98" s="356"/>
      <c r="K98" s="356"/>
      <c r="L98" s="356"/>
      <c r="M98" s="356"/>
      <c r="N98" s="356"/>
      <c r="O98" s="356"/>
      <c r="P98" s="356"/>
      <c r="Q98" s="356"/>
      <c r="R98" s="356"/>
      <c r="S98" s="356"/>
      <c r="T98" s="356"/>
      <c r="U98" s="356"/>
      <c r="V98" s="356"/>
      <c r="W98" s="356"/>
      <c r="X98" s="356"/>
      <c r="Y98" s="356"/>
      <c r="Z98" s="356"/>
      <c r="AA98" s="356"/>
      <c r="AB98" s="356"/>
      <c r="AC98" s="356"/>
      <c r="AD98" s="356"/>
    </row>
    <row r="99" ht="23.25" customHeight="1">
      <c r="A99" s="356"/>
      <c r="B99" s="356"/>
      <c r="C99" s="356"/>
      <c r="D99" s="356"/>
      <c r="E99" s="356"/>
      <c r="F99" s="356"/>
      <c r="G99" s="356"/>
      <c r="H99" s="356"/>
      <c r="I99" s="356"/>
      <c r="J99" s="356"/>
      <c r="K99" s="356"/>
      <c r="L99" s="356"/>
      <c r="M99" s="356"/>
      <c r="N99" s="356"/>
      <c r="O99" s="356"/>
      <c r="P99" s="356"/>
      <c r="Q99" s="356"/>
      <c r="R99" s="356"/>
      <c r="S99" s="356"/>
      <c r="T99" s="356"/>
      <c r="U99" s="356"/>
      <c r="V99" s="356"/>
      <c r="W99" s="356"/>
      <c r="X99" s="356"/>
      <c r="Y99" s="356"/>
      <c r="Z99" s="356"/>
      <c r="AA99" s="356"/>
      <c r="AB99" s="356"/>
      <c r="AC99" s="356"/>
      <c r="AD99" s="356"/>
    </row>
    <row r="100" ht="23.25" customHeight="1">
      <c r="A100" s="356"/>
      <c r="B100" s="356"/>
      <c r="C100" s="356"/>
      <c r="D100" s="356"/>
      <c r="E100" s="356"/>
      <c r="F100" s="356"/>
      <c r="G100" s="356"/>
      <c r="H100" s="356"/>
      <c r="I100" s="356"/>
      <c r="J100" s="356"/>
      <c r="K100" s="356"/>
      <c r="L100" s="356"/>
      <c r="M100" s="356"/>
      <c r="N100" s="356"/>
      <c r="O100" s="356"/>
      <c r="P100" s="356"/>
      <c r="Q100" s="356"/>
      <c r="R100" s="356"/>
      <c r="S100" s="356"/>
      <c r="T100" s="356"/>
      <c r="U100" s="356"/>
      <c r="V100" s="356"/>
      <c r="W100" s="356"/>
      <c r="X100" s="356"/>
      <c r="Y100" s="356"/>
      <c r="Z100" s="356"/>
      <c r="AA100" s="356"/>
      <c r="AB100" s="356"/>
      <c r="AC100" s="356"/>
      <c r="AD100" s="356"/>
    </row>
    <row r="101" ht="23.25" customHeight="1">
      <c r="A101" s="356"/>
      <c r="B101" s="356"/>
      <c r="C101" s="356"/>
      <c r="D101" s="356"/>
      <c r="E101" s="356"/>
      <c r="F101" s="356"/>
      <c r="G101" s="356"/>
      <c r="H101" s="356"/>
      <c r="I101" s="356"/>
      <c r="J101" s="356"/>
      <c r="K101" s="356"/>
      <c r="L101" s="356"/>
      <c r="M101" s="356"/>
      <c r="N101" s="356"/>
      <c r="O101" s="356"/>
      <c r="P101" s="356"/>
      <c r="Q101" s="356"/>
      <c r="R101" s="356"/>
      <c r="S101" s="356"/>
      <c r="T101" s="356"/>
      <c r="U101" s="356"/>
      <c r="V101" s="356"/>
      <c r="W101" s="356"/>
      <c r="X101" s="356"/>
      <c r="Y101" s="356"/>
      <c r="Z101" s="356"/>
      <c r="AA101" s="356"/>
      <c r="AB101" s="356"/>
      <c r="AC101" s="356"/>
      <c r="AD101" s="356"/>
    </row>
    <row r="102" ht="23.25" customHeight="1">
      <c r="A102" s="356"/>
      <c r="B102" s="356"/>
      <c r="C102" s="356"/>
      <c r="D102" s="356"/>
      <c r="E102" s="356"/>
      <c r="F102" s="356"/>
      <c r="G102" s="356"/>
      <c r="H102" s="356"/>
      <c r="I102" s="356"/>
      <c r="J102" s="356"/>
      <c r="K102" s="356"/>
      <c r="L102" s="356"/>
      <c r="M102" s="356"/>
      <c r="N102" s="356"/>
      <c r="O102" s="356"/>
      <c r="P102" s="356"/>
      <c r="Q102" s="356"/>
      <c r="R102" s="356"/>
      <c r="S102" s="356"/>
      <c r="T102" s="356"/>
      <c r="U102" s="356"/>
      <c r="V102" s="356"/>
      <c r="W102" s="356"/>
      <c r="X102" s="356"/>
      <c r="Y102" s="356"/>
      <c r="Z102" s="356"/>
      <c r="AA102" s="356"/>
      <c r="AB102" s="356"/>
      <c r="AC102" s="356"/>
      <c r="AD102" s="356"/>
    </row>
    <row r="103" ht="23.25" customHeight="1">
      <c r="A103" s="356"/>
      <c r="B103" s="356"/>
      <c r="C103" s="356"/>
      <c r="D103" s="356"/>
      <c r="E103" s="356"/>
      <c r="F103" s="356"/>
      <c r="G103" s="356"/>
      <c r="H103" s="356"/>
      <c r="I103" s="356"/>
      <c r="J103" s="356"/>
      <c r="K103" s="356"/>
      <c r="L103" s="356"/>
      <c r="M103" s="356"/>
      <c r="N103" s="356"/>
      <c r="O103" s="356"/>
      <c r="P103" s="356"/>
      <c r="Q103" s="356"/>
      <c r="R103" s="356"/>
      <c r="S103" s="356"/>
      <c r="T103" s="356"/>
      <c r="U103" s="356"/>
      <c r="V103" s="356"/>
      <c r="W103" s="356"/>
      <c r="X103" s="356"/>
      <c r="Y103" s="356"/>
      <c r="Z103" s="356"/>
      <c r="AA103" s="356"/>
      <c r="AB103" s="356"/>
      <c r="AC103" s="356"/>
      <c r="AD103" s="356"/>
    </row>
    <row r="104" ht="23.25" customHeight="1">
      <c r="A104" s="356"/>
      <c r="B104" s="356"/>
      <c r="C104" s="356"/>
      <c r="D104" s="356"/>
      <c r="E104" s="356"/>
      <c r="F104" s="356"/>
      <c r="G104" s="356"/>
      <c r="H104" s="356"/>
      <c r="I104" s="356"/>
      <c r="J104" s="356"/>
      <c r="K104" s="356"/>
      <c r="L104" s="356"/>
      <c r="M104" s="356"/>
      <c r="N104" s="356"/>
      <c r="O104" s="356"/>
      <c r="P104" s="356"/>
      <c r="Q104" s="356"/>
      <c r="R104" s="356"/>
      <c r="S104" s="356"/>
      <c r="T104" s="356"/>
      <c r="U104" s="356"/>
      <c r="V104" s="356"/>
      <c r="W104" s="356"/>
      <c r="X104" s="356"/>
      <c r="Y104" s="356"/>
      <c r="Z104" s="356"/>
      <c r="AA104" s="356"/>
      <c r="AB104" s="356"/>
      <c r="AC104" s="356"/>
      <c r="AD104" s="356"/>
    </row>
    <row r="105" ht="23.25" customHeight="1">
      <c r="A105" s="356"/>
      <c r="B105" s="356"/>
      <c r="C105" s="356"/>
      <c r="D105" s="356"/>
      <c r="E105" s="356"/>
      <c r="F105" s="356"/>
      <c r="G105" s="356"/>
      <c r="H105" s="356"/>
      <c r="I105" s="356"/>
      <c r="J105" s="356"/>
      <c r="K105" s="356"/>
      <c r="L105" s="356"/>
      <c r="M105" s="356"/>
      <c r="N105" s="356"/>
      <c r="O105" s="356"/>
      <c r="P105" s="356"/>
      <c r="Q105" s="356"/>
      <c r="R105" s="356"/>
      <c r="S105" s="356"/>
      <c r="T105" s="356"/>
      <c r="U105" s="356"/>
      <c r="V105" s="356"/>
      <c r="W105" s="356"/>
      <c r="X105" s="356"/>
      <c r="Y105" s="356"/>
      <c r="Z105" s="356"/>
      <c r="AA105" s="356"/>
      <c r="AB105" s="356"/>
      <c r="AC105" s="356"/>
      <c r="AD105" s="356"/>
    </row>
    <row r="106" ht="23.25" customHeight="1">
      <c r="A106" s="356"/>
      <c r="B106" s="356"/>
      <c r="C106" s="356"/>
      <c r="D106" s="356"/>
      <c r="E106" s="356"/>
      <c r="F106" s="356"/>
      <c r="G106" s="356"/>
      <c r="H106" s="356"/>
      <c r="I106" s="356"/>
      <c r="J106" s="356"/>
      <c r="K106" s="356"/>
      <c r="L106" s="356"/>
      <c r="M106" s="356"/>
      <c r="N106" s="356"/>
      <c r="O106" s="356"/>
      <c r="P106" s="356"/>
      <c r="Q106" s="356"/>
      <c r="R106" s="356"/>
      <c r="S106" s="356"/>
      <c r="T106" s="356"/>
      <c r="U106" s="356"/>
      <c r="V106" s="356"/>
      <c r="W106" s="356"/>
      <c r="X106" s="356"/>
      <c r="Y106" s="356"/>
      <c r="Z106" s="356"/>
      <c r="AA106" s="356"/>
      <c r="AB106" s="356"/>
      <c r="AC106" s="356"/>
      <c r="AD106" s="356"/>
    </row>
    <row r="107" ht="23.25" customHeight="1">
      <c r="A107" s="356"/>
      <c r="B107" s="356"/>
      <c r="C107" s="356"/>
      <c r="D107" s="356"/>
      <c r="E107" s="356"/>
      <c r="F107" s="356"/>
      <c r="G107" s="356"/>
      <c r="H107" s="356"/>
      <c r="I107" s="356"/>
      <c r="J107" s="356"/>
      <c r="K107" s="356"/>
      <c r="L107" s="356"/>
      <c r="M107" s="356"/>
      <c r="N107" s="356"/>
      <c r="O107" s="356"/>
      <c r="P107" s="356"/>
      <c r="Q107" s="356"/>
      <c r="R107" s="356"/>
      <c r="S107" s="356"/>
      <c r="T107" s="356"/>
      <c r="U107" s="356"/>
      <c r="V107" s="356"/>
      <c r="W107" s="356"/>
      <c r="X107" s="356"/>
      <c r="Y107" s="356"/>
      <c r="Z107" s="356"/>
      <c r="AA107" s="356"/>
      <c r="AB107" s="356"/>
      <c r="AC107" s="356"/>
      <c r="AD107" s="356"/>
    </row>
    <row r="108" ht="23.25" customHeight="1">
      <c r="A108" s="356"/>
      <c r="B108" s="356"/>
      <c r="C108" s="356"/>
      <c r="D108" s="356"/>
      <c r="E108" s="356"/>
      <c r="F108" s="356"/>
      <c r="G108" s="356"/>
      <c r="H108" s="356"/>
      <c r="I108" s="356"/>
      <c r="J108" s="356"/>
      <c r="K108" s="356"/>
      <c r="L108" s="356"/>
      <c r="M108" s="356"/>
      <c r="N108" s="356"/>
      <c r="O108" s="356"/>
      <c r="P108" s="356"/>
      <c r="Q108" s="356"/>
      <c r="R108" s="356"/>
      <c r="S108" s="356"/>
      <c r="T108" s="356"/>
      <c r="U108" s="356"/>
      <c r="V108" s="356"/>
      <c r="W108" s="356"/>
      <c r="X108" s="356"/>
      <c r="Y108" s="356"/>
      <c r="Z108" s="356"/>
      <c r="AA108" s="356"/>
      <c r="AB108" s="356"/>
      <c r="AC108" s="356"/>
      <c r="AD108" s="356"/>
    </row>
    <row r="109" ht="23.25" customHeight="1">
      <c r="A109" s="356"/>
      <c r="B109" s="356"/>
      <c r="C109" s="356"/>
      <c r="D109" s="356"/>
      <c r="E109" s="356"/>
      <c r="F109" s="356"/>
      <c r="G109" s="356"/>
      <c r="H109" s="356"/>
      <c r="I109" s="356"/>
      <c r="J109" s="356"/>
      <c r="K109" s="356"/>
      <c r="L109" s="356"/>
      <c r="M109" s="356"/>
      <c r="N109" s="356"/>
      <c r="O109" s="356"/>
      <c r="P109" s="356"/>
      <c r="Q109" s="356"/>
      <c r="R109" s="356"/>
      <c r="S109" s="356"/>
      <c r="T109" s="356"/>
      <c r="U109" s="356"/>
      <c r="V109" s="356"/>
      <c r="W109" s="356"/>
      <c r="X109" s="356"/>
      <c r="Y109" s="356"/>
      <c r="Z109" s="356"/>
      <c r="AA109" s="356"/>
      <c r="AB109" s="356"/>
      <c r="AC109" s="356"/>
      <c r="AD109" s="356"/>
    </row>
    <row r="110" ht="23.25" customHeight="1">
      <c r="A110" s="356"/>
      <c r="B110" s="356"/>
      <c r="C110" s="356"/>
      <c r="D110" s="356"/>
      <c r="E110" s="356"/>
      <c r="F110" s="356"/>
      <c r="G110" s="356"/>
      <c r="H110" s="356"/>
      <c r="I110" s="356"/>
      <c r="J110" s="356"/>
      <c r="K110" s="356"/>
      <c r="L110" s="356"/>
      <c r="M110" s="356"/>
      <c r="N110" s="356"/>
      <c r="O110" s="356"/>
      <c r="P110" s="356"/>
      <c r="Q110" s="356"/>
      <c r="R110" s="356"/>
      <c r="S110" s="356"/>
      <c r="T110" s="356"/>
      <c r="U110" s="356"/>
      <c r="V110" s="356"/>
      <c r="W110" s="356"/>
      <c r="X110" s="356"/>
      <c r="Y110" s="356"/>
      <c r="Z110" s="356"/>
      <c r="AA110" s="356"/>
      <c r="AB110" s="356"/>
      <c r="AC110" s="356"/>
      <c r="AD110" s="356"/>
    </row>
    <row r="111" ht="23.25" customHeight="1">
      <c r="A111" s="356"/>
      <c r="B111" s="356"/>
      <c r="C111" s="356"/>
      <c r="D111" s="356"/>
      <c r="E111" s="356"/>
      <c r="F111" s="356"/>
      <c r="G111" s="356"/>
      <c r="H111" s="356"/>
      <c r="I111" s="356"/>
      <c r="J111" s="356"/>
      <c r="K111" s="356"/>
      <c r="L111" s="356"/>
      <c r="M111" s="356"/>
      <c r="N111" s="356"/>
      <c r="O111" s="356"/>
      <c r="P111" s="356"/>
      <c r="Q111" s="356"/>
      <c r="R111" s="356"/>
      <c r="S111" s="356"/>
      <c r="T111" s="356"/>
      <c r="U111" s="356"/>
      <c r="V111" s="356"/>
      <c r="W111" s="356"/>
      <c r="X111" s="356"/>
      <c r="Y111" s="356"/>
      <c r="Z111" s="356"/>
      <c r="AA111" s="356"/>
      <c r="AB111" s="356"/>
      <c r="AC111" s="356"/>
      <c r="AD111" s="356"/>
    </row>
    <row r="112" ht="23.25" customHeight="1">
      <c r="A112" s="356"/>
      <c r="B112" s="356"/>
      <c r="C112" s="356"/>
      <c r="D112" s="356"/>
      <c r="E112" s="356"/>
      <c r="F112" s="356"/>
      <c r="G112" s="356"/>
      <c r="H112" s="356"/>
      <c r="I112" s="356"/>
      <c r="J112" s="356"/>
      <c r="K112" s="356"/>
      <c r="L112" s="356"/>
      <c r="M112" s="356"/>
      <c r="N112" s="356"/>
      <c r="O112" s="356"/>
      <c r="P112" s="356"/>
      <c r="Q112" s="356"/>
      <c r="R112" s="356"/>
      <c r="S112" s="356"/>
      <c r="T112" s="356"/>
      <c r="U112" s="356"/>
      <c r="V112" s="356"/>
      <c r="W112" s="356"/>
      <c r="X112" s="356"/>
      <c r="Y112" s="356"/>
      <c r="Z112" s="356"/>
      <c r="AA112" s="356"/>
      <c r="AB112" s="356"/>
      <c r="AC112" s="356"/>
      <c r="AD112" s="356"/>
    </row>
    <row r="113" ht="23.25" customHeight="1">
      <c r="A113" s="356"/>
      <c r="B113" s="356"/>
      <c r="C113" s="356"/>
      <c r="D113" s="356"/>
      <c r="E113" s="356"/>
      <c r="F113" s="356"/>
      <c r="G113" s="356"/>
      <c r="H113" s="356"/>
      <c r="I113" s="356"/>
      <c r="J113" s="356"/>
      <c r="K113" s="356"/>
      <c r="L113" s="356"/>
      <c r="M113" s="356"/>
      <c r="N113" s="356"/>
      <c r="O113" s="356"/>
      <c r="P113" s="356"/>
      <c r="Q113" s="356"/>
      <c r="R113" s="356"/>
      <c r="S113" s="356"/>
      <c r="T113" s="356"/>
      <c r="U113" s="356"/>
      <c r="V113" s="356"/>
      <c r="W113" s="356"/>
      <c r="X113" s="356"/>
      <c r="Y113" s="356"/>
      <c r="Z113" s="356"/>
      <c r="AA113" s="356"/>
      <c r="AB113" s="356"/>
      <c r="AC113" s="356"/>
      <c r="AD113" s="356"/>
    </row>
    <row r="114" ht="23.25" customHeight="1">
      <c r="A114" s="356"/>
      <c r="B114" s="356"/>
      <c r="C114" s="356"/>
      <c r="D114" s="356"/>
      <c r="E114" s="356"/>
      <c r="F114" s="356"/>
      <c r="G114" s="356"/>
      <c r="H114" s="356"/>
      <c r="I114" s="356"/>
      <c r="J114" s="356"/>
      <c r="K114" s="356"/>
      <c r="L114" s="356"/>
      <c r="M114" s="356"/>
      <c r="N114" s="356"/>
      <c r="O114" s="356"/>
      <c r="P114" s="356"/>
      <c r="Q114" s="356"/>
      <c r="R114" s="356"/>
      <c r="S114" s="356"/>
      <c r="T114" s="356"/>
      <c r="U114" s="356"/>
      <c r="V114" s="356"/>
      <c r="W114" s="356"/>
      <c r="X114" s="356"/>
      <c r="Y114" s="356"/>
      <c r="Z114" s="356"/>
      <c r="AA114" s="356"/>
      <c r="AB114" s="356"/>
      <c r="AC114" s="356"/>
      <c r="AD114" s="356"/>
    </row>
    <row r="115" ht="23.25" customHeight="1">
      <c r="A115" s="356"/>
      <c r="B115" s="356"/>
      <c r="C115" s="356"/>
      <c r="D115" s="356"/>
      <c r="E115" s="356"/>
      <c r="F115" s="356"/>
      <c r="G115" s="356"/>
      <c r="H115" s="356"/>
      <c r="I115" s="356"/>
      <c r="J115" s="356"/>
      <c r="K115" s="356"/>
      <c r="L115" s="356"/>
      <c r="M115" s="356"/>
      <c r="N115" s="356"/>
      <c r="O115" s="356"/>
      <c r="P115" s="356"/>
      <c r="Q115" s="356"/>
      <c r="R115" s="356"/>
      <c r="S115" s="356"/>
      <c r="T115" s="356"/>
      <c r="U115" s="356"/>
      <c r="V115" s="356"/>
      <c r="W115" s="356"/>
      <c r="X115" s="356"/>
      <c r="Y115" s="356"/>
      <c r="Z115" s="356"/>
      <c r="AA115" s="356"/>
      <c r="AB115" s="356"/>
      <c r="AC115" s="356"/>
      <c r="AD115" s="356"/>
    </row>
    <row r="116" ht="23.25" customHeight="1">
      <c r="A116" s="356"/>
      <c r="B116" s="356"/>
      <c r="C116" s="356"/>
      <c r="D116" s="356"/>
      <c r="E116" s="356"/>
      <c r="F116" s="356"/>
      <c r="G116" s="356"/>
      <c r="H116" s="356"/>
      <c r="I116" s="356"/>
      <c r="J116" s="356"/>
      <c r="K116" s="356"/>
      <c r="L116" s="356"/>
      <c r="M116" s="356"/>
      <c r="N116" s="356"/>
      <c r="O116" s="356"/>
      <c r="P116" s="356"/>
      <c r="Q116" s="356"/>
      <c r="R116" s="356"/>
      <c r="S116" s="356"/>
      <c r="T116" s="356"/>
      <c r="U116" s="356"/>
      <c r="V116" s="356"/>
      <c r="W116" s="356"/>
      <c r="X116" s="356"/>
      <c r="Y116" s="356"/>
      <c r="Z116" s="356"/>
      <c r="AA116" s="356"/>
      <c r="AB116" s="356"/>
      <c r="AC116" s="356"/>
      <c r="AD116" s="356"/>
    </row>
    <row r="117" ht="23.25" customHeight="1">
      <c r="A117" s="356"/>
      <c r="B117" s="356"/>
      <c r="C117" s="356"/>
      <c r="D117" s="356"/>
      <c r="E117" s="356"/>
      <c r="F117" s="356"/>
      <c r="G117" s="356"/>
      <c r="H117" s="356"/>
      <c r="I117" s="356"/>
      <c r="J117" s="356"/>
      <c r="K117" s="356"/>
      <c r="L117" s="356"/>
      <c r="M117" s="356"/>
      <c r="N117" s="356"/>
      <c r="O117" s="356"/>
      <c r="P117" s="356"/>
      <c r="Q117" s="356"/>
      <c r="R117" s="356"/>
      <c r="S117" s="356"/>
      <c r="T117" s="356"/>
      <c r="U117" s="356"/>
      <c r="V117" s="356"/>
      <c r="W117" s="356"/>
      <c r="X117" s="356"/>
      <c r="Y117" s="356"/>
      <c r="Z117" s="356"/>
      <c r="AA117" s="356"/>
      <c r="AB117" s="356"/>
      <c r="AC117" s="356"/>
      <c r="AD117" s="356"/>
    </row>
    <row r="118" ht="23.25" customHeight="1">
      <c r="A118" s="356"/>
      <c r="B118" s="356"/>
      <c r="C118" s="356"/>
      <c r="D118" s="356"/>
      <c r="E118" s="356"/>
      <c r="F118" s="356"/>
      <c r="G118" s="356"/>
      <c r="H118" s="356"/>
      <c r="I118" s="356"/>
      <c r="J118" s="356"/>
      <c r="K118" s="356"/>
      <c r="L118" s="356"/>
      <c r="M118" s="356"/>
      <c r="N118" s="356"/>
      <c r="O118" s="356"/>
      <c r="P118" s="356"/>
      <c r="Q118" s="356"/>
      <c r="R118" s="356"/>
      <c r="S118" s="356"/>
      <c r="T118" s="356"/>
      <c r="U118" s="356"/>
      <c r="V118" s="356"/>
      <c r="W118" s="356"/>
      <c r="X118" s="356"/>
      <c r="Y118" s="356"/>
      <c r="Z118" s="356"/>
      <c r="AA118" s="356"/>
      <c r="AB118" s="356"/>
      <c r="AC118" s="356"/>
      <c r="AD118" s="356"/>
    </row>
    <row r="119" ht="23.25" customHeight="1">
      <c r="A119" s="356"/>
      <c r="B119" s="356"/>
      <c r="C119" s="356"/>
      <c r="D119" s="356"/>
      <c r="E119" s="356"/>
      <c r="F119" s="356"/>
      <c r="G119" s="356"/>
      <c r="H119" s="356"/>
      <c r="I119" s="356"/>
      <c r="J119" s="356"/>
      <c r="K119" s="356"/>
      <c r="L119" s="356"/>
      <c r="M119" s="356"/>
      <c r="N119" s="356"/>
      <c r="O119" s="356"/>
      <c r="P119" s="356"/>
      <c r="Q119" s="356"/>
      <c r="R119" s="356"/>
      <c r="S119" s="356"/>
      <c r="T119" s="356"/>
      <c r="U119" s="356"/>
      <c r="V119" s="356"/>
      <c r="W119" s="356"/>
      <c r="X119" s="356"/>
      <c r="Y119" s="356"/>
      <c r="Z119" s="356"/>
      <c r="AA119" s="356"/>
      <c r="AB119" s="356"/>
      <c r="AC119" s="356"/>
      <c r="AD119" s="356"/>
    </row>
    <row r="120" ht="23.25" customHeight="1">
      <c r="A120" s="356"/>
      <c r="B120" s="356"/>
      <c r="C120" s="356"/>
      <c r="D120" s="356"/>
      <c r="E120" s="356"/>
      <c r="F120" s="356"/>
      <c r="G120" s="356"/>
      <c r="H120" s="356"/>
      <c r="I120" s="356"/>
      <c r="J120" s="356"/>
      <c r="K120" s="356"/>
      <c r="L120" s="356"/>
      <c r="M120" s="356"/>
      <c r="N120" s="356"/>
      <c r="O120" s="356"/>
      <c r="P120" s="356"/>
      <c r="Q120" s="356"/>
      <c r="R120" s="356"/>
      <c r="S120" s="356"/>
      <c r="T120" s="356"/>
      <c r="U120" s="356"/>
      <c r="V120" s="356"/>
      <c r="W120" s="356"/>
      <c r="X120" s="356"/>
      <c r="Y120" s="356"/>
      <c r="Z120" s="356"/>
      <c r="AA120" s="356"/>
      <c r="AB120" s="356"/>
      <c r="AC120" s="356"/>
      <c r="AD120" s="356"/>
    </row>
    <row r="121" ht="23.25" customHeight="1">
      <c r="A121" s="356"/>
      <c r="B121" s="356"/>
      <c r="C121" s="356"/>
      <c r="D121" s="356"/>
      <c r="E121" s="356"/>
      <c r="F121" s="356"/>
      <c r="G121" s="356"/>
      <c r="H121" s="356"/>
      <c r="I121" s="356"/>
      <c r="J121" s="356"/>
      <c r="K121" s="356"/>
      <c r="L121" s="356"/>
      <c r="M121" s="356"/>
      <c r="N121" s="356"/>
      <c r="O121" s="356"/>
      <c r="P121" s="356"/>
      <c r="Q121" s="356"/>
      <c r="R121" s="356"/>
      <c r="S121" s="356"/>
      <c r="T121" s="356"/>
      <c r="U121" s="356"/>
      <c r="V121" s="356"/>
      <c r="W121" s="356"/>
      <c r="X121" s="356"/>
      <c r="Y121" s="356"/>
      <c r="Z121" s="356"/>
      <c r="AA121" s="356"/>
      <c r="AB121" s="356"/>
      <c r="AC121" s="356"/>
      <c r="AD121" s="356"/>
    </row>
    <row r="122" ht="23.25" customHeight="1">
      <c r="A122" s="356"/>
      <c r="B122" s="356"/>
      <c r="C122" s="356"/>
      <c r="D122" s="356"/>
      <c r="E122" s="356"/>
      <c r="F122" s="356"/>
      <c r="G122" s="356"/>
      <c r="H122" s="356"/>
      <c r="I122" s="356"/>
      <c r="J122" s="356"/>
      <c r="K122" s="356"/>
      <c r="L122" s="356"/>
      <c r="M122" s="356"/>
      <c r="N122" s="356"/>
      <c r="O122" s="356"/>
      <c r="P122" s="356"/>
      <c r="Q122" s="356"/>
      <c r="R122" s="356"/>
      <c r="S122" s="356"/>
      <c r="T122" s="356"/>
      <c r="U122" s="356"/>
      <c r="V122" s="356"/>
      <c r="W122" s="356"/>
      <c r="X122" s="356"/>
      <c r="Y122" s="356"/>
      <c r="Z122" s="356"/>
      <c r="AA122" s="356"/>
      <c r="AB122" s="356"/>
      <c r="AC122" s="356"/>
      <c r="AD122" s="356"/>
    </row>
    <row r="123" ht="23.25" customHeight="1">
      <c r="A123" s="356"/>
      <c r="B123" s="356"/>
      <c r="C123" s="356"/>
      <c r="D123" s="356"/>
      <c r="E123" s="356"/>
      <c r="F123" s="356"/>
      <c r="G123" s="356"/>
      <c r="H123" s="356"/>
      <c r="I123" s="356"/>
      <c r="J123" s="356"/>
      <c r="K123" s="356"/>
      <c r="L123" s="356"/>
      <c r="M123" s="356"/>
      <c r="N123" s="356"/>
      <c r="O123" s="356"/>
      <c r="P123" s="356"/>
      <c r="Q123" s="356"/>
      <c r="R123" s="356"/>
      <c r="S123" s="356"/>
      <c r="T123" s="356"/>
      <c r="U123" s="356"/>
      <c r="V123" s="356"/>
      <c r="W123" s="356"/>
      <c r="X123" s="356"/>
      <c r="Y123" s="356"/>
      <c r="Z123" s="356"/>
      <c r="AA123" s="356"/>
      <c r="AB123" s="356"/>
      <c r="AC123" s="356"/>
      <c r="AD123" s="356"/>
    </row>
    <row r="124" ht="23.25" customHeight="1">
      <c r="A124" s="356"/>
      <c r="B124" s="356"/>
      <c r="C124" s="356"/>
      <c r="D124" s="356"/>
      <c r="E124" s="356"/>
      <c r="F124" s="356"/>
      <c r="G124" s="356"/>
      <c r="H124" s="356"/>
      <c r="I124" s="356"/>
      <c r="J124" s="356"/>
      <c r="K124" s="356"/>
      <c r="L124" s="356"/>
      <c r="M124" s="356"/>
      <c r="N124" s="356"/>
      <c r="O124" s="356"/>
      <c r="P124" s="356"/>
      <c r="Q124" s="356"/>
      <c r="R124" s="356"/>
      <c r="S124" s="356"/>
      <c r="T124" s="356"/>
      <c r="U124" s="356"/>
      <c r="V124" s="356"/>
      <c r="W124" s="356"/>
      <c r="X124" s="356"/>
      <c r="Y124" s="356"/>
      <c r="Z124" s="356"/>
      <c r="AA124" s="356"/>
      <c r="AB124" s="356"/>
      <c r="AC124" s="356"/>
      <c r="AD124" s="356"/>
    </row>
    <row r="125" ht="23.25" customHeight="1">
      <c r="A125" s="356"/>
      <c r="B125" s="356"/>
      <c r="C125" s="356"/>
      <c r="D125" s="356"/>
      <c r="E125" s="356"/>
      <c r="F125" s="356"/>
      <c r="G125" s="356"/>
      <c r="H125" s="356"/>
      <c r="I125" s="356"/>
      <c r="J125" s="356"/>
      <c r="K125" s="356"/>
      <c r="L125" s="356"/>
      <c r="M125" s="356"/>
      <c r="N125" s="356"/>
      <c r="O125" s="356"/>
      <c r="P125" s="356"/>
      <c r="Q125" s="356"/>
      <c r="R125" s="356"/>
      <c r="S125" s="356"/>
      <c r="T125" s="356"/>
      <c r="U125" s="356"/>
      <c r="V125" s="356"/>
      <c r="W125" s="356"/>
      <c r="X125" s="356"/>
      <c r="Y125" s="356"/>
      <c r="Z125" s="356"/>
      <c r="AA125" s="356"/>
      <c r="AB125" s="356"/>
      <c r="AC125" s="356"/>
      <c r="AD125" s="356"/>
    </row>
    <row r="126" ht="23.25" customHeight="1">
      <c r="A126" s="356"/>
      <c r="B126" s="356"/>
      <c r="C126" s="356"/>
      <c r="D126" s="356"/>
      <c r="E126" s="356"/>
      <c r="F126" s="356"/>
      <c r="G126" s="356"/>
      <c r="H126" s="356"/>
      <c r="I126" s="356"/>
      <c r="J126" s="356"/>
      <c r="K126" s="356"/>
      <c r="L126" s="356"/>
      <c r="M126" s="356"/>
      <c r="N126" s="356"/>
      <c r="O126" s="356"/>
      <c r="P126" s="356"/>
      <c r="Q126" s="356"/>
      <c r="R126" s="356"/>
      <c r="S126" s="356"/>
      <c r="T126" s="356"/>
      <c r="U126" s="356"/>
      <c r="V126" s="356"/>
      <c r="W126" s="356"/>
      <c r="X126" s="356"/>
      <c r="Y126" s="356"/>
      <c r="Z126" s="356"/>
      <c r="AA126" s="356"/>
      <c r="AB126" s="356"/>
      <c r="AC126" s="356"/>
      <c r="AD126" s="356"/>
    </row>
    <row r="127" ht="23.25" customHeight="1">
      <c r="A127" s="356"/>
      <c r="B127" s="356"/>
      <c r="C127" s="356"/>
      <c r="D127" s="356"/>
      <c r="E127" s="356"/>
      <c r="F127" s="356"/>
      <c r="G127" s="356"/>
      <c r="H127" s="356"/>
      <c r="I127" s="356"/>
      <c r="J127" s="356"/>
      <c r="K127" s="356"/>
      <c r="L127" s="356"/>
      <c r="M127" s="356"/>
      <c r="N127" s="356"/>
      <c r="O127" s="356"/>
      <c r="P127" s="356"/>
      <c r="Q127" s="356"/>
      <c r="R127" s="356"/>
      <c r="S127" s="356"/>
      <c r="T127" s="356"/>
      <c r="U127" s="356"/>
      <c r="V127" s="356"/>
      <c r="W127" s="356"/>
      <c r="X127" s="356"/>
      <c r="Y127" s="356"/>
      <c r="Z127" s="356"/>
      <c r="AA127" s="356"/>
      <c r="AB127" s="356"/>
      <c r="AC127" s="356"/>
      <c r="AD127" s="356"/>
    </row>
    <row r="128" ht="23.25" customHeight="1">
      <c r="A128" s="356"/>
      <c r="B128" s="356"/>
      <c r="C128" s="356"/>
      <c r="D128" s="356"/>
      <c r="E128" s="356"/>
      <c r="F128" s="356"/>
      <c r="G128" s="356"/>
      <c r="H128" s="356"/>
      <c r="I128" s="356"/>
      <c r="J128" s="356"/>
      <c r="K128" s="356"/>
      <c r="L128" s="356"/>
      <c r="M128" s="356"/>
      <c r="N128" s="356"/>
      <c r="O128" s="356"/>
      <c r="P128" s="356"/>
      <c r="Q128" s="356"/>
      <c r="R128" s="356"/>
      <c r="S128" s="356"/>
      <c r="T128" s="356"/>
      <c r="U128" s="356"/>
      <c r="V128" s="356"/>
      <c r="W128" s="356"/>
      <c r="X128" s="356"/>
      <c r="Y128" s="356"/>
      <c r="Z128" s="356"/>
      <c r="AA128" s="356"/>
      <c r="AB128" s="356"/>
      <c r="AC128" s="356"/>
      <c r="AD128" s="356"/>
    </row>
    <row r="129" ht="23.25" customHeight="1">
      <c r="A129" s="356"/>
      <c r="B129" s="356"/>
      <c r="C129" s="356"/>
      <c r="D129" s="356"/>
      <c r="E129" s="356"/>
      <c r="F129" s="356"/>
      <c r="G129" s="356"/>
      <c r="H129" s="356"/>
      <c r="I129" s="356"/>
      <c r="J129" s="356"/>
      <c r="K129" s="356"/>
      <c r="L129" s="356"/>
      <c r="M129" s="356"/>
      <c r="N129" s="356"/>
      <c r="O129" s="356"/>
      <c r="P129" s="356"/>
      <c r="Q129" s="356"/>
      <c r="R129" s="356"/>
      <c r="S129" s="356"/>
      <c r="T129" s="356"/>
      <c r="U129" s="356"/>
      <c r="V129" s="356"/>
      <c r="W129" s="356"/>
      <c r="X129" s="356"/>
      <c r="Y129" s="356"/>
      <c r="Z129" s="356"/>
      <c r="AA129" s="356"/>
      <c r="AB129" s="356"/>
      <c r="AC129" s="356"/>
      <c r="AD129" s="356"/>
    </row>
    <row r="130" ht="23.25" customHeight="1">
      <c r="A130" s="356"/>
      <c r="B130" s="356"/>
      <c r="C130" s="356"/>
      <c r="D130" s="356"/>
      <c r="E130" s="356"/>
      <c r="F130" s="356"/>
      <c r="G130" s="356"/>
      <c r="H130" s="356"/>
      <c r="I130" s="356"/>
      <c r="J130" s="356"/>
      <c r="K130" s="356"/>
      <c r="L130" s="356"/>
      <c r="M130" s="356"/>
      <c r="N130" s="356"/>
      <c r="O130" s="356"/>
      <c r="P130" s="356"/>
      <c r="Q130" s="356"/>
      <c r="R130" s="356"/>
      <c r="S130" s="356"/>
      <c r="T130" s="356"/>
      <c r="U130" s="356"/>
      <c r="V130" s="356"/>
      <c r="W130" s="356"/>
      <c r="X130" s="356"/>
      <c r="Y130" s="356"/>
      <c r="Z130" s="356"/>
      <c r="AA130" s="356"/>
      <c r="AB130" s="356"/>
      <c r="AC130" s="356"/>
      <c r="AD130" s="356"/>
    </row>
    <row r="131" ht="23.25" customHeight="1">
      <c r="A131" s="356"/>
      <c r="B131" s="356"/>
      <c r="C131" s="356"/>
      <c r="D131" s="356"/>
      <c r="E131" s="356"/>
      <c r="F131" s="356"/>
      <c r="G131" s="356"/>
      <c r="H131" s="356"/>
      <c r="I131" s="356"/>
      <c r="J131" s="356"/>
      <c r="K131" s="356"/>
      <c r="L131" s="356"/>
      <c r="M131" s="356"/>
      <c r="N131" s="356"/>
      <c r="O131" s="356"/>
      <c r="P131" s="356"/>
      <c r="Q131" s="356"/>
      <c r="R131" s="356"/>
      <c r="S131" s="356"/>
      <c r="T131" s="356"/>
      <c r="U131" s="356"/>
      <c r="V131" s="356"/>
      <c r="W131" s="356"/>
      <c r="X131" s="356"/>
      <c r="Y131" s="356"/>
      <c r="Z131" s="356"/>
      <c r="AA131" s="356"/>
      <c r="AB131" s="356"/>
      <c r="AC131" s="356"/>
      <c r="AD131" s="356"/>
    </row>
    <row r="132" ht="23.25" customHeight="1">
      <c r="A132" s="356"/>
      <c r="B132" s="356"/>
      <c r="C132" s="356"/>
      <c r="D132" s="356"/>
      <c r="E132" s="356"/>
      <c r="F132" s="356"/>
      <c r="G132" s="356"/>
      <c r="H132" s="356"/>
      <c r="I132" s="356"/>
      <c r="J132" s="356"/>
      <c r="K132" s="356"/>
      <c r="L132" s="356"/>
      <c r="M132" s="356"/>
      <c r="N132" s="356"/>
      <c r="O132" s="356"/>
      <c r="P132" s="356"/>
      <c r="Q132" s="356"/>
      <c r="R132" s="356"/>
      <c r="S132" s="356"/>
      <c r="T132" s="356"/>
      <c r="U132" s="356"/>
      <c r="V132" s="356"/>
      <c r="W132" s="356"/>
      <c r="X132" s="356"/>
      <c r="Y132" s="356"/>
      <c r="Z132" s="356"/>
      <c r="AA132" s="356"/>
      <c r="AB132" s="356"/>
      <c r="AC132" s="356"/>
      <c r="AD132" s="356"/>
    </row>
    <row r="133" ht="23.25" customHeight="1">
      <c r="A133" s="356"/>
      <c r="B133" s="356"/>
      <c r="C133" s="356"/>
      <c r="D133" s="356"/>
      <c r="E133" s="356"/>
      <c r="F133" s="356"/>
      <c r="G133" s="356"/>
      <c r="H133" s="356"/>
      <c r="I133" s="356"/>
      <c r="J133" s="356"/>
      <c r="K133" s="356"/>
      <c r="L133" s="356"/>
      <c r="M133" s="356"/>
      <c r="N133" s="356"/>
      <c r="O133" s="356"/>
      <c r="P133" s="356"/>
      <c r="Q133" s="356"/>
      <c r="R133" s="356"/>
      <c r="S133" s="356"/>
      <c r="T133" s="356"/>
      <c r="U133" s="356"/>
      <c r="V133" s="356"/>
      <c r="W133" s="356"/>
      <c r="X133" s="356"/>
      <c r="Y133" s="356"/>
      <c r="Z133" s="356"/>
      <c r="AA133" s="356"/>
      <c r="AB133" s="356"/>
      <c r="AC133" s="356"/>
      <c r="AD133" s="356"/>
    </row>
    <row r="134" ht="23.25" customHeight="1">
      <c r="A134" s="356"/>
      <c r="B134" s="356"/>
      <c r="C134" s="356"/>
      <c r="D134" s="356"/>
      <c r="E134" s="356"/>
      <c r="F134" s="356"/>
      <c r="G134" s="356"/>
      <c r="H134" s="356"/>
      <c r="I134" s="356"/>
      <c r="J134" s="356"/>
      <c r="K134" s="356"/>
      <c r="L134" s="356"/>
      <c r="M134" s="356"/>
      <c r="N134" s="356"/>
      <c r="O134" s="356"/>
      <c r="P134" s="356"/>
      <c r="Q134" s="356"/>
      <c r="R134" s="356"/>
      <c r="S134" s="356"/>
      <c r="T134" s="356"/>
      <c r="U134" s="356"/>
      <c r="V134" s="356"/>
      <c r="W134" s="356"/>
      <c r="X134" s="356"/>
      <c r="Y134" s="356"/>
      <c r="Z134" s="356"/>
      <c r="AA134" s="356"/>
      <c r="AB134" s="356"/>
      <c r="AC134" s="356"/>
      <c r="AD134" s="356"/>
    </row>
    <row r="135" ht="23.25" customHeight="1">
      <c r="A135" s="356"/>
      <c r="B135" s="356"/>
      <c r="C135" s="356"/>
      <c r="D135" s="356"/>
      <c r="E135" s="356"/>
      <c r="F135" s="356"/>
      <c r="G135" s="356"/>
      <c r="H135" s="356"/>
      <c r="I135" s="356"/>
      <c r="J135" s="356"/>
      <c r="K135" s="356"/>
      <c r="L135" s="356"/>
      <c r="M135" s="356"/>
      <c r="N135" s="356"/>
      <c r="O135" s="356"/>
      <c r="P135" s="356"/>
      <c r="Q135" s="356"/>
      <c r="R135" s="356"/>
      <c r="S135" s="356"/>
      <c r="T135" s="356"/>
      <c r="U135" s="356"/>
      <c r="V135" s="356"/>
      <c r="W135" s="356"/>
      <c r="X135" s="356"/>
      <c r="Y135" s="356"/>
      <c r="Z135" s="356"/>
      <c r="AA135" s="356"/>
      <c r="AB135" s="356"/>
      <c r="AC135" s="356"/>
      <c r="AD135" s="356"/>
    </row>
    <row r="136" ht="23.25" customHeight="1">
      <c r="A136" s="356"/>
      <c r="B136" s="356"/>
      <c r="C136" s="356"/>
      <c r="D136" s="356"/>
      <c r="E136" s="356"/>
      <c r="F136" s="356"/>
      <c r="G136" s="356"/>
      <c r="H136" s="356"/>
      <c r="I136" s="356"/>
      <c r="J136" s="356"/>
      <c r="K136" s="356"/>
      <c r="L136" s="356"/>
      <c r="M136" s="356"/>
      <c r="N136" s="356"/>
      <c r="O136" s="356"/>
      <c r="P136" s="356"/>
      <c r="Q136" s="356"/>
      <c r="R136" s="356"/>
      <c r="S136" s="356"/>
      <c r="T136" s="356"/>
      <c r="U136" s="356"/>
      <c r="V136" s="356"/>
      <c r="W136" s="356"/>
      <c r="X136" s="356"/>
      <c r="Y136" s="356"/>
      <c r="Z136" s="356"/>
      <c r="AA136" s="356"/>
      <c r="AB136" s="356"/>
      <c r="AC136" s="356"/>
      <c r="AD136" s="356"/>
    </row>
    <row r="137" ht="23.25" customHeight="1">
      <c r="A137" s="356"/>
      <c r="B137" s="356"/>
      <c r="C137" s="356"/>
      <c r="D137" s="356"/>
      <c r="E137" s="356"/>
      <c r="F137" s="356"/>
      <c r="G137" s="356"/>
      <c r="H137" s="356"/>
      <c r="I137" s="356"/>
      <c r="J137" s="356"/>
      <c r="K137" s="356"/>
      <c r="L137" s="356"/>
      <c r="M137" s="356"/>
      <c r="N137" s="356"/>
      <c r="O137" s="356"/>
      <c r="P137" s="356"/>
      <c r="Q137" s="356"/>
      <c r="R137" s="356"/>
      <c r="S137" s="356"/>
      <c r="T137" s="356"/>
      <c r="U137" s="356"/>
      <c r="V137" s="356"/>
      <c r="W137" s="356"/>
      <c r="X137" s="356"/>
      <c r="Y137" s="356"/>
      <c r="Z137" s="356"/>
      <c r="AA137" s="356"/>
      <c r="AB137" s="356"/>
      <c r="AC137" s="356"/>
      <c r="AD137" s="356"/>
    </row>
    <row r="138" ht="23.25" customHeight="1">
      <c r="A138" s="356"/>
      <c r="B138" s="356"/>
      <c r="C138" s="356"/>
      <c r="D138" s="356"/>
      <c r="E138" s="356"/>
      <c r="F138" s="356"/>
      <c r="G138" s="356"/>
      <c r="H138" s="356"/>
      <c r="I138" s="356"/>
      <c r="J138" s="356"/>
      <c r="K138" s="356"/>
      <c r="L138" s="356"/>
      <c r="M138" s="356"/>
      <c r="N138" s="356"/>
      <c r="O138" s="356"/>
      <c r="P138" s="356"/>
      <c r="Q138" s="356"/>
      <c r="R138" s="356"/>
      <c r="S138" s="356"/>
      <c r="T138" s="356"/>
      <c r="U138" s="356"/>
      <c r="V138" s="356"/>
      <c r="W138" s="356"/>
      <c r="X138" s="356"/>
      <c r="Y138" s="356"/>
      <c r="Z138" s="356"/>
      <c r="AA138" s="356"/>
      <c r="AB138" s="356"/>
      <c r="AC138" s="356"/>
      <c r="AD138" s="356"/>
    </row>
    <row r="139" ht="23.25" customHeight="1">
      <c r="A139" s="356"/>
      <c r="B139" s="356"/>
      <c r="C139" s="356"/>
      <c r="D139" s="356"/>
      <c r="E139" s="356"/>
      <c r="F139" s="356"/>
      <c r="G139" s="356"/>
      <c r="H139" s="356"/>
      <c r="I139" s="356"/>
      <c r="J139" s="356"/>
      <c r="K139" s="356"/>
      <c r="L139" s="356"/>
      <c r="M139" s="356"/>
      <c r="N139" s="356"/>
      <c r="O139" s="356"/>
      <c r="P139" s="356"/>
      <c r="Q139" s="356"/>
      <c r="R139" s="356"/>
      <c r="S139" s="356"/>
      <c r="T139" s="356"/>
      <c r="U139" s="356"/>
      <c r="V139" s="356"/>
      <c r="W139" s="356"/>
      <c r="X139" s="356"/>
      <c r="Y139" s="356"/>
      <c r="Z139" s="356"/>
      <c r="AA139" s="356"/>
      <c r="AB139" s="356"/>
      <c r="AC139" s="356"/>
      <c r="AD139" s="356"/>
    </row>
    <row r="140" ht="23.25" customHeight="1">
      <c r="A140" s="356"/>
      <c r="B140" s="356"/>
      <c r="C140" s="356"/>
      <c r="D140" s="356"/>
      <c r="E140" s="356"/>
      <c r="F140" s="356"/>
      <c r="G140" s="356"/>
      <c r="H140" s="356"/>
      <c r="I140" s="356"/>
      <c r="J140" s="356"/>
      <c r="K140" s="356"/>
      <c r="L140" s="356"/>
      <c r="M140" s="356"/>
      <c r="N140" s="356"/>
      <c r="O140" s="356"/>
      <c r="P140" s="356"/>
      <c r="Q140" s="356"/>
      <c r="R140" s="356"/>
      <c r="S140" s="356"/>
      <c r="T140" s="356"/>
      <c r="U140" s="356"/>
      <c r="V140" s="356"/>
      <c r="W140" s="356"/>
      <c r="X140" s="356"/>
      <c r="Y140" s="356"/>
      <c r="Z140" s="356"/>
      <c r="AA140" s="356"/>
      <c r="AB140" s="356"/>
      <c r="AC140" s="356"/>
      <c r="AD140" s="356"/>
    </row>
    <row r="141" ht="23.25" customHeight="1">
      <c r="A141" s="356"/>
      <c r="B141" s="356"/>
      <c r="C141" s="356"/>
      <c r="D141" s="356"/>
      <c r="E141" s="356"/>
      <c r="F141" s="356"/>
      <c r="G141" s="356"/>
      <c r="H141" s="356"/>
      <c r="I141" s="356"/>
      <c r="J141" s="356"/>
      <c r="K141" s="356"/>
      <c r="L141" s="356"/>
      <c r="M141" s="356"/>
      <c r="N141" s="356"/>
      <c r="O141" s="356"/>
      <c r="P141" s="356"/>
      <c r="Q141" s="356"/>
      <c r="R141" s="356"/>
      <c r="S141" s="356"/>
      <c r="T141" s="356"/>
      <c r="U141" s="356"/>
      <c r="V141" s="356"/>
      <c r="W141" s="356"/>
      <c r="X141" s="356"/>
      <c r="Y141" s="356"/>
      <c r="Z141" s="356"/>
      <c r="AA141" s="356"/>
      <c r="AB141" s="356"/>
      <c r="AC141" s="356"/>
      <c r="AD141" s="356"/>
    </row>
    <row r="142" ht="23.25" customHeight="1">
      <c r="A142" s="356"/>
      <c r="B142" s="356"/>
      <c r="C142" s="356"/>
      <c r="D142" s="356"/>
      <c r="E142" s="356"/>
      <c r="F142" s="356"/>
      <c r="G142" s="356"/>
      <c r="H142" s="356"/>
      <c r="I142" s="356"/>
      <c r="J142" s="356"/>
      <c r="K142" s="356"/>
      <c r="L142" s="356"/>
      <c r="M142" s="356"/>
      <c r="N142" s="356"/>
      <c r="O142" s="356"/>
      <c r="P142" s="356"/>
      <c r="Q142" s="356"/>
      <c r="R142" s="356"/>
      <c r="S142" s="356"/>
      <c r="T142" s="356"/>
      <c r="U142" s="356"/>
      <c r="V142" s="356"/>
      <c r="W142" s="356"/>
      <c r="X142" s="356"/>
      <c r="Y142" s="356"/>
      <c r="Z142" s="356"/>
      <c r="AA142" s="356"/>
      <c r="AB142" s="356"/>
      <c r="AC142" s="356"/>
      <c r="AD142" s="356"/>
    </row>
    <row r="143" ht="23.25" customHeight="1">
      <c r="A143" s="356"/>
      <c r="B143" s="356"/>
      <c r="C143" s="356"/>
      <c r="D143" s="356"/>
      <c r="E143" s="356"/>
      <c r="F143" s="356"/>
      <c r="G143" s="356"/>
      <c r="H143" s="356"/>
      <c r="I143" s="356"/>
      <c r="J143" s="356"/>
      <c r="K143" s="356"/>
      <c r="L143" s="356"/>
      <c r="M143" s="356"/>
      <c r="N143" s="356"/>
      <c r="O143" s="356"/>
      <c r="P143" s="356"/>
      <c r="Q143" s="356"/>
      <c r="R143" s="356"/>
      <c r="S143" s="356"/>
      <c r="T143" s="356"/>
      <c r="U143" s="356"/>
      <c r="V143" s="356"/>
      <c r="W143" s="356"/>
      <c r="X143" s="356"/>
      <c r="Y143" s="356"/>
      <c r="Z143" s="356"/>
      <c r="AA143" s="356"/>
      <c r="AB143" s="356"/>
      <c r="AC143" s="356"/>
      <c r="AD143" s="356"/>
    </row>
    <row r="144" ht="23.25" customHeight="1">
      <c r="A144" s="356"/>
      <c r="B144" s="356"/>
      <c r="C144" s="356"/>
      <c r="D144" s="356"/>
      <c r="E144" s="356"/>
      <c r="F144" s="356"/>
      <c r="G144" s="356"/>
      <c r="H144" s="356"/>
      <c r="I144" s="356"/>
      <c r="J144" s="356"/>
      <c r="K144" s="356"/>
      <c r="L144" s="356"/>
      <c r="M144" s="356"/>
      <c r="N144" s="356"/>
      <c r="O144" s="356"/>
      <c r="P144" s="356"/>
      <c r="Q144" s="356"/>
      <c r="R144" s="356"/>
      <c r="S144" s="356"/>
      <c r="T144" s="356"/>
      <c r="U144" s="356"/>
      <c r="V144" s="356"/>
      <c r="W144" s="356"/>
      <c r="X144" s="356"/>
      <c r="Y144" s="356"/>
      <c r="Z144" s="356"/>
      <c r="AA144" s="356"/>
      <c r="AB144" s="356"/>
      <c r="AC144" s="356"/>
      <c r="AD144" s="356"/>
    </row>
    <row r="145" ht="23.25" customHeight="1">
      <c r="A145" s="356"/>
      <c r="B145" s="356"/>
      <c r="C145" s="356"/>
      <c r="D145" s="356"/>
      <c r="E145" s="356"/>
      <c r="F145" s="356"/>
      <c r="G145" s="356"/>
      <c r="H145" s="356"/>
      <c r="I145" s="356"/>
      <c r="J145" s="356"/>
      <c r="K145" s="356"/>
      <c r="L145" s="356"/>
      <c r="M145" s="356"/>
      <c r="N145" s="356"/>
      <c r="O145" s="356"/>
      <c r="P145" s="356"/>
      <c r="Q145" s="356"/>
      <c r="R145" s="356"/>
      <c r="S145" s="356"/>
      <c r="T145" s="356"/>
      <c r="U145" s="356"/>
      <c r="V145" s="356"/>
      <c r="W145" s="356"/>
      <c r="X145" s="356"/>
      <c r="Y145" s="356"/>
      <c r="Z145" s="356"/>
      <c r="AA145" s="356"/>
      <c r="AB145" s="356"/>
      <c r="AC145" s="356"/>
      <c r="AD145" s="356"/>
    </row>
    <row r="146" ht="23.25" customHeight="1">
      <c r="A146" s="356"/>
      <c r="B146" s="356"/>
      <c r="C146" s="356"/>
      <c r="D146" s="356"/>
      <c r="E146" s="356"/>
      <c r="F146" s="356"/>
      <c r="G146" s="356"/>
      <c r="H146" s="356"/>
      <c r="I146" s="356"/>
      <c r="J146" s="356"/>
      <c r="K146" s="356"/>
      <c r="L146" s="356"/>
      <c r="M146" s="356"/>
      <c r="N146" s="356"/>
      <c r="O146" s="356"/>
      <c r="P146" s="356"/>
      <c r="Q146" s="356"/>
      <c r="R146" s="356"/>
      <c r="S146" s="356"/>
      <c r="T146" s="356"/>
      <c r="U146" s="356"/>
      <c r="V146" s="356"/>
      <c r="W146" s="356"/>
      <c r="X146" s="356"/>
      <c r="Y146" s="356"/>
      <c r="Z146" s="356"/>
      <c r="AA146" s="356"/>
      <c r="AB146" s="356"/>
      <c r="AC146" s="356"/>
      <c r="AD146" s="356"/>
    </row>
    <row r="147" ht="23.25" customHeight="1">
      <c r="A147" s="356"/>
      <c r="B147" s="356"/>
      <c r="C147" s="356"/>
      <c r="D147" s="356"/>
      <c r="E147" s="356"/>
      <c r="F147" s="356"/>
      <c r="G147" s="356"/>
      <c r="H147" s="356"/>
      <c r="I147" s="356"/>
      <c r="J147" s="356"/>
      <c r="K147" s="356"/>
      <c r="L147" s="356"/>
      <c r="M147" s="356"/>
      <c r="N147" s="356"/>
      <c r="O147" s="356"/>
      <c r="P147" s="356"/>
      <c r="Q147" s="356"/>
      <c r="R147" s="356"/>
      <c r="S147" s="356"/>
      <c r="T147" s="356"/>
      <c r="U147" s="356"/>
      <c r="V147" s="356"/>
      <c r="W147" s="356"/>
      <c r="X147" s="356"/>
      <c r="Y147" s="356"/>
      <c r="Z147" s="356"/>
      <c r="AA147" s="356"/>
      <c r="AB147" s="356"/>
      <c r="AC147" s="356"/>
      <c r="AD147" s="356"/>
    </row>
    <row r="148" ht="23.25" customHeight="1">
      <c r="A148" s="356"/>
      <c r="B148" s="356"/>
      <c r="C148" s="356"/>
      <c r="D148" s="356"/>
      <c r="E148" s="356"/>
      <c r="F148" s="356"/>
      <c r="G148" s="356"/>
      <c r="H148" s="356"/>
      <c r="I148" s="356"/>
      <c r="J148" s="356"/>
      <c r="K148" s="356"/>
      <c r="L148" s="356"/>
      <c r="M148" s="356"/>
      <c r="N148" s="356"/>
      <c r="O148" s="356"/>
      <c r="P148" s="356"/>
      <c r="Q148" s="356"/>
      <c r="R148" s="356"/>
      <c r="S148" s="356"/>
      <c r="T148" s="356"/>
      <c r="U148" s="356"/>
      <c r="V148" s="356"/>
      <c r="W148" s="356"/>
      <c r="X148" s="356"/>
      <c r="Y148" s="356"/>
      <c r="Z148" s="356"/>
      <c r="AA148" s="356"/>
      <c r="AB148" s="356"/>
      <c r="AC148" s="356"/>
      <c r="AD148" s="356"/>
    </row>
    <row r="149" ht="23.25" customHeight="1">
      <c r="A149" s="356"/>
      <c r="B149" s="356"/>
      <c r="C149" s="356"/>
      <c r="D149" s="356"/>
      <c r="E149" s="356"/>
      <c r="F149" s="356"/>
      <c r="G149" s="356"/>
      <c r="H149" s="356"/>
      <c r="I149" s="356"/>
      <c r="J149" s="356"/>
      <c r="K149" s="356"/>
      <c r="L149" s="356"/>
      <c r="M149" s="356"/>
      <c r="N149" s="356"/>
      <c r="O149" s="356"/>
      <c r="P149" s="356"/>
      <c r="Q149" s="356"/>
      <c r="R149" s="356"/>
      <c r="S149" s="356"/>
      <c r="T149" s="356"/>
      <c r="U149" s="356"/>
      <c r="V149" s="356"/>
      <c r="W149" s="356"/>
      <c r="X149" s="356"/>
      <c r="Y149" s="356"/>
      <c r="Z149" s="356"/>
      <c r="AA149" s="356"/>
      <c r="AB149" s="356"/>
      <c r="AC149" s="356"/>
      <c r="AD149" s="356"/>
    </row>
    <row r="150" ht="23.25" customHeight="1">
      <c r="A150" s="356"/>
      <c r="B150" s="356"/>
      <c r="C150" s="356"/>
      <c r="D150" s="356"/>
      <c r="E150" s="356"/>
      <c r="F150" s="356"/>
      <c r="G150" s="356"/>
      <c r="H150" s="356"/>
      <c r="I150" s="356"/>
      <c r="J150" s="356"/>
      <c r="K150" s="356"/>
      <c r="L150" s="356"/>
      <c r="M150" s="356"/>
      <c r="N150" s="356"/>
      <c r="O150" s="356"/>
      <c r="P150" s="356"/>
      <c r="Q150" s="356"/>
      <c r="R150" s="356"/>
      <c r="S150" s="356"/>
      <c r="T150" s="356"/>
      <c r="U150" s="356"/>
      <c r="V150" s="356"/>
      <c r="W150" s="356"/>
      <c r="X150" s="356"/>
      <c r="Y150" s="356"/>
      <c r="Z150" s="356"/>
      <c r="AA150" s="356"/>
      <c r="AB150" s="356"/>
      <c r="AC150" s="356"/>
      <c r="AD150" s="356"/>
    </row>
    <row r="151" ht="23.25" customHeight="1">
      <c r="A151" s="356"/>
      <c r="B151" s="356"/>
      <c r="C151" s="356"/>
      <c r="D151" s="356"/>
      <c r="E151" s="356"/>
      <c r="F151" s="356"/>
      <c r="G151" s="356"/>
      <c r="H151" s="356"/>
      <c r="I151" s="356"/>
      <c r="J151" s="356"/>
      <c r="K151" s="356"/>
      <c r="L151" s="356"/>
      <c r="M151" s="356"/>
      <c r="N151" s="356"/>
      <c r="O151" s="356"/>
      <c r="P151" s="356"/>
      <c r="Q151" s="356"/>
      <c r="R151" s="356"/>
      <c r="S151" s="356"/>
      <c r="T151" s="356"/>
      <c r="U151" s="356"/>
      <c r="V151" s="356"/>
      <c r="W151" s="356"/>
      <c r="X151" s="356"/>
      <c r="Y151" s="356"/>
      <c r="Z151" s="356"/>
      <c r="AA151" s="356"/>
      <c r="AB151" s="356"/>
      <c r="AC151" s="356"/>
      <c r="AD151" s="356"/>
    </row>
    <row r="152" ht="23.25" customHeight="1">
      <c r="A152" s="356"/>
      <c r="B152" s="356"/>
      <c r="C152" s="356"/>
      <c r="D152" s="356"/>
      <c r="E152" s="356"/>
      <c r="F152" s="356"/>
      <c r="G152" s="356"/>
      <c r="H152" s="356"/>
      <c r="I152" s="356"/>
      <c r="J152" s="356"/>
      <c r="K152" s="356"/>
      <c r="L152" s="356"/>
      <c r="M152" s="356"/>
      <c r="N152" s="356"/>
      <c r="O152" s="356"/>
      <c r="P152" s="356"/>
      <c r="Q152" s="356"/>
      <c r="R152" s="356"/>
      <c r="S152" s="356"/>
      <c r="T152" s="356"/>
      <c r="U152" s="356"/>
      <c r="V152" s="356"/>
      <c r="W152" s="356"/>
      <c r="X152" s="356"/>
      <c r="Y152" s="356"/>
      <c r="Z152" s="356"/>
      <c r="AA152" s="356"/>
      <c r="AB152" s="356"/>
      <c r="AC152" s="356"/>
      <c r="AD152" s="356"/>
    </row>
    <row r="153" ht="23.25" customHeight="1">
      <c r="A153" s="356"/>
      <c r="B153" s="356"/>
      <c r="C153" s="356"/>
      <c r="D153" s="356"/>
      <c r="E153" s="356"/>
      <c r="F153" s="356"/>
      <c r="G153" s="356"/>
      <c r="H153" s="356"/>
      <c r="I153" s="356"/>
      <c r="J153" s="356"/>
      <c r="K153" s="356"/>
      <c r="L153" s="356"/>
      <c r="M153" s="356"/>
      <c r="N153" s="356"/>
      <c r="O153" s="356"/>
      <c r="P153" s="356"/>
      <c r="Q153" s="356"/>
      <c r="R153" s="356"/>
      <c r="S153" s="356"/>
      <c r="T153" s="356"/>
      <c r="U153" s="356"/>
      <c r="V153" s="356"/>
      <c r="W153" s="356"/>
      <c r="X153" s="356"/>
      <c r="Y153" s="356"/>
      <c r="Z153" s="356"/>
      <c r="AA153" s="356"/>
      <c r="AB153" s="356"/>
      <c r="AC153" s="356"/>
      <c r="AD153" s="356"/>
    </row>
    <row r="154" ht="23.25" customHeight="1">
      <c r="A154" s="356"/>
      <c r="B154" s="356"/>
      <c r="C154" s="356"/>
      <c r="D154" s="356"/>
      <c r="E154" s="356"/>
      <c r="F154" s="356"/>
      <c r="G154" s="356"/>
      <c r="H154" s="356"/>
      <c r="I154" s="356"/>
      <c r="J154" s="356"/>
      <c r="K154" s="356"/>
      <c r="L154" s="356"/>
      <c r="M154" s="356"/>
      <c r="N154" s="356"/>
      <c r="O154" s="356"/>
      <c r="P154" s="356"/>
      <c r="Q154" s="356"/>
      <c r="R154" s="356"/>
      <c r="S154" s="356"/>
      <c r="T154" s="356"/>
      <c r="U154" s="356"/>
      <c r="V154" s="356"/>
      <c r="W154" s="356"/>
      <c r="X154" s="356"/>
      <c r="Y154" s="356"/>
      <c r="Z154" s="356"/>
      <c r="AA154" s="356"/>
      <c r="AB154" s="356"/>
      <c r="AC154" s="356"/>
      <c r="AD154" s="356"/>
    </row>
    <row r="155" ht="23.25" customHeight="1">
      <c r="A155" s="356"/>
      <c r="B155" s="356"/>
      <c r="C155" s="356"/>
      <c r="D155" s="356"/>
      <c r="E155" s="356"/>
      <c r="F155" s="356"/>
      <c r="G155" s="356"/>
      <c r="H155" s="356"/>
      <c r="I155" s="356"/>
      <c r="J155" s="356"/>
      <c r="K155" s="356"/>
      <c r="L155" s="356"/>
      <c r="M155" s="356"/>
      <c r="N155" s="356"/>
      <c r="O155" s="356"/>
      <c r="P155" s="356"/>
      <c r="Q155" s="356"/>
      <c r="R155" s="356"/>
      <c r="S155" s="356"/>
      <c r="T155" s="356"/>
      <c r="U155" s="356"/>
      <c r="V155" s="356"/>
      <c r="W155" s="356"/>
      <c r="X155" s="356"/>
      <c r="Y155" s="356"/>
      <c r="Z155" s="356"/>
      <c r="AA155" s="356"/>
      <c r="AB155" s="356"/>
      <c r="AC155" s="356"/>
      <c r="AD155" s="356"/>
    </row>
    <row r="156" ht="23.25" customHeight="1">
      <c r="A156" s="356"/>
      <c r="B156" s="356"/>
      <c r="C156" s="356"/>
      <c r="D156" s="356"/>
      <c r="E156" s="356"/>
      <c r="F156" s="356"/>
      <c r="G156" s="356"/>
      <c r="H156" s="356"/>
      <c r="I156" s="356"/>
      <c r="J156" s="356"/>
      <c r="K156" s="356"/>
      <c r="L156" s="356"/>
      <c r="M156" s="356"/>
      <c r="N156" s="356"/>
      <c r="O156" s="356"/>
      <c r="P156" s="356"/>
      <c r="Q156" s="356"/>
      <c r="R156" s="356"/>
      <c r="S156" s="356"/>
      <c r="T156" s="356"/>
      <c r="U156" s="356"/>
      <c r="V156" s="356"/>
      <c r="W156" s="356"/>
      <c r="X156" s="356"/>
      <c r="Y156" s="356"/>
      <c r="Z156" s="356"/>
      <c r="AA156" s="356"/>
      <c r="AB156" s="356"/>
      <c r="AC156" s="356"/>
      <c r="AD156" s="356"/>
    </row>
    <row r="157" ht="23.25" customHeight="1">
      <c r="A157" s="356"/>
      <c r="B157" s="356"/>
      <c r="C157" s="356"/>
      <c r="D157" s="356"/>
      <c r="E157" s="356"/>
      <c r="F157" s="356"/>
      <c r="G157" s="356"/>
      <c r="H157" s="356"/>
      <c r="I157" s="356"/>
      <c r="J157" s="356"/>
      <c r="K157" s="356"/>
      <c r="L157" s="356"/>
      <c r="M157" s="356"/>
      <c r="N157" s="356"/>
      <c r="O157" s="356"/>
      <c r="P157" s="356"/>
      <c r="Q157" s="356"/>
      <c r="R157" s="356"/>
      <c r="S157" s="356"/>
      <c r="T157" s="356"/>
      <c r="U157" s="356"/>
      <c r="V157" s="356"/>
      <c r="W157" s="356"/>
      <c r="X157" s="356"/>
      <c r="Y157" s="356"/>
      <c r="Z157" s="356"/>
      <c r="AA157" s="356"/>
      <c r="AB157" s="356"/>
      <c r="AC157" s="356"/>
      <c r="AD157" s="356"/>
    </row>
    <row r="158" ht="23.25" customHeight="1">
      <c r="A158" s="356"/>
      <c r="B158" s="356"/>
      <c r="C158" s="356"/>
      <c r="D158" s="356"/>
      <c r="E158" s="356"/>
      <c r="F158" s="356"/>
      <c r="G158" s="356"/>
      <c r="H158" s="356"/>
      <c r="I158" s="356"/>
      <c r="J158" s="356"/>
      <c r="K158" s="356"/>
      <c r="L158" s="356"/>
      <c r="M158" s="356"/>
      <c r="N158" s="356"/>
      <c r="O158" s="356"/>
      <c r="P158" s="356"/>
      <c r="Q158" s="356"/>
      <c r="R158" s="356"/>
      <c r="S158" s="356"/>
      <c r="T158" s="356"/>
      <c r="U158" s="356"/>
      <c r="V158" s="356"/>
      <c r="W158" s="356"/>
      <c r="X158" s="356"/>
      <c r="Y158" s="356"/>
      <c r="Z158" s="356"/>
      <c r="AA158" s="356"/>
      <c r="AB158" s="356"/>
      <c r="AC158" s="356"/>
      <c r="AD158" s="356"/>
    </row>
    <row r="159" ht="23.25" customHeight="1">
      <c r="A159" s="356"/>
      <c r="B159" s="356"/>
      <c r="C159" s="356"/>
      <c r="D159" s="356"/>
      <c r="E159" s="356"/>
      <c r="F159" s="356"/>
      <c r="G159" s="356"/>
      <c r="H159" s="356"/>
      <c r="I159" s="356"/>
      <c r="J159" s="356"/>
      <c r="K159" s="356"/>
      <c r="L159" s="356"/>
      <c r="M159" s="356"/>
      <c r="N159" s="356"/>
      <c r="O159" s="356"/>
      <c r="P159" s="356"/>
      <c r="Q159" s="356"/>
      <c r="R159" s="356"/>
      <c r="S159" s="356"/>
      <c r="T159" s="356"/>
      <c r="U159" s="356"/>
      <c r="V159" s="356"/>
      <c r="W159" s="356"/>
      <c r="X159" s="356"/>
      <c r="Y159" s="356"/>
      <c r="Z159" s="356"/>
      <c r="AA159" s="356"/>
      <c r="AB159" s="356"/>
      <c r="AC159" s="356"/>
      <c r="AD159" s="356"/>
    </row>
    <row r="160" ht="23.25" customHeight="1">
      <c r="A160" s="356"/>
      <c r="B160" s="356"/>
      <c r="C160" s="356"/>
      <c r="D160" s="356"/>
      <c r="E160" s="356"/>
      <c r="F160" s="356"/>
      <c r="G160" s="356"/>
      <c r="H160" s="356"/>
      <c r="I160" s="356"/>
      <c r="J160" s="356"/>
      <c r="K160" s="356"/>
      <c r="L160" s="356"/>
      <c r="M160" s="356"/>
      <c r="N160" s="356"/>
      <c r="O160" s="356"/>
      <c r="P160" s="356"/>
      <c r="Q160" s="356"/>
      <c r="R160" s="356"/>
      <c r="S160" s="356"/>
      <c r="T160" s="356"/>
      <c r="U160" s="356"/>
      <c r="V160" s="356"/>
      <c r="W160" s="356"/>
      <c r="X160" s="356"/>
      <c r="Y160" s="356"/>
      <c r="Z160" s="356"/>
      <c r="AA160" s="356"/>
      <c r="AB160" s="356"/>
      <c r="AC160" s="356"/>
      <c r="AD160" s="356"/>
    </row>
    <row r="161" ht="23.25" customHeight="1">
      <c r="A161" s="356"/>
      <c r="B161" s="356"/>
      <c r="C161" s="356"/>
      <c r="D161" s="356"/>
      <c r="E161" s="356"/>
      <c r="F161" s="356"/>
      <c r="G161" s="356"/>
      <c r="H161" s="356"/>
      <c r="I161" s="356"/>
      <c r="J161" s="356"/>
      <c r="K161" s="356"/>
      <c r="L161" s="356"/>
      <c r="M161" s="356"/>
      <c r="N161" s="356"/>
      <c r="O161" s="356"/>
      <c r="P161" s="356"/>
      <c r="Q161" s="356"/>
      <c r="R161" s="356"/>
      <c r="S161" s="356"/>
      <c r="T161" s="356"/>
      <c r="U161" s="356"/>
      <c r="V161" s="356"/>
      <c r="W161" s="356"/>
      <c r="X161" s="356"/>
      <c r="Y161" s="356"/>
      <c r="Z161" s="356"/>
      <c r="AA161" s="356"/>
      <c r="AB161" s="356"/>
      <c r="AC161" s="356"/>
      <c r="AD161" s="356"/>
    </row>
    <row r="162" ht="23.25" customHeight="1">
      <c r="A162" s="356"/>
      <c r="B162" s="356"/>
      <c r="C162" s="356"/>
      <c r="D162" s="356"/>
      <c r="E162" s="356"/>
      <c r="F162" s="356"/>
      <c r="G162" s="356"/>
      <c r="H162" s="356"/>
      <c r="I162" s="356"/>
      <c r="J162" s="356"/>
      <c r="K162" s="356"/>
      <c r="L162" s="356"/>
      <c r="M162" s="356"/>
      <c r="N162" s="356"/>
      <c r="O162" s="356"/>
      <c r="P162" s="356"/>
      <c r="Q162" s="356"/>
      <c r="R162" s="356"/>
      <c r="S162" s="356"/>
      <c r="T162" s="356"/>
      <c r="U162" s="356"/>
      <c r="V162" s="356"/>
      <c r="W162" s="356"/>
      <c r="X162" s="356"/>
      <c r="Y162" s="356"/>
      <c r="Z162" s="356"/>
      <c r="AA162" s="356"/>
      <c r="AB162" s="356"/>
      <c r="AC162" s="356"/>
      <c r="AD162" s="356"/>
    </row>
    <row r="163" ht="23.25" customHeight="1">
      <c r="A163" s="356"/>
      <c r="B163" s="356"/>
      <c r="C163" s="356"/>
      <c r="D163" s="356"/>
      <c r="E163" s="356"/>
      <c r="F163" s="356"/>
      <c r="G163" s="356"/>
      <c r="H163" s="356"/>
      <c r="I163" s="356"/>
      <c r="J163" s="356"/>
      <c r="K163" s="356"/>
      <c r="L163" s="356"/>
      <c r="M163" s="356"/>
      <c r="N163" s="356"/>
      <c r="O163" s="356"/>
      <c r="P163" s="356"/>
      <c r="Q163" s="356"/>
      <c r="R163" s="356"/>
      <c r="S163" s="356"/>
      <c r="T163" s="356"/>
      <c r="U163" s="356"/>
      <c r="V163" s="356"/>
      <c r="W163" s="356"/>
      <c r="X163" s="356"/>
      <c r="Y163" s="356"/>
      <c r="Z163" s="356"/>
      <c r="AA163" s="356"/>
      <c r="AB163" s="356"/>
      <c r="AC163" s="356"/>
      <c r="AD163" s="356"/>
    </row>
    <row r="164" ht="23.25" customHeight="1">
      <c r="A164" s="356"/>
      <c r="B164" s="356"/>
      <c r="C164" s="356"/>
      <c r="D164" s="356"/>
      <c r="E164" s="356"/>
      <c r="F164" s="356"/>
      <c r="G164" s="356"/>
      <c r="H164" s="356"/>
      <c r="I164" s="356"/>
      <c r="J164" s="356"/>
      <c r="K164" s="356"/>
      <c r="L164" s="356"/>
      <c r="M164" s="356"/>
      <c r="N164" s="356"/>
      <c r="O164" s="356"/>
      <c r="P164" s="356"/>
      <c r="Q164" s="356"/>
      <c r="R164" s="356"/>
      <c r="S164" s="356"/>
      <c r="T164" s="356"/>
      <c r="U164" s="356"/>
      <c r="V164" s="356"/>
      <c r="W164" s="356"/>
      <c r="X164" s="356"/>
      <c r="Y164" s="356"/>
      <c r="Z164" s="356"/>
      <c r="AA164" s="356"/>
      <c r="AB164" s="356"/>
      <c r="AC164" s="356"/>
      <c r="AD164" s="356"/>
    </row>
    <row r="165" ht="23.25" customHeight="1">
      <c r="A165" s="356"/>
      <c r="B165" s="356"/>
      <c r="C165" s="356"/>
      <c r="D165" s="356"/>
      <c r="E165" s="356"/>
      <c r="F165" s="356"/>
      <c r="G165" s="356"/>
      <c r="H165" s="356"/>
      <c r="I165" s="356"/>
      <c r="J165" s="356"/>
      <c r="K165" s="356"/>
      <c r="L165" s="356"/>
      <c r="M165" s="356"/>
      <c r="N165" s="356"/>
      <c r="O165" s="356"/>
      <c r="P165" s="356"/>
      <c r="Q165" s="356"/>
      <c r="R165" s="356"/>
      <c r="S165" s="356"/>
      <c r="T165" s="356"/>
      <c r="U165" s="356"/>
      <c r="V165" s="356"/>
      <c r="W165" s="356"/>
      <c r="X165" s="356"/>
      <c r="Y165" s="356"/>
      <c r="Z165" s="356"/>
      <c r="AA165" s="356"/>
      <c r="AB165" s="356"/>
      <c r="AC165" s="356"/>
      <c r="AD165" s="356"/>
    </row>
    <row r="166" ht="23.25" customHeight="1">
      <c r="A166" s="356"/>
      <c r="B166" s="356"/>
      <c r="C166" s="356"/>
      <c r="D166" s="356"/>
      <c r="E166" s="356"/>
      <c r="F166" s="356"/>
      <c r="G166" s="356"/>
      <c r="H166" s="356"/>
      <c r="I166" s="356"/>
      <c r="J166" s="356"/>
      <c r="K166" s="356"/>
      <c r="L166" s="356"/>
      <c r="M166" s="356"/>
      <c r="N166" s="356"/>
      <c r="O166" s="356"/>
      <c r="P166" s="356"/>
      <c r="Q166" s="356"/>
      <c r="R166" s="356"/>
      <c r="S166" s="356"/>
      <c r="T166" s="356"/>
      <c r="U166" s="356"/>
      <c r="V166" s="356"/>
      <c r="W166" s="356"/>
      <c r="X166" s="356"/>
      <c r="Y166" s="356"/>
      <c r="Z166" s="356"/>
      <c r="AA166" s="356"/>
      <c r="AB166" s="356"/>
      <c r="AC166" s="356"/>
      <c r="AD166" s="356"/>
    </row>
    <row r="167" ht="23.25" customHeight="1">
      <c r="A167" s="356"/>
      <c r="B167" s="356"/>
      <c r="C167" s="356"/>
      <c r="D167" s="356"/>
      <c r="E167" s="356"/>
      <c r="F167" s="356"/>
      <c r="G167" s="356"/>
      <c r="H167" s="356"/>
      <c r="I167" s="356"/>
      <c r="J167" s="356"/>
      <c r="K167" s="356"/>
      <c r="L167" s="356"/>
      <c r="M167" s="356"/>
      <c r="N167" s="356"/>
      <c r="O167" s="356"/>
      <c r="P167" s="356"/>
      <c r="Q167" s="356"/>
      <c r="R167" s="356"/>
      <c r="S167" s="356"/>
      <c r="T167" s="356"/>
      <c r="U167" s="356"/>
      <c r="V167" s="356"/>
      <c r="W167" s="356"/>
      <c r="X167" s="356"/>
      <c r="Y167" s="356"/>
      <c r="Z167" s="356"/>
      <c r="AA167" s="356"/>
      <c r="AB167" s="356"/>
      <c r="AC167" s="356"/>
      <c r="AD167" s="356"/>
    </row>
    <row r="168" ht="23.25" customHeight="1">
      <c r="A168" s="356"/>
      <c r="B168" s="356"/>
      <c r="C168" s="356"/>
      <c r="D168" s="356"/>
      <c r="E168" s="356"/>
      <c r="F168" s="356"/>
      <c r="G168" s="356"/>
      <c r="H168" s="356"/>
      <c r="I168" s="356"/>
      <c r="J168" s="356"/>
      <c r="K168" s="356"/>
      <c r="L168" s="356"/>
      <c r="M168" s="356"/>
      <c r="N168" s="356"/>
      <c r="O168" s="356"/>
      <c r="P168" s="356"/>
      <c r="Q168" s="356"/>
      <c r="R168" s="356"/>
      <c r="S168" s="356"/>
      <c r="T168" s="356"/>
      <c r="U168" s="356"/>
      <c r="V168" s="356"/>
      <c r="W168" s="356"/>
      <c r="X168" s="356"/>
      <c r="Y168" s="356"/>
      <c r="Z168" s="356"/>
      <c r="AA168" s="356"/>
      <c r="AB168" s="356"/>
      <c r="AC168" s="356"/>
      <c r="AD168" s="356"/>
    </row>
    <row r="169" ht="23.25" customHeight="1">
      <c r="A169" s="356"/>
      <c r="B169" s="356"/>
      <c r="C169" s="356"/>
      <c r="D169" s="356"/>
      <c r="E169" s="356"/>
      <c r="F169" s="356"/>
      <c r="G169" s="356"/>
      <c r="H169" s="356"/>
      <c r="I169" s="356"/>
      <c r="J169" s="356"/>
      <c r="K169" s="356"/>
      <c r="L169" s="356"/>
      <c r="M169" s="356"/>
      <c r="N169" s="356"/>
      <c r="O169" s="356"/>
      <c r="P169" s="356"/>
      <c r="Q169" s="356"/>
      <c r="R169" s="356"/>
      <c r="S169" s="356"/>
      <c r="T169" s="356"/>
      <c r="U169" s="356"/>
      <c r="V169" s="356"/>
      <c r="W169" s="356"/>
      <c r="X169" s="356"/>
      <c r="Y169" s="356"/>
      <c r="Z169" s="356"/>
      <c r="AA169" s="356"/>
      <c r="AB169" s="356"/>
      <c r="AC169" s="356"/>
      <c r="AD169" s="356"/>
    </row>
    <row r="170" ht="23.25" customHeight="1">
      <c r="A170" s="356"/>
      <c r="B170" s="356"/>
      <c r="C170" s="356"/>
      <c r="D170" s="356"/>
      <c r="E170" s="356"/>
      <c r="F170" s="356"/>
      <c r="G170" s="356"/>
      <c r="H170" s="356"/>
      <c r="I170" s="356"/>
      <c r="J170" s="356"/>
      <c r="K170" s="356"/>
      <c r="L170" s="356"/>
      <c r="M170" s="356"/>
      <c r="N170" s="356"/>
      <c r="O170" s="356"/>
      <c r="P170" s="356"/>
      <c r="Q170" s="356"/>
      <c r="R170" s="356"/>
      <c r="S170" s="356"/>
      <c r="T170" s="356"/>
      <c r="U170" s="356"/>
      <c r="V170" s="356"/>
      <c r="W170" s="356"/>
      <c r="X170" s="356"/>
      <c r="Y170" s="356"/>
      <c r="Z170" s="356"/>
      <c r="AA170" s="356"/>
      <c r="AB170" s="356"/>
      <c r="AC170" s="356"/>
      <c r="AD170" s="356"/>
    </row>
    <row r="171" ht="23.25" customHeight="1">
      <c r="A171" s="356"/>
      <c r="B171" s="356"/>
      <c r="C171" s="356"/>
      <c r="D171" s="356"/>
      <c r="E171" s="356"/>
      <c r="F171" s="356"/>
      <c r="G171" s="356"/>
      <c r="H171" s="356"/>
      <c r="I171" s="356"/>
      <c r="J171" s="356"/>
      <c r="K171" s="356"/>
      <c r="L171" s="356"/>
      <c r="M171" s="356"/>
      <c r="N171" s="356"/>
      <c r="O171" s="356"/>
      <c r="P171" s="356"/>
      <c r="Q171" s="356"/>
      <c r="R171" s="356"/>
      <c r="S171" s="356"/>
      <c r="T171" s="356"/>
      <c r="U171" s="356"/>
      <c r="V171" s="356"/>
      <c r="W171" s="356"/>
      <c r="X171" s="356"/>
      <c r="Y171" s="356"/>
      <c r="Z171" s="356"/>
      <c r="AA171" s="356"/>
      <c r="AB171" s="356"/>
      <c r="AC171" s="356"/>
      <c r="AD171" s="356"/>
    </row>
    <row r="172" ht="23.25" customHeight="1">
      <c r="A172" s="356"/>
      <c r="B172" s="356"/>
      <c r="C172" s="356"/>
      <c r="D172" s="356"/>
      <c r="E172" s="356"/>
      <c r="F172" s="356"/>
      <c r="G172" s="356"/>
      <c r="H172" s="356"/>
      <c r="I172" s="356"/>
      <c r="J172" s="356"/>
      <c r="K172" s="356"/>
      <c r="L172" s="356"/>
      <c r="M172" s="356"/>
      <c r="N172" s="356"/>
      <c r="O172" s="356"/>
      <c r="P172" s="356"/>
      <c r="Q172" s="356"/>
      <c r="R172" s="356"/>
      <c r="S172" s="356"/>
      <c r="T172" s="356"/>
      <c r="U172" s="356"/>
      <c r="V172" s="356"/>
      <c r="W172" s="356"/>
      <c r="X172" s="356"/>
      <c r="Y172" s="356"/>
      <c r="Z172" s="356"/>
      <c r="AA172" s="356"/>
      <c r="AB172" s="356"/>
      <c r="AC172" s="356"/>
      <c r="AD172" s="356"/>
    </row>
    <row r="173" ht="23.25" customHeight="1">
      <c r="A173" s="356"/>
      <c r="B173" s="356"/>
      <c r="C173" s="356"/>
      <c r="D173" s="356"/>
      <c r="E173" s="356"/>
      <c r="F173" s="356"/>
      <c r="G173" s="356"/>
      <c r="H173" s="356"/>
      <c r="I173" s="356"/>
      <c r="J173" s="356"/>
      <c r="K173" s="356"/>
      <c r="L173" s="356"/>
      <c r="M173" s="356"/>
      <c r="N173" s="356"/>
      <c r="O173" s="356"/>
      <c r="P173" s="356"/>
      <c r="Q173" s="356"/>
      <c r="R173" s="356"/>
      <c r="S173" s="356"/>
      <c r="T173" s="356"/>
      <c r="U173" s="356"/>
      <c r="V173" s="356"/>
      <c r="W173" s="356"/>
      <c r="X173" s="356"/>
      <c r="Y173" s="356"/>
      <c r="Z173" s="356"/>
      <c r="AA173" s="356"/>
      <c r="AB173" s="356"/>
      <c r="AC173" s="356"/>
      <c r="AD173" s="356"/>
    </row>
    <row r="174" ht="23.25" customHeight="1">
      <c r="A174" s="356"/>
      <c r="B174" s="356"/>
      <c r="C174" s="356"/>
      <c r="D174" s="356"/>
      <c r="E174" s="356"/>
      <c r="F174" s="356"/>
      <c r="G174" s="356"/>
      <c r="H174" s="356"/>
      <c r="I174" s="356"/>
      <c r="J174" s="356"/>
      <c r="K174" s="356"/>
      <c r="L174" s="356"/>
      <c r="M174" s="356"/>
      <c r="N174" s="356"/>
      <c r="O174" s="356"/>
      <c r="P174" s="356"/>
      <c r="Q174" s="356"/>
      <c r="R174" s="356"/>
      <c r="S174" s="356"/>
      <c r="T174" s="356"/>
      <c r="U174" s="356"/>
      <c r="V174" s="356"/>
      <c r="W174" s="356"/>
      <c r="X174" s="356"/>
      <c r="Y174" s="356"/>
      <c r="Z174" s="356"/>
      <c r="AA174" s="356"/>
      <c r="AB174" s="356"/>
      <c r="AC174" s="356"/>
      <c r="AD174" s="356"/>
    </row>
    <row r="175" ht="23.25" customHeight="1">
      <c r="A175" s="356"/>
      <c r="B175" s="356"/>
      <c r="C175" s="356"/>
      <c r="D175" s="356"/>
      <c r="E175" s="356"/>
      <c r="F175" s="356"/>
      <c r="G175" s="356"/>
      <c r="H175" s="356"/>
      <c r="I175" s="356"/>
      <c r="J175" s="356"/>
      <c r="K175" s="356"/>
      <c r="L175" s="356"/>
      <c r="M175" s="356"/>
      <c r="N175" s="356"/>
      <c r="O175" s="356"/>
      <c r="P175" s="356"/>
      <c r="Q175" s="356"/>
      <c r="R175" s="356"/>
      <c r="S175" s="356"/>
      <c r="T175" s="356"/>
      <c r="U175" s="356"/>
      <c r="V175" s="356"/>
      <c r="W175" s="356"/>
      <c r="X175" s="356"/>
      <c r="Y175" s="356"/>
      <c r="Z175" s="356"/>
      <c r="AA175" s="356"/>
      <c r="AB175" s="356"/>
      <c r="AC175" s="356"/>
      <c r="AD175" s="356"/>
    </row>
    <row r="176" ht="23.25" customHeight="1">
      <c r="A176" s="356"/>
      <c r="B176" s="356"/>
      <c r="C176" s="356"/>
      <c r="D176" s="356"/>
      <c r="E176" s="356"/>
      <c r="F176" s="356"/>
      <c r="G176" s="356"/>
      <c r="H176" s="356"/>
      <c r="I176" s="356"/>
      <c r="J176" s="356"/>
      <c r="K176" s="356"/>
      <c r="L176" s="356"/>
      <c r="M176" s="356"/>
      <c r="N176" s="356"/>
      <c r="O176" s="356"/>
      <c r="P176" s="356"/>
      <c r="Q176" s="356"/>
      <c r="R176" s="356"/>
      <c r="S176" s="356"/>
      <c r="T176" s="356"/>
      <c r="U176" s="356"/>
      <c r="V176" s="356"/>
      <c r="W176" s="356"/>
      <c r="X176" s="356"/>
      <c r="Y176" s="356"/>
      <c r="Z176" s="356"/>
      <c r="AA176" s="356"/>
      <c r="AB176" s="356"/>
      <c r="AC176" s="356"/>
      <c r="AD176" s="356"/>
    </row>
    <row r="177" ht="23.25" customHeight="1">
      <c r="A177" s="356"/>
      <c r="B177" s="356"/>
      <c r="C177" s="356"/>
      <c r="D177" s="356"/>
      <c r="E177" s="356"/>
      <c r="F177" s="356"/>
      <c r="G177" s="356"/>
      <c r="H177" s="356"/>
      <c r="I177" s="356"/>
      <c r="J177" s="356"/>
      <c r="K177" s="356"/>
      <c r="L177" s="356"/>
      <c r="M177" s="356"/>
      <c r="N177" s="356"/>
      <c r="O177" s="356"/>
      <c r="P177" s="356"/>
      <c r="Q177" s="356"/>
      <c r="R177" s="356"/>
      <c r="S177" s="356"/>
      <c r="T177" s="356"/>
      <c r="U177" s="356"/>
      <c r="V177" s="356"/>
      <c r="W177" s="356"/>
      <c r="X177" s="356"/>
      <c r="Y177" s="356"/>
      <c r="Z177" s="356"/>
      <c r="AA177" s="356"/>
      <c r="AB177" s="356"/>
      <c r="AC177" s="356"/>
      <c r="AD177" s="356"/>
    </row>
    <row r="178" ht="23.25" customHeight="1">
      <c r="A178" s="356"/>
      <c r="B178" s="356"/>
      <c r="C178" s="356"/>
      <c r="D178" s="356"/>
      <c r="E178" s="356"/>
      <c r="F178" s="356"/>
      <c r="G178" s="356"/>
      <c r="H178" s="356"/>
      <c r="I178" s="356"/>
      <c r="J178" s="356"/>
      <c r="K178" s="356"/>
      <c r="L178" s="356"/>
      <c r="M178" s="356"/>
      <c r="N178" s="356"/>
      <c r="O178" s="356"/>
      <c r="P178" s="356"/>
      <c r="Q178" s="356"/>
      <c r="R178" s="356"/>
      <c r="S178" s="356"/>
      <c r="T178" s="356"/>
      <c r="U178" s="356"/>
      <c r="V178" s="356"/>
      <c r="W178" s="356"/>
      <c r="X178" s="356"/>
      <c r="Y178" s="356"/>
      <c r="Z178" s="356"/>
      <c r="AA178" s="356"/>
      <c r="AB178" s="356"/>
      <c r="AC178" s="356"/>
      <c r="AD178" s="356"/>
    </row>
    <row r="179" ht="23.25" customHeight="1">
      <c r="A179" s="356"/>
      <c r="B179" s="356"/>
      <c r="C179" s="356"/>
      <c r="D179" s="356"/>
      <c r="E179" s="356"/>
      <c r="F179" s="356"/>
      <c r="G179" s="356"/>
      <c r="H179" s="356"/>
      <c r="I179" s="356"/>
      <c r="J179" s="356"/>
      <c r="K179" s="356"/>
      <c r="L179" s="356"/>
      <c r="M179" s="356"/>
      <c r="N179" s="356"/>
      <c r="O179" s="356"/>
      <c r="P179" s="356"/>
      <c r="Q179" s="356"/>
      <c r="R179" s="356"/>
      <c r="S179" s="356"/>
      <c r="T179" s="356"/>
      <c r="U179" s="356"/>
      <c r="V179" s="356"/>
      <c r="W179" s="356"/>
      <c r="X179" s="356"/>
      <c r="Y179" s="356"/>
      <c r="Z179" s="356"/>
      <c r="AA179" s="356"/>
      <c r="AB179" s="356"/>
      <c r="AC179" s="356"/>
      <c r="AD179" s="356"/>
    </row>
    <row r="180" ht="23.25" customHeight="1">
      <c r="A180" s="356"/>
      <c r="B180" s="356"/>
      <c r="C180" s="356"/>
      <c r="D180" s="356"/>
      <c r="E180" s="356"/>
      <c r="F180" s="356"/>
      <c r="G180" s="356"/>
      <c r="H180" s="356"/>
      <c r="I180" s="356"/>
      <c r="J180" s="356"/>
      <c r="K180" s="356"/>
      <c r="L180" s="356"/>
      <c r="M180" s="356"/>
      <c r="N180" s="356"/>
      <c r="O180" s="356"/>
      <c r="P180" s="356"/>
      <c r="Q180" s="356"/>
      <c r="R180" s="356"/>
      <c r="S180" s="356"/>
      <c r="T180" s="356"/>
      <c r="U180" s="356"/>
      <c r="V180" s="356"/>
      <c r="W180" s="356"/>
      <c r="X180" s="356"/>
      <c r="Y180" s="356"/>
      <c r="Z180" s="356"/>
      <c r="AA180" s="356"/>
      <c r="AB180" s="356"/>
      <c r="AC180" s="356"/>
      <c r="AD180" s="356"/>
    </row>
    <row r="181" ht="23.25" customHeight="1">
      <c r="A181" s="356"/>
      <c r="B181" s="356"/>
      <c r="C181" s="356"/>
      <c r="D181" s="356"/>
      <c r="E181" s="356"/>
      <c r="F181" s="356"/>
      <c r="G181" s="356"/>
      <c r="H181" s="356"/>
      <c r="I181" s="356"/>
      <c r="J181" s="356"/>
      <c r="K181" s="356"/>
      <c r="L181" s="356"/>
      <c r="M181" s="356"/>
      <c r="N181" s="356"/>
      <c r="O181" s="356"/>
      <c r="P181" s="356"/>
      <c r="Q181" s="356"/>
      <c r="R181" s="356"/>
      <c r="S181" s="356"/>
      <c r="T181" s="356"/>
      <c r="U181" s="356"/>
      <c r="V181" s="356"/>
      <c r="W181" s="356"/>
      <c r="X181" s="356"/>
      <c r="Y181" s="356"/>
      <c r="Z181" s="356"/>
      <c r="AA181" s="356"/>
      <c r="AB181" s="356"/>
      <c r="AC181" s="356"/>
      <c r="AD181" s="356"/>
    </row>
    <row r="182" ht="23.25" customHeight="1">
      <c r="A182" s="356"/>
      <c r="B182" s="356"/>
      <c r="C182" s="356"/>
      <c r="D182" s="356"/>
      <c r="E182" s="356"/>
      <c r="F182" s="356"/>
      <c r="G182" s="356"/>
      <c r="H182" s="356"/>
      <c r="I182" s="356"/>
      <c r="J182" s="356"/>
      <c r="K182" s="356"/>
      <c r="L182" s="356"/>
      <c r="M182" s="356"/>
      <c r="N182" s="356"/>
      <c r="O182" s="356"/>
      <c r="P182" s="356"/>
      <c r="Q182" s="356"/>
      <c r="R182" s="356"/>
      <c r="S182" s="356"/>
      <c r="T182" s="356"/>
      <c r="U182" s="356"/>
      <c r="V182" s="356"/>
      <c r="W182" s="356"/>
      <c r="X182" s="356"/>
      <c r="Y182" s="356"/>
      <c r="Z182" s="356"/>
      <c r="AA182" s="356"/>
      <c r="AB182" s="356"/>
      <c r="AC182" s="356"/>
      <c r="AD182" s="356"/>
    </row>
    <row r="183" ht="23.25" customHeight="1">
      <c r="A183" s="356"/>
      <c r="B183" s="356"/>
      <c r="C183" s="356"/>
      <c r="D183" s="356"/>
      <c r="E183" s="356"/>
      <c r="F183" s="356"/>
      <c r="G183" s="356"/>
      <c r="H183" s="356"/>
      <c r="I183" s="356"/>
      <c r="J183" s="356"/>
      <c r="K183" s="356"/>
      <c r="L183" s="356"/>
      <c r="M183" s="356"/>
      <c r="N183" s="356"/>
      <c r="O183" s="356"/>
      <c r="P183" s="356"/>
      <c r="Q183" s="356"/>
      <c r="R183" s="356"/>
      <c r="S183" s="356"/>
      <c r="T183" s="356"/>
      <c r="U183" s="356"/>
      <c r="V183" s="356"/>
      <c r="W183" s="356"/>
      <c r="X183" s="356"/>
      <c r="Y183" s="356"/>
      <c r="Z183" s="356"/>
      <c r="AA183" s="356"/>
      <c r="AB183" s="356"/>
      <c r="AC183" s="356"/>
      <c r="AD183" s="356"/>
    </row>
    <row r="184" ht="23.25" customHeight="1">
      <c r="A184" s="356"/>
      <c r="B184" s="356"/>
      <c r="C184" s="356"/>
      <c r="D184" s="356"/>
      <c r="E184" s="356"/>
      <c r="F184" s="356"/>
      <c r="G184" s="356"/>
      <c r="H184" s="356"/>
      <c r="I184" s="356"/>
      <c r="J184" s="356"/>
      <c r="K184" s="356"/>
      <c r="L184" s="356"/>
      <c r="M184" s="356"/>
      <c r="N184" s="356"/>
      <c r="O184" s="356"/>
      <c r="P184" s="356"/>
      <c r="Q184" s="356"/>
      <c r="R184" s="356"/>
      <c r="S184" s="356"/>
      <c r="T184" s="356"/>
      <c r="U184" s="356"/>
      <c r="V184" s="356"/>
      <c r="W184" s="356"/>
      <c r="X184" s="356"/>
      <c r="Y184" s="356"/>
      <c r="Z184" s="356"/>
      <c r="AA184" s="356"/>
      <c r="AB184" s="356"/>
      <c r="AC184" s="356"/>
      <c r="AD184" s="356"/>
    </row>
    <row r="185" ht="23.25" customHeight="1">
      <c r="A185" s="356"/>
      <c r="B185" s="356"/>
      <c r="C185" s="356"/>
      <c r="D185" s="356"/>
      <c r="E185" s="356"/>
      <c r="F185" s="356"/>
      <c r="G185" s="356"/>
      <c r="H185" s="356"/>
      <c r="I185" s="356"/>
      <c r="J185" s="356"/>
      <c r="K185" s="356"/>
      <c r="L185" s="356"/>
      <c r="M185" s="356"/>
      <c r="N185" s="356"/>
      <c r="O185" s="356"/>
      <c r="P185" s="356"/>
      <c r="Q185" s="356"/>
      <c r="R185" s="356"/>
      <c r="S185" s="356"/>
      <c r="T185" s="356"/>
      <c r="U185" s="356"/>
      <c r="V185" s="356"/>
      <c r="W185" s="356"/>
      <c r="X185" s="356"/>
      <c r="Y185" s="356"/>
      <c r="Z185" s="356"/>
      <c r="AA185" s="356"/>
      <c r="AB185" s="356"/>
      <c r="AC185" s="356"/>
      <c r="AD185" s="356"/>
    </row>
    <row r="186" ht="23.25" customHeight="1">
      <c r="A186" s="356"/>
      <c r="B186" s="356"/>
      <c r="C186" s="356"/>
      <c r="D186" s="356"/>
      <c r="E186" s="356"/>
      <c r="F186" s="356"/>
      <c r="G186" s="356"/>
      <c r="H186" s="356"/>
      <c r="I186" s="356"/>
      <c r="J186" s="356"/>
      <c r="K186" s="356"/>
      <c r="L186" s="356"/>
      <c r="M186" s="356"/>
      <c r="N186" s="356"/>
      <c r="O186" s="356"/>
      <c r="P186" s="356"/>
      <c r="Q186" s="356"/>
      <c r="R186" s="356"/>
      <c r="S186" s="356"/>
      <c r="T186" s="356"/>
      <c r="U186" s="356"/>
      <c r="V186" s="356"/>
      <c r="W186" s="356"/>
      <c r="X186" s="356"/>
      <c r="Y186" s="356"/>
      <c r="Z186" s="356"/>
      <c r="AA186" s="356"/>
      <c r="AB186" s="356"/>
      <c r="AC186" s="356"/>
      <c r="AD186" s="356"/>
    </row>
    <row r="187" ht="23.25" customHeight="1">
      <c r="A187" s="356"/>
      <c r="B187" s="356"/>
      <c r="C187" s="356"/>
      <c r="D187" s="356"/>
      <c r="E187" s="356"/>
      <c r="F187" s="356"/>
      <c r="G187" s="356"/>
      <c r="H187" s="356"/>
      <c r="I187" s="356"/>
      <c r="J187" s="356"/>
      <c r="K187" s="356"/>
      <c r="L187" s="356"/>
      <c r="M187" s="356"/>
      <c r="N187" s="356"/>
      <c r="O187" s="356"/>
      <c r="P187" s="356"/>
      <c r="Q187" s="356"/>
      <c r="R187" s="356"/>
      <c r="S187" s="356"/>
      <c r="T187" s="356"/>
      <c r="U187" s="356"/>
      <c r="V187" s="356"/>
      <c r="W187" s="356"/>
      <c r="X187" s="356"/>
      <c r="Y187" s="356"/>
      <c r="Z187" s="356"/>
      <c r="AA187" s="356"/>
      <c r="AB187" s="356"/>
      <c r="AC187" s="356"/>
      <c r="AD187" s="356"/>
    </row>
    <row r="188" ht="23.25" customHeight="1">
      <c r="A188" s="356"/>
      <c r="B188" s="356"/>
      <c r="C188" s="356"/>
      <c r="D188" s="356"/>
      <c r="E188" s="356"/>
      <c r="F188" s="356"/>
      <c r="G188" s="356"/>
      <c r="H188" s="356"/>
      <c r="I188" s="356"/>
      <c r="J188" s="356"/>
      <c r="K188" s="356"/>
      <c r="L188" s="356"/>
      <c r="M188" s="356"/>
      <c r="N188" s="356"/>
      <c r="O188" s="356"/>
      <c r="P188" s="356"/>
      <c r="Q188" s="356"/>
      <c r="R188" s="356"/>
      <c r="S188" s="356"/>
      <c r="T188" s="356"/>
      <c r="U188" s="356"/>
      <c r="V188" s="356"/>
      <c r="W188" s="356"/>
      <c r="X188" s="356"/>
      <c r="Y188" s="356"/>
      <c r="Z188" s="356"/>
      <c r="AA188" s="356"/>
      <c r="AB188" s="356"/>
      <c r="AC188" s="356"/>
      <c r="AD188" s="356"/>
    </row>
    <row r="189" ht="23.25" customHeight="1">
      <c r="A189" s="356"/>
      <c r="B189" s="356"/>
      <c r="C189" s="356"/>
      <c r="D189" s="356"/>
      <c r="E189" s="356"/>
      <c r="F189" s="356"/>
      <c r="G189" s="356"/>
      <c r="H189" s="356"/>
      <c r="I189" s="356"/>
      <c r="J189" s="356"/>
      <c r="K189" s="356"/>
      <c r="L189" s="356"/>
      <c r="M189" s="356"/>
      <c r="N189" s="356"/>
      <c r="O189" s="356"/>
      <c r="P189" s="356"/>
      <c r="Q189" s="356"/>
      <c r="R189" s="356"/>
      <c r="S189" s="356"/>
      <c r="T189" s="356"/>
      <c r="U189" s="356"/>
      <c r="V189" s="356"/>
      <c r="W189" s="356"/>
      <c r="X189" s="356"/>
      <c r="Y189" s="356"/>
      <c r="Z189" s="356"/>
      <c r="AA189" s="356"/>
      <c r="AB189" s="356"/>
      <c r="AC189" s="356"/>
      <c r="AD189" s="356"/>
    </row>
    <row r="190" ht="23.25" customHeight="1">
      <c r="A190" s="356"/>
      <c r="B190" s="356"/>
      <c r="C190" s="356"/>
      <c r="D190" s="356"/>
      <c r="E190" s="356"/>
      <c r="F190" s="356"/>
      <c r="G190" s="356"/>
      <c r="H190" s="356"/>
      <c r="I190" s="356"/>
      <c r="J190" s="356"/>
      <c r="K190" s="356"/>
      <c r="L190" s="356"/>
      <c r="M190" s="356"/>
      <c r="N190" s="356"/>
      <c r="O190" s="356"/>
      <c r="P190" s="356"/>
      <c r="Q190" s="356"/>
      <c r="R190" s="356"/>
      <c r="S190" s="356"/>
      <c r="T190" s="356"/>
      <c r="U190" s="356"/>
      <c r="V190" s="356"/>
      <c r="W190" s="356"/>
      <c r="X190" s="356"/>
      <c r="Y190" s="356"/>
      <c r="Z190" s="356"/>
      <c r="AA190" s="356"/>
      <c r="AB190" s="356"/>
      <c r="AC190" s="356"/>
      <c r="AD190" s="356"/>
    </row>
    <row r="191" ht="23.25" customHeight="1">
      <c r="A191" s="356"/>
      <c r="B191" s="356"/>
      <c r="C191" s="356"/>
      <c r="D191" s="356"/>
      <c r="E191" s="356"/>
      <c r="F191" s="356"/>
      <c r="G191" s="356"/>
      <c r="H191" s="356"/>
      <c r="I191" s="356"/>
      <c r="J191" s="356"/>
      <c r="K191" s="356"/>
      <c r="L191" s="356"/>
      <c r="M191" s="356"/>
      <c r="N191" s="356"/>
      <c r="O191" s="356"/>
      <c r="P191" s="356"/>
      <c r="Q191" s="356"/>
      <c r="R191" s="356"/>
      <c r="S191" s="356"/>
      <c r="T191" s="356"/>
      <c r="U191" s="356"/>
      <c r="V191" s="356"/>
      <c r="W191" s="356"/>
      <c r="X191" s="356"/>
      <c r="Y191" s="356"/>
      <c r="Z191" s="356"/>
      <c r="AA191" s="356"/>
      <c r="AB191" s="356"/>
      <c r="AC191" s="356"/>
      <c r="AD191" s="356"/>
    </row>
    <row r="192" ht="23.25" customHeight="1">
      <c r="A192" s="356"/>
      <c r="B192" s="356"/>
      <c r="C192" s="356"/>
      <c r="D192" s="356"/>
      <c r="E192" s="356"/>
      <c r="F192" s="356"/>
      <c r="G192" s="356"/>
      <c r="H192" s="356"/>
      <c r="I192" s="356"/>
      <c r="J192" s="356"/>
      <c r="K192" s="356"/>
      <c r="L192" s="356"/>
      <c r="M192" s="356"/>
      <c r="N192" s="356"/>
      <c r="O192" s="356"/>
      <c r="P192" s="356"/>
      <c r="Q192" s="356"/>
      <c r="R192" s="356"/>
      <c r="S192" s="356"/>
      <c r="T192" s="356"/>
      <c r="U192" s="356"/>
      <c r="V192" s="356"/>
      <c r="W192" s="356"/>
      <c r="X192" s="356"/>
      <c r="Y192" s="356"/>
      <c r="Z192" s="356"/>
      <c r="AA192" s="356"/>
      <c r="AB192" s="356"/>
      <c r="AC192" s="356"/>
      <c r="AD192" s="356"/>
    </row>
    <row r="193" ht="23.25" customHeight="1">
      <c r="A193" s="356"/>
      <c r="B193" s="356"/>
      <c r="C193" s="356"/>
      <c r="D193" s="356"/>
      <c r="E193" s="356"/>
      <c r="F193" s="356"/>
      <c r="G193" s="356"/>
      <c r="H193" s="356"/>
      <c r="I193" s="356"/>
      <c r="J193" s="356"/>
      <c r="K193" s="356"/>
      <c r="L193" s="356"/>
      <c r="M193" s="356"/>
      <c r="N193" s="356"/>
      <c r="O193" s="356"/>
      <c r="P193" s="356"/>
      <c r="Q193" s="356"/>
      <c r="R193" s="356"/>
      <c r="S193" s="356"/>
      <c r="T193" s="356"/>
      <c r="U193" s="356"/>
      <c r="V193" s="356"/>
      <c r="W193" s="356"/>
      <c r="X193" s="356"/>
      <c r="Y193" s="356"/>
      <c r="Z193" s="356"/>
      <c r="AA193" s="356"/>
      <c r="AB193" s="356"/>
      <c r="AC193" s="356"/>
      <c r="AD193" s="356"/>
    </row>
    <row r="194" ht="23.25" customHeight="1">
      <c r="A194" s="356"/>
      <c r="B194" s="356"/>
      <c r="C194" s="356"/>
      <c r="D194" s="356"/>
      <c r="E194" s="356"/>
      <c r="F194" s="356"/>
      <c r="G194" s="356"/>
      <c r="H194" s="356"/>
      <c r="I194" s="356"/>
      <c r="J194" s="356"/>
      <c r="K194" s="356"/>
      <c r="L194" s="356"/>
      <c r="M194" s="356"/>
      <c r="N194" s="356"/>
      <c r="O194" s="356"/>
      <c r="P194" s="356"/>
      <c r="Q194" s="356"/>
      <c r="R194" s="356"/>
      <c r="S194" s="356"/>
      <c r="T194" s="356"/>
      <c r="U194" s="356"/>
      <c r="V194" s="356"/>
      <c r="W194" s="356"/>
      <c r="X194" s="356"/>
      <c r="Y194" s="356"/>
      <c r="Z194" s="356"/>
      <c r="AA194" s="356"/>
      <c r="AB194" s="356"/>
      <c r="AC194" s="356"/>
      <c r="AD194" s="356"/>
    </row>
    <row r="195" ht="23.25" customHeight="1">
      <c r="A195" s="356"/>
      <c r="B195" s="356"/>
      <c r="C195" s="356"/>
      <c r="D195" s="356"/>
      <c r="E195" s="356"/>
      <c r="F195" s="356"/>
      <c r="G195" s="356"/>
      <c r="H195" s="356"/>
      <c r="I195" s="356"/>
      <c r="J195" s="356"/>
      <c r="K195" s="356"/>
      <c r="L195" s="356"/>
      <c r="M195" s="356"/>
      <c r="N195" s="356"/>
      <c r="O195" s="356"/>
      <c r="P195" s="356"/>
      <c r="Q195" s="356"/>
      <c r="R195" s="356"/>
      <c r="S195" s="356"/>
      <c r="T195" s="356"/>
      <c r="U195" s="356"/>
      <c r="V195" s="356"/>
      <c r="W195" s="356"/>
      <c r="X195" s="356"/>
      <c r="Y195" s="356"/>
      <c r="Z195" s="356"/>
      <c r="AA195" s="356"/>
      <c r="AB195" s="356"/>
      <c r="AC195" s="356"/>
      <c r="AD195" s="356"/>
    </row>
    <row r="196" ht="23.25" customHeight="1">
      <c r="A196" s="356"/>
      <c r="B196" s="356"/>
      <c r="C196" s="356"/>
      <c r="D196" s="356"/>
      <c r="E196" s="356"/>
      <c r="F196" s="356"/>
      <c r="G196" s="356"/>
      <c r="H196" s="356"/>
      <c r="I196" s="356"/>
      <c r="J196" s="356"/>
      <c r="K196" s="356"/>
      <c r="L196" s="356"/>
      <c r="M196" s="356"/>
      <c r="N196" s="356"/>
      <c r="O196" s="356"/>
      <c r="P196" s="356"/>
      <c r="Q196" s="356"/>
      <c r="R196" s="356"/>
      <c r="S196" s="356"/>
      <c r="T196" s="356"/>
      <c r="U196" s="356"/>
      <c r="V196" s="356"/>
      <c r="W196" s="356"/>
      <c r="X196" s="356"/>
      <c r="Y196" s="356"/>
      <c r="Z196" s="356"/>
      <c r="AA196" s="356"/>
      <c r="AB196" s="356"/>
      <c r="AC196" s="356"/>
      <c r="AD196" s="356"/>
    </row>
    <row r="197" ht="23.25" customHeight="1">
      <c r="A197" s="356"/>
      <c r="B197" s="356"/>
      <c r="C197" s="356"/>
      <c r="D197" s="356"/>
      <c r="E197" s="356"/>
      <c r="F197" s="356"/>
      <c r="G197" s="356"/>
      <c r="H197" s="356"/>
      <c r="I197" s="356"/>
      <c r="J197" s="356"/>
      <c r="K197" s="356"/>
      <c r="L197" s="356"/>
      <c r="M197" s="356"/>
      <c r="N197" s="356"/>
      <c r="O197" s="356"/>
      <c r="P197" s="356"/>
      <c r="Q197" s="356"/>
      <c r="R197" s="356"/>
      <c r="S197" s="356"/>
      <c r="T197" s="356"/>
      <c r="U197" s="356"/>
      <c r="V197" s="356"/>
      <c r="W197" s="356"/>
      <c r="X197" s="356"/>
      <c r="Y197" s="356"/>
      <c r="Z197" s="356"/>
      <c r="AA197" s="356"/>
      <c r="AB197" s="356"/>
      <c r="AC197" s="356"/>
      <c r="AD197" s="356"/>
    </row>
    <row r="198" ht="23.25" customHeight="1">
      <c r="A198" s="356"/>
      <c r="B198" s="356"/>
      <c r="C198" s="356"/>
      <c r="D198" s="356"/>
      <c r="E198" s="356"/>
      <c r="F198" s="356"/>
      <c r="G198" s="356"/>
      <c r="H198" s="356"/>
      <c r="I198" s="356"/>
      <c r="J198" s="356"/>
      <c r="K198" s="356"/>
      <c r="L198" s="356"/>
      <c r="M198" s="356"/>
      <c r="N198" s="356"/>
      <c r="O198" s="356"/>
      <c r="P198" s="356"/>
      <c r="Q198" s="356"/>
      <c r="R198" s="356"/>
      <c r="S198" s="356"/>
      <c r="T198" s="356"/>
      <c r="U198" s="356"/>
      <c r="V198" s="356"/>
      <c r="W198" s="356"/>
      <c r="X198" s="356"/>
      <c r="Y198" s="356"/>
      <c r="Z198" s="356"/>
      <c r="AA198" s="356"/>
      <c r="AB198" s="356"/>
      <c r="AC198" s="356"/>
      <c r="AD198" s="356"/>
    </row>
    <row r="199" ht="23.25" customHeight="1">
      <c r="A199" s="356"/>
      <c r="B199" s="356"/>
      <c r="C199" s="356"/>
      <c r="D199" s="356"/>
      <c r="E199" s="356"/>
      <c r="F199" s="356"/>
      <c r="G199" s="356"/>
      <c r="H199" s="356"/>
      <c r="I199" s="356"/>
      <c r="J199" s="356"/>
      <c r="K199" s="356"/>
      <c r="L199" s="356"/>
      <c r="M199" s="356"/>
      <c r="N199" s="356"/>
      <c r="O199" s="356"/>
      <c r="P199" s="356"/>
      <c r="Q199" s="356"/>
      <c r="R199" s="356"/>
      <c r="S199" s="356"/>
      <c r="T199" s="356"/>
      <c r="U199" s="356"/>
      <c r="V199" s="356"/>
      <c r="W199" s="356"/>
      <c r="X199" s="356"/>
      <c r="Y199" s="356"/>
      <c r="Z199" s="356"/>
      <c r="AA199" s="356"/>
      <c r="AB199" s="356"/>
      <c r="AC199" s="356"/>
      <c r="AD199" s="356"/>
    </row>
    <row r="200" ht="23.25" customHeight="1">
      <c r="A200" s="356"/>
      <c r="B200" s="356"/>
      <c r="C200" s="356"/>
      <c r="D200" s="356"/>
      <c r="E200" s="356"/>
      <c r="F200" s="356"/>
      <c r="G200" s="356"/>
      <c r="H200" s="356"/>
      <c r="I200" s="356"/>
      <c r="J200" s="356"/>
      <c r="K200" s="356"/>
      <c r="L200" s="356"/>
      <c r="M200" s="356"/>
      <c r="N200" s="356"/>
      <c r="O200" s="356"/>
      <c r="P200" s="356"/>
      <c r="Q200" s="356"/>
      <c r="R200" s="356"/>
      <c r="S200" s="356"/>
      <c r="T200" s="356"/>
      <c r="U200" s="356"/>
      <c r="V200" s="356"/>
      <c r="W200" s="356"/>
      <c r="X200" s="356"/>
      <c r="Y200" s="356"/>
      <c r="Z200" s="356"/>
      <c r="AA200" s="356"/>
      <c r="AB200" s="356"/>
      <c r="AC200" s="356"/>
      <c r="AD200" s="356"/>
    </row>
    <row r="201" ht="23.25" customHeight="1">
      <c r="A201" s="356"/>
      <c r="B201" s="356"/>
      <c r="C201" s="356"/>
      <c r="D201" s="356"/>
      <c r="E201" s="356"/>
      <c r="F201" s="356"/>
      <c r="G201" s="356"/>
      <c r="H201" s="356"/>
      <c r="I201" s="356"/>
      <c r="J201" s="356"/>
      <c r="K201" s="356"/>
      <c r="L201" s="356"/>
      <c r="M201" s="356"/>
      <c r="N201" s="356"/>
      <c r="O201" s="356"/>
      <c r="P201" s="356"/>
      <c r="Q201" s="356"/>
      <c r="R201" s="356"/>
      <c r="S201" s="356"/>
      <c r="T201" s="356"/>
      <c r="U201" s="356"/>
      <c r="V201" s="356"/>
      <c r="W201" s="356"/>
      <c r="X201" s="356"/>
      <c r="Y201" s="356"/>
      <c r="Z201" s="356"/>
      <c r="AA201" s="356"/>
      <c r="AB201" s="356"/>
      <c r="AC201" s="356"/>
      <c r="AD201" s="356"/>
    </row>
    <row r="202" ht="23.25" customHeight="1">
      <c r="A202" s="356"/>
      <c r="B202" s="356"/>
      <c r="C202" s="356"/>
      <c r="D202" s="356"/>
      <c r="E202" s="356"/>
      <c r="F202" s="356"/>
      <c r="G202" s="356"/>
      <c r="H202" s="356"/>
      <c r="I202" s="356"/>
      <c r="J202" s="356"/>
      <c r="K202" s="356"/>
      <c r="L202" s="356"/>
      <c r="M202" s="356"/>
      <c r="N202" s="356"/>
      <c r="O202" s="356"/>
      <c r="P202" s="356"/>
      <c r="Q202" s="356"/>
      <c r="R202" s="356"/>
      <c r="S202" s="356"/>
      <c r="T202" s="356"/>
      <c r="U202" s="356"/>
      <c r="V202" s="356"/>
      <c r="W202" s="356"/>
      <c r="X202" s="356"/>
      <c r="Y202" s="356"/>
      <c r="Z202" s="356"/>
      <c r="AA202" s="356"/>
      <c r="AB202" s="356"/>
      <c r="AC202" s="356"/>
      <c r="AD202" s="356"/>
    </row>
    <row r="203" ht="23.25" customHeight="1">
      <c r="A203" s="356"/>
      <c r="B203" s="356"/>
      <c r="C203" s="356"/>
      <c r="D203" s="356"/>
      <c r="E203" s="356"/>
      <c r="F203" s="356"/>
      <c r="G203" s="356"/>
      <c r="H203" s="356"/>
      <c r="I203" s="356"/>
      <c r="J203" s="356"/>
      <c r="K203" s="356"/>
      <c r="L203" s="356"/>
      <c r="M203" s="356"/>
      <c r="N203" s="356"/>
      <c r="O203" s="356"/>
      <c r="P203" s="356"/>
      <c r="Q203" s="356"/>
      <c r="R203" s="356"/>
      <c r="S203" s="356"/>
      <c r="T203" s="356"/>
      <c r="U203" s="356"/>
      <c r="V203" s="356"/>
      <c r="W203" s="356"/>
      <c r="X203" s="356"/>
      <c r="Y203" s="356"/>
      <c r="Z203" s="356"/>
      <c r="AA203" s="356"/>
      <c r="AB203" s="356"/>
      <c r="AC203" s="356"/>
      <c r="AD203" s="356"/>
    </row>
    <row r="204" ht="23.25" customHeight="1">
      <c r="A204" s="356"/>
      <c r="B204" s="356"/>
      <c r="C204" s="356"/>
      <c r="D204" s="356"/>
      <c r="E204" s="356"/>
      <c r="F204" s="356"/>
      <c r="G204" s="356"/>
      <c r="H204" s="356"/>
      <c r="I204" s="356"/>
      <c r="J204" s="356"/>
      <c r="K204" s="356"/>
      <c r="L204" s="356"/>
      <c r="M204" s="356"/>
      <c r="N204" s="356"/>
      <c r="O204" s="356"/>
      <c r="P204" s="356"/>
      <c r="Q204" s="356"/>
      <c r="R204" s="356"/>
      <c r="S204" s="356"/>
      <c r="T204" s="356"/>
      <c r="U204" s="356"/>
      <c r="V204" s="356"/>
      <c r="W204" s="356"/>
      <c r="X204" s="356"/>
      <c r="Y204" s="356"/>
      <c r="Z204" s="356"/>
      <c r="AA204" s="356"/>
      <c r="AB204" s="356"/>
      <c r="AC204" s="356"/>
      <c r="AD204" s="356"/>
    </row>
    <row r="205" ht="23.25" customHeight="1">
      <c r="A205" s="356"/>
      <c r="B205" s="356"/>
      <c r="C205" s="356"/>
      <c r="D205" s="356"/>
      <c r="E205" s="356"/>
      <c r="F205" s="356"/>
      <c r="G205" s="356"/>
      <c r="H205" s="356"/>
      <c r="I205" s="356"/>
      <c r="J205" s="356"/>
      <c r="K205" s="356"/>
      <c r="L205" s="356"/>
      <c r="M205" s="356"/>
      <c r="N205" s="356"/>
      <c r="O205" s="356"/>
      <c r="P205" s="356"/>
      <c r="Q205" s="356"/>
      <c r="R205" s="356"/>
      <c r="S205" s="356"/>
      <c r="T205" s="356"/>
      <c r="U205" s="356"/>
      <c r="V205" s="356"/>
      <c r="W205" s="356"/>
      <c r="X205" s="356"/>
      <c r="Y205" s="356"/>
      <c r="Z205" s="356"/>
      <c r="AA205" s="356"/>
      <c r="AB205" s="356"/>
      <c r="AC205" s="356"/>
      <c r="AD205" s="356"/>
    </row>
    <row r="206" ht="23.25" customHeight="1">
      <c r="A206" s="356"/>
      <c r="B206" s="356"/>
      <c r="C206" s="356"/>
      <c r="D206" s="356"/>
      <c r="E206" s="356"/>
      <c r="F206" s="356"/>
      <c r="G206" s="356"/>
      <c r="H206" s="356"/>
      <c r="I206" s="356"/>
      <c r="J206" s="356"/>
      <c r="K206" s="356"/>
      <c r="L206" s="356"/>
      <c r="M206" s="356"/>
      <c r="N206" s="356"/>
      <c r="O206" s="356"/>
      <c r="P206" s="356"/>
      <c r="Q206" s="356"/>
      <c r="R206" s="356"/>
      <c r="S206" s="356"/>
      <c r="T206" s="356"/>
      <c r="U206" s="356"/>
      <c r="V206" s="356"/>
      <c r="W206" s="356"/>
      <c r="X206" s="356"/>
      <c r="Y206" s="356"/>
      <c r="Z206" s="356"/>
      <c r="AA206" s="356"/>
      <c r="AB206" s="356"/>
      <c r="AC206" s="356"/>
      <c r="AD206" s="356"/>
    </row>
    <row r="207" ht="23.25" customHeight="1">
      <c r="A207" s="356"/>
      <c r="B207" s="356"/>
      <c r="C207" s="356"/>
      <c r="D207" s="356"/>
      <c r="E207" s="356"/>
      <c r="F207" s="356"/>
      <c r="G207" s="356"/>
      <c r="H207" s="356"/>
      <c r="I207" s="356"/>
      <c r="J207" s="356"/>
      <c r="K207" s="356"/>
      <c r="L207" s="356"/>
      <c r="M207" s="356"/>
      <c r="N207" s="356"/>
      <c r="O207" s="356"/>
      <c r="P207" s="356"/>
      <c r="Q207" s="356"/>
      <c r="R207" s="356"/>
      <c r="S207" s="356"/>
      <c r="T207" s="356"/>
      <c r="U207" s="356"/>
      <c r="V207" s="356"/>
      <c r="W207" s="356"/>
      <c r="X207" s="356"/>
      <c r="Y207" s="356"/>
      <c r="Z207" s="356"/>
      <c r="AA207" s="356"/>
      <c r="AB207" s="356"/>
      <c r="AC207" s="356"/>
      <c r="AD207" s="356"/>
    </row>
    <row r="208" ht="23.25" customHeight="1">
      <c r="A208" s="356"/>
      <c r="B208" s="356"/>
      <c r="C208" s="356"/>
      <c r="D208" s="356"/>
      <c r="E208" s="356"/>
      <c r="F208" s="356"/>
      <c r="G208" s="356"/>
      <c r="H208" s="356"/>
      <c r="I208" s="356"/>
      <c r="J208" s="356"/>
      <c r="K208" s="356"/>
      <c r="L208" s="356"/>
      <c r="M208" s="356"/>
      <c r="N208" s="356"/>
      <c r="O208" s="356"/>
      <c r="P208" s="356"/>
      <c r="Q208" s="356"/>
      <c r="R208" s="356"/>
      <c r="S208" s="356"/>
      <c r="T208" s="356"/>
      <c r="U208" s="356"/>
      <c r="V208" s="356"/>
      <c r="W208" s="356"/>
      <c r="X208" s="356"/>
      <c r="Y208" s="356"/>
      <c r="Z208" s="356"/>
      <c r="AA208" s="356"/>
      <c r="AB208" s="356"/>
      <c r="AC208" s="356"/>
      <c r="AD208" s="356"/>
    </row>
    <row r="209" ht="23.25" customHeight="1">
      <c r="A209" s="356"/>
      <c r="B209" s="356"/>
      <c r="C209" s="356"/>
      <c r="D209" s="356"/>
      <c r="E209" s="356"/>
      <c r="F209" s="356"/>
      <c r="G209" s="356"/>
      <c r="H209" s="356"/>
      <c r="I209" s="356"/>
      <c r="J209" s="356"/>
      <c r="K209" s="356"/>
      <c r="L209" s="356"/>
      <c r="M209" s="356"/>
      <c r="N209" s="356"/>
      <c r="O209" s="356"/>
      <c r="P209" s="356"/>
      <c r="Q209" s="356"/>
      <c r="R209" s="356"/>
      <c r="S209" s="356"/>
      <c r="T209" s="356"/>
      <c r="U209" s="356"/>
      <c r="V209" s="356"/>
      <c r="W209" s="356"/>
      <c r="X209" s="356"/>
      <c r="Y209" s="356"/>
      <c r="Z209" s="356"/>
      <c r="AA209" s="356"/>
      <c r="AB209" s="356"/>
      <c r="AC209" s="356"/>
      <c r="AD209" s="356"/>
    </row>
    <row r="210" ht="23.25" customHeight="1">
      <c r="A210" s="356"/>
      <c r="B210" s="356"/>
      <c r="C210" s="356"/>
      <c r="D210" s="356"/>
      <c r="E210" s="356"/>
      <c r="F210" s="356"/>
      <c r="G210" s="356"/>
      <c r="H210" s="356"/>
      <c r="I210" s="356"/>
      <c r="J210" s="356"/>
      <c r="K210" s="356"/>
      <c r="L210" s="356"/>
      <c r="M210" s="356"/>
      <c r="N210" s="356"/>
      <c r="O210" s="356"/>
      <c r="P210" s="356"/>
      <c r="Q210" s="356"/>
      <c r="R210" s="356"/>
      <c r="S210" s="356"/>
      <c r="T210" s="356"/>
      <c r="U210" s="356"/>
      <c r="V210" s="356"/>
      <c r="W210" s="356"/>
      <c r="X210" s="356"/>
      <c r="Y210" s="356"/>
      <c r="Z210" s="356"/>
      <c r="AA210" s="356"/>
      <c r="AB210" s="356"/>
      <c r="AC210" s="356"/>
      <c r="AD210" s="356"/>
    </row>
    <row r="211" ht="23.25" customHeight="1">
      <c r="A211" s="356"/>
      <c r="B211" s="356"/>
      <c r="C211" s="356"/>
      <c r="D211" s="356"/>
      <c r="E211" s="356"/>
      <c r="F211" s="356"/>
      <c r="G211" s="356"/>
      <c r="H211" s="356"/>
      <c r="I211" s="356"/>
      <c r="J211" s="356"/>
      <c r="K211" s="356"/>
      <c r="L211" s="356"/>
      <c r="M211" s="356"/>
      <c r="N211" s="356"/>
      <c r="O211" s="356"/>
      <c r="P211" s="356"/>
      <c r="Q211" s="356"/>
      <c r="R211" s="356"/>
      <c r="S211" s="356"/>
      <c r="T211" s="356"/>
      <c r="U211" s="356"/>
      <c r="V211" s="356"/>
      <c r="W211" s="356"/>
      <c r="X211" s="356"/>
      <c r="Y211" s="356"/>
      <c r="Z211" s="356"/>
      <c r="AA211" s="356"/>
      <c r="AB211" s="356"/>
      <c r="AC211" s="356"/>
      <c r="AD211" s="356"/>
    </row>
    <row r="212" ht="23.25" customHeight="1">
      <c r="A212" s="356"/>
      <c r="B212" s="356"/>
      <c r="C212" s="356"/>
      <c r="D212" s="356"/>
      <c r="E212" s="356"/>
      <c r="F212" s="356"/>
      <c r="G212" s="356"/>
      <c r="H212" s="356"/>
      <c r="I212" s="356"/>
      <c r="J212" s="356"/>
      <c r="K212" s="356"/>
      <c r="L212" s="356"/>
      <c r="M212" s="356"/>
      <c r="N212" s="356"/>
      <c r="O212" s="356"/>
      <c r="P212" s="356"/>
      <c r="Q212" s="356"/>
      <c r="R212" s="356"/>
      <c r="S212" s="356"/>
      <c r="T212" s="356"/>
      <c r="U212" s="356"/>
      <c r="V212" s="356"/>
      <c r="W212" s="356"/>
      <c r="X212" s="356"/>
      <c r="Y212" s="356"/>
      <c r="Z212" s="356"/>
      <c r="AA212" s="356"/>
      <c r="AB212" s="356"/>
      <c r="AC212" s="356"/>
      <c r="AD212" s="356"/>
    </row>
    <row r="213" ht="23.25" customHeight="1">
      <c r="A213" s="356"/>
      <c r="B213" s="356"/>
      <c r="C213" s="356"/>
      <c r="D213" s="356"/>
      <c r="E213" s="356"/>
      <c r="F213" s="356"/>
      <c r="G213" s="356"/>
      <c r="H213" s="356"/>
      <c r="I213" s="356"/>
      <c r="J213" s="356"/>
      <c r="K213" s="356"/>
      <c r="L213" s="356"/>
      <c r="M213" s="356"/>
      <c r="N213" s="356"/>
      <c r="O213" s="356"/>
      <c r="P213" s="356"/>
      <c r="Q213" s="356"/>
      <c r="R213" s="356"/>
      <c r="S213" s="356"/>
      <c r="T213" s="356"/>
      <c r="U213" s="356"/>
      <c r="V213" s="356"/>
      <c r="W213" s="356"/>
      <c r="X213" s="356"/>
      <c r="Y213" s="356"/>
      <c r="Z213" s="356"/>
      <c r="AA213" s="356"/>
      <c r="AB213" s="356"/>
      <c r="AC213" s="356"/>
      <c r="AD213" s="356"/>
    </row>
    <row r="214" ht="23.25" customHeight="1">
      <c r="A214" s="356"/>
      <c r="B214" s="356"/>
      <c r="C214" s="356"/>
      <c r="D214" s="356"/>
      <c r="E214" s="356"/>
      <c r="F214" s="356"/>
      <c r="G214" s="356"/>
      <c r="H214" s="356"/>
      <c r="I214" s="356"/>
      <c r="J214" s="356"/>
      <c r="K214" s="356"/>
      <c r="L214" s="356"/>
      <c r="M214" s="356"/>
      <c r="N214" s="356"/>
      <c r="O214" s="356"/>
      <c r="P214" s="356"/>
      <c r="Q214" s="356"/>
      <c r="R214" s="356"/>
      <c r="S214" s="356"/>
      <c r="T214" s="356"/>
      <c r="U214" s="356"/>
      <c r="V214" s="356"/>
      <c r="W214" s="356"/>
      <c r="X214" s="356"/>
      <c r="Y214" s="356"/>
      <c r="Z214" s="356"/>
      <c r="AA214" s="356"/>
      <c r="AB214" s="356"/>
      <c r="AC214" s="356"/>
      <c r="AD214" s="356"/>
    </row>
    <row r="215" ht="23.25" customHeight="1">
      <c r="A215" s="356"/>
      <c r="B215" s="356"/>
      <c r="C215" s="356"/>
      <c r="D215" s="356"/>
      <c r="E215" s="356"/>
      <c r="F215" s="356"/>
      <c r="G215" s="356"/>
      <c r="H215" s="356"/>
      <c r="I215" s="356"/>
      <c r="J215" s="356"/>
      <c r="K215" s="356"/>
      <c r="L215" s="356"/>
      <c r="M215" s="356"/>
      <c r="N215" s="356"/>
      <c r="O215" s="356"/>
      <c r="P215" s="356"/>
      <c r="Q215" s="356"/>
      <c r="R215" s="356"/>
      <c r="S215" s="356"/>
      <c r="T215" s="356"/>
      <c r="U215" s="356"/>
      <c r="V215" s="356"/>
      <c r="W215" s="356"/>
      <c r="X215" s="356"/>
      <c r="Y215" s="356"/>
      <c r="Z215" s="356"/>
      <c r="AA215" s="356"/>
      <c r="AB215" s="356"/>
      <c r="AC215" s="356"/>
      <c r="AD215" s="356"/>
    </row>
    <row r="216" ht="23.25" customHeight="1">
      <c r="A216" s="356"/>
      <c r="B216" s="356"/>
      <c r="C216" s="356"/>
      <c r="D216" s="356"/>
      <c r="E216" s="356"/>
      <c r="F216" s="356"/>
      <c r="G216" s="356"/>
      <c r="H216" s="356"/>
      <c r="I216" s="356"/>
      <c r="J216" s="356"/>
      <c r="K216" s="356"/>
      <c r="L216" s="356"/>
      <c r="M216" s="356"/>
      <c r="N216" s="356"/>
      <c r="O216" s="356"/>
      <c r="P216" s="356"/>
      <c r="Q216" s="356"/>
      <c r="R216" s="356"/>
      <c r="S216" s="356"/>
      <c r="T216" s="356"/>
      <c r="U216" s="356"/>
      <c r="V216" s="356"/>
      <c r="W216" s="356"/>
      <c r="X216" s="356"/>
      <c r="Y216" s="356"/>
      <c r="Z216" s="356"/>
      <c r="AA216" s="356"/>
      <c r="AB216" s="356"/>
      <c r="AC216" s="356"/>
      <c r="AD216" s="356"/>
    </row>
    <row r="217" ht="23.25" customHeight="1">
      <c r="A217" s="356"/>
      <c r="B217" s="356"/>
      <c r="C217" s="356"/>
      <c r="D217" s="356"/>
      <c r="E217" s="356"/>
      <c r="F217" s="356"/>
      <c r="G217" s="356"/>
      <c r="H217" s="356"/>
      <c r="I217" s="356"/>
      <c r="J217" s="356"/>
      <c r="K217" s="356"/>
      <c r="L217" s="356"/>
      <c r="M217" s="356"/>
      <c r="N217" s="356"/>
      <c r="O217" s="356"/>
      <c r="P217" s="356"/>
      <c r="Q217" s="356"/>
      <c r="R217" s="356"/>
      <c r="S217" s="356"/>
      <c r="T217" s="356"/>
      <c r="U217" s="356"/>
      <c r="V217" s="356"/>
      <c r="W217" s="356"/>
      <c r="X217" s="356"/>
      <c r="Y217" s="356"/>
      <c r="Z217" s="356"/>
      <c r="AA217" s="356"/>
      <c r="AB217" s="356"/>
      <c r="AC217" s="356"/>
      <c r="AD217" s="356"/>
    </row>
    <row r="218" ht="23.25" customHeight="1">
      <c r="A218" s="356"/>
      <c r="B218" s="356"/>
      <c r="C218" s="356"/>
      <c r="D218" s="356"/>
      <c r="E218" s="356"/>
      <c r="F218" s="356"/>
      <c r="G218" s="356"/>
      <c r="H218" s="356"/>
      <c r="I218" s="356"/>
      <c r="J218" s="356"/>
      <c r="K218" s="356"/>
      <c r="L218" s="356"/>
      <c r="M218" s="356"/>
      <c r="N218" s="356"/>
      <c r="O218" s="356"/>
      <c r="P218" s="356"/>
      <c r="Q218" s="356"/>
      <c r="R218" s="356"/>
      <c r="S218" s="356"/>
      <c r="T218" s="356"/>
      <c r="U218" s="356"/>
      <c r="V218" s="356"/>
      <c r="W218" s="356"/>
      <c r="X218" s="356"/>
      <c r="Y218" s="356"/>
      <c r="Z218" s="356"/>
      <c r="AA218" s="356"/>
      <c r="AB218" s="356"/>
      <c r="AC218" s="356"/>
      <c r="AD218" s="356"/>
    </row>
    <row r="219" ht="23.25" customHeight="1">
      <c r="A219" s="356"/>
      <c r="B219" s="356"/>
      <c r="C219" s="356"/>
      <c r="D219" s="356"/>
      <c r="E219" s="356"/>
      <c r="F219" s="356"/>
      <c r="G219" s="356"/>
      <c r="H219" s="356"/>
      <c r="I219" s="356"/>
      <c r="J219" s="356"/>
      <c r="K219" s="356"/>
      <c r="L219" s="356"/>
      <c r="M219" s="356"/>
      <c r="N219" s="356"/>
      <c r="O219" s="356"/>
      <c r="P219" s="356"/>
      <c r="Q219" s="356"/>
      <c r="R219" s="356"/>
      <c r="S219" s="356"/>
      <c r="T219" s="356"/>
      <c r="U219" s="356"/>
      <c r="V219" s="356"/>
      <c r="W219" s="356"/>
      <c r="X219" s="356"/>
      <c r="Y219" s="356"/>
      <c r="Z219" s="356"/>
      <c r="AA219" s="356"/>
      <c r="AB219" s="356"/>
      <c r="AC219" s="356"/>
      <c r="AD219" s="356"/>
    </row>
    <row r="220" ht="23.25" customHeight="1">
      <c r="A220" s="356"/>
      <c r="B220" s="356"/>
      <c r="C220" s="356"/>
      <c r="D220" s="356"/>
      <c r="E220" s="356"/>
      <c r="F220" s="356"/>
      <c r="G220" s="356"/>
      <c r="H220" s="356"/>
      <c r="I220" s="356"/>
      <c r="J220" s="356"/>
      <c r="K220" s="356"/>
      <c r="L220" s="356"/>
      <c r="M220" s="356"/>
      <c r="N220" s="356"/>
      <c r="O220" s="356"/>
      <c r="P220" s="356"/>
      <c r="Q220" s="356"/>
      <c r="R220" s="356"/>
      <c r="S220" s="356"/>
      <c r="T220" s="356"/>
      <c r="U220" s="356"/>
      <c r="V220" s="356"/>
      <c r="W220" s="356"/>
      <c r="X220" s="356"/>
      <c r="Y220" s="356"/>
      <c r="Z220" s="356"/>
      <c r="AA220" s="356"/>
      <c r="AB220" s="356"/>
      <c r="AC220" s="356"/>
      <c r="AD220" s="356"/>
    </row>
    <row r="221" ht="23.25" customHeight="1">
      <c r="A221" s="356"/>
      <c r="B221" s="356"/>
      <c r="C221" s="356"/>
      <c r="D221" s="356"/>
      <c r="E221" s="356"/>
      <c r="F221" s="356"/>
      <c r="G221" s="356"/>
      <c r="H221" s="356"/>
      <c r="I221" s="356"/>
      <c r="J221" s="356"/>
      <c r="K221" s="356"/>
      <c r="L221" s="356"/>
      <c r="M221" s="356"/>
      <c r="N221" s="356"/>
      <c r="O221" s="356"/>
      <c r="P221" s="356"/>
      <c r="Q221" s="356"/>
      <c r="R221" s="356"/>
      <c r="S221" s="356"/>
      <c r="T221" s="356"/>
      <c r="U221" s="356"/>
      <c r="V221" s="356"/>
      <c r="W221" s="356"/>
      <c r="X221" s="356"/>
      <c r="Y221" s="356"/>
      <c r="Z221" s="356"/>
      <c r="AA221" s="356"/>
      <c r="AB221" s="356"/>
      <c r="AC221" s="356"/>
      <c r="AD221" s="356"/>
    </row>
    <row r="222" ht="23.25" customHeight="1">
      <c r="A222" s="356"/>
      <c r="B222" s="356"/>
      <c r="C222" s="356"/>
      <c r="D222" s="356"/>
      <c r="E222" s="356"/>
      <c r="F222" s="356"/>
      <c r="G222" s="356"/>
      <c r="H222" s="356"/>
      <c r="I222" s="356"/>
      <c r="J222" s="356"/>
      <c r="K222" s="356"/>
      <c r="L222" s="356"/>
      <c r="M222" s="356"/>
      <c r="N222" s="356"/>
      <c r="O222" s="356"/>
      <c r="P222" s="356"/>
      <c r="Q222" s="356"/>
      <c r="R222" s="356"/>
      <c r="S222" s="356"/>
      <c r="T222" s="356"/>
      <c r="U222" s="356"/>
      <c r="V222" s="356"/>
      <c r="W222" s="356"/>
      <c r="X222" s="356"/>
      <c r="Y222" s="356"/>
      <c r="Z222" s="356"/>
      <c r="AA222" s="356"/>
      <c r="AB222" s="356"/>
      <c r="AC222" s="356"/>
      <c r="AD222" s="356"/>
    </row>
    <row r="223" ht="23.25" customHeight="1">
      <c r="A223" s="356"/>
      <c r="B223" s="356"/>
      <c r="C223" s="356"/>
      <c r="D223" s="356"/>
      <c r="E223" s="356"/>
      <c r="F223" s="356"/>
      <c r="G223" s="356"/>
      <c r="H223" s="356"/>
      <c r="I223" s="356"/>
      <c r="J223" s="356"/>
      <c r="K223" s="356"/>
      <c r="L223" s="356"/>
      <c r="M223" s="356"/>
      <c r="N223" s="356"/>
      <c r="O223" s="356"/>
      <c r="P223" s="356"/>
      <c r="Q223" s="356"/>
      <c r="R223" s="356"/>
      <c r="S223" s="356"/>
      <c r="T223" s="356"/>
      <c r="U223" s="356"/>
      <c r="V223" s="356"/>
      <c r="W223" s="356"/>
      <c r="X223" s="356"/>
      <c r="Y223" s="356"/>
      <c r="Z223" s="356"/>
      <c r="AA223" s="356"/>
      <c r="AB223" s="356"/>
      <c r="AC223" s="356"/>
      <c r="AD223" s="356"/>
    </row>
    <row r="224" ht="23.25" customHeight="1">
      <c r="A224" s="356"/>
      <c r="B224" s="356"/>
      <c r="C224" s="356"/>
      <c r="D224" s="356"/>
      <c r="E224" s="356"/>
      <c r="F224" s="356"/>
      <c r="G224" s="356"/>
      <c r="H224" s="356"/>
      <c r="I224" s="356"/>
      <c r="J224" s="356"/>
      <c r="K224" s="356"/>
      <c r="L224" s="356"/>
      <c r="M224" s="356"/>
      <c r="N224" s="356"/>
      <c r="O224" s="356"/>
      <c r="P224" s="356"/>
      <c r="Q224" s="356"/>
      <c r="R224" s="356"/>
      <c r="S224" s="356"/>
      <c r="T224" s="356"/>
      <c r="U224" s="356"/>
      <c r="V224" s="356"/>
      <c r="W224" s="356"/>
      <c r="X224" s="356"/>
      <c r="Y224" s="356"/>
      <c r="Z224" s="356"/>
      <c r="AA224" s="356"/>
      <c r="AB224" s="356"/>
      <c r="AC224" s="356"/>
      <c r="AD224" s="356"/>
    </row>
    <row r="225" ht="23.25" customHeight="1">
      <c r="A225" s="356"/>
      <c r="B225" s="356"/>
      <c r="C225" s="356"/>
      <c r="D225" s="356"/>
      <c r="E225" s="356"/>
      <c r="F225" s="356"/>
      <c r="G225" s="356"/>
      <c r="H225" s="356"/>
      <c r="I225" s="356"/>
      <c r="J225" s="356"/>
      <c r="K225" s="356"/>
      <c r="L225" s="356"/>
      <c r="M225" s="356"/>
      <c r="N225" s="356"/>
      <c r="O225" s="356"/>
      <c r="P225" s="356"/>
      <c r="Q225" s="356"/>
      <c r="R225" s="356"/>
      <c r="S225" s="356"/>
      <c r="T225" s="356"/>
      <c r="U225" s="356"/>
      <c r="V225" s="356"/>
      <c r="W225" s="356"/>
      <c r="X225" s="356"/>
      <c r="Y225" s="356"/>
      <c r="Z225" s="356"/>
      <c r="AA225" s="356"/>
      <c r="AB225" s="356"/>
      <c r="AC225" s="356"/>
      <c r="AD225" s="356"/>
    </row>
    <row r="226" ht="23.25" customHeight="1">
      <c r="A226" s="356"/>
      <c r="B226" s="356"/>
      <c r="C226" s="356"/>
      <c r="D226" s="356"/>
      <c r="E226" s="356"/>
      <c r="F226" s="356"/>
      <c r="G226" s="356"/>
      <c r="H226" s="356"/>
      <c r="I226" s="356"/>
      <c r="J226" s="356"/>
      <c r="K226" s="356"/>
      <c r="L226" s="356"/>
      <c r="M226" s="356"/>
      <c r="N226" s="356"/>
      <c r="O226" s="356"/>
      <c r="P226" s="356"/>
      <c r="Q226" s="356"/>
      <c r="R226" s="356"/>
      <c r="S226" s="356"/>
      <c r="T226" s="356"/>
      <c r="U226" s="356"/>
      <c r="V226" s="356"/>
      <c r="W226" s="356"/>
      <c r="X226" s="356"/>
      <c r="Y226" s="356"/>
      <c r="Z226" s="356"/>
      <c r="AA226" s="356"/>
      <c r="AB226" s="356"/>
      <c r="AC226" s="356"/>
      <c r="AD226" s="356"/>
    </row>
    <row r="227" ht="23.25" customHeight="1">
      <c r="A227" s="356"/>
      <c r="B227" s="356"/>
      <c r="C227" s="356"/>
      <c r="D227" s="356"/>
      <c r="E227" s="356"/>
      <c r="F227" s="356"/>
      <c r="G227" s="356"/>
      <c r="H227" s="356"/>
      <c r="I227" s="356"/>
      <c r="J227" s="356"/>
      <c r="K227" s="356"/>
      <c r="L227" s="356"/>
      <c r="M227" s="356"/>
      <c r="N227" s="356"/>
      <c r="O227" s="356"/>
      <c r="P227" s="356"/>
      <c r="Q227" s="356"/>
      <c r="R227" s="356"/>
      <c r="S227" s="356"/>
      <c r="T227" s="356"/>
      <c r="U227" s="356"/>
      <c r="V227" s="356"/>
      <c r="W227" s="356"/>
      <c r="X227" s="356"/>
      <c r="Y227" s="356"/>
      <c r="Z227" s="356"/>
      <c r="AA227" s="356"/>
      <c r="AB227" s="356"/>
      <c r="AC227" s="356"/>
      <c r="AD227" s="356"/>
    </row>
    <row r="228" ht="23.25" customHeight="1">
      <c r="A228" s="356"/>
      <c r="B228" s="356"/>
      <c r="C228" s="356"/>
      <c r="D228" s="356"/>
      <c r="E228" s="356"/>
      <c r="F228" s="356"/>
      <c r="G228" s="356"/>
      <c r="H228" s="356"/>
      <c r="I228" s="356"/>
      <c r="J228" s="356"/>
      <c r="K228" s="356"/>
      <c r="L228" s="356"/>
      <c r="M228" s="356"/>
      <c r="N228" s="356"/>
      <c r="O228" s="356"/>
      <c r="P228" s="356"/>
      <c r="Q228" s="356"/>
      <c r="R228" s="356"/>
      <c r="S228" s="356"/>
      <c r="T228" s="356"/>
      <c r="U228" s="356"/>
      <c r="V228" s="356"/>
      <c r="W228" s="356"/>
      <c r="X228" s="356"/>
      <c r="Y228" s="356"/>
      <c r="Z228" s="356"/>
      <c r="AA228" s="356"/>
      <c r="AB228" s="356"/>
      <c r="AC228" s="356"/>
      <c r="AD228" s="356"/>
    </row>
    <row r="229" ht="23.25" customHeight="1">
      <c r="A229" s="356"/>
      <c r="B229" s="356"/>
      <c r="C229" s="356"/>
      <c r="D229" s="356"/>
      <c r="E229" s="356"/>
      <c r="F229" s="356"/>
      <c r="G229" s="356"/>
      <c r="H229" s="356"/>
      <c r="I229" s="356"/>
      <c r="J229" s="356"/>
      <c r="K229" s="356"/>
      <c r="L229" s="356"/>
      <c r="M229" s="356"/>
      <c r="N229" s="356"/>
      <c r="O229" s="356"/>
      <c r="P229" s="356"/>
      <c r="Q229" s="356"/>
      <c r="R229" s="356"/>
      <c r="S229" s="356"/>
      <c r="T229" s="356"/>
      <c r="U229" s="356"/>
      <c r="V229" s="356"/>
      <c r="W229" s="356"/>
      <c r="X229" s="356"/>
      <c r="Y229" s="356"/>
      <c r="Z229" s="356"/>
      <c r="AA229" s="356"/>
      <c r="AB229" s="356"/>
      <c r="AC229" s="356"/>
      <c r="AD229" s="356"/>
    </row>
    <row r="230" ht="23.25" customHeight="1">
      <c r="A230" s="356"/>
      <c r="B230" s="356"/>
      <c r="C230" s="356"/>
      <c r="D230" s="356"/>
      <c r="E230" s="356"/>
      <c r="F230" s="356"/>
      <c r="G230" s="356"/>
      <c r="H230" s="356"/>
      <c r="I230" s="356"/>
      <c r="J230" s="356"/>
      <c r="K230" s="356"/>
      <c r="L230" s="356"/>
      <c r="M230" s="356"/>
      <c r="N230" s="356"/>
      <c r="O230" s="356"/>
      <c r="P230" s="356"/>
      <c r="Q230" s="356"/>
      <c r="R230" s="356"/>
      <c r="S230" s="356"/>
      <c r="T230" s="356"/>
      <c r="U230" s="356"/>
      <c r="V230" s="356"/>
      <c r="W230" s="356"/>
      <c r="X230" s="356"/>
      <c r="Y230" s="356"/>
      <c r="Z230" s="356"/>
      <c r="AA230" s="356"/>
      <c r="AB230" s="356"/>
      <c r="AC230" s="356"/>
      <c r="AD230" s="356"/>
    </row>
    <row r="231" ht="23.25" customHeight="1">
      <c r="A231" s="356"/>
      <c r="B231" s="356"/>
      <c r="C231" s="356"/>
      <c r="D231" s="356"/>
      <c r="E231" s="356"/>
      <c r="F231" s="356"/>
      <c r="G231" s="356"/>
      <c r="H231" s="356"/>
      <c r="I231" s="356"/>
      <c r="J231" s="356"/>
      <c r="K231" s="356"/>
      <c r="L231" s="356"/>
      <c r="M231" s="356"/>
      <c r="N231" s="356"/>
      <c r="O231" s="356"/>
      <c r="P231" s="356"/>
      <c r="Q231" s="356"/>
      <c r="R231" s="356"/>
      <c r="S231" s="356"/>
      <c r="T231" s="356"/>
      <c r="U231" s="356"/>
      <c r="V231" s="356"/>
      <c r="W231" s="356"/>
      <c r="X231" s="356"/>
      <c r="Y231" s="356"/>
      <c r="Z231" s="356"/>
      <c r="AA231" s="356"/>
      <c r="AB231" s="356"/>
      <c r="AC231" s="356"/>
      <c r="AD231" s="356"/>
    </row>
    <row r="232" ht="23.25" customHeight="1">
      <c r="A232" s="356"/>
      <c r="B232" s="356"/>
      <c r="C232" s="356"/>
      <c r="D232" s="356"/>
      <c r="E232" s="356"/>
      <c r="F232" s="356"/>
      <c r="G232" s="356"/>
      <c r="H232" s="356"/>
      <c r="I232" s="356"/>
      <c r="J232" s="356"/>
      <c r="K232" s="356"/>
      <c r="L232" s="356"/>
      <c r="M232" s="356"/>
      <c r="N232" s="356"/>
      <c r="O232" s="356"/>
      <c r="P232" s="356"/>
      <c r="Q232" s="356"/>
      <c r="R232" s="356"/>
      <c r="S232" s="356"/>
      <c r="T232" s="356"/>
      <c r="U232" s="356"/>
      <c r="V232" s="356"/>
      <c r="W232" s="356"/>
      <c r="X232" s="356"/>
      <c r="Y232" s="356"/>
      <c r="Z232" s="356"/>
      <c r="AA232" s="356"/>
      <c r="AB232" s="356"/>
      <c r="AC232" s="356"/>
      <c r="AD232" s="356"/>
    </row>
    <row r="233" ht="23.25" customHeight="1">
      <c r="A233" s="356"/>
      <c r="B233" s="356"/>
      <c r="C233" s="356"/>
      <c r="D233" s="356"/>
      <c r="E233" s="356"/>
      <c r="F233" s="356"/>
      <c r="G233" s="356"/>
      <c r="H233" s="356"/>
      <c r="I233" s="356"/>
      <c r="J233" s="356"/>
      <c r="K233" s="356"/>
      <c r="L233" s="356"/>
      <c r="M233" s="356"/>
      <c r="N233" s="356"/>
      <c r="O233" s="356"/>
      <c r="P233" s="356"/>
      <c r="Q233" s="356"/>
      <c r="R233" s="356"/>
      <c r="S233" s="356"/>
      <c r="T233" s="356"/>
      <c r="U233" s="356"/>
      <c r="V233" s="356"/>
      <c r="W233" s="356"/>
      <c r="X233" s="356"/>
      <c r="Y233" s="356"/>
      <c r="Z233" s="356"/>
      <c r="AA233" s="356"/>
      <c r="AB233" s="356"/>
      <c r="AC233" s="356"/>
      <c r="AD233" s="356"/>
    </row>
    <row r="234" ht="23.25" customHeight="1">
      <c r="A234" s="356"/>
      <c r="B234" s="356"/>
      <c r="C234" s="356"/>
      <c r="D234" s="356"/>
      <c r="E234" s="356"/>
      <c r="F234" s="356"/>
      <c r="G234" s="356"/>
      <c r="H234" s="356"/>
      <c r="I234" s="356"/>
      <c r="J234" s="356"/>
      <c r="K234" s="356"/>
      <c r="L234" s="356"/>
      <c r="M234" s="356"/>
      <c r="N234" s="356"/>
      <c r="O234" s="356"/>
      <c r="P234" s="356"/>
      <c r="Q234" s="356"/>
      <c r="R234" s="356"/>
      <c r="S234" s="356"/>
      <c r="T234" s="356"/>
      <c r="U234" s="356"/>
      <c r="V234" s="356"/>
      <c r="W234" s="356"/>
      <c r="X234" s="356"/>
      <c r="Y234" s="356"/>
      <c r="Z234" s="356"/>
      <c r="AA234" s="356"/>
      <c r="AB234" s="356"/>
      <c r="AC234" s="356"/>
      <c r="AD234" s="356"/>
    </row>
    <row r="235" ht="23.25" customHeight="1">
      <c r="A235" s="356"/>
      <c r="B235" s="356"/>
      <c r="C235" s="356"/>
      <c r="D235" s="356"/>
      <c r="E235" s="356"/>
      <c r="F235" s="356"/>
      <c r="G235" s="356"/>
      <c r="H235" s="356"/>
      <c r="I235" s="356"/>
      <c r="J235" s="356"/>
      <c r="K235" s="356"/>
      <c r="L235" s="356"/>
      <c r="M235" s="356"/>
      <c r="N235" s="356"/>
      <c r="O235" s="356"/>
      <c r="P235" s="356"/>
      <c r="Q235" s="356"/>
      <c r="R235" s="356"/>
      <c r="S235" s="356"/>
      <c r="T235" s="356"/>
      <c r="U235" s="356"/>
      <c r="V235" s="356"/>
      <c r="W235" s="356"/>
      <c r="X235" s="356"/>
      <c r="Y235" s="356"/>
      <c r="Z235" s="356"/>
      <c r="AA235" s="356"/>
      <c r="AB235" s="356"/>
      <c r="AC235" s="356"/>
      <c r="AD235" s="356"/>
    </row>
    <row r="236" ht="23.25" customHeight="1">
      <c r="A236" s="356"/>
      <c r="B236" s="356"/>
      <c r="C236" s="356"/>
      <c r="D236" s="356"/>
      <c r="E236" s="356"/>
      <c r="F236" s="356"/>
      <c r="G236" s="356"/>
      <c r="H236" s="356"/>
      <c r="I236" s="356"/>
      <c r="J236" s="356"/>
      <c r="K236" s="356"/>
      <c r="L236" s="356"/>
      <c r="M236" s="356"/>
      <c r="N236" s="356"/>
      <c r="O236" s="356"/>
      <c r="P236" s="356"/>
      <c r="Q236" s="356"/>
      <c r="R236" s="356"/>
      <c r="S236" s="356"/>
      <c r="T236" s="356"/>
      <c r="U236" s="356"/>
      <c r="V236" s="356"/>
      <c r="W236" s="356"/>
      <c r="X236" s="356"/>
      <c r="Y236" s="356"/>
      <c r="Z236" s="356"/>
      <c r="AA236" s="356"/>
      <c r="AB236" s="356"/>
      <c r="AC236" s="356"/>
      <c r="AD236" s="356"/>
    </row>
    <row r="237" ht="23.25" customHeight="1">
      <c r="A237" s="356"/>
      <c r="B237" s="356"/>
      <c r="C237" s="356"/>
      <c r="D237" s="356"/>
      <c r="E237" s="356"/>
      <c r="F237" s="356"/>
      <c r="G237" s="356"/>
      <c r="H237" s="356"/>
      <c r="I237" s="356"/>
      <c r="J237" s="356"/>
      <c r="K237" s="356"/>
      <c r="L237" s="356"/>
      <c r="M237" s="356"/>
      <c r="N237" s="356"/>
      <c r="O237" s="356"/>
      <c r="P237" s="356"/>
      <c r="Q237" s="356"/>
      <c r="R237" s="356"/>
      <c r="S237" s="356"/>
      <c r="T237" s="356"/>
      <c r="U237" s="356"/>
      <c r="V237" s="356"/>
      <c r="W237" s="356"/>
      <c r="X237" s="356"/>
      <c r="Y237" s="356"/>
      <c r="Z237" s="356"/>
      <c r="AA237" s="356"/>
      <c r="AB237" s="356"/>
      <c r="AC237" s="356"/>
      <c r="AD237" s="356"/>
    </row>
    <row r="238" ht="23.25" customHeight="1">
      <c r="A238" s="356"/>
      <c r="B238" s="356"/>
      <c r="C238" s="356"/>
      <c r="D238" s="356"/>
      <c r="E238" s="356"/>
      <c r="F238" s="356"/>
      <c r="G238" s="356"/>
      <c r="H238" s="356"/>
      <c r="I238" s="356"/>
      <c r="J238" s="356"/>
      <c r="K238" s="356"/>
      <c r="L238" s="356"/>
      <c r="M238" s="356"/>
      <c r="N238" s="356"/>
      <c r="O238" s="356"/>
      <c r="P238" s="356"/>
      <c r="Q238" s="356"/>
      <c r="R238" s="356"/>
      <c r="S238" s="356"/>
      <c r="T238" s="356"/>
      <c r="U238" s="356"/>
      <c r="V238" s="356"/>
      <c r="W238" s="356"/>
      <c r="X238" s="356"/>
      <c r="Y238" s="356"/>
      <c r="Z238" s="356"/>
      <c r="AA238" s="356"/>
      <c r="AB238" s="356"/>
      <c r="AC238" s="356"/>
      <c r="AD238" s="356"/>
    </row>
    <row r="239" ht="23.25" customHeight="1">
      <c r="A239" s="356"/>
      <c r="B239" s="356"/>
      <c r="C239" s="356"/>
      <c r="D239" s="356"/>
      <c r="E239" s="356"/>
      <c r="F239" s="356"/>
      <c r="G239" s="356"/>
      <c r="H239" s="356"/>
      <c r="I239" s="356"/>
      <c r="J239" s="356"/>
      <c r="K239" s="356"/>
      <c r="L239" s="356"/>
      <c r="M239" s="356"/>
      <c r="N239" s="356"/>
      <c r="O239" s="356"/>
      <c r="P239" s="356"/>
      <c r="Q239" s="356"/>
      <c r="R239" s="356"/>
      <c r="S239" s="356"/>
      <c r="T239" s="356"/>
      <c r="U239" s="356"/>
      <c r="V239" s="356"/>
      <c r="W239" s="356"/>
      <c r="X239" s="356"/>
      <c r="Y239" s="356"/>
      <c r="Z239" s="356"/>
      <c r="AA239" s="356"/>
      <c r="AB239" s="356"/>
      <c r="AC239" s="356"/>
      <c r="AD239" s="356"/>
    </row>
    <row r="240" ht="23.25" customHeight="1">
      <c r="A240" s="356"/>
      <c r="B240" s="356"/>
      <c r="C240" s="356"/>
      <c r="D240" s="356"/>
      <c r="E240" s="356"/>
      <c r="F240" s="356"/>
      <c r="G240" s="356"/>
      <c r="H240" s="356"/>
      <c r="I240" s="356"/>
      <c r="J240" s="356"/>
      <c r="K240" s="356"/>
      <c r="L240" s="356"/>
      <c r="M240" s="356"/>
      <c r="N240" s="356"/>
      <c r="O240" s="356"/>
      <c r="P240" s="356"/>
      <c r="Q240" s="356"/>
      <c r="R240" s="356"/>
      <c r="S240" s="356"/>
      <c r="T240" s="356"/>
      <c r="U240" s="356"/>
      <c r="V240" s="356"/>
      <c r="W240" s="356"/>
      <c r="X240" s="356"/>
      <c r="Y240" s="356"/>
      <c r="Z240" s="356"/>
      <c r="AA240" s="356"/>
      <c r="AB240" s="356"/>
      <c r="AC240" s="356"/>
      <c r="AD240" s="356"/>
    </row>
    <row r="241" ht="23.25" customHeight="1">
      <c r="A241" s="356"/>
      <c r="B241" s="356"/>
      <c r="C241" s="356"/>
      <c r="D241" s="356"/>
      <c r="E241" s="356"/>
      <c r="F241" s="356"/>
      <c r="G241" s="356"/>
      <c r="H241" s="356"/>
      <c r="I241" s="356"/>
      <c r="J241" s="356"/>
      <c r="K241" s="356"/>
      <c r="L241" s="356"/>
      <c r="M241" s="356"/>
      <c r="N241" s="356"/>
      <c r="O241" s="356"/>
      <c r="P241" s="356"/>
      <c r="Q241" s="356"/>
      <c r="R241" s="356"/>
      <c r="S241" s="356"/>
      <c r="T241" s="356"/>
      <c r="U241" s="356"/>
      <c r="V241" s="356"/>
      <c r="W241" s="356"/>
      <c r="X241" s="356"/>
      <c r="Y241" s="356"/>
      <c r="Z241" s="356"/>
      <c r="AA241" s="356"/>
      <c r="AB241" s="356"/>
      <c r="AC241" s="356"/>
      <c r="AD241" s="356"/>
    </row>
    <row r="242" ht="23.25" customHeight="1">
      <c r="A242" s="356"/>
      <c r="B242" s="356"/>
      <c r="C242" s="356"/>
      <c r="D242" s="356"/>
      <c r="E242" s="356"/>
      <c r="F242" s="356"/>
      <c r="G242" s="356"/>
      <c r="H242" s="356"/>
      <c r="I242" s="356"/>
      <c r="J242" s="356"/>
      <c r="K242" s="356"/>
      <c r="L242" s="356"/>
      <c r="M242" s="356"/>
      <c r="N242" s="356"/>
      <c r="O242" s="356"/>
      <c r="P242" s="356"/>
      <c r="Q242" s="356"/>
      <c r="R242" s="356"/>
      <c r="S242" s="356"/>
      <c r="T242" s="356"/>
      <c r="U242" s="356"/>
      <c r="V242" s="356"/>
      <c r="W242" s="356"/>
      <c r="X242" s="356"/>
      <c r="Y242" s="356"/>
      <c r="Z242" s="356"/>
      <c r="AA242" s="356"/>
      <c r="AB242" s="356"/>
      <c r="AC242" s="356"/>
      <c r="AD242" s="356"/>
    </row>
    <row r="243" ht="23.25" customHeight="1">
      <c r="A243" s="356"/>
      <c r="B243" s="356"/>
      <c r="C243" s="356"/>
      <c r="D243" s="356"/>
      <c r="E243" s="356"/>
      <c r="F243" s="356"/>
      <c r="G243" s="356"/>
      <c r="H243" s="356"/>
      <c r="I243" s="356"/>
      <c r="J243" s="356"/>
      <c r="K243" s="356"/>
      <c r="L243" s="356"/>
      <c r="M243" s="356"/>
      <c r="N243" s="356"/>
      <c r="O243" s="356"/>
      <c r="P243" s="356"/>
      <c r="Q243" s="356"/>
      <c r="R243" s="356"/>
      <c r="S243" s="356"/>
      <c r="T243" s="356"/>
      <c r="U243" s="356"/>
      <c r="V243" s="356"/>
      <c r="W243" s="356"/>
      <c r="X243" s="356"/>
      <c r="Y243" s="356"/>
      <c r="Z243" s="356"/>
      <c r="AA243" s="356"/>
      <c r="AB243" s="356"/>
      <c r="AC243" s="356"/>
      <c r="AD243" s="356"/>
    </row>
    <row r="244" ht="23.25" customHeight="1">
      <c r="A244" s="356"/>
      <c r="B244" s="356"/>
      <c r="C244" s="356"/>
      <c r="D244" s="356"/>
      <c r="E244" s="356"/>
      <c r="F244" s="356"/>
      <c r="G244" s="356"/>
      <c r="H244" s="356"/>
      <c r="I244" s="356"/>
      <c r="J244" s="356"/>
      <c r="K244" s="356"/>
      <c r="L244" s="356"/>
      <c r="M244" s="356"/>
      <c r="N244" s="356"/>
      <c r="O244" s="356"/>
      <c r="P244" s="356"/>
      <c r="Q244" s="356"/>
      <c r="R244" s="356"/>
      <c r="S244" s="356"/>
      <c r="T244" s="356"/>
      <c r="U244" s="356"/>
      <c r="V244" s="356"/>
      <c r="W244" s="356"/>
      <c r="X244" s="356"/>
      <c r="Y244" s="356"/>
      <c r="Z244" s="356"/>
      <c r="AA244" s="356"/>
      <c r="AB244" s="356"/>
      <c r="AC244" s="356"/>
      <c r="AD244" s="356"/>
    </row>
    <row r="245" ht="23.25" customHeight="1">
      <c r="A245" s="356"/>
      <c r="B245" s="356"/>
      <c r="C245" s="356"/>
      <c r="D245" s="356"/>
      <c r="E245" s="356"/>
      <c r="F245" s="356"/>
      <c r="G245" s="356"/>
      <c r="H245" s="356"/>
      <c r="I245" s="356"/>
      <c r="J245" s="356"/>
      <c r="K245" s="356"/>
      <c r="L245" s="356"/>
      <c r="M245" s="356"/>
      <c r="N245" s="356"/>
      <c r="O245" s="356"/>
      <c r="P245" s="356"/>
      <c r="Q245" s="356"/>
      <c r="R245" s="356"/>
      <c r="S245" s="356"/>
      <c r="T245" s="356"/>
      <c r="U245" s="356"/>
      <c r="V245" s="356"/>
      <c r="W245" s="356"/>
      <c r="X245" s="356"/>
      <c r="Y245" s="356"/>
      <c r="Z245" s="356"/>
      <c r="AA245" s="356"/>
      <c r="AB245" s="356"/>
      <c r="AC245" s="356"/>
      <c r="AD245" s="356"/>
    </row>
    <row r="246" ht="23.25" customHeight="1">
      <c r="A246" s="356"/>
      <c r="B246" s="356"/>
      <c r="C246" s="356"/>
      <c r="D246" s="356"/>
      <c r="E246" s="356"/>
      <c r="F246" s="356"/>
      <c r="G246" s="356"/>
      <c r="H246" s="356"/>
      <c r="I246" s="356"/>
      <c r="J246" s="356"/>
      <c r="K246" s="356"/>
      <c r="L246" s="356"/>
      <c r="M246" s="356"/>
      <c r="N246" s="356"/>
      <c r="O246" s="356"/>
      <c r="P246" s="356"/>
      <c r="Q246" s="356"/>
      <c r="R246" s="356"/>
      <c r="S246" s="356"/>
      <c r="T246" s="356"/>
      <c r="U246" s="356"/>
      <c r="V246" s="356"/>
      <c r="W246" s="356"/>
      <c r="X246" s="356"/>
      <c r="Y246" s="356"/>
      <c r="Z246" s="356"/>
      <c r="AA246" s="356"/>
      <c r="AB246" s="356"/>
      <c r="AC246" s="356"/>
      <c r="AD246" s="356"/>
    </row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paperSize="9" scale="53" orientation="landscape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7.0" topLeftCell="A8" activePane="bottomLeft" state="frozen"/>
      <selection activeCell="B9" sqref="B9" pane="bottomLeft"/>
    </sheetView>
  </sheetViews>
  <sheetFormatPr customHeight="1" defaultColWidth="14.43" defaultRowHeight="15.0"/>
  <cols>
    <col customWidth="1" min="1" max="1" width="23.43"/>
    <col customWidth="1" min="2" max="2" width="22.86"/>
    <col customWidth="1" min="3" max="3" width="23.14"/>
    <col customWidth="1" min="4" max="4" width="19.86"/>
    <col customWidth="1" min="5" max="5" width="21.0"/>
    <col customWidth="1" min="6" max="7" width="19.86"/>
    <col customWidth="1" min="8" max="8" width="141.57"/>
    <col customWidth="1" min="9" max="9" width="23.29"/>
    <col customWidth="1" min="10" max="10" width="83.29"/>
    <col customWidth="1" min="11" max="30" width="19.86"/>
  </cols>
  <sheetData>
    <row r="1" ht="23.25" customHeight="1">
      <c r="A1" s="355" t="s">
        <v>53</v>
      </c>
      <c r="B1" s="356"/>
      <c r="C1" s="356"/>
      <c r="D1" s="356"/>
      <c r="E1" s="356"/>
      <c r="F1" s="356"/>
      <c r="G1" s="356"/>
      <c r="H1" s="356"/>
      <c r="I1" s="356"/>
      <c r="J1" s="356"/>
      <c r="K1" s="356"/>
      <c r="L1" s="356"/>
      <c r="M1" s="356"/>
      <c r="N1" s="356"/>
      <c r="O1" s="356"/>
      <c r="P1" s="356"/>
      <c r="Q1" s="356"/>
      <c r="R1" s="356"/>
      <c r="S1" s="356"/>
      <c r="T1" s="356"/>
      <c r="U1" s="356"/>
      <c r="V1" s="356"/>
      <c r="W1" s="356"/>
      <c r="X1" s="356"/>
      <c r="Y1" s="356"/>
      <c r="Z1" s="356"/>
      <c r="AA1" s="356"/>
      <c r="AB1" s="356"/>
      <c r="AC1" s="356"/>
      <c r="AD1" s="356"/>
    </row>
    <row r="2" ht="23.25" customHeight="1">
      <c r="A2" s="356"/>
      <c r="B2" s="356"/>
      <c r="C2" s="356"/>
      <c r="D2" s="356"/>
      <c r="E2" s="356"/>
      <c r="F2" s="356"/>
      <c r="G2" s="356"/>
      <c r="H2" s="356"/>
      <c r="I2" s="356"/>
      <c r="J2" s="356"/>
      <c r="K2" s="356"/>
      <c r="L2" s="356"/>
      <c r="M2" s="356"/>
      <c r="N2" s="356"/>
      <c r="O2" s="356"/>
      <c r="P2" s="356"/>
      <c r="Q2" s="356"/>
      <c r="R2" s="356"/>
      <c r="S2" s="356"/>
      <c r="T2" s="356"/>
      <c r="U2" s="356"/>
      <c r="V2" s="356"/>
      <c r="W2" s="356"/>
      <c r="X2" s="356"/>
      <c r="Y2" s="356"/>
      <c r="Z2" s="356"/>
      <c r="AA2" s="356"/>
      <c r="AB2" s="356"/>
      <c r="AC2" s="356"/>
      <c r="AD2" s="356"/>
    </row>
    <row r="3" ht="23.25" customHeight="1">
      <c r="A3" s="355" t="s">
        <v>116</v>
      </c>
      <c r="B3" s="356"/>
      <c r="C3" s="356"/>
      <c r="D3" s="356"/>
      <c r="E3" s="356"/>
      <c r="F3" s="356"/>
      <c r="G3" s="356"/>
      <c r="H3" s="356"/>
      <c r="I3" s="356"/>
      <c r="J3" s="356"/>
      <c r="K3" s="356"/>
      <c r="L3" s="356"/>
      <c r="M3" s="356"/>
      <c r="N3" s="356"/>
      <c r="O3" s="356"/>
      <c r="P3" s="356"/>
      <c r="Q3" s="356"/>
      <c r="R3" s="356"/>
      <c r="S3" s="356"/>
      <c r="T3" s="356"/>
      <c r="U3" s="356"/>
      <c r="V3" s="356"/>
      <c r="W3" s="356"/>
      <c r="X3" s="356"/>
      <c r="Y3" s="356"/>
      <c r="Z3" s="356"/>
      <c r="AA3" s="356"/>
      <c r="AB3" s="356"/>
      <c r="AC3" s="356"/>
      <c r="AD3" s="356"/>
    </row>
    <row r="4" ht="23.25" customHeight="1">
      <c r="A4" s="355" t="s">
        <v>117</v>
      </c>
      <c r="B4" s="358" t="s">
        <v>176</v>
      </c>
      <c r="C4" s="356"/>
      <c r="D4" s="356"/>
      <c r="E4" s="356"/>
      <c r="F4" s="356"/>
      <c r="G4" s="356"/>
      <c r="H4" s="356"/>
      <c r="I4" s="356"/>
      <c r="J4" s="356"/>
      <c r="K4" s="356"/>
      <c r="L4" s="356"/>
      <c r="M4" s="356"/>
      <c r="N4" s="356"/>
      <c r="O4" s="356"/>
      <c r="P4" s="356"/>
      <c r="Q4" s="356"/>
      <c r="R4" s="356"/>
      <c r="S4" s="356"/>
      <c r="T4" s="356"/>
      <c r="U4" s="356"/>
      <c r="V4" s="356"/>
      <c r="W4" s="356"/>
      <c r="X4" s="356"/>
      <c r="Y4" s="356"/>
      <c r="Z4" s="356"/>
      <c r="AA4" s="356"/>
      <c r="AB4" s="356"/>
      <c r="AC4" s="356"/>
      <c r="AD4" s="356"/>
    </row>
    <row r="5" ht="23.25" customHeight="1">
      <c r="A5" s="355"/>
      <c r="B5" s="401"/>
      <c r="C5" s="356"/>
      <c r="D5" s="356"/>
      <c r="E5" s="356"/>
      <c r="F5" s="356"/>
      <c r="G5" s="356"/>
      <c r="H5" s="356"/>
      <c r="I5" s="356"/>
      <c r="J5" s="356"/>
      <c r="K5" s="356"/>
      <c r="L5" s="356"/>
      <c r="M5" s="356"/>
      <c r="N5" s="356"/>
      <c r="O5" s="356"/>
      <c r="P5" s="356"/>
      <c r="Q5" s="356"/>
      <c r="R5" s="356"/>
      <c r="S5" s="356"/>
      <c r="T5" s="356"/>
      <c r="U5" s="356"/>
      <c r="V5" s="356"/>
      <c r="W5" s="356"/>
      <c r="X5" s="356"/>
      <c r="Y5" s="356"/>
      <c r="Z5" s="356"/>
      <c r="AA5" s="356"/>
      <c r="AB5" s="356"/>
      <c r="AC5" s="356"/>
      <c r="AD5" s="356"/>
    </row>
    <row r="6" ht="23.25" customHeight="1">
      <c r="A6" s="356"/>
      <c r="B6" s="356"/>
      <c r="C6" s="356"/>
      <c r="D6" s="356"/>
      <c r="E6" s="356"/>
      <c r="F6" s="356"/>
      <c r="G6" s="356"/>
      <c r="H6" s="356"/>
      <c r="I6" s="359">
        <v>0.011</v>
      </c>
      <c r="J6" s="356"/>
      <c r="K6" s="356"/>
      <c r="L6" s="356"/>
      <c r="M6" s="356"/>
      <c r="N6" s="356"/>
      <c r="O6" s="356"/>
      <c r="P6" s="356"/>
      <c r="Q6" s="356"/>
      <c r="R6" s="356"/>
      <c r="S6" s="356"/>
      <c r="T6" s="356"/>
      <c r="U6" s="356"/>
      <c r="V6" s="356"/>
      <c r="W6" s="356"/>
      <c r="X6" s="356"/>
      <c r="Y6" s="356"/>
      <c r="Z6" s="356"/>
      <c r="AA6" s="356"/>
      <c r="AB6" s="356"/>
      <c r="AC6" s="356"/>
      <c r="AD6" s="356"/>
    </row>
    <row r="7" ht="23.25" customHeight="1">
      <c r="A7" s="360" t="s">
        <v>119</v>
      </c>
      <c r="B7" s="361" t="s">
        <v>120</v>
      </c>
      <c r="C7" s="362" t="s">
        <v>121</v>
      </c>
      <c r="D7" s="362" t="s">
        <v>122</v>
      </c>
      <c r="E7" s="362" t="s">
        <v>123</v>
      </c>
      <c r="F7" s="362" t="s">
        <v>124</v>
      </c>
      <c r="G7" s="402" t="s">
        <v>125</v>
      </c>
      <c r="H7" s="403" t="s">
        <v>12</v>
      </c>
      <c r="I7" s="404" t="s">
        <v>179</v>
      </c>
      <c r="J7" s="365" t="s">
        <v>178</v>
      </c>
      <c r="K7" s="356"/>
      <c r="L7" s="356"/>
      <c r="M7" s="356"/>
      <c r="N7" s="356"/>
      <c r="O7" s="356"/>
      <c r="P7" s="356"/>
      <c r="Q7" s="356"/>
      <c r="R7" s="356"/>
      <c r="S7" s="356"/>
      <c r="T7" s="356"/>
      <c r="U7" s="356"/>
      <c r="V7" s="356"/>
      <c r="W7" s="356"/>
      <c r="X7" s="356"/>
      <c r="Y7" s="356"/>
      <c r="Z7" s="356"/>
      <c r="AA7" s="356"/>
      <c r="AB7" s="356"/>
      <c r="AC7" s="356"/>
      <c r="AD7" s="356"/>
    </row>
    <row r="8" ht="38.25" customHeight="1">
      <c r="A8" s="405" t="str">
        <f>+SUMMARY!#REF!</f>
        <v>#ERROR!</v>
      </c>
      <c r="B8" s="368" t="str">
        <f>+SUMMARY!#REF!</f>
        <v>#ERROR!</v>
      </c>
      <c r="C8" s="368" t="str">
        <f>+SUMMARY!#REF!</f>
        <v>#ERROR!</v>
      </c>
      <c r="D8" s="368" t="str">
        <f>+SUMMARY!#REF!</f>
        <v>#ERROR!</v>
      </c>
      <c r="E8" s="368" t="str">
        <f>+SUMMARY!#REF!</f>
        <v>#ERROR!</v>
      </c>
      <c r="F8" s="368" t="str">
        <f>+SUMMARY!#REF!</f>
        <v>#ERROR!</v>
      </c>
      <c r="G8" s="368" t="str">
        <f>+SUMMARY!#REF!</f>
        <v>#ERROR!</v>
      </c>
      <c r="H8" s="406" t="str">
        <f>+SUMMARY!#REF!</f>
        <v>#ERROR!</v>
      </c>
      <c r="I8" s="407" t="str">
        <f t="shared" ref="I8:I38" si="1">E8/B8</f>
        <v>#ERROR!</v>
      </c>
      <c r="J8" s="371"/>
      <c r="K8" s="356"/>
      <c r="L8" s="356"/>
      <c r="M8" s="356"/>
      <c r="N8" s="356"/>
      <c r="O8" s="356"/>
      <c r="P8" s="356"/>
      <c r="Q8" s="356"/>
      <c r="R8" s="356"/>
      <c r="S8" s="356"/>
      <c r="T8" s="356"/>
      <c r="U8" s="356"/>
      <c r="V8" s="356"/>
      <c r="W8" s="356"/>
      <c r="X8" s="356"/>
      <c r="Y8" s="356"/>
      <c r="Z8" s="356"/>
      <c r="AA8" s="356"/>
      <c r="AB8" s="356"/>
      <c r="AC8" s="356"/>
      <c r="AD8" s="356"/>
    </row>
    <row r="9" ht="38.25" customHeight="1">
      <c r="A9" s="405">
        <f>+SUMMARY!A7</f>
        <v>44319</v>
      </c>
      <c r="B9" s="368">
        <f>+SUMMARY!B7</f>
        <v>24493.86</v>
      </c>
      <c r="C9" s="368">
        <f>+SUMMARY!C7</f>
        <v>23618.84563</v>
      </c>
      <c r="D9" s="368">
        <f>+SUMMARY!D7</f>
        <v>105.150174</v>
      </c>
      <c r="E9" s="368">
        <f>+SUMMARY!E7</f>
        <v>237.6</v>
      </c>
      <c r="F9" s="368">
        <f>+SUMMARY!F7</f>
        <v>377.22264</v>
      </c>
      <c r="G9" s="368">
        <f>+SUMMARY!G7</f>
        <v>155.04156</v>
      </c>
      <c r="H9" s="406" t="str">
        <f>+SUMMARY!H7</f>
        <v>HRD2960/HRD2960/HRD2940/HRD2960/HRD2940/HRD2930/HRD2930</v>
      </c>
      <c r="I9" s="407">
        <f t="shared" si="1"/>
        <v>0.00970039022</v>
      </c>
      <c r="J9" s="371"/>
      <c r="K9" s="356"/>
      <c r="L9" s="356"/>
      <c r="M9" s="356"/>
      <c r="N9" s="356"/>
      <c r="O9" s="356"/>
      <c r="P9" s="356"/>
      <c r="Q9" s="356"/>
      <c r="R9" s="356"/>
      <c r="S9" s="356"/>
      <c r="T9" s="356"/>
      <c r="U9" s="356"/>
      <c r="V9" s="356"/>
      <c r="W9" s="356"/>
      <c r="X9" s="356"/>
      <c r="Y9" s="356"/>
      <c r="Z9" s="356"/>
      <c r="AA9" s="356"/>
      <c r="AB9" s="356"/>
      <c r="AC9" s="356"/>
      <c r="AD9" s="356"/>
    </row>
    <row r="10" ht="38.25" customHeight="1">
      <c r="A10" s="405">
        <f>+SUMMARY!A8</f>
        <v>44320</v>
      </c>
      <c r="B10" s="368">
        <f>+SUMMARY!B8</f>
        <v>16930.085</v>
      </c>
      <c r="C10" s="368">
        <f>+SUMMARY!C8</f>
        <v>16255.82965</v>
      </c>
      <c r="D10" s="368">
        <f>+SUMMARY!D8</f>
        <v>52.198908</v>
      </c>
      <c r="E10" s="368">
        <f>+SUMMARY!E8</f>
        <v>133.2</v>
      </c>
      <c r="F10" s="368">
        <f>+SUMMARY!F8</f>
        <v>408.897078</v>
      </c>
      <c r="G10" s="368">
        <f>+SUMMARY!G8</f>
        <v>79.959362</v>
      </c>
      <c r="H10" s="406" t="str">
        <f>+SUMMARY!H8</f>
        <v>HRD2940/D1870/HRD2930</v>
      </c>
      <c r="I10" s="407">
        <f t="shared" si="1"/>
        <v>0.007867650989</v>
      </c>
      <c r="J10" s="371"/>
      <c r="K10" s="356"/>
      <c r="L10" s="356"/>
      <c r="M10" s="356"/>
      <c r="N10" s="356"/>
      <c r="O10" s="356"/>
      <c r="P10" s="356"/>
      <c r="Q10" s="356"/>
      <c r="R10" s="356"/>
      <c r="S10" s="356"/>
      <c r="T10" s="356"/>
      <c r="U10" s="356"/>
      <c r="V10" s="356"/>
      <c r="W10" s="356"/>
      <c r="X10" s="356"/>
      <c r="Y10" s="356"/>
      <c r="Z10" s="356"/>
      <c r="AA10" s="356"/>
      <c r="AB10" s="356"/>
      <c r="AC10" s="356"/>
      <c r="AD10" s="356"/>
    </row>
    <row r="11" ht="38.25" customHeight="1">
      <c r="A11" s="405">
        <f>+SUMMARY!A9</f>
        <v>44321</v>
      </c>
      <c r="B11" s="368">
        <f>+SUMMARY!B9</f>
        <v>18795.6</v>
      </c>
      <c r="C11" s="368">
        <f>+SUMMARY!C9</f>
        <v>17898.91454</v>
      </c>
      <c r="D11" s="368">
        <f>+SUMMARY!D9</f>
        <v>93.7545932</v>
      </c>
      <c r="E11" s="368">
        <f>+SUMMARY!E9</f>
        <v>154.2</v>
      </c>
      <c r="F11" s="368">
        <f>+SUMMARY!F9</f>
        <v>566.986266</v>
      </c>
      <c r="G11" s="368">
        <f>+SUMMARY!G9</f>
        <v>81.7445995</v>
      </c>
      <c r="H11" s="406" t="str">
        <f>+SUMMARY!H9</f>
        <v>D2070/D2070/HRD2930/HRD2940/HRD2940//</v>
      </c>
      <c r="I11" s="407">
        <f t="shared" si="1"/>
        <v>0.008204047756</v>
      </c>
      <c r="J11" s="371"/>
      <c r="K11" s="356"/>
      <c r="L11" s="356"/>
      <c r="M11" s="356"/>
      <c r="N11" s="356"/>
      <c r="O11" s="356"/>
      <c r="P11" s="356"/>
      <c r="Q11" s="356"/>
      <c r="R11" s="356"/>
      <c r="S11" s="356"/>
      <c r="T11" s="356"/>
      <c r="U11" s="356"/>
      <c r="V11" s="356"/>
      <c r="W11" s="356"/>
      <c r="X11" s="356"/>
      <c r="Y11" s="356"/>
      <c r="Z11" s="356"/>
      <c r="AA11" s="356"/>
      <c r="AB11" s="356"/>
      <c r="AC11" s="356"/>
      <c r="AD11" s="356"/>
    </row>
    <row r="12" ht="38.25" customHeight="1">
      <c r="A12" s="405">
        <f>+SUMMARY!A10</f>
        <v>44322</v>
      </c>
      <c r="B12" s="368">
        <f>+SUMMARY!B10</f>
        <v>19574.393</v>
      </c>
      <c r="C12" s="368">
        <f>+SUMMARY!C10</f>
        <v>18795.91836</v>
      </c>
      <c r="D12" s="368">
        <f>+SUMMARY!D10</f>
        <v>81.5648188</v>
      </c>
      <c r="E12" s="368">
        <f>+SUMMARY!E10</f>
        <v>158.4</v>
      </c>
      <c r="F12" s="368">
        <f>+SUMMARY!F10</f>
        <v>345.3611096</v>
      </c>
      <c r="G12" s="368">
        <f>+SUMMARY!G10</f>
        <v>193.1487164</v>
      </c>
      <c r="H12" s="406" t="str">
        <f>+SUMMARY!H10</f>
        <v>D2450GT/HRD2940/HRD2940/HRD2930</v>
      </c>
      <c r="I12" s="407">
        <f t="shared" si="1"/>
        <v>0.008092204954</v>
      </c>
      <c r="J12" s="371"/>
      <c r="K12" s="356"/>
      <c r="L12" s="356"/>
      <c r="M12" s="356"/>
      <c r="N12" s="356"/>
      <c r="O12" s="356"/>
      <c r="P12" s="356"/>
      <c r="Q12" s="356"/>
      <c r="R12" s="356"/>
      <c r="S12" s="356"/>
      <c r="T12" s="356"/>
      <c r="U12" s="356"/>
      <c r="V12" s="356"/>
      <c r="W12" s="356"/>
      <c r="X12" s="356"/>
      <c r="Y12" s="356"/>
      <c r="Z12" s="356"/>
      <c r="AA12" s="356"/>
      <c r="AB12" s="356"/>
      <c r="AC12" s="356"/>
      <c r="AD12" s="356"/>
    </row>
    <row r="13" ht="38.25" customHeight="1">
      <c r="A13" s="405">
        <f>+SUMMARY!A11</f>
        <v>44323</v>
      </c>
      <c r="B13" s="368">
        <f>+SUMMARY!B11</f>
        <v>16084.096</v>
      </c>
      <c r="C13" s="368">
        <f>+SUMMARY!C11</f>
        <v>14677.47529</v>
      </c>
      <c r="D13" s="368">
        <f>+SUMMARY!D11</f>
        <v>394.182624</v>
      </c>
      <c r="E13" s="368">
        <f>+SUMMARY!E11</f>
        <v>149.4</v>
      </c>
      <c r="F13" s="368">
        <f>+SUMMARY!F11</f>
        <v>747.305925</v>
      </c>
      <c r="G13" s="368">
        <f>+SUMMARY!G11</f>
        <v>115.7321638</v>
      </c>
      <c r="H13" s="406" t="str">
        <f>+SUMMARY!H11</f>
        <v>D1650/D1850/HRD2940/HRD2930/D2220//</v>
      </c>
      <c r="I13" s="407">
        <f t="shared" si="1"/>
        <v>0.009288678705</v>
      </c>
      <c r="J13" s="371"/>
      <c r="K13" s="356"/>
      <c r="L13" s="356"/>
      <c r="M13" s="356"/>
      <c r="N13" s="356"/>
      <c r="O13" s="356"/>
      <c r="P13" s="356"/>
      <c r="Q13" s="356"/>
      <c r="R13" s="356"/>
      <c r="S13" s="356"/>
      <c r="T13" s="356"/>
      <c r="U13" s="356"/>
      <c r="V13" s="356"/>
      <c r="W13" s="356"/>
      <c r="X13" s="356"/>
      <c r="Y13" s="356"/>
      <c r="Z13" s="356"/>
      <c r="AA13" s="356"/>
      <c r="AB13" s="356"/>
      <c r="AC13" s="356"/>
      <c r="AD13" s="356"/>
    </row>
    <row r="14" ht="38.25" customHeight="1">
      <c r="A14" s="405">
        <f>+SUMMARY!A12</f>
        <v>44324</v>
      </c>
      <c r="B14" s="368">
        <f>+SUMMARY!B12</f>
        <v>16334.984</v>
      </c>
      <c r="C14" s="368">
        <f>+SUMMARY!C12</f>
        <v>15223.98345</v>
      </c>
      <c r="D14" s="368">
        <f>+SUMMARY!D12</f>
        <v>62.5632726</v>
      </c>
      <c r="E14" s="368">
        <f>+SUMMARY!E12</f>
        <v>114.6</v>
      </c>
      <c r="F14" s="368">
        <f>+SUMMARY!F12</f>
        <v>832.6108696</v>
      </c>
      <c r="G14" s="368">
        <f>+SUMMARY!G12</f>
        <v>101.2264044</v>
      </c>
      <c r="H14" s="408" t="str">
        <f>+SUMMARY!H12</f>
        <v>D1870/D2220/D2450GT/HRD2960///</v>
      </c>
      <c r="I14" s="407">
        <f t="shared" si="1"/>
        <v>0.007015617524</v>
      </c>
      <c r="J14" s="409"/>
      <c r="K14" s="410"/>
      <c r="L14" s="410"/>
      <c r="M14" s="410"/>
      <c r="N14" s="410"/>
      <c r="O14" s="410"/>
      <c r="P14" s="410"/>
      <c r="Q14" s="410"/>
      <c r="R14" s="410"/>
      <c r="S14" s="410"/>
      <c r="T14" s="410"/>
      <c r="U14" s="410"/>
      <c r="V14" s="410"/>
      <c r="W14" s="410"/>
      <c r="X14" s="410"/>
      <c r="Y14" s="410"/>
      <c r="Z14" s="410"/>
      <c r="AA14" s="410"/>
      <c r="AB14" s="410"/>
      <c r="AC14" s="410"/>
      <c r="AD14" s="410"/>
    </row>
    <row r="15" ht="38.25" customHeight="1">
      <c r="A15" s="405">
        <f>+SUMMARY!A13</f>
        <v>44326</v>
      </c>
      <c r="B15" s="368">
        <f>+SUMMARY!B13</f>
        <v>37420.63786</v>
      </c>
      <c r="C15" s="368">
        <f>+SUMMARY!C13</f>
        <v>35792.22645</v>
      </c>
      <c r="D15" s="368">
        <f>+SUMMARY!D13</f>
        <v>96.0312649</v>
      </c>
      <c r="E15" s="368">
        <f>+SUMMARY!E13</f>
        <v>214.2</v>
      </c>
      <c r="F15" s="368">
        <f>+SUMMARY!F13</f>
        <v>1179.657765</v>
      </c>
      <c r="G15" s="368">
        <f>+SUMMARY!G13</f>
        <v>138.5223781</v>
      </c>
      <c r="H15" s="406" t="str">
        <f>+SUMMARY!H13</f>
        <v>D2450GT/HRD2940/HRD2940/HRD2940/HRD2930/C630/D1230/</v>
      </c>
      <c r="I15" s="407">
        <f t="shared" si="1"/>
        <v>0.005724114079</v>
      </c>
      <c r="J15" s="371"/>
      <c r="K15" s="356"/>
      <c r="L15" s="356"/>
      <c r="M15" s="356"/>
      <c r="N15" s="356"/>
      <c r="O15" s="356"/>
      <c r="P15" s="356"/>
      <c r="Q15" s="356"/>
      <c r="R15" s="356"/>
      <c r="S15" s="356"/>
      <c r="T15" s="356"/>
      <c r="U15" s="356"/>
      <c r="V15" s="356"/>
      <c r="W15" s="356"/>
      <c r="X15" s="356"/>
      <c r="Y15" s="356"/>
      <c r="Z15" s="356"/>
      <c r="AA15" s="356"/>
      <c r="AB15" s="356"/>
      <c r="AC15" s="356"/>
      <c r="AD15" s="356"/>
    </row>
    <row r="16" ht="38.25" customHeight="1">
      <c r="A16" s="405">
        <f>+SUMMARY!A14</f>
        <v>44327</v>
      </c>
      <c r="B16" s="368">
        <f>+SUMMARY!B14</f>
        <v>34286.2615</v>
      </c>
      <c r="C16" s="368">
        <f>+SUMMARY!C14</f>
        <v>32447.78857</v>
      </c>
      <c r="D16" s="368">
        <f>+SUMMARY!D14</f>
        <v>152.072168</v>
      </c>
      <c r="E16" s="368">
        <f>+SUMMARY!E14</f>
        <v>309</v>
      </c>
      <c r="F16" s="368">
        <f>+SUMMARY!F14</f>
        <v>1231.408534</v>
      </c>
      <c r="G16" s="368">
        <f>+SUMMARY!G14</f>
        <v>145.9922262</v>
      </c>
      <c r="H16" s="406" t="str">
        <f>+SUMMARY!H14</f>
        <v>HRD2940/HRD2930/HRD2940/HRD2960/D2220/D2220/C630/D1230/D1670</v>
      </c>
      <c r="I16" s="407">
        <f t="shared" si="1"/>
        <v>0.009012356159</v>
      </c>
      <c r="J16" s="371"/>
      <c r="K16" s="356"/>
      <c r="L16" s="356"/>
      <c r="M16" s="356"/>
      <c r="N16" s="356"/>
      <c r="O16" s="356"/>
      <c r="P16" s="356"/>
      <c r="Q16" s="356"/>
      <c r="R16" s="356"/>
      <c r="S16" s="356"/>
      <c r="T16" s="356"/>
      <c r="U16" s="356"/>
      <c r="V16" s="356"/>
      <c r="W16" s="356"/>
      <c r="X16" s="356"/>
      <c r="Y16" s="356"/>
      <c r="Z16" s="356"/>
      <c r="AA16" s="356"/>
      <c r="AB16" s="356"/>
      <c r="AC16" s="356"/>
      <c r="AD16" s="356"/>
    </row>
    <row r="17" ht="38.25" customHeight="1">
      <c r="A17" s="405">
        <f>+SUMMARY!A15</f>
        <v>44328</v>
      </c>
      <c r="B17" s="368">
        <f>+SUMMARY!B15</f>
        <v>13204.074</v>
      </c>
      <c r="C17" s="368">
        <f>+SUMMARY!C15</f>
        <v>12448.06188</v>
      </c>
      <c r="D17" s="368">
        <f>+SUMMARY!D15</f>
        <v>67.26078</v>
      </c>
      <c r="E17" s="368">
        <f>+SUMMARY!E15</f>
        <v>118.8</v>
      </c>
      <c r="F17" s="368">
        <f>+SUMMARY!F15</f>
        <v>502.4273774</v>
      </c>
      <c r="G17" s="368">
        <f>+SUMMARY!G15</f>
        <v>67.5239586</v>
      </c>
      <c r="H17" s="406" t="str">
        <f>+SUMMARY!H15</f>
        <v>D1870/D1850/HRD2960/HRD2930///</v>
      </c>
      <c r="I17" s="407">
        <f t="shared" si="1"/>
        <v>0.00899722313</v>
      </c>
      <c r="J17" s="371"/>
      <c r="K17" s="356"/>
      <c r="L17" s="356"/>
      <c r="M17" s="356"/>
      <c r="N17" s="356"/>
      <c r="O17" s="356"/>
      <c r="P17" s="356"/>
      <c r="Q17" s="356"/>
      <c r="R17" s="356"/>
      <c r="S17" s="356"/>
      <c r="T17" s="356"/>
      <c r="U17" s="356"/>
      <c r="V17" s="356"/>
      <c r="W17" s="356"/>
      <c r="X17" s="356"/>
      <c r="Y17" s="356"/>
      <c r="Z17" s="356"/>
      <c r="AA17" s="356"/>
      <c r="AB17" s="356"/>
      <c r="AC17" s="356"/>
      <c r="AD17" s="356"/>
    </row>
    <row r="18" ht="38.25" customHeight="1">
      <c r="A18" s="405">
        <f>+SUMMARY!A16</f>
        <v>44329</v>
      </c>
      <c r="B18" s="368">
        <f>+SUMMARY!B16</f>
        <v>19773.0425</v>
      </c>
      <c r="C18" s="368">
        <f>+SUMMARY!C16</f>
        <v>18581.30825</v>
      </c>
      <c r="D18" s="368">
        <f>+SUMMARY!D16</f>
        <v>53.1056295</v>
      </c>
      <c r="E18" s="368">
        <f>+SUMMARY!E16</f>
        <v>100.2</v>
      </c>
      <c r="F18" s="368">
        <f>+SUMMARY!F16</f>
        <v>959.6630595</v>
      </c>
      <c r="G18" s="368">
        <f>+SUMMARY!G16</f>
        <v>78.765565</v>
      </c>
      <c r="H18" s="406" t="str">
        <f>+SUMMARY!H16</f>
        <v>D1870/D2220/HRD2960/HRD2940///</v>
      </c>
      <c r="I18" s="407">
        <f t="shared" si="1"/>
        <v>0.005067505418</v>
      </c>
      <c r="J18" s="371"/>
      <c r="K18" s="356"/>
      <c r="L18" s="356"/>
      <c r="M18" s="356"/>
      <c r="N18" s="356"/>
      <c r="O18" s="356"/>
      <c r="P18" s="356"/>
      <c r="Q18" s="356"/>
      <c r="R18" s="356"/>
      <c r="S18" s="356"/>
      <c r="T18" s="356"/>
      <c r="U18" s="356"/>
      <c r="V18" s="356"/>
      <c r="W18" s="356"/>
      <c r="X18" s="356"/>
      <c r="Y18" s="356"/>
      <c r="Z18" s="356"/>
      <c r="AA18" s="356"/>
      <c r="AB18" s="356"/>
      <c r="AC18" s="356"/>
      <c r="AD18" s="356"/>
    </row>
    <row r="19" ht="38.25" customHeight="1">
      <c r="A19" s="405">
        <f>+SUMMARY!A17</f>
        <v>44330</v>
      </c>
      <c r="B19" s="368">
        <f>+SUMMARY!B17</f>
        <v>8018.711</v>
      </c>
      <c r="C19" s="368">
        <f>+SUMMARY!C17</f>
        <v>7226.08768</v>
      </c>
      <c r="D19" s="368">
        <f>+SUMMARY!D17</f>
        <v>98.6231278</v>
      </c>
      <c r="E19" s="368">
        <f>+SUMMARY!E17</f>
        <v>114</v>
      </c>
      <c r="F19" s="368">
        <f>+SUMMARY!F17</f>
        <v>535.7545418</v>
      </c>
      <c r="G19" s="368">
        <f>+SUMMARY!G17</f>
        <v>44.24565075</v>
      </c>
      <c r="H19" s="406" t="str">
        <f>+SUMMARY!H17</f>
        <v>HRD2940/D2050/D1650/C630/D1230//</v>
      </c>
      <c r="I19" s="407">
        <f t="shared" si="1"/>
        <v>0.0142167488</v>
      </c>
      <c r="J19" s="371"/>
      <c r="K19" s="356"/>
      <c r="L19" s="356"/>
      <c r="M19" s="356"/>
      <c r="N19" s="356"/>
      <c r="O19" s="356"/>
      <c r="P19" s="356"/>
      <c r="Q19" s="356"/>
      <c r="R19" s="356"/>
      <c r="S19" s="356"/>
      <c r="T19" s="356"/>
      <c r="U19" s="356"/>
      <c r="V19" s="356"/>
      <c r="W19" s="356"/>
      <c r="X19" s="356"/>
      <c r="Y19" s="356"/>
      <c r="Z19" s="356"/>
      <c r="AA19" s="356"/>
      <c r="AB19" s="356"/>
      <c r="AC19" s="356"/>
      <c r="AD19" s="356"/>
    </row>
    <row r="20" ht="38.25" customHeight="1">
      <c r="A20" s="405">
        <f>+SUMMARY!A18</f>
        <v>44333</v>
      </c>
      <c r="B20" s="368">
        <f>+SUMMARY!B18</f>
        <v>18390.1462</v>
      </c>
      <c r="C20" s="368">
        <f>+SUMMARY!C18</f>
        <v>17612.16244</v>
      </c>
      <c r="D20" s="368">
        <f>+SUMMARY!D18</f>
        <v>84.831484</v>
      </c>
      <c r="E20" s="368">
        <f>+SUMMARY!E18</f>
        <v>130.2</v>
      </c>
      <c r="F20" s="368">
        <f>+SUMMARY!F18</f>
        <v>413.1811078</v>
      </c>
      <c r="G20" s="368">
        <f>+SUMMARY!G18</f>
        <v>149.7711672</v>
      </c>
      <c r="H20" s="406" t="str">
        <f>+SUMMARY!H18</f>
        <v>HRD2940/HRD2940/D1650/HRD2930/</v>
      </c>
      <c r="I20" s="407">
        <f t="shared" si="1"/>
        <v>0.007079878462</v>
      </c>
      <c r="J20" s="371"/>
      <c r="K20" s="356"/>
      <c r="L20" s="356"/>
      <c r="M20" s="356"/>
      <c r="N20" s="356"/>
      <c r="O20" s="356"/>
      <c r="P20" s="356"/>
      <c r="Q20" s="356"/>
      <c r="R20" s="356"/>
      <c r="S20" s="356"/>
      <c r="T20" s="356"/>
      <c r="U20" s="356"/>
      <c r="V20" s="356"/>
      <c r="W20" s="356"/>
      <c r="X20" s="356"/>
      <c r="Y20" s="356"/>
      <c r="Z20" s="356"/>
      <c r="AA20" s="356"/>
      <c r="AB20" s="356"/>
      <c r="AC20" s="356"/>
      <c r="AD20" s="356"/>
    </row>
    <row r="21" ht="38.25" customHeight="1">
      <c r="A21" s="405">
        <f>+SUMMARY!A19</f>
        <v>44334</v>
      </c>
      <c r="B21" s="368">
        <f>+SUMMARY!B19</f>
        <v>10431.7246</v>
      </c>
      <c r="C21" s="368">
        <f>+SUMMARY!C19</f>
        <v>9968.643705</v>
      </c>
      <c r="D21" s="368">
        <f>+SUMMARY!D19</f>
        <v>41.588169</v>
      </c>
      <c r="E21" s="368">
        <f>+SUMMARY!E19</f>
        <v>84.6</v>
      </c>
      <c r="F21" s="368">
        <f>+SUMMARY!F19</f>
        <v>274.4621606</v>
      </c>
      <c r="G21" s="368">
        <f>+SUMMARY!G19</f>
        <v>62.43056588</v>
      </c>
      <c r="H21" s="406" t="str">
        <f>+SUMMARY!H19</f>
        <v>HRD2930/D2670////</v>
      </c>
      <c r="I21" s="407">
        <f t="shared" si="1"/>
        <v>0.008109876674</v>
      </c>
      <c r="J21" s="371"/>
      <c r="K21" s="356"/>
      <c r="L21" s="356"/>
      <c r="M21" s="356"/>
      <c r="N21" s="356"/>
      <c r="O21" s="356"/>
      <c r="P21" s="356"/>
      <c r="Q21" s="356"/>
      <c r="R21" s="356"/>
      <c r="S21" s="356"/>
      <c r="T21" s="356"/>
      <c r="U21" s="356"/>
      <c r="V21" s="356"/>
      <c r="W21" s="356"/>
      <c r="X21" s="356"/>
      <c r="Y21" s="356"/>
      <c r="Z21" s="356"/>
      <c r="AA21" s="356"/>
      <c r="AB21" s="356"/>
      <c r="AC21" s="356"/>
      <c r="AD21" s="356"/>
    </row>
    <row r="22" ht="38.25" customHeight="1">
      <c r="A22" s="405">
        <f>+SUMMARY!A20</f>
        <v>44335</v>
      </c>
      <c r="B22" s="368">
        <f>+SUMMARY!B20</f>
        <v>18501.63452</v>
      </c>
      <c r="C22" s="368">
        <f>+SUMMARY!C20</f>
        <v>17324.54726</v>
      </c>
      <c r="D22" s="368">
        <f>+SUMMARY!D20</f>
        <v>100.1870061</v>
      </c>
      <c r="E22" s="368">
        <f>+SUMMARY!E20</f>
        <v>181.8</v>
      </c>
      <c r="F22" s="368">
        <f>+SUMMARY!F20</f>
        <v>790.8691738</v>
      </c>
      <c r="G22" s="368">
        <f>+SUMMARY!G20</f>
        <v>104.2310827</v>
      </c>
      <c r="H22" s="406" t="str">
        <f>+SUMMARY!H20</f>
        <v>HRD2940/HRD2940/D2070/HRD2930/D2930//</v>
      </c>
      <c r="I22" s="407">
        <f t="shared" si="1"/>
        <v>0.009826158862</v>
      </c>
      <c r="J22" s="371"/>
      <c r="K22" s="356"/>
      <c r="L22" s="356"/>
      <c r="M22" s="356"/>
      <c r="N22" s="356"/>
      <c r="O22" s="356"/>
      <c r="P22" s="356"/>
      <c r="Q22" s="356"/>
      <c r="R22" s="356"/>
      <c r="S22" s="356"/>
      <c r="T22" s="356"/>
      <c r="U22" s="356"/>
      <c r="V22" s="356"/>
      <c r="W22" s="356"/>
      <c r="X22" s="356"/>
      <c r="Y22" s="356"/>
      <c r="Z22" s="356"/>
      <c r="AA22" s="356"/>
      <c r="AB22" s="356"/>
      <c r="AC22" s="356"/>
      <c r="AD22" s="356"/>
    </row>
    <row r="23" ht="38.25" customHeight="1">
      <c r="A23" s="405">
        <f>+SUMMARY!A21</f>
        <v>44336</v>
      </c>
      <c r="B23" s="368">
        <f>+SUMMARY!B21</f>
        <v>12392.7045</v>
      </c>
      <c r="C23" s="368">
        <f>+SUMMARY!C21</f>
        <v>11592.18526</v>
      </c>
      <c r="D23" s="368">
        <f>+SUMMARY!D21</f>
        <v>43.9894928</v>
      </c>
      <c r="E23" s="368">
        <f>+SUMMARY!E21</f>
        <v>89.4</v>
      </c>
      <c r="F23" s="368">
        <f>+SUMMARY!F21</f>
        <v>631.61</v>
      </c>
      <c r="G23" s="368">
        <f>+SUMMARY!G21</f>
        <v>35.51974805</v>
      </c>
      <c r="H23" s="406" t="str">
        <f>+SUMMARY!H21</f>
        <v>#REF!</v>
      </c>
      <c r="I23" s="407">
        <f t="shared" si="1"/>
        <v>0.007213921707</v>
      </c>
      <c r="J23" s="371"/>
      <c r="K23" s="356"/>
      <c r="L23" s="356"/>
      <c r="M23" s="356"/>
      <c r="N23" s="356"/>
      <c r="O23" s="356"/>
      <c r="P23" s="356"/>
      <c r="Q23" s="356"/>
      <c r="R23" s="356"/>
      <c r="S23" s="356"/>
      <c r="T23" s="356"/>
      <c r="U23" s="356"/>
      <c r="V23" s="356"/>
      <c r="W23" s="356"/>
      <c r="X23" s="356"/>
      <c r="Y23" s="356"/>
      <c r="Z23" s="356"/>
      <c r="AA23" s="356"/>
      <c r="AB23" s="356"/>
      <c r="AC23" s="356"/>
      <c r="AD23" s="356"/>
    </row>
    <row r="24" ht="38.25" customHeight="1">
      <c r="A24" s="405">
        <f>+SUMMARY!A22</f>
        <v>44338</v>
      </c>
      <c r="B24" s="368">
        <f>+SUMMARY!B22</f>
        <v>5109.2825</v>
      </c>
      <c r="C24" s="368">
        <f>+SUMMARY!C22</f>
        <v>4635.502562</v>
      </c>
      <c r="D24" s="368">
        <f>+SUMMARY!D22</f>
        <v>23.5765224</v>
      </c>
      <c r="E24" s="368">
        <f>+SUMMARY!E22</f>
        <v>54</v>
      </c>
      <c r="F24" s="368">
        <f>+SUMMARY!F22</f>
        <v>380.5781746</v>
      </c>
      <c r="G24" s="368">
        <f>+SUMMARY!G22</f>
        <v>15.62524095</v>
      </c>
      <c r="H24" s="406" t="str">
        <f>+SUMMARY!H22</f>
        <v>D2670/D1670//</v>
      </c>
      <c r="I24" s="407">
        <f t="shared" si="1"/>
        <v>0.01056899868</v>
      </c>
      <c r="J24" s="371"/>
      <c r="K24" s="356"/>
      <c r="L24" s="356"/>
      <c r="M24" s="356"/>
      <c r="N24" s="356"/>
      <c r="O24" s="356"/>
      <c r="P24" s="356"/>
      <c r="Q24" s="356"/>
      <c r="R24" s="356"/>
      <c r="S24" s="356"/>
      <c r="T24" s="356"/>
      <c r="U24" s="356"/>
      <c r="V24" s="356"/>
      <c r="W24" s="356"/>
      <c r="X24" s="356"/>
      <c r="Y24" s="356"/>
      <c r="Z24" s="356"/>
      <c r="AA24" s="356"/>
      <c r="AB24" s="356"/>
      <c r="AC24" s="356"/>
      <c r="AD24" s="356"/>
    </row>
    <row r="25" ht="38.25" customHeight="1">
      <c r="A25" s="405">
        <f>+SUMMARY!A23</f>
        <v>44340</v>
      </c>
      <c r="B25" s="368">
        <f>+SUMMARY!B23</f>
        <v>29840.9395</v>
      </c>
      <c r="C25" s="368">
        <f>+SUMMARY!C23</f>
        <v>27582.52478</v>
      </c>
      <c r="D25" s="368">
        <f>+SUMMARY!D23</f>
        <v>206.7631865</v>
      </c>
      <c r="E25" s="368">
        <f>+SUMMARY!E23</f>
        <v>218.4</v>
      </c>
      <c r="F25" s="368">
        <f>+SUMMARY!F23</f>
        <v>1556.374693</v>
      </c>
      <c r="G25" s="368">
        <f>+SUMMARY!G23</f>
        <v>276.8768419</v>
      </c>
      <c r="H25" s="406" t="str">
        <f>+SUMMARY!H23</f>
        <v>D2450GT/D1850/D2050/D1650/HRD2940/HRD2940/D2220/HRD2940</v>
      </c>
      <c r="I25" s="407">
        <f t="shared" si="1"/>
        <v>0.007318804423</v>
      </c>
      <c r="J25" s="409"/>
      <c r="K25" s="410"/>
      <c r="L25" s="410"/>
      <c r="M25" s="410"/>
      <c r="N25" s="410"/>
      <c r="O25" s="410"/>
      <c r="P25" s="410"/>
      <c r="Q25" s="410"/>
      <c r="R25" s="410"/>
      <c r="S25" s="410"/>
      <c r="T25" s="410"/>
      <c r="U25" s="410"/>
      <c r="V25" s="410"/>
      <c r="W25" s="410"/>
      <c r="X25" s="410"/>
      <c r="Y25" s="410"/>
      <c r="Z25" s="410"/>
      <c r="AA25" s="410"/>
      <c r="AB25" s="410"/>
      <c r="AC25" s="410"/>
      <c r="AD25" s="410"/>
    </row>
    <row r="26" ht="38.25" customHeight="1">
      <c r="A26" s="405">
        <f>+SUMMARY!A24</f>
        <v>44341</v>
      </c>
      <c r="B26" s="368">
        <f>+SUMMARY!B24</f>
        <v>33589.2735</v>
      </c>
      <c r="C26" s="368">
        <f>+SUMMARY!C24</f>
        <v>32474.48006</v>
      </c>
      <c r="D26" s="368">
        <f>+SUMMARY!D24</f>
        <v>156.453468</v>
      </c>
      <c r="E26" s="368">
        <f>+SUMMARY!E24</f>
        <v>137.4</v>
      </c>
      <c r="F26" s="368">
        <f>+SUMMARY!F24</f>
        <v>507.1215546</v>
      </c>
      <c r="G26" s="368">
        <f>+SUMMARY!G24</f>
        <v>313.8184154</v>
      </c>
      <c r="H26" s="406" t="str">
        <f>+SUMMARY!H24</f>
        <v>HRD2940/HRD2940/HRD2930/HRD2930/HRD2940///</v>
      </c>
      <c r="I26" s="407">
        <f t="shared" si="1"/>
        <v>0.004090591599</v>
      </c>
      <c r="J26" s="371"/>
      <c r="K26" s="356"/>
      <c r="L26" s="356"/>
      <c r="M26" s="356"/>
      <c r="N26" s="356"/>
      <c r="O26" s="356"/>
      <c r="P26" s="356"/>
      <c r="Q26" s="356"/>
      <c r="R26" s="356"/>
      <c r="S26" s="356"/>
      <c r="T26" s="356"/>
      <c r="U26" s="356"/>
      <c r="V26" s="356"/>
      <c r="W26" s="356"/>
      <c r="X26" s="356"/>
      <c r="Y26" s="356"/>
      <c r="Z26" s="356"/>
      <c r="AA26" s="356"/>
      <c r="AB26" s="356"/>
      <c r="AC26" s="356"/>
      <c r="AD26" s="356"/>
    </row>
    <row r="27" ht="38.25" customHeight="1">
      <c r="A27" s="405">
        <f>+SUMMARY!A25</f>
        <v>44342</v>
      </c>
      <c r="B27" s="368">
        <f>+SUMMARY!B25</f>
        <v>13353.816</v>
      </c>
      <c r="C27" s="368">
        <f>+SUMMARY!C25</f>
        <v>11788.13609</v>
      </c>
      <c r="D27" s="368">
        <f>+SUMMARY!D25</f>
        <v>112.2669335</v>
      </c>
      <c r="E27" s="368">
        <f>+SUMMARY!E25</f>
        <v>168</v>
      </c>
      <c r="F27" s="368">
        <f>+SUMMARY!F25</f>
        <v>1235.545828</v>
      </c>
      <c r="G27" s="368">
        <f>+SUMMARY!G25</f>
        <v>49.86714521</v>
      </c>
      <c r="H27" s="406" t="str">
        <f>+SUMMARY!H25</f>
        <v>D2550/D1650/D2240/D1670/D1870/D2930/D2930/</v>
      </c>
      <c r="I27" s="407">
        <f t="shared" si="1"/>
        <v>0.01258067357</v>
      </c>
      <c r="J27" s="371"/>
      <c r="K27" s="356"/>
      <c r="L27" s="356"/>
      <c r="M27" s="356"/>
      <c r="N27" s="356"/>
      <c r="O27" s="356"/>
      <c r="P27" s="356"/>
      <c r="Q27" s="356"/>
      <c r="R27" s="356"/>
      <c r="S27" s="356"/>
      <c r="T27" s="356"/>
      <c r="U27" s="356"/>
      <c r="V27" s="356"/>
      <c r="W27" s="356"/>
      <c r="X27" s="356"/>
      <c r="Y27" s="356"/>
      <c r="Z27" s="356"/>
      <c r="AA27" s="356"/>
      <c r="AB27" s="356"/>
      <c r="AC27" s="356"/>
      <c r="AD27" s="356"/>
    </row>
    <row r="28" ht="38.25" customHeight="1">
      <c r="A28" s="405">
        <f>+SUMMARY!A26</f>
        <v>44343</v>
      </c>
      <c r="B28" s="368">
        <f>+SUMMARY!B26</f>
        <v>15154.32</v>
      </c>
      <c r="C28" s="368">
        <f>+SUMMARY!C26</f>
        <v>13580.47591</v>
      </c>
      <c r="D28" s="368">
        <f>+SUMMARY!D26</f>
        <v>53.904767</v>
      </c>
      <c r="E28" s="368">
        <f>+SUMMARY!E26</f>
        <v>138.6</v>
      </c>
      <c r="F28" s="368">
        <f>+SUMMARY!F26</f>
        <v>1261.996862</v>
      </c>
      <c r="G28" s="368">
        <f>+SUMMARY!G26</f>
        <v>119.3424634</v>
      </c>
      <c r="H28" s="406" t="str">
        <f>+SUMMARY!H26</f>
        <v>D2220/D2450GT/D2450GT/D1850////</v>
      </c>
      <c r="I28" s="407">
        <f t="shared" si="1"/>
        <v>0.00914590691</v>
      </c>
      <c r="J28" s="371"/>
      <c r="K28" s="356"/>
      <c r="L28" s="356"/>
      <c r="M28" s="356"/>
      <c r="N28" s="356"/>
      <c r="O28" s="356"/>
      <c r="P28" s="356"/>
      <c r="Q28" s="356"/>
      <c r="R28" s="356"/>
      <c r="S28" s="356"/>
      <c r="T28" s="356"/>
      <c r="U28" s="356"/>
      <c r="V28" s="356"/>
      <c r="W28" s="356"/>
      <c r="X28" s="356"/>
      <c r="Y28" s="356"/>
      <c r="Z28" s="356"/>
      <c r="AA28" s="356"/>
      <c r="AB28" s="356"/>
      <c r="AC28" s="356"/>
      <c r="AD28" s="356"/>
    </row>
    <row r="29" ht="38.25" customHeight="1">
      <c r="A29" s="405">
        <f>+SUMMARY!A27</f>
        <v>44344</v>
      </c>
      <c r="B29" s="368">
        <f>+SUMMARY!B27</f>
        <v>18749.845</v>
      </c>
      <c r="C29" s="368">
        <f>+SUMMARY!C27</f>
        <v>18173.58195</v>
      </c>
      <c r="D29" s="368">
        <f>+SUMMARY!D27</f>
        <v>61.306097</v>
      </c>
      <c r="E29" s="368">
        <f>+SUMMARY!E27</f>
        <v>117</v>
      </c>
      <c r="F29" s="368">
        <f>+SUMMARY!F27</f>
        <v>323.2502878</v>
      </c>
      <c r="G29" s="368">
        <f>+SUMMARY!G27</f>
        <v>74.70666975</v>
      </c>
      <c r="H29" s="406" t="str">
        <f>+SUMMARY!H27</f>
        <v>HRD2930/HRD2960/VED3512/////</v>
      </c>
      <c r="I29" s="407">
        <f t="shared" si="1"/>
        <v>0.006240051584</v>
      </c>
      <c r="J29" s="371"/>
      <c r="K29" s="356"/>
      <c r="L29" s="356"/>
      <c r="M29" s="356"/>
      <c r="N29" s="356"/>
      <c r="O29" s="356"/>
      <c r="P29" s="356"/>
      <c r="Q29" s="356"/>
      <c r="R29" s="356"/>
      <c r="S29" s="356"/>
      <c r="T29" s="356"/>
      <c r="U29" s="356"/>
      <c r="V29" s="356"/>
      <c r="W29" s="356"/>
      <c r="X29" s="356"/>
      <c r="Y29" s="356"/>
      <c r="Z29" s="356"/>
      <c r="AA29" s="356"/>
      <c r="AB29" s="356"/>
      <c r="AC29" s="356"/>
      <c r="AD29" s="356"/>
    </row>
    <row r="30" ht="38.25" customHeight="1">
      <c r="A30" s="405">
        <f>+SUMMARY!A28</f>
        <v>44345</v>
      </c>
      <c r="B30" s="368">
        <f>+SUMMARY!B28</f>
        <v>18961.463</v>
      </c>
      <c r="C30" s="368">
        <f>+SUMMARY!C28</f>
        <v>17809.38349</v>
      </c>
      <c r="D30" s="368">
        <f>+SUMMARY!D28</f>
        <v>121.392921</v>
      </c>
      <c r="E30" s="368">
        <f>+SUMMARY!E28</f>
        <v>111.6</v>
      </c>
      <c r="F30" s="368">
        <f>+SUMMARY!F28</f>
        <v>801.3324505</v>
      </c>
      <c r="G30" s="368">
        <f>+SUMMARY!G28</f>
        <v>117.7541395</v>
      </c>
      <c r="H30" s="406" t="str">
        <f>+SUMMARY!H28</f>
        <v>D2220/D1650/HRD2940/HRD2930////</v>
      </c>
      <c r="I30" s="407">
        <f t="shared" si="1"/>
        <v>0.0058856218</v>
      </c>
      <c r="J30" s="371"/>
      <c r="K30" s="356"/>
      <c r="L30" s="356"/>
      <c r="M30" s="356"/>
      <c r="N30" s="356"/>
      <c r="O30" s="356"/>
      <c r="P30" s="356"/>
      <c r="Q30" s="356"/>
      <c r="R30" s="356"/>
      <c r="S30" s="356"/>
      <c r="T30" s="356"/>
      <c r="U30" s="356"/>
      <c r="V30" s="356"/>
      <c r="W30" s="356"/>
      <c r="X30" s="356"/>
      <c r="Y30" s="356"/>
      <c r="Z30" s="356"/>
      <c r="AA30" s="356"/>
      <c r="AB30" s="356"/>
      <c r="AC30" s="356"/>
      <c r="AD30" s="356"/>
    </row>
    <row r="31" ht="38.25" customHeight="1">
      <c r="A31" s="405" t="str">
        <f>+SUMMARY!#REF!</f>
        <v>#ERROR!</v>
      </c>
      <c r="B31" s="368" t="str">
        <f>+SUMMARY!#REF!</f>
        <v>#ERROR!</v>
      </c>
      <c r="C31" s="368" t="str">
        <f>+SUMMARY!#REF!</f>
        <v>#ERROR!</v>
      </c>
      <c r="D31" s="368" t="str">
        <f>+SUMMARY!#REF!</f>
        <v>#ERROR!</v>
      </c>
      <c r="E31" s="368" t="str">
        <f>+SUMMARY!#REF!</f>
        <v>#ERROR!</v>
      </c>
      <c r="F31" s="368" t="str">
        <f>+SUMMARY!#REF!</f>
        <v>#ERROR!</v>
      </c>
      <c r="G31" s="368" t="str">
        <f>+SUMMARY!#REF!</f>
        <v>#ERROR!</v>
      </c>
      <c r="H31" s="406" t="str">
        <f>+SUMMARY!#REF!</f>
        <v>#ERROR!</v>
      </c>
      <c r="I31" s="407" t="str">
        <f t="shared" si="1"/>
        <v>#ERROR!</v>
      </c>
      <c r="J31" s="371"/>
      <c r="K31" s="356"/>
      <c r="L31" s="356"/>
      <c r="M31" s="356"/>
      <c r="N31" s="356"/>
      <c r="O31" s="356"/>
      <c r="P31" s="356"/>
      <c r="Q31" s="356"/>
      <c r="R31" s="356"/>
      <c r="S31" s="356"/>
      <c r="T31" s="356"/>
      <c r="U31" s="356"/>
      <c r="V31" s="356"/>
      <c r="W31" s="356"/>
      <c r="X31" s="356"/>
      <c r="Y31" s="356"/>
      <c r="Z31" s="356"/>
      <c r="AA31" s="356"/>
      <c r="AB31" s="356"/>
      <c r="AC31" s="356"/>
      <c r="AD31" s="356"/>
    </row>
    <row r="32" ht="38.25" customHeight="1">
      <c r="A32" s="405" t="str">
        <f>+SUMMARY!#REF!</f>
        <v>#ERROR!</v>
      </c>
      <c r="B32" s="368" t="str">
        <f>+SUMMARY!#REF!</f>
        <v>#ERROR!</v>
      </c>
      <c r="C32" s="368" t="str">
        <f>+SUMMARY!#REF!</f>
        <v>#ERROR!</v>
      </c>
      <c r="D32" s="368" t="str">
        <f>+SUMMARY!#REF!</f>
        <v>#ERROR!</v>
      </c>
      <c r="E32" s="368" t="str">
        <f>+SUMMARY!#REF!</f>
        <v>#ERROR!</v>
      </c>
      <c r="F32" s="368" t="str">
        <f>+SUMMARY!#REF!</f>
        <v>#ERROR!</v>
      </c>
      <c r="G32" s="368" t="str">
        <f>+SUMMARY!#REF!</f>
        <v>#ERROR!</v>
      </c>
      <c r="H32" s="406" t="str">
        <f>+SUMMARY!#REF!</f>
        <v>#ERROR!</v>
      </c>
      <c r="I32" s="407" t="str">
        <f t="shared" si="1"/>
        <v>#ERROR!</v>
      </c>
      <c r="J32" s="371"/>
      <c r="K32" s="356"/>
      <c r="L32" s="356"/>
      <c r="M32" s="356"/>
      <c r="N32" s="356"/>
      <c r="O32" s="356"/>
      <c r="P32" s="356"/>
      <c r="Q32" s="356"/>
      <c r="R32" s="356"/>
      <c r="S32" s="356"/>
      <c r="T32" s="356"/>
      <c r="U32" s="356"/>
      <c r="V32" s="356"/>
      <c r="W32" s="356"/>
      <c r="X32" s="356"/>
      <c r="Y32" s="356"/>
      <c r="Z32" s="356"/>
      <c r="AA32" s="356"/>
      <c r="AB32" s="356"/>
      <c r="AC32" s="356"/>
      <c r="AD32" s="356"/>
    </row>
    <row r="33" ht="38.25" customHeight="1">
      <c r="A33" s="405" t="str">
        <f>+SUMMARY!#REF!</f>
        <v>#ERROR!</v>
      </c>
      <c r="B33" s="368" t="str">
        <f>+SUMMARY!#REF!</f>
        <v>#ERROR!</v>
      </c>
      <c r="C33" s="368" t="str">
        <f>+SUMMARY!#REF!</f>
        <v>#ERROR!</v>
      </c>
      <c r="D33" s="368" t="str">
        <f>+SUMMARY!#REF!</f>
        <v>#ERROR!</v>
      </c>
      <c r="E33" s="368" t="str">
        <f>+SUMMARY!#REF!</f>
        <v>#ERROR!</v>
      </c>
      <c r="F33" s="368" t="str">
        <f>+SUMMARY!#REF!</f>
        <v>#ERROR!</v>
      </c>
      <c r="G33" s="368" t="str">
        <f>+SUMMARY!#REF!</f>
        <v>#ERROR!</v>
      </c>
      <c r="H33" s="406" t="str">
        <f>+SUMMARY!#REF!</f>
        <v>#ERROR!</v>
      </c>
      <c r="I33" s="407" t="str">
        <f t="shared" si="1"/>
        <v>#ERROR!</v>
      </c>
      <c r="J33" s="371"/>
      <c r="K33" s="356"/>
      <c r="L33" s="356"/>
      <c r="M33" s="356"/>
      <c r="N33" s="356"/>
      <c r="O33" s="356"/>
      <c r="P33" s="356"/>
      <c r="Q33" s="356"/>
      <c r="R33" s="356"/>
      <c r="S33" s="356"/>
      <c r="T33" s="356"/>
      <c r="U33" s="356"/>
      <c r="V33" s="356"/>
      <c r="W33" s="356"/>
      <c r="X33" s="356"/>
      <c r="Y33" s="356"/>
      <c r="Z33" s="356"/>
      <c r="AA33" s="356"/>
      <c r="AB33" s="356"/>
      <c r="AC33" s="356"/>
      <c r="AD33" s="356"/>
    </row>
    <row r="34" ht="38.25" customHeight="1">
      <c r="A34" s="405" t="str">
        <f>+SUMMARY!#REF!</f>
        <v>#ERROR!</v>
      </c>
      <c r="B34" s="368" t="str">
        <f>+SUMMARY!#REF!</f>
        <v>#ERROR!</v>
      </c>
      <c r="C34" s="368" t="str">
        <f>+SUMMARY!#REF!</f>
        <v>#ERROR!</v>
      </c>
      <c r="D34" s="368" t="str">
        <f>+SUMMARY!#REF!</f>
        <v>#ERROR!</v>
      </c>
      <c r="E34" s="368" t="str">
        <f>+SUMMARY!#REF!</f>
        <v>#ERROR!</v>
      </c>
      <c r="F34" s="368" t="str">
        <f>+SUMMARY!#REF!</f>
        <v>#ERROR!</v>
      </c>
      <c r="G34" s="368" t="str">
        <f>+SUMMARY!#REF!</f>
        <v>#ERROR!</v>
      </c>
      <c r="H34" s="406" t="str">
        <f>+SUMMARY!#REF!</f>
        <v>#ERROR!</v>
      </c>
      <c r="I34" s="407" t="str">
        <f t="shared" si="1"/>
        <v>#ERROR!</v>
      </c>
      <c r="J34" s="371"/>
      <c r="K34" s="356"/>
      <c r="L34" s="356"/>
      <c r="M34" s="356"/>
      <c r="N34" s="356"/>
      <c r="O34" s="356"/>
      <c r="P34" s="356"/>
      <c r="Q34" s="356"/>
      <c r="R34" s="356"/>
      <c r="S34" s="356"/>
      <c r="T34" s="356"/>
      <c r="U34" s="356"/>
      <c r="V34" s="356"/>
      <c r="W34" s="356"/>
      <c r="X34" s="356"/>
      <c r="Y34" s="356"/>
      <c r="Z34" s="356"/>
      <c r="AA34" s="356"/>
      <c r="AB34" s="356"/>
      <c r="AC34" s="356"/>
      <c r="AD34" s="356"/>
    </row>
    <row r="35" ht="38.25" customHeight="1">
      <c r="A35" s="405" t="str">
        <f>+SUMMARY!#REF!</f>
        <v>#ERROR!</v>
      </c>
      <c r="B35" s="368" t="str">
        <f>+SUMMARY!#REF!</f>
        <v>#ERROR!</v>
      </c>
      <c r="C35" s="368" t="str">
        <f>+SUMMARY!#REF!</f>
        <v>#ERROR!</v>
      </c>
      <c r="D35" s="368" t="str">
        <f>+SUMMARY!#REF!</f>
        <v>#ERROR!</v>
      </c>
      <c r="E35" s="368" t="str">
        <f>+SUMMARY!#REF!</f>
        <v>#ERROR!</v>
      </c>
      <c r="F35" s="368" t="str">
        <f>+SUMMARY!#REF!</f>
        <v>#ERROR!</v>
      </c>
      <c r="G35" s="368" t="str">
        <f>+SUMMARY!#REF!</f>
        <v>#ERROR!</v>
      </c>
      <c r="H35" s="406" t="str">
        <f>+SUMMARY!#REF!</f>
        <v>#ERROR!</v>
      </c>
      <c r="I35" s="407" t="str">
        <f t="shared" si="1"/>
        <v>#ERROR!</v>
      </c>
      <c r="J35" s="371"/>
      <c r="K35" s="356"/>
      <c r="L35" s="356"/>
      <c r="M35" s="356"/>
      <c r="N35" s="356"/>
      <c r="O35" s="356"/>
      <c r="P35" s="356"/>
      <c r="Q35" s="356"/>
      <c r="R35" s="356"/>
      <c r="S35" s="356"/>
      <c r="T35" s="356"/>
      <c r="U35" s="356"/>
      <c r="V35" s="356"/>
      <c r="W35" s="356"/>
      <c r="X35" s="356"/>
      <c r="Y35" s="356"/>
      <c r="Z35" s="356"/>
      <c r="AA35" s="356"/>
      <c r="AB35" s="356"/>
      <c r="AC35" s="356"/>
      <c r="AD35" s="356"/>
    </row>
    <row r="36" ht="38.25" customHeight="1">
      <c r="A36" s="405" t="str">
        <f>+SUMMARY!#REF!</f>
        <v>#ERROR!</v>
      </c>
      <c r="B36" s="368" t="str">
        <f>+SUMMARY!#REF!</f>
        <v>#ERROR!</v>
      </c>
      <c r="C36" s="368" t="str">
        <f>+SUMMARY!#REF!</f>
        <v>#ERROR!</v>
      </c>
      <c r="D36" s="368" t="str">
        <f>+SUMMARY!#REF!</f>
        <v>#ERROR!</v>
      </c>
      <c r="E36" s="368" t="str">
        <f>+SUMMARY!#REF!</f>
        <v>#ERROR!</v>
      </c>
      <c r="F36" s="368" t="str">
        <f>+SUMMARY!#REF!</f>
        <v>#ERROR!</v>
      </c>
      <c r="G36" s="368" t="str">
        <f>+SUMMARY!#REF!</f>
        <v>#ERROR!</v>
      </c>
      <c r="H36" s="406" t="str">
        <f>+SUMMARY!#REF!</f>
        <v>#ERROR!</v>
      </c>
      <c r="I36" s="407" t="str">
        <f t="shared" si="1"/>
        <v>#ERROR!</v>
      </c>
      <c r="J36" s="371"/>
      <c r="K36" s="356"/>
      <c r="L36" s="356"/>
      <c r="M36" s="356"/>
      <c r="N36" s="356"/>
      <c r="O36" s="356"/>
      <c r="P36" s="356"/>
      <c r="Q36" s="356"/>
      <c r="R36" s="356"/>
      <c r="S36" s="356"/>
      <c r="T36" s="356"/>
      <c r="U36" s="356"/>
      <c r="V36" s="356"/>
      <c r="W36" s="356"/>
      <c r="X36" s="356"/>
      <c r="Y36" s="356"/>
      <c r="Z36" s="356"/>
      <c r="AA36" s="356"/>
      <c r="AB36" s="356"/>
      <c r="AC36" s="356"/>
      <c r="AD36" s="356"/>
    </row>
    <row r="37" ht="38.25" customHeight="1">
      <c r="A37" s="405" t="str">
        <f>+SUMMARY!#REF!</f>
        <v>#ERROR!</v>
      </c>
      <c r="B37" s="368" t="str">
        <f>+SUMMARY!#REF!</f>
        <v>#ERROR!</v>
      </c>
      <c r="C37" s="368" t="str">
        <f>+SUMMARY!#REF!</f>
        <v>#ERROR!</v>
      </c>
      <c r="D37" s="368" t="str">
        <f>+SUMMARY!#REF!</f>
        <v>#ERROR!</v>
      </c>
      <c r="E37" s="368" t="str">
        <f>+SUMMARY!#REF!</f>
        <v>#ERROR!</v>
      </c>
      <c r="F37" s="368" t="str">
        <f>+SUMMARY!#REF!</f>
        <v>#ERROR!</v>
      </c>
      <c r="G37" s="368" t="str">
        <f>+SUMMARY!#REF!</f>
        <v>#ERROR!</v>
      </c>
      <c r="H37" s="406" t="str">
        <f>+SUMMARY!#REF!</f>
        <v>#ERROR!</v>
      </c>
      <c r="I37" s="407" t="str">
        <f t="shared" si="1"/>
        <v>#ERROR!</v>
      </c>
      <c r="J37" s="371"/>
      <c r="K37" s="356"/>
      <c r="L37" s="356"/>
      <c r="M37" s="356"/>
      <c r="N37" s="356"/>
      <c r="O37" s="356"/>
      <c r="P37" s="356"/>
      <c r="Q37" s="356"/>
      <c r="R37" s="356"/>
      <c r="S37" s="356"/>
      <c r="T37" s="356"/>
      <c r="U37" s="356"/>
      <c r="V37" s="356"/>
      <c r="W37" s="356"/>
      <c r="X37" s="356"/>
      <c r="Y37" s="356"/>
      <c r="Z37" s="356"/>
      <c r="AA37" s="356"/>
      <c r="AB37" s="356"/>
      <c r="AC37" s="356"/>
      <c r="AD37" s="356"/>
    </row>
    <row r="38" ht="30.0" customHeight="1">
      <c r="A38" s="374" t="s">
        <v>129</v>
      </c>
      <c r="B38" s="411" t="str">
        <f t="shared" ref="B38:G38" si="2">SUM(B8:B37)</f>
        <v>#ERROR!</v>
      </c>
      <c r="C38" s="411" t="str">
        <f t="shared" si="2"/>
        <v>#ERROR!</v>
      </c>
      <c r="D38" s="411" t="str">
        <f t="shared" si="2"/>
        <v>#ERROR!</v>
      </c>
      <c r="E38" s="411" t="str">
        <f t="shared" si="2"/>
        <v>#ERROR!</v>
      </c>
      <c r="F38" s="411" t="str">
        <f t="shared" si="2"/>
        <v>#ERROR!</v>
      </c>
      <c r="G38" s="411" t="str">
        <f t="shared" si="2"/>
        <v>#ERROR!</v>
      </c>
      <c r="H38" s="412" t="str">
        <f>+SUMMARY!H29</f>
        <v/>
      </c>
      <c r="I38" s="413" t="str">
        <f t="shared" si="1"/>
        <v>#ERROR!</v>
      </c>
      <c r="J38" s="378"/>
      <c r="K38" s="356"/>
      <c r="L38" s="356"/>
      <c r="M38" s="356"/>
      <c r="N38" s="356"/>
      <c r="O38" s="356"/>
      <c r="P38" s="356"/>
      <c r="Q38" s="356"/>
      <c r="R38" s="356"/>
      <c r="S38" s="356"/>
      <c r="T38" s="356"/>
      <c r="U38" s="356"/>
      <c r="V38" s="356"/>
      <c r="W38" s="356"/>
      <c r="X38" s="356"/>
      <c r="Y38" s="356"/>
      <c r="Z38" s="356"/>
      <c r="AA38" s="356"/>
      <c r="AB38" s="356"/>
      <c r="AC38" s="356"/>
      <c r="AD38" s="356"/>
    </row>
    <row r="39" ht="30.0" customHeight="1">
      <c r="A39" s="414" t="s">
        <v>49</v>
      </c>
      <c r="B39" s="415"/>
      <c r="C39" s="416" t="str">
        <f>+C38/B38</f>
        <v>#ERROR!</v>
      </c>
      <c r="D39" s="416" t="str">
        <f>+D38/B38</f>
        <v>#ERROR!</v>
      </c>
      <c r="E39" s="417" t="str">
        <f>+E38/B38</f>
        <v>#ERROR!</v>
      </c>
      <c r="F39" s="381" t="str">
        <f>+F38/B38</f>
        <v>#ERROR!</v>
      </c>
      <c r="G39" s="381" t="str">
        <f>+G38/B38</f>
        <v>#ERROR!</v>
      </c>
      <c r="H39" s="418" t="str">
        <f>+SUMMARY!H30</f>
        <v/>
      </c>
      <c r="I39" s="397"/>
      <c r="J39" s="385"/>
      <c r="K39" s="356"/>
      <c r="L39" s="356"/>
      <c r="M39" s="356"/>
      <c r="N39" s="356"/>
      <c r="O39" s="356"/>
      <c r="P39" s="356"/>
      <c r="Q39" s="356"/>
      <c r="R39" s="356"/>
      <c r="S39" s="356"/>
      <c r="T39" s="356"/>
      <c r="U39" s="356"/>
      <c r="V39" s="356"/>
      <c r="W39" s="356"/>
      <c r="X39" s="356"/>
      <c r="Y39" s="356"/>
      <c r="Z39" s="356"/>
      <c r="AA39" s="356"/>
      <c r="AB39" s="356"/>
      <c r="AC39" s="356"/>
      <c r="AD39" s="356"/>
    </row>
    <row r="40" ht="33.75" customHeight="1">
      <c r="A40" s="419" t="s">
        <v>130</v>
      </c>
      <c r="B40" s="420"/>
      <c r="C40" s="421"/>
      <c r="D40" s="421">
        <v>0.0053</v>
      </c>
      <c r="E40" s="421">
        <v>0.0084</v>
      </c>
      <c r="F40" s="421"/>
      <c r="G40" s="422">
        <v>0.0061</v>
      </c>
      <c r="H40" s="423"/>
      <c r="I40" s="356"/>
      <c r="J40" s="356"/>
      <c r="K40" s="356"/>
      <c r="L40" s="356"/>
      <c r="M40" s="356"/>
      <c r="N40" s="356"/>
      <c r="O40" s="356"/>
      <c r="P40" s="356"/>
      <c r="Q40" s="356"/>
      <c r="R40" s="356"/>
      <c r="S40" s="356"/>
      <c r="T40" s="356"/>
      <c r="U40" s="356"/>
      <c r="V40" s="356"/>
      <c r="W40" s="356"/>
      <c r="X40" s="356"/>
      <c r="Y40" s="356"/>
      <c r="Z40" s="356"/>
      <c r="AA40" s="356"/>
      <c r="AB40" s="356"/>
      <c r="AC40" s="356"/>
      <c r="AD40" s="356"/>
    </row>
    <row r="41" ht="40.5" customHeight="1">
      <c r="A41" s="391"/>
      <c r="B41" s="356"/>
      <c r="C41" s="356"/>
      <c r="D41" s="356" t="s">
        <v>131</v>
      </c>
      <c r="E41" s="356"/>
      <c r="F41" s="392" t="str">
        <f>+D38+E38+F38+G38</f>
        <v>#ERROR!</v>
      </c>
      <c r="G41" s="356"/>
      <c r="H41" s="393"/>
      <c r="I41" s="356"/>
      <c r="J41" s="356"/>
      <c r="K41" s="356"/>
      <c r="L41" s="356"/>
      <c r="M41" s="356"/>
      <c r="N41" s="356"/>
      <c r="O41" s="356"/>
      <c r="P41" s="356"/>
      <c r="Q41" s="356"/>
      <c r="R41" s="356"/>
      <c r="S41" s="356"/>
      <c r="T41" s="356"/>
      <c r="U41" s="356"/>
      <c r="V41" s="356"/>
      <c r="W41" s="356"/>
      <c r="X41" s="356"/>
      <c r="Y41" s="356"/>
      <c r="Z41" s="356"/>
      <c r="AA41" s="356"/>
      <c r="AB41" s="356"/>
      <c r="AC41" s="356"/>
      <c r="AD41" s="356"/>
    </row>
    <row r="42" ht="23.25" customHeight="1">
      <c r="A42" s="391"/>
      <c r="B42" s="356"/>
      <c r="C42" s="356"/>
      <c r="D42" s="356" t="s">
        <v>132</v>
      </c>
      <c r="E42" s="356"/>
      <c r="F42" s="394" t="str">
        <f>+F41/B38</f>
        <v>#ERROR!</v>
      </c>
      <c r="G42" s="356"/>
      <c r="H42" s="393"/>
      <c r="I42" s="356"/>
      <c r="J42" s="356"/>
      <c r="K42" s="356"/>
      <c r="L42" s="356"/>
      <c r="M42" s="356"/>
      <c r="N42" s="356"/>
      <c r="O42" s="356"/>
      <c r="P42" s="356"/>
      <c r="Q42" s="356"/>
      <c r="R42" s="356"/>
      <c r="S42" s="356"/>
      <c r="T42" s="356"/>
      <c r="U42" s="356"/>
      <c r="V42" s="356"/>
      <c r="W42" s="356"/>
      <c r="X42" s="356"/>
      <c r="Y42" s="356"/>
      <c r="Z42" s="356"/>
      <c r="AA42" s="356"/>
      <c r="AB42" s="356"/>
      <c r="AC42" s="356"/>
      <c r="AD42" s="356"/>
    </row>
    <row r="43" ht="23.25" customHeight="1">
      <c r="A43" s="391"/>
      <c r="B43" s="356"/>
      <c r="C43" s="356"/>
      <c r="D43" s="356" t="s">
        <v>133</v>
      </c>
      <c r="E43" s="356"/>
      <c r="F43" s="394" t="str">
        <f t="shared" ref="F43:F44" si="3">+D39+E39+G39</f>
        <v>#ERROR!</v>
      </c>
      <c r="G43" s="356"/>
      <c r="H43" s="393"/>
      <c r="I43" s="356"/>
      <c r="J43" s="356"/>
      <c r="K43" s="356"/>
      <c r="L43" s="356"/>
      <c r="M43" s="356"/>
      <c r="N43" s="356"/>
      <c r="O43" s="356"/>
      <c r="P43" s="356"/>
      <c r="Q43" s="356"/>
      <c r="R43" s="356"/>
      <c r="S43" s="356"/>
      <c r="T43" s="356"/>
      <c r="U43" s="356"/>
      <c r="V43" s="356"/>
      <c r="W43" s="356"/>
      <c r="X43" s="356"/>
      <c r="Y43" s="356"/>
      <c r="Z43" s="356"/>
      <c r="AA43" s="356"/>
      <c r="AB43" s="356"/>
      <c r="AC43" s="356"/>
      <c r="AD43" s="356"/>
    </row>
    <row r="44" ht="23.25" customHeight="1">
      <c r="A44" s="391"/>
      <c r="B44" s="356"/>
      <c r="C44" s="355" t="s">
        <v>134</v>
      </c>
      <c r="D44" s="355"/>
      <c r="E44" s="355"/>
      <c r="F44" s="359">
        <f t="shared" si="3"/>
        <v>0.0198</v>
      </c>
      <c r="G44" s="356"/>
      <c r="H44" s="393"/>
      <c r="I44" s="356"/>
      <c r="J44" s="356"/>
      <c r="K44" s="356"/>
      <c r="L44" s="356"/>
      <c r="M44" s="356"/>
      <c r="N44" s="356"/>
      <c r="O44" s="356"/>
      <c r="P44" s="356"/>
      <c r="Q44" s="356"/>
      <c r="R44" s="356"/>
      <c r="S44" s="356"/>
      <c r="T44" s="356"/>
      <c r="U44" s="356"/>
      <c r="V44" s="356"/>
      <c r="W44" s="356"/>
      <c r="X44" s="356"/>
      <c r="Y44" s="356"/>
      <c r="Z44" s="356"/>
      <c r="AA44" s="356"/>
      <c r="AB44" s="356"/>
      <c r="AC44" s="356"/>
      <c r="AD44" s="356"/>
    </row>
    <row r="45" ht="23.25" customHeight="1">
      <c r="A45" s="391" t="s">
        <v>135</v>
      </c>
      <c r="B45" s="356"/>
      <c r="C45" s="356"/>
      <c r="D45" s="395">
        <v>9.0</v>
      </c>
      <c r="E45" s="356"/>
      <c r="F45" s="356"/>
      <c r="G45" s="356"/>
      <c r="H45" s="393"/>
      <c r="I45" s="356"/>
      <c r="J45" s="356"/>
      <c r="K45" s="356"/>
      <c r="L45" s="356"/>
      <c r="M45" s="356"/>
      <c r="N45" s="356"/>
      <c r="O45" s="356"/>
      <c r="P45" s="356"/>
      <c r="Q45" s="356"/>
      <c r="R45" s="356"/>
      <c r="S45" s="356"/>
      <c r="T45" s="356"/>
      <c r="U45" s="356"/>
      <c r="V45" s="356"/>
      <c r="W45" s="356"/>
      <c r="X45" s="356"/>
      <c r="Y45" s="356"/>
      <c r="Z45" s="356"/>
      <c r="AA45" s="356"/>
      <c r="AB45" s="356"/>
      <c r="AC45" s="356"/>
      <c r="AD45" s="356"/>
    </row>
    <row r="46" ht="23.25" customHeight="1">
      <c r="A46" s="391"/>
      <c r="B46" s="356"/>
      <c r="C46" s="356" t="s">
        <v>136</v>
      </c>
      <c r="D46" s="396" t="str">
        <f t="shared" ref="D46:E46" si="4">+$D$45*D38</f>
        <v>#ERROR!</v>
      </c>
      <c r="E46" s="396" t="str">
        <f t="shared" si="4"/>
        <v>#ERROR!</v>
      </c>
      <c r="F46" s="396"/>
      <c r="G46" s="396" t="str">
        <f>+$D$45*G38</f>
        <v>#ERROR!</v>
      </c>
      <c r="H46" s="393"/>
      <c r="I46" s="356"/>
      <c r="J46" s="356"/>
      <c r="K46" s="356"/>
      <c r="L46" s="356"/>
      <c r="M46" s="356"/>
      <c r="N46" s="356"/>
      <c r="O46" s="356"/>
      <c r="P46" s="356"/>
      <c r="Q46" s="356"/>
      <c r="R46" s="356"/>
      <c r="S46" s="356"/>
      <c r="T46" s="356"/>
      <c r="U46" s="356"/>
      <c r="V46" s="356"/>
      <c r="W46" s="356"/>
      <c r="X46" s="356"/>
      <c r="Y46" s="356"/>
      <c r="Z46" s="356"/>
      <c r="AA46" s="356"/>
      <c r="AB46" s="356"/>
      <c r="AC46" s="356"/>
      <c r="AD46" s="356"/>
    </row>
    <row r="47" ht="23.25" customHeight="1">
      <c r="A47" s="397"/>
      <c r="B47" s="398"/>
      <c r="C47" s="398"/>
      <c r="D47" s="398"/>
      <c r="E47" s="398"/>
      <c r="F47" s="398"/>
      <c r="G47" s="398"/>
      <c r="H47" s="399"/>
      <c r="I47" s="356"/>
      <c r="J47" s="356"/>
      <c r="K47" s="356"/>
      <c r="L47" s="356"/>
      <c r="M47" s="356"/>
      <c r="N47" s="356"/>
      <c r="O47" s="356"/>
      <c r="P47" s="356"/>
      <c r="Q47" s="356"/>
      <c r="R47" s="356"/>
      <c r="S47" s="356"/>
      <c r="T47" s="356"/>
      <c r="U47" s="356"/>
      <c r="V47" s="356"/>
      <c r="W47" s="356"/>
      <c r="X47" s="356"/>
      <c r="Y47" s="356"/>
      <c r="Z47" s="356"/>
      <c r="AA47" s="356"/>
      <c r="AB47" s="356"/>
      <c r="AC47" s="356"/>
      <c r="AD47" s="356"/>
    </row>
    <row r="48" ht="23.25" customHeight="1">
      <c r="A48" s="356"/>
      <c r="B48" s="356"/>
      <c r="C48" s="356"/>
      <c r="D48" s="356"/>
      <c r="E48" s="356"/>
      <c r="F48" s="356"/>
      <c r="G48" s="356"/>
      <c r="H48" s="356"/>
      <c r="I48" s="356"/>
      <c r="J48" s="356"/>
      <c r="K48" s="356"/>
      <c r="L48" s="356"/>
      <c r="M48" s="356"/>
      <c r="N48" s="356"/>
      <c r="O48" s="356"/>
      <c r="P48" s="356"/>
      <c r="Q48" s="356"/>
      <c r="R48" s="356"/>
      <c r="S48" s="356"/>
      <c r="T48" s="356"/>
      <c r="U48" s="356"/>
      <c r="V48" s="356"/>
      <c r="W48" s="356"/>
      <c r="X48" s="356"/>
      <c r="Y48" s="356"/>
      <c r="Z48" s="356"/>
      <c r="AA48" s="356"/>
      <c r="AB48" s="356"/>
      <c r="AC48" s="356"/>
      <c r="AD48" s="356"/>
    </row>
    <row r="49" ht="23.25" customHeight="1">
      <c r="A49" s="356"/>
      <c r="B49" s="356"/>
      <c r="C49" s="356"/>
      <c r="D49" s="356"/>
      <c r="E49" s="356"/>
      <c r="F49" s="400"/>
      <c r="G49" s="356"/>
      <c r="H49" s="356"/>
      <c r="I49" s="356"/>
      <c r="J49" s="356"/>
      <c r="K49" s="356"/>
      <c r="L49" s="356"/>
      <c r="M49" s="356"/>
      <c r="N49" s="356"/>
      <c r="O49" s="356"/>
      <c r="P49" s="356"/>
      <c r="Q49" s="356"/>
      <c r="R49" s="356"/>
      <c r="S49" s="356"/>
      <c r="T49" s="356"/>
      <c r="U49" s="356"/>
      <c r="V49" s="356"/>
      <c r="W49" s="356"/>
      <c r="X49" s="356"/>
      <c r="Y49" s="356"/>
      <c r="Z49" s="356"/>
      <c r="AA49" s="356"/>
      <c r="AB49" s="356"/>
      <c r="AC49" s="356"/>
      <c r="AD49" s="356"/>
    </row>
    <row r="50" ht="23.25" customHeight="1">
      <c r="A50" s="356"/>
      <c r="B50" s="356"/>
      <c r="C50" s="356"/>
      <c r="D50" s="356"/>
      <c r="E50" s="400"/>
      <c r="F50" s="356"/>
      <c r="G50" s="356"/>
      <c r="H50" s="356"/>
      <c r="I50" s="356"/>
      <c r="J50" s="356"/>
      <c r="K50" s="356"/>
      <c r="L50" s="356"/>
      <c r="M50" s="356"/>
      <c r="N50" s="356"/>
      <c r="O50" s="356"/>
      <c r="P50" s="356"/>
      <c r="Q50" s="356"/>
      <c r="R50" s="356"/>
      <c r="S50" s="356"/>
      <c r="T50" s="356"/>
      <c r="U50" s="356"/>
      <c r="V50" s="356"/>
      <c r="W50" s="356"/>
      <c r="X50" s="356"/>
      <c r="Y50" s="356"/>
      <c r="Z50" s="356"/>
      <c r="AA50" s="356"/>
      <c r="AB50" s="356"/>
      <c r="AC50" s="356"/>
      <c r="AD50" s="356"/>
    </row>
    <row r="51" ht="23.25" customHeight="1">
      <c r="A51" s="356"/>
      <c r="B51" s="356"/>
      <c r="C51" s="356"/>
      <c r="D51" s="356"/>
      <c r="E51" s="356"/>
      <c r="F51" s="356"/>
      <c r="G51" s="356"/>
      <c r="H51" s="356"/>
      <c r="I51" s="356"/>
      <c r="J51" s="356"/>
      <c r="K51" s="356"/>
      <c r="L51" s="356"/>
      <c r="M51" s="356"/>
      <c r="N51" s="356"/>
      <c r="O51" s="356"/>
      <c r="P51" s="356"/>
      <c r="Q51" s="356"/>
      <c r="R51" s="356"/>
      <c r="S51" s="356"/>
      <c r="T51" s="356"/>
      <c r="U51" s="356"/>
      <c r="V51" s="356"/>
      <c r="W51" s="356"/>
      <c r="X51" s="356"/>
      <c r="Y51" s="356"/>
      <c r="Z51" s="356"/>
      <c r="AA51" s="356"/>
      <c r="AB51" s="356"/>
      <c r="AC51" s="356"/>
      <c r="AD51" s="356"/>
    </row>
    <row r="52" ht="23.25" customHeight="1">
      <c r="A52" s="356"/>
      <c r="B52" s="356"/>
      <c r="C52" s="356"/>
      <c r="D52" s="356"/>
      <c r="E52" s="356"/>
      <c r="F52" s="356"/>
      <c r="G52" s="356"/>
      <c r="H52" s="356"/>
      <c r="I52" s="356"/>
      <c r="J52" s="356"/>
      <c r="K52" s="356"/>
      <c r="L52" s="356"/>
      <c r="M52" s="356"/>
      <c r="N52" s="356"/>
      <c r="O52" s="356"/>
      <c r="P52" s="356"/>
      <c r="Q52" s="356"/>
      <c r="R52" s="356"/>
      <c r="S52" s="356"/>
      <c r="T52" s="356"/>
      <c r="U52" s="356"/>
      <c r="V52" s="356"/>
      <c r="W52" s="356"/>
      <c r="X52" s="356"/>
      <c r="Y52" s="356"/>
      <c r="Z52" s="356"/>
      <c r="AA52" s="356"/>
      <c r="AB52" s="356"/>
      <c r="AC52" s="356"/>
      <c r="AD52" s="356"/>
    </row>
    <row r="53" ht="23.25" customHeight="1">
      <c r="A53" s="356"/>
      <c r="B53" s="356"/>
      <c r="C53" s="356"/>
      <c r="D53" s="356"/>
      <c r="E53" s="356"/>
      <c r="F53" s="356"/>
      <c r="G53" s="356"/>
      <c r="H53" s="356"/>
      <c r="I53" s="356"/>
      <c r="J53" s="356"/>
      <c r="K53" s="356"/>
      <c r="L53" s="356"/>
      <c r="M53" s="356"/>
      <c r="N53" s="356"/>
      <c r="O53" s="356"/>
      <c r="P53" s="356"/>
      <c r="Q53" s="356"/>
      <c r="R53" s="356"/>
      <c r="S53" s="356"/>
      <c r="T53" s="356"/>
      <c r="U53" s="356"/>
      <c r="V53" s="356"/>
      <c r="W53" s="356"/>
      <c r="X53" s="356"/>
      <c r="Y53" s="356"/>
      <c r="Z53" s="356"/>
      <c r="AA53" s="356"/>
      <c r="AB53" s="356"/>
      <c r="AC53" s="356"/>
      <c r="AD53" s="356"/>
    </row>
    <row r="54" ht="23.25" customHeight="1">
      <c r="A54" s="356"/>
      <c r="B54" s="356"/>
      <c r="C54" s="356"/>
      <c r="D54" s="356"/>
      <c r="E54" s="356"/>
      <c r="F54" s="356"/>
      <c r="G54" s="356"/>
      <c r="H54" s="356"/>
      <c r="I54" s="356"/>
      <c r="J54" s="356"/>
      <c r="K54" s="356"/>
      <c r="L54" s="356"/>
      <c r="M54" s="356"/>
      <c r="N54" s="356"/>
      <c r="O54" s="356"/>
      <c r="P54" s="356"/>
      <c r="Q54" s="356"/>
      <c r="R54" s="356"/>
      <c r="S54" s="356"/>
      <c r="T54" s="356"/>
      <c r="U54" s="356"/>
      <c r="V54" s="356"/>
      <c r="W54" s="356"/>
      <c r="X54" s="356"/>
      <c r="Y54" s="356"/>
      <c r="Z54" s="356"/>
      <c r="AA54" s="356"/>
      <c r="AB54" s="356"/>
      <c r="AC54" s="356"/>
      <c r="AD54" s="356"/>
    </row>
    <row r="55" ht="23.25" customHeight="1">
      <c r="A55" s="356"/>
      <c r="B55" s="356"/>
      <c r="C55" s="356"/>
      <c r="D55" s="356"/>
      <c r="E55" s="356"/>
      <c r="F55" s="356"/>
      <c r="G55" s="356"/>
      <c r="H55" s="356"/>
      <c r="I55" s="356"/>
      <c r="J55" s="356"/>
      <c r="K55" s="356"/>
      <c r="L55" s="356"/>
      <c r="M55" s="356"/>
      <c r="N55" s="356"/>
      <c r="O55" s="356"/>
      <c r="P55" s="356"/>
      <c r="Q55" s="356"/>
      <c r="R55" s="356"/>
      <c r="S55" s="356"/>
      <c r="T55" s="356"/>
      <c r="U55" s="356"/>
      <c r="V55" s="356"/>
      <c r="W55" s="356"/>
      <c r="X55" s="356"/>
      <c r="Y55" s="356"/>
      <c r="Z55" s="356"/>
      <c r="AA55" s="356"/>
      <c r="AB55" s="356"/>
      <c r="AC55" s="356"/>
      <c r="AD55" s="356"/>
    </row>
    <row r="56" ht="23.25" customHeight="1">
      <c r="A56" s="356"/>
      <c r="B56" s="356"/>
      <c r="C56" s="356"/>
      <c r="D56" s="356"/>
      <c r="E56" s="356"/>
      <c r="F56" s="356"/>
      <c r="G56" s="356"/>
      <c r="H56" s="356"/>
      <c r="I56" s="356"/>
      <c r="J56" s="356"/>
      <c r="K56" s="356"/>
      <c r="L56" s="356"/>
      <c r="M56" s="356"/>
      <c r="N56" s="356"/>
      <c r="O56" s="356"/>
      <c r="P56" s="356"/>
      <c r="Q56" s="356"/>
      <c r="R56" s="356"/>
      <c r="S56" s="356"/>
      <c r="T56" s="356"/>
      <c r="U56" s="356"/>
      <c r="V56" s="356"/>
      <c r="W56" s="356"/>
      <c r="X56" s="356"/>
      <c r="Y56" s="356"/>
      <c r="Z56" s="356"/>
      <c r="AA56" s="356"/>
      <c r="AB56" s="356"/>
      <c r="AC56" s="356"/>
      <c r="AD56" s="356"/>
    </row>
    <row r="57" ht="23.25" customHeight="1">
      <c r="A57" s="356"/>
      <c r="B57" s="356"/>
      <c r="C57" s="356"/>
      <c r="D57" s="356"/>
      <c r="E57" s="356"/>
      <c r="F57" s="356"/>
      <c r="G57" s="356"/>
      <c r="H57" s="356"/>
      <c r="I57" s="356"/>
      <c r="J57" s="356"/>
      <c r="K57" s="356"/>
      <c r="L57" s="356"/>
      <c r="M57" s="356"/>
      <c r="N57" s="356"/>
      <c r="O57" s="356"/>
      <c r="P57" s="356"/>
      <c r="Q57" s="356"/>
      <c r="R57" s="356"/>
      <c r="S57" s="356"/>
      <c r="T57" s="356"/>
      <c r="U57" s="356"/>
      <c r="V57" s="356"/>
      <c r="W57" s="356"/>
      <c r="X57" s="356"/>
      <c r="Y57" s="356"/>
      <c r="Z57" s="356"/>
      <c r="AA57" s="356"/>
      <c r="AB57" s="356"/>
      <c r="AC57" s="356"/>
      <c r="AD57" s="356"/>
    </row>
    <row r="58" ht="23.25" customHeight="1">
      <c r="A58" s="356"/>
      <c r="B58" s="356"/>
      <c r="C58" s="356"/>
      <c r="D58" s="356"/>
      <c r="E58" s="356"/>
      <c r="F58" s="356"/>
      <c r="G58" s="356"/>
      <c r="H58" s="356"/>
      <c r="I58" s="356"/>
      <c r="J58" s="356"/>
      <c r="K58" s="356"/>
      <c r="L58" s="356"/>
      <c r="M58" s="356"/>
      <c r="N58" s="356"/>
      <c r="O58" s="356"/>
      <c r="P58" s="356"/>
      <c r="Q58" s="356"/>
      <c r="R58" s="356"/>
      <c r="S58" s="356"/>
      <c r="T58" s="356"/>
      <c r="U58" s="356"/>
      <c r="V58" s="356"/>
      <c r="W58" s="356"/>
      <c r="X58" s="356"/>
      <c r="Y58" s="356"/>
      <c r="Z58" s="356"/>
      <c r="AA58" s="356"/>
      <c r="AB58" s="356"/>
      <c r="AC58" s="356"/>
      <c r="AD58" s="356"/>
    </row>
    <row r="59" ht="23.25" customHeight="1">
      <c r="A59" s="356"/>
      <c r="B59" s="356"/>
      <c r="C59" s="356"/>
      <c r="D59" s="356"/>
      <c r="E59" s="356"/>
      <c r="F59" s="356"/>
      <c r="G59" s="356"/>
      <c r="H59" s="356"/>
      <c r="I59" s="356"/>
      <c r="J59" s="356"/>
      <c r="K59" s="356"/>
      <c r="L59" s="356"/>
      <c r="M59" s="356"/>
      <c r="N59" s="356"/>
      <c r="O59" s="356"/>
      <c r="P59" s="356"/>
      <c r="Q59" s="356"/>
      <c r="R59" s="356"/>
      <c r="S59" s="356"/>
      <c r="T59" s="356"/>
      <c r="U59" s="356"/>
      <c r="V59" s="356"/>
      <c r="W59" s="356"/>
      <c r="X59" s="356"/>
      <c r="Y59" s="356"/>
      <c r="Z59" s="356"/>
      <c r="AA59" s="356"/>
      <c r="AB59" s="356"/>
      <c r="AC59" s="356"/>
      <c r="AD59" s="356"/>
    </row>
    <row r="60" ht="23.25" customHeight="1">
      <c r="A60" s="356"/>
      <c r="B60" s="356"/>
      <c r="C60" s="356"/>
      <c r="D60" s="356"/>
      <c r="E60" s="356"/>
      <c r="F60" s="356"/>
      <c r="G60" s="356"/>
      <c r="H60" s="356"/>
      <c r="I60" s="356"/>
      <c r="J60" s="356"/>
      <c r="K60" s="356"/>
      <c r="L60" s="356"/>
      <c r="M60" s="356"/>
      <c r="N60" s="356"/>
      <c r="O60" s="356"/>
      <c r="P60" s="356"/>
      <c r="Q60" s="356"/>
      <c r="R60" s="356"/>
      <c r="S60" s="356"/>
      <c r="T60" s="356"/>
      <c r="U60" s="356"/>
      <c r="V60" s="356"/>
      <c r="W60" s="356"/>
      <c r="X60" s="356"/>
      <c r="Y60" s="356"/>
      <c r="Z60" s="356"/>
      <c r="AA60" s="356"/>
      <c r="AB60" s="356"/>
      <c r="AC60" s="356"/>
      <c r="AD60" s="356"/>
    </row>
    <row r="61" ht="23.25" customHeight="1">
      <c r="A61" s="356"/>
      <c r="B61" s="356"/>
      <c r="C61" s="356"/>
      <c r="D61" s="356"/>
      <c r="E61" s="356"/>
      <c r="F61" s="356"/>
      <c r="G61" s="356"/>
      <c r="H61" s="356"/>
      <c r="I61" s="356"/>
      <c r="J61" s="356"/>
      <c r="K61" s="356"/>
      <c r="L61" s="356"/>
      <c r="M61" s="356"/>
      <c r="N61" s="356"/>
      <c r="O61" s="356"/>
      <c r="P61" s="356"/>
      <c r="Q61" s="356"/>
      <c r="R61" s="356"/>
      <c r="S61" s="356"/>
      <c r="T61" s="356"/>
      <c r="U61" s="356"/>
      <c r="V61" s="356"/>
      <c r="W61" s="356"/>
      <c r="X61" s="356"/>
      <c r="Y61" s="356"/>
      <c r="Z61" s="356"/>
      <c r="AA61" s="356"/>
      <c r="AB61" s="356"/>
      <c r="AC61" s="356"/>
      <c r="AD61" s="356"/>
    </row>
    <row r="62" ht="23.25" customHeight="1">
      <c r="A62" s="356"/>
      <c r="B62" s="356"/>
      <c r="C62" s="356"/>
      <c r="D62" s="356"/>
      <c r="E62" s="356"/>
      <c r="F62" s="356"/>
      <c r="G62" s="356"/>
      <c r="H62" s="356"/>
      <c r="I62" s="356"/>
      <c r="J62" s="356"/>
      <c r="K62" s="356"/>
      <c r="L62" s="356"/>
      <c r="M62" s="356"/>
      <c r="N62" s="356"/>
      <c r="O62" s="356"/>
      <c r="P62" s="356"/>
      <c r="Q62" s="356"/>
      <c r="R62" s="356"/>
      <c r="S62" s="356"/>
      <c r="T62" s="356"/>
      <c r="U62" s="356"/>
      <c r="V62" s="356"/>
      <c r="W62" s="356"/>
      <c r="X62" s="356"/>
      <c r="Y62" s="356"/>
      <c r="Z62" s="356"/>
      <c r="AA62" s="356"/>
      <c r="AB62" s="356"/>
      <c r="AC62" s="356"/>
      <c r="AD62" s="356"/>
    </row>
    <row r="63" ht="23.25" customHeight="1">
      <c r="A63" s="356"/>
      <c r="B63" s="356"/>
      <c r="C63" s="356"/>
      <c r="D63" s="356"/>
      <c r="E63" s="356"/>
      <c r="F63" s="356"/>
      <c r="G63" s="356"/>
      <c r="H63" s="356"/>
      <c r="I63" s="356"/>
      <c r="J63" s="356"/>
      <c r="K63" s="356"/>
      <c r="L63" s="356"/>
      <c r="M63" s="356"/>
      <c r="N63" s="356"/>
      <c r="O63" s="356"/>
      <c r="P63" s="356"/>
      <c r="Q63" s="356"/>
      <c r="R63" s="356"/>
      <c r="S63" s="356"/>
      <c r="T63" s="356"/>
      <c r="U63" s="356"/>
      <c r="V63" s="356"/>
      <c r="W63" s="356"/>
      <c r="X63" s="356"/>
      <c r="Y63" s="356"/>
      <c r="Z63" s="356"/>
      <c r="AA63" s="356"/>
      <c r="AB63" s="356"/>
      <c r="AC63" s="356"/>
      <c r="AD63" s="356"/>
    </row>
    <row r="64" ht="23.25" customHeight="1">
      <c r="A64" s="356"/>
      <c r="B64" s="356"/>
      <c r="C64" s="356"/>
      <c r="D64" s="356"/>
      <c r="E64" s="356"/>
      <c r="F64" s="356"/>
      <c r="G64" s="356"/>
      <c r="H64" s="356"/>
      <c r="I64" s="356"/>
      <c r="J64" s="356"/>
      <c r="K64" s="356"/>
      <c r="L64" s="356"/>
      <c r="M64" s="356"/>
      <c r="N64" s="356"/>
      <c r="O64" s="356"/>
      <c r="P64" s="356"/>
      <c r="Q64" s="356"/>
      <c r="R64" s="356"/>
      <c r="S64" s="356"/>
      <c r="T64" s="356"/>
      <c r="U64" s="356"/>
      <c r="V64" s="356"/>
      <c r="W64" s="356"/>
      <c r="X64" s="356"/>
      <c r="Y64" s="356"/>
      <c r="Z64" s="356"/>
      <c r="AA64" s="356"/>
      <c r="AB64" s="356"/>
      <c r="AC64" s="356"/>
      <c r="AD64" s="356"/>
    </row>
    <row r="65" ht="23.25" customHeight="1">
      <c r="A65" s="356"/>
      <c r="B65" s="356"/>
      <c r="C65" s="356"/>
      <c r="D65" s="356"/>
      <c r="E65" s="356"/>
      <c r="F65" s="356"/>
      <c r="G65" s="356"/>
      <c r="H65" s="356"/>
      <c r="I65" s="356"/>
      <c r="J65" s="356"/>
      <c r="K65" s="356"/>
      <c r="L65" s="356"/>
      <c r="M65" s="356"/>
      <c r="N65" s="356"/>
      <c r="O65" s="356"/>
      <c r="P65" s="356"/>
      <c r="Q65" s="356"/>
      <c r="R65" s="356"/>
      <c r="S65" s="356"/>
      <c r="T65" s="356"/>
      <c r="U65" s="356"/>
      <c r="V65" s="356"/>
      <c r="W65" s="356"/>
      <c r="X65" s="356"/>
      <c r="Y65" s="356"/>
      <c r="Z65" s="356"/>
      <c r="AA65" s="356"/>
      <c r="AB65" s="356"/>
      <c r="AC65" s="356"/>
      <c r="AD65" s="356"/>
    </row>
    <row r="66" ht="23.25" customHeight="1">
      <c r="A66" s="356"/>
      <c r="B66" s="356"/>
      <c r="C66" s="356"/>
      <c r="D66" s="356"/>
      <c r="E66" s="356"/>
      <c r="F66" s="356"/>
      <c r="G66" s="356"/>
      <c r="H66" s="356"/>
      <c r="I66" s="356"/>
      <c r="J66" s="356"/>
      <c r="K66" s="356"/>
      <c r="L66" s="356"/>
      <c r="M66" s="356"/>
      <c r="N66" s="356"/>
      <c r="O66" s="356"/>
      <c r="P66" s="356"/>
      <c r="Q66" s="356"/>
      <c r="R66" s="356"/>
      <c r="S66" s="356"/>
      <c r="T66" s="356"/>
      <c r="U66" s="356"/>
      <c r="V66" s="356"/>
      <c r="W66" s="356"/>
      <c r="X66" s="356"/>
      <c r="Y66" s="356"/>
      <c r="Z66" s="356"/>
      <c r="AA66" s="356"/>
      <c r="AB66" s="356"/>
      <c r="AC66" s="356"/>
      <c r="AD66" s="356"/>
    </row>
    <row r="67" ht="23.25" customHeight="1">
      <c r="A67" s="356"/>
      <c r="B67" s="356"/>
      <c r="C67" s="356"/>
      <c r="D67" s="356"/>
      <c r="E67" s="356"/>
      <c r="F67" s="356"/>
      <c r="G67" s="356"/>
      <c r="H67" s="356"/>
      <c r="I67" s="356"/>
      <c r="J67" s="356"/>
      <c r="K67" s="356"/>
      <c r="L67" s="356"/>
      <c r="M67" s="356"/>
      <c r="N67" s="356"/>
      <c r="O67" s="356"/>
      <c r="P67" s="356"/>
      <c r="Q67" s="356"/>
      <c r="R67" s="356"/>
      <c r="S67" s="356"/>
      <c r="T67" s="356"/>
      <c r="U67" s="356"/>
      <c r="V67" s="356"/>
      <c r="W67" s="356"/>
      <c r="X67" s="356"/>
      <c r="Y67" s="356"/>
      <c r="Z67" s="356"/>
      <c r="AA67" s="356"/>
      <c r="AB67" s="356"/>
      <c r="AC67" s="356"/>
      <c r="AD67" s="356"/>
    </row>
    <row r="68" ht="23.25" customHeight="1">
      <c r="A68" s="356"/>
      <c r="B68" s="356"/>
      <c r="C68" s="356"/>
      <c r="D68" s="356"/>
      <c r="E68" s="356"/>
      <c r="F68" s="356"/>
      <c r="G68" s="356"/>
      <c r="H68" s="356"/>
      <c r="I68" s="356"/>
      <c r="J68" s="356"/>
      <c r="K68" s="356"/>
      <c r="L68" s="356"/>
      <c r="M68" s="356"/>
      <c r="N68" s="356"/>
      <c r="O68" s="356"/>
      <c r="P68" s="356"/>
      <c r="Q68" s="356"/>
      <c r="R68" s="356"/>
      <c r="S68" s="356"/>
      <c r="T68" s="356"/>
      <c r="U68" s="356"/>
      <c r="V68" s="356"/>
      <c r="W68" s="356"/>
      <c r="X68" s="356"/>
      <c r="Y68" s="356"/>
      <c r="Z68" s="356"/>
      <c r="AA68" s="356"/>
      <c r="AB68" s="356"/>
      <c r="AC68" s="356"/>
      <c r="AD68" s="356"/>
    </row>
    <row r="69" ht="23.25" customHeight="1">
      <c r="A69" s="356"/>
      <c r="B69" s="356"/>
      <c r="C69" s="356"/>
      <c r="D69" s="356"/>
      <c r="E69" s="356"/>
      <c r="F69" s="356"/>
      <c r="G69" s="356"/>
      <c r="H69" s="356"/>
      <c r="I69" s="356"/>
      <c r="J69" s="356"/>
      <c r="K69" s="356"/>
      <c r="L69" s="356"/>
      <c r="M69" s="356"/>
      <c r="N69" s="356"/>
      <c r="O69" s="356"/>
      <c r="P69" s="356"/>
      <c r="Q69" s="356"/>
      <c r="R69" s="356"/>
      <c r="S69" s="356"/>
      <c r="T69" s="356"/>
      <c r="U69" s="356"/>
      <c r="V69" s="356"/>
      <c r="W69" s="356"/>
      <c r="X69" s="356"/>
      <c r="Y69" s="356"/>
      <c r="Z69" s="356"/>
      <c r="AA69" s="356"/>
      <c r="AB69" s="356"/>
      <c r="AC69" s="356"/>
      <c r="AD69" s="356"/>
    </row>
    <row r="70" ht="23.25" customHeight="1">
      <c r="A70" s="356"/>
      <c r="B70" s="356"/>
      <c r="C70" s="356"/>
      <c r="D70" s="356"/>
      <c r="E70" s="356"/>
      <c r="F70" s="356"/>
      <c r="G70" s="356"/>
      <c r="H70" s="356"/>
      <c r="I70" s="356"/>
      <c r="J70" s="356"/>
      <c r="K70" s="356"/>
      <c r="L70" s="356"/>
      <c r="M70" s="356"/>
      <c r="N70" s="356"/>
      <c r="O70" s="356"/>
      <c r="P70" s="356"/>
      <c r="Q70" s="356"/>
      <c r="R70" s="356"/>
      <c r="S70" s="356"/>
      <c r="T70" s="356"/>
      <c r="U70" s="356"/>
      <c r="V70" s="356"/>
      <c r="W70" s="356"/>
      <c r="X70" s="356"/>
      <c r="Y70" s="356"/>
      <c r="Z70" s="356"/>
      <c r="AA70" s="356"/>
      <c r="AB70" s="356"/>
      <c r="AC70" s="356"/>
      <c r="AD70" s="356"/>
    </row>
    <row r="71" ht="23.25" customHeight="1">
      <c r="A71" s="356"/>
      <c r="B71" s="356"/>
      <c r="C71" s="356"/>
      <c r="D71" s="356"/>
      <c r="E71" s="356"/>
      <c r="F71" s="356"/>
      <c r="G71" s="356"/>
      <c r="H71" s="356"/>
      <c r="I71" s="356"/>
      <c r="J71" s="356"/>
      <c r="K71" s="356"/>
      <c r="L71" s="356"/>
      <c r="M71" s="356"/>
      <c r="N71" s="356"/>
      <c r="O71" s="356"/>
      <c r="P71" s="356"/>
      <c r="Q71" s="356"/>
      <c r="R71" s="356"/>
      <c r="S71" s="356"/>
      <c r="T71" s="356"/>
      <c r="U71" s="356"/>
      <c r="V71" s="356"/>
      <c r="W71" s="356"/>
      <c r="X71" s="356"/>
      <c r="Y71" s="356"/>
      <c r="Z71" s="356"/>
      <c r="AA71" s="356"/>
      <c r="AB71" s="356"/>
      <c r="AC71" s="356"/>
      <c r="AD71" s="356"/>
    </row>
    <row r="72" ht="23.25" customHeight="1">
      <c r="A72" s="356"/>
      <c r="B72" s="356"/>
      <c r="C72" s="356"/>
      <c r="D72" s="356"/>
      <c r="E72" s="356"/>
      <c r="F72" s="356"/>
      <c r="G72" s="356"/>
      <c r="H72" s="356"/>
      <c r="I72" s="356"/>
      <c r="J72" s="356"/>
      <c r="K72" s="356"/>
      <c r="L72" s="356"/>
      <c r="M72" s="356"/>
      <c r="N72" s="356"/>
      <c r="O72" s="356"/>
      <c r="P72" s="356"/>
      <c r="Q72" s="356"/>
      <c r="R72" s="356"/>
      <c r="S72" s="356"/>
      <c r="T72" s="356"/>
      <c r="U72" s="356"/>
      <c r="V72" s="356"/>
      <c r="W72" s="356"/>
      <c r="X72" s="356"/>
      <c r="Y72" s="356"/>
      <c r="Z72" s="356"/>
      <c r="AA72" s="356"/>
      <c r="AB72" s="356"/>
      <c r="AC72" s="356"/>
      <c r="AD72" s="356"/>
    </row>
    <row r="73" ht="23.25" customHeight="1">
      <c r="A73" s="356"/>
      <c r="B73" s="356"/>
      <c r="C73" s="356"/>
      <c r="D73" s="356"/>
      <c r="E73" s="356"/>
      <c r="F73" s="356"/>
      <c r="G73" s="356"/>
      <c r="H73" s="356"/>
      <c r="I73" s="356"/>
      <c r="J73" s="356"/>
      <c r="K73" s="356"/>
      <c r="L73" s="356"/>
      <c r="M73" s="356"/>
      <c r="N73" s="356"/>
      <c r="O73" s="356"/>
      <c r="P73" s="356"/>
      <c r="Q73" s="356"/>
      <c r="R73" s="356"/>
      <c r="S73" s="356"/>
      <c r="T73" s="356"/>
      <c r="U73" s="356"/>
      <c r="V73" s="356"/>
      <c r="W73" s="356"/>
      <c r="X73" s="356"/>
      <c r="Y73" s="356"/>
      <c r="Z73" s="356"/>
      <c r="AA73" s="356"/>
      <c r="AB73" s="356"/>
      <c r="AC73" s="356"/>
      <c r="AD73" s="356"/>
    </row>
    <row r="74" ht="23.25" customHeight="1">
      <c r="A74" s="356"/>
      <c r="B74" s="356"/>
      <c r="C74" s="356"/>
      <c r="D74" s="356"/>
      <c r="E74" s="356"/>
      <c r="F74" s="356"/>
      <c r="G74" s="356"/>
      <c r="H74" s="356"/>
      <c r="I74" s="356"/>
      <c r="J74" s="356"/>
      <c r="K74" s="356"/>
      <c r="L74" s="356"/>
      <c r="M74" s="356"/>
      <c r="N74" s="356"/>
      <c r="O74" s="356"/>
      <c r="P74" s="356"/>
      <c r="Q74" s="356"/>
      <c r="R74" s="356"/>
      <c r="S74" s="356"/>
      <c r="T74" s="356"/>
      <c r="U74" s="356"/>
      <c r="V74" s="356"/>
      <c r="W74" s="356"/>
      <c r="X74" s="356"/>
      <c r="Y74" s="356"/>
      <c r="Z74" s="356"/>
      <c r="AA74" s="356"/>
      <c r="AB74" s="356"/>
      <c r="AC74" s="356"/>
      <c r="AD74" s="356"/>
    </row>
    <row r="75" ht="23.25" customHeight="1">
      <c r="A75" s="356"/>
      <c r="B75" s="356"/>
      <c r="C75" s="356"/>
      <c r="D75" s="356"/>
      <c r="E75" s="356"/>
      <c r="F75" s="356"/>
      <c r="G75" s="356"/>
      <c r="H75" s="356"/>
      <c r="I75" s="356"/>
      <c r="J75" s="356"/>
      <c r="K75" s="356"/>
      <c r="L75" s="356"/>
      <c r="M75" s="356"/>
      <c r="N75" s="356"/>
      <c r="O75" s="356"/>
      <c r="P75" s="356"/>
      <c r="Q75" s="356"/>
      <c r="R75" s="356"/>
      <c r="S75" s="356"/>
      <c r="T75" s="356"/>
      <c r="U75" s="356"/>
      <c r="V75" s="356"/>
      <c r="W75" s="356"/>
      <c r="X75" s="356"/>
      <c r="Y75" s="356"/>
      <c r="Z75" s="356"/>
      <c r="AA75" s="356"/>
      <c r="AB75" s="356"/>
      <c r="AC75" s="356"/>
      <c r="AD75" s="356"/>
    </row>
    <row r="76" ht="23.25" customHeight="1">
      <c r="A76" s="356"/>
      <c r="B76" s="356"/>
      <c r="C76" s="356"/>
      <c r="D76" s="356"/>
      <c r="E76" s="356"/>
      <c r="F76" s="356"/>
      <c r="G76" s="356"/>
      <c r="H76" s="356"/>
      <c r="I76" s="356"/>
      <c r="J76" s="356"/>
      <c r="K76" s="356"/>
      <c r="L76" s="356"/>
      <c r="M76" s="356"/>
      <c r="N76" s="356"/>
      <c r="O76" s="356"/>
      <c r="P76" s="356"/>
      <c r="Q76" s="356"/>
      <c r="R76" s="356"/>
      <c r="S76" s="356"/>
      <c r="T76" s="356"/>
      <c r="U76" s="356"/>
      <c r="V76" s="356"/>
      <c r="W76" s="356"/>
      <c r="X76" s="356"/>
      <c r="Y76" s="356"/>
      <c r="Z76" s="356"/>
      <c r="AA76" s="356"/>
      <c r="AB76" s="356"/>
      <c r="AC76" s="356"/>
      <c r="AD76" s="356"/>
    </row>
    <row r="77" ht="23.25" customHeight="1">
      <c r="A77" s="356"/>
      <c r="B77" s="356"/>
      <c r="C77" s="356"/>
      <c r="D77" s="356"/>
      <c r="E77" s="356"/>
      <c r="F77" s="356"/>
      <c r="G77" s="356"/>
      <c r="H77" s="356"/>
      <c r="I77" s="356"/>
      <c r="J77" s="356"/>
      <c r="K77" s="356"/>
      <c r="L77" s="356"/>
      <c r="M77" s="356"/>
      <c r="N77" s="356"/>
      <c r="O77" s="356"/>
      <c r="P77" s="356"/>
      <c r="Q77" s="356"/>
      <c r="R77" s="356"/>
      <c r="S77" s="356"/>
      <c r="T77" s="356"/>
      <c r="U77" s="356"/>
      <c r="V77" s="356"/>
      <c r="W77" s="356"/>
      <c r="X77" s="356"/>
      <c r="Y77" s="356"/>
      <c r="Z77" s="356"/>
      <c r="AA77" s="356"/>
      <c r="AB77" s="356"/>
      <c r="AC77" s="356"/>
      <c r="AD77" s="356"/>
    </row>
    <row r="78" ht="23.25" customHeight="1">
      <c r="A78" s="356"/>
      <c r="B78" s="356"/>
      <c r="C78" s="356"/>
      <c r="D78" s="356"/>
      <c r="E78" s="356"/>
      <c r="F78" s="356"/>
      <c r="G78" s="356"/>
      <c r="H78" s="356"/>
      <c r="I78" s="356"/>
      <c r="J78" s="356"/>
      <c r="K78" s="356"/>
      <c r="L78" s="356"/>
      <c r="M78" s="356"/>
      <c r="N78" s="356"/>
      <c r="O78" s="356"/>
      <c r="P78" s="356"/>
      <c r="Q78" s="356"/>
      <c r="R78" s="356"/>
      <c r="S78" s="356"/>
      <c r="T78" s="356"/>
      <c r="U78" s="356"/>
      <c r="V78" s="356"/>
      <c r="W78" s="356"/>
      <c r="X78" s="356"/>
      <c r="Y78" s="356"/>
      <c r="Z78" s="356"/>
      <c r="AA78" s="356"/>
      <c r="AB78" s="356"/>
      <c r="AC78" s="356"/>
      <c r="AD78" s="356"/>
    </row>
    <row r="79" ht="23.25" customHeight="1">
      <c r="A79" s="356"/>
      <c r="B79" s="356"/>
      <c r="C79" s="356"/>
      <c r="D79" s="356"/>
      <c r="E79" s="356"/>
      <c r="F79" s="356"/>
      <c r="G79" s="356"/>
      <c r="H79" s="356"/>
      <c r="I79" s="356"/>
      <c r="J79" s="356"/>
      <c r="K79" s="356"/>
      <c r="L79" s="356"/>
      <c r="M79" s="356"/>
      <c r="N79" s="356"/>
      <c r="O79" s="356"/>
      <c r="P79" s="356"/>
      <c r="Q79" s="356"/>
      <c r="R79" s="356"/>
      <c r="S79" s="356"/>
      <c r="T79" s="356"/>
      <c r="U79" s="356"/>
      <c r="V79" s="356"/>
      <c r="W79" s="356"/>
      <c r="X79" s="356"/>
      <c r="Y79" s="356"/>
      <c r="Z79" s="356"/>
      <c r="AA79" s="356"/>
      <c r="AB79" s="356"/>
      <c r="AC79" s="356"/>
      <c r="AD79" s="356"/>
    </row>
    <row r="80" ht="23.25" customHeight="1">
      <c r="A80" s="356"/>
      <c r="B80" s="356"/>
      <c r="C80" s="356"/>
      <c r="D80" s="356"/>
      <c r="E80" s="356"/>
      <c r="F80" s="356"/>
      <c r="G80" s="356"/>
      <c r="H80" s="356"/>
      <c r="I80" s="356"/>
      <c r="J80" s="356"/>
      <c r="K80" s="356"/>
      <c r="L80" s="356"/>
      <c r="M80" s="356"/>
      <c r="N80" s="356"/>
      <c r="O80" s="356"/>
      <c r="P80" s="356"/>
      <c r="Q80" s="356"/>
      <c r="R80" s="356"/>
      <c r="S80" s="356"/>
      <c r="T80" s="356"/>
      <c r="U80" s="356"/>
      <c r="V80" s="356"/>
      <c r="W80" s="356"/>
      <c r="X80" s="356"/>
      <c r="Y80" s="356"/>
      <c r="Z80" s="356"/>
      <c r="AA80" s="356"/>
      <c r="AB80" s="356"/>
      <c r="AC80" s="356"/>
      <c r="AD80" s="356"/>
    </row>
    <row r="81" ht="23.25" customHeight="1">
      <c r="A81" s="356"/>
      <c r="B81" s="356"/>
      <c r="C81" s="356"/>
      <c r="D81" s="356"/>
      <c r="E81" s="356"/>
      <c r="F81" s="356"/>
      <c r="G81" s="356"/>
      <c r="H81" s="356"/>
      <c r="I81" s="356"/>
      <c r="J81" s="356"/>
      <c r="K81" s="356"/>
      <c r="L81" s="356"/>
      <c r="M81" s="356"/>
      <c r="N81" s="356"/>
      <c r="O81" s="356"/>
      <c r="P81" s="356"/>
      <c r="Q81" s="356"/>
      <c r="R81" s="356"/>
      <c r="S81" s="356"/>
      <c r="T81" s="356"/>
      <c r="U81" s="356"/>
      <c r="V81" s="356"/>
      <c r="W81" s="356"/>
      <c r="X81" s="356"/>
      <c r="Y81" s="356"/>
      <c r="Z81" s="356"/>
      <c r="AA81" s="356"/>
      <c r="AB81" s="356"/>
      <c r="AC81" s="356"/>
      <c r="AD81" s="356"/>
    </row>
    <row r="82" ht="23.25" customHeight="1">
      <c r="A82" s="356"/>
      <c r="B82" s="356"/>
      <c r="C82" s="356"/>
      <c r="D82" s="356"/>
      <c r="E82" s="356"/>
      <c r="F82" s="356"/>
      <c r="G82" s="356"/>
      <c r="H82" s="356"/>
      <c r="I82" s="356"/>
      <c r="J82" s="356"/>
      <c r="K82" s="356"/>
      <c r="L82" s="356"/>
      <c r="M82" s="356"/>
      <c r="N82" s="356"/>
      <c r="O82" s="356"/>
      <c r="P82" s="356"/>
      <c r="Q82" s="356"/>
      <c r="R82" s="356"/>
      <c r="S82" s="356"/>
      <c r="T82" s="356"/>
      <c r="U82" s="356"/>
      <c r="V82" s="356"/>
      <c r="W82" s="356"/>
      <c r="X82" s="356"/>
      <c r="Y82" s="356"/>
      <c r="Z82" s="356"/>
      <c r="AA82" s="356"/>
      <c r="AB82" s="356"/>
      <c r="AC82" s="356"/>
      <c r="AD82" s="356"/>
    </row>
    <row r="83" ht="23.25" customHeight="1">
      <c r="A83" s="356"/>
      <c r="B83" s="356"/>
      <c r="C83" s="356"/>
      <c r="D83" s="356"/>
      <c r="E83" s="356"/>
      <c r="F83" s="356"/>
      <c r="G83" s="356"/>
      <c r="H83" s="356"/>
      <c r="I83" s="356"/>
      <c r="J83" s="356"/>
      <c r="K83" s="356"/>
      <c r="L83" s="356"/>
      <c r="M83" s="356"/>
      <c r="N83" s="356"/>
      <c r="O83" s="356"/>
      <c r="P83" s="356"/>
      <c r="Q83" s="356"/>
      <c r="R83" s="356"/>
      <c r="S83" s="356"/>
      <c r="T83" s="356"/>
      <c r="U83" s="356"/>
      <c r="V83" s="356"/>
      <c r="W83" s="356"/>
      <c r="X83" s="356"/>
      <c r="Y83" s="356"/>
      <c r="Z83" s="356"/>
      <c r="AA83" s="356"/>
      <c r="AB83" s="356"/>
      <c r="AC83" s="356"/>
      <c r="AD83" s="356"/>
    </row>
    <row r="84" ht="23.25" customHeight="1">
      <c r="A84" s="356"/>
      <c r="B84" s="356"/>
      <c r="C84" s="356"/>
      <c r="D84" s="356"/>
      <c r="E84" s="356"/>
      <c r="F84" s="356"/>
      <c r="G84" s="356"/>
      <c r="H84" s="356"/>
      <c r="I84" s="356"/>
      <c r="J84" s="356"/>
      <c r="K84" s="356"/>
      <c r="L84" s="356"/>
      <c r="M84" s="356"/>
      <c r="N84" s="356"/>
      <c r="O84" s="356"/>
      <c r="P84" s="356"/>
      <c r="Q84" s="356"/>
      <c r="R84" s="356"/>
      <c r="S84" s="356"/>
      <c r="T84" s="356"/>
      <c r="U84" s="356"/>
      <c r="V84" s="356"/>
      <c r="W84" s="356"/>
      <c r="X84" s="356"/>
      <c r="Y84" s="356"/>
      <c r="Z84" s="356"/>
      <c r="AA84" s="356"/>
      <c r="AB84" s="356"/>
      <c r="AC84" s="356"/>
      <c r="AD84" s="356"/>
    </row>
    <row r="85" ht="23.25" customHeight="1">
      <c r="A85" s="356"/>
      <c r="B85" s="356"/>
      <c r="C85" s="356"/>
      <c r="D85" s="356"/>
      <c r="E85" s="356"/>
      <c r="F85" s="356"/>
      <c r="G85" s="356"/>
      <c r="H85" s="356"/>
      <c r="I85" s="356"/>
      <c r="J85" s="356"/>
      <c r="K85" s="356"/>
      <c r="L85" s="356"/>
      <c r="M85" s="356"/>
      <c r="N85" s="356"/>
      <c r="O85" s="356"/>
      <c r="P85" s="356"/>
      <c r="Q85" s="356"/>
      <c r="R85" s="356"/>
      <c r="S85" s="356"/>
      <c r="T85" s="356"/>
      <c r="U85" s="356"/>
      <c r="V85" s="356"/>
      <c r="W85" s="356"/>
      <c r="X85" s="356"/>
      <c r="Y85" s="356"/>
      <c r="Z85" s="356"/>
      <c r="AA85" s="356"/>
      <c r="AB85" s="356"/>
      <c r="AC85" s="356"/>
      <c r="AD85" s="356"/>
    </row>
    <row r="86" ht="23.25" customHeight="1">
      <c r="A86" s="356"/>
      <c r="B86" s="356"/>
      <c r="C86" s="356"/>
      <c r="D86" s="356"/>
      <c r="E86" s="356"/>
      <c r="F86" s="356"/>
      <c r="G86" s="356"/>
      <c r="H86" s="356"/>
      <c r="I86" s="356"/>
      <c r="J86" s="356"/>
      <c r="K86" s="356"/>
      <c r="L86" s="356"/>
      <c r="M86" s="356"/>
      <c r="N86" s="356"/>
      <c r="O86" s="356"/>
      <c r="P86" s="356"/>
      <c r="Q86" s="356"/>
      <c r="R86" s="356"/>
      <c r="S86" s="356"/>
      <c r="T86" s="356"/>
      <c r="U86" s="356"/>
      <c r="V86" s="356"/>
      <c r="W86" s="356"/>
      <c r="X86" s="356"/>
      <c r="Y86" s="356"/>
      <c r="Z86" s="356"/>
      <c r="AA86" s="356"/>
      <c r="AB86" s="356"/>
      <c r="AC86" s="356"/>
      <c r="AD86" s="356"/>
    </row>
    <row r="87" ht="23.25" customHeight="1">
      <c r="A87" s="356"/>
      <c r="B87" s="356"/>
      <c r="C87" s="356"/>
      <c r="D87" s="356"/>
      <c r="E87" s="356"/>
      <c r="F87" s="356"/>
      <c r="G87" s="356"/>
      <c r="H87" s="356"/>
      <c r="I87" s="356"/>
      <c r="J87" s="356"/>
      <c r="K87" s="356"/>
      <c r="L87" s="356"/>
      <c r="M87" s="356"/>
      <c r="N87" s="356"/>
      <c r="O87" s="356"/>
      <c r="P87" s="356"/>
      <c r="Q87" s="356"/>
      <c r="R87" s="356"/>
      <c r="S87" s="356"/>
      <c r="T87" s="356"/>
      <c r="U87" s="356"/>
      <c r="V87" s="356"/>
      <c r="W87" s="356"/>
      <c r="X87" s="356"/>
      <c r="Y87" s="356"/>
      <c r="Z87" s="356"/>
      <c r="AA87" s="356"/>
      <c r="AB87" s="356"/>
      <c r="AC87" s="356"/>
      <c r="AD87" s="356"/>
    </row>
    <row r="88" ht="23.25" customHeight="1">
      <c r="A88" s="356"/>
      <c r="B88" s="356"/>
      <c r="C88" s="356"/>
      <c r="D88" s="356"/>
      <c r="E88" s="356"/>
      <c r="F88" s="356"/>
      <c r="G88" s="356"/>
      <c r="H88" s="356"/>
      <c r="I88" s="356"/>
      <c r="J88" s="356"/>
      <c r="K88" s="356"/>
      <c r="L88" s="356"/>
      <c r="M88" s="356"/>
      <c r="N88" s="356"/>
      <c r="O88" s="356"/>
      <c r="P88" s="356"/>
      <c r="Q88" s="356"/>
      <c r="R88" s="356"/>
      <c r="S88" s="356"/>
      <c r="T88" s="356"/>
      <c r="U88" s="356"/>
      <c r="V88" s="356"/>
      <c r="W88" s="356"/>
      <c r="X88" s="356"/>
      <c r="Y88" s="356"/>
      <c r="Z88" s="356"/>
      <c r="AA88" s="356"/>
      <c r="AB88" s="356"/>
      <c r="AC88" s="356"/>
      <c r="AD88" s="356"/>
    </row>
    <row r="89" ht="23.25" customHeight="1">
      <c r="A89" s="356"/>
      <c r="B89" s="356"/>
      <c r="C89" s="356"/>
      <c r="D89" s="356"/>
      <c r="E89" s="356"/>
      <c r="F89" s="356"/>
      <c r="G89" s="356"/>
      <c r="H89" s="356"/>
      <c r="I89" s="356"/>
      <c r="J89" s="356"/>
      <c r="K89" s="356"/>
      <c r="L89" s="356"/>
      <c r="M89" s="356"/>
      <c r="N89" s="356"/>
      <c r="O89" s="356"/>
      <c r="P89" s="356"/>
      <c r="Q89" s="356"/>
      <c r="R89" s="356"/>
      <c r="S89" s="356"/>
      <c r="T89" s="356"/>
      <c r="U89" s="356"/>
      <c r="V89" s="356"/>
      <c r="W89" s="356"/>
      <c r="X89" s="356"/>
      <c r="Y89" s="356"/>
      <c r="Z89" s="356"/>
      <c r="AA89" s="356"/>
      <c r="AB89" s="356"/>
      <c r="AC89" s="356"/>
      <c r="AD89" s="356"/>
    </row>
    <row r="90" ht="23.25" customHeight="1">
      <c r="A90" s="356"/>
      <c r="B90" s="356"/>
      <c r="C90" s="356"/>
      <c r="D90" s="356"/>
      <c r="E90" s="356"/>
      <c r="F90" s="356"/>
      <c r="G90" s="356"/>
      <c r="H90" s="356"/>
      <c r="I90" s="356"/>
      <c r="J90" s="356"/>
      <c r="K90" s="356"/>
      <c r="L90" s="356"/>
      <c r="M90" s="356"/>
      <c r="N90" s="356"/>
      <c r="O90" s="356"/>
      <c r="P90" s="356"/>
      <c r="Q90" s="356"/>
      <c r="R90" s="356"/>
      <c r="S90" s="356"/>
      <c r="T90" s="356"/>
      <c r="U90" s="356"/>
      <c r="V90" s="356"/>
      <c r="W90" s="356"/>
      <c r="X90" s="356"/>
      <c r="Y90" s="356"/>
      <c r="Z90" s="356"/>
      <c r="AA90" s="356"/>
      <c r="AB90" s="356"/>
      <c r="AC90" s="356"/>
      <c r="AD90" s="356"/>
    </row>
    <row r="91" ht="23.25" customHeight="1">
      <c r="A91" s="356"/>
      <c r="B91" s="356"/>
      <c r="C91" s="356"/>
      <c r="D91" s="356"/>
      <c r="E91" s="356"/>
      <c r="F91" s="356"/>
      <c r="G91" s="356"/>
      <c r="H91" s="356"/>
      <c r="I91" s="356"/>
      <c r="J91" s="356"/>
      <c r="K91" s="356"/>
      <c r="L91" s="356"/>
      <c r="M91" s="356"/>
      <c r="N91" s="356"/>
      <c r="O91" s="356"/>
      <c r="P91" s="356"/>
      <c r="Q91" s="356"/>
      <c r="R91" s="356"/>
      <c r="S91" s="356"/>
      <c r="T91" s="356"/>
      <c r="U91" s="356"/>
      <c r="V91" s="356"/>
      <c r="W91" s="356"/>
      <c r="X91" s="356"/>
      <c r="Y91" s="356"/>
      <c r="Z91" s="356"/>
      <c r="AA91" s="356"/>
      <c r="AB91" s="356"/>
      <c r="AC91" s="356"/>
      <c r="AD91" s="356"/>
    </row>
    <row r="92" ht="23.25" customHeight="1">
      <c r="A92" s="356"/>
      <c r="B92" s="356"/>
      <c r="C92" s="356"/>
      <c r="D92" s="356"/>
      <c r="E92" s="356"/>
      <c r="F92" s="356"/>
      <c r="G92" s="356"/>
      <c r="H92" s="356"/>
      <c r="I92" s="356"/>
      <c r="J92" s="356"/>
      <c r="K92" s="356"/>
      <c r="L92" s="356"/>
      <c r="M92" s="356"/>
      <c r="N92" s="356"/>
      <c r="O92" s="356"/>
      <c r="P92" s="356"/>
      <c r="Q92" s="356"/>
      <c r="R92" s="356"/>
      <c r="S92" s="356"/>
      <c r="T92" s="356"/>
      <c r="U92" s="356"/>
      <c r="V92" s="356"/>
      <c r="W92" s="356"/>
      <c r="X92" s="356"/>
      <c r="Y92" s="356"/>
      <c r="Z92" s="356"/>
      <c r="AA92" s="356"/>
      <c r="AB92" s="356"/>
      <c r="AC92" s="356"/>
      <c r="AD92" s="356"/>
    </row>
    <row r="93" ht="23.25" customHeight="1">
      <c r="A93" s="356"/>
      <c r="B93" s="356"/>
      <c r="C93" s="356"/>
      <c r="D93" s="356"/>
      <c r="E93" s="356"/>
      <c r="F93" s="356"/>
      <c r="G93" s="356"/>
      <c r="H93" s="356"/>
      <c r="I93" s="356"/>
      <c r="J93" s="356"/>
      <c r="K93" s="356"/>
      <c r="L93" s="356"/>
      <c r="M93" s="356"/>
      <c r="N93" s="356"/>
      <c r="O93" s="356"/>
      <c r="P93" s="356"/>
      <c r="Q93" s="356"/>
      <c r="R93" s="356"/>
      <c r="S93" s="356"/>
      <c r="T93" s="356"/>
      <c r="U93" s="356"/>
      <c r="V93" s="356"/>
      <c r="W93" s="356"/>
      <c r="X93" s="356"/>
      <c r="Y93" s="356"/>
      <c r="Z93" s="356"/>
      <c r="AA93" s="356"/>
      <c r="AB93" s="356"/>
      <c r="AC93" s="356"/>
      <c r="AD93" s="356"/>
    </row>
    <row r="94" ht="23.25" customHeight="1">
      <c r="A94" s="356"/>
      <c r="B94" s="356"/>
      <c r="C94" s="356"/>
      <c r="D94" s="356"/>
      <c r="E94" s="356"/>
      <c r="F94" s="356"/>
      <c r="G94" s="356"/>
      <c r="H94" s="356"/>
      <c r="I94" s="356"/>
      <c r="J94" s="356"/>
      <c r="K94" s="356"/>
      <c r="L94" s="356"/>
      <c r="M94" s="356"/>
      <c r="N94" s="356"/>
      <c r="O94" s="356"/>
      <c r="P94" s="356"/>
      <c r="Q94" s="356"/>
      <c r="R94" s="356"/>
      <c r="S94" s="356"/>
      <c r="T94" s="356"/>
      <c r="U94" s="356"/>
      <c r="V94" s="356"/>
      <c r="W94" s="356"/>
      <c r="X94" s="356"/>
      <c r="Y94" s="356"/>
      <c r="Z94" s="356"/>
      <c r="AA94" s="356"/>
      <c r="AB94" s="356"/>
      <c r="AC94" s="356"/>
      <c r="AD94" s="356"/>
    </row>
    <row r="95" ht="23.25" customHeight="1">
      <c r="A95" s="356"/>
      <c r="B95" s="356"/>
      <c r="C95" s="356"/>
      <c r="D95" s="356"/>
      <c r="E95" s="356"/>
      <c r="F95" s="356"/>
      <c r="G95" s="356"/>
      <c r="H95" s="356"/>
      <c r="I95" s="356"/>
      <c r="J95" s="356"/>
      <c r="K95" s="356"/>
      <c r="L95" s="356"/>
      <c r="M95" s="356"/>
      <c r="N95" s="356"/>
      <c r="O95" s="356"/>
      <c r="P95" s="356"/>
      <c r="Q95" s="356"/>
      <c r="R95" s="356"/>
      <c r="S95" s="356"/>
      <c r="T95" s="356"/>
      <c r="U95" s="356"/>
      <c r="V95" s="356"/>
      <c r="W95" s="356"/>
      <c r="X95" s="356"/>
      <c r="Y95" s="356"/>
      <c r="Z95" s="356"/>
      <c r="AA95" s="356"/>
      <c r="AB95" s="356"/>
      <c r="AC95" s="356"/>
      <c r="AD95" s="356"/>
    </row>
    <row r="96" ht="23.25" customHeight="1">
      <c r="A96" s="356"/>
      <c r="B96" s="356"/>
      <c r="C96" s="356"/>
      <c r="D96" s="356"/>
      <c r="E96" s="356"/>
      <c r="F96" s="356"/>
      <c r="G96" s="356"/>
      <c r="H96" s="356"/>
      <c r="I96" s="356"/>
      <c r="J96" s="356"/>
      <c r="K96" s="356"/>
      <c r="L96" s="356"/>
      <c r="M96" s="356"/>
      <c r="N96" s="356"/>
      <c r="O96" s="356"/>
      <c r="P96" s="356"/>
      <c r="Q96" s="356"/>
      <c r="R96" s="356"/>
      <c r="S96" s="356"/>
      <c r="T96" s="356"/>
      <c r="U96" s="356"/>
      <c r="V96" s="356"/>
      <c r="W96" s="356"/>
      <c r="X96" s="356"/>
      <c r="Y96" s="356"/>
      <c r="Z96" s="356"/>
      <c r="AA96" s="356"/>
      <c r="AB96" s="356"/>
      <c r="AC96" s="356"/>
      <c r="AD96" s="356"/>
    </row>
    <row r="97" ht="23.25" customHeight="1">
      <c r="A97" s="356"/>
      <c r="B97" s="356"/>
      <c r="C97" s="356"/>
      <c r="D97" s="356"/>
      <c r="E97" s="356"/>
      <c r="F97" s="356"/>
      <c r="G97" s="356"/>
      <c r="H97" s="356"/>
      <c r="I97" s="356"/>
      <c r="J97" s="356"/>
      <c r="K97" s="356"/>
      <c r="L97" s="356"/>
      <c r="M97" s="356"/>
      <c r="N97" s="356"/>
      <c r="O97" s="356"/>
      <c r="P97" s="356"/>
      <c r="Q97" s="356"/>
      <c r="R97" s="356"/>
      <c r="S97" s="356"/>
      <c r="T97" s="356"/>
      <c r="U97" s="356"/>
      <c r="V97" s="356"/>
      <c r="W97" s="356"/>
      <c r="X97" s="356"/>
      <c r="Y97" s="356"/>
      <c r="Z97" s="356"/>
      <c r="AA97" s="356"/>
      <c r="AB97" s="356"/>
      <c r="AC97" s="356"/>
      <c r="AD97" s="356"/>
    </row>
    <row r="98" ht="23.25" customHeight="1">
      <c r="A98" s="356"/>
      <c r="B98" s="356"/>
      <c r="C98" s="356"/>
      <c r="D98" s="356"/>
      <c r="E98" s="356"/>
      <c r="F98" s="356"/>
      <c r="G98" s="356"/>
      <c r="H98" s="356"/>
      <c r="I98" s="356"/>
      <c r="J98" s="356"/>
      <c r="K98" s="356"/>
      <c r="L98" s="356"/>
      <c r="M98" s="356"/>
      <c r="N98" s="356"/>
      <c r="O98" s="356"/>
      <c r="P98" s="356"/>
      <c r="Q98" s="356"/>
      <c r="R98" s="356"/>
      <c r="S98" s="356"/>
      <c r="T98" s="356"/>
      <c r="U98" s="356"/>
      <c r="V98" s="356"/>
      <c r="W98" s="356"/>
      <c r="X98" s="356"/>
      <c r="Y98" s="356"/>
      <c r="Z98" s="356"/>
      <c r="AA98" s="356"/>
      <c r="AB98" s="356"/>
      <c r="AC98" s="356"/>
      <c r="AD98" s="356"/>
    </row>
    <row r="99" ht="23.25" customHeight="1">
      <c r="A99" s="356"/>
      <c r="B99" s="356"/>
      <c r="C99" s="356"/>
      <c r="D99" s="356"/>
      <c r="E99" s="356"/>
      <c r="F99" s="356"/>
      <c r="G99" s="356"/>
      <c r="H99" s="356"/>
      <c r="I99" s="356"/>
      <c r="J99" s="356"/>
      <c r="K99" s="356"/>
      <c r="L99" s="356"/>
      <c r="M99" s="356"/>
      <c r="N99" s="356"/>
      <c r="O99" s="356"/>
      <c r="P99" s="356"/>
      <c r="Q99" s="356"/>
      <c r="R99" s="356"/>
      <c r="S99" s="356"/>
      <c r="T99" s="356"/>
      <c r="U99" s="356"/>
      <c r="V99" s="356"/>
      <c r="W99" s="356"/>
      <c r="X99" s="356"/>
      <c r="Y99" s="356"/>
      <c r="Z99" s="356"/>
      <c r="AA99" s="356"/>
      <c r="AB99" s="356"/>
      <c r="AC99" s="356"/>
      <c r="AD99" s="356"/>
    </row>
    <row r="100" ht="23.25" customHeight="1">
      <c r="A100" s="356"/>
      <c r="B100" s="356"/>
      <c r="C100" s="356"/>
      <c r="D100" s="356"/>
      <c r="E100" s="356"/>
      <c r="F100" s="356"/>
      <c r="G100" s="356"/>
      <c r="H100" s="356"/>
      <c r="I100" s="356"/>
      <c r="J100" s="356"/>
      <c r="K100" s="356"/>
      <c r="L100" s="356"/>
      <c r="M100" s="356"/>
      <c r="N100" s="356"/>
      <c r="O100" s="356"/>
      <c r="P100" s="356"/>
      <c r="Q100" s="356"/>
      <c r="R100" s="356"/>
      <c r="S100" s="356"/>
      <c r="T100" s="356"/>
      <c r="U100" s="356"/>
      <c r="V100" s="356"/>
      <c r="W100" s="356"/>
      <c r="X100" s="356"/>
      <c r="Y100" s="356"/>
      <c r="Z100" s="356"/>
      <c r="AA100" s="356"/>
      <c r="AB100" s="356"/>
      <c r="AC100" s="356"/>
      <c r="AD100" s="356"/>
    </row>
    <row r="101" ht="23.25" customHeight="1">
      <c r="A101" s="356"/>
      <c r="B101" s="356"/>
      <c r="C101" s="356"/>
      <c r="D101" s="356"/>
      <c r="E101" s="356"/>
      <c r="F101" s="356"/>
      <c r="G101" s="356"/>
      <c r="H101" s="356"/>
      <c r="I101" s="356"/>
      <c r="J101" s="356"/>
      <c r="K101" s="356"/>
      <c r="L101" s="356"/>
      <c r="M101" s="356"/>
      <c r="N101" s="356"/>
      <c r="O101" s="356"/>
      <c r="P101" s="356"/>
      <c r="Q101" s="356"/>
      <c r="R101" s="356"/>
      <c r="S101" s="356"/>
      <c r="T101" s="356"/>
      <c r="U101" s="356"/>
      <c r="V101" s="356"/>
      <c r="W101" s="356"/>
      <c r="X101" s="356"/>
      <c r="Y101" s="356"/>
      <c r="Z101" s="356"/>
      <c r="AA101" s="356"/>
      <c r="AB101" s="356"/>
      <c r="AC101" s="356"/>
      <c r="AD101" s="356"/>
    </row>
    <row r="102" ht="23.25" customHeight="1">
      <c r="A102" s="356"/>
      <c r="B102" s="356"/>
      <c r="C102" s="356"/>
      <c r="D102" s="356"/>
      <c r="E102" s="356"/>
      <c r="F102" s="356"/>
      <c r="G102" s="356"/>
      <c r="H102" s="356"/>
      <c r="I102" s="356"/>
      <c r="J102" s="356"/>
      <c r="K102" s="356"/>
      <c r="L102" s="356"/>
      <c r="M102" s="356"/>
      <c r="N102" s="356"/>
      <c r="O102" s="356"/>
      <c r="P102" s="356"/>
      <c r="Q102" s="356"/>
      <c r="R102" s="356"/>
      <c r="S102" s="356"/>
      <c r="T102" s="356"/>
      <c r="U102" s="356"/>
      <c r="V102" s="356"/>
      <c r="W102" s="356"/>
      <c r="X102" s="356"/>
      <c r="Y102" s="356"/>
      <c r="Z102" s="356"/>
      <c r="AA102" s="356"/>
      <c r="AB102" s="356"/>
      <c r="AC102" s="356"/>
      <c r="AD102" s="356"/>
    </row>
    <row r="103" ht="23.25" customHeight="1">
      <c r="A103" s="356"/>
      <c r="B103" s="356"/>
      <c r="C103" s="356"/>
      <c r="D103" s="356"/>
      <c r="E103" s="356"/>
      <c r="F103" s="356"/>
      <c r="G103" s="356"/>
      <c r="H103" s="356"/>
      <c r="I103" s="356"/>
      <c r="J103" s="356"/>
      <c r="K103" s="356"/>
      <c r="L103" s="356"/>
      <c r="M103" s="356"/>
      <c r="N103" s="356"/>
      <c r="O103" s="356"/>
      <c r="P103" s="356"/>
      <c r="Q103" s="356"/>
      <c r="R103" s="356"/>
      <c r="S103" s="356"/>
      <c r="T103" s="356"/>
      <c r="U103" s="356"/>
      <c r="V103" s="356"/>
      <c r="W103" s="356"/>
      <c r="X103" s="356"/>
      <c r="Y103" s="356"/>
      <c r="Z103" s="356"/>
      <c r="AA103" s="356"/>
      <c r="AB103" s="356"/>
      <c r="AC103" s="356"/>
      <c r="AD103" s="356"/>
    </row>
    <row r="104" ht="23.25" customHeight="1">
      <c r="A104" s="356"/>
      <c r="B104" s="356"/>
      <c r="C104" s="356"/>
      <c r="D104" s="356"/>
      <c r="E104" s="356"/>
      <c r="F104" s="356"/>
      <c r="G104" s="356"/>
      <c r="H104" s="356"/>
      <c r="I104" s="356"/>
      <c r="J104" s="356"/>
      <c r="K104" s="356"/>
      <c r="L104" s="356"/>
      <c r="M104" s="356"/>
      <c r="N104" s="356"/>
      <c r="O104" s="356"/>
      <c r="P104" s="356"/>
      <c r="Q104" s="356"/>
      <c r="R104" s="356"/>
      <c r="S104" s="356"/>
      <c r="T104" s="356"/>
      <c r="U104" s="356"/>
      <c r="V104" s="356"/>
      <c r="W104" s="356"/>
      <c r="X104" s="356"/>
      <c r="Y104" s="356"/>
      <c r="Z104" s="356"/>
      <c r="AA104" s="356"/>
      <c r="AB104" s="356"/>
      <c r="AC104" s="356"/>
      <c r="AD104" s="356"/>
    </row>
    <row r="105" ht="23.25" customHeight="1">
      <c r="A105" s="356"/>
      <c r="B105" s="356"/>
      <c r="C105" s="356"/>
      <c r="D105" s="356"/>
      <c r="E105" s="356"/>
      <c r="F105" s="356"/>
      <c r="G105" s="356"/>
      <c r="H105" s="356"/>
      <c r="I105" s="356"/>
      <c r="J105" s="356"/>
      <c r="K105" s="356"/>
      <c r="L105" s="356"/>
      <c r="M105" s="356"/>
      <c r="N105" s="356"/>
      <c r="O105" s="356"/>
      <c r="P105" s="356"/>
      <c r="Q105" s="356"/>
      <c r="R105" s="356"/>
      <c r="S105" s="356"/>
      <c r="T105" s="356"/>
      <c r="U105" s="356"/>
      <c r="V105" s="356"/>
      <c r="W105" s="356"/>
      <c r="X105" s="356"/>
      <c r="Y105" s="356"/>
      <c r="Z105" s="356"/>
      <c r="AA105" s="356"/>
      <c r="AB105" s="356"/>
      <c r="AC105" s="356"/>
      <c r="AD105" s="356"/>
    </row>
    <row r="106" ht="23.25" customHeight="1">
      <c r="A106" s="356"/>
      <c r="B106" s="356"/>
      <c r="C106" s="356"/>
      <c r="D106" s="356"/>
      <c r="E106" s="356"/>
      <c r="F106" s="356"/>
      <c r="G106" s="356"/>
      <c r="H106" s="356"/>
      <c r="I106" s="356"/>
      <c r="J106" s="356"/>
      <c r="K106" s="356"/>
      <c r="L106" s="356"/>
      <c r="M106" s="356"/>
      <c r="N106" s="356"/>
      <c r="O106" s="356"/>
      <c r="P106" s="356"/>
      <c r="Q106" s="356"/>
      <c r="R106" s="356"/>
      <c r="S106" s="356"/>
      <c r="T106" s="356"/>
      <c r="U106" s="356"/>
      <c r="V106" s="356"/>
      <c r="W106" s="356"/>
      <c r="X106" s="356"/>
      <c r="Y106" s="356"/>
      <c r="Z106" s="356"/>
      <c r="AA106" s="356"/>
      <c r="AB106" s="356"/>
      <c r="AC106" s="356"/>
      <c r="AD106" s="356"/>
    </row>
    <row r="107" ht="23.25" customHeight="1">
      <c r="A107" s="356"/>
      <c r="B107" s="356"/>
      <c r="C107" s="356"/>
      <c r="D107" s="356"/>
      <c r="E107" s="356"/>
      <c r="F107" s="356"/>
      <c r="G107" s="356"/>
      <c r="H107" s="356"/>
      <c r="I107" s="356"/>
      <c r="J107" s="356"/>
      <c r="K107" s="356"/>
      <c r="L107" s="356"/>
      <c r="M107" s="356"/>
      <c r="N107" s="356"/>
      <c r="O107" s="356"/>
      <c r="P107" s="356"/>
      <c r="Q107" s="356"/>
      <c r="R107" s="356"/>
      <c r="S107" s="356"/>
      <c r="T107" s="356"/>
      <c r="U107" s="356"/>
      <c r="V107" s="356"/>
      <c r="W107" s="356"/>
      <c r="X107" s="356"/>
      <c r="Y107" s="356"/>
      <c r="Z107" s="356"/>
      <c r="AA107" s="356"/>
      <c r="AB107" s="356"/>
      <c r="AC107" s="356"/>
      <c r="AD107" s="356"/>
    </row>
    <row r="108" ht="23.25" customHeight="1">
      <c r="A108" s="356"/>
      <c r="B108" s="356"/>
      <c r="C108" s="356"/>
      <c r="D108" s="356"/>
      <c r="E108" s="356"/>
      <c r="F108" s="356"/>
      <c r="G108" s="356"/>
      <c r="H108" s="356"/>
      <c r="I108" s="356"/>
      <c r="J108" s="356"/>
      <c r="K108" s="356"/>
      <c r="L108" s="356"/>
      <c r="M108" s="356"/>
      <c r="N108" s="356"/>
      <c r="O108" s="356"/>
      <c r="P108" s="356"/>
      <c r="Q108" s="356"/>
      <c r="R108" s="356"/>
      <c r="S108" s="356"/>
      <c r="T108" s="356"/>
      <c r="U108" s="356"/>
      <c r="V108" s="356"/>
      <c r="W108" s="356"/>
      <c r="X108" s="356"/>
      <c r="Y108" s="356"/>
      <c r="Z108" s="356"/>
      <c r="AA108" s="356"/>
      <c r="AB108" s="356"/>
      <c r="AC108" s="356"/>
      <c r="AD108" s="356"/>
    </row>
    <row r="109" ht="23.25" customHeight="1">
      <c r="A109" s="356"/>
      <c r="B109" s="356"/>
      <c r="C109" s="356"/>
      <c r="D109" s="356"/>
      <c r="E109" s="356"/>
      <c r="F109" s="356"/>
      <c r="G109" s="356"/>
      <c r="H109" s="356"/>
      <c r="I109" s="356"/>
      <c r="J109" s="356"/>
      <c r="K109" s="356"/>
      <c r="L109" s="356"/>
      <c r="M109" s="356"/>
      <c r="N109" s="356"/>
      <c r="O109" s="356"/>
      <c r="P109" s="356"/>
      <c r="Q109" s="356"/>
      <c r="R109" s="356"/>
      <c r="S109" s="356"/>
      <c r="T109" s="356"/>
      <c r="U109" s="356"/>
      <c r="V109" s="356"/>
      <c r="W109" s="356"/>
      <c r="X109" s="356"/>
      <c r="Y109" s="356"/>
      <c r="Z109" s="356"/>
      <c r="AA109" s="356"/>
      <c r="AB109" s="356"/>
      <c r="AC109" s="356"/>
      <c r="AD109" s="356"/>
    </row>
    <row r="110" ht="23.25" customHeight="1">
      <c r="A110" s="356"/>
      <c r="B110" s="356"/>
      <c r="C110" s="356"/>
      <c r="D110" s="356"/>
      <c r="E110" s="356"/>
      <c r="F110" s="356"/>
      <c r="G110" s="356"/>
      <c r="H110" s="356"/>
      <c r="I110" s="356"/>
      <c r="J110" s="356"/>
      <c r="K110" s="356"/>
      <c r="L110" s="356"/>
      <c r="M110" s="356"/>
      <c r="N110" s="356"/>
      <c r="O110" s="356"/>
      <c r="P110" s="356"/>
      <c r="Q110" s="356"/>
      <c r="R110" s="356"/>
      <c r="S110" s="356"/>
      <c r="T110" s="356"/>
      <c r="U110" s="356"/>
      <c r="V110" s="356"/>
      <c r="W110" s="356"/>
      <c r="X110" s="356"/>
      <c r="Y110" s="356"/>
      <c r="Z110" s="356"/>
      <c r="AA110" s="356"/>
      <c r="AB110" s="356"/>
      <c r="AC110" s="356"/>
      <c r="AD110" s="356"/>
    </row>
    <row r="111" ht="23.25" customHeight="1">
      <c r="A111" s="356"/>
      <c r="B111" s="356"/>
      <c r="C111" s="356"/>
      <c r="D111" s="356"/>
      <c r="E111" s="356"/>
      <c r="F111" s="356"/>
      <c r="G111" s="356"/>
      <c r="H111" s="356"/>
      <c r="I111" s="356"/>
      <c r="J111" s="356"/>
      <c r="K111" s="356"/>
      <c r="L111" s="356"/>
      <c r="M111" s="356"/>
      <c r="N111" s="356"/>
      <c r="O111" s="356"/>
      <c r="P111" s="356"/>
      <c r="Q111" s="356"/>
      <c r="R111" s="356"/>
      <c r="S111" s="356"/>
      <c r="T111" s="356"/>
      <c r="U111" s="356"/>
      <c r="V111" s="356"/>
      <c r="W111" s="356"/>
      <c r="X111" s="356"/>
      <c r="Y111" s="356"/>
      <c r="Z111" s="356"/>
      <c r="AA111" s="356"/>
      <c r="AB111" s="356"/>
      <c r="AC111" s="356"/>
      <c r="AD111" s="356"/>
    </row>
    <row r="112" ht="23.25" customHeight="1">
      <c r="A112" s="356"/>
      <c r="B112" s="356"/>
      <c r="C112" s="356"/>
      <c r="D112" s="356"/>
      <c r="E112" s="356"/>
      <c r="F112" s="356"/>
      <c r="G112" s="356"/>
      <c r="H112" s="356"/>
      <c r="I112" s="356"/>
      <c r="J112" s="356"/>
      <c r="K112" s="356"/>
      <c r="L112" s="356"/>
      <c r="M112" s="356"/>
      <c r="N112" s="356"/>
      <c r="O112" s="356"/>
      <c r="P112" s="356"/>
      <c r="Q112" s="356"/>
      <c r="R112" s="356"/>
      <c r="S112" s="356"/>
      <c r="T112" s="356"/>
      <c r="U112" s="356"/>
      <c r="V112" s="356"/>
      <c r="W112" s="356"/>
      <c r="X112" s="356"/>
      <c r="Y112" s="356"/>
      <c r="Z112" s="356"/>
      <c r="AA112" s="356"/>
      <c r="AB112" s="356"/>
      <c r="AC112" s="356"/>
      <c r="AD112" s="356"/>
    </row>
    <row r="113" ht="23.25" customHeight="1">
      <c r="A113" s="356"/>
      <c r="B113" s="356"/>
      <c r="C113" s="356"/>
      <c r="D113" s="356"/>
      <c r="E113" s="356"/>
      <c r="F113" s="356"/>
      <c r="G113" s="356"/>
      <c r="H113" s="356"/>
      <c r="I113" s="356"/>
      <c r="J113" s="356"/>
      <c r="K113" s="356"/>
      <c r="L113" s="356"/>
      <c r="M113" s="356"/>
      <c r="N113" s="356"/>
      <c r="O113" s="356"/>
      <c r="P113" s="356"/>
      <c r="Q113" s="356"/>
      <c r="R113" s="356"/>
      <c r="S113" s="356"/>
      <c r="T113" s="356"/>
      <c r="U113" s="356"/>
      <c r="V113" s="356"/>
      <c r="W113" s="356"/>
      <c r="X113" s="356"/>
      <c r="Y113" s="356"/>
      <c r="Z113" s="356"/>
      <c r="AA113" s="356"/>
      <c r="AB113" s="356"/>
      <c r="AC113" s="356"/>
      <c r="AD113" s="356"/>
    </row>
    <row r="114" ht="23.25" customHeight="1">
      <c r="A114" s="356"/>
      <c r="B114" s="356"/>
      <c r="C114" s="356"/>
      <c r="D114" s="356"/>
      <c r="E114" s="356"/>
      <c r="F114" s="356"/>
      <c r="G114" s="356"/>
      <c r="H114" s="356"/>
      <c r="I114" s="356"/>
      <c r="J114" s="356"/>
      <c r="K114" s="356"/>
      <c r="L114" s="356"/>
      <c r="M114" s="356"/>
      <c r="N114" s="356"/>
      <c r="O114" s="356"/>
      <c r="P114" s="356"/>
      <c r="Q114" s="356"/>
      <c r="R114" s="356"/>
      <c r="S114" s="356"/>
      <c r="T114" s="356"/>
      <c r="U114" s="356"/>
      <c r="V114" s="356"/>
      <c r="W114" s="356"/>
      <c r="X114" s="356"/>
      <c r="Y114" s="356"/>
      <c r="Z114" s="356"/>
      <c r="AA114" s="356"/>
      <c r="AB114" s="356"/>
      <c r="AC114" s="356"/>
      <c r="AD114" s="356"/>
    </row>
    <row r="115" ht="23.25" customHeight="1">
      <c r="A115" s="356"/>
      <c r="B115" s="356"/>
      <c r="C115" s="356"/>
      <c r="D115" s="356"/>
      <c r="E115" s="356"/>
      <c r="F115" s="356"/>
      <c r="G115" s="356"/>
      <c r="H115" s="356"/>
      <c r="I115" s="356"/>
      <c r="J115" s="356"/>
      <c r="K115" s="356"/>
      <c r="L115" s="356"/>
      <c r="M115" s="356"/>
      <c r="N115" s="356"/>
      <c r="O115" s="356"/>
      <c r="P115" s="356"/>
      <c r="Q115" s="356"/>
      <c r="R115" s="356"/>
      <c r="S115" s="356"/>
      <c r="T115" s="356"/>
      <c r="U115" s="356"/>
      <c r="V115" s="356"/>
      <c r="W115" s="356"/>
      <c r="X115" s="356"/>
      <c r="Y115" s="356"/>
      <c r="Z115" s="356"/>
      <c r="AA115" s="356"/>
      <c r="AB115" s="356"/>
      <c r="AC115" s="356"/>
      <c r="AD115" s="356"/>
    </row>
    <row r="116" ht="23.25" customHeight="1">
      <c r="A116" s="356"/>
      <c r="B116" s="356"/>
      <c r="C116" s="356"/>
      <c r="D116" s="356"/>
      <c r="E116" s="356"/>
      <c r="F116" s="356"/>
      <c r="G116" s="356"/>
      <c r="H116" s="356"/>
      <c r="I116" s="356"/>
      <c r="J116" s="356"/>
      <c r="K116" s="356"/>
      <c r="L116" s="356"/>
      <c r="M116" s="356"/>
      <c r="N116" s="356"/>
      <c r="O116" s="356"/>
      <c r="P116" s="356"/>
      <c r="Q116" s="356"/>
      <c r="R116" s="356"/>
      <c r="S116" s="356"/>
      <c r="T116" s="356"/>
      <c r="U116" s="356"/>
      <c r="V116" s="356"/>
      <c r="W116" s="356"/>
      <c r="X116" s="356"/>
      <c r="Y116" s="356"/>
      <c r="Z116" s="356"/>
      <c r="AA116" s="356"/>
      <c r="AB116" s="356"/>
      <c r="AC116" s="356"/>
      <c r="AD116" s="356"/>
    </row>
    <row r="117" ht="23.25" customHeight="1">
      <c r="A117" s="356"/>
      <c r="B117" s="356"/>
      <c r="C117" s="356"/>
      <c r="D117" s="356"/>
      <c r="E117" s="356"/>
      <c r="F117" s="356"/>
      <c r="G117" s="356"/>
      <c r="H117" s="356"/>
      <c r="I117" s="356"/>
      <c r="J117" s="356"/>
      <c r="K117" s="356"/>
      <c r="L117" s="356"/>
      <c r="M117" s="356"/>
      <c r="N117" s="356"/>
      <c r="O117" s="356"/>
      <c r="P117" s="356"/>
      <c r="Q117" s="356"/>
      <c r="R117" s="356"/>
      <c r="S117" s="356"/>
      <c r="T117" s="356"/>
      <c r="U117" s="356"/>
      <c r="V117" s="356"/>
      <c r="W117" s="356"/>
      <c r="X117" s="356"/>
      <c r="Y117" s="356"/>
      <c r="Z117" s="356"/>
      <c r="AA117" s="356"/>
      <c r="AB117" s="356"/>
      <c r="AC117" s="356"/>
      <c r="AD117" s="356"/>
    </row>
    <row r="118" ht="23.25" customHeight="1">
      <c r="A118" s="356"/>
      <c r="B118" s="356"/>
      <c r="C118" s="356"/>
      <c r="D118" s="356"/>
      <c r="E118" s="356"/>
      <c r="F118" s="356"/>
      <c r="G118" s="356"/>
      <c r="H118" s="356"/>
      <c r="I118" s="356"/>
      <c r="J118" s="356"/>
      <c r="K118" s="356"/>
      <c r="L118" s="356"/>
      <c r="M118" s="356"/>
      <c r="N118" s="356"/>
      <c r="O118" s="356"/>
      <c r="P118" s="356"/>
      <c r="Q118" s="356"/>
      <c r="R118" s="356"/>
      <c r="S118" s="356"/>
      <c r="T118" s="356"/>
      <c r="U118" s="356"/>
      <c r="V118" s="356"/>
      <c r="W118" s="356"/>
      <c r="X118" s="356"/>
      <c r="Y118" s="356"/>
      <c r="Z118" s="356"/>
      <c r="AA118" s="356"/>
      <c r="AB118" s="356"/>
      <c r="AC118" s="356"/>
      <c r="AD118" s="356"/>
    </row>
    <row r="119" ht="23.25" customHeight="1">
      <c r="A119" s="356"/>
      <c r="B119" s="356"/>
      <c r="C119" s="356"/>
      <c r="D119" s="356"/>
      <c r="E119" s="356"/>
      <c r="F119" s="356"/>
      <c r="G119" s="356"/>
      <c r="H119" s="356"/>
      <c r="I119" s="356"/>
      <c r="J119" s="356"/>
      <c r="K119" s="356"/>
      <c r="L119" s="356"/>
      <c r="M119" s="356"/>
      <c r="N119" s="356"/>
      <c r="O119" s="356"/>
      <c r="P119" s="356"/>
      <c r="Q119" s="356"/>
      <c r="R119" s="356"/>
      <c r="S119" s="356"/>
      <c r="T119" s="356"/>
      <c r="U119" s="356"/>
      <c r="V119" s="356"/>
      <c r="W119" s="356"/>
      <c r="X119" s="356"/>
      <c r="Y119" s="356"/>
      <c r="Z119" s="356"/>
      <c r="AA119" s="356"/>
      <c r="AB119" s="356"/>
      <c r="AC119" s="356"/>
      <c r="AD119" s="356"/>
    </row>
    <row r="120" ht="23.25" customHeight="1">
      <c r="A120" s="356"/>
      <c r="B120" s="356"/>
      <c r="C120" s="356"/>
      <c r="D120" s="356"/>
      <c r="E120" s="356"/>
      <c r="F120" s="356"/>
      <c r="G120" s="356"/>
      <c r="H120" s="356"/>
      <c r="I120" s="356"/>
      <c r="J120" s="356"/>
      <c r="K120" s="356"/>
      <c r="L120" s="356"/>
      <c r="M120" s="356"/>
      <c r="N120" s="356"/>
      <c r="O120" s="356"/>
      <c r="P120" s="356"/>
      <c r="Q120" s="356"/>
      <c r="R120" s="356"/>
      <c r="S120" s="356"/>
      <c r="T120" s="356"/>
      <c r="U120" s="356"/>
      <c r="V120" s="356"/>
      <c r="W120" s="356"/>
      <c r="X120" s="356"/>
      <c r="Y120" s="356"/>
      <c r="Z120" s="356"/>
      <c r="AA120" s="356"/>
      <c r="AB120" s="356"/>
      <c r="AC120" s="356"/>
      <c r="AD120" s="356"/>
    </row>
    <row r="121" ht="23.25" customHeight="1">
      <c r="A121" s="356"/>
      <c r="B121" s="356"/>
      <c r="C121" s="356"/>
      <c r="D121" s="356"/>
      <c r="E121" s="356"/>
      <c r="F121" s="356"/>
      <c r="G121" s="356"/>
      <c r="H121" s="356"/>
      <c r="I121" s="356"/>
      <c r="J121" s="356"/>
      <c r="K121" s="356"/>
      <c r="L121" s="356"/>
      <c r="M121" s="356"/>
      <c r="N121" s="356"/>
      <c r="O121" s="356"/>
      <c r="P121" s="356"/>
      <c r="Q121" s="356"/>
      <c r="R121" s="356"/>
      <c r="S121" s="356"/>
      <c r="T121" s="356"/>
      <c r="U121" s="356"/>
      <c r="V121" s="356"/>
      <c r="W121" s="356"/>
      <c r="X121" s="356"/>
      <c r="Y121" s="356"/>
      <c r="Z121" s="356"/>
      <c r="AA121" s="356"/>
      <c r="AB121" s="356"/>
      <c r="AC121" s="356"/>
      <c r="AD121" s="356"/>
    </row>
    <row r="122" ht="23.25" customHeight="1">
      <c r="A122" s="356"/>
      <c r="B122" s="356"/>
      <c r="C122" s="356"/>
      <c r="D122" s="356"/>
      <c r="E122" s="356"/>
      <c r="F122" s="356"/>
      <c r="G122" s="356"/>
      <c r="H122" s="356"/>
      <c r="I122" s="356"/>
      <c r="J122" s="356"/>
      <c r="K122" s="356"/>
      <c r="L122" s="356"/>
      <c r="M122" s="356"/>
      <c r="N122" s="356"/>
      <c r="O122" s="356"/>
      <c r="P122" s="356"/>
      <c r="Q122" s="356"/>
      <c r="R122" s="356"/>
      <c r="S122" s="356"/>
      <c r="T122" s="356"/>
      <c r="U122" s="356"/>
      <c r="V122" s="356"/>
      <c r="W122" s="356"/>
      <c r="X122" s="356"/>
      <c r="Y122" s="356"/>
      <c r="Z122" s="356"/>
      <c r="AA122" s="356"/>
      <c r="AB122" s="356"/>
      <c r="AC122" s="356"/>
      <c r="AD122" s="356"/>
    </row>
    <row r="123" ht="23.25" customHeight="1">
      <c r="A123" s="356"/>
      <c r="B123" s="356"/>
      <c r="C123" s="356"/>
      <c r="D123" s="356"/>
      <c r="E123" s="356"/>
      <c r="F123" s="356"/>
      <c r="G123" s="356"/>
      <c r="H123" s="356"/>
      <c r="I123" s="356"/>
      <c r="J123" s="356"/>
      <c r="K123" s="356"/>
      <c r="L123" s="356"/>
      <c r="M123" s="356"/>
      <c r="N123" s="356"/>
      <c r="O123" s="356"/>
      <c r="P123" s="356"/>
      <c r="Q123" s="356"/>
      <c r="R123" s="356"/>
      <c r="S123" s="356"/>
      <c r="T123" s="356"/>
      <c r="U123" s="356"/>
      <c r="V123" s="356"/>
      <c r="W123" s="356"/>
      <c r="X123" s="356"/>
      <c r="Y123" s="356"/>
      <c r="Z123" s="356"/>
      <c r="AA123" s="356"/>
      <c r="AB123" s="356"/>
      <c r="AC123" s="356"/>
      <c r="AD123" s="356"/>
    </row>
    <row r="124" ht="23.25" customHeight="1">
      <c r="A124" s="356"/>
      <c r="B124" s="356"/>
      <c r="C124" s="356"/>
      <c r="D124" s="356"/>
      <c r="E124" s="356"/>
      <c r="F124" s="356"/>
      <c r="G124" s="356"/>
      <c r="H124" s="356"/>
      <c r="I124" s="356"/>
      <c r="J124" s="356"/>
      <c r="K124" s="356"/>
      <c r="L124" s="356"/>
      <c r="M124" s="356"/>
      <c r="N124" s="356"/>
      <c r="O124" s="356"/>
      <c r="P124" s="356"/>
      <c r="Q124" s="356"/>
      <c r="R124" s="356"/>
      <c r="S124" s="356"/>
      <c r="T124" s="356"/>
      <c r="U124" s="356"/>
      <c r="V124" s="356"/>
      <c r="W124" s="356"/>
      <c r="X124" s="356"/>
      <c r="Y124" s="356"/>
      <c r="Z124" s="356"/>
      <c r="AA124" s="356"/>
      <c r="AB124" s="356"/>
      <c r="AC124" s="356"/>
      <c r="AD124" s="356"/>
    </row>
    <row r="125" ht="23.25" customHeight="1">
      <c r="A125" s="356"/>
      <c r="B125" s="356"/>
      <c r="C125" s="356"/>
      <c r="D125" s="356"/>
      <c r="E125" s="356"/>
      <c r="F125" s="356"/>
      <c r="G125" s="356"/>
      <c r="H125" s="356"/>
      <c r="I125" s="356"/>
      <c r="J125" s="356"/>
      <c r="K125" s="356"/>
      <c r="L125" s="356"/>
      <c r="M125" s="356"/>
      <c r="N125" s="356"/>
      <c r="O125" s="356"/>
      <c r="P125" s="356"/>
      <c r="Q125" s="356"/>
      <c r="R125" s="356"/>
      <c r="S125" s="356"/>
      <c r="T125" s="356"/>
      <c r="U125" s="356"/>
      <c r="V125" s="356"/>
      <c r="W125" s="356"/>
      <c r="X125" s="356"/>
      <c r="Y125" s="356"/>
      <c r="Z125" s="356"/>
      <c r="AA125" s="356"/>
      <c r="AB125" s="356"/>
      <c r="AC125" s="356"/>
      <c r="AD125" s="356"/>
    </row>
    <row r="126" ht="23.25" customHeight="1">
      <c r="A126" s="356"/>
      <c r="B126" s="356"/>
      <c r="C126" s="356"/>
      <c r="D126" s="356"/>
      <c r="E126" s="356"/>
      <c r="F126" s="356"/>
      <c r="G126" s="356"/>
      <c r="H126" s="356"/>
      <c r="I126" s="356"/>
      <c r="J126" s="356"/>
      <c r="K126" s="356"/>
      <c r="L126" s="356"/>
      <c r="M126" s="356"/>
      <c r="N126" s="356"/>
      <c r="O126" s="356"/>
      <c r="P126" s="356"/>
      <c r="Q126" s="356"/>
      <c r="R126" s="356"/>
      <c r="S126" s="356"/>
      <c r="T126" s="356"/>
      <c r="U126" s="356"/>
      <c r="V126" s="356"/>
      <c r="W126" s="356"/>
      <c r="X126" s="356"/>
      <c r="Y126" s="356"/>
      <c r="Z126" s="356"/>
      <c r="AA126" s="356"/>
      <c r="AB126" s="356"/>
      <c r="AC126" s="356"/>
      <c r="AD126" s="356"/>
    </row>
    <row r="127" ht="23.25" customHeight="1">
      <c r="A127" s="356"/>
      <c r="B127" s="356"/>
      <c r="C127" s="356"/>
      <c r="D127" s="356"/>
      <c r="E127" s="356"/>
      <c r="F127" s="356"/>
      <c r="G127" s="356"/>
      <c r="H127" s="356"/>
      <c r="I127" s="356"/>
      <c r="J127" s="356"/>
      <c r="K127" s="356"/>
      <c r="L127" s="356"/>
      <c r="M127" s="356"/>
      <c r="N127" s="356"/>
      <c r="O127" s="356"/>
      <c r="P127" s="356"/>
      <c r="Q127" s="356"/>
      <c r="R127" s="356"/>
      <c r="S127" s="356"/>
      <c r="T127" s="356"/>
      <c r="U127" s="356"/>
      <c r="V127" s="356"/>
      <c r="W127" s="356"/>
      <c r="X127" s="356"/>
      <c r="Y127" s="356"/>
      <c r="Z127" s="356"/>
      <c r="AA127" s="356"/>
      <c r="AB127" s="356"/>
      <c r="AC127" s="356"/>
      <c r="AD127" s="356"/>
    </row>
    <row r="128" ht="23.25" customHeight="1">
      <c r="A128" s="356"/>
      <c r="B128" s="356"/>
      <c r="C128" s="356"/>
      <c r="D128" s="356"/>
      <c r="E128" s="356"/>
      <c r="F128" s="356"/>
      <c r="G128" s="356"/>
      <c r="H128" s="356"/>
      <c r="I128" s="356"/>
      <c r="J128" s="356"/>
      <c r="K128" s="356"/>
      <c r="L128" s="356"/>
      <c r="M128" s="356"/>
      <c r="N128" s="356"/>
      <c r="O128" s="356"/>
      <c r="P128" s="356"/>
      <c r="Q128" s="356"/>
      <c r="R128" s="356"/>
      <c r="S128" s="356"/>
      <c r="T128" s="356"/>
      <c r="U128" s="356"/>
      <c r="V128" s="356"/>
      <c r="W128" s="356"/>
      <c r="X128" s="356"/>
      <c r="Y128" s="356"/>
      <c r="Z128" s="356"/>
      <c r="AA128" s="356"/>
      <c r="AB128" s="356"/>
      <c r="AC128" s="356"/>
      <c r="AD128" s="356"/>
    </row>
    <row r="129" ht="23.25" customHeight="1">
      <c r="A129" s="356"/>
      <c r="B129" s="356"/>
      <c r="C129" s="356"/>
      <c r="D129" s="356"/>
      <c r="E129" s="356"/>
      <c r="F129" s="356"/>
      <c r="G129" s="356"/>
      <c r="H129" s="356"/>
      <c r="I129" s="356"/>
      <c r="J129" s="356"/>
      <c r="K129" s="356"/>
      <c r="L129" s="356"/>
      <c r="M129" s="356"/>
      <c r="N129" s="356"/>
      <c r="O129" s="356"/>
      <c r="P129" s="356"/>
      <c r="Q129" s="356"/>
      <c r="R129" s="356"/>
      <c r="S129" s="356"/>
      <c r="T129" s="356"/>
      <c r="U129" s="356"/>
      <c r="V129" s="356"/>
      <c r="W129" s="356"/>
      <c r="X129" s="356"/>
      <c r="Y129" s="356"/>
      <c r="Z129" s="356"/>
      <c r="AA129" s="356"/>
      <c r="AB129" s="356"/>
      <c r="AC129" s="356"/>
      <c r="AD129" s="356"/>
    </row>
    <row r="130" ht="23.25" customHeight="1">
      <c r="A130" s="356"/>
      <c r="B130" s="356"/>
      <c r="C130" s="356"/>
      <c r="D130" s="356"/>
      <c r="E130" s="356"/>
      <c r="F130" s="356"/>
      <c r="G130" s="356"/>
      <c r="H130" s="356"/>
      <c r="I130" s="356"/>
      <c r="J130" s="356"/>
      <c r="K130" s="356"/>
      <c r="L130" s="356"/>
      <c r="M130" s="356"/>
      <c r="N130" s="356"/>
      <c r="O130" s="356"/>
      <c r="P130" s="356"/>
      <c r="Q130" s="356"/>
      <c r="R130" s="356"/>
      <c r="S130" s="356"/>
      <c r="T130" s="356"/>
      <c r="U130" s="356"/>
      <c r="V130" s="356"/>
      <c r="W130" s="356"/>
      <c r="X130" s="356"/>
      <c r="Y130" s="356"/>
      <c r="Z130" s="356"/>
      <c r="AA130" s="356"/>
      <c r="AB130" s="356"/>
      <c r="AC130" s="356"/>
      <c r="AD130" s="356"/>
    </row>
    <row r="131" ht="23.25" customHeight="1">
      <c r="A131" s="356"/>
      <c r="B131" s="356"/>
      <c r="C131" s="356"/>
      <c r="D131" s="356"/>
      <c r="E131" s="356"/>
      <c r="F131" s="356"/>
      <c r="G131" s="356"/>
      <c r="H131" s="356"/>
      <c r="I131" s="356"/>
      <c r="J131" s="356"/>
      <c r="K131" s="356"/>
      <c r="L131" s="356"/>
      <c r="M131" s="356"/>
      <c r="N131" s="356"/>
      <c r="O131" s="356"/>
      <c r="P131" s="356"/>
      <c r="Q131" s="356"/>
      <c r="R131" s="356"/>
      <c r="S131" s="356"/>
      <c r="T131" s="356"/>
      <c r="U131" s="356"/>
      <c r="V131" s="356"/>
      <c r="W131" s="356"/>
      <c r="X131" s="356"/>
      <c r="Y131" s="356"/>
      <c r="Z131" s="356"/>
      <c r="AA131" s="356"/>
      <c r="AB131" s="356"/>
      <c r="AC131" s="356"/>
      <c r="AD131" s="356"/>
    </row>
    <row r="132" ht="23.25" customHeight="1">
      <c r="A132" s="356"/>
      <c r="B132" s="356"/>
      <c r="C132" s="356"/>
      <c r="D132" s="356"/>
      <c r="E132" s="356"/>
      <c r="F132" s="356"/>
      <c r="G132" s="356"/>
      <c r="H132" s="356"/>
      <c r="I132" s="356"/>
      <c r="J132" s="356"/>
      <c r="K132" s="356"/>
      <c r="L132" s="356"/>
      <c r="M132" s="356"/>
      <c r="N132" s="356"/>
      <c r="O132" s="356"/>
      <c r="P132" s="356"/>
      <c r="Q132" s="356"/>
      <c r="R132" s="356"/>
      <c r="S132" s="356"/>
      <c r="T132" s="356"/>
      <c r="U132" s="356"/>
      <c r="V132" s="356"/>
      <c r="W132" s="356"/>
      <c r="X132" s="356"/>
      <c r="Y132" s="356"/>
      <c r="Z132" s="356"/>
      <c r="AA132" s="356"/>
      <c r="AB132" s="356"/>
      <c r="AC132" s="356"/>
      <c r="AD132" s="356"/>
    </row>
    <row r="133" ht="23.25" customHeight="1">
      <c r="A133" s="356"/>
      <c r="B133" s="356"/>
      <c r="C133" s="356"/>
      <c r="D133" s="356"/>
      <c r="E133" s="356"/>
      <c r="F133" s="356"/>
      <c r="G133" s="356"/>
      <c r="H133" s="356"/>
      <c r="I133" s="356"/>
      <c r="J133" s="356"/>
      <c r="K133" s="356"/>
      <c r="L133" s="356"/>
      <c r="M133" s="356"/>
      <c r="N133" s="356"/>
      <c r="O133" s="356"/>
      <c r="P133" s="356"/>
      <c r="Q133" s="356"/>
      <c r="R133" s="356"/>
      <c r="S133" s="356"/>
      <c r="T133" s="356"/>
      <c r="U133" s="356"/>
      <c r="V133" s="356"/>
      <c r="W133" s="356"/>
      <c r="X133" s="356"/>
      <c r="Y133" s="356"/>
      <c r="Z133" s="356"/>
      <c r="AA133" s="356"/>
      <c r="AB133" s="356"/>
      <c r="AC133" s="356"/>
      <c r="AD133" s="356"/>
    </row>
    <row r="134" ht="23.25" customHeight="1">
      <c r="A134" s="356"/>
      <c r="B134" s="356"/>
      <c r="C134" s="356"/>
      <c r="D134" s="356"/>
      <c r="E134" s="356"/>
      <c r="F134" s="356"/>
      <c r="G134" s="356"/>
      <c r="H134" s="356"/>
      <c r="I134" s="356"/>
      <c r="J134" s="356"/>
      <c r="K134" s="356"/>
      <c r="L134" s="356"/>
      <c r="M134" s="356"/>
      <c r="N134" s="356"/>
      <c r="O134" s="356"/>
      <c r="P134" s="356"/>
      <c r="Q134" s="356"/>
      <c r="R134" s="356"/>
      <c r="S134" s="356"/>
      <c r="T134" s="356"/>
      <c r="U134" s="356"/>
      <c r="V134" s="356"/>
      <c r="W134" s="356"/>
      <c r="X134" s="356"/>
      <c r="Y134" s="356"/>
      <c r="Z134" s="356"/>
      <c r="AA134" s="356"/>
      <c r="AB134" s="356"/>
      <c r="AC134" s="356"/>
      <c r="AD134" s="356"/>
    </row>
    <row r="135" ht="23.25" customHeight="1">
      <c r="A135" s="356"/>
      <c r="B135" s="356"/>
      <c r="C135" s="356"/>
      <c r="D135" s="356"/>
      <c r="E135" s="356"/>
      <c r="F135" s="356"/>
      <c r="G135" s="356"/>
      <c r="H135" s="356"/>
      <c r="I135" s="356"/>
      <c r="J135" s="356"/>
      <c r="K135" s="356"/>
      <c r="L135" s="356"/>
      <c r="M135" s="356"/>
      <c r="N135" s="356"/>
      <c r="O135" s="356"/>
      <c r="P135" s="356"/>
      <c r="Q135" s="356"/>
      <c r="R135" s="356"/>
      <c r="S135" s="356"/>
      <c r="T135" s="356"/>
      <c r="U135" s="356"/>
      <c r="V135" s="356"/>
      <c r="W135" s="356"/>
      <c r="X135" s="356"/>
      <c r="Y135" s="356"/>
      <c r="Z135" s="356"/>
      <c r="AA135" s="356"/>
      <c r="AB135" s="356"/>
      <c r="AC135" s="356"/>
      <c r="AD135" s="356"/>
    </row>
    <row r="136" ht="23.25" customHeight="1">
      <c r="A136" s="356"/>
      <c r="B136" s="356"/>
      <c r="C136" s="356"/>
      <c r="D136" s="356"/>
      <c r="E136" s="356"/>
      <c r="F136" s="356"/>
      <c r="G136" s="356"/>
      <c r="H136" s="356"/>
      <c r="I136" s="356"/>
      <c r="J136" s="356"/>
      <c r="K136" s="356"/>
      <c r="L136" s="356"/>
      <c r="M136" s="356"/>
      <c r="N136" s="356"/>
      <c r="O136" s="356"/>
      <c r="P136" s="356"/>
      <c r="Q136" s="356"/>
      <c r="R136" s="356"/>
      <c r="S136" s="356"/>
      <c r="T136" s="356"/>
      <c r="U136" s="356"/>
      <c r="V136" s="356"/>
      <c r="W136" s="356"/>
      <c r="X136" s="356"/>
      <c r="Y136" s="356"/>
      <c r="Z136" s="356"/>
      <c r="AA136" s="356"/>
      <c r="AB136" s="356"/>
      <c r="AC136" s="356"/>
      <c r="AD136" s="356"/>
    </row>
    <row r="137" ht="23.25" customHeight="1">
      <c r="A137" s="356"/>
      <c r="B137" s="356"/>
      <c r="C137" s="356"/>
      <c r="D137" s="356"/>
      <c r="E137" s="356"/>
      <c r="F137" s="356"/>
      <c r="G137" s="356"/>
      <c r="H137" s="356"/>
      <c r="I137" s="356"/>
      <c r="J137" s="356"/>
      <c r="K137" s="356"/>
      <c r="L137" s="356"/>
      <c r="M137" s="356"/>
      <c r="N137" s="356"/>
      <c r="O137" s="356"/>
      <c r="P137" s="356"/>
      <c r="Q137" s="356"/>
      <c r="R137" s="356"/>
      <c r="S137" s="356"/>
      <c r="T137" s="356"/>
      <c r="U137" s="356"/>
      <c r="V137" s="356"/>
      <c r="W137" s="356"/>
      <c r="X137" s="356"/>
      <c r="Y137" s="356"/>
      <c r="Z137" s="356"/>
      <c r="AA137" s="356"/>
      <c r="AB137" s="356"/>
      <c r="AC137" s="356"/>
      <c r="AD137" s="356"/>
    </row>
    <row r="138" ht="23.25" customHeight="1">
      <c r="A138" s="356"/>
      <c r="B138" s="356"/>
      <c r="C138" s="356"/>
      <c r="D138" s="356"/>
      <c r="E138" s="356"/>
      <c r="F138" s="356"/>
      <c r="G138" s="356"/>
      <c r="H138" s="356"/>
      <c r="I138" s="356"/>
      <c r="J138" s="356"/>
      <c r="K138" s="356"/>
      <c r="L138" s="356"/>
      <c r="M138" s="356"/>
      <c r="N138" s="356"/>
      <c r="O138" s="356"/>
      <c r="P138" s="356"/>
      <c r="Q138" s="356"/>
      <c r="R138" s="356"/>
      <c r="S138" s="356"/>
      <c r="T138" s="356"/>
      <c r="U138" s="356"/>
      <c r="V138" s="356"/>
      <c r="W138" s="356"/>
      <c r="X138" s="356"/>
      <c r="Y138" s="356"/>
      <c r="Z138" s="356"/>
      <c r="AA138" s="356"/>
      <c r="AB138" s="356"/>
      <c r="AC138" s="356"/>
      <c r="AD138" s="356"/>
    </row>
    <row r="139" ht="23.25" customHeight="1">
      <c r="A139" s="356"/>
      <c r="B139" s="356"/>
      <c r="C139" s="356"/>
      <c r="D139" s="356"/>
      <c r="E139" s="356"/>
      <c r="F139" s="356"/>
      <c r="G139" s="356"/>
      <c r="H139" s="356"/>
      <c r="I139" s="356"/>
      <c r="J139" s="356"/>
      <c r="K139" s="356"/>
      <c r="L139" s="356"/>
      <c r="M139" s="356"/>
      <c r="N139" s="356"/>
      <c r="O139" s="356"/>
      <c r="P139" s="356"/>
      <c r="Q139" s="356"/>
      <c r="R139" s="356"/>
      <c r="S139" s="356"/>
      <c r="T139" s="356"/>
      <c r="U139" s="356"/>
      <c r="V139" s="356"/>
      <c r="W139" s="356"/>
      <c r="X139" s="356"/>
      <c r="Y139" s="356"/>
      <c r="Z139" s="356"/>
      <c r="AA139" s="356"/>
      <c r="AB139" s="356"/>
      <c r="AC139" s="356"/>
      <c r="AD139" s="356"/>
    </row>
    <row r="140" ht="23.25" customHeight="1">
      <c r="A140" s="356"/>
      <c r="B140" s="356"/>
      <c r="C140" s="356"/>
      <c r="D140" s="356"/>
      <c r="E140" s="356"/>
      <c r="F140" s="356"/>
      <c r="G140" s="356"/>
      <c r="H140" s="356"/>
      <c r="I140" s="356"/>
      <c r="J140" s="356"/>
      <c r="K140" s="356"/>
      <c r="L140" s="356"/>
      <c r="M140" s="356"/>
      <c r="N140" s="356"/>
      <c r="O140" s="356"/>
      <c r="P140" s="356"/>
      <c r="Q140" s="356"/>
      <c r="R140" s="356"/>
      <c r="S140" s="356"/>
      <c r="T140" s="356"/>
      <c r="U140" s="356"/>
      <c r="V140" s="356"/>
      <c r="W140" s="356"/>
      <c r="X140" s="356"/>
      <c r="Y140" s="356"/>
      <c r="Z140" s="356"/>
      <c r="AA140" s="356"/>
      <c r="AB140" s="356"/>
      <c r="AC140" s="356"/>
      <c r="AD140" s="356"/>
    </row>
    <row r="141" ht="23.25" customHeight="1">
      <c r="A141" s="356"/>
      <c r="B141" s="356"/>
      <c r="C141" s="356"/>
      <c r="D141" s="356"/>
      <c r="E141" s="356"/>
      <c r="F141" s="356"/>
      <c r="G141" s="356"/>
      <c r="H141" s="356"/>
      <c r="I141" s="356"/>
      <c r="J141" s="356"/>
      <c r="K141" s="356"/>
      <c r="L141" s="356"/>
      <c r="M141" s="356"/>
      <c r="N141" s="356"/>
      <c r="O141" s="356"/>
      <c r="P141" s="356"/>
      <c r="Q141" s="356"/>
      <c r="R141" s="356"/>
      <c r="S141" s="356"/>
      <c r="T141" s="356"/>
      <c r="U141" s="356"/>
      <c r="V141" s="356"/>
      <c r="W141" s="356"/>
      <c r="X141" s="356"/>
      <c r="Y141" s="356"/>
      <c r="Z141" s="356"/>
      <c r="AA141" s="356"/>
      <c r="AB141" s="356"/>
      <c r="AC141" s="356"/>
      <c r="AD141" s="356"/>
    </row>
    <row r="142" ht="23.25" customHeight="1">
      <c r="A142" s="356"/>
      <c r="B142" s="356"/>
      <c r="C142" s="356"/>
      <c r="D142" s="356"/>
      <c r="E142" s="356"/>
      <c r="F142" s="356"/>
      <c r="G142" s="356"/>
      <c r="H142" s="356"/>
      <c r="I142" s="356"/>
      <c r="J142" s="356"/>
      <c r="K142" s="356"/>
      <c r="L142" s="356"/>
      <c r="M142" s="356"/>
      <c r="N142" s="356"/>
      <c r="O142" s="356"/>
      <c r="P142" s="356"/>
      <c r="Q142" s="356"/>
      <c r="R142" s="356"/>
      <c r="S142" s="356"/>
      <c r="T142" s="356"/>
      <c r="U142" s="356"/>
      <c r="V142" s="356"/>
      <c r="W142" s="356"/>
      <c r="X142" s="356"/>
      <c r="Y142" s="356"/>
      <c r="Z142" s="356"/>
      <c r="AA142" s="356"/>
      <c r="AB142" s="356"/>
      <c r="AC142" s="356"/>
      <c r="AD142" s="356"/>
    </row>
    <row r="143" ht="23.25" customHeight="1">
      <c r="A143" s="356"/>
      <c r="B143" s="356"/>
      <c r="C143" s="356"/>
      <c r="D143" s="356"/>
      <c r="E143" s="356"/>
      <c r="F143" s="356"/>
      <c r="G143" s="356"/>
      <c r="H143" s="356"/>
      <c r="I143" s="356"/>
      <c r="J143" s="356"/>
      <c r="K143" s="356"/>
      <c r="L143" s="356"/>
      <c r="M143" s="356"/>
      <c r="N143" s="356"/>
      <c r="O143" s="356"/>
      <c r="P143" s="356"/>
      <c r="Q143" s="356"/>
      <c r="R143" s="356"/>
      <c r="S143" s="356"/>
      <c r="T143" s="356"/>
      <c r="U143" s="356"/>
      <c r="V143" s="356"/>
      <c r="W143" s="356"/>
      <c r="X143" s="356"/>
      <c r="Y143" s="356"/>
      <c r="Z143" s="356"/>
      <c r="AA143" s="356"/>
      <c r="AB143" s="356"/>
      <c r="AC143" s="356"/>
      <c r="AD143" s="356"/>
    </row>
    <row r="144" ht="23.25" customHeight="1">
      <c r="A144" s="356"/>
      <c r="B144" s="356"/>
      <c r="C144" s="356"/>
      <c r="D144" s="356"/>
      <c r="E144" s="356"/>
      <c r="F144" s="356"/>
      <c r="G144" s="356"/>
      <c r="H144" s="356"/>
      <c r="I144" s="356"/>
      <c r="J144" s="356"/>
      <c r="K144" s="356"/>
      <c r="L144" s="356"/>
      <c r="M144" s="356"/>
      <c r="N144" s="356"/>
      <c r="O144" s="356"/>
      <c r="P144" s="356"/>
      <c r="Q144" s="356"/>
      <c r="R144" s="356"/>
      <c r="S144" s="356"/>
      <c r="T144" s="356"/>
      <c r="U144" s="356"/>
      <c r="V144" s="356"/>
      <c r="W144" s="356"/>
      <c r="X144" s="356"/>
      <c r="Y144" s="356"/>
      <c r="Z144" s="356"/>
      <c r="AA144" s="356"/>
      <c r="AB144" s="356"/>
      <c r="AC144" s="356"/>
      <c r="AD144" s="356"/>
    </row>
    <row r="145" ht="23.25" customHeight="1">
      <c r="A145" s="356"/>
      <c r="B145" s="356"/>
      <c r="C145" s="356"/>
      <c r="D145" s="356"/>
      <c r="E145" s="356"/>
      <c r="F145" s="356"/>
      <c r="G145" s="356"/>
      <c r="H145" s="356"/>
      <c r="I145" s="356"/>
      <c r="J145" s="356"/>
      <c r="K145" s="356"/>
      <c r="L145" s="356"/>
      <c r="M145" s="356"/>
      <c r="N145" s="356"/>
      <c r="O145" s="356"/>
      <c r="P145" s="356"/>
      <c r="Q145" s="356"/>
      <c r="R145" s="356"/>
      <c r="S145" s="356"/>
      <c r="T145" s="356"/>
      <c r="U145" s="356"/>
      <c r="V145" s="356"/>
      <c r="W145" s="356"/>
      <c r="X145" s="356"/>
      <c r="Y145" s="356"/>
      <c r="Z145" s="356"/>
      <c r="AA145" s="356"/>
      <c r="AB145" s="356"/>
      <c r="AC145" s="356"/>
      <c r="AD145" s="356"/>
    </row>
    <row r="146" ht="23.25" customHeight="1">
      <c r="A146" s="356"/>
      <c r="B146" s="356"/>
      <c r="C146" s="356"/>
      <c r="D146" s="356"/>
      <c r="E146" s="356"/>
      <c r="F146" s="356"/>
      <c r="G146" s="356"/>
      <c r="H146" s="356"/>
      <c r="I146" s="356"/>
      <c r="J146" s="356"/>
      <c r="K146" s="356"/>
      <c r="L146" s="356"/>
      <c r="M146" s="356"/>
      <c r="N146" s="356"/>
      <c r="O146" s="356"/>
      <c r="P146" s="356"/>
      <c r="Q146" s="356"/>
      <c r="R146" s="356"/>
      <c r="S146" s="356"/>
      <c r="T146" s="356"/>
      <c r="U146" s="356"/>
      <c r="V146" s="356"/>
      <c r="W146" s="356"/>
      <c r="X146" s="356"/>
      <c r="Y146" s="356"/>
      <c r="Z146" s="356"/>
      <c r="AA146" s="356"/>
      <c r="AB146" s="356"/>
      <c r="AC146" s="356"/>
      <c r="AD146" s="356"/>
    </row>
    <row r="147" ht="23.25" customHeight="1">
      <c r="A147" s="356"/>
      <c r="B147" s="356"/>
      <c r="C147" s="356"/>
      <c r="D147" s="356"/>
      <c r="E147" s="356"/>
      <c r="F147" s="356"/>
      <c r="G147" s="356"/>
      <c r="H147" s="356"/>
      <c r="I147" s="356"/>
      <c r="J147" s="356"/>
      <c r="K147" s="356"/>
      <c r="L147" s="356"/>
      <c r="M147" s="356"/>
      <c r="N147" s="356"/>
      <c r="O147" s="356"/>
      <c r="P147" s="356"/>
      <c r="Q147" s="356"/>
      <c r="R147" s="356"/>
      <c r="S147" s="356"/>
      <c r="T147" s="356"/>
      <c r="U147" s="356"/>
      <c r="V147" s="356"/>
      <c r="W147" s="356"/>
      <c r="X147" s="356"/>
      <c r="Y147" s="356"/>
      <c r="Z147" s="356"/>
      <c r="AA147" s="356"/>
      <c r="AB147" s="356"/>
      <c r="AC147" s="356"/>
      <c r="AD147" s="356"/>
    </row>
    <row r="148" ht="23.25" customHeight="1">
      <c r="A148" s="356"/>
      <c r="B148" s="356"/>
      <c r="C148" s="356"/>
      <c r="D148" s="356"/>
      <c r="E148" s="356"/>
      <c r="F148" s="356"/>
      <c r="G148" s="356"/>
      <c r="H148" s="356"/>
      <c r="I148" s="356"/>
      <c r="J148" s="356"/>
      <c r="K148" s="356"/>
      <c r="L148" s="356"/>
      <c r="M148" s="356"/>
      <c r="N148" s="356"/>
      <c r="O148" s="356"/>
      <c r="P148" s="356"/>
      <c r="Q148" s="356"/>
      <c r="R148" s="356"/>
      <c r="S148" s="356"/>
      <c r="T148" s="356"/>
      <c r="U148" s="356"/>
      <c r="V148" s="356"/>
      <c r="W148" s="356"/>
      <c r="X148" s="356"/>
      <c r="Y148" s="356"/>
      <c r="Z148" s="356"/>
      <c r="AA148" s="356"/>
      <c r="AB148" s="356"/>
      <c r="AC148" s="356"/>
      <c r="AD148" s="356"/>
    </row>
    <row r="149" ht="23.25" customHeight="1">
      <c r="A149" s="356"/>
      <c r="B149" s="356"/>
      <c r="C149" s="356"/>
      <c r="D149" s="356"/>
      <c r="E149" s="356"/>
      <c r="F149" s="356"/>
      <c r="G149" s="356"/>
      <c r="H149" s="356"/>
      <c r="I149" s="356"/>
      <c r="J149" s="356"/>
      <c r="K149" s="356"/>
      <c r="L149" s="356"/>
      <c r="M149" s="356"/>
      <c r="N149" s="356"/>
      <c r="O149" s="356"/>
      <c r="P149" s="356"/>
      <c r="Q149" s="356"/>
      <c r="R149" s="356"/>
      <c r="S149" s="356"/>
      <c r="T149" s="356"/>
      <c r="U149" s="356"/>
      <c r="V149" s="356"/>
      <c r="W149" s="356"/>
      <c r="X149" s="356"/>
      <c r="Y149" s="356"/>
      <c r="Z149" s="356"/>
      <c r="AA149" s="356"/>
      <c r="AB149" s="356"/>
      <c r="AC149" s="356"/>
      <c r="AD149" s="356"/>
    </row>
    <row r="150" ht="23.25" customHeight="1">
      <c r="A150" s="356"/>
      <c r="B150" s="356"/>
      <c r="C150" s="356"/>
      <c r="D150" s="356"/>
      <c r="E150" s="356"/>
      <c r="F150" s="356"/>
      <c r="G150" s="356"/>
      <c r="H150" s="356"/>
      <c r="I150" s="356"/>
      <c r="J150" s="356"/>
      <c r="K150" s="356"/>
      <c r="L150" s="356"/>
      <c r="M150" s="356"/>
      <c r="N150" s="356"/>
      <c r="O150" s="356"/>
      <c r="P150" s="356"/>
      <c r="Q150" s="356"/>
      <c r="R150" s="356"/>
      <c r="S150" s="356"/>
      <c r="T150" s="356"/>
      <c r="U150" s="356"/>
      <c r="V150" s="356"/>
      <c r="W150" s="356"/>
      <c r="X150" s="356"/>
      <c r="Y150" s="356"/>
      <c r="Z150" s="356"/>
      <c r="AA150" s="356"/>
      <c r="AB150" s="356"/>
      <c r="AC150" s="356"/>
      <c r="AD150" s="356"/>
    </row>
    <row r="151" ht="23.25" customHeight="1">
      <c r="A151" s="356"/>
      <c r="B151" s="356"/>
      <c r="C151" s="356"/>
      <c r="D151" s="356"/>
      <c r="E151" s="356"/>
      <c r="F151" s="356"/>
      <c r="G151" s="356"/>
      <c r="H151" s="356"/>
      <c r="I151" s="356"/>
      <c r="J151" s="356"/>
      <c r="K151" s="356"/>
      <c r="L151" s="356"/>
      <c r="M151" s="356"/>
      <c r="N151" s="356"/>
      <c r="O151" s="356"/>
      <c r="P151" s="356"/>
      <c r="Q151" s="356"/>
      <c r="R151" s="356"/>
      <c r="S151" s="356"/>
      <c r="T151" s="356"/>
      <c r="U151" s="356"/>
      <c r="V151" s="356"/>
      <c r="W151" s="356"/>
      <c r="X151" s="356"/>
      <c r="Y151" s="356"/>
      <c r="Z151" s="356"/>
      <c r="AA151" s="356"/>
      <c r="AB151" s="356"/>
      <c r="AC151" s="356"/>
      <c r="AD151" s="356"/>
    </row>
    <row r="152" ht="23.25" customHeight="1">
      <c r="A152" s="356"/>
      <c r="B152" s="356"/>
      <c r="C152" s="356"/>
      <c r="D152" s="356"/>
      <c r="E152" s="356"/>
      <c r="F152" s="356"/>
      <c r="G152" s="356"/>
      <c r="H152" s="356"/>
      <c r="I152" s="356"/>
      <c r="J152" s="356"/>
      <c r="K152" s="356"/>
      <c r="L152" s="356"/>
      <c r="M152" s="356"/>
      <c r="N152" s="356"/>
      <c r="O152" s="356"/>
      <c r="P152" s="356"/>
      <c r="Q152" s="356"/>
      <c r="R152" s="356"/>
      <c r="S152" s="356"/>
      <c r="T152" s="356"/>
      <c r="U152" s="356"/>
      <c r="V152" s="356"/>
      <c r="W152" s="356"/>
      <c r="X152" s="356"/>
      <c r="Y152" s="356"/>
      <c r="Z152" s="356"/>
      <c r="AA152" s="356"/>
      <c r="AB152" s="356"/>
      <c r="AC152" s="356"/>
      <c r="AD152" s="356"/>
    </row>
    <row r="153" ht="23.25" customHeight="1">
      <c r="A153" s="356"/>
      <c r="B153" s="356"/>
      <c r="C153" s="356"/>
      <c r="D153" s="356"/>
      <c r="E153" s="356"/>
      <c r="F153" s="356"/>
      <c r="G153" s="356"/>
      <c r="H153" s="356"/>
      <c r="I153" s="356"/>
      <c r="J153" s="356"/>
      <c r="K153" s="356"/>
      <c r="L153" s="356"/>
      <c r="M153" s="356"/>
      <c r="N153" s="356"/>
      <c r="O153" s="356"/>
      <c r="P153" s="356"/>
      <c r="Q153" s="356"/>
      <c r="R153" s="356"/>
      <c r="S153" s="356"/>
      <c r="T153" s="356"/>
      <c r="U153" s="356"/>
      <c r="V153" s="356"/>
      <c r="W153" s="356"/>
      <c r="X153" s="356"/>
      <c r="Y153" s="356"/>
      <c r="Z153" s="356"/>
      <c r="AA153" s="356"/>
      <c r="AB153" s="356"/>
      <c r="AC153" s="356"/>
      <c r="AD153" s="356"/>
    </row>
    <row r="154" ht="23.25" customHeight="1">
      <c r="A154" s="356"/>
      <c r="B154" s="356"/>
      <c r="C154" s="356"/>
      <c r="D154" s="356"/>
      <c r="E154" s="356"/>
      <c r="F154" s="356"/>
      <c r="G154" s="356"/>
      <c r="H154" s="356"/>
      <c r="I154" s="356"/>
      <c r="J154" s="356"/>
      <c r="K154" s="356"/>
      <c r="L154" s="356"/>
      <c r="M154" s="356"/>
      <c r="N154" s="356"/>
      <c r="O154" s="356"/>
      <c r="P154" s="356"/>
      <c r="Q154" s="356"/>
      <c r="R154" s="356"/>
      <c r="S154" s="356"/>
      <c r="T154" s="356"/>
      <c r="U154" s="356"/>
      <c r="V154" s="356"/>
      <c r="W154" s="356"/>
      <c r="X154" s="356"/>
      <c r="Y154" s="356"/>
      <c r="Z154" s="356"/>
      <c r="AA154" s="356"/>
      <c r="AB154" s="356"/>
      <c r="AC154" s="356"/>
      <c r="AD154" s="356"/>
    </row>
    <row r="155" ht="23.25" customHeight="1">
      <c r="A155" s="356"/>
      <c r="B155" s="356"/>
      <c r="C155" s="356"/>
      <c r="D155" s="356"/>
      <c r="E155" s="356"/>
      <c r="F155" s="356"/>
      <c r="G155" s="356"/>
      <c r="H155" s="356"/>
      <c r="I155" s="356"/>
      <c r="J155" s="356"/>
      <c r="K155" s="356"/>
      <c r="L155" s="356"/>
      <c r="M155" s="356"/>
      <c r="N155" s="356"/>
      <c r="O155" s="356"/>
      <c r="P155" s="356"/>
      <c r="Q155" s="356"/>
      <c r="R155" s="356"/>
      <c r="S155" s="356"/>
      <c r="T155" s="356"/>
      <c r="U155" s="356"/>
      <c r="V155" s="356"/>
      <c r="W155" s="356"/>
      <c r="X155" s="356"/>
      <c r="Y155" s="356"/>
      <c r="Z155" s="356"/>
      <c r="AA155" s="356"/>
      <c r="AB155" s="356"/>
      <c r="AC155" s="356"/>
      <c r="AD155" s="356"/>
    </row>
    <row r="156" ht="23.25" customHeight="1">
      <c r="A156" s="356"/>
      <c r="B156" s="356"/>
      <c r="C156" s="356"/>
      <c r="D156" s="356"/>
      <c r="E156" s="356"/>
      <c r="F156" s="356"/>
      <c r="G156" s="356"/>
      <c r="H156" s="356"/>
      <c r="I156" s="356"/>
      <c r="J156" s="356"/>
      <c r="K156" s="356"/>
      <c r="L156" s="356"/>
      <c r="M156" s="356"/>
      <c r="N156" s="356"/>
      <c r="O156" s="356"/>
      <c r="P156" s="356"/>
      <c r="Q156" s="356"/>
      <c r="R156" s="356"/>
      <c r="S156" s="356"/>
      <c r="T156" s="356"/>
      <c r="U156" s="356"/>
      <c r="V156" s="356"/>
      <c r="W156" s="356"/>
      <c r="X156" s="356"/>
      <c r="Y156" s="356"/>
      <c r="Z156" s="356"/>
      <c r="AA156" s="356"/>
      <c r="AB156" s="356"/>
      <c r="AC156" s="356"/>
      <c r="AD156" s="356"/>
    </row>
    <row r="157" ht="23.25" customHeight="1">
      <c r="A157" s="356"/>
      <c r="B157" s="356"/>
      <c r="C157" s="356"/>
      <c r="D157" s="356"/>
      <c r="E157" s="356"/>
      <c r="F157" s="356"/>
      <c r="G157" s="356"/>
      <c r="H157" s="356"/>
      <c r="I157" s="356"/>
      <c r="J157" s="356"/>
      <c r="K157" s="356"/>
      <c r="L157" s="356"/>
      <c r="M157" s="356"/>
      <c r="N157" s="356"/>
      <c r="O157" s="356"/>
      <c r="P157" s="356"/>
      <c r="Q157" s="356"/>
      <c r="R157" s="356"/>
      <c r="S157" s="356"/>
      <c r="T157" s="356"/>
      <c r="U157" s="356"/>
      <c r="V157" s="356"/>
      <c r="W157" s="356"/>
      <c r="X157" s="356"/>
      <c r="Y157" s="356"/>
      <c r="Z157" s="356"/>
      <c r="AA157" s="356"/>
      <c r="AB157" s="356"/>
      <c r="AC157" s="356"/>
      <c r="AD157" s="356"/>
    </row>
    <row r="158" ht="23.25" customHeight="1">
      <c r="A158" s="356"/>
      <c r="B158" s="356"/>
      <c r="C158" s="356"/>
      <c r="D158" s="356"/>
      <c r="E158" s="356"/>
      <c r="F158" s="356"/>
      <c r="G158" s="356"/>
      <c r="H158" s="356"/>
      <c r="I158" s="356"/>
      <c r="J158" s="356"/>
      <c r="K158" s="356"/>
      <c r="L158" s="356"/>
      <c r="M158" s="356"/>
      <c r="N158" s="356"/>
      <c r="O158" s="356"/>
      <c r="P158" s="356"/>
      <c r="Q158" s="356"/>
      <c r="R158" s="356"/>
      <c r="S158" s="356"/>
      <c r="T158" s="356"/>
      <c r="U158" s="356"/>
      <c r="V158" s="356"/>
      <c r="W158" s="356"/>
      <c r="X158" s="356"/>
      <c r="Y158" s="356"/>
      <c r="Z158" s="356"/>
      <c r="AA158" s="356"/>
      <c r="AB158" s="356"/>
      <c r="AC158" s="356"/>
      <c r="AD158" s="356"/>
    </row>
    <row r="159" ht="23.25" customHeight="1">
      <c r="A159" s="356"/>
      <c r="B159" s="356"/>
      <c r="C159" s="356"/>
      <c r="D159" s="356"/>
      <c r="E159" s="356"/>
      <c r="F159" s="356"/>
      <c r="G159" s="356"/>
      <c r="H159" s="356"/>
      <c r="I159" s="356"/>
      <c r="J159" s="356"/>
      <c r="K159" s="356"/>
      <c r="L159" s="356"/>
      <c r="M159" s="356"/>
      <c r="N159" s="356"/>
      <c r="O159" s="356"/>
      <c r="P159" s="356"/>
      <c r="Q159" s="356"/>
      <c r="R159" s="356"/>
      <c r="S159" s="356"/>
      <c r="T159" s="356"/>
      <c r="U159" s="356"/>
      <c r="V159" s="356"/>
      <c r="W159" s="356"/>
      <c r="X159" s="356"/>
      <c r="Y159" s="356"/>
      <c r="Z159" s="356"/>
      <c r="AA159" s="356"/>
      <c r="AB159" s="356"/>
      <c r="AC159" s="356"/>
      <c r="AD159" s="356"/>
    </row>
    <row r="160" ht="23.25" customHeight="1">
      <c r="A160" s="356"/>
      <c r="B160" s="356"/>
      <c r="C160" s="356"/>
      <c r="D160" s="356"/>
      <c r="E160" s="356"/>
      <c r="F160" s="356"/>
      <c r="G160" s="356"/>
      <c r="H160" s="356"/>
      <c r="I160" s="356"/>
      <c r="J160" s="356"/>
      <c r="K160" s="356"/>
      <c r="L160" s="356"/>
      <c r="M160" s="356"/>
      <c r="N160" s="356"/>
      <c r="O160" s="356"/>
      <c r="P160" s="356"/>
      <c r="Q160" s="356"/>
      <c r="R160" s="356"/>
      <c r="S160" s="356"/>
      <c r="T160" s="356"/>
      <c r="U160" s="356"/>
      <c r="V160" s="356"/>
      <c r="W160" s="356"/>
      <c r="X160" s="356"/>
      <c r="Y160" s="356"/>
      <c r="Z160" s="356"/>
      <c r="AA160" s="356"/>
      <c r="AB160" s="356"/>
      <c r="AC160" s="356"/>
      <c r="AD160" s="356"/>
    </row>
    <row r="161" ht="23.25" customHeight="1">
      <c r="A161" s="356"/>
      <c r="B161" s="356"/>
      <c r="C161" s="356"/>
      <c r="D161" s="356"/>
      <c r="E161" s="356"/>
      <c r="F161" s="356"/>
      <c r="G161" s="356"/>
      <c r="H161" s="356"/>
      <c r="I161" s="356"/>
      <c r="J161" s="356"/>
      <c r="K161" s="356"/>
      <c r="L161" s="356"/>
      <c r="M161" s="356"/>
      <c r="N161" s="356"/>
      <c r="O161" s="356"/>
      <c r="P161" s="356"/>
      <c r="Q161" s="356"/>
      <c r="R161" s="356"/>
      <c r="S161" s="356"/>
      <c r="T161" s="356"/>
      <c r="U161" s="356"/>
      <c r="V161" s="356"/>
      <c r="W161" s="356"/>
      <c r="X161" s="356"/>
      <c r="Y161" s="356"/>
      <c r="Z161" s="356"/>
      <c r="AA161" s="356"/>
      <c r="AB161" s="356"/>
      <c r="AC161" s="356"/>
      <c r="AD161" s="356"/>
    </row>
    <row r="162" ht="23.25" customHeight="1">
      <c r="A162" s="356"/>
      <c r="B162" s="356"/>
      <c r="C162" s="356"/>
      <c r="D162" s="356"/>
      <c r="E162" s="356"/>
      <c r="F162" s="356"/>
      <c r="G162" s="356"/>
      <c r="H162" s="356"/>
      <c r="I162" s="356"/>
      <c r="J162" s="356"/>
      <c r="K162" s="356"/>
      <c r="L162" s="356"/>
      <c r="M162" s="356"/>
      <c r="N162" s="356"/>
      <c r="O162" s="356"/>
      <c r="P162" s="356"/>
      <c r="Q162" s="356"/>
      <c r="R162" s="356"/>
      <c r="S162" s="356"/>
      <c r="T162" s="356"/>
      <c r="U162" s="356"/>
      <c r="V162" s="356"/>
      <c r="W162" s="356"/>
      <c r="X162" s="356"/>
      <c r="Y162" s="356"/>
      <c r="Z162" s="356"/>
      <c r="AA162" s="356"/>
      <c r="AB162" s="356"/>
      <c r="AC162" s="356"/>
      <c r="AD162" s="356"/>
    </row>
    <row r="163" ht="23.25" customHeight="1">
      <c r="A163" s="356"/>
      <c r="B163" s="356"/>
      <c r="C163" s="356"/>
      <c r="D163" s="356"/>
      <c r="E163" s="356"/>
      <c r="F163" s="356"/>
      <c r="G163" s="356"/>
      <c r="H163" s="356"/>
      <c r="I163" s="356"/>
      <c r="J163" s="356"/>
      <c r="K163" s="356"/>
      <c r="L163" s="356"/>
      <c r="M163" s="356"/>
      <c r="N163" s="356"/>
      <c r="O163" s="356"/>
      <c r="P163" s="356"/>
      <c r="Q163" s="356"/>
      <c r="R163" s="356"/>
      <c r="S163" s="356"/>
      <c r="T163" s="356"/>
      <c r="U163" s="356"/>
      <c r="V163" s="356"/>
      <c r="W163" s="356"/>
      <c r="X163" s="356"/>
      <c r="Y163" s="356"/>
      <c r="Z163" s="356"/>
      <c r="AA163" s="356"/>
      <c r="AB163" s="356"/>
      <c r="AC163" s="356"/>
      <c r="AD163" s="356"/>
    </row>
    <row r="164" ht="23.25" customHeight="1">
      <c r="A164" s="356"/>
      <c r="B164" s="356"/>
      <c r="C164" s="356"/>
      <c r="D164" s="356"/>
      <c r="E164" s="356"/>
      <c r="F164" s="356"/>
      <c r="G164" s="356"/>
      <c r="H164" s="356"/>
      <c r="I164" s="356"/>
      <c r="J164" s="356"/>
      <c r="K164" s="356"/>
      <c r="L164" s="356"/>
      <c r="M164" s="356"/>
      <c r="N164" s="356"/>
      <c r="O164" s="356"/>
      <c r="P164" s="356"/>
      <c r="Q164" s="356"/>
      <c r="R164" s="356"/>
      <c r="S164" s="356"/>
      <c r="T164" s="356"/>
      <c r="U164" s="356"/>
      <c r="V164" s="356"/>
      <c r="W164" s="356"/>
      <c r="X164" s="356"/>
      <c r="Y164" s="356"/>
      <c r="Z164" s="356"/>
      <c r="AA164" s="356"/>
      <c r="AB164" s="356"/>
      <c r="AC164" s="356"/>
      <c r="AD164" s="356"/>
    </row>
    <row r="165" ht="23.25" customHeight="1">
      <c r="A165" s="356"/>
      <c r="B165" s="356"/>
      <c r="C165" s="356"/>
      <c r="D165" s="356"/>
      <c r="E165" s="356"/>
      <c r="F165" s="356"/>
      <c r="G165" s="356"/>
      <c r="H165" s="356"/>
      <c r="I165" s="356"/>
      <c r="J165" s="356"/>
      <c r="K165" s="356"/>
      <c r="L165" s="356"/>
      <c r="M165" s="356"/>
      <c r="N165" s="356"/>
      <c r="O165" s="356"/>
      <c r="P165" s="356"/>
      <c r="Q165" s="356"/>
      <c r="R165" s="356"/>
      <c r="S165" s="356"/>
      <c r="T165" s="356"/>
      <c r="U165" s="356"/>
      <c r="V165" s="356"/>
      <c r="W165" s="356"/>
      <c r="X165" s="356"/>
      <c r="Y165" s="356"/>
      <c r="Z165" s="356"/>
      <c r="AA165" s="356"/>
      <c r="AB165" s="356"/>
      <c r="AC165" s="356"/>
      <c r="AD165" s="356"/>
    </row>
    <row r="166" ht="23.25" customHeight="1">
      <c r="A166" s="356"/>
      <c r="B166" s="356"/>
      <c r="C166" s="356"/>
      <c r="D166" s="356"/>
      <c r="E166" s="356"/>
      <c r="F166" s="356"/>
      <c r="G166" s="356"/>
      <c r="H166" s="356"/>
      <c r="I166" s="356"/>
      <c r="J166" s="356"/>
      <c r="K166" s="356"/>
      <c r="L166" s="356"/>
      <c r="M166" s="356"/>
      <c r="N166" s="356"/>
      <c r="O166" s="356"/>
      <c r="P166" s="356"/>
      <c r="Q166" s="356"/>
      <c r="R166" s="356"/>
      <c r="S166" s="356"/>
      <c r="T166" s="356"/>
      <c r="U166" s="356"/>
      <c r="V166" s="356"/>
      <c r="W166" s="356"/>
      <c r="X166" s="356"/>
      <c r="Y166" s="356"/>
      <c r="Z166" s="356"/>
      <c r="AA166" s="356"/>
      <c r="AB166" s="356"/>
      <c r="AC166" s="356"/>
      <c r="AD166" s="356"/>
    </row>
    <row r="167" ht="23.25" customHeight="1">
      <c r="A167" s="356"/>
      <c r="B167" s="356"/>
      <c r="C167" s="356"/>
      <c r="D167" s="356"/>
      <c r="E167" s="356"/>
      <c r="F167" s="356"/>
      <c r="G167" s="356"/>
      <c r="H167" s="356"/>
      <c r="I167" s="356"/>
      <c r="J167" s="356"/>
      <c r="K167" s="356"/>
      <c r="L167" s="356"/>
      <c r="M167" s="356"/>
      <c r="N167" s="356"/>
      <c r="O167" s="356"/>
      <c r="P167" s="356"/>
      <c r="Q167" s="356"/>
      <c r="R167" s="356"/>
      <c r="S167" s="356"/>
      <c r="T167" s="356"/>
      <c r="U167" s="356"/>
      <c r="V167" s="356"/>
      <c r="W167" s="356"/>
      <c r="X167" s="356"/>
      <c r="Y167" s="356"/>
      <c r="Z167" s="356"/>
      <c r="AA167" s="356"/>
      <c r="AB167" s="356"/>
      <c r="AC167" s="356"/>
      <c r="AD167" s="356"/>
    </row>
    <row r="168" ht="23.25" customHeight="1">
      <c r="A168" s="356"/>
      <c r="B168" s="356"/>
      <c r="C168" s="356"/>
      <c r="D168" s="356"/>
      <c r="E168" s="356"/>
      <c r="F168" s="356"/>
      <c r="G168" s="356"/>
      <c r="H168" s="356"/>
      <c r="I168" s="356"/>
      <c r="J168" s="356"/>
      <c r="K168" s="356"/>
      <c r="L168" s="356"/>
      <c r="M168" s="356"/>
      <c r="N168" s="356"/>
      <c r="O168" s="356"/>
      <c r="P168" s="356"/>
      <c r="Q168" s="356"/>
      <c r="R168" s="356"/>
      <c r="S168" s="356"/>
      <c r="T168" s="356"/>
      <c r="U168" s="356"/>
      <c r="V168" s="356"/>
      <c r="W168" s="356"/>
      <c r="X168" s="356"/>
      <c r="Y168" s="356"/>
      <c r="Z168" s="356"/>
      <c r="AA168" s="356"/>
      <c r="AB168" s="356"/>
      <c r="AC168" s="356"/>
      <c r="AD168" s="356"/>
    </row>
    <row r="169" ht="23.25" customHeight="1">
      <c r="A169" s="356"/>
      <c r="B169" s="356"/>
      <c r="C169" s="356"/>
      <c r="D169" s="356"/>
      <c r="E169" s="356"/>
      <c r="F169" s="356"/>
      <c r="G169" s="356"/>
      <c r="H169" s="356"/>
      <c r="I169" s="356"/>
      <c r="J169" s="356"/>
      <c r="K169" s="356"/>
      <c r="L169" s="356"/>
      <c r="M169" s="356"/>
      <c r="N169" s="356"/>
      <c r="O169" s="356"/>
      <c r="P169" s="356"/>
      <c r="Q169" s="356"/>
      <c r="R169" s="356"/>
      <c r="S169" s="356"/>
      <c r="T169" s="356"/>
      <c r="U169" s="356"/>
      <c r="V169" s="356"/>
      <c r="W169" s="356"/>
      <c r="X169" s="356"/>
      <c r="Y169" s="356"/>
      <c r="Z169" s="356"/>
      <c r="AA169" s="356"/>
      <c r="AB169" s="356"/>
      <c r="AC169" s="356"/>
      <c r="AD169" s="356"/>
    </row>
    <row r="170" ht="23.25" customHeight="1">
      <c r="A170" s="356"/>
      <c r="B170" s="356"/>
      <c r="C170" s="356"/>
      <c r="D170" s="356"/>
      <c r="E170" s="356"/>
      <c r="F170" s="356"/>
      <c r="G170" s="356"/>
      <c r="H170" s="356"/>
      <c r="I170" s="356"/>
      <c r="J170" s="356"/>
      <c r="K170" s="356"/>
      <c r="L170" s="356"/>
      <c r="M170" s="356"/>
      <c r="N170" s="356"/>
      <c r="O170" s="356"/>
      <c r="P170" s="356"/>
      <c r="Q170" s="356"/>
      <c r="R170" s="356"/>
      <c r="S170" s="356"/>
      <c r="T170" s="356"/>
      <c r="U170" s="356"/>
      <c r="V170" s="356"/>
      <c r="W170" s="356"/>
      <c r="X170" s="356"/>
      <c r="Y170" s="356"/>
      <c r="Z170" s="356"/>
      <c r="AA170" s="356"/>
      <c r="AB170" s="356"/>
      <c r="AC170" s="356"/>
      <c r="AD170" s="356"/>
    </row>
    <row r="171" ht="23.25" customHeight="1">
      <c r="A171" s="356"/>
      <c r="B171" s="356"/>
      <c r="C171" s="356"/>
      <c r="D171" s="356"/>
      <c r="E171" s="356"/>
      <c r="F171" s="356"/>
      <c r="G171" s="356"/>
      <c r="H171" s="356"/>
      <c r="I171" s="356"/>
      <c r="J171" s="356"/>
      <c r="K171" s="356"/>
      <c r="L171" s="356"/>
      <c r="M171" s="356"/>
      <c r="N171" s="356"/>
      <c r="O171" s="356"/>
      <c r="P171" s="356"/>
      <c r="Q171" s="356"/>
      <c r="R171" s="356"/>
      <c r="S171" s="356"/>
      <c r="T171" s="356"/>
      <c r="U171" s="356"/>
      <c r="V171" s="356"/>
      <c r="W171" s="356"/>
      <c r="X171" s="356"/>
      <c r="Y171" s="356"/>
      <c r="Z171" s="356"/>
      <c r="AA171" s="356"/>
      <c r="AB171" s="356"/>
      <c r="AC171" s="356"/>
      <c r="AD171" s="356"/>
    </row>
    <row r="172" ht="23.25" customHeight="1">
      <c r="A172" s="356"/>
      <c r="B172" s="356"/>
      <c r="C172" s="356"/>
      <c r="D172" s="356"/>
      <c r="E172" s="356"/>
      <c r="F172" s="356"/>
      <c r="G172" s="356"/>
      <c r="H172" s="356"/>
      <c r="I172" s="356"/>
      <c r="J172" s="356"/>
      <c r="K172" s="356"/>
      <c r="L172" s="356"/>
      <c r="M172" s="356"/>
      <c r="N172" s="356"/>
      <c r="O172" s="356"/>
      <c r="P172" s="356"/>
      <c r="Q172" s="356"/>
      <c r="R172" s="356"/>
      <c r="S172" s="356"/>
      <c r="T172" s="356"/>
      <c r="U172" s="356"/>
      <c r="V172" s="356"/>
      <c r="W172" s="356"/>
      <c r="X172" s="356"/>
      <c r="Y172" s="356"/>
      <c r="Z172" s="356"/>
      <c r="AA172" s="356"/>
      <c r="AB172" s="356"/>
      <c r="AC172" s="356"/>
      <c r="AD172" s="356"/>
    </row>
    <row r="173" ht="23.25" customHeight="1">
      <c r="A173" s="356"/>
      <c r="B173" s="356"/>
      <c r="C173" s="356"/>
      <c r="D173" s="356"/>
      <c r="E173" s="356"/>
      <c r="F173" s="356"/>
      <c r="G173" s="356"/>
      <c r="H173" s="356"/>
      <c r="I173" s="356"/>
      <c r="J173" s="356"/>
      <c r="K173" s="356"/>
      <c r="L173" s="356"/>
      <c r="M173" s="356"/>
      <c r="N173" s="356"/>
      <c r="O173" s="356"/>
      <c r="P173" s="356"/>
      <c r="Q173" s="356"/>
      <c r="R173" s="356"/>
      <c r="S173" s="356"/>
      <c r="T173" s="356"/>
      <c r="U173" s="356"/>
      <c r="V173" s="356"/>
      <c r="W173" s="356"/>
      <c r="X173" s="356"/>
      <c r="Y173" s="356"/>
      <c r="Z173" s="356"/>
      <c r="AA173" s="356"/>
      <c r="AB173" s="356"/>
      <c r="AC173" s="356"/>
      <c r="AD173" s="356"/>
    </row>
    <row r="174" ht="23.25" customHeight="1">
      <c r="A174" s="356"/>
      <c r="B174" s="356"/>
      <c r="C174" s="356"/>
      <c r="D174" s="356"/>
      <c r="E174" s="356"/>
      <c r="F174" s="356"/>
      <c r="G174" s="356"/>
      <c r="H174" s="356"/>
      <c r="I174" s="356"/>
      <c r="J174" s="356"/>
      <c r="K174" s="356"/>
      <c r="L174" s="356"/>
      <c r="M174" s="356"/>
      <c r="N174" s="356"/>
      <c r="O174" s="356"/>
      <c r="P174" s="356"/>
      <c r="Q174" s="356"/>
      <c r="R174" s="356"/>
      <c r="S174" s="356"/>
      <c r="T174" s="356"/>
      <c r="U174" s="356"/>
      <c r="V174" s="356"/>
      <c r="W174" s="356"/>
      <c r="X174" s="356"/>
      <c r="Y174" s="356"/>
      <c r="Z174" s="356"/>
      <c r="AA174" s="356"/>
      <c r="AB174" s="356"/>
      <c r="AC174" s="356"/>
      <c r="AD174" s="356"/>
    </row>
    <row r="175" ht="23.25" customHeight="1">
      <c r="A175" s="356"/>
      <c r="B175" s="356"/>
      <c r="C175" s="356"/>
      <c r="D175" s="356"/>
      <c r="E175" s="356"/>
      <c r="F175" s="356"/>
      <c r="G175" s="356"/>
      <c r="H175" s="356"/>
      <c r="I175" s="356"/>
      <c r="J175" s="356"/>
      <c r="K175" s="356"/>
      <c r="L175" s="356"/>
      <c r="M175" s="356"/>
      <c r="N175" s="356"/>
      <c r="O175" s="356"/>
      <c r="P175" s="356"/>
      <c r="Q175" s="356"/>
      <c r="R175" s="356"/>
      <c r="S175" s="356"/>
      <c r="T175" s="356"/>
      <c r="U175" s="356"/>
      <c r="V175" s="356"/>
      <c r="W175" s="356"/>
      <c r="X175" s="356"/>
      <c r="Y175" s="356"/>
      <c r="Z175" s="356"/>
      <c r="AA175" s="356"/>
      <c r="AB175" s="356"/>
      <c r="AC175" s="356"/>
      <c r="AD175" s="356"/>
    </row>
    <row r="176" ht="23.25" customHeight="1">
      <c r="A176" s="356"/>
      <c r="B176" s="356"/>
      <c r="C176" s="356"/>
      <c r="D176" s="356"/>
      <c r="E176" s="356"/>
      <c r="F176" s="356"/>
      <c r="G176" s="356"/>
      <c r="H176" s="356"/>
      <c r="I176" s="356"/>
      <c r="J176" s="356"/>
      <c r="K176" s="356"/>
      <c r="L176" s="356"/>
      <c r="M176" s="356"/>
      <c r="N176" s="356"/>
      <c r="O176" s="356"/>
      <c r="P176" s="356"/>
      <c r="Q176" s="356"/>
      <c r="R176" s="356"/>
      <c r="S176" s="356"/>
      <c r="T176" s="356"/>
      <c r="U176" s="356"/>
      <c r="V176" s="356"/>
      <c r="W176" s="356"/>
      <c r="X176" s="356"/>
      <c r="Y176" s="356"/>
      <c r="Z176" s="356"/>
      <c r="AA176" s="356"/>
      <c r="AB176" s="356"/>
      <c r="AC176" s="356"/>
      <c r="AD176" s="356"/>
    </row>
    <row r="177" ht="23.25" customHeight="1">
      <c r="A177" s="356"/>
      <c r="B177" s="356"/>
      <c r="C177" s="356"/>
      <c r="D177" s="356"/>
      <c r="E177" s="356"/>
      <c r="F177" s="356"/>
      <c r="G177" s="356"/>
      <c r="H177" s="356"/>
      <c r="I177" s="356"/>
      <c r="J177" s="356"/>
      <c r="K177" s="356"/>
      <c r="L177" s="356"/>
      <c r="M177" s="356"/>
      <c r="N177" s="356"/>
      <c r="O177" s="356"/>
      <c r="P177" s="356"/>
      <c r="Q177" s="356"/>
      <c r="R177" s="356"/>
      <c r="S177" s="356"/>
      <c r="T177" s="356"/>
      <c r="U177" s="356"/>
      <c r="V177" s="356"/>
      <c r="W177" s="356"/>
      <c r="X177" s="356"/>
      <c r="Y177" s="356"/>
      <c r="Z177" s="356"/>
      <c r="AA177" s="356"/>
      <c r="AB177" s="356"/>
      <c r="AC177" s="356"/>
      <c r="AD177" s="356"/>
    </row>
    <row r="178" ht="23.25" customHeight="1">
      <c r="A178" s="356"/>
      <c r="B178" s="356"/>
      <c r="C178" s="356"/>
      <c r="D178" s="356"/>
      <c r="E178" s="356"/>
      <c r="F178" s="356"/>
      <c r="G178" s="356"/>
      <c r="H178" s="356"/>
      <c r="I178" s="356"/>
      <c r="J178" s="356"/>
      <c r="K178" s="356"/>
      <c r="L178" s="356"/>
      <c r="M178" s="356"/>
      <c r="N178" s="356"/>
      <c r="O178" s="356"/>
      <c r="P178" s="356"/>
      <c r="Q178" s="356"/>
      <c r="R178" s="356"/>
      <c r="S178" s="356"/>
      <c r="T178" s="356"/>
      <c r="U178" s="356"/>
      <c r="V178" s="356"/>
      <c r="W178" s="356"/>
      <c r="X178" s="356"/>
      <c r="Y178" s="356"/>
      <c r="Z178" s="356"/>
      <c r="AA178" s="356"/>
      <c r="AB178" s="356"/>
      <c r="AC178" s="356"/>
      <c r="AD178" s="356"/>
    </row>
    <row r="179" ht="23.25" customHeight="1">
      <c r="A179" s="356"/>
      <c r="B179" s="356"/>
      <c r="C179" s="356"/>
      <c r="D179" s="356"/>
      <c r="E179" s="356"/>
      <c r="F179" s="356"/>
      <c r="G179" s="356"/>
      <c r="H179" s="356"/>
      <c r="I179" s="356"/>
      <c r="J179" s="356"/>
      <c r="K179" s="356"/>
      <c r="L179" s="356"/>
      <c r="M179" s="356"/>
      <c r="N179" s="356"/>
      <c r="O179" s="356"/>
      <c r="P179" s="356"/>
      <c r="Q179" s="356"/>
      <c r="R179" s="356"/>
      <c r="S179" s="356"/>
      <c r="T179" s="356"/>
      <c r="U179" s="356"/>
      <c r="V179" s="356"/>
      <c r="W179" s="356"/>
      <c r="X179" s="356"/>
      <c r="Y179" s="356"/>
      <c r="Z179" s="356"/>
      <c r="AA179" s="356"/>
      <c r="AB179" s="356"/>
      <c r="AC179" s="356"/>
      <c r="AD179" s="356"/>
    </row>
    <row r="180" ht="23.25" customHeight="1">
      <c r="A180" s="356"/>
      <c r="B180" s="356"/>
      <c r="C180" s="356"/>
      <c r="D180" s="356"/>
      <c r="E180" s="356"/>
      <c r="F180" s="356"/>
      <c r="G180" s="356"/>
      <c r="H180" s="356"/>
      <c r="I180" s="356"/>
      <c r="J180" s="356"/>
      <c r="K180" s="356"/>
      <c r="L180" s="356"/>
      <c r="M180" s="356"/>
      <c r="N180" s="356"/>
      <c r="O180" s="356"/>
      <c r="P180" s="356"/>
      <c r="Q180" s="356"/>
      <c r="R180" s="356"/>
      <c r="S180" s="356"/>
      <c r="T180" s="356"/>
      <c r="U180" s="356"/>
      <c r="V180" s="356"/>
      <c r="W180" s="356"/>
      <c r="X180" s="356"/>
      <c r="Y180" s="356"/>
      <c r="Z180" s="356"/>
      <c r="AA180" s="356"/>
      <c r="AB180" s="356"/>
      <c r="AC180" s="356"/>
      <c r="AD180" s="356"/>
    </row>
    <row r="181" ht="23.25" customHeight="1">
      <c r="A181" s="356"/>
      <c r="B181" s="356"/>
      <c r="C181" s="356"/>
      <c r="D181" s="356"/>
      <c r="E181" s="356"/>
      <c r="F181" s="356"/>
      <c r="G181" s="356"/>
      <c r="H181" s="356"/>
      <c r="I181" s="356"/>
      <c r="J181" s="356"/>
      <c r="K181" s="356"/>
      <c r="L181" s="356"/>
      <c r="M181" s="356"/>
      <c r="N181" s="356"/>
      <c r="O181" s="356"/>
      <c r="P181" s="356"/>
      <c r="Q181" s="356"/>
      <c r="R181" s="356"/>
      <c r="S181" s="356"/>
      <c r="T181" s="356"/>
      <c r="U181" s="356"/>
      <c r="V181" s="356"/>
      <c r="W181" s="356"/>
      <c r="X181" s="356"/>
      <c r="Y181" s="356"/>
      <c r="Z181" s="356"/>
      <c r="AA181" s="356"/>
      <c r="AB181" s="356"/>
      <c r="AC181" s="356"/>
      <c r="AD181" s="356"/>
    </row>
    <row r="182" ht="23.25" customHeight="1">
      <c r="A182" s="356"/>
      <c r="B182" s="356"/>
      <c r="C182" s="356"/>
      <c r="D182" s="356"/>
      <c r="E182" s="356"/>
      <c r="F182" s="356"/>
      <c r="G182" s="356"/>
      <c r="H182" s="356"/>
      <c r="I182" s="356"/>
      <c r="J182" s="356"/>
      <c r="K182" s="356"/>
      <c r="L182" s="356"/>
      <c r="M182" s="356"/>
      <c r="N182" s="356"/>
      <c r="O182" s="356"/>
      <c r="P182" s="356"/>
      <c r="Q182" s="356"/>
      <c r="R182" s="356"/>
      <c r="S182" s="356"/>
      <c r="T182" s="356"/>
      <c r="U182" s="356"/>
      <c r="V182" s="356"/>
      <c r="W182" s="356"/>
      <c r="X182" s="356"/>
      <c r="Y182" s="356"/>
      <c r="Z182" s="356"/>
      <c r="AA182" s="356"/>
      <c r="AB182" s="356"/>
      <c r="AC182" s="356"/>
      <c r="AD182" s="356"/>
    </row>
    <row r="183" ht="23.25" customHeight="1">
      <c r="A183" s="356"/>
      <c r="B183" s="356"/>
      <c r="C183" s="356"/>
      <c r="D183" s="356"/>
      <c r="E183" s="356"/>
      <c r="F183" s="356"/>
      <c r="G183" s="356"/>
      <c r="H183" s="356"/>
      <c r="I183" s="356"/>
      <c r="J183" s="356"/>
      <c r="K183" s="356"/>
      <c r="L183" s="356"/>
      <c r="M183" s="356"/>
      <c r="N183" s="356"/>
      <c r="O183" s="356"/>
      <c r="P183" s="356"/>
      <c r="Q183" s="356"/>
      <c r="R183" s="356"/>
      <c r="S183" s="356"/>
      <c r="T183" s="356"/>
      <c r="U183" s="356"/>
      <c r="V183" s="356"/>
      <c r="W183" s="356"/>
      <c r="X183" s="356"/>
      <c r="Y183" s="356"/>
      <c r="Z183" s="356"/>
      <c r="AA183" s="356"/>
      <c r="AB183" s="356"/>
      <c r="AC183" s="356"/>
      <c r="AD183" s="356"/>
    </row>
    <row r="184" ht="23.25" customHeight="1">
      <c r="A184" s="356"/>
      <c r="B184" s="356"/>
      <c r="C184" s="356"/>
      <c r="D184" s="356"/>
      <c r="E184" s="356"/>
      <c r="F184" s="356"/>
      <c r="G184" s="356"/>
      <c r="H184" s="356"/>
      <c r="I184" s="356"/>
      <c r="J184" s="356"/>
      <c r="K184" s="356"/>
      <c r="L184" s="356"/>
      <c r="M184" s="356"/>
      <c r="N184" s="356"/>
      <c r="O184" s="356"/>
      <c r="P184" s="356"/>
      <c r="Q184" s="356"/>
      <c r="R184" s="356"/>
      <c r="S184" s="356"/>
      <c r="T184" s="356"/>
      <c r="U184" s="356"/>
      <c r="V184" s="356"/>
      <c r="W184" s="356"/>
      <c r="X184" s="356"/>
      <c r="Y184" s="356"/>
      <c r="Z184" s="356"/>
      <c r="AA184" s="356"/>
      <c r="AB184" s="356"/>
      <c r="AC184" s="356"/>
      <c r="AD184" s="356"/>
    </row>
    <row r="185" ht="23.25" customHeight="1">
      <c r="A185" s="356"/>
      <c r="B185" s="356"/>
      <c r="C185" s="356"/>
      <c r="D185" s="356"/>
      <c r="E185" s="356"/>
      <c r="F185" s="356"/>
      <c r="G185" s="356"/>
      <c r="H185" s="356"/>
      <c r="I185" s="356"/>
      <c r="J185" s="356"/>
      <c r="K185" s="356"/>
      <c r="L185" s="356"/>
      <c r="M185" s="356"/>
      <c r="N185" s="356"/>
      <c r="O185" s="356"/>
      <c r="P185" s="356"/>
      <c r="Q185" s="356"/>
      <c r="R185" s="356"/>
      <c r="S185" s="356"/>
      <c r="T185" s="356"/>
      <c r="U185" s="356"/>
      <c r="V185" s="356"/>
      <c r="W185" s="356"/>
      <c r="X185" s="356"/>
      <c r="Y185" s="356"/>
      <c r="Z185" s="356"/>
      <c r="AA185" s="356"/>
      <c r="AB185" s="356"/>
      <c r="AC185" s="356"/>
      <c r="AD185" s="356"/>
    </row>
    <row r="186" ht="23.25" customHeight="1">
      <c r="A186" s="356"/>
      <c r="B186" s="356"/>
      <c r="C186" s="356"/>
      <c r="D186" s="356"/>
      <c r="E186" s="356"/>
      <c r="F186" s="356"/>
      <c r="G186" s="356"/>
      <c r="H186" s="356"/>
      <c r="I186" s="356"/>
      <c r="J186" s="356"/>
      <c r="K186" s="356"/>
      <c r="L186" s="356"/>
      <c r="M186" s="356"/>
      <c r="N186" s="356"/>
      <c r="O186" s="356"/>
      <c r="P186" s="356"/>
      <c r="Q186" s="356"/>
      <c r="R186" s="356"/>
      <c r="S186" s="356"/>
      <c r="T186" s="356"/>
      <c r="U186" s="356"/>
      <c r="V186" s="356"/>
      <c r="W186" s="356"/>
      <c r="X186" s="356"/>
      <c r="Y186" s="356"/>
      <c r="Z186" s="356"/>
      <c r="AA186" s="356"/>
      <c r="AB186" s="356"/>
      <c r="AC186" s="356"/>
      <c r="AD186" s="356"/>
    </row>
    <row r="187" ht="23.25" customHeight="1">
      <c r="A187" s="356"/>
      <c r="B187" s="356"/>
      <c r="C187" s="356"/>
      <c r="D187" s="356"/>
      <c r="E187" s="356"/>
      <c r="F187" s="356"/>
      <c r="G187" s="356"/>
      <c r="H187" s="356"/>
      <c r="I187" s="356"/>
      <c r="J187" s="356"/>
      <c r="K187" s="356"/>
      <c r="L187" s="356"/>
      <c r="M187" s="356"/>
      <c r="N187" s="356"/>
      <c r="O187" s="356"/>
      <c r="P187" s="356"/>
      <c r="Q187" s="356"/>
      <c r="R187" s="356"/>
      <c r="S187" s="356"/>
      <c r="T187" s="356"/>
      <c r="U187" s="356"/>
      <c r="V187" s="356"/>
      <c r="W187" s="356"/>
      <c r="X187" s="356"/>
      <c r="Y187" s="356"/>
      <c r="Z187" s="356"/>
      <c r="AA187" s="356"/>
      <c r="AB187" s="356"/>
      <c r="AC187" s="356"/>
      <c r="AD187" s="356"/>
    </row>
    <row r="188" ht="23.25" customHeight="1">
      <c r="A188" s="356"/>
      <c r="B188" s="356"/>
      <c r="C188" s="356"/>
      <c r="D188" s="356"/>
      <c r="E188" s="356"/>
      <c r="F188" s="356"/>
      <c r="G188" s="356"/>
      <c r="H188" s="356"/>
      <c r="I188" s="356"/>
      <c r="J188" s="356"/>
      <c r="K188" s="356"/>
      <c r="L188" s="356"/>
      <c r="M188" s="356"/>
      <c r="N188" s="356"/>
      <c r="O188" s="356"/>
      <c r="P188" s="356"/>
      <c r="Q188" s="356"/>
      <c r="R188" s="356"/>
      <c r="S188" s="356"/>
      <c r="T188" s="356"/>
      <c r="U188" s="356"/>
      <c r="V188" s="356"/>
      <c r="W188" s="356"/>
      <c r="X188" s="356"/>
      <c r="Y188" s="356"/>
      <c r="Z188" s="356"/>
      <c r="AA188" s="356"/>
      <c r="AB188" s="356"/>
      <c r="AC188" s="356"/>
      <c r="AD188" s="356"/>
    </row>
    <row r="189" ht="23.25" customHeight="1">
      <c r="A189" s="356"/>
      <c r="B189" s="356"/>
      <c r="C189" s="356"/>
      <c r="D189" s="356"/>
      <c r="E189" s="356"/>
      <c r="F189" s="356"/>
      <c r="G189" s="356"/>
      <c r="H189" s="356"/>
      <c r="I189" s="356"/>
      <c r="J189" s="356"/>
      <c r="K189" s="356"/>
      <c r="L189" s="356"/>
      <c r="M189" s="356"/>
      <c r="N189" s="356"/>
      <c r="O189" s="356"/>
      <c r="P189" s="356"/>
      <c r="Q189" s="356"/>
      <c r="R189" s="356"/>
      <c r="S189" s="356"/>
      <c r="T189" s="356"/>
      <c r="U189" s="356"/>
      <c r="V189" s="356"/>
      <c r="W189" s="356"/>
      <c r="X189" s="356"/>
      <c r="Y189" s="356"/>
      <c r="Z189" s="356"/>
      <c r="AA189" s="356"/>
      <c r="AB189" s="356"/>
      <c r="AC189" s="356"/>
      <c r="AD189" s="356"/>
    </row>
    <row r="190" ht="23.25" customHeight="1">
      <c r="A190" s="356"/>
      <c r="B190" s="356"/>
      <c r="C190" s="356"/>
      <c r="D190" s="356"/>
      <c r="E190" s="356"/>
      <c r="F190" s="356"/>
      <c r="G190" s="356"/>
      <c r="H190" s="356"/>
      <c r="I190" s="356"/>
      <c r="J190" s="356"/>
      <c r="K190" s="356"/>
      <c r="L190" s="356"/>
      <c r="M190" s="356"/>
      <c r="N190" s="356"/>
      <c r="O190" s="356"/>
      <c r="P190" s="356"/>
      <c r="Q190" s="356"/>
      <c r="R190" s="356"/>
      <c r="S190" s="356"/>
      <c r="T190" s="356"/>
      <c r="U190" s="356"/>
      <c r="V190" s="356"/>
      <c r="W190" s="356"/>
      <c r="X190" s="356"/>
      <c r="Y190" s="356"/>
      <c r="Z190" s="356"/>
      <c r="AA190" s="356"/>
      <c r="AB190" s="356"/>
      <c r="AC190" s="356"/>
      <c r="AD190" s="356"/>
    </row>
    <row r="191" ht="23.25" customHeight="1">
      <c r="A191" s="356"/>
      <c r="B191" s="356"/>
      <c r="C191" s="356"/>
      <c r="D191" s="356"/>
      <c r="E191" s="356"/>
      <c r="F191" s="356"/>
      <c r="G191" s="356"/>
      <c r="H191" s="356"/>
      <c r="I191" s="356"/>
      <c r="J191" s="356"/>
      <c r="K191" s="356"/>
      <c r="L191" s="356"/>
      <c r="M191" s="356"/>
      <c r="N191" s="356"/>
      <c r="O191" s="356"/>
      <c r="P191" s="356"/>
      <c r="Q191" s="356"/>
      <c r="R191" s="356"/>
      <c r="S191" s="356"/>
      <c r="T191" s="356"/>
      <c r="U191" s="356"/>
      <c r="V191" s="356"/>
      <c r="W191" s="356"/>
      <c r="X191" s="356"/>
      <c r="Y191" s="356"/>
      <c r="Z191" s="356"/>
      <c r="AA191" s="356"/>
      <c r="AB191" s="356"/>
      <c r="AC191" s="356"/>
      <c r="AD191" s="356"/>
    </row>
    <row r="192" ht="23.25" customHeight="1">
      <c r="A192" s="356"/>
      <c r="B192" s="356"/>
      <c r="C192" s="356"/>
      <c r="D192" s="356"/>
      <c r="E192" s="356"/>
      <c r="F192" s="356"/>
      <c r="G192" s="356"/>
      <c r="H192" s="356"/>
      <c r="I192" s="356"/>
      <c r="J192" s="356"/>
      <c r="K192" s="356"/>
      <c r="L192" s="356"/>
      <c r="M192" s="356"/>
      <c r="N192" s="356"/>
      <c r="O192" s="356"/>
      <c r="P192" s="356"/>
      <c r="Q192" s="356"/>
      <c r="R192" s="356"/>
      <c r="S192" s="356"/>
      <c r="T192" s="356"/>
      <c r="U192" s="356"/>
      <c r="V192" s="356"/>
      <c r="W192" s="356"/>
      <c r="X192" s="356"/>
      <c r="Y192" s="356"/>
      <c r="Z192" s="356"/>
      <c r="AA192" s="356"/>
      <c r="AB192" s="356"/>
      <c r="AC192" s="356"/>
      <c r="AD192" s="356"/>
    </row>
    <row r="193" ht="23.25" customHeight="1">
      <c r="A193" s="356"/>
      <c r="B193" s="356"/>
      <c r="C193" s="356"/>
      <c r="D193" s="356"/>
      <c r="E193" s="356"/>
      <c r="F193" s="356"/>
      <c r="G193" s="356"/>
      <c r="H193" s="356"/>
      <c r="I193" s="356"/>
      <c r="J193" s="356"/>
      <c r="K193" s="356"/>
      <c r="L193" s="356"/>
      <c r="M193" s="356"/>
      <c r="N193" s="356"/>
      <c r="O193" s="356"/>
      <c r="P193" s="356"/>
      <c r="Q193" s="356"/>
      <c r="R193" s="356"/>
      <c r="S193" s="356"/>
      <c r="T193" s="356"/>
      <c r="U193" s="356"/>
      <c r="V193" s="356"/>
      <c r="W193" s="356"/>
      <c r="X193" s="356"/>
      <c r="Y193" s="356"/>
      <c r="Z193" s="356"/>
      <c r="AA193" s="356"/>
      <c r="AB193" s="356"/>
      <c r="AC193" s="356"/>
      <c r="AD193" s="356"/>
    </row>
    <row r="194" ht="23.25" customHeight="1">
      <c r="A194" s="356"/>
      <c r="B194" s="356"/>
      <c r="C194" s="356"/>
      <c r="D194" s="356"/>
      <c r="E194" s="356"/>
      <c r="F194" s="356"/>
      <c r="G194" s="356"/>
      <c r="H194" s="356"/>
      <c r="I194" s="356"/>
      <c r="J194" s="356"/>
      <c r="K194" s="356"/>
      <c r="L194" s="356"/>
      <c r="M194" s="356"/>
      <c r="N194" s="356"/>
      <c r="O194" s="356"/>
      <c r="P194" s="356"/>
      <c r="Q194" s="356"/>
      <c r="R194" s="356"/>
      <c r="S194" s="356"/>
      <c r="T194" s="356"/>
      <c r="U194" s="356"/>
      <c r="V194" s="356"/>
      <c r="W194" s="356"/>
      <c r="X194" s="356"/>
      <c r="Y194" s="356"/>
      <c r="Z194" s="356"/>
      <c r="AA194" s="356"/>
      <c r="AB194" s="356"/>
      <c r="AC194" s="356"/>
      <c r="AD194" s="356"/>
    </row>
    <row r="195" ht="23.25" customHeight="1">
      <c r="A195" s="356"/>
      <c r="B195" s="356"/>
      <c r="C195" s="356"/>
      <c r="D195" s="356"/>
      <c r="E195" s="356"/>
      <c r="F195" s="356"/>
      <c r="G195" s="356"/>
      <c r="H195" s="356"/>
      <c r="I195" s="356"/>
      <c r="J195" s="356"/>
      <c r="K195" s="356"/>
      <c r="L195" s="356"/>
      <c r="M195" s="356"/>
      <c r="N195" s="356"/>
      <c r="O195" s="356"/>
      <c r="P195" s="356"/>
      <c r="Q195" s="356"/>
      <c r="R195" s="356"/>
      <c r="S195" s="356"/>
      <c r="T195" s="356"/>
      <c r="U195" s="356"/>
      <c r="V195" s="356"/>
      <c r="W195" s="356"/>
      <c r="X195" s="356"/>
      <c r="Y195" s="356"/>
      <c r="Z195" s="356"/>
      <c r="AA195" s="356"/>
      <c r="AB195" s="356"/>
      <c r="AC195" s="356"/>
      <c r="AD195" s="356"/>
    </row>
    <row r="196" ht="23.25" customHeight="1">
      <c r="A196" s="356"/>
      <c r="B196" s="356"/>
      <c r="C196" s="356"/>
      <c r="D196" s="356"/>
      <c r="E196" s="356"/>
      <c r="F196" s="356"/>
      <c r="G196" s="356"/>
      <c r="H196" s="356"/>
      <c r="I196" s="356"/>
      <c r="J196" s="356"/>
      <c r="K196" s="356"/>
      <c r="L196" s="356"/>
      <c r="M196" s="356"/>
      <c r="N196" s="356"/>
      <c r="O196" s="356"/>
      <c r="P196" s="356"/>
      <c r="Q196" s="356"/>
      <c r="R196" s="356"/>
      <c r="S196" s="356"/>
      <c r="T196" s="356"/>
      <c r="U196" s="356"/>
      <c r="V196" s="356"/>
      <c r="W196" s="356"/>
      <c r="X196" s="356"/>
      <c r="Y196" s="356"/>
      <c r="Z196" s="356"/>
      <c r="AA196" s="356"/>
      <c r="AB196" s="356"/>
      <c r="AC196" s="356"/>
      <c r="AD196" s="356"/>
    </row>
    <row r="197" ht="23.25" customHeight="1">
      <c r="A197" s="356"/>
      <c r="B197" s="356"/>
      <c r="C197" s="356"/>
      <c r="D197" s="356"/>
      <c r="E197" s="356"/>
      <c r="F197" s="356"/>
      <c r="G197" s="356"/>
      <c r="H197" s="356"/>
      <c r="I197" s="356"/>
      <c r="J197" s="356"/>
      <c r="K197" s="356"/>
      <c r="L197" s="356"/>
      <c r="M197" s="356"/>
      <c r="N197" s="356"/>
      <c r="O197" s="356"/>
      <c r="P197" s="356"/>
      <c r="Q197" s="356"/>
      <c r="R197" s="356"/>
      <c r="S197" s="356"/>
      <c r="T197" s="356"/>
      <c r="U197" s="356"/>
      <c r="V197" s="356"/>
      <c r="W197" s="356"/>
      <c r="X197" s="356"/>
      <c r="Y197" s="356"/>
      <c r="Z197" s="356"/>
      <c r="AA197" s="356"/>
      <c r="AB197" s="356"/>
      <c r="AC197" s="356"/>
      <c r="AD197" s="356"/>
    </row>
    <row r="198" ht="23.25" customHeight="1">
      <c r="A198" s="356"/>
      <c r="B198" s="356"/>
      <c r="C198" s="356"/>
      <c r="D198" s="356"/>
      <c r="E198" s="356"/>
      <c r="F198" s="356"/>
      <c r="G198" s="356"/>
      <c r="H198" s="356"/>
      <c r="I198" s="356"/>
      <c r="J198" s="356"/>
      <c r="K198" s="356"/>
      <c r="L198" s="356"/>
      <c r="M198" s="356"/>
      <c r="N198" s="356"/>
      <c r="O198" s="356"/>
      <c r="P198" s="356"/>
      <c r="Q198" s="356"/>
      <c r="R198" s="356"/>
      <c r="S198" s="356"/>
      <c r="T198" s="356"/>
      <c r="U198" s="356"/>
      <c r="V198" s="356"/>
      <c r="W198" s="356"/>
      <c r="X198" s="356"/>
      <c r="Y198" s="356"/>
      <c r="Z198" s="356"/>
      <c r="AA198" s="356"/>
      <c r="AB198" s="356"/>
      <c r="AC198" s="356"/>
      <c r="AD198" s="356"/>
    </row>
    <row r="199" ht="23.25" customHeight="1">
      <c r="A199" s="356"/>
      <c r="B199" s="356"/>
      <c r="C199" s="356"/>
      <c r="D199" s="356"/>
      <c r="E199" s="356"/>
      <c r="F199" s="356"/>
      <c r="G199" s="356"/>
      <c r="H199" s="356"/>
      <c r="I199" s="356"/>
      <c r="J199" s="356"/>
      <c r="K199" s="356"/>
      <c r="L199" s="356"/>
      <c r="M199" s="356"/>
      <c r="N199" s="356"/>
      <c r="O199" s="356"/>
      <c r="P199" s="356"/>
      <c r="Q199" s="356"/>
      <c r="R199" s="356"/>
      <c r="S199" s="356"/>
      <c r="T199" s="356"/>
      <c r="U199" s="356"/>
      <c r="V199" s="356"/>
      <c r="W199" s="356"/>
      <c r="X199" s="356"/>
      <c r="Y199" s="356"/>
      <c r="Z199" s="356"/>
      <c r="AA199" s="356"/>
      <c r="AB199" s="356"/>
      <c r="AC199" s="356"/>
      <c r="AD199" s="356"/>
    </row>
    <row r="200" ht="23.25" customHeight="1">
      <c r="A200" s="356"/>
      <c r="B200" s="356"/>
      <c r="C200" s="356"/>
      <c r="D200" s="356"/>
      <c r="E200" s="356"/>
      <c r="F200" s="356"/>
      <c r="G200" s="356"/>
      <c r="H200" s="356"/>
      <c r="I200" s="356"/>
      <c r="J200" s="356"/>
      <c r="K200" s="356"/>
      <c r="L200" s="356"/>
      <c r="M200" s="356"/>
      <c r="N200" s="356"/>
      <c r="O200" s="356"/>
      <c r="P200" s="356"/>
      <c r="Q200" s="356"/>
      <c r="R200" s="356"/>
      <c r="S200" s="356"/>
      <c r="T200" s="356"/>
      <c r="U200" s="356"/>
      <c r="V200" s="356"/>
      <c r="W200" s="356"/>
      <c r="X200" s="356"/>
      <c r="Y200" s="356"/>
      <c r="Z200" s="356"/>
      <c r="AA200" s="356"/>
      <c r="AB200" s="356"/>
      <c r="AC200" s="356"/>
      <c r="AD200" s="356"/>
    </row>
    <row r="201" ht="23.25" customHeight="1">
      <c r="A201" s="356"/>
      <c r="B201" s="356"/>
      <c r="C201" s="356"/>
      <c r="D201" s="356"/>
      <c r="E201" s="356"/>
      <c r="F201" s="356"/>
      <c r="G201" s="356"/>
      <c r="H201" s="356"/>
      <c r="I201" s="356"/>
      <c r="J201" s="356"/>
      <c r="K201" s="356"/>
      <c r="L201" s="356"/>
      <c r="M201" s="356"/>
      <c r="N201" s="356"/>
      <c r="O201" s="356"/>
      <c r="P201" s="356"/>
      <c r="Q201" s="356"/>
      <c r="R201" s="356"/>
      <c r="S201" s="356"/>
      <c r="T201" s="356"/>
      <c r="U201" s="356"/>
      <c r="V201" s="356"/>
      <c r="W201" s="356"/>
      <c r="X201" s="356"/>
      <c r="Y201" s="356"/>
      <c r="Z201" s="356"/>
      <c r="AA201" s="356"/>
      <c r="AB201" s="356"/>
      <c r="AC201" s="356"/>
      <c r="AD201" s="356"/>
    </row>
    <row r="202" ht="23.25" customHeight="1">
      <c r="A202" s="356"/>
      <c r="B202" s="356"/>
      <c r="C202" s="356"/>
      <c r="D202" s="356"/>
      <c r="E202" s="356"/>
      <c r="F202" s="356"/>
      <c r="G202" s="356"/>
      <c r="H202" s="356"/>
      <c r="I202" s="356"/>
      <c r="J202" s="356"/>
      <c r="K202" s="356"/>
      <c r="L202" s="356"/>
      <c r="M202" s="356"/>
      <c r="N202" s="356"/>
      <c r="O202" s="356"/>
      <c r="P202" s="356"/>
      <c r="Q202" s="356"/>
      <c r="R202" s="356"/>
      <c r="S202" s="356"/>
      <c r="T202" s="356"/>
      <c r="U202" s="356"/>
      <c r="V202" s="356"/>
      <c r="W202" s="356"/>
      <c r="X202" s="356"/>
      <c r="Y202" s="356"/>
      <c r="Z202" s="356"/>
      <c r="AA202" s="356"/>
      <c r="AB202" s="356"/>
      <c r="AC202" s="356"/>
      <c r="AD202" s="356"/>
    </row>
    <row r="203" ht="23.25" customHeight="1">
      <c r="A203" s="356"/>
      <c r="B203" s="356"/>
      <c r="C203" s="356"/>
      <c r="D203" s="356"/>
      <c r="E203" s="356"/>
      <c r="F203" s="356"/>
      <c r="G203" s="356"/>
      <c r="H203" s="356"/>
      <c r="I203" s="356"/>
      <c r="J203" s="356"/>
      <c r="K203" s="356"/>
      <c r="L203" s="356"/>
      <c r="M203" s="356"/>
      <c r="N203" s="356"/>
      <c r="O203" s="356"/>
      <c r="P203" s="356"/>
      <c r="Q203" s="356"/>
      <c r="R203" s="356"/>
      <c r="S203" s="356"/>
      <c r="T203" s="356"/>
      <c r="U203" s="356"/>
      <c r="V203" s="356"/>
      <c r="W203" s="356"/>
      <c r="X203" s="356"/>
      <c r="Y203" s="356"/>
      <c r="Z203" s="356"/>
      <c r="AA203" s="356"/>
      <c r="AB203" s="356"/>
      <c r="AC203" s="356"/>
      <c r="AD203" s="356"/>
    </row>
    <row r="204" ht="23.25" customHeight="1">
      <c r="A204" s="356"/>
      <c r="B204" s="356"/>
      <c r="C204" s="356"/>
      <c r="D204" s="356"/>
      <c r="E204" s="356"/>
      <c r="F204" s="356"/>
      <c r="G204" s="356"/>
      <c r="H204" s="356"/>
      <c r="I204" s="356"/>
      <c r="J204" s="356"/>
      <c r="K204" s="356"/>
      <c r="L204" s="356"/>
      <c r="M204" s="356"/>
      <c r="N204" s="356"/>
      <c r="O204" s="356"/>
      <c r="P204" s="356"/>
      <c r="Q204" s="356"/>
      <c r="R204" s="356"/>
      <c r="S204" s="356"/>
      <c r="T204" s="356"/>
      <c r="U204" s="356"/>
      <c r="V204" s="356"/>
      <c r="W204" s="356"/>
      <c r="X204" s="356"/>
      <c r="Y204" s="356"/>
      <c r="Z204" s="356"/>
      <c r="AA204" s="356"/>
      <c r="AB204" s="356"/>
      <c r="AC204" s="356"/>
      <c r="AD204" s="356"/>
    </row>
    <row r="205" ht="23.25" customHeight="1">
      <c r="A205" s="356"/>
      <c r="B205" s="356"/>
      <c r="C205" s="356"/>
      <c r="D205" s="356"/>
      <c r="E205" s="356"/>
      <c r="F205" s="356"/>
      <c r="G205" s="356"/>
      <c r="H205" s="356"/>
      <c r="I205" s="356"/>
      <c r="J205" s="356"/>
      <c r="K205" s="356"/>
      <c r="L205" s="356"/>
      <c r="M205" s="356"/>
      <c r="N205" s="356"/>
      <c r="O205" s="356"/>
      <c r="P205" s="356"/>
      <c r="Q205" s="356"/>
      <c r="R205" s="356"/>
      <c r="S205" s="356"/>
      <c r="T205" s="356"/>
      <c r="U205" s="356"/>
      <c r="V205" s="356"/>
      <c r="W205" s="356"/>
      <c r="X205" s="356"/>
      <c r="Y205" s="356"/>
      <c r="Z205" s="356"/>
      <c r="AA205" s="356"/>
      <c r="AB205" s="356"/>
      <c r="AC205" s="356"/>
      <c r="AD205" s="356"/>
    </row>
    <row r="206" ht="23.25" customHeight="1">
      <c r="A206" s="356"/>
      <c r="B206" s="356"/>
      <c r="C206" s="356"/>
      <c r="D206" s="356"/>
      <c r="E206" s="356"/>
      <c r="F206" s="356"/>
      <c r="G206" s="356"/>
      <c r="H206" s="356"/>
      <c r="I206" s="356"/>
      <c r="J206" s="356"/>
      <c r="K206" s="356"/>
      <c r="L206" s="356"/>
      <c r="M206" s="356"/>
      <c r="N206" s="356"/>
      <c r="O206" s="356"/>
      <c r="P206" s="356"/>
      <c r="Q206" s="356"/>
      <c r="R206" s="356"/>
      <c r="S206" s="356"/>
      <c r="T206" s="356"/>
      <c r="U206" s="356"/>
      <c r="V206" s="356"/>
      <c r="W206" s="356"/>
      <c r="X206" s="356"/>
      <c r="Y206" s="356"/>
      <c r="Z206" s="356"/>
      <c r="AA206" s="356"/>
      <c r="AB206" s="356"/>
      <c r="AC206" s="356"/>
      <c r="AD206" s="356"/>
    </row>
    <row r="207" ht="23.25" customHeight="1">
      <c r="A207" s="356"/>
      <c r="B207" s="356"/>
      <c r="C207" s="356"/>
      <c r="D207" s="356"/>
      <c r="E207" s="356"/>
      <c r="F207" s="356"/>
      <c r="G207" s="356"/>
      <c r="H207" s="356"/>
      <c r="I207" s="356"/>
      <c r="J207" s="356"/>
      <c r="K207" s="356"/>
      <c r="L207" s="356"/>
      <c r="M207" s="356"/>
      <c r="N207" s="356"/>
      <c r="O207" s="356"/>
      <c r="P207" s="356"/>
      <c r="Q207" s="356"/>
      <c r="R207" s="356"/>
      <c r="S207" s="356"/>
      <c r="T207" s="356"/>
      <c r="U207" s="356"/>
      <c r="V207" s="356"/>
      <c r="W207" s="356"/>
      <c r="X207" s="356"/>
      <c r="Y207" s="356"/>
      <c r="Z207" s="356"/>
      <c r="AA207" s="356"/>
      <c r="AB207" s="356"/>
      <c r="AC207" s="356"/>
      <c r="AD207" s="356"/>
    </row>
    <row r="208" ht="23.25" customHeight="1">
      <c r="A208" s="356"/>
      <c r="B208" s="356"/>
      <c r="C208" s="356"/>
      <c r="D208" s="356"/>
      <c r="E208" s="356"/>
      <c r="F208" s="356"/>
      <c r="G208" s="356"/>
      <c r="H208" s="356"/>
      <c r="I208" s="356"/>
      <c r="J208" s="356"/>
      <c r="K208" s="356"/>
      <c r="L208" s="356"/>
      <c r="M208" s="356"/>
      <c r="N208" s="356"/>
      <c r="O208" s="356"/>
      <c r="P208" s="356"/>
      <c r="Q208" s="356"/>
      <c r="R208" s="356"/>
      <c r="S208" s="356"/>
      <c r="T208" s="356"/>
      <c r="U208" s="356"/>
      <c r="V208" s="356"/>
      <c r="W208" s="356"/>
      <c r="X208" s="356"/>
      <c r="Y208" s="356"/>
      <c r="Z208" s="356"/>
      <c r="AA208" s="356"/>
      <c r="AB208" s="356"/>
      <c r="AC208" s="356"/>
      <c r="AD208" s="356"/>
    </row>
    <row r="209" ht="23.25" customHeight="1">
      <c r="A209" s="356"/>
      <c r="B209" s="356"/>
      <c r="C209" s="356"/>
      <c r="D209" s="356"/>
      <c r="E209" s="356"/>
      <c r="F209" s="356"/>
      <c r="G209" s="356"/>
      <c r="H209" s="356"/>
      <c r="I209" s="356"/>
      <c r="J209" s="356"/>
      <c r="K209" s="356"/>
      <c r="L209" s="356"/>
      <c r="M209" s="356"/>
      <c r="N209" s="356"/>
      <c r="O209" s="356"/>
      <c r="P209" s="356"/>
      <c r="Q209" s="356"/>
      <c r="R209" s="356"/>
      <c r="S209" s="356"/>
      <c r="T209" s="356"/>
      <c r="U209" s="356"/>
      <c r="V209" s="356"/>
      <c r="W209" s="356"/>
      <c r="X209" s="356"/>
      <c r="Y209" s="356"/>
      <c r="Z209" s="356"/>
      <c r="AA209" s="356"/>
      <c r="AB209" s="356"/>
      <c r="AC209" s="356"/>
      <c r="AD209" s="356"/>
    </row>
    <row r="210" ht="23.25" customHeight="1">
      <c r="A210" s="356"/>
      <c r="B210" s="356"/>
      <c r="C210" s="356"/>
      <c r="D210" s="356"/>
      <c r="E210" s="356"/>
      <c r="F210" s="356"/>
      <c r="G210" s="356"/>
      <c r="H210" s="356"/>
      <c r="I210" s="356"/>
      <c r="J210" s="356"/>
      <c r="K210" s="356"/>
      <c r="L210" s="356"/>
      <c r="M210" s="356"/>
      <c r="N210" s="356"/>
      <c r="O210" s="356"/>
      <c r="P210" s="356"/>
      <c r="Q210" s="356"/>
      <c r="R210" s="356"/>
      <c r="S210" s="356"/>
      <c r="T210" s="356"/>
      <c r="U210" s="356"/>
      <c r="V210" s="356"/>
      <c r="W210" s="356"/>
      <c r="X210" s="356"/>
      <c r="Y210" s="356"/>
      <c r="Z210" s="356"/>
      <c r="AA210" s="356"/>
      <c r="AB210" s="356"/>
      <c r="AC210" s="356"/>
      <c r="AD210" s="356"/>
    </row>
    <row r="211" ht="23.25" customHeight="1">
      <c r="A211" s="356"/>
      <c r="B211" s="356"/>
      <c r="C211" s="356"/>
      <c r="D211" s="356"/>
      <c r="E211" s="356"/>
      <c r="F211" s="356"/>
      <c r="G211" s="356"/>
      <c r="H211" s="356"/>
      <c r="I211" s="356"/>
      <c r="J211" s="356"/>
      <c r="K211" s="356"/>
      <c r="L211" s="356"/>
      <c r="M211" s="356"/>
      <c r="N211" s="356"/>
      <c r="O211" s="356"/>
      <c r="P211" s="356"/>
      <c r="Q211" s="356"/>
      <c r="R211" s="356"/>
      <c r="S211" s="356"/>
      <c r="T211" s="356"/>
      <c r="U211" s="356"/>
      <c r="V211" s="356"/>
      <c r="W211" s="356"/>
      <c r="X211" s="356"/>
      <c r="Y211" s="356"/>
      <c r="Z211" s="356"/>
      <c r="AA211" s="356"/>
      <c r="AB211" s="356"/>
      <c r="AC211" s="356"/>
      <c r="AD211" s="356"/>
    </row>
    <row r="212" ht="23.25" customHeight="1">
      <c r="A212" s="356"/>
      <c r="B212" s="356"/>
      <c r="C212" s="356"/>
      <c r="D212" s="356"/>
      <c r="E212" s="356"/>
      <c r="F212" s="356"/>
      <c r="G212" s="356"/>
      <c r="H212" s="356"/>
      <c r="I212" s="356"/>
      <c r="J212" s="356"/>
      <c r="K212" s="356"/>
      <c r="L212" s="356"/>
      <c r="M212" s="356"/>
      <c r="N212" s="356"/>
      <c r="O212" s="356"/>
      <c r="P212" s="356"/>
      <c r="Q212" s="356"/>
      <c r="R212" s="356"/>
      <c r="S212" s="356"/>
      <c r="T212" s="356"/>
      <c r="U212" s="356"/>
      <c r="V212" s="356"/>
      <c r="W212" s="356"/>
      <c r="X212" s="356"/>
      <c r="Y212" s="356"/>
      <c r="Z212" s="356"/>
      <c r="AA212" s="356"/>
      <c r="AB212" s="356"/>
      <c r="AC212" s="356"/>
      <c r="AD212" s="356"/>
    </row>
    <row r="213" ht="23.25" customHeight="1">
      <c r="A213" s="356"/>
      <c r="B213" s="356"/>
      <c r="C213" s="356"/>
      <c r="D213" s="356"/>
      <c r="E213" s="356"/>
      <c r="F213" s="356"/>
      <c r="G213" s="356"/>
      <c r="H213" s="356"/>
      <c r="I213" s="356"/>
      <c r="J213" s="356"/>
      <c r="K213" s="356"/>
      <c r="L213" s="356"/>
      <c r="M213" s="356"/>
      <c r="N213" s="356"/>
      <c r="O213" s="356"/>
      <c r="P213" s="356"/>
      <c r="Q213" s="356"/>
      <c r="R213" s="356"/>
      <c r="S213" s="356"/>
      <c r="T213" s="356"/>
      <c r="U213" s="356"/>
      <c r="V213" s="356"/>
      <c r="W213" s="356"/>
      <c r="X213" s="356"/>
      <c r="Y213" s="356"/>
      <c r="Z213" s="356"/>
      <c r="AA213" s="356"/>
      <c r="AB213" s="356"/>
      <c r="AC213" s="356"/>
      <c r="AD213" s="356"/>
    </row>
    <row r="214" ht="23.25" customHeight="1">
      <c r="A214" s="356"/>
      <c r="B214" s="356"/>
      <c r="C214" s="356"/>
      <c r="D214" s="356"/>
      <c r="E214" s="356"/>
      <c r="F214" s="356"/>
      <c r="G214" s="356"/>
      <c r="H214" s="356"/>
      <c r="I214" s="356"/>
      <c r="J214" s="356"/>
      <c r="K214" s="356"/>
      <c r="L214" s="356"/>
      <c r="M214" s="356"/>
      <c r="N214" s="356"/>
      <c r="O214" s="356"/>
      <c r="P214" s="356"/>
      <c r="Q214" s="356"/>
      <c r="R214" s="356"/>
      <c r="S214" s="356"/>
      <c r="T214" s="356"/>
      <c r="U214" s="356"/>
      <c r="V214" s="356"/>
      <c r="W214" s="356"/>
      <c r="X214" s="356"/>
      <c r="Y214" s="356"/>
      <c r="Z214" s="356"/>
      <c r="AA214" s="356"/>
      <c r="AB214" s="356"/>
      <c r="AC214" s="356"/>
      <c r="AD214" s="356"/>
    </row>
    <row r="215" ht="23.25" customHeight="1">
      <c r="A215" s="356"/>
      <c r="B215" s="356"/>
      <c r="C215" s="356"/>
      <c r="D215" s="356"/>
      <c r="E215" s="356"/>
      <c r="F215" s="356"/>
      <c r="G215" s="356"/>
      <c r="H215" s="356"/>
      <c r="I215" s="356"/>
      <c r="J215" s="356"/>
      <c r="K215" s="356"/>
      <c r="L215" s="356"/>
      <c r="M215" s="356"/>
      <c r="N215" s="356"/>
      <c r="O215" s="356"/>
      <c r="P215" s="356"/>
      <c r="Q215" s="356"/>
      <c r="R215" s="356"/>
      <c r="S215" s="356"/>
      <c r="T215" s="356"/>
      <c r="U215" s="356"/>
      <c r="V215" s="356"/>
      <c r="W215" s="356"/>
      <c r="X215" s="356"/>
      <c r="Y215" s="356"/>
      <c r="Z215" s="356"/>
      <c r="AA215" s="356"/>
      <c r="AB215" s="356"/>
      <c r="AC215" s="356"/>
      <c r="AD215" s="356"/>
    </row>
    <row r="216" ht="23.25" customHeight="1">
      <c r="A216" s="356"/>
      <c r="B216" s="356"/>
      <c r="C216" s="356"/>
      <c r="D216" s="356"/>
      <c r="E216" s="356"/>
      <c r="F216" s="356"/>
      <c r="G216" s="356"/>
      <c r="H216" s="356"/>
      <c r="I216" s="356"/>
      <c r="J216" s="356"/>
      <c r="K216" s="356"/>
      <c r="L216" s="356"/>
      <c r="M216" s="356"/>
      <c r="N216" s="356"/>
      <c r="O216" s="356"/>
      <c r="P216" s="356"/>
      <c r="Q216" s="356"/>
      <c r="R216" s="356"/>
      <c r="S216" s="356"/>
      <c r="T216" s="356"/>
      <c r="U216" s="356"/>
      <c r="V216" s="356"/>
      <c r="W216" s="356"/>
      <c r="X216" s="356"/>
      <c r="Y216" s="356"/>
      <c r="Z216" s="356"/>
      <c r="AA216" s="356"/>
      <c r="AB216" s="356"/>
      <c r="AC216" s="356"/>
      <c r="AD216" s="356"/>
    </row>
    <row r="217" ht="23.25" customHeight="1">
      <c r="A217" s="356"/>
      <c r="B217" s="356"/>
      <c r="C217" s="356"/>
      <c r="D217" s="356"/>
      <c r="E217" s="356"/>
      <c r="F217" s="356"/>
      <c r="G217" s="356"/>
      <c r="H217" s="356"/>
      <c r="I217" s="356"/>
      <c r="J217" s="356"/>
      <c r="K217" s="356"/>
      <c r="L217" s="356"/>
      <c r="M217" s="356"/>
      <c r="N217" s="356"/>
      <c r="O217" s="356"/>
      <c r="P217" s="356"/>
      <c r="Q217" s="356"/>
      <c r="R217" s="356"/>
      <c r="S217" s="356"/>
      <c r="T217" s="356"/>
      <c r="U217" s="356"/>
      <c r="V217" s="356"/>
      <c r="W217" s="356"/>
      <c r="X217" s="356"/>
      <c r="Y217" s="356"/>
      <c r="Z217" s="356"/>
      <c r="AA217" s="356"/>
      <c r="AB217" s="356"/>
      <c r="AC217" s="356"/>
      <c r="AD217" s="356"/>
    </row>
    <row r="218" ht="23.25" customHeight="1">
      <c r="A218" s="356"/>
      <c r="B218" s="356"/>
      <c r="C218" s="356"/>
      <c r="D218" s="356"/>
      <c r="E218" s="356"/>
      <c r="F218" s="356"/>
      <c r="G218" s="356"/>
      <c r="H218" s="356"/>
      <c r="I218" s="356"/>
      <c r="J218" s="356"/>
      <c r="K218" s="356"/>
      <c r="L218" s="356"/>
      <c r="M218" s="356"/>
      <c r="N218" s="356"/>
      <c r="O218" s="356"/>
      <c r="P218" s="356"/>
      <c r="Q218" s="356"/>
      <c r="R218" s="356"/>
      <c r="S218" s="356"/>
      <c r="T218" s="356"/>
      <c r="U218" s="356"/>
      <c r="V218" s="356"/>
      <c r="W218" s="356"/>
      <c r="X218" s="356"/>
      <c r="Y218" s="356"/>
      <c r="Z218" s="356"/>
      <c r="AA218" s="356"/>
      <c r="AB218" s="356"/>
      <c r="AC218" s="356"/>
      <c r="AD218" s="356"/>
    </row>
    <row r="219" ht="23.25" customHeight="1">
      <c r="A219" s="356"/>
      <c r="B219" s="356"/>
      <c r="C219" s="356"/>
      <c r="D219" s="356"/>
      <c r="E219" s="356"/>
      <c r="F219" s="356"/>
      <c r="G219" s="356"/>
      <c r="H219" s="356"/>
      <c r="I219" s="356"/>
      <c r="J219" s="356"/>
      <c r="K219" s="356"/>
      <c r="L219" s="356"/>
      <c r="M219" s="356"/>
      <c r="N219" s="356"/>
      <c r="O219" s="356"/>
      <c r="P219" s="356"/>
      <c r="Q219" s="356"/>
      <c r="R219" s="356"/>
      <c r="S219" s="356"/>
      <c r="T219" s="356"/>
      <c r="U219" s="356"/>
      <c r="V219" s="356"/>
      <c r="W219" s="356"/>
      <c r="X219" s="356"/>
      <c r="Y219" s="356"/>
      <c r="Z219" s="356"/>
      <c r="AA219" s="356"/>
      <c r="AB219" s="356"/>
      <c r="AC219" s="356"/>
      <c r="AD219" s="356"/>
    </row>
    <row r="220" ht="23.25" customHeight="1">
      <c r="A220" s="356"/>
      <c r="B220" s="356"/>
      <c r="C220" s="356"/>
      <c r="D220" s="356"/>
      <c r="E220" s="356"/>
      <c r="F220" s="356"/>
      <c r="G220" s="356"/>
      <c r="H220" s="356"/>
      <c r="I220" s="356"/>
      <c r="J220" s="356"/>
      <c r="K220" s="356"/>
      <c r="L220" s="356"/>
      <c r="M220" s="356"/>
      <c r="N220" s="356"/>
      <c r="O220" s="356"/>
      <c r="P220" s="356"/>
      <c r="Q220" s="356"/>
      <c r="R220" s="356"/>
      <c r="S220" s="356"/>
      <c r="T220" s="356"/>
      <c r="U220" s="356"/>
      <c r="V220" s="356"/>
      <c r="W220" s="356"/>
      <c r="X220" s="356"/>
      <c r="Y220" s="356"/>
      <c r="Z220" s="356"/>
      <c r="AA220" s="356"/>
      <c r="AB220" s="356"/>
      <c r="AC220" s="356"/>
      <c r="AD220" s="356"/>
    </row>
    <row r="221" ht="23.25" customHeight="1">
      <c r="A221" s="356"/>
      <c r="B221" s="356"/>
      <c r="C221" s="356"/>
      <c r="D221" s="356"/>
      <c r="E221" s="356"/>
      <c r="F221" s="356"/>
      <c r="G221" s="356"/>
      <c r="H221" s="356"/>
      <c r="I221" s="356"/>
      <c r="J221" s="356"/>
      <c r="K221" s="356"/>
      <c r="L221" s="356"/>
      <c r="M221" s="356"/>
      <c r="N221" s="356"/>
      <c r="O221" s="356"/>
      <c r="P221" s="356"/>
      <c r="Q221" s="356"/>
      <c r="R221" s="356"/>
      <c r="S221" s="356"/>
      <c r="T221" s="356"/>
      <c r="U221" s="356"/>
      <c r="V221" s="356"/>
      <c r="W221" s="356"/>
      <c r="X221" s="356"/>
      <c r="Y221" s="356"/>
      <c r="Z221" s="356"/>
      <c r="AA221" s="356"/>
      <c r="AB221" s="356"/>
      <c r="AC221" s="356"/>
      <c r="AD221" s="356"/>
    </row>
    <row r="222" ht="23.25" customHeight="1">
      <c r="A222" s="356"/>
      <c r="B222" s="356"/>
      <c r="C222" s="356"/>
      <c r="D222" s="356"/>
      <c r="E222" s="356"/>
      <c r="F222" s="356"/>
      <c r="G222" s="356"/>
      <c r="H222" s="356"/>
      <c r="I222" s="356"/>
      <c r="J222" s="356"/>
      <c r="K222" s="356"/>
      <c r="L222" s="356"/>
      <c r="M222" s="356"/>
      <c r="N222" s="356"/>
      <c r="O222" s="356"/>
      <c r="P222" s="356"/>
      <c r="Q222" s="356"/>
      <c r="R222" s="356"/>
      <c r="S222" s="356"/>
      <c r="T222" s="356"/>
      <c r="U222" s="356"/>
      <c r="V222" s="356"/>
      <c r="W222" s="356"/>
      <c r="X222" s="356"/>
      <c r="Y222" s="356"/>
      <c r="Z222" s="356"/>
      <c r="AA222" s="356"/>
      <c r="AB222" s="356"/>
      <c r="AC222" s="356"/>
      <c r="AD222" s="356"/>
    </row>
    <row r="223" ht="23.25" customHeight="1">
      <c r="A223" s="356"/>
      <c r="B223" s="356"/>
      <c r="C223" s="356"/>
      <c r="D223" s="356"/>
      <c r="E223" s="356"/>
      <c r="F223" s="356"/>
      <c r="G223" s="356"/>
      <c r="H223" s="356"/>
      <c r="I223" s="356"/>
      <c r="J223" s="356"/>
      <c r="K223" s="356"/>
      <c r="L223" s="356"/>
      <c r="M223" s="356"/>
      <c r="N223" s="356"/>
      <c r="O223" s="356"/>
      <c r="P223" s="356"/>
      <c r="Q223" s="356"/>
      <c r="R223" s="356"/>
      <c r="S223" s="356"/>
      <c r="T223" s="356"/>
      <c r="U223" s="356"/>
      <c r="V223" s="356"/>
      <c r="W223" s="356"/>
      <c r="X223" s="356"/>
      <c r="Y223" s="356"/>
      <c r="Z223" s="356"/>
      <c r="AA223" s="356"/>
      <c r="AB223" s="356"/>
      <c r="AC223" s="356"/>
      <c r="AD223" s="356"/>
    </row>
    <row r="224" ht="23.25" customHeight="1">
      <c r="A224" s="356"/>
      <c r="B224" s="356"/>
      <c r="C224" s="356"/>
      <c r="D224" s="356"/>
      <c r="E224" s="356"/>
      <c r="F224" s="356"/>
      <c r="G224" s="356"/>
      <c r="H224" s="356"/>
      <c r="I224" s="356"/>
      <c r="J224" s="356"/>
      <c r="K224" s="356"/>
      <c r="L224" s="356"/>
      <c r="M224" s="356"/>
      <c r="N224" s="356"/>
      <c r="O224" s="356"/>
      <c r="P224" s="356"/>
      <c r="Q224" s="356"/>
      <c r="R224" s="356"/>
      <c r="S224" s="356"/>
      <c r="T224" s="356"/>
      <c r="U224" s="356"/>
      <c r="V224" s="356"/>
      <c r="W224" s="356"/>
      <c r="X224" s="356"/>
      <c r="Y224" s="356"/>
      <c r="Z224" s="356"/>
      <c r="AA224" s="356"/>
      <c r="AB224" s="356"/>
      <c r="AC224" s="356"/>
      <c r="AD224" s="356"/>
    </row>
    <row r="225" ht="23.25" customHeight="1">
      <c r="A225" s="356"/>
      <c r="B225" s="356"/>
      <c r="C225" s="356"/>
      <c r="D225" s="356"/>
      <c r="E225" s="356"/>
      <c r="F225" s="356"/>
      <c r="G225" s="356"/>
      <c r="H225" s="356"/>
      <c r="I225" s="356"/>
      <c r="J225" s="356"/>
      <c r="K225" s="356"/>
      <c r="L225" s="356"/>
      <c r="M225" s="356"/>
      <c r="N225" s="356"/>
      <c r="O225" s="356"/>
      <c r="P225" s="356"/>
      <c r="Q225" s="356"/>
      <c r="R225" s="356"/>
      <c r="S225" s="356"/>
      <c r="T225" s="356"/>
      <c r="U225" s="356"/>
      <c r="V225" s="356"/>
      <c r="W225" s="356"/>
      <c r="X225" s="356"/>
      <c r="Y225" s="356"/>
      <c r="Z225" s="356"/>
      <c r="AA225" s="356"/>
      <c r="AB225" s="356"/>
      <c r="AC225" s="356"/>
      <c r="AD225" s="356"/>
    </row>
    <row r="226" ht="23.25" customHeight="1">
      <c r="A226" s="356"/>
      <c r="B226" s="356"/>
      <c r="C226" s="356"/>
      <c r="D226" s="356"/>
      <c r="E226" s="356"/>
      <c r="F226" s="356"/>
      <c r="G226" s="356"/>
      <c r="H226" s="356"/>
      <c r="I226" s="356"/>
      <c r="J226" s="356"/>
      <c r="K226" s="356"/>
      <c r="L226" s="356"/>
      <c r="M226" s="356"/>
      <c r="N226" s="356"/>
      <c r="O226" s="356"/>
      <c r="P226" s="356"/>
      <c r="Q226" s="356"/>
      <c r="R226" s="356"/>
      <c r="S226" s="356"/>
      <c r="T226" s="356"/>
      <c r="U226" s="356"/>
      <c r="V226" s="356"/>
      <c r="W226" s="356"/>
      <c r="X226" s="356"/>
      <c r="Y226" s="356"/>
      <c r="Z226" s="356"/>
      <c r="AA226" s="356"/>
      <c r="AB226" s="356"/>
      <c r="AC226" s="356"/>
      <c r="AD226" s="356"/>
    </row>
    <row r="227" ht="23.25" customHeight="1">
      <c r="A227" s="356"/>
      <c r="B227" s="356"/>
      <c r="C227" s="356"/>
      <c r="D227" s="356"/>
      <c r="E227" s="356"/>
      <c r="F227" s="356"/>
      <c r="G227" s="356"/>
      <c r="H227" s="356"/>
      <c r="I227" s="356"/>
      <c r="J227" s="356"/>
      <c r="K227" s="356"/>
      <c r="L227" s="356"/>
      <c r="M227" s="356"/>
      <c r="N227" s="356"/>
      <c r="O227" s="356"/>
      <c r="P227" s="356"/>
      <c r="Q227" s="356"/>
      <c r="R227" s="356"/>
      <c r="S227" s="356"/>
      <c r="T227" s="356"/>
      <c r="U227" s="356"/>
      <c r="V227" s="356"/>
      <c r="W227" s="356"/>
      <c r="X227" s="356"/>
      <c r="Y227" s="356"/>
      <c r="Z227" s="356"/>
      <c r="AA227" s="356"/>
      <c r="AB227" s="356"/>
      <c r="AC227" s="356"/>
      <c r="AD227" s="356"/>
    </row>
    <row r="228" ht="23.25" customHeight="1">
      <c r="A228" s="356"/>
      <c r="B228" s="356"/>
      <c r="C228" s="356"/>
      <c r="D228" s="356"/>
      <c r="E228" s="356"/>
      <c r="F228" s="356"/>
      <c r="G228" s="356"/>
      <c r="H228" s="356"/>
      <c r="I228" s="356"/>
      <c r="J228" s="356"/>
      <c r="K228" s="356"/>
      <c r="L228" s="356"/>
      <c r="M228" s="356"/>
      <c r="N228" s="356"/>
      <c r="O228" s="356"/>
      <c r="P228" s="356"/>
      <c r="Q228" s="356"/>
      <c r="R228" s="356"/>
      <c r="S228" s="356"/>
      <c r="T228" s="356"/>
      <c r="U228" s="356"/>
      <c r="V228" s="356"/>
      <c r="W228" s="356"/>
      <c r="X228" s="356"/>
      <c r="Y228" s="356"/>
      <c r="Z228" s="356"/>
      <c r="AA228" s="356"/>
      <c r="AB228" s="356"/>
      <c r="AC228" s="356"/>
      <c r="AD228" s="356"/>
    </row>
    <row r="229" ht="23.25" customHeight="1">
      <c r="A229" s="356"/>
      <c r="B229" s="356"/>
      <c r="C229" s="356"/>
      <c r="D229" s="356"/>
      <c r="E229" s="356"/>
      <c r="F229" s="356"/>
      <c r="G229" s="356"/>
      <c r="H229" s="356"/>
      <c r="I229" s="356"/>
      <c r="J229" s="356"/>
      <c r="K229" s="356"/>
      <c r="L229" s="356"/>
      <c r="M229" s="356"/>
      <c r="N229" s="356"/>
      <c r="O229" s="356"/>
      <c r="P229" s="356"/>
      <c r="Q229" s="356"/>
      <c r="R229" s="356"/>
      <c r="S229" s="356"/>
      <c r="T229" s="356"/>
      <c r="U229" s="356"/>
      <c r="V229" s="356"/>
      <c r="W229" s="356"/>
      <c r="X229" s="356"/>
      <c r="Y229" s="356"/>
      <c r="Z229" s="356"/>
      <c r="AA229" s="356"/>
      <c r="AB229" s="356"/>
      <c r="AC229" s="356"/>
      <c r="AD229" s="356"/>
    </row>
    <row r="230" ht="23.25" customHeight="1">
      <c r="A230" s="356"/>
      <c r="B230" s="356"/>
      <c r="C230" s="356"/>
      <c r="D230" s="356"/>
      <c r="E230" s="356"/>
      <c r="F230" s="356"/>
      <c r="G230" s="356"/>
      <c r="H230" s="356"/>
      <c r="I230" s="356"/>
      <c r="J230" s="356"/>
      <c r="K230" s="356"/>
      <c r="L230" s="356"/>
      <c r="M230" s="356"/>
      <c r="N230" s="356"/>
      <c r="O230" s="356"/>
      <c r="P230" s="356"/>
      <c r="Q230" s="356"/>
      <c r="R230" s="356"/>
      <c r="S230" s="356"/>
      <c r="T230" s="356"/>
      <c r="U230" s="356"/>
      <c r="V230" s="356"/>
      <c r="W230" s="356"/>
      <c r="X230" s="356"/>
      <c r="Y230" s="356"/>
      <c r="Z230" s="356"/>
      <c r="AA230" s="356"/>
      <c r="AB230" s="356"/>
      <c r="AC230" s="356"/>
      <c r="AD230" s="356"/>
    </row>
    <row r="231" ht="23.25" customHeight="1">
      <c r="A231" s="356"/>
      <c r="B231" s="356"/>
      <c r="C231" s="356"/>
      <c r="D231" s="356"/>
      <c r="E231" s="356"/>
      <c r="F231" s="356"/>
      <c r="G231" s="356"/>
      <c r="H231" s="356"/>
      <c r="I231" s="356"/>
      <c r="J231" s="356"/>
      <c r="K231" s="356"/>
      <c r="L231" s="356"/>
      <c r="M231" s="356"/>
      <c r="N231" s="356"/>
      <c r="O231" s="356"/>
      <c r="P231" s="356"/>
      <c r="Q231" s="356"/>
      <c r="R231" s="356"/>
      <c r="S231" s="356"/>
      <c r="T231" s="356"/>
      <c r="U231" s="356"/>
      <c r="V231" s="356"/>
      <c r="W231" s="356"/>
      <c r="X231" s="356"/>
      <c r="Y231" s="356"/>
      <c r="Z231" s="356"/>
      <c r="AA231" s="356"/>
      <c r="AB231" s="356"/>
      <c r="AC231" s="356"/>
      <c r="AD231" s="356"/>
    </row>
    <row r="232" ht="23.25" customHeight="1">
      <c r="A232" s="356"/>
      <c r="B232" s="356"/>
      <c r="C232" s="356"/>
      <c r="D232" s="356"/>
      <c r="E232" s="356"/>
      <c r="F232" s="356"/>
      <c r="G232" s="356"/>
      <c r="H232" s="356"/>
      <c r="I232" s="356"/>
      <c r="J232" s="356"/>
      <c r="K232" s="356"/>
      <c r="L232" s="356"/>
      <c r="M232" s="356"/>
      <c r="N232" s="356"/>
      <c r="O232" s="356"/>
      <c r="P232" s="356"/>
      <c r="Q232" s="356"/>
      <c r="R232" s="356"/>
      <c r="S232" s="356"/>
      <c r="T232" s="356"/>
      <c r="U232" s="356"/>
      <c r="V232" s="356"/>
      <c r="W232" s="356"/>
      <c r="X232" s="356"/>
      <c r="Y232" s="356"/>
      <c r="Z232" s="356"/>
      <c r="AA232" s="356"/>
      <c r="AB232" s="356"/>
      <c r="AC232" s="356"/>
      <c r="AD232" s="356"/>
    </row>
    <row r="233" ht="23.25" customHeight="1">
      <c r="A233" s="356"/>
      <c r="B233" s="356"/>
      <c r="C233" s="356"/>
      <c r="D233" s="356"/>
      <c r="E233" s="356"/>
      <c r="F233" s="356"/>
      <c r="G233" s="356"/>
      <c r="H233" s="356"/>
      <c r="I233" s="356"/>
      <c r="J233" s="356"/>
      <c r="K233" s="356"/>
      <c r="L233" s="356"/>
      <c r="M233" s="356"/>
      <c r="N233" s="356"/>
      <c r="O233" s="356"/>
      <c r="P233" s="356"/>
      <c r="Q233" s="356"/>
      <c r="R233" s="356"/>
      <c r="S233" s="356"/>
      <c r="T233" s="356"/>
      <c r="U233" s="356"/>
      <c r="V233" s="356"/>
      <c r="W233" s="356"/>
      <c r="X233" s="356"/>
      <c r="Y233" s="356"/>
      <c r="Z233" s="356"/>
      <c r="AA233" s="356"/>
      <c r="AB233" s="356"/>
      <c r="AC233" s="356"/>
      <c r="AD233" s="356"/>
    </row>
    <row r="234" ht="23.25" customHeight="1">
      <c r="A234" s="356"/>
      <c r="B234" s="356"/>
      <c r="C234" s="356"/>
      <c r="D234" s="356"/>
      <c r="E234" s="356"/>
      <c r="F234" s="356"/>
      <c r="G234" s="356"/>
      <c r="H234" s="356"/>
      <c r="I234" s="356"/>
      <c r="J234" s="356"/>
      <c r="K234" s="356"/>
      <c r="L234" s="356"/>
      <c r="M234" s="356"/>
      <c r="N234" s="356"/>
      <c r="O234" s="356"/>
      <c r="P234" s="356"/>
      <c r="Q234" s="356"/>
      <c r="R234" s="356"/>
      <c r="S234" s="356"/>
      <c r="T234" s="356"/>
      <c r="U234" s="356"/>
      <c r="V234" s="356"/>
      <c r="W234" s="356"/>
      <c r="X234" s="356"/>
      <c r="Y234" s="356"/>
      <c r="Z234" s="356"/>
      <c r="AA234" s="356"/>
      <c r="AB234" s="356"/>
      <c r="AC234" s="356"/>
      <c r="AD234" s="356"/>
    </row>
    <row r="235" ht="23.25" customHeight="1">
      <c r="A235" s="356"/>
      <c r="B235" s="356"/>
      <c r="C235" s="356"/>
      <c r="D235" s="356"/>
      <c r="E235" s="356"/>
      <c r="F235" s="356"/>
      <c r="G235" s="356"/>
      <c r="H235" s="356"/>
      <c r="I235" s="356"/>
      <c r="J235" s="356"/>
      <c r="K235" s="356"/>
      <c r="L235" s="356"/>
      <c r="M235" s="356"/>
      <c r="N235" s="356"/>
      <c r="O235" s="356"/>
      <c r="P235" s="356"/>
      <c r="Q235" s="356"/>
      <c r="R235" s="356"/>
      <c r="S235" s="356"/>
      <c r="T235" s="356"/>
      <c r="U235" s="356"/>
      <c r="V235" s="356"/>
      <c r="W235" s="356"/>
      <c r="X235" s="356"/>
      <c r="Y235" s="356"/>
      <c r="Z235" s="356"/>
      <c r="AA235" s="356"/>
      <c r="AB235" s="356"/>
      <c r="AC235" s="356"/>
      <c r="AD235" s="356"/>
    </row>
    <row r="236" ht="23.25" customHeight="1">
      <c r="A236" s="356"/>
      <c r="B236" s="356"/>
      <c r="C236" s="356"/>
      <c r="D236" s="356"/>
      <c r="E236" s="356"/>
      <c r="F236" s="356"/>
      <c r="G236" s="356"/>
      <c r="H236" s="356"/>
      <c r="I236" s="356"/>
      <c r="J236" s="356"/>
      <c r="K236" s="356"/>
      <c r="L236" s="356"/>
      <c r="M236" s="356"/>
      <c r="N236" s="356"/>
      <c r="O236" s="356"/>
      <c r="P236" s="356"/>
      <c r="Q236" s="356"/>
      <c r="R236" s="356"/>
      <c r="S236" s="356"/>
      <c r="T236" s="356"/>
      <c r="U236" s="356"/>
      <c r="V236" s="356"/>
      <c r="W236" s="356"/>
      <c r="X236" s="356"/>
      <c r="Y236" s="356"/>
      <c r="Z236" s="356"/>
      <c r="AA236" s="356"/>
      <c r="AB236" s="356"/>
      <c r="AC236" s="356"/>
      <c r="AD236" s="356"/>
    </row>
    <row r="237" ht="23.25" customHeight="1">
      <c r="A237" s="356"/>
      <c r="B237" s="356"/>
      <c r="C237" s="356"/>
      <c r="D237" s="356"/>
      <c r="E237" s="356"/>
      <c r="F237" s="356"/>
      <c r="G237" s="356"/>
      <c r="H237" s="356"/>
      <c r="I237" s="356"/>
      <c r="J237" s="356"/>
      <c r="K237" s="356"/>
      <c r="L237" s="356"/>
      <c r="M237" s="356"/>
      <c r="N237" s="356"/>
      <c r="O237" s="356"/>
      <c r="P237" s="356"/>
      <c r="Q237" s="356"/>
      <c r="R237" s="356"/>
      <c r="S237" s="356"/>
      <c r="T237" s="356"/>
      <c r="U237" s="356"/>
      <c r="V237" s="356"/>
      <c r="W237" s="356"/>
      <c r="X237" s="356"/>
      <c r="Y237" s="356"/>
      <c r="Z237" s="356"/>
      <c r="AA237" s="356"/>
      <c r="AB237" s="356"/>
      <c r="AC237" s="356"/>
      <c r="AD237" s="356"/>
    </row>
    <row r="238" ht="23.25" customHeight="1">
      <c r="A238" s="356"/>
      <c r="B238" s="356"/>
      <c r="C238" s="356"/>
      <c r="D238" s="356"/>
      <c r="E238" s="356"/>
      <c r="F238" s="356"/>
      <c r="G238" s="356"/>
      <c r="H238" s="356"/>
      <c r="I238" s="356"/>
      <c r="J238" s="356"/>
      <c r="K238" s="356"/>
      <c r="L238" s="356"/>
      <c r="M238" s="356"/>
      <c r="N238" s="356"/>
      <c r="O238" s="356"/>
      <c r="P238" s="356"/>
      <c r="Q238" s="356"/>
      <c r="R238" s="356"/>
      <c r="S238" s="356"/>
      <c r="T238" s="356"/>
      <c r="U238" s="356"/>
      <c r="V238" s="356"/>
      <c r="W238" s="356"/>
      <c r="X238" s="356"/>
      <c r="Y238" s="356"/>
      <c r="Z238" s="356"/>
      <c r="AA238" s="356"/>
      <c r="AB238" s="356"/>
      <c r="AC238" s="356"/>
      <c r="AD238" s="356"/>
    </row>
    <row r="239" ht="23.25" customHeight="1">
      <c r="A239" s="356"/>
      <c r="B239" s="356"/>
      <c r="C239" s="356"/>
      <c r="D239" s="356"/>
      <c r="E239" s="356"/>
      <c r="F239" s="356"/>
      <c r="G239" s="356"/>
      <c r="H239" s="356"/>
      <c r="I239" s="356"/>
      <c r="J239" s="356"/>
      <c r="K239" s="356"/>
      <c r="L239" s="356"/>
      <c r="M239" s="356"/>
      <c r="N239" s="356"/>
      <c r="O239" s="356"/>
      <c r="P239" s="356"/>
      <c r="Q239" s="356"/>
      <c r="R239" s="356"/>
      <c r="S239" s="356"/>
      <c r="T239" s="356"/>
      <c r="U239" s="356"/>
      <c r="V239" s="356"/>
      <c r="W239" s="356"/>
      <c r="X239" s="356"/>
      <c r="Y239" s="356"/>
      <c r="Z239" s="356"/>
      <c r="AA239" s="356"/>
      <c r="AB239" s="356"/>
      <c r="AC239" s="356"/>
      <c r="AD239" s="356"/>
    </row>
    <row r="240" ht="23.25" customHeight="1">
      <c r="A240" s="356"/>
      <c r="B240" s="356"/>
      <c r="C240" s="356"/>
      <c r="D240" s="356"/>
      <c r="E240" s="356"/>
      <c r="F240" s="356"/>
      <c r="G240" s="356"/>
      <c r="H240" s="356"/>
      <c r="I240" s="356"/>
      <c r="J240" s="356"/>
      <c r="K240" s="356"/>
      <c r="L240" s="356"/>
      <c r="M240" s="356"/>
      <c r="N240" s="356"/>
      <c r="O240" s="356"/>
      <c r="P240" s="356"/>
      <c r="Q240" s="356"/>
      <c r="R240" s="356"/>
      <c r="S240" s="356"/>
      <c r="T240" s="356"/>
      <c r="U240" s="356"/>
      <c r="V240" s="356"/>
      <c r="W240" s="356"/>
      <c r="X240" s="356"/>
      <c r="Y240" s="356"/>
      <c r="Z240" s="356"/>
      <c r="AA240" s="356"/>
      <c r="AB240" s="356"/>
      <c r="AC240" s="356"/>
      <c r="AD240" s="356"/>
    </row>
    <row r="241" ht="23.25" customHeight="1">
      <c r="A241" s="356"/>
      <c r="B241" s="356"/>
      <c r="C241" s="356"/>
      <c r="D241" s="356"/>
      <c r="E241" s="356"/>
      <c r="F241" s="356"/>
      <c r="G241" s="356"/>
      <c r="H241" s="356"/>
      <c r="I241" s="356"/>
      <c r="J241" s="356"/>
      <c r="K241" s="356"/>
      <c r="L241" s="356"/>
      <c r="M241" s="356"/>
      <c r="N241" s="356"/>
      <c r="O241" s="356"/>
      <c r="P241" s="356"/>
      <c r="Q241" s="356"/>
      <c r="R241" s="356"/>
      <c r="S241" s="356"/>
      <c r="T241" s="356"/>
      <c r="U241" s="356"/>
      <c r="V241" s="356"/>
      <c r="W241" s="356"/>
      <c r="X241" s="356"/>
      <c r="Y241" s="356"/>
      <c r="Z241" s="356"/>
      <c r="AA241" s="356"/>
      <c r="AB241" s="356"/>
      <c r="AC241" s="356"/>
      <c r="AD241" s="356"/>
    </row>
    <row r="242" ht="23.25" customHeight="1">
      <c r="A242" s="356"/>
      <c r="B242" s="356"/>
      <c r="C242" s="356"/>
      <c r="D242" s="356"/>
      <c r="E242" s="356"/>
      <c r="F242" s="356"/>
      <c r="G242" s="356"/>
      <c r="H242" s="356"/>
      <c r="I242" s="356"/>
      <c r="J242" s="356"/>
      <c r="K242" s="356"/>
      <c r="L242" s="356"/>
      <c r="M242" s="356"/>
      <c r="N242" s="356"/>
      <c r="O242" s="356"/>
      <c r="P242" s="356"/>
      <c r="Q242" s="356"/>
      <c r="R242" s="356"/>
      <c r="S242" s="356"/>
      <c r="T242" s="356"/>
      <c r="U242" s="356"/>
      <c r="V242" s="356"/>
      <c r="W242" s="356"/>
      <c r="X242" s="356"/>
      <c r="Y242" s="356"/>
      <c r="Z242" s="356"/>
      <c r="AA242" s="356"/>
      <c r="AB242" s="356"/>
      <c r="AC242" s="356"/>
      <c r="AD242" s="356"/>
    </row>
    <row r="243" ht="23.25" customHeight="1">
      <c r="A243" s="356"/>
      <c r="B243" s="356"/>
      <c r="C243" s="356"/>
      <c r="D243" s="356"/>
      <c r="E243" s="356"/>
      <c r="F243" s="356"/>
      <c r="G243" s="356"/>
      <c r="H243" s="356"/>
      <c r="I243" s="356"/>
      <c r="J243" s="356"/>
      <c r="K243" s="356"/>
      <c r="L243" s="356"/>
      <c r="M243" s="356"/>
      <c r="N243" s="356"/>
      <c r="O243" s="356"/>
      <c r="P243" s="356"/>
      <c r="Q243" s="356"/>
      <c r="R243" s="356"/>
      <c r="S243" s="356"/>
      <c r="T243" s="356"/>
      <c r="U243" s="356"/>
      <c r="V243" s="356"/>
      <c r="W243" s="356"/>
      <c r="X243" s="356"/>
      <c r="Y243" s="356"/>
      <c r="Z243" s="356"/>
      <c r="AA243" s="356"/>
      <c r="AB243" s="356"/>
      <c r="AC243" s="356"/>
      <c r="AD243" s="356"/>
    </row>
    <row r="244" ht="23.25" customHeight="1">
      <c r="A244" s="356"/>
      <c r="B244" s="356"/>
      <c r="C244" s="356"/>
      <c r="D244" s="356"/>
      <c r="E244" s="356"/>
      <c r="F244" s="356"/>
      <c r="G244" s="356"/>
      <c r="H244" s="356"/>
      <c r="I244" s="356"/>
      <c r="J244" s="356"/>
      <c r="K244" s="356"/>
      <c r="L244" s="356"/>
      <c r="M244" s="356"/>
      <c r="N244" s="356"/>
      <c r="O244" s="356"/>
      <c r="P244" s="356"/>
      <c r="Q244" s="356"/>
      <c r="R244" s="356"/>
      <c r="S244" s="356"/>
      <c r="T244" s="356"/>
      <c r="U244" s="356"/>
      <c r="V244" s="356"/>
      <c r="W244" s="356"/>
      <c r="X244" s="356"/>
      <c r="Y244" s="356"/>
      <c r="Z244" s="356"/>
      <c r="AA244" s="356"/>
      <c r="AB244" s="356"/>
      <c r="AC244" s="356"/>
      <c r="AD244" s="356"/>
    </row>
    <row r="245" ht="23.25" customHeight="1">
      <c r="A245" s="356"/>
      <c r="B245" s="356"/>
      <c r="C245" s="356"/>
      <c r="D245" s="356"/>
      <c r="E245" s="356"/>
      <c r="F245" s="356"/>
      <c r="G245" s="356"/>
      <c r="H245" s="356"/>
      <c r="I245" s="356"/>
      <c r="J245" s="356"/>
      <c r="K245" s="356"/>
      <c r="L245" s="356"/>
      <c r="M245" s="356"/>
      <c r="N245" s="356"/>
      <c r="O245" s="356"/>
      <c r="P245" s="356"/>
      <c r="Q245" s="356"/>
      <c r="R245" s="356"/>
      <c r="S245" s="356"/>
      <c r="T245" s="356"/>
      <c r="U245" s="356"/>
      <c r="V245" s="356"/>
      <c r="W245" s="356"/>
      <c r="X245" s="356"/>
      <c r="Y245" s="356"/>
      <c r="Z245" s="356"/>
      <c r="AA245" s="356"/>
      <c r="AB245" s="356"/>
      <c r="AC245" s="356"/>
      <c r="AD245" s="356"/>
    </row>
    <row r="246" ht="23.25" customHeight="1">
      <c r="A246" s="356"/>
      <c r="B246" s="356"/>
      <c r="C246" s="356"/>
      <c r="D246" s="356"/>
      <c r="E246" s="356"/>
      <c r="F246" s="356"/>
      <c r="G246" s="356"/>
      <c r="H246" s="356"/>
      <c r="I246" s="356"/>
      <c r="J246" s="356"/>
      <c r="K246" s="356"/>
      <c r="L246" s="356"/>
      <c r="M246" s="356"/>
      <c r="N246" s="356"/>
      <c r="O246" s="356"/>
      <c r="P246" s="356"/>
      <c r="Q246" s="356"/>
      <c r="R246" s="356"/>
      <c r="S246" s="356"/>
      <c r="T246" s="356"/>
      <c r="U246" s="356"/>
      <c r="V246" s="356"/>
      <c r="W246" s="356"/>
      <c r="X246" s="356"/>
      <c r="Y246" s="356"/>
      <c r="Z246" s="356"/>
      <c r="AA246" s="356"/>
      <c r="AB246" s="356"/>
      <c r="AC246" s="356"/>
      <c r="AD246" s="356"/>
    </row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5" footer="0.0" header="0.0" left="1.0" right="0.0" top="0.75"/>
  <pageSetup paperSize="9" scale="45" orientation="landscape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9.86"/>
    <col customWidth="1" min="2" max="2" width="23.43"/>
    <col customWidth="1" min="3" max="3" width="21.43"/>
    <col customWidth="1" min="4" max="7" width="19.86"/>
    <col customWidth="1" min="8" max="8" width="101.57"/>
    <col customWidth="1" min="9" max="30" width="19.86"/>
  </cols>
  <sheetData>
    <row r="1" ht="20.25" customHeight="1">
      <c r="A1" s="324" t="s">
        <v>53</v>
      </c>
      <c r="B1" s="298"/>
      <c r="C1" s="298"/>
      <c r="D1" s="298"/>
      <c r="E1" s="298"/>
      <c r="F1" s="298"/>
      <c r="G1" s="298"/>
      <c r="H1" s="298"/>
      <c r="I1" s="298"/>
      <c r="J1" s="298"/>
      <c r="K1" s="298"/>
      <c r="L1" s="298"/>
      <c r="M1" s="298"/>
      <c r="N1" s="298"/>
      <c r="O1" s="298"/>
      <c r="P1" s="298"/>
      <c r="Q1" s="298"/>
      <c r="R1" s="298"/>
      <c r="S1" s="298"/>
      <c r="T1" s="298"/>
      <c r="U1" s="298"/>
      <c r="V1" s="298"/>
      <c r="W1" s="298"/>
      <c r="X1" s="298"/>
      <c r="Y1" s="298"/>
      <c r="Z1" s="298"/>
      <c r="AA1" s="298"/>
      <c r="AB1" s="298"/>
      <c r="AC1" s="298"/>
      <c r="AD1" s="298"/>
    </row>
    <row r="2" ht="20.25" customHeight="1">
      <c r="A2" s="298"/>
      <c r="B2" s="298"/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  <c r="O2" s="298"/>
      <c r="P2" s="298"/>
      <c r="Q2" s="298"/>
      <c r="R2" s="298"/>
      <c r="S2" s="298"/>
      <c r="T2" s="298"/>
      <c r="U2" s="298"/>
      <c r="V2" s="298"/>
      <c r="W2" s="298"/>
      <c r="X2" s="298"/>
      <c r="Y2" s="298"/>
      <c r="Z2" s="298"/>
      <c r="AA2" s="298"/>
      <c r="AB2" s="298"/>
      <c r="AC2" s="298"/>
      <c r="AD2" s="298"/>
    </row>
    <row r="3" ht="20.25" customHeight="1">
      <c r="A3" s="324" t="s">
        <v>116</v>
      </c>
      <c r="B3" s="298"/>
      <c r="C3" s="298"/>
      <c r="D3" s="298"/>
      <c r="E3" s="298"/>
      <c r="F3" s="298"/>
      <c r="G3" s="298"/>
      <c r="H3" s="298"/>
      <c r="I3" s="298"/>
      <c r="J3" s="298"/>
      <c r="K3" s="298"/>
      <c r="L3" s="298"/>
      <c r="M3" s="298"/>
      <c r="N3" s="298"/>
      <c r="O3" s="298"/>
      <c r="P3" s="298"/>
      <c r="Q3" s="298"/>
      <c r="R3" s="298"/>
      <c r="S3" s="298"/>
      <c r="T3" s="298"/>
      <c r="U3" s="298"/>
      <c r="V3" s="298"/>
      <c r="W3" s="298"/>
      <c r="X3" s="298"/>
      <c r="Y3" s="298"/>
      <c r="Z3" s="298"/>
      <c r="AA3" s="298"/>
      <c r="AB3" s="298"/>
      <c r="AC3" s="298"/>
      <c r="AD3" s="298"/>
    </row>
    <row r="4" ht="20.25" customHeight="1">
      <c r="A4" s="324" t="s">
        <v>117</v>
      </c>
      <c r="B4" s="358" t="s">
        <v>176</v>
      </c>
      <c r="C4" s="298"/>
      <c r="D4" s="298"/>
      <c r="E4" s="298"/>
      <c r="F4" s="298"/>
      <c r="G4" s="298"/>
      <c r="H4" s="298"/>
      <c r="I4" s="298"/>
      <c r="J4" s="298"/>
      <c r="K4" s="298"/>
      <c r="L4" s="298"/>
      <c r="M4" s="298"/>
      <c r="N4" s="298"/>
      <c r="O4" s="298"/>
      <c r="P4" s="298"/>
      <c r="Q4" s="298"/>
      <c r="R4" s="298"/>
      <c r="S4" s="298"/>
      <c r="T4" s="298"/>
      <c r="U4" s="298"/>
      <c r="V4" s="298"/>
      <c r="W4" s="298"/>
      <c r="X4" s="298"/>
      <c r="Y4" s="298"/>
      <c r="Z4" s="298"/>
      <c r="AA4" s="298"/>
      <c r="AB4" s="298"/>
      <c r="AC4" s="298"/>
      <c r="AD4" s="298"/>
    </row>
    <row r="5" ht="20.25" customHeight="1">
      <c r="A5" s="324"/>
      <c r="B5" s="358"/>
      <c r="C5" s="298"/>
      <c r="D5" s="298"/>
      <c r="E5" s="298"/>
      <c r="F5" s="298"/>
      <c r="G5" s="298"/>
      <c r="H5" s="298"/>
      <c r="I5" s="298"/>
      <c r="J5" s="298"/>
      <c r="K5" s="298"/>
      <c r="L5" s="298"/>
      <c r="M5" s="298"/>
      <c r="N5" s="298"/>
      <c r="O5" s="298"/>
      <c r="P5" s="298"/>
      <c r="Q5" s="298"/>
      <c r="R5" s="298"/>
      <c r="S5" s="298"/>
      <c r="T5" s="298"/>
      <c r="U5" s="298"/>
      <c r="V5" s="298"/>
      <c r="W5" s="298"/>
      <c r="X5" s="298"/>
      <c r="Y5" s="298"/>
      <c r="Z5" s="298"/>
      <c r="AA5" s="298"/>
      <c r="AB5" s="298"/>
      <c r="AC5" s="298"/>
      <c r="AD5" s="298"/>
    </row>
    <row r="6" ht="20.25" customHeight="1">
      <c r="A6" s="298"/>
      <c r="B6" s="298"/>
      <c r="C6" s="298"/>
      <c r="D6" s="298"/>
      <c r="E6" s="298"/>
      <c r="F6" s="298"/>
      <c r="G6" s="298"/>
      <c r="H6" s="298"/>
      <c r="I6" s="327"/>
      <c r="J6" s="298"/>
      <c r="K6" s="298"/>
      <c r="L6" s="298"/>
      <c r="M6" s="298"/>
      <c r="N6" s="298"/>
      <c r="O6" s="298"/>
      <c r="P6" s="298"/>
      <c r="Q6" s="298"/>
      <c r="R6" s="298"/>
      <c r="S6" s="298"/>
      <c r="T6" s="298"/>
      <c r="U6" s="298"/>
      <c r="V6" s="298"/>
      <c r="W6" s="298"/>
      <c r="X6" s="298"/>
      <c r="Y6" s="298"/>
      <c r="Z6" s="298"/>
      <c r="AA6" s="298"/>
      <c r="AB6" s="298"/>
      <c r="AC6" s="298"/>
      <c r="AD6" s="298"/>
    </row>
    <row r="7" ht="20.25" customHeight="1">
      <c r="A7" s="424" t="s">
        <v>119</v>
      </c>
      <c r="B7" s="425" t="s">
        <v>120</v>
      </c>
      <c r="C7" s="305" t="s">
        <v>121</v>
      </c>
      <c r="D7" s="305" t="s">
        <v>122</v>
      </c>
      <c r="E7" s="305" t="s">
        <v>123</v>
      </c>
      <c r="F7" s="305" t="s">
        <v>124</v>
      </c>
      <c r="G7" s="306" t="s">
        <v>125</v>
      </c>
      <c r="H7" s="426" t="s">
        <v>12</v>
      </c>
      <c r="I7" s="427" t="s">
        <v>180</v>
      </c>
      <c r="J7" s="428" t="s">
        <v>178</v>
      </c>
      <c r="K7" s="298"/>
      <c r="L7" s="298"/>
      <c r="M7" s="298"/>
      <c r="N7" s="298"/>
      <c r="O7" s="298"/>
      <c r="P7" s="298"/>
      <c r="Q7" s="298"/>
      <c r="R7" s="298"/>
      <c r="S7" s="298"/>
      <c r="T7" s="298"/>
      <c r="U7" s="298"/>
      <c r="V7" s="298"/>
      <c r="W7" s="298"/>
      <c r="X7" s="298"/>
      <c r="Y7" s="298"/>
      <c r="Z7" s="298"/>
      <c r="AA7" s="298"/>
      <c r="AB7" s="298"/>
      <c r="AC7" s="298"/>
      <c r="AD7" s="298"/>
    </row>
    <row r="8" ht="22.5" customHeight="1">
      <c r="A8" s="429" t="str">
        <f>+SUMMARY!#REF!</f>
        <v>#ERROR!</v>
      </c>
      <c r="B8" s="430" t="str">
        <f>+SUMMARY!#REF!</f>
        <v>#ERROR!</v>
      </c>
      <c r="C8" s="430" t="str">
        <f>+SUMMARY!#REF!</f>
        <v>#ERROR!</v>
      </c>
      <c r="D8" s="430" t="str">
        <f>+SUMMARY!#REF!</f>
        <v>#ERROR!</v>
      </c>
      <c r="E8" s="430" t="str">
        <f>+SUMMARY!#REF!</f>
        <v>#ERROR!</v>
      </c>
      <c r="F8" s="430" t="str">
        <f>+SUMMARY!#REF!</f>
        <v>#ERROR!</v>
      </c>
      <c r="G8" s="430" t="str">
        <f>+SUMMARY!#REF!</f>
        <v>#ERROR!</v>
      </c>
      <c r="H8" s="431" t="str">
        <f>+SUMMARY!#REF!</f>
        <v>#ERROR!</v>
      </c>
      <c r="I8" s="432" t="str">
        <f t="shared" ref="I8:I37" si="1">G8/B8</f>
        <v>#ERROR!</v>
      </c>
      <c r="J8" s="433"/>
      <c r="K8" s="313"/>
      <c r="L8" s="298"/>
      <c r="M8" s="298"/>
      <c r="N8" s="298"/>
      <c r="O8" s="298"/>
      <c r="P8" s="298"/>
      <c r="Q8" s="298"/>
      <c r="R8" s="298"/>
      <c r="S8" s="298"/>
      <c r="T8" s="298"/>
      <c r="U8" s="298"/>
      <c r="V8" s="298"/>
      <c r="W8" s="298"/>
      <c r="X8" s="298"/>
      <c r="Y8" s="298"/>
      <c r="Z8" s="298"/>
      <c r="AA8" s="298"/>
      <c r="AB8" s="298"/>
      <c r="AC8" s="298"/>
      <c r="AD8" s="298"/>
    </row>
    <row r="9" ht="22.5" customHeight="1">
      <c r="A9" s="429">
        <f>+SUMMARY!A7</f>
        <v>44319</v>
      </c>
      <c r="B9" s="430">
        <f>+SUMMARY!B7</f>
        <v>24493.86</v>
      </c>
      <c r="C9" s="430">
        <f>+SUMMARY!C7</f>
        <v>23618.84563</v>
      </c>
      <c r="D9" s="430">
        <f>+SUMMARY!D7</f>
        <v>105.150174</v>
      </c>
      <c r="E9" s="430">
        <f>+SUMMARY!E7</f>
        <v>237.6</v>
      </c>
      <c r="F9" s="430">
        <f>+SUMMARY!F7</f>
        <v>377.22264</v>
      </c>
      <c r="G9" s="430">
        <f>+SUMMARY!G7</f>
        <v>155.04156</v>
      </c>
      <c r="H9" s="431" t="str">
        <f>+SUMMARY!H7</f>
        <v>HRD2960/HRD2960/HRD2940/HRD2960/HRD2940/HRD2930/HRD2930</v>
      </c>
      <c r="I9" s="432">
        <f t="shared" si="1"/>
        <v>0.006329813267</v>
      </c>
      <c r="J9" s="433"/>
      <c r="K9" s="313"/>
      <c r="L9" s="298"/>
      <c r="M9" s="298"/>
      <c r="N9" s="298"/>
      <c r="O9" s="298"/>
      <c r="P9" s="298"/>
      <c r="Q9" s="298"/>
      <c r="R9" s="298"/>
      <c r="S9" s="298"/>
      <c r="T9" s="298"/>
      <c r="U9" s="298"/>
      <c r="V9" s="298"/>
      <c r="W9" s="298"/>
      <c r="X9" s="298"/>
      <c r="Y9" s="298"/>
      <c r="Z9" s="298"/>
      <c r="AA9" s="298"/>
      <c r="AB9" s="298"/>
      <c r="AC9" s="298"/>
      <c r="AD9" s="298"/>
    </row>
    <row r="10" ht="22.5" customHeight="1">
      <c r="A10" s="429">
        <f>+SUMMARY!A8</f>
        <v>44320</v>
      </c>
      <c r="B10" s="430">
        <f>+SUMMARY!B8</f>
        <v>16930.085</v>
      </c>
      <c r="C10" s="430">
        <f>+SUMMARY!C8</f>
        <v>16255.82965</v>
      </c>
      <c r="D10" s="430">
        <f>+SUMMARY!D8</f>
        <v>52.198908</v>
      </c>
      <c r="E10" s="430">
        <f>+SUMMARY!E8</f>
        <v>133.2</v>
      </c>
      <c r="F10" s="430">
        <f>+SUMMARY!F8</f>
        <v>408.897078</v>
      </c>
      <c r="G10" s="430">
        <f>+SUMMARY!G8</f>
        <v>79.959362</v>
      </c>
      <c r="H10" s="431" t="str">
        <f>+SUMMARY!H8</f>
        <v>HRD2940/D1870/HRD2930</v>
      </c>
      <c r="I10" s="432">
        <f t="shared" si="1"/>
        <v>0.004722915567</v>
      </c>
      <c r="J10" s="433"/>
      <c r="K10" s="313"/>
      <c r="L10" s="298"/>
      <c r="M10" s="298"/>
      <c r="N10" s="298"/>
      <c r="O10" s="298"/>
      <c r="P10" s="298"/>
      <c r="Q10" s="298"/>
      <c r="R10" s="298"/>
      <c r="S10" s="298"/>
      <c r="T10" s="298"/>
      <c r="U10" s="298"/>
      <c r="V10" s="298"/>
      <c r="W10" s="298"/>
      <c r="X10" s="298"/>
      <c r="Y10" s="298"/>
      <c r="Z10" s="298"/>
      <c r="AA10" s="298"/>
      <c r="AB10" s="298"/>
      <c r="AC10" s="298"/>
      <c r="AD10" s="298"/>
    </row>
    <row r="11" ht="22.5" customHeight="1">
      <c r="A11" s="429">
        <f>+SUMMARY!A9</f>
        <v>44321</v>
      </c>
      <c r="B11" s="430">
        <f>+SUMMARY!B9</f>
        <v>18795.6</v>
      </c>
      <c r="C11" s="430">
        <f>+SUMMARY!C9</f>
        <v>17898.91454</v>
      </c>
      <c r="D11" s="430">
        <f>+SUMMARY!D9</f>
        <v>93.7545932</v>
      </c>
      <c r="E11" s="430">
        <f>+SUMMARY!E9</f>
        <v>154.2</v>
      </c>
      <c r="F11" s="430">
        <f>+SUMMARY!F9</f>
        <v>566.986266</v>
      </c>
      <c r="G11" s="430">
        <f>+SUMMARY!G9</f>
        <v>81.7445995</v>
      </c>
      <c r="H11" s="431" t="str">
        <f>+SUMMARY!H9</f>
        <v>D2070/D2070/HRD2930/HRD2940/HRD2940//</v>
      </c>
      <c r="I11" s="432">
        <f t="shared" si="1"/>
        <v>0.004349134877</v>
      </c>
      <c r="J11" s="433"/>
      <c r="K11" s="313"/>
      <c r="L11" s="298"/>
      <c r="M11" s="298"/>
      <c r="N11" s="298"/>
      <c r="O11" s="298"/>
      <c r="P11" s="298"/>
      <c r="Q11" s="298"/>
      <c r="R11" s="298"/>
      <c r="S11" s="298"/>
      <c r="T11" s="298"/>
      <c r="U11" s="298"/>
      <c r="V11" s="298"/>
      <c r="W11" s="298"/>
      <c r="X11" s="298"/>
      <c r="Y11" s="298"/>
      <c r="Z11" s="298"/>
      <c r="AA11" s="298"/>
      <c r="AB11" s="298"/>
      <c r="AC11" s="298"/>
      <c r="AD11" s="298"/>
    </row>
    <row r="12" ht="22.5" customHeight="1">
      <c r="A12" s="429">
        <f>+SUMMARY!A10</f>
        <v>44322</v>
      </c>
      <c r="B12" s="430">
        <f>+SUMMARY!B10</f>
        <v>19574.393</v>
      </c>
      <c r="C12" s="430">
        <f>+SUMMARY!C10</f>
        <v>18795.91836</v>
      </c>
      <c r="D12" s="430">
        <f>+SUMMARY!D10</f>
        <v>81.5648188</v>
      </c>
      <c r="E12" s="430">
        <f>+SUMMARY!E10</f>
        <v>158.4</v>
      </c>
      <c r="F12" s="430">
        <f>+SUMMARY!F10</f>
        <v>345.3611096</v>
      </c>
      <c r="G12" s="430">
        <f>+SUMMARY!G10</f>
        <v>193.1487164</v>
      </c>
      <c r="H12" s="431" t="str">
        <f>+SUMMARY!H10</f>
        <v>D2450GT/HRD2940/HRD2940/HRD2930</v>
      </c>
      <c r="I12" s="432">
        <f t="shared" si="1"/>
        <v>0.009867417927</v>
      </c>
      <c r="J12" s="433"/>
      <c r="K12" s="313"/>
      <c r="L12" s="298"/>
      <c r="M12" s="298"/>
      <c r="N12" s="298"/>
      <c r="O12" s="298"/>
      <c r="P12" s="298"/>
      <c r="Q12" s="298"/>
      <c r="R12" s="298"/>
      <c r="S12" s="298"/>
      <c r="T12" s="298"/>
      <c r="U12" s="298"/>
      <c r="V12" s="298"/>
      <c r="W12" s="298"/>
      <c r="X12" s="298"/>
      <c r="Y12" s="298"/>
      <c r="Z12" s="298"/>
      <c r="AA12" s="298"/>
      <c r="AB12" s="298"/>
      <c r="AC12" s="298"/>
      <c r="AD12" s="298"/>
    </row>
    <row r="13" ht="22.5" customHeight="1">
      <c r="A13" s="429">
        <f>+SUMMARY!A11</f>
        <v>44323</v>
      </c>
      <c r="B13" s="430">
        <f>+SUMMARY!B11</f>
        <v>16084.096</v>
      </c>
      <c r="C13" s="430">
        <f>+SUMMARY!C11</f>
        <v>14677.47529</v>
      </c>
      <c r="D13" s="430">
        <f>+SUMMARY!D11</f>
        <v>394.182624</v>
      </c>
      <c r="E13" s="430">
        <f>+SUMMARY!E11</f>
        <v>149.4</v>
      </c>
      <c r="F13" s="430">
        <f>+SUMMARY!F11</f>
        <v>747.305925</v>
      </c>
      <c r="G13" s="430">
        <f>+SUMMARY!G11</f>
        <v>115.7321638</v>
      </c>
      <c r="H13" s="431" t="str">
        <f>+SUMMARY!H11</f>
        <v>D1650/D1850/HRD2940/HRD2930/D2220//</v>
      </c>
      <c r="I13" s="432">
        <f t="shared" si="1"/>
        <v>0.007195441</v>
      </c>
      <c r="J13" s="434"/>
      <c r="K13" s="435"/>
      <c r="L13" s="436"/>
      <c r="M13" s="436"/>
      <c r="N13" s="436"/>
      <c r="O13" s="436"/>
      <c r="P13" s="436"/>
      <c r="Q13" s="436"/>
      <c r="R13" s="436"/>
      <c r="S13" s="436"/>
      <c r="T13" s="436"/>
      <c r="U13" s="436"/>
      <c r="V13" s="436"/>
      <c r="W13" s="436"/>
      <c r="X13" s="436"/>
      <c r="Y13" s="436"/>
      <c r="Z13" s="436"/>
      <c r="AA13" s="436"/>
      <c r="AB13" s="436"/>
      <c r="AC13" s="436"/>
      <c r="AD13" s="436"/>
    </row>
    <row r="14" ht="22.5" customHeight="1">
      <c r="A14" s="429">
        <f>+SUMMARY!A12</f>
        <v>44324</v>
      </c>
      <c r="B14" s="430">
        <f>+SUMMARY!B12</f>
        <v>16334.984</v>
      </c>
      <c r="C14" s="430">
        <f>+SUMMARY!C12</f>
        <v>15223.98345</v>
      </c>
      <c r="D14" s="430">
        <f>+SUMMARY!D12</f>
        <v>62.5632726</v>
      </c>
      <c r="E14" s="430">
        <f>+SUMMARY!E12</f>
        <v>114.6</v>
      </c>
      <c r="F14" s="430">
        <f>+SUMMARY!F12</f>
        <v>832.6108696</v>
      </c>
      <c r="G14" s="430">
        <f>+SUMMARY!G12</f>
        <v>101.2264044</v>
      </c>
      <c r="H14" s="437" t="str">
        <f>+SUMMARY!H12</f>
        <v>D1870/D2220/D2450GT/HRD2960///</v>
      </c>
      <c r="I14" s="432">
        <f t="shared" si="1"/>
        <v>0.006196908696</v>
      </c>
      <c r="J14" s="433"/>
      <c r="K14" s="313"/>
      <c r="L14" s="298"/>
      <c r="M14" s="298"/>
      <c r="N14" s="298"/>
      <c r="O14" s="298"/>
      <c r="P14" s="298"/>
      <c r="Q14" s="298"/>
      <c r="R14" s="298"/>
      <c r="S14" s="298"/>
      <c r="T14" s="298"/>
      <c r="U14" s="298"/>
      <c r="V14" s="298"/>
      <c r="W14" s="298"/>
      <c r="X14" s="298"/>
      <c r="Y14" s="298"/>
      <c r="Z14" s="298"/>
      <c r="AA14" s="298"/>
      <c r="AB14" s="298"/>
      <c r="AC14" s="298"/>
      <c r="AD14" s="298"/>
    </row>
    <row r="15" ht="22.5" customHeight="1">
      <c r="A15" s="429">
        <f>+SUMMARY!A13</f>
        <v>44326</v>
      </c>
      <c r="B15" s="430">
        <f>+SUMMARY!B13</f>
        <v>37420.63786</v>
      </c>
      <c r="C15" s="430">
        <f>+SUMMARY!C13</f>
        <v>35792.22645</v>
      </c>
      <c r="D15" s="430">
        <f>+SUMMARY!D13</f>
        <v>96.0312649</v>
      </c>
      <c r="E15" s="430">
        <f>+SUMMARY!E13</f>
        <v>214.2</v>
      </c>
      <c r="F15" s="430">
        <f>+SUMMARY!F13</f>
        <v>1179.657765</v>
      </c>
      <c r="G15" s="430">
        <f>+SUMMARY!G13</f>
        <v>138.5223781</v>
      </c>
      <c r="H15" s="431" t="str">
        <f>+SUMMARY!H13</f>
        <v>D2450GT/HRD2940/HRD2940/HRD2940/HRD2930/C630/D1230/</v>
      </c>
      <c r="I15" s="432">
        <f t="shared" si="1"/>
        <v>0.003701764213</v>
      </c>
      <c r="J15" s="433"/>
      <c r="K15" s="313"/>
      <c r="L15" s="298"/>
      <c r="M15" s="298"/>
      <c r="N15" s="298"/>
      <c r="O15" s="298"/>
      <c r="P15" s="298"/>
      <c r="Q15" s="298"/>
      <c r="R15" s="298"/>
      <c r="S15" s="298"/>
      <c r="T15" s="298"/>
      <c r="U15" s="298"/>
      <c r="V15" s="298"/>
      <c r="W15" s="298"/>
      <c r="X15" s="298"/>
      <c r="Y15" s="298"/>
      <c r="Z15" s="298"/>
      <c r="AA15" s="298"/>
      <c r="AB15" s="298"/>
      <c r="AC15" s="298"/>
      <c r="AD15" s="298"/>
    </row>
    <row r="16" ht="22.5" customHeight="1">
      <c r="A16" s="429">
        <f>+SUMMARY!A14</f>
        <v>44327</v>
      </c>
      <c r="B16" s="430">
        <f>+SUMMARY!B14</f>
        <v>34286.2615</v>
      </c>
      <c r="C16" s="430">
        <f>+SUMMARY!C14</f>
        <v>32447.78857</v>
      </c>
      <c r="D16" s="430">
        <f>+SUMMARY!D14</f>
        <v>152.072168</v>
      </c>
      <c r="E16" s="430">
        <f>+SUMMARY!E14</f>
        <v>309</v>
      </c>
      <c r="F16" s="430">
        <f>+SUMMARY!F14</f>
        <v>1231.408534</v>
      </c>
      <c r="G16" s="430">
        <f>+SUMMARY!G14</f>
        <v>145.9922262</v>
      </c>
      <c r="H16" s="431" t="str">
        <f>+SUMMARY!H14</f>
        <v>HRD2940/HRD2930/HRD2940/HRD2960/D2220/D2220/C630/D1230/D1670</v>
      </c>
      <c r="I16" s="432">
        <f t="shared" si="1"/>
        <v>0.004258038637</v>
      </c>
      <c r="J16" s="433"/>
      <c r="K16" s="313"/>
      <c r="L16" s="298"/>
      <c r="M16" s="298"/>
      <c r="N16" s="298"/>
      <c r="O16" s="298"/>
      <c r="P16" s="298"/>
      <c r="Q16" s="298"/>
      <c r="R16" s="298"/>
      <c r="S16" s="298"/>
      <c r="T16" s="298"/>
      <c r="U16" s="298"/>
      <c r="V16" s="298"/>
      <c r="W16" s="298"/>
      <c r="X16" s="298"/>
      <c r="Y16" s="298"/>
      <c r="Z16" s="298"/>
      <c r="AA16" s="298"/>
      <c r="AB16" s="298"/>
      <c r="AC16" s="298"/>
      <c r="AD16" s="298"/>
    </row>
    <row r="17" ht="22.5" customHeight="1">
      <c r="A17" s="429">
        <f>+SUMMARY!A15</f>
        <v>44328</v>
      </c>
      <c r="B17" s="430">
        <f>+SUMMARY!B15</f>
        <v>13204.074</v>
      </c>
      <c r="C17" s="430">
        <f>+SUMMARY!C15</f>
        <v>12448.06188</v>
      </c>
      <c r="D17" s="430">
        <f>+SUMMARY!D15</f>
        <v>67.26078</v>
      </c>
      <c r="E17" s="430">
        <f>+SUMMARY!E15</f>
        <v>118.8</v>
      </c>
      <c r="F17" s="430">
        <f>+SUMMARY!F15</f>
        <v>502.4273774</v>
      </c>
      <c r="G17" s="430">
        <f>+SUMMARY!G15</f>
        <v>67.5239586</v>
      </c>
      <c r="H17" s="431" t="str">
        <f>+SUMMARY!H15</f>
        <v>D1870/D1850/HRD2960/HRD2930///</v>
      </c>
      <c r="I17" s="432">
        <f t="shared" si="1"/>
        <v>0.005113873082</v>
      </c>
      <c r="J17" s="433"/>
      <c r="K17" s="313"/>
      <c r="L17" s="298"/>
      <c r="M17" s="298"/>
      <c r="N17" s="298"/>
      <c r="O17" s="298"/>
      <c r="P17" s="298"/>
      <c r="Q17" s="298"/>
      <c r="R17" s="298"/>
      <c r="S17" s="298"/>
      <c r="T17" s="298"/>
      <c r="U17" s="298"/>
      <c r="V17" s="298"/>
      <c r="W17" s="298"/>
      <c r="X17" s="298"/>
      <c r="Y17" s="298"/>
      <c r="Z17" s="298"/>
      <c r="AA17" s="298"/>
      <c r="AB17" s="298"/>
      <c r="AC17" s="298"/>
      <c r="AD17" s="298"/>
    </row>
    <row r="18" ht="22.5" customHeight="1">
      <c r="A18" s="429">
        <f>+SUMMARY!A16</f>
        <v>44329</v>
      </c>
      <c r="B18" s="430">
        <f>+SUMMARY!B16</f>
        <v>19773.0425</v>
      </c>
      <c r="C18" s="430">
        <f>+SUMMARY!C16</f>
        <v>18581.30825</v>
      </c>
      <c r="D18" s="430">
        <f>+SUMMARY!D16</f>
        <v>53.1056295</v>
      </c>
      <c r="E18" s="430">
        <f>+SUMMARY!E16</f>
        <v>100.2</v>
      </c>
      <c r="F18" s="430">
        <f>+SUMMARY!F16</f>
        <v>959.6630595</v>
      </c>
      <c r="G18" s="430">
        <f>+SUMMARY!G16</f>
        <v>78.765565</v>
      </c>
      <c r="H18" s="431" t="str">
        <f>+SUMMARY!H16</f>
        <v>D1870/D2220/HRD2960/HRD2940///</v>
      </c>
      <c r="I18" s="432">
        <f t="shared" si="1"/>
        <v>0.003983482309</v>
      </c>
      <c r="J18" s="433"/>
      <c r="K18" s="313"/>
      <c r="L18" s="298"/>
      <c r="M18" s="298"/>
      <c r="N18" s="298"/>
      <c r="O18" s="298"/>
      <c r="P18" s="298"/>
      <c r="Q18" s="298"/>
      <c r="R18" s="298"/>
      <c r="S18" s="298"/>
      <c r="T18" s="298"/>
      <c r="U18" s="298"/>
      <c r="V18" s="298"/>
      <c r="W18" s="298"/>
      <c r="X18" s="298"/>
      <c r="Y18" s="298"/>
      <c r="Z18" s="298"/>
      <c r="AA18" s="298"/>
      <c r="AB18" s="298"/>
      <c r="AC18" s="298"/>
      <c r="AD18" s="298"/>
    </row>
    <row r="19" ht="22.5" customHeight="1">
      <c r="A19" s="429">
        <f>+SUMMARY!A17</f>
        <v>44330</v>
      </c>
      <c r="B19" s="430">
        <f>+SUMMARY!B17</f>
        <v>8018.711</v>
      </c>
      <c r="C19" s="430">
        <f>+SUMMARY!C17</f>
        <v>7226.08768</v>
      </c>
      <c r="D19" s="430">
        <f>+SUMMARY!D17</f>
        <v>98.6231278</v>
      </c>
      <c r="E19" s="430">
        <f>+SUMMARY!E17</f>
        <v>114</v>
      </c>
      <c r="F19" s="430">
        <f>+SUMMARY!F17</f>
        <v>535.7545418</v>
      </c>
      <c r="G19" s="430">
        <f>+SUMMARY!G17</f>
        <v>44.24565075</v>
      </c>
      <c r="H19" s="431" t="str">
        <f>+SUMMARY!H17</f>
        <v>HRD2940/D2050/D1650/C630/D1230//</v>
      </c>
      <c r="I19" s="432">
        <f t="shared" si="1"/>
        <v>0.005517800897</v>
      </c>
      <c r="J19" s="433"/>
      <c r="K19" s="313"/>
      <c r="L19" s="298"/>
      <c r="M19" s="298"/>
      <c r="N19" s="298"/>
      <c r="O19" s="298"/>
      <c r="P19" s="298"/>
      <c r="Q19" s="298"/>
      <c r="R19" s="298"/>
      <c r="S19" s="298"/>
      <c r="T19" s="298"/>
      <c r="U19" s="298"/>
      <c r="V19" s="298"/>
      <c r="W19" s="298"/>
      <c r="X19" s="298"/>
      <c r="Y19" s="298"/>
      <c r="Z19" s="298"/>
      <c r="AA19" s="298"/>
      <c r="AB19" s="298"/>
      <c r="AC19" s="298"/>
      <c r="AD19" s="298"/>
    </row>
    <row r="20" ht="22.5" customHeight="1">
      <c r="A20" s="429">
        <f>+SUMMARY!A18</f>
        <v>44333</v>
      </c>
      <c r="B20" s="430">
        <f>+SUMMARY!B18</f>
        <v>18390.1462</v>
      </c>
      <c r="C20" s="430">
        <f>+SUMMARY!C18</f>
        <v>17612.16244</v>
      </c>
      <c r="D20" s="430">
        <f>+SUMMARY!D18</f>
        <v>84.831484</v>
      </c>
      <c r="E20" s="430">
        <f>+SUMMARY!E18</f>
        <v>130.2</v>
      </c>
      <c r="F20" s="430">
        <f>+SUMMARY!F18</f>
        <v>413.1811078</v>
      </c>
      <c r="G20" s="430">
        <f>+SUMMARY!G18</f>
        <v>149.7711672</v>
      </c>
      <c r="H20" s="431" t="str">
        <f>+SUMMARY!H18</f>
        <v>HRD2940/HRD2940/D1650/HRD2930/</v>
      </c>
      <c r="I20" s="432">
        <f t="shared" si="1"/>
        <v>0.008144098776</v>
      </c>
      <c r="J20" s="433"/>
      <c r="K20" s="313"/>
      <c r="L20" s="298"/>
      <c r="M20" s="298"/>
      <c r="N20" s="298"/>
      <c r="O20" s="298"/>
      <c r="P20" s="298"/>
      <c r="Q20" s="298"/>
      <c r="R20" s="298"/>
      <c r="S20" s="298"/>
      <c r="T20" s="298"/>
      <c r="U20" s="298"/>
      <c r="V20" s="298"/>
      <c r="W20" s="298"/>
      <c r="X20" s="298"/>
      <c r="Y20" s="298"/>
      <c r="Z20" s="298"/>
      <c r="AA20" s="298"/>
      <c r="AB20" s="298"/>
      <c r="AC20" s="298"/>
      <c r="AD20" s="298"/>
    </row>
    <row r="21" ht="22.5" customHeight="1">
      <c r="A21" s="429">
        <f>+SUMMARY!A19</f>
        <v>44334</v>
      </c>
      <c r="B21" s="430">
        <f>+SUMMARY!B19</f>
        <v>10431.7246</v>
      </c>
      <c r="C21" s="430">
        <f>+SUMMARY!C19</f>
        <v>9968.643705</v>
      </c>
      <c r="D21" s="430">
        <f>+SUMMARY!D19</f>
        <v>41.588169</v>
      </c>
      <c r="E21" s="430">
        <f>+SUMMARY!E19</f>
        <v>84.6</v>
      </c>
      <c r="F21" s="430">
        <f>+SUMMARY!F19</f>
        <v>274.4621606</v>
      </c>
      <c r="G21" s="430">
        <f>+SUMMARY!G19</f>
        <v>62.43056588</v>
      </c>
      <c r="H21" s="431" t="str">
        <f>+SUMMARY!H19</f>
        <v>HRD2930/D2670////</v>
      </c>
      <c r="I21" s="432">
        <f t="shared" si="1"/>
        <v>0.005984683096</v>
      </c>
      <c r="J21" s="433"/>
      <c r="K21" s="313"/>
      <c r="L21" s="298"/>
      <c r="M21" s="298"/>
      <c r="N21" s="298"/>
      <c r="O21" s="298"/>
      <c r="P21" s="298"/>
      <c r="Q21" s="298"/>
      <c r="R21" s="298"/>
      <c r="S21" s="298"/>
      <c r="T21" s="298"/>
      <c r="U21" s="298"/>
      <c r="V21" s="298"/>
      <c r="W21" s="298"/>
      <c r="X21" s="298"/>
      <c r="Y21" s="298"/>
      <c r="Z21" s="298"/>
      <c r="AA21" s="298"/>
      <c r="AB21" s="298"/>
      <c r="AC21" s="298"/>
      <c r="AD21" s="298"/>
    </row>
    <row r="22" ht="22.5" customHeight="1">
      <c r="A22" s="429">
        <f>+SUMMARY!A20</f>
        <v>44335</v>
      </c>
      <c r="B22" s="430">
        <f>+SUMMARY!B20</f>
        <v>18501.63452</v>
      </c>
      <c r="C22" s="430">
        <f>+SUMMARY!C20</f>
        <v>17324.54726</v>
      </c>
      <c r="D22" s="430">
        <f>+SUMMARY!D20</f>
        <v>100.1870061</v>
      </c>
      <c r="E22" s="430">
        <f>+SUMMARY!E20</f>
        <v>181.8</v>
      </c>
      <c r="F22" s="430">
        <f>+SUMMARY!F20</f>
        <v>790.8691738</v>
      </c>
      <c r="G22" s="430">
        <f>+SUMMARY!G20</f>
        <v>104.2310827</v>
      </c>
      <c r="H22" s="431" t="str">
        <f>+SUMMARY!H20</f>
        <v>HRD2940/HRD2940/D2070/HRD2930/D2930//</v>
      </c>
      <c r="I22" s="432">
        <f t="shared" si="1"/>
        <v>0.005633614837</v>
      </c>
      <c r="J22" s="433"/>
      <c r="K22" s="313"/>
      <c r="L22" s="298"/>
      <c r="M22" s="298"/>
      <c r="N22" s="298"/>
      <c r="O22" s="298"/>
      <c r="P22" s="298"/>
      <c r="Q22" s="298"/>
      <c r="R22" s="298"/>
      <c r="S22" s="298"/>
      <c r="T22" s="298"/>
      <c r="U22" s="298"/>
      <c r="V22" s="298"/>
      <c r="W22" s="298"/>
      <c r="X22" s="298"/>
      <c r="Y22" s="298"/>
      <c r="Z22" s="298"/>
      <c r="AA22" s="298"/>
      <c r="AB22" s="298"/>
      <c r="AC22" s="298"/>
      <c r="AD22" s="298"/>
    </row>
    <row r="23" ht="22.5" customHeight="1">
      <c r="A23" s="429">
        <f>+SUMMARY!A21</f>
        <v>44336</v>
      </c>
      <c r="B23" s="430">
        <f>+SUMMARY!B21</f>
        <v>12392.7045</v>
      </c>
      <c r="C23" s="430">
        <f>+SUMMARY!C21</f>
        <v>11592.18526</v>
      </c>
      <c r="D23" s="430">
        <f>+SUMMARY!D21</f>
        <v>43.9894928</v>
      </c>
      <c r="E23" s="430">
        <f>+SUMMARY!E21</f>
        <v>89.4</v>
      </c>
      <c r="F23" s="430">
        <f>+SUMMARY!F21</f>
        <v>631.61</v>
      </c>
      <c r="G23" s="430">
        <f>+SUMMARY!G21</f>
        <v>35.51974805</v>
      </c>
      <c r="H23" s="431" t="str">
        <f>+SUMMARY!H21</f>
        <v>#REF!</v>
      </c>
      <c r="I23" s="432">
        <f t="shared" si="1"/>
        <v>0.002866182119</v>
      </c>
      <c r="J23" s="433"/>
      <c r="K23" s="313"/>
      <c r="L23" s="298"/>
      <c r="M23" s="298"/>
      <c r="N23" s="298"/>
      <c r="O23" s="298"/>
      <c r="P23" s="298"/>
      <c r="Q23" s="298"/>
      <c r="R23" s="298"/>
      <c r="S23" s="298"/>
      <c r="T23" s="298"/>
      <c r="U23" s="298"/>
      <c r="V23" s="298"/>
      <c r="W23" s="298"/>
      <c r="X23" s="298"/>
      <c r="Y23" s="298"/>
      <c r="Z23" s="298"/>
      <c r="AA23" s="298"/>
      <c r="AB23" s="298"/>
      <c r="AC23" s="298"/>
      <c r="AD23" s="298"/>
    </row>
    <row r="24" ht="22.5" customHeight="1">
      <c r="A24" s="429">
        <f>+SUMMARY!A22</f>
        <v>44338</v>
      </c>
      <c r="B24" s="430">
        <f>+SUMMARY!B22</f>
        <v>5109.2825</v>
      </c>
      <c r="C24" s="430">
        <f>+SUMMARY!C22</f>
        <v>4635.502562</v>
      </c>
      <c r="D24" s="430">
        <f>+SUMMARY!D22</f>
        <v>23.5765224</v>
      </c>
      <c r="E24" s="430">
        <f>+SUMMARY!E22</f>
        <v>54</v>
      </c>
      <c r="F24" s="430">
        <f>+SUMMARY!F22</f>
        <v>380.5781746</v>
      </c>
      <c r="G24" s="430">
        <f>+SUMMARY!G22</f>
        <v>15.62524095</v>
      </c>
      <c r="H24" s="431" t="str">
        <f>+SUMMARY!H22</f>
        <v>D2670/D1670//</v>
      </c>
      <c r="I24" s="432">
        <f t="shared" si="1"/>
        <v>0.0030582065</v>
      </c>
      <c r="J24" s="433"/>
      <c r="K24" s="313"/>
      <c r="L24" s="298"/>
      <c r="M24" s="298"/>
      <c r="N24" s="298"/>
      <c r="O24" s="298"/>
      <c r="P24" s="298"/>
      <c r="Q24" s="298"/>
      <c r="R24" s="298"/>
      <c r="S24" s="298"/>
      <c r="T24" s="298"/>
      <c r="U24" s="298"/>
      <c r="V24" s="298"/>
      <c r="W24" s="298"/>
      <c r="X24" s="298"/>
      <c r="Y24" s="298"/>
      <c r="Z24" s="298"/>
      <c r="AA24" s="298"/>
      <c r="AB24" s="298"/>
      <c r="AC24" s="298"/>
      <c r="AD24" s="298"/>
    </row>
    <row r="25" ht="22.5" customHeight="1">
      <c r="A25" s="429">
        <f>+SUMMARY!A23</f>
        <v>44340</v>
      </c>
      <c r="B25" s="430">
        <f>+SUMMARY!B23</f>
        <v>29840.9395</v>
      </c>
      <c r="C25" s="430">
        <f>+SUMMARY!C23</f>
        <v>27582.52478</v>
      </c>
      <c r="D25" s="430">
        <f>+SUMMARY!D23</f>
        <v>206.7631865</v>
      </c>
      <c r="E25" s="430">
        <f>+SUMMARY!E23</f>
        <v>218.4</v>
      </c>
      <c r="F25" s="430">
        <f>+SUMMARY!F23</f>
        <v>1556.374693</v>
      </c>
      <c r="G25" s="430">
        <f>+SUMMARY!G23</f>
        <v>276.8768419</v>
      </c>
      <c r="H25" s="431" t="str">
        <f>+SUMMARY!H23</f>
        <v>D2450GT/D1850/D2050/D1650/HRD2940/HRD2940/D2220/HRD2940</v>
      </c>
      <c r="I25" s="432">
        <f t="shared" si="1"/>
        <v>0.009278422412</v>
      </c>
      <c r="J25" s="434"/>
      <c r="K25" s="435"/>
      <c r="L25" s="436"/>
      <c r="M25" s="436"/>
      <c r="N25" s="436"/>
      <c r="O25" s="436"/>
      <c r="P25" s="436"/>
      <c r="Q25" s="436"/>
      <c r="R25" s="436"/>
      <c r="S25" s="436"/>
      <c r="T25" s="436"/>
      <c r="U25" s="436"/>
      <c r="V25" s="436"/>
      <c r="W25" s="436"/>
      <c r="X25" s="436"/>
      <c r="Y25" s="436"/>
      <c r="Z25" s="436"/>
      <c r="AA25" s="436"/>
      <c r="AB25" s="436"/>
      <c r="AC25" s="436"/>
      <c r="AD25" s="436"/>
    </row>
    <row r="26" ht="22.5" customHeight="1">
      <c r="A26" s="429">
        <f>+SUMMARY!A24</f>
        <v>44341</v>
      </c>
      <c r="B26" s="430">
        <f>+SUMMARY!B24</f>
        <v>33589.2735</v>
      </c>
      <c r="C26" s="430">
        <f>+SUMMARY!C24</f>
        <v>32474.48006</v>
      </c>
      <c r="D26" s="430">
        <f>+SUMMARY!D24</f>
        <v>156.453468</v>
      </c>
      <c r="E26" s="430">
        <f>+SUMMARY!E24</f>
        <v>137.4</v>
      </c>
      <c r="F26" s="430">
        <f>+SUMMARY!F24</f>
        <v>507.1215546</v>
      </c>
      <c r="G26" s="430">
        <f>+SUMMARY!G24</f>
        <v>313.8184154</v>
      </c>
      <c r="H26" s="431" t="str">
        <f>+SUMMARY!H24</f>
        <v>HRD2940/HRD2940/HRD2930/HRD2930/HRD2940///</v>
      </c>
      <c r="I26" s="432">
        <f t="shared" si="1"/>
        <v>0.009342816402</v>
      </c>
      <c r="J26" s="433"/>
      <c r="K26" s="313"/>
      <c r="L26" s="298"/>
      <c r="M26" s="298"/>
      <c r="N26" s="298"/>
      <c r="O26" s="298"/>
      <c r="P26" s="298"/>
      <c r="Q26" s="298"/>
      <c r="R26" s="298"/>
      <c r="S26" s="298"/>
      <c r="T26" s="298"/>
      <c r="U26" s="298"/>
      <c r="V26" s="298"/>
      <c r="W26" s="298"/>
      <c r="X26" s="298"/>
      <c r="Y26" s="298"/>
      <c r="Z26" s="298"/>
      <c r="AA26" s="298"/>
      <c r="AB26" s="298"/>
      <c r="AC26" s="298"/>
      <c r="AD26" s="298"/>
    </row>
    <row r="27" ht="22.5" customHeight="1">
      <c r="A27" s="429">
        <f>+SUMMARY!A25</f>
        <v>44342</v>
      </c>
      <c r="B27" s="430">
        <f>+SUMMARY!B25</f>
        <v>13353.816</v>
      </c>
      <c r="C27" s="430">
        <f>+SUMMARY!C25</f>
        <v>11788.13609</v>
      </c>
      <c r="D27" s="430">
        <f>+SUMMARY!D25</f>
        <v>112.2669335</v>
      </c>
      <c r="E27" s="430">
        <f>+SUMMARY!E25</f>
        <v>168</v>
      </c>
      <c r="F27" s="430">
        <f>+SUMMARY!F25</f>
        <v>1235.545828</v>
      </c>
      <c r="G27" s="430">
        <f>+SUMMARY!G25</f>
        <v>49.86714521</v>
      </c>
      <c r="H27" s="431" t="str">
        <f>+SUMMARY!H25</f>
        <v>D2550/D1650/D2240/D1670/D1870/D2930/D2930/</v>
      </c>
      <c r="I27" s="432">
        <f t="shared" si="1"/>
        <v>0.00373429926</v>
      </c>
      <c r="J27" s="433"/>
      <c r="K27" s="313"/>
      <c r="L27" s="298"/>
      <c r="M27" s="298"/>
      <c r="N27" s="298"/>
      <c r="O27" s="298"/>
      <c r="P27" s="298"/>
      <c r="Q27" s="298"/>
      <c r="R27" s="298"/>
      <c r="S27" s="298"/>
      <c r="T27" s="298"/>
      <c r="U27" s="298"/>
      <c r="V27" s="298"/>
      <c r="W27" s="298"/>
      <c r="X27" s="298"/>
      <c r="Y27" s="298"/>
      <c r="Z27" s="298"/>
      <c r="AA27" s="298"/>
      <c r="AB27" s="298"/>
      <c r="AC27" s="298"/>
      <c r="AD27" s="298"/>
    </row>
    <row r="28" ht="22.5" customHeight="1">
      <c r="A28" s="429">
        <f>+SUMMARY!A26</f>
        <v>44343</v>
      </c>
      <c r="B28" s="430">
        <f>+SUMMARY!B26</f>
        <v>15154.32</v>
      </c>
      <c r="C28" s="430">
        <f>+SUMMARY!C26</f>
        <v>13580.47591</v>
      </c>
      <c r="D28" s="430">
        <f>+SUMMARY!D26</f>
        <v>53.904767</v>
      </c>
      <c r="E28" s="430">
        <f>+SUMMARY!E26</f>
        <v>138.6</v>
      </c>
      <c r="F28" s="430">
        <f>+SUMMARY!F26</f>
        <v>1261.996862</v>
      </c>
      <c r="G28" s="430">
        <f>+SUMMARY!G26</f>
        <v>119.3424634</v>
      </c>
      <c r="H28" s="431" t="str">
        <f>+SUMMARY!H26</f>
        <v>D2220/D2450GT/D2450GT/D1850////</v>
      </c>
      <c r="I28" s="432">
        <f t="shared" si="1"/>
        <v>0.007875144738</v>
      </c>
      <c r="J28" s="433"/>
      <c r="K28" s="313"/>
      <c r="L28" s="298"/>
      <c r="M28" s="298"/>
      <c r="N28" s="298"/>
      <c r="O28" s="298"/>
      <c r="P28" s="298"/>
      <c r="Q28" s="298"/>
      <c r="R28" s="298"/>
      <c r="S28" s="298"/>
      <c r="T28" s="298"/>
      <c r="U28" s="298"/>
      <c r="V28" s="298"/>
      <c r="W28" s="298"/>
      <c r="X28" s="298"/>
      <c r="Y28" s="298"/>
      <c r="Z28" s="298"/>
      <c r="AA28" s="298"/>
      <c r="AB28" s="298"/>
      <c r="AC28" s="298"/>
      <c r="AD28" s="298"/>
    </row>
    <row r="29" ht="22.5" customHeight="1">
      <c r="A29" s="429">
        <f>+SUMMARY!A27</f>
        <v>44344</v>
      </c>
      <c r="B29" s="430">
        <f>+SUMMARY!B27</f>
        <v>18749.845</v>
      </c>
      <c r="C29" s="430">
        <f>+SUMMARY!C27</f>
        <v>18173.58195</v>
      </c>
      <c r="D29" s="430">
        <f>+SUMMARY!D27</f>
        <v>61.306097</v>
      </c>
      <c r="E29" s="430">
        <f>+SUMMARY!E27</f>
        <v>117</v>
      </c>
      <c r="F29" s="430">
        <f>+SUMMARY!F27</f>
        <v>323.2502878</v>
      </c>
      <c r="G29" s="430">
        <f>+SUMMARY!G27</f>
        <v>74.70666975</v>
      </c>
      <c r="H29" s="431" t="str">
        <f>+SUMMARY!H27</f>
        <v>HRD2930/HRD2960/VED3512/////</v>
      </c>
      <c r="I29" s="432">
        <f t="shared" si="1"/>
        <v>0.003984388658</v>
      </c>
      <c r="J29" s="433"/>
      <c r="K29" s="313"/>
      <c r="L29" s="298"/>
      <c r="M29" s="298"/>
      <c r="N29" s="298"/>
      <c r="O29" s="298"/>
      <c r="P29" s="298"/>
      <c r="Q29" s="298"/>
      <c r="R29" s="298"/>
      <c r="S29" s="298"/>
      <c r="T29" s="298"/>
      <c r="U29" s="298"/>
      <c r="V29" s="298"/>
      <c r="W29" s="298"/>
      <c r="X29" s="298"/>
      <c r="Y29" s="298"/>
      <c r="Z29" s="298"/>
      <c r="AA29" s="298"/>
      <c r="AB29" s="298"/>
      <c r="AC29" s="298"/>
      <c r="AD29" s="298"/>
    </row>
    <row r="30" ht="22.5" customHeight="1">
      <c r="A30" s="429">
        <f>+SUMMARY!A28</f>
        <v>44345</v>
      </c>
      <c r="B30" s="430">
        <f>+SUMMARY!B28</f>
        <v>18961.463</v>
      </c>
      <c r="C30" s="430">
        <f>+SUMMARY!C28</f>
        <v>17809.38349</v>
      </c>
      <c r="D30" s="430">
        <f>+SUMMARY!D28</f>
        <v>121.392921</v>
      </c>
      <c r="E30" s="430">
        <f>+SUMMARY!E28</f>
        <v>111.6</v>
      </c>
      <c r="F30" s="430">
        <f>+SUMMARY!F28</f>
        <v>801.3324505</v>
      </c>
      <c r="G30" s="430">
        <f>+SUMMARY!G28</f>
        <v>117.7541395</v>
      </c>
      <c r="H30" s="431" t="str">
        <f>+SUMMARY!H28</f>
        <v>D2220/D1650/HRD2940/HRD2930////</v>
      </c>
      <c r="I30" s="432">
        <f t="shared" si="1"/>
        <v>0.006210182173</v>
      </c>
      <c r="J30" s="433"/>
      <c r="K30" s="313"/>
      <c r="L30" s="298"/>
      <c r="M30" s="298"/>
      <c r="N30" s="298"/>
      <c r="O30" s="298"/>
      <c r="P30" s="298"/>
      <c r="Q30" s="298"/>
      <c r="R30" s="298"/>
      <c r="S30" s="298"/>
      <c r="T30" s="298"/>
      <c r="U30" s="298"/>
      <c r="V30" s="298"/>
      <c r="W30" s="298"/>
      <c r="X30" s="298"/>
      <c r="Y30" s="298"/>
      <c r="Z30" s="298"/>
      <c r="AA30" s="298"/>
      <c r="AB30" s="298"/>
      <c r="AC30" s="298"/>
      <c r="AD30" s="298"/>
    </row>
    <row r="31" ht="22.5" customHeight="1">
      <c r="A31" s="429" t="str">
        <f>+SUMMARY!#REF!</f>
        <v>#ERROR!</v>
      </c>
      <c r="B31" s="430" t="str">
        <f>+SUMMARY!#REF!</f>
        <v>#ERROR!</v>
      </c>
      <c r="C31" s="430" t="str">
        <f>+SUMMARY!#REF!</f>
        <v>#ERROR!</v>
      </c>
      <c r="D31" s="430" t="str">
        <f>+SUMMARY!#REF!</f>
        <v>#ERROR!</v>
      </c>
      <c r="E31" s="430" t="str">
        <f>+SUMMARY!#REF!</f>
        <v>#ERROR!</v>
      </c>
      <c r="F31" s="430" t="str">
        <f>+SUMMARY!#REF!</f>
        <v>#ERROR!</v>
      </c>
      <c r="G31" s="430" t="str">
        <f>+SUMMARY!#REF!</f>
        <v>#ERROR!</v>
      </c>
      <c r="H31" s="431" t="str">
        <f>+SUMMARY!#REF!</f>
        <v>#ERROR!</v>
      </c>
      <c r="I31" s="432" t="str">
        <f t="shared" si="1"/>
        <v>#ERROR!</v>
      </c>
      <c r="J31" s="433"/>
      <c r="K31" s="313"/>
      <c r="L31" s="298"/>
      <c r="M31" s="298"/>
      <c r="N31" s="298"/>
      <c r="O31" s="298"/>
      <c r="P31" s="298"/>
      <c r="Q31" s="298"/>
      <c r="R31" s="298"/>
      <c r="S31" s="298"/>
      <c r="T31" s="298"/>
      <c r="U31" s="298"/>
      <c r="V31" s="298"/>
      <c r="W31" s="298"/>
      <c r="X31" s="298"/>
      <c r="Y31" s="298"/>
      <c r="Z31" s="298"/>
      <c r="AA31" s="298"/>
      <c r="AB31" s="298"/>
      <c r="AC31" s="298"/>
      <c r="AD31" s="298"/>
    </row>
    <row r="32" ht="22.5" customHeight="1">
      <c r="A32" s="429" t="str">
        <f>+SUMMARY!#REF!</f>
        <v>#ERROR!</v>
      </c>
      <c r="B32" s="430" t="str">
        <f>+SUMMARY!#REF!</f>
        <v>#ERROR!</v>
      </c>
      <c r="C32" s="430" t="str">
        <f>+SUMMARY!#REF!</f>
        <v>#ERROR!</v>
      </c>
      <c r="D32" s="430" t="str">
        <f>+SUMMARY!#REF!</f>
        <v>#ERROR!</v>
      </c>
      <c r="E32" s="430" t="str">
        <f>+SUMMARY!#REF!</f>
        <v>#ERROR!</v>
      </c>
      <c r="F32" s="430" t="str">
        <f>+SUMMARY!#REF!</f>
        <v>#ERROR!</v>
      </c>
      <c r="G32" s="430" t="str">
        <f>+SUMMARY!#REF!</f>
        <v>#ERROR!</v>
      </c>
      <c r="H32" s="431" t="str">
        <f>+SUMMARY!#REF!</f>
        <v>#ERROR!</v>
      </c>
      <c r="I32" s="432" t="str">
        <f t="shared" si="1"/>
        <v>#ERROR!</v>
      </c>
      <c r="J32" s="433"/>
      <c r="K32" s="313"/>
      <c r="L32" s="298"/>
      <c r="M32" s="298"/>
      <c r="N32" s="298"/>
      <c r="O32" s="298"/>
      <c r="P32" s="298"/>
      <c r="Q32" s="298"/>
      <c r="R32" s="298"/>
      <c r="S32" s="298"/>
      <c r="T32" s="298"/>
      <c r="U32" s="298"/>
      <c r="V32" s="298"/>
      <c r="W32" s="298"/>
      <c r="X32" s="298"/>
      <c r="Y32" s="298"/>
      <c r="Z32" s="298"/>
      <c r="AA32" s="298"/>
      <c r="AB32" s="298"/>
      <c r="AC32" s="298"/>
      <c r="AD32" s="298"/>
    </row>
    <row r="33" ht="22.5" customHeight="1">
      <c r="A33" s="429" t="str">
        <f>+SUMMARY!#REF!</f>
        <v>#ERROR!</v>
      </c>
      <c r="B33" s="430" t="str">
        <f>+SUMMARY!#REF!</f>
        <v>#ERROR!</v>
      </c>
      <c r="C33" s="430" t="str">
        <f>+SUMMARY!#REF!</f>
        <v>#ERROR!</v>
      </c>
      <c r="D33" s="430" t="str">
        <f>+SUMMARY!#REF!</f>
        <v>#ERROR!</v>
      </c>
      <c r="E33" s="430" t="str">
        <f>+SUMMARY!#REF!</f>
        <v>#ERROR!</v>
      </c>
      <c r="F33" s="430" t="str">
        <f>+SUMMARY!#REF!</f>
        <v>#ERROR!</v>
      </c>
      <c r="G33" s="430" t="str">
        <f>+SUMMARY!#REF!</f>
        <v>#ERROR!</v>
      </c>
      <c r="H33" s="431" t="str">
        <f>+SUMMARY!#REF!</f>
        <v>#ERROR!</v>
      </c>
      <c r="I33" s="432" t="str">
        <f t="shared" si="1"/>
        <v>#ERROR!</v>
      </c>
      <c r="J33" s="433"/>
      <c r="K33" s="313"/>
      <c r="L33" s="298"/>
      <c r="M33" s="298"/>
      <c r="N33" s="298"/>
      <c r="O33" s="298"/>
      <c r="P33" s="298"/>
      <c r="Q33" s="298"/>
      <c r="R33" s="298"/>
      <c r="S33" s="298"/>
      <c r="T33" s="298"/>
      <c r="U33" s="298"/>
      <c r="V33" s="298"/>
      <c r="W33" s="298"/>
      <c r="X33" s="298"/>
      <c r="Y33" s="298"/>
      <c r="Z33" s="298"/>
      <c r="AA33" s="298"/>
      <c r="AB33" s="298"/>
      <c r="AC33" s="298"/>
      <c r="AD33" s="298"/>
    </row>
    <row r="34" ht="22.5" customHeight="1">
      <c r="A34" s="429" t="str">
        <f>+SUMMARY!#REF!</f>
        <v>#ERROR!</v>
      </c>
      <c r="B34" s="430" t="str">
        <f>+SUMMARY!#REF!</f>
        <v>#ERROR!</v>
      </c>
      <c r="C34" s="430" t="str">
        <f>+SUMMARY!#REF!</f>
        <v>#ERROR!</v>
      </c>
      <c r="D34" s="430" t="str">
        <f>+SUMMARY!#REF!</f>
        <v>#ERROR!</v>
      </c>
      <c r="E34" s="430" t="str">
        <f>+SUMMARY!#REF!</f>
        <v>#ERROR!</v>
      </c>
      <c r="F34" s="430" t="str">
        <f>+SUMMARY!#REF!</f>
        <v>#ERROR!</v>
      </c>
      <c r="G34" s="430" t="str">
        <f>+SUMMARY!#REF!</f>
        <v>#ERROR!</v>
      </c>
      <c r="H34" s="431" t="str">
        <f>+SUMMARY!#REF!</f>
        <v>#ERROR!</v>
      </c>
      <c r="I34" s="432" t="str">
        <f t="shared" si="1"/>
        <v>#ERROR!</v>
      </c>
      <c r="J34" s="433"/>
      <c r="K34" s="313"/>
      <c r="L34" s="298"/>
      <c r="M34" s="298"/>
      <c r="N34" s="298"/>
      <c r="O34" s="298"/>
      <c r="P34" s="298"/>
      <c r="Q34" s="298"/>
      <c r="R34" s="298"/>
      <c r="S34" s="298"/>
      <c r="T34" s="298"/>
      <c r="U34" s="298"/>
      <c r="V34" s="298"/>
      <c r="W34" s="298"/>
      <c r="X34" s="298"/>
      <c r="Y34" s="298"/>
      <c r="Z34" s="298"/>
      <c r="AA34" s="298"/>
      <c r="AB34" s="298"/>
      <c r="AC34" s="298"/>
      <c r="AD34" s="298"/>
    </row>
    <row r="35" ht="22.5" customHeight="1">
      <c r="A35" s="429" t="str">
        <f>+SUMMARY!#REF!</f>
        <v>#ERROR!</v>
      </c>
      <c r="B35" s="430" t="str">
        <f>+SUMMARY!#REF!</f>
        <v>#ERROR!</v>
      </c>
      <c r="C35" s="430" t="str">
        <f>+SUMMARY!#REF!</f>
        <v>#ERROR!</v>
      </c>
      <c r="D35" s="430" t="str">
        <f>+SUMMARY!#REF!</f>
        <v>#ERROR!</v>
      </c>
      <c r="E35" s="430" t="str">
        <f>+SUMMARY!#REF!</f>
        <v>#ERROR!</v>
      </c>
      <c r="F35" s="430" t="str">
        <f>+SUMMARY!#REF!</f>
        <v>#ERROR!</v>
      </c>
      <c r="G35" s="430" t="str">
        <f>+SUMMARY!#REF!</f>
        <v>#ERROR!</v>
      </c>
      <c r="H35" s="431" t="str">
        <f>+SUMMARY!#REF!</f>
        <v>#ERROR!</v>
      </c>
      <c r="I35" s="432" t="str">
        <f t="shared" si="1"/>
        <v>#ERROR!</v>
      </c>
      <c r="J35" s="433"/>
      <c r="K35" s="313"/>
      <c r="L35" s="298"/>
      <c r="M35" s="298"/>
      <c r="N35" s="298"/>
      <c r="O35" s="298"/>
      <c r="P35" s="298"/>
      <c r="Q35" s="298"/>
      <c r="R35" s="298"/>
      <c r="S35" s="298"/>
      <c r="T35" s="298"/>
      <c r="U35" s="298"/>
      <c r="V35" s="298"/>
      <c r="W35" s="298"/>
      <c r="X35" s="298"/>
      <c r="Y35" s="298"/>
      <c r="Z35" s="298"/>
      <c r="AA35" s="298"/>
      <c r="AB35" s="298"/>
      <c r="AC35" s="298"/>
      <c r="AD35" s="298"/>
    </row>
    <row r="36" ht="22.5" customHeight="1">
      <c r="A36" s="429" t="str">
        <f>+SUMMARY!#REF!</f>
        <v>#ERROR!</v>
      </c>
      <c r="B36" s="430" t="str">
        <f>+SUMMARY!#REF!</f>
        <v>#ERROR!</v>
      </c>
      <c r="C36" s="430" t="str">
        <f>+SUMMARY!#REF!</f>
        <v>#ERROR!</v>
      </c>
      <c r="D36" s="430" t="str">
        <f>+SUMMARY!#REF!</f>
        <v>#ERROR!</v>
      </c>
      <c r="E36" s="430" t="str">
        <f>+SUMMARY!#REF!</f>
        <v>#ERROR!</v>
      </c>
      <c r="F36" s="430" t="str">
        <f>+SUMMARY!#REF!</f>
        <v>#ERROR!</v>
      </c>
      <c r="G36" s="430" t="str">
        <f>+SUMMARY!#REF!</f>
        <v>#ERROR!</v>
      </c>
      <c r="H36" s="431" t="str">
        <f>+SUMMARY!#REF!</f>
        <v>#ERROR!</v>
      </c>
      <c r="I36" s="432" t="str">
        <f t="shared" si="1"/>
        <v>#ERROR!</v>
      </c>
      <c r="J36" s="433"/>
      <c r="K36" s="313"/>
      <c r="L36" s="298"/>
      <c r="M36" s="298"/>
      <c r="N36" s="298"/>
      <c r="O36" s="298"/>
      <c r="P36" s="298"/>
      <c r="Q36" s="298"/>
      <c r="R36" s="298"/>
      <c r="S36" s="298"/>
      <c r="T36" s="298"/>
      <c r="U36" s="298"/>
      <c r="V36" s="298"/>
      <c r="W36" s="298"/>
      <c r="X36" s="298"/>
      <c r="Y36" s="298"/>
      <c r="Z36" s="298"/>
      <c r="AA36" s="298"/>
      <c r="AB36" s="298"/>
      <c r="AC36" s="298"/>
      <c r="AD36" s="298"/>
    </row>
    <row r="37" ht="22.5" customHeight="1">
      <c r="A37" s="429" t="str">
        <f>+SUMMARY!#REF!</f>
        <v>#ERROR!</v>
      </c>
      <c r="B37" s="430" t="str">
        <f>+SUMMARY!#REF!</f>
        <v>#ERROR!</v>
      </c>
      <c r="C37" s="430" t="str">
        <f>+SUMMARY!#REF!</f>
        <v>#ERROR!</v>
      </c>
      <c r="D37" s="430" t="str">
        <f>+SUMMARY!#REF!</f>
        <v>#ERROR!</v>
      </c>
      <c r="E37" s="430" t="str">
        <f>+SUMMARY!#REF!</f>
        <v>#ERROR!</v>
      </c>
      <c r="F37" s="430" t="str">
        <f>+SUMMARY!#REF!</f>
        <v>#ERROR!</v>
      </c>
      <c r="G37" s="430" t="str">
        <f>+SUMMARY!#REF!</f>
        <v>#ERROR!</v>
      </c>
      <c r="H37" s="431" t="str">
        <f>+SUMMARY!#REF!</f>
        <v>#ERROR!</v>
      </c>
      <c r="I37" s="432" t="str">
        <f t="shared" si="1"/>
        <v>#ERROR!</v>
      </c>
      <c r="J37" s="433"/>
      <c r="K37" s="313"/>
      <c r="L37" s="298"/>
      <c r="M37" s="298"/>
      <c r="N37" s="298"/>
      <c r="O37" s="298"/>
      <c r="P37" s="298"/>
      <c r="Q37" s="298"/>
      <c r="R37" s="298"/>
      <c r="S37" s="298"/>
      <c r="T37" s="298"/>
      <c r="U37" s="298"/>
      <c r="V37" s="298"/>
      <c r="W37" s="298"/>
      <c r="X37" s="298"/>
      <c r="Y37" s="298"/>
      <c r="Z37" s="298"/>
      <c r="AA37" s="298"/>
      <c r="AB37" s="298"/>
      <c r="AC37" s="298"/>
      <c r="AD37" s="298"/>
    </row>
    <row r="38" ht="30.0" customHeight="1">
      <c r="A38" s="438" t="s">
        <v>129</v>
      </c>
      <c r="B38" s="439" t="str">
        <f t="shared" ref="B38:G38" si="2">SUM(B8:B37)</f>
        <v>#ERROR!</v>
      </c>
      <c r="C38" s="439" t="str">
        <f t="shared" si="2"/>
        <v>#ERROR!</v>
      </c>
      <c r="D38" s="439" t="str">
        <f t="shared" si="2"/>
        <v>#ERROR!</v>
      </c>
      <c r="E38" s="439" t="str">
        <f t="shared" si="2"/>
        <v>#ERROR!</v>
      </c>
      <c r="F38" s="439" t="str">
        <f t="shared" si="2"/>
        <v>#ERROR!</v>
      </c>
      <c r="G38" s="439" t="str">
        <f t="shared" si="2"/>
        <v>#ERROR!</v>
      </c>
      <c r="H38" s="440" t="str">
        <f>+SUMMARY!H29</f>
        <v/>
      </c>
      <c r="I38" s="441" t="str">
        <f>+G38/B38</f>
        <v>#ERROR!</v>
      </c>
      <c r="J38" s="442"/>
      <c r="K38" s="298"/>
      <c r="L38" s="298"/>
      <c r="M38" s="298"/>
      <c r="N38" s="298"/>
      <c r="O38" s="298"/>
      <c r="P38" s="298"/>
      <c r="Q38" s="298"/>
      <c r="R38" s="298"/>
      <c r="S38" s="298"/>
      <c r="T38" s="298"/>
      <c r="U38" s="298"/>
      <c r="V38" s="298"/>
      <c r="W38" s="298"/>
      <c r="X38" s="298"/>
      <c r="Y38" s="298"/>
      <c r="Z38" s="298"/>
      <c r="AA38" s="298"/>
      <c r="AB38" s="298"/>
      <c r="AC38" s="298"/>
      <c r="AD38" s="298"/>
    </row>
    <row r="39" ht="24.75" customHeight="1">
      <c r="A39" s="443" t="s">
        <v>49</v>
      </c>
      <c r="B39" s="320"/>
      <c r="C39" s="444" t="str">
        <f>+C38/B38</f>
        <v>#ERROR!</v>
      </c>
      <c r="D39" s="444" t="str">
        <f>+D38/B38</f>
        <v>#ERROR!</v>
      </c>
      <c r="E39" s="444" t="str">
        <f>+E38/B38</f>
        <v>#ERROR!</v>
      </c>
      <c r="F39" s="444" t="str">
        <f>+F38/B38</f>
        <v>#ERROR!</v>
      </c>
      <c r="G39" s="445" t="str">
        <f>+G38/B38</f>
        <v>#ERROR!</v>
      </c>
      <c r="H39" s="446" t="str">
        <f>+SUMMARY!H30</f>
        <v/>
      </c>
      <c r="I39" s="340"/>
      <c r="J39" s="447"/>
      <c r="K39" s="298"/>
      <c r="L39" s="298"/>
      <c r="M39" s="298"/>
      <c r="N39" s="298"/>
      <c r="O39" s="298"/>
      <c r="P39" s="298"/>
      <c r="Q39" s="298"/>
      <c r="R39" s="298"/>
      <c r="S39" s="298"/>
      <c r="T39" s="298"/>
      <c r="U39" s="298"/>
      <c r="V39" s="298"/>
      <c r="W39" s="298"/>
      <c r="X39" s="298"/>
      <c r="Y39" s="298"/>
      <c r="Z39" s="298"/>
      <c r="AA39" s="298"/>
      <c r="AB39" s="298"/>
      <c r="AC39" s="298"/>
      <c r="AD39" s="298"/>
    </row>
    <row r="40" ht="24.75" customHeight="1">
      <c r="A40" s="448" t="s">
        <v>130</v>
      </c>
      <c r="B40" s="449"/>
      <c r="C40" s="450"/>
      <c r="D40" s="450">
        <v>0.0053</v>
      </c>
      <c r="E40" s="450">
        <v>0.0084</v>
      </c>
      <c r="F40" s="450"/>
      <c r="G40" s="451">
        <v>0.0061</v>
      </c>
      <c r="H40" s="452"/>
      <c r="I40" s="298"/>
      <c r="J40" s="298"/>
      <c r="K40" s="298"/>
      <c r="L40" s="298"/>
      <c r="M40" s="298"/>
      <c r="N40" s="298"/>
      <c r="O40" s="298"/>
      <c r="P40" s="298"/>
      <c r="Q40" s="298"/>
      <c r="R40" s="298"/>
      <c r="S40" s="298"/>
      <c r="T40" s="298"/>
      <c r="U40" s="298"/>
      <c r="V40" s="298"/>
      <c r="W40" s="298"/>
      <c r="X40" s="298"/>
      <c r="Y40" s="298"/>
      <c r="Z40" s="298"/>
      <c r="AA40" s="298"/>
      <c r="AB40" s="298"/>
      <c r="AC40" s="298"/>
      <c r="AD40" s="298"/>
    </row>
    <row r="41" ht="40.5" customHeight="1">
      <c r="A41" s="453"/>
      <c r="B41" s="298"/>
      <c r="C41" s="298"/>
      <c r="D41" s="298" t="s">
        <v>131</v>
      </c>
      <c r="E41" s="298"/>
      <c r="F41" s="332" t="str">
        <f>+D38+E38+F38+G38</f>
        <v>#ERROR!</v>
      </c>
      <c r="G41" s="298"/>
      <c r="H41" s="454"/>
      <c r="I41" s="298"/>
      <c r="J41" s="298"/>
      <c r="K41" s="298"/>
      <c r="L41" s="298"/>
      <c r="M41" s="298"/>
      <c r="N41" s="298"/>
      <c r="O41" s="298"/>
      <c r="P41" s="298"/>
      <c r="Q41" s="298"/>
      <c r="R41" s="298"/>
      <c r="S41" s="298"/>
      <c r="T41" s="298"/>
      <c r="U41" s="298"/>
      <c r="V41" s="298"/>
      <c r="W41" s="298"/>
      <c r="X41" s="298"/>
      <c r="Y41" s="298"/>
      <c r="Z41" s="298"/>
      <c r="AA41" s="298"/>
      <c r="AB41" s="298"/>
      <c r="AC41" s="298"/>
      <c r="AD41" s="298"/>
    </row>
    <row r="42" ht="20.25" customHeight="1">
      <c r="A42" s="453"/>
      <c r="B42" s="298"/>
      <c r="C42" s="298"/>
      <c r="D42" s="298" t="s">
        <v>132</v>
      </c>
      <c r="E42" s="298"/>
      <c r="F42" s="334" t="str">
        <f>+F41/B38</f>
        <v>#ERROR!</v>
      </c>
      <c r="G42" s="298"/>
      <c r="H42" s="454"/>
      <c r="I42" s="298"/>
      <c r="J42" s="298"/>
      <c r="K42" s="298"/>
      <c r="L42" s="298"/>
      <c r="M42" s="298"/>
      <c r="N42" s="298"/>
      <c r="O42" s="298"/>
      <c r="P42" s="298"/>
      <c r="Q42" s="298"/>
      <c r="R42" s="298"/>
      <c r="S42" s="298"/>
      <c r="T42" s="298"/>
      <c r="U42" s="298"/>
      <c r="V42" s="298"/>
      <c r="W42" s="298"/>
      <c r="X42" s="298"/>
      <c r="Y42" s="298"/>
      <c r="Z42" s="298"/>
      <c r="AA42" s="298"/>
      <c r="AB42" s="298"/>
      <c r="AC42" s="298"/>
      <c r="AD42" s="298"/>
    </row>
    <row r="43" ht="20.25" customHeight="1">
      <c r="A43" s="453"/>
      <c r="B43" s="298"/>
      <c r="C43" s="298"/>
      <c r="D43" s="298" t="s">
        <v>133</v>
      </c>
      <c r="E43" s="298"/>
      <c r="F43" s="334" t="str">
        <f t="shared" ref="F43:F44" si="3">+D39+E39+G39</f>
        <v>#ERROR!</v>
      </c>
      <c r="G43" s="298"/>
      <c r="H43" s="454"/>
      <c r="I43" s="298"/>
      <c r="J43" s="298"/>
      <c r="K43" s="298"/>
      <c r="L43" s="298"/>
      <c r="M43" s="298"/>
      <c r="N43" s="298"/>
      <c r="O43" s="298"/>
      <c r="P43" s="298"/>
      <c r="Q43" s="298"/>
      <c r="R43" s="298"/>
      <c r="S43" s="298"/>
      <c r="T43" s="298"/>
      <c r="U43" s="298"/>
      <c r="V43" s="298"/>
      <c r="W43" s="298"/>
      <c r="X43" s="298"/>
      <c r="Y43" s="298"/>
      <c r="Z43" s="298"/>
      <c r="AA43" s="298"/>
      <c r="AB43" s="298"/>
      <c r="AC43" s="298"/>
      <c r="AD43" s="298"/>
    </row>
    <row r="44" ht="20.25" customHeight="1">
      <c r="A44" s="453"/>
      <c r="B44" s="298"/>
      <c r="C44" s="324" t="s">
        <v>134</v>
      </c>
      <c r="D44" s="324"/>
      <c r="E44" s="324"/>
      <c r="F44" s="327">
        <f t="shared" si="3"/>
        <v>0.0198</v>
      </c>
      <c r="G44" s="298"/>
      <c r="H44" s="454"/>
      <c r="I44" s="298"/>
      <c r="J44" s="298"/>
      <c r="K44" s="298"/>
      <c r="L44" s="298"/>
      <c r="M44" s="298"/>
      <c r="N44" s="298"/>
      <c r="O44" s="298"/>
      <c r="P44" s="298"/>
      <c r="Q44" s="298"/>
      <c r="R44" s="298"/>
      <c r="S44" s="298"/>
      <c r="T44" s="298"/>
      <c r="U44" s="298"/>
      <c r="V44" s="298"/>
      <c r="W44" s="298"/>
      <c r="X44" s="298"/>
      <c r="Y44" s="298"/>
      <c r="Z44" s="298"/>
      <c r="AA44" s="298"/>
      <c r="AB44" s="298"/>
      <c r="AC44" s="298"/>
      <c r="AD44" s="298"/>
    </row>
    <row r="45" ht="20.25" customHeight="1">
      <c r="A45" s="453" t="s">
        <v>135</v>
      </c>
      <c r="B45" s="298"/>
      <c r="C45" s="298"/>
      <c r="D45" s="337">
        <v>9.0</v>
      </c>
      <c r="E45" s="298"/>
      <c r="F45" s="298"/>
      <c r="G45" s="298"/>
      <c r="H45" s="454"/>
      <c r="I45" s="298"/>
      <c r="J45" s="298"/>
      <c r="K45" s="298"/>
      <c r="L45" s="298"/>
      <c r="M45" s="298"/>
      <c r="N45" s="298"/>
      <c r="O45" s="298"/>
      <c r="P45" s="298"/>
      <c r="Q45" s="298"/>
      <c r="R45" s="298"/>
      <c r="S45" s="298"/>
      <c r="T45" s="298"/>
      <c r="U45" s="298"/>
      <c r="V45" s="298"/>
      <c r="W45" s="298"/>
      <c r="X45" s="298"/>
      <c r="Y45" s="298"/>
      <c r="Z45" s="298"/>
      <c r="AA45" s="298"/>
      <c r="AB45" s="298"/>
      <c r="AC45" s="298"/>
      <c r="AD45" s="298"/>
    </row>
    <row r="46" ht="20.25" customHeight="1">
      <c r="A46" s="453"/>
      <c r="B46" s="298"/>
      <c r="C46" s="298" t="s">
        <v>136</v>
      </c>
      <c r="D46" s="338" t="str">
        <f t="shared" ref="D46:E46" si="4">+$D$45*D38</f>
        <v>#ERROR!</v>
      </c>
      <c r="E46" s="338" t="str">
        <f t="shared" si="4"/>
        <v>#ERROR!</v>
      </c>
      <c r="F46" s="338"/>
      <c r="G46" s="338" t="str">
        <f>+$D$45*G38</f>
        <v>#ERROR!</v>
      </c>
      <c r="H46" s="454"/>
      <c r="I46" s="298"/>
      <c r="J46" s="298"/>
      <c r="K46" s="298"/>
      <c r="L46" s="298"/>
      <c r="M46" s="298"/>
      <c r="N46" s="298"/>
      <c r="O46" s="298"/>
      <c r="P46" s="298"/>
      <c r="Q46" s="298"/>
      <c r="R46" s="298"/>
      <c r="S46" s="298"/>
      <c r="T46" s="298"/>
      <c r="U46" s="298"/>
      <c r="V46" s="298"/>
      <c r="W46" s="298"/>
      <c r="X46" s="298"/>
      <c r="Y46" s="298"/>
      <c r="Z46" s="298"/>
      <c r="AA46" s="298"/>
      <c r="AB46" s="298"/>
      <c r="AC46" s="298"/>
      <c r="AD46" s="298"/>
    </row>
    <row r="47" ht="20.25" customHeight="1">
      <c r="A47" s="455"/>
      <c r="B47" s="340"/>
      <c r="C47" s="340"/>
      <c r="D47" s="340"/>
      <c r="E47" s="340"/>
      <c r="F47" s="340"/>
      <c r="G47" s="340"/>
      <c r="H47" s="456"/>
      <c r="I47" s="298"/>
      <c r="J47" s="298"/>
      <c r="K47" s="298"/>
      <c r="L47" s="298"/>
      <c r="M47" s="298"/>
      <c r="N47" s="298"/>
      <c r="O47" s="298"/>
      <c r="P47" s="298"/>
      <c r="Q47" s="298"/>
      <c r="R47" s="298"/>
      <c r="S47" s="298"/>
      <c r="T47" s="298"/>
      <c r="U47" s="298"/>
      <c r="V47" s="298"/>
      <c r="W47" s="298"/>
      <c r="X47" s="298"/>
      <c r="Y47" s="298"/>
      <c r="Z47" s="298"/>
      <c r="AA47" s="298"/>
      <c r="AB47" s="298"/>
      <c r="AC47" s="298"/>
      <c r="AD47" s="298"/>
    </row>
    <row r="48" ht="20.25" customHeight="1">
      <c r="A48" s="298"/>
      <c r="B48" s="298"/>
      <c r="C48" s="298"/>
      <c r="D48" s="298"/>
      <c r="E48" s="298"/>
      <c r="F48" s="298"/>
      <c r="G48" s="298"/>
      <c r="H48" s="298"/>
      <c r="I48" s="298"/>
      <c r="J48" s="298"/>
      <c r="K48" s="298"/>
      <c r="L48" s="298"/>
      <c r="M48" s="298"/>
      <c r="N48" s="298"/>
      <c r="O48" s="298"/>
      <c r="P48" s="298"/>
      <c r="Q48" s="298"/>
      <c r="R48" s="298"/>
      <c r="S48" s="298"/>
      <c r="T48" s="298"/>
      <c r="U48" s="298"/>
      <c r="V48" s="298"/>
      <c r="W48" s="298"/>
      <c r="X48" s="298"/>
      <c r="Y48" s="298"/>
      <c r="Z48" s="298"/>
      <c r="AA48" s="298"/>
      <c r="AB48" s="298"/>
      <c r="AC48" s="298"/>
      <c r="AD48" s="298"/>
    </row>
    <row r="49" ht="20.25" customHeight="1">
      <c r="A49" s="298"/>
      <c r="B49" s="298"/>
      <c r="C49" s="298"/>
      <c r="D49" s="298"/>
      <c r="E49" s="298"/>
      <c r="F49" s="313"/>
      <c r="G49" s="298"/>
      <c r="H49" s="298"/>
      <c r="I49" s="298"/>
      <c r="J49" s="298"/>
      <c r="K49" s="298"/>
      <c r="L49" s="298"/>
      <c r="M49" s="298"/>
      <c r="N49" s="298"/>
      <c r="O49" s="298"/>
      <c r="P49" s="298"/>
      <c r="Q49" s="298"/>
      <c r="R49" s="298"/>
      <c r="S49" s="298"/>
      <c r="T49" s="298"/>
      <c r="U49" s="298"/>
      <c r="V49" s="298"/>
      <c r="W49" s="298"/>
      <c r="X49" s="298"/>
      <c r="Y49" s="298"/>
      <c r="Z49" s="298"/>
      <c r="AA49" s="298"/>
      <c r="AB49" s="298"/>
      <c r="AC49" s="298"/>
      <c r="AD49" s="298"/>
    </row>
    <row r="50" ht="20.25" customHeight="1">
      <c r="A50" s="298"/>
      <c r="B50" s="298"/>
      <c r="C50" s="298"/>
      <c r="D50" s="298"/>
      <c r="E50" s="313"/>
      <c r="F50" s="298"/>
      <c r="G50" s="298"/>
      <c r="H50" s="298"/>
      <c r="I50" s="298"/>
      <c r="J50" s="298"/>
      <c r="K50" s="298"/>
      <c r="L50" s="298"/>
      <c r="M50" s="298"/>
      <c r="N50" s="298"/>
      <c r="O50" s="298"/>
      <c r="P50" s="298"/>
      <c r="Q50" s="298"/>
      <c r="R50" s="298"/>
      <c r="S50" s="298"/>
      <c r="T50" s="298"/>
      <c r="U50" s="298"/>
      <c r="V50" s="298"/>
      <c r="W50" s="298"/>
      <c r="X50" s="298"/>
      <c r="Y50" s="298"/>
      <c r="Z50" s="298"/>
      <c r="AA50" s="298"/>
      <c r="AB50" s="298"/>
      <c r="AC50" s="298"/>
      <c r="AD50" s="298"/>
    </row>
    <row r="51" ht="20.25" customHeight="1">
      <c r="A51" s="298"/>
      <c r="B51" s="298"/>
      <c r="C51" s="298"/>
      <c r="D51" s="298"/>
      <c r="E51" s="298"/>
      <c r="F51" s="298"/>
      <c r="G51" s="298"/>
      <c r="H51" s="298"/>
      <c r="I51" s="298"/>
      <c r="J51" s="298"/>
      <c r="K51" s="298"/>
      <c r="L51" s="298"/>
      <c r="M51" s="298"/>
      <c r="N51" s="298"/>
      <c r="O51" s="298"/>
      <c r="P51" s="298"/>
      <c r="Q51" s="298"/>
      <c r="R51" s="298"/>
      <c r="S51" s="298"/>
      <c r="T51" s="298"/>
      <c r="U51" s="298"/>
      <c r="V51" s="298"/>
      <c r="W51" s="298"/>
      <c r="X51" s="298"/>
      <c r="Y51" s="298"/>
      <c r="Z51" s="298"/>
      <c r="AA51" s="298"/>
      <c r="AB51" s="298"/>
      <c r="AC51" s="298"/>
      <c r="AD51" s="298"/>
    </row>
    <row r="52" ht="20.25" customHeight="1">
      <c r="A52" s="298"/>
      <c r="B52" s="298"/>
      <c r="C52" s="298"/>
      <c r="D52" s="298"/>
      <c r="E52" s="298"/>
      <c r="F52" s="298"/>
      <c r="G52" s="298"/>
      <c r="H52" s="298"/>
      <c r="I52" s="298"/>
      <c r="J52" s="298"/>
      <c r="K52" s="298"/>
      <c r="L52" s="298"/>
      <c r="M52" s="298"/>
      <c r="N52" s="298"/>
      <c r="O52" s="298"/>
      <c r="P52" s="298"/>
      <c r="Q52" s="298"/>
      <c r="R52" s="298"/>
      <c r="S52" s="298"/>
      <c r="T52" s="298"/>
      <c r="U52" s="298"/>
      <c r="V52" s="298"/>
      <c r="W52" s="298"/>
      <c r="X52" s="298"/>
      <c r="Y52" s="298"/>
      <c r="Z52" s="298"/>
      <c r="AA52" s="298"/>
      <c r="AB52" s="298"/>
      <c r="AC52" s="298"/>
      <c r="AD52" s="298"/>
    </row>
    <row r="53" ht="20.25" customHeight="1">
      <c r="A53" s="298"/>
      <c r="B53" s="298"/>
      <c r="C53" s="298"/>
      <c r="D53" s="298"/>
      <c r="E53" s="298"/>
      <c r="F53" s="298"/>
      <c r="G53" s="298"/>
      <c r="H53" s="298"/>
      <c r="I53" s="298"/>
      <c r="J53" s="298"/>
      <c r="K53" s="298"/>
      <c r="L53" s="298"/>
      <c r="M53" s="298"/>
      <c r="N53" s="298"/>
      <c r="O53" s="298"/>
      <c r="P53" s="298"/>
      <c r="Q53" s="298"/>
      <c r="R53" s="298"/>
      <c r="S53" s="298"/>
      <c r="T53" s="298"/>
      <c r="U53" s="298"/>
      <c r="V53" s="298"/>
      <c r="W53" s="298"/>
      <c r="X53" s="298"/>
      <c r="Y53" s="298"/>
      <c r="Z53" s="298"/>
      <c r="AA53" s="298"/>
      <c r="AB53" s="298"/>
      <c r="AC53" s="298"/>
      <c r="AD53" s="298"/>
    </row>
    <row r="54" ht="20.25" customHeight="1">
      <c r="A54" s="298"/>
      <c r="B54" s="298"/>
      <c r="C54" s="298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298"/>
      <c r="P54" s="298"/>
      <c r="Q54" s="298"/>
      <c r="R54" s="298"/>
      <c r="S54" s="298"/>
      <c r="T54" s="298"/>
      <c r="U54" s="298"/>
      <c r="V54" s="298"/>
      <c r="W54" s="298"/>
      <c r="X54" s="298"/>
      <c r="Y54" s="298"/>
      <c r="Z54" s="298"/>
      <c r="AA54" s="298"/>
      <c r="AB54" s="298"/>
      <c r="AC54" s="298"/>
      <c r="AD54" s="298"/>
    </row>
    <row r="55" ht="20.25" customHeight="1">
      <c r="A55" s="298"/>
      <c r="B55" s="298"/>
      <c r="C55" s="298"/>
      <c r="D55" s="298"/>
      <c r="E55" s="298"/>
      <c r="F55" s="298"/>
      <c r="G55" s="298"/>
      <c r="H55" s="298"/>
      <c r="I55" s="298"/>
      <c r="J55" s="298"/>
      <c r="K55" s="298"/>
      <c r="L55" s="298"/>
      <c r="M55" s="298"/>
      <c r="N55" s="298"/>
      <c r="O55" s="298"/>
      <c r="P55" s="298"/>
      <c r="Q55" s="298"/>
      <c r="R55" s="298"/>
      <c r="S55" s="298"/>
      <c r="T55" s="298"/>
      <c r="U55" s="298"/>
      <c r="V55" s="298"/>
      <c r="W55" s="298"/>
      <c r="X55" s="298"/>
      <c r="Y55" s="298"/>
      <c r="Z55" s="298"/>
      <c r="AA55" s="298"/>
      <c r="AB55" s="298"/>
      <c r="AC55" s="298"/>
      <c r="AD55" s="298"/>
    </row>
    <row r="56" ht="20.25" customHeight="1">
      <c r="A56" s="298"/>
      <c r="B56" s="298"/>
      <c r="C56" s="298"/>
      <c r="D56" s="298"/>
      <c r="E56" s="298"/>
      <c r="F56" s="298"/>
      <c r="G56" s="298"/>
      <c r="H56" s="298"/>
      <c r="I56" s="298"/>
      <c r="J56" s="298"/>
      <c r="K56" s="298"/>
      <c r="L56" s="298"/>
      <c r="M56" s="298"/>
      <c r="N56" s="298"/>
      <c r="O56" s="298"/>
      <c r="P56" s="298"/>
      <c r="Q56" s="298"/>
      <c r="R56" s="298"/>
      <c r="S56" s="298"/>
      <c r="T56" s="298"/>
      <c r="U56" s="298"/>
      <c r="V56" s="298"/>
      <c r="W56" s="298"/>
      <c r="X56" s="298"/>
      <c r="Y56" s="298"/>
      <c r="Z56" s="298"/>
      <c r="AA56" s="298"/>
      <c r="AB56" s="298"/>
      <c r="AC56" s="298"/>
      <c r="AD56" s="298"/>
    </row>
    <row r="57" ht="20.25" customHeight="1">
      <c r="A57" s="298"/>
      <c r="B57" s="298"/>
      <c r="C57" s="298"/>
      <c r="D57" s="298"/>
      <c r="E57" s="298"/>
      <c r="F57" s="298"/>
      <c r="G57" s="298"/>
      <c r="H57" s="298"/>
      <c r="I57" s="298"/>
      <c r="J57" s="298"/>
      <c r="K57" s="298"/>
      <c r="L57" s="298"/>
      <c r="M57" s="298"/>
      <c r="N57" s="298"/>
      <c r="O57" s="298"/>
      <c r="P57" s="298"/>
      <c r="Q57" s="298"/>
      <c r="R57" s="298"/>
      <c r="S57" s="298"/>
      <c r="T57" s="298"/>
      <c r="U57" s="298"/>
      <c r="V57" s="298"/>
      <c r="W57" s="298"/>
      <c r="X57" s="298"/>
      <c r="Y57" s="298"/>
      <c r="Z57" s="298"/>
      <c r="AA57" s="298"/>
      <c r="AB57" s="298"/>
      <c r="AC57" s="298"/>
      <c r="AD57" s="298"/>
    </row>
    <row r="58" ht="20.25" customHeight="1">
      <c r="A58" s="298"/>
      <c r="B58" s="298"/>
      <c r="C58" s="298"/>
      <c r="D58" s="298"/>
      <c r="E58" s="298"/>
      <c r="F58" s="298"/>
      <c r="G58" s="298"/>
      <c r="H58" s="298"/>
      <c r="I58" s="298"/>
      <c r="J58" s="298"/>
      <c r="K58" s="298"/>
      <c r="L58" s="298"/>
      <c r="M58" s="298"/>
      <c r="N58" s="298"/>
      <c r="O58" s="298"/>
      <c r="P58" s="298"/>
      <c r="Q58" s="298"/>
      <c r="R58" s="298"/>
      <c r="S58" s="298"/>
      <c r="T58" s="298"/>
      <c r="U58" s="298"/>
      <c r="V58" s="298"/>
      <c r="W58" s="298"/>
      <c r="X58" s="298"/>
      <c r="Y58" s="298"/>
      <c r="Z58" s="298"/>
      <c r="AA58" s="298"/>
      <c r="AB58" s="298"/>
      <c r="AC58" s="298"/>
      <c r="AD58" s="298"/>
    </row>
    <row r="59" ht="20.25" customHeight="1">
      <c r="A59" s="298"/>
      <c r="B59" s="298"/>
      <c r="C59" s="298"/>
      <c r="D59" s="298"/>
      <c r="E59" s="298"/>
      <c r="F59" s="298"/>
      <c r="G59" s="298"/>
      <c r="H59" s="298"/>
      <c r="I59" s="298"/>
      <c r="J59" s="298"/>
      <c r="K59" s="298"/>
      <c r="L59" s="298"/>
      <c r="M59" s="298"/>
      <c r="N59" s="298"/>
      <c r="O59" s="298"/>
      <c r="P59" s="298"/>
      <c r="Q59" s="298"/>
      <c r="R59" s="298"/>
      <c r="S59" s="298"/>
      <c r="T59" s="298"/>
      <c r="U59" s="298"/>
      <c r="V59" s="298"/>
      <c r="W59" s="298"/>
      <c r="X59" s="298"/>
      <c r="Y59" s="298"/>
      <c r="Z59" s="298"/>
      <c r="AA59" s="298"/>
      <c r="AB59" s="298"/>
      <c r="AC59" s="298"/>
      <c r="AD59" s="298"/>
    </row>
    <row r="60" ht="20.25" customHeight="1">
      <c r="A60" s="298"/>
      <c r="B60" s="298"/>
      <c r="C60" s="298"/>
      <c r="D60" s="298"/>
      <c r="E60" s="298"/>
      <c r="F60" s="298"/>
      <c r="G60" s="298"/>
      <c r="H60" s="298"/>
      <c r="I60" s="298"/>
      <c r="J60" s="298"/>
      <c r="K60" s="298"/>
      <c r="L60" s="298"/>
      <c r="M60" s="298"/>
      <c r="N60" s="298"/>
      <c r="O60" s="298"/>
      <c r="P60" s="298"/>
      <c r="Q60" s="298"/>
      <c r="R60" s="298"/>
      <c r="S60" s="298"/>
      <c r="T60" s="298"/>
      <c r="U60" s="298"/>
      <c r="V60" s="298"/>
      <c r="W60" s="298"/>
      <c r="X60" s="298"/>
      <c r="Y60" s="298"/>
      <c r="Z60" s="298"/>
      <c r="AA60" s="298"/>
      <c r="AB60" s="298"/>
      <c r="AC60" s="298"/>
      <c r="AD60" s="298"/>
    </row>
    <row r="61" ht="20.25" customHeight="1">
      <c r="A61" s="298"/>
      <c r="B61" s="298"/>
      <c r="C61" s="298"/>
      <c r="D61" s="298"/>
      <c r="E61" s="298"/>
      <c r="F61" s="298"/>
      <c r="G61" s="298"/>
      <c r="H61" s="298"/>
      <c r="I61" s="298"/>
      <c r="J61" s="298"/>
      <c r="K61" s="298"/>
      <c r="L61" s="298"/>
      <c r="M61" s="298"/>
      <c r="N61" s="298"/>
      <c r="O61" s="298"/>
      <c r="P61" s="298"/>
      <c r="Q61" s="298"/>
      <c r="R61" s="298"/>
      <c r="S61" s="298"/>
      <c r="T61" s="298"/>
      <c r="U61" s="298"/>
      <c r="V61" s="298"/>
      <c r="W61" s="298"/>
      <c r="X61" s="298"/>
      <c r="Y61" s="298"/>
      <c r="Z61" s="298"/>
      <c r="AA61" s="298"/>
      <c r="AB61" s="298"/>
      <c r="AC61" s="298"/>
      <c r="AD61" s="298"/>
    </row>
    <row r="62" ht="20.25" customHeight="1">
      <c r="A62" s="298"/>
      <c r="B62" s="298"/>
      <c r="C62" s="298"/>
      <c r="D62" s="298"/>
      <c r="E62" s="298"/>
      <c r="F62" s="298"/>
      <c r="G62" s="298"/>
      <c r="H62" s="298"/>
      <c r="I62" s="298"/>
      <c r="J62" s="298"/>
      <c r="K62" s="298"/>
      <c r="L62" s="298"/>
      <c r="M62" s="298"/>
      <c r="N62" s="298"/>
      <c r="O62" s="298"/>
      <c r="P62" s="298"/>
      <c r="Q62" s="298"/>
      <c r="R62" s="298"/>
      <c r="S62" s="298"/>
      <c r="T62" s="298"/>
      <c r="U62" s="298"/>
      <c r="V62" s="298"/>
      <c r="W62" s="298"/>
      <c r="X62" s="298"/>
      <c r="Y62" s="298"/>
      <c r="Z62" s="298"/>
      <c r="AA62" s="298"/>
      <c r="AB62" s="298"/>
      <c r="AC62" s="298"/>
      <c r="AD62" s="298"/>
    </row>
    <row r="63" ht="20.25" customHeight="1">
      <c r="A63" s="298"/>
      <c r="B63" s="298"/>
      <c r="C63" s="298"/>
      <c r="D63" s="298"/>
      <c r="E63" s="298"/>
      <c r="F63" s="298"/>
      <c r="G63" s="298"/>
      <c r="H63" s="298"/>
      <c r="I63" s="298"/>
      <c r="J63" s="298"/>
      <c r="K63" s="298"/>
      <c r="L63" s="298"/>
      <c r="M63" s="298"/>
      <c r="N63" s="298"/>
      <c r="O63" s="298"/>
      <c r="P63" s="298"/>
      <c r="Q63" s="298"/>
      <c r="R63" s="298"/>
      <c r="S63" s="298"/>
      <c r="T63" s="298"/>
      <c r="U63" s="298"/>
      <c r="V63" s="298"/>
      <c r="W63" s="298"/>
      <c r="X63" s="298"/>
      <c r="Y63" s="298"/>
      <c r="Z63" s="298"/>
      <c r="AA63" s="298"/>
      <c r="AB63" s="298"/>
      <c r="AC63" s="298"/>
      <c r="AD63" s="298"/>
    </row>
    <row r="64" ht="20.25" customHeight="1">
      <c r="A64" s="298"/>
      <c r="B64" s="298"/>
      <c r="C64" s="298"/>
      <c r="D64" s="298"/>
      <c r="E64" s="298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  <c r="Q64" s="298"/>
      <c r="R64" s="298"/>
      <c r="S64" s="298"/>
      <c r="T64" s="298"/>
      <c r="U64" s="298"/>
      <c r="V64" s="298"/>
      <c r="W64" s="298"/>
      <c r="X64" s="298"/>
      <c r="Y64" s="298"/>
      <c r="Z64" s="298"/>
      <c r="AA64" s="298"/>
      <c r="AB64" s="298"/>
      <c r="AC64" s="298"/>
      <c r="AD64" s="298"/>
    </row>
    <row r="65" ht="20.25" customHeight="1">
      <c r="A65" s="298"/>
      <c r="B65" s="298"/>
      <c r="C65" s="298"/>
      <c r="D65" s="298"/>
      <c r="E65" s="298"/>
      <c r="F65" s="298"/>
      <c r="G65" s="298"/>
      <c r="H65" s="298"/>
      <c r="I65" s="298"/>
      <c r="J65" s="298"/>
      <c r="K65" s="298"/>
      <c r="L65" s="298"/>
      <c r="M65" s="298"/>
      <c r="N65" s="298"/>
      <c r="O65" s="298"/>
      <c r="P65" s="298"/>
      <c r="Q65" s="298"/>
      <c r="R65" s="298"/>
      <c r="S65" s="298"/>
      <c r="T65" s="298"/>
      <c r="U65" s="298"/>
      <c r="V65" s="298"/>
      <c r="W65" s="298"/>
      <c r="X65" s="298"/>
      <c r="Y65" s="298"/>
      <c r="Z65" s="298"/>
      <c r="AA65" s="298"/>
      <c r="AB65" s="298"/>
      <c r="AC65" s="298"/>
      <c r="AD65" s="298"/>
    </row>
    <row r="66" ht="20.25" customHeight="1">
      <c r="A66" s="298"/>
      <c r="B66" s="298"/>
      <c r="C66" s="298"/>
      <c r="D66" s="298"/>
      <c r="E66" s="298"/>
      <c r="F66" s="298"/>
      <c r="G66" s="298"/>
      <c r="H66" s="298"/>
      <c r="I66" s="298"/>
      <c r="J66" s="298"/>
      <c r="K66" s="298"/>
      <c r="L66" s="298"/>
      <c r="M66" s="298"/>
      <c r="N66" s="298"/>
      <c r="O66" s="298"/>
      <c r="P66" s="298"/>
      <c r="Q66" s="298"/>
      <c r="R66" s="298"/>
      <c r="S66" s="298"/>
      <c r="T66" s="298"/>
      <c r="U66" s="298"/>
      <c r="V66" s="298"/>
      <c r="W66" s="298"/>
      <c r="X66" s="298"/>
      <c r="Y66" s="298"/>
      <c r="Z66" s="298"/>
      <c r="AA66" s="298"/>
      <c r="AB66" s="298"/>
      <c r="AC66" s="298"/>
      <c r="AD66" s="298"/>
    </row>
    <row r="67" ht="20.25" customHeight="1">
      <c r="A67" s="298"/>
      <c r="B67" s="298"/>
      <c r="C67" s="298"/>
      <c r="D67" s="298"/>
      <c r="E67" s="298"/>
      <c r="F67" s="298"/>
      <c r="G67" s="298"/>
      <c r="H67" s="298"/>
      <c r="I67" s="298"/>
      <c r="J67" s="298"/>
      <c r="K67" s="298"/>
      <c r="L67" s="298"/>
      <c r="M67" s="298"/>
      <c r="N67" s="298"/>
      <c r="O67" s="298"/>
      <c r="P67" s="298"/>
      <c r="Q67" s="298"/>
      <c r="R67" s="298"/>
      <c r="S67" s="298"/>
      <c r="T67" s="298"/>
      <c r="U67" s="298"/>
      <c r="V67" s="298"/>
      <c r="W67" s="298"/>
      <c r="X67" s="298"/>
      <c r="Y67" s="298"/>
      <c r="Z67" s="298"/>
      <c r="AA67" s="298"/>
      <c r="AB67" s="298"/>
      <c r="AC67" s="298"/>
      <c r="AD67" s="298"/>
    </row>
    <row r="68" ht="20.25" customHeight="1">
      <c r="A68" s="298"/>
      <c r="B68" s="298"/>
      <c r="C68" s="298"/>
      <c r="D68" s="298"/>
      <c r="E68" s="298"/>
      <c r="F68" s="298"/>
      <c r="G68" s="298"/>
      <c r="H68" s="298"/>
      <c r="I68" s="298"/>
      <c r="J68" s="298"/>
      <c r="K68" s="298"/>
      <c r="L68" s="298"/>
      <c r="M68" s="298"/>
      <c r="N68" s="298"/>
      <c r="O68" s="298"/>
      <c r="P68" s="298"/>
      <c r="Q68" s="298"/>
      <c r="R68" s="298"/>
      <c r="S68" s="298"/>
      <c r="T68" s="298"/>
      <c r="U68" s="298"/>
      <c r="V68" s="298"/>
      <c r="W68" s="298"/>
      <c r="X68" s="298"/>
      <c r="Y68" s="298"/>
      <c r="Z68" s="298"/>
      <c r="AA68" s="298"/>
      <c r="AB68" s="298"/>
      <c r="AC68" s="298"/>
      <c r="AD68" s="298"/>
    </row>
    <row r="69" ht="20.25" customHeight="1">
      <c r="A69" s="298"/>
      <c r="B69" s="298"/>
      <c r="C69" s="298"/>
      <c r="D69" s="298"/>
      <c r="E69" s="298"/>
      <c r="F69" s="298"/>
      <c r="G69" s="298"/>
      <c r="H69" s="298"/>
      <c r="I69" s="298"/>
      <c r="J69" s="298"/>
      <c r="K69" s="298"/>
      <c r="L69" s="298"/>
      <c r="M69" s="298"/>
      <c r="N69" s="298"/>
      <c r="O69" s="298"/>
      <c r="P69" s="298"/>
      <c r="Q69" s="298"/>
      <c r="R69" s="298"/>
      <c r="S69" s="298"/>
      <c r="T69" s="298"/>
      <c r="U69" s="298"/>
      <c r="V69" s="298"/>
      <c r="W69" s="298"/>
      <c r="X69" s="298"/>
      <c r="Y69" s="298"/>
      <c r="Z69" s="298"/>
      <c r="AA69" s="298"/>
      <c r="AB69" s="298"/>
      <c r="AC69" s="298"/>
      <c r="AD69" s="298"/>
    </row>
    <row r="70" ht="20.25" customHeight="1">
      <c r="A70" s="298"/>
      <c r="B70" s="298"/>
      <c r="C70" s="298"/>
      <c r="D70" s="298"/>
      <c r="E70" s="298"/>
      <c r="F70" s="298"/>
      <c r="G70" s="298"/>
      <c r="H70" s="298"/>
      <c r="I70" s="298"/>
      <c r="J70" s="298"/>
      <c r="K70" s="298"/>
      <c r="L70" s="298"/>
      <c r="M70" s="298"/>
      <c r="N70" s="298"/>
      <c r="O70" s="298"/>
      <c r="P70" s="298"/>
      <c r="Q70" s="298"/>
      <c r="R70" s="298"/>
      <c r="S70" s="298"/>
      <c r="T70" s="298"/>
      <c r="U70" s="298"/>
      <c r="V70" s="298"/>
      <c r="W70" s="298"/>
      <c r="X70" s="298"/>
      <c r="Y70" s="298"/>
      <c r="Z70" s="298"/>
      <c r="AA70" s="298"/>
      <c r="AB70" s="298"/>
      <c r="AC70" s="298"/>
      <c r="AD70" s="298"/>
    </row>
    <row r="71" ht="20.25" customHeight="1">
      <c r="A71" s="298"/>
      <c r="B71" s="298"/>
      <c r="C71" s="298"/>
      <c r="D71" s="298"/>
      <c r="E71" s="298"/>
      <c r="F71" s="298"/>
      <c r="G71" s="298"/>
      <c r="H71" s="298"/>
      <c r="I71" s="298"/>
      <c r="J71" s="298"/>
      <c r="K71" s="298"/>
      <c r="L71" s="298"/>
      <c r="M71" s="298"/>
      <c r="N71" s="298"/>
      <c r="O71" s="298"/>
      <c r="P71" s="298"/>
      <c r="Q71" s="298"/>
      <c r="R71" s="298"/>
      <c r="S71" s="298"/>
      <c r="T71" s="298"/>
      <c r="U71" s="298"/>
      <c r="V71" s="298"/>
      <c r="W71" s="298"/>
      <c r="X71" s="298"/>
      <c r="Y71" s="298"/>
      <c r="Z71" s="298"/>
      <c r="AA71" s="298"/>
      <c r="AB71" s="298"/>
      <c r="AC71" s="298"/>
      <c r="AD71" s="298"/>
    </row>
    <row r="72" ht="20.25" customHeight="1">
      <c r="A72" s="298"/>
      <c r="B72" s="298"/>
      <c r="C72" s="298"/>
      <c r="D72" s="298"/>
      <c r="E72" s="298"/>
      <c r="F72" s="298"/>
      <c r="G72" s="298"/>
      <c r="H72" s="298"/>
      <c r="I72" s="298"/>
      <c r="J72" s="298"/>
      <c r="K72" s="298"/>
      <c r="L72" s="298"/>
      <c r="M72" s="298"/>
      <c r="N72" s="298"/>
      <c r="O72" s="298"/>
      <c r="P72" s="298"/>
      <c r="Q72" s="298"/>
      <c r="R72" s="298"/>
      <c r="S72" s="298"/>
      <c r="T72" s="298"/>
      <c r="U72" s="298"/>
      <c r="V72" s="298"/>
      <c r="W72" s="298"/>
      <c r="X72" s="298"/>
      <c r="Y72" s="298"/>
      <c r="Z72" s="298"/>
      <c r="AA72" s="298"/>
      <c r="AB72" s="298"/>
      <c r="AC72" s="298"/>
      <c r="AD72" s="298"/>
    </row>
    <row r="73" ht="20.25" customHeight="1">
      <c r="A73" s="298"/>
      <c r="B73" s="298"/>
      <c r="C73" s="298"/>
      <c r="D73" s="298"/>
      <c r="E73" s="298"/>
      <c r="F73" s="298"/>
      <c r="G73" s="298"/>
      <c r="H73" s="298"/>
      <c r="I73" s="298"/>
      <c r="J73" s="298"/>
      <c r="K73" s="298"/>
      <c r="L73" s="298"/>
      <c r="M73" s="298"/>
      <c r="N73" s="298"/>
      <c r="O73" s="298"/>
      <c r="P73" s="298"/>
      <c r="Q73" s="298"/>
      <c r="R73" s="298"/>
      <c r="S73" s="298"/>
      <c r="T73" s="298"/>
      <c r="U73" s="298"/>
      <c r="V73" s="298"/>
      <c r="W73" s="298"/>
      <c r="X73" s="298"/>
      <c r="Y73" s="298"/>
      <c r="Z73" s="298"/>
      <c r="AA73" s="298"/>
      <c r="AB73" s="298"/>
      <c r="AC73" s="298"/>
      <c r="AD73" s="298"/>
    </row>
    <row r="74" ht="20.25" customHeight="1">
      <c r="A74" s="298"/>
      <c r="B74" s="298"/>
      <c r="C74" s="298"/>
      <c r="D74" s="298"/>
      <c r="E74" s="298"/>
      <c r="F74" s="298"/>
      <c r="G74" s="298"/>
      <c r="H74" s="298"/>
      <c r="I74" s="298"/>
      <c r="J74" s="298"/>
      <c r="K74" s="298"/>
      <c r="L74" s="298"/>
      <c r="M74" s="298"/>
      <c r="N74" s="298"/>
      <c r="O74" s="298"/>
      <c r="P74" s="298"/>
      <c r="Q74" s="298"/>
      <c r="R74" s="298"/>
      <c r="S74" s="298"/>
      <c r="T74" s="298"/>
      <c r="U74" s="298"/>
      <c r="V74" s="298"/>
      <c r="W74" s="298"/>
      <c r="X74" s="298"/>
      <c r="Y74" s="298"/>
      <c r="Z74" s="298"/>
      <c r="AA74" s="298"/>
      <c r="AB74" s="298"/>
      <c r="AC74" s="298"/>
      <c r="AD74" s="298"/>
    </row>
    <row r="75" ht="20.25" customHeight="1">
      <c r="A75" s="298"/>
      <c r="B75" s="298"/>
      <c r="C75" s="298"/>
      <c r="D75" s="298"/>
      <c r="E75" s="298"/>
      <c r="F75" s="298"/>
      <c r="G75" s="298"/>
      <c r="H75" s="298"/>
      <c r="I75" s="298"/>
      <c r="J75" s="298"/>
      <c r="K75" s="298"/>
      <c r="L75" s="298"/>
      <c r="M75" s="298"/>
      <c r="N75" s="298"/>
      <c r="O75" s="298"/>
      <c r="P75" s="298"/>
      <c r="Q75" s="298"/>
      <c r="R75" s="298"/>
      <c r="S75" s="298"/>
      <c r="T75" s="298"/>
      <c r="U75" s="298"/>
      <c r="V75" s="298"/>
      <c r="W75" s="298"/>
      <c r="X75" s="298"/>
      <c r="Y75" s="298"/>
      <c r="Z75" s="298"/>
      <c r="AA75" s="298"/>
      <c r="AB75" s="298"/>
      <c r="AC75" s="298"/>
      <c r="AD75" s="298"/>
    </row>
    <row r="76" ht="20.25" customHeight="1">
      <c r="A76" s="298"/>
      <c r="B76" s="298"/>
      <c r="C76" s="298"/>
      <c r="D76" s="298"/>
      <c r="E76" s="298"/>
      <c r="F76" s="298"/>
      <c r="G76" s="298"/>
      <c r="H76" s="298"/>
      <c r="I76" s="298"/>
      <c r="J76" s="298"/>
      <c r="K76" s="298"/>
      <c r="L76" s="298"/>
      <c r="M76" s="298"/>
      <c r="N76" s="298"/>
      <c r="O76" s="298"/>
      <c r="P76" s="298"/>
      <c r="Q76" s="298"/>
      <c r="R76" s="298"/>
      <c r="S76" s="298"/>
      <c r="T76" s="298"/>
      <c r="U76" s="298"/>
      <c r="V76" s="298"/>
      <c r="W76" s="298"/>
      <c r="X76" s="298"/>
      <c r="Y76" s="298"/>
      <c r="Z76" s="298"/>
      <c r="AA76" s="298"/>
      <c r="AB76" s="298"/>
      <c r="AC76" s="298"/>
      <c r="AD76" s="298"/>
    </row>
    <row r="77" ht="20.25" customHeight="1">
      <c r="A77" s="298"/>
      <c r="B77" s="298"/>
      <c r="C77" s="298"/>
      <c r="D77" s="298"/>
      <c r="E77" s="298"/>
      <c r="F77" s="298"/>
      <c r="G77" s="298"/>
      <c r="H77" s="298"/>
      <c r="I77" s="298"/>
      <c r="J77" s="298"/>
      <c r="K77" s="298"/>
      <c r="L77" s="298"/>
      <c r="M77" s="298"/>
      <c r="N77" s="298"/>
      <c r="O77" s="298"/>
      <c r="P77" s="298"/>
      <c r="Q77" s="298"/>
      <c r="R77" s="298"/>
      <c r="S77" s="298"/>
      <c r="T77" s="298"/>
      <c r="U77" s="298"/>
      <c r="V77" s="298"/>
      <c r="W77" s="298"/>
      <c r="X77" s="298"/>
      <c r="Y77" s="298"/>
      <c r="Z77" s="298"/>
      <c r="AA77" s="298"/>
      <c r="AB77" s="298"/>
      <c r="AC77" s="298"/>
      <c r="AD77" s="298"/>
    </row>
    <row r="78" ht="20.25" customHeight="1">
      <c r="A78" s="298"/>
      <c r="B78" s="298"/>
      <c r="C78" s="298"/>
      <c r="D78" s="298"/>
      <c r="E78" s="298"/>
      <c r="F78" s="298"/>
      <c r="G78" s="298"/>
      <c r="H78" s="298"/>
      <c r="I78" s="298"/>
      <c r="J78" s="298"/>
      <c r="K78" s="298"/>
      <c r="L78" s="298"/>
      <c r="M78" s="298"/>
      <c r="N78" s="298"/>
      <c r="O78" s="298"/>
      <c r="P78" s="298"/>
      <c r="Q78" s="298"/>
      <c r="R78" s="298"/>
      <c r="S78" s="298"/>
      <c r="T78" s="298"/>
      <c r="U78" s="298"/>
      <c r="V78" s="298"/>
      <c r="W78" s="298"/>
      <c r="X78" s="298"/>
      <c r="Y78" s="298"/>
      <c r="Z78" s="298"/>
      <c r="AA78" s="298"/>
      <c r="AB78" s="298"/>
      <c r="AC78" s="298"/>
      <c r="AD78" s="298"/>
    </row>
    <row r="79" ht="20.25" customHeight="1">
      <c r="A79" s="298"/>
      <c r="B79" s="298"/>
      <c r="C79" s="298"/>
      <c r="D79" s="298"/>
      <c r="E79" s="298"/>
      <c r="F79" s="298"/>
      <c r="G79" s="298"/>
      <c r="H79" s="298"/>
      <c r="I79" s="298"/>
      <c r="J79" s="298"/>
      <c r="K79" s="298"/>
      <c r="L79" s="298"/>
      <c r="M79" s="298"/>
      <c r="N79" s="298"/>
      <c r="O79" s="298"/>
      <c r="P79" s="298"/>
      <c r="Q79" s="298"/>
      <c r="R79" s="298"/>
      <c r="S79" s="298"/>
      <c r="T79" s="298"/>
      <c r="U79" s="298"/>
      <c r="V79" s="298"/>
      <c r="W79" s="298"/>
      <c r="X79" s="298"/>
      <c r="Y79" s="298"/>
      <c r="Z79" s="298"/>
      <c r="AA79" s="298"/>
      <c r="AB79" s="298"/>
      <c r="AC79" s="298"/>
      <c r="AD79" s="298"/>
    </row>
    <row r="80" ht="20.25" customHeight="1">
      <c r="A80" s="298"/>
      <c r="B80" s="298"/>
      <c r="C80" s="298"/>
      <c r="D80" s="298"/>
      <c r="E80" s="298"/>
      <c r="F80" s="298"/>
      <c r="G80" s="298"/>
      <c r="H80" s="298"/>
      <c r="I80" s="298"/>
      <c r="J80" s="298"/>
      <c r="K80" s="298"/>
      <c r="L80" s="298"/>
      <c r="M80" s="298"/>
      <c r="N80" s="298"/>
      <c r="O80" s="298"/>
      <c r="P80" s="298"/>
      <c r="Q80" s="298"/>
      <c r="R80" s="298"/>
      <c r="S80" s="298"/>
      <c r="T80" s="298"/>
      <c r="U80" s="298"/>
      <c r="V80" s="298"/>
      <c r="W80" s="298"/>
      <c r="X80" s="298"/>
      <c r="Y80" s="298"/>
      <c r="Z80" s="298"/>
      <c r="AA80" s="298"/>
      <c r="AB80" s="298"/>
      <c r="AC80" s="298"/>
      <c r="AD80" s="298"/>
    </row>
    <row r="81" ht="20.25" customHeight="1">
      <c r="A81" s="298"/>
      <c r="B81" s="298"/>
      <c r="C81" s="298"/>
      <c r="D81" s="298"/>
      <c r="E81" s="298"/>
      <c r="F81" s="298"/>
      <c r="G81" s="298"/>
      <c r="H81" s="298"/>
      <c r="I81" s="298"/>
      <c r="J81" s="298"/>
      <c r="K81" s="298"/>
      <c r="L81" s="298"/>
      <c r="M81" s="298"/>
      <c r="N81" s="298"/>
      <c r="O81" s="298"/>
      <c r="P81" s="298"/>
      <c r="Q81" s="298"/>
      <c r="R81" s="298"/>
      <c r="S81" s="298"/>
      <c r="T81" s="298"/>
      <c r="U81" s="298"/>
      <c r="V81" s="298"/>
      <c r="W81" s="298"/>
      <c r="X81" s="298"/>
      <c r="Y81" s="298"/>
      <c r="Z81" s="298"/>
      <c r="AA81" s="298"/>
      <c r="AB81" s="298"/>
      <c r="AC81" s="298"/>
      <c r="AD81" s="298"/>
    </row>
    <row r="82" ht="20.25" customHeight="1">
      <c r="A82" s="298"/>
      <c r="B82" s="298"/>
      <c r="C82" s="298"/>
      <c r="D82" s="298"/>
      <c r="E82" s="298"/>
      <c r="F82" s="298"/>
      <c r="G82" s="298"/>
      <c r="H82" s="298"/>
      <c r="I82" s="298"/>
      <c r="J82" s="298"/>
      <c r="K82" s="298"/>
      <c r="L82" s="298"/>
      <c r="M82" s="298"/>
      <c r="N82" s="298"/>
      <c r="O82" s="298"/>
      <c r="P82" s="298"/>
      <c r="Q82" s="298"/>
      <c r="R82" s="298"/>
      <c r="S82" s="298"/>
      <c r="T82" s="298"/>
      <c r="U82" s="298"/>
      <c r="V82" s="298"/>
      <c r="W82" s="298"/>
      <c r="X82" s="298"/>
      <c r="Y82" s="298"/>
      <c r="Z82" s="298"/>
      <c r="AA82" s="298"/>
      <c r="AB82" s="298"/>
      <c r="AC82" s="298"/>
      <c r="AD82" s="298"/>
    </row>
    <row r="83" ht="20.25" customHeight="1">
      <c r="A83" s="298"/>
      <c r="B83" s="298"/>
      <c r="C83" s="298"/>
      <c r="D83" s="298"/>
      <c r="E83" s="298"/>
      <c r="F83" s="298"/>
      <c r="G83" s="298"/>
      <c r="H83" s="298"/>
      <c r="I83" s="298"/>
      <c r="J83" s="298"/>
      <c r="K83" s="298"/>
      <c r="L83" s="298"/>
      <c r="M83" s="298"/>
      <c r="N83" s="298"/>
      <c r="O83" s="298"/>
      <c r="P83" s="298"/>
      <c r="Q83" s="298"/>
      <c r="R83" s="298"/>
      <c r="S83" s="298"/>
      <c r="T83" s="298"/>
      <c r="U83" s="298"/>
      <c r="V83" s="298"/>
      <c r="W83" s="298"/>
      <c r="X83" s="298"/>
      <c r="Y83" s="298"/>
      <c r="Z83" s="298"/>
      <c r="AA83" s="298"/>
      <c r="AB83" s="298"/>
      <c r="AC83" s="298"/>
      <c r="AD83" s="298"/>
    </row>
    <row r="84" ht="20.25" customHeight="1">
      <c r="A84" s="298"/>
      <c r="B84" s="298"/>
      <c r="C84" s="298"/>
      <c r="D84" s="298"/>
      <c r="E84" s="298"/>
      <c r="F84" s="298"/>
      <c r="G84" s="298"/>
      <c r="H84" s="298"/>
      <c r="I84" s="298"/>
      <c r="J84" s="298"/>
      <c r="K84" s="298"/>
      <c r="L84" s="298"/>
      <c r="M84" s="298"/>
      <c r="N84" s="298"/>
      <c r="O84" s="298"/>
      <c r="P84" s="298"/>
      <c r="Q84" s="298"/>
      <c r="R84" s="298"/>
      <c r="S84" s="298"/>
      <c r="T84" s="298"/>
      <c r="U84" s="298"/>
      <c r="V84" s="298"/>
      <c r="W84" s="298"/>
      <c r="X84" s="298"/>
      <c r="Y84" s="298"/>
      <c r="Z84" s="298"/>
      <c r="AA84" s="298"/>
      <c r="AB84" s="298"/>
      <c r="AC84" s="298"/>
      <c r="AD84" s="298"/>
    </row>
    <row r="85" ht="20.25" customHeight="1">
      <c r="A85" s="298"/>
      <c r="B85" s="298"/>
      <c r="C85" s="298"/>
      <c r="D85" s="298"/>
      <c r="E85" s="298"/>
      <c r="F85" s="298"/>
      <c r="G85" s="298"/>
      <c r="H85" s="298"/>
      <c r="I85" s="298"/>
      <c r="J85" s="298"/>
      <c r="K85" s="298"/>
      <c r="L85" s="298"/>
      <c r="M85" s="298"/>
      <c r="N85" s="298"/>
      <c r="O85" s="298"/>
      <c r="P85" s="298"/>
      <c r="Q85" s="298"/>
      <c r="R85" s="298"/>
      <c r="S85" s="298"/>
      <c r="T85" s="298"/>
      <c r="U85" s="298"/>
      <c r="V85" s="298"/>
      <c r="W85" s="298"/>
      <c r="X85" s="298"/>
      <c r="Y85" s="298"/>
      <c r="Z85" s="298"/>
      <c r="AA85" s="298"/>
      <c r="AB85" s="298"/>
      <c r="AC85" s="298"/>
      <c r="AD85" s="298"/>
    </row>
    <row r="86" ht="20.25" customHeight="1">
      <c r="A86" s="298"/>
      <c r="B86" s="298"/>
      <c r="C86" s="298"/>
      <c r="D86" s="298"/>
      <c r="E86" s="298"/>
      <c r="F86" s="298"/>
      <c r="G86" s="298"/>
      <c r="H86" s="298"/>
      <c r="I86" s="298"/>
      <c r="J86" s="298"/>
      <c r="K86" s="298"/>
      <c r="L86" s="298"/>
      <c r="M86" s="298"/>
      <c r="N86" s="298"/>
      <c r="O86" s="298"/>
      <c r="P86" s="298"/>
      <c r="Q86" s="298"/>
      <c r="R86" s="298"/>
      <c r="S86" s="298"/>
      <c r="T86" s="298"/>
      <c r="U86" s="298"/>
      <c r="V86" s="298"/>
      <c r="W86" s="298"/>
      <c r="X86" s="298"/>
      <c r="Y86" s="298"/>
      <c r="Z86" s="298"/>
      <c r="AA86" s="298"/>
      <c r="AB86" s="298"/>
      <c r="AC86" s="298"/>
      <c r="AD86" s="298"/>
    </row>
    <row r="87" ht="20.25" customHeight="1">
      <c r="A87" s="298"/>
      <c r="B87" s="298"/>
      <c r="C87" s="298"/>
      <c r="D87" s="298"/>
      <c r="E87" s="298"/>
      <c r="F87" s="298"/>
      <c r="G87" s="298"/>
      <c r="H87" s="298"/>
      <c r="I87" s="298"/>
      <c r="J87" s="298"/>
      <c r="K87" s="298"/>
      <c r="L87" s="298"/>
      <c r="M87" s="298"/>
      <c r="N87" s="298"/>
      <c r="O87" s="298"/>
      <c r="P87" s="298"/>
      <c r="Q87" s="298"/>
      <c r="R87" s="298"/>
      <c r="S87" s="298"/>
      <c r="T87" s="298"/>
      <c r="U87" s="298"/>
      <c r="V87" s="298"/>
      <c r="W87" s="298"/>
      <c r="X87" s="298"/>
      <c r="Y87" s="298"/>
      <c r="Z87" s="298"/>
      <c r="AA87" s="298"/>
      <c r="AB87" s="298"/>
      <c r="AC87" s="298"/>
      <c r="AD87" s="298"/>
    </row>
    <row r="88" ht="20.25" customHeight="1">
      <c r="A88" s="298"/>
      <c r="B88" s="298"/>
      <c r="C88" s="298"/>
      <c r="D88" s="298"/>
      <c r="E88" s="298"/>
      <c r="F88" s="298"/>
      <c r="G88" s="298"/>
      <c r="H88" s="298"/>
      <c r="I88" s="298"/>
      <c r="J88" s="298"/>
      <c r="K88" s="298"/>
      <c r="L88" s="298"/>
      <c r="M88" s="298"/>
      <c r="N88" s="298"/>
      <c r="O88" s="298"/>
      <c r="P88" s="298"/>
      <c r="Q88" s="298"/>
      <c r="R88" s="298"/>
      <c r="S88" s="298"/>
      <c r="T88" s="298"/>
      <c r="U88" s="298"/>
      <c r="V88" s="298"/>
      <c r="W88" s="298"/>
      <c r="X88" s="298"/>
      <c r="Y88" s="298"/>
      <c r="Z88" s="298"/>
      <c r="AA88" s="298"/>
      <c r="AB88" s="298"/>
      <c r="AC88" s="298"/>
      <c r="AD88" s="298"/>
    </row>
    <row r="89" ht="20.25" customHeight="1">
      <c r="A89" s="298"/>
      <c r="B89" s="298"/>
      <c r="C89" s="298"/>
      <c r="D89" s="298"/>
      <c r="E89" s="298"/>
      <c r="F89" s="298"/>
      <c r="G89" s="298"/>
      <c r="H89" s="298"/>
      <c r="I89" s="298"/>
      <c r="J89" s="298"/>
      <c r="K89" s="298"/>
      <c r="L89" s="298"/>
      <c r="M89" s="298"/>
      <c r="N89" s="298"/>
      <c r="O89" s="298"/>
      <c r="P89" s="298"/>
      <c r="Q89" s="298"/>
      <c r="R89" s="298"/>
      <c r="S89" s="298"/>
      <c r="T89" s="298"/>
      <c r="U89" s="298"/>
      <c r="V89" s="298"/>
      <c r="W89" s="298"/>
      <c r="X89" s="298"/>
      <c r="Y89" s="298"/>
      <c r="Z89" s="298"/>
      <c r="AA89" s="298"/>
      <c r="AB89" s="298"/>
      <c r="AC89" s="298"/>
      <c r="AD89" s="298"/>
    </row>
    <row r="90" ht="20.25" customHeight="1">
      <c r="A90" s="298"/>
      <c r="B90" s="298"/>
      <c r="C90" s="298"/>
      <c r="D90" s="298"/>
      <c r="E90" s="298"/>
      <c r="F90" s="298"/>
      <c r="G90" s="298"/>
      <c r="H90" s="298"/>
      <c r="I90" s="298"/>
      <c r="J90" s="298"/>
      <c r="K90" s="298"/>
      <c r="L90" s="298"/>
      <c r="M90" s="298"/>
      <c r="N90" s="298"/>
      <c r="O90" s="298"/>
      <c r="P90" s="298"/>
      <c r="Q90" s="298"/>
      <c r="R90" s="298"/>
      <c r="S90" s="298"/>
      <c r="T90" s="298"/>
      <c r="U90" s="298"/>
      <c r="V90" s="298"/>
      <c r="W90" s="298"/>
      <c r="X90" s="298"/>
      <c r="Y90" s="298"/>
      <c r="Z90" s="298"/>
      <c r="AA90" s="298"/>
      <c r="AB90" s="298"/>
      <c r="AC90" s="298"/>
      <c r="AD90" s="298"/>
    </row>
    <row r="91" ht="20.25" customHeight="1">
      <c r="A91" s="298"/>
      <c r="B91" s="298"/>
      <c r="C91" s="298"/>
      <c r="D91" s="298"/>
      <c r="E91" s="298"/>
      <c r="F91" s="298"/>
      <c r="G91" s="298"/>
      <c r="H91" s="298"/>
      <c r="I91" s="298"/>
      <c r="J91" s="298"/>
      <c r="K91" s="298"/>
      <c r="L91" s="298"/>
      <c r="M91" s="298"/>
      <c r="N91" s="298"/>
      <c r="O91" s="298"/>
      <c r="P91" s="298"/>
      <c r="Q91" s="298"/>
      <c r="R91" s="298"/>
      <c r="S91" s="298"/>
      <c r="T91" s="298"/>
      <c r="U91" s="298"/>
      <c r="V91" s="298"/>
      <c r="W91" s="298"/>
      <c r="X91" s="298"/>
      <c r="Y91" s="298"/>
      <c r="Z91" s="298"/>
      <c r="AA91" s="298"/>
      <c r="AB91" s="298"/>
      <c r="AC91" s="298"/>
      <c r="AD91" s="298"/>
    </row>
    <row r="92" ht="20.25" customHeight="1">
      <c r="A92" s="298"/>
      <c r="B92" s="298"/>
      <c r="C92" s="298"/>
      <c r="D92" s="298"/>
      <c r="E92" s="298"/>
      <c r="F92" s="298"/>
      <c r="G92" s="298"/>
      <c r="H92" s="298"/>
      <c r="I92" s="298"/>
      <c r="J92" s="298"/>
      <c r="K92" s="298"/>
      <c r="L92" s="298"/>
      <c r="M92" s="298"/>
      <c r="N92" s="298"/>
      <c r="O92" s="298"/>
      <c r="P92" s="298"/>
      <c r="Q92" s="298"/>
      <c r="R92" s="298"/>
      <c r="S92" s="298"/>
      <c r="T92" s="298"/>
      <c r="U92" s="298"/>
      <c r="V92" s="298"/>
      <c r="W92" s="298"/>
      <c r="X92" s="298"/>
      <c r="Y92" s="298"/>
      <c r="Z92" s="298"/>
      <c r="AA92" s="298"/>
      <c r="AB92" s="298"/>
      <c r="AC92" s="298"/>
      <c r="AD92" s="298"/>
    </row>
    <row r="93" ht="20.25" customHeight="1">
      <c r="A93" s="298"/>
      <c r="B93" s="298"/>
      <c r="C93" s="298"/>
      <c r="D93" s="298"/>
      <c r="E93" s="298"/>
      <c r="F93" s="298"/>
      <c r="G93" s="298"/>
      <c r="H93" s="298"/>
      <c r="I93" s="298"/>
      <c r="J93" s="298"/>
      <c r="K93" s="298"/>
      <c r="L93" s="298"/>
      <c r="M93" s="298"/>
      <c r="N93" s="298"/>
      <c r="O93" s="298"/>
      <c r="P93" s="298"/>
      <c r="Q93" s="298"/>
      <c r="R93" s="298"/>
      <c r="S93" s="298"/>
      <c r="T93" s="298"/>
      <c r="U93" s="298"/>
      <c r="V93" s="298"/>
      <c r="W93" s="298"/>
      <c r="X93" s="298"/>
      <c r="Y93" s="298"/>
      <c r="Z93" s="298"/>
      <c r="AA93" s="298"/>
      <c r="AB93" s="298"/>
      <c r="AC93" s="298"/>
      <c r="AD93" s="298"/>
    </row>
    <row r="94" ht="20.25" customHeight="1">
      <c r="A94" s="298"/>
      <c r="B94" s="298"/>
      <c r="C94" s="298"/>
      <c r="D94" s="298"/>
      <c r="E94" s="298"/>
      <c r="F94" s="298"/>
      <c r="G94" s="298"/>
      <c r="H94" s="298"/>
      <c r="I94" s="298"/>
      <c r="J94" s="298"/>
      <c r="K94" s="298"/>
      <c r="L94" s="298"/>
      <c r="M94" s="298"/>
      <c r="N94" s="298"/>
      <c r="O94" s="298"/>
      <c r="P94" s="298"/>
      <c r="Q94" s="298"/>
      <c r="R94" s="298"/>
      <c r="S94" s="298"/>
      <c r="T94" s="298"/>
      <c r="U94" s="298"/>
      <c r="V94" s="298"/>
      <c r="W94" s="298"/>
      <c r="X94" s="298"/>
      <c r="Y94" s="298"/>
      <c r="Z94" s="298"/>
      <c r="AA94" s="298"/>
      <c r="AB94" s="298"/>
      <c r="AC94" s="298"/>
      <c r="AD94" s="298"/>
    </row>
    <row r="95" ht="20.25" customHeight="1">
      <c r="A95" s="298"/>
      <c r="B95" s="298"/>
      <c r="C95" s="298"/>
      <c r="D95" s="298"/>
      <c r="E95" s="298"/>
      <c r="F95" s="298"/>
      <c r="G95" s="298"/>
      <c r="H95" s="298"/>
      <c r="I95" s="298"/>
      <c r="J95" s="298"/>
      <c r="K95" s="298"/>
      <c r="L95" s="298"/>
      <c r="M95" s="298"/>
      <c r="N95" s="298"/>
      <c r="O95" s="298"/>
      <c r="P95" s="298"/>
      <c r="Q95" s="298"/>
      <c r="R95" s="298"/>
      <c r="S95" s="298"/>
      <c r="T95" s="298"/>
      <c r="U95" s="298"/>
      <c r="V95" s="298"/>
      <c r="W95" s="298"/>
      <c r="X95" s="298"/>
      <c r="Y95" s="298"/>
      <c r="Z95" s="298"/>
      <c r="AA95" s="298"/>
      <c r="AB95" s="298"/>
      <c r="AC95" s="298"/>
      <c r="AD95" s="298"/>
    </row>
    <row r="96" ht="20.25" customHeight="1">
      <c r="A96" s="298"/>
      <c r="B96" s="298"/>
      <c r="C96" s="298"/>
      <c r="D96" s="298"/>
      <c r="E96" s="298"/>
      <c r="F96" s="298"/>
      <c r="G96" s="298"/>
      <c r="H96" s="298"/>
      <c r="I96" s="298"/>
      <c r="J96" s="298"/>
      <c r="K96" s="298"/>
      <c r="L96" s="298"/>
      <c r="M96" s="298"/>
      <c r="N96" s="298"/>
      <c r="O96" s="298"/>
      <c r="P96" s="298"/>
      <c r="Q96" s="298"/>
      <c r="R96" s="298"/>
      <c r="S96" s="298"/>
      <c r="T96" s="298"/>
      <c r="U96" s="298"/>
      <c r="V96" s="298"/>
      <c r="W96" s="298"/>
      <c r="X96" s="298"/>
      <c r="Y96" s="298"/>
      <c r="Z96" s="298"/>
      <c r="AA96" s="298"/>
      <c r="AB96" s="298"/>
      <c r="AC96" s="298"/>
      <c r="AD96" s="298"/>
    </row>
    <row r="97" ht="20.25" customHeight="1">
      <c r="A97" s="298"/>
      <c r="B97" s="298"/>
      <c r="C97" s="298"/>
      <c r="D97" s="298"/>
      <c r="E97" s="298"/>
      <c r="F97" s="298"/>
      <c r="G97" s="298"/>
      <c r="H97" s="298"/>
      <c r="I97" s="298"/>
      <c r="J97" s="298"/>
      <c r="K97" s="298"/>
      <c r="L97" s="298"/>
      <c r="M97" s="298"/>
      <c r="N97" s="298"/>
      <c r="O97" s="298"/>
      <c r="P97" s="298"/>
      <c r="Q97" s="298"/>
      <c r="R97" s="298"/>
      <c r="S97" s="298"/>
      <c r="T97" s="298"/>
      <c r="U97" s="298"/>
      <c r="V97" s="298"/>
      <c r="W97" s="298"/>
      <c r="X97" s="298"/>
      <c r="Y97" s="298"/>
      <c r="Z97" s="298"/>
      <c r="AA97" s="298"/>
      <c r="AB97" s="298"/>
      <c r="AC97" s="298"/>
      <c r="AD97" s="298"/>
    </row>
    <row r="98" ht="20.25" customHeight="1">
      <c r="A98" s="298"/>
      <c r="B98" s="298"/>
      <c r="C98" s="298"/>
      <c r="D98" s="298"/>
      <c r="E98" s="298"/>
      <c r="F98" s="298"/>
      <c r="G98" s="298"/>
      <c r="H98" s="298"/>
      <c r="I98" s="298"/>
      <c r="J98" s="298"/>
      <c r="K98" s="298"/>
      <c r="L98" s="298"/>
      <c r="M98" s="298"/>
      <c r="N98" s="298"/>
      <c r="O98" s="298"/>
      <c r="P98" s="298"/>
      <c r="Q98" s="298"/>
      <c r="R98" s="298"/>
      <c r="S98" s="298"/>
      <c r="T98" s="298"/>
      <c r="U98" s="298"/>
      <c r="V98" s="298"/>
      <c r="W98" s="298"/>
      <c r="X98" s="298"/>
      <c r="Y98" s="298"/>
      <c r="Z98" s="298"/>
      <c r="AA98" s="298"/>
      <c r="AB98" s="298"/>
      <c r="AC98" s="298"/>
      <c r="AD98" s="298"/>
    </row>
    <row r="99" ht="20.25" customHeight="1">
      <c r="A99" s="298"/>
      <c r="B99" s="298"/>
      <c r="C99" s="298"/>
      <c r="D99" s="298"/>
      <c r="E99" s="298"/>
      <c r="F99" s="298"/>
      <c r="G99" s="298"/>
      <c r="H99" s="298"/>
      <c r="I99" s="298"/>
      <c r="J99" s="298"/>
      <c r="K99" s="298"/>
      <c r="L99" s="298"/>
      <c r="M99" s="298"/>
      <c r="N99" s="298"/>
      <c r="O99" s="298"/>
      <c r="P99" s="298"/>
      <c r="Q99" s="298"/>
      <c r="R99" s="298"/>
      <c r="S99" s="298"/>
      <c r="T99" s="298"/>
      <c r="U99" s="298"/>
      <c r="V99" s="298"/>
      <c r="W99" s="298"/>
      <c r="X99" s="298"/>
      <c r="Y99" s="298"/>
      <c r="Z99" s="298"/>
      <c r="AA99" s="298"/>
      <c r="AB99" s="298"/>
      <c r="AC99" s="298"/>
      <c r="AD99" s="298"/>
    </row>
    <row r="100" ht="20.25" customHeight="1">
      <c r="A100" s="298"/>
      <c r="B100" s="298"/>
      <c r="C100" s="298"/>
      <c r="D100" s="298"/>
      <c r="E100" s="298"/>
      <c r="F100" s="298"/>
      <c r="G100" s="298"/>
      <c r="H100" s="298"/>
      <c r="I100" s="298"/>
      <c r="J100" s="298"/>
      <c r="K100" s="298"/>
      <c r="L100" s="298"/>
      <c r="M100" s="298"/>
      <c r="N100" s="298"/>
      <c r="O100" s="298"/>
      <c r="P100" s="298"/>
      <c r="Q100" s="298"/>
      <c r="R100" s="298"/>
      <c r="S100" s="298"/>
      <c r="T100" s="298"/>
      <c r="U100" s="298"/>
      <c r="V100" s="298"/>
      <c r="W100" s="298"/>
      <c r="X100" s="298"/>
      <c r="Y100" s="298"/>
      <c r="Z100" s="298"/>
      <c r="AA100" s="298"/>
      <c r="AB100" s="298"/>
      <c r="AC100" s="298"/>
      <c r="AD100" s="298"/>
    </row>
    <row r="101" ht="20.25" customHeight="1">
      <c r="A101" s="298"/>
      <c r="B101" s="298"/>
      <c r="C101" s="298"/>
      <c r="D101" s="298"/>
      <c r="E101" s="298"/>
      <c r="F101" s="298"/>
      <c r="G101" s="298"/>
      <c r="H101" s="298"/>
      <c r="I101" s="298"/>
      <c r="J101" s="298"/>
      <c r="K101" s="298"/>
      <c r="L101" s="298"/>
      <c r="M101" s="298"/>
      <c r="N101" s="298"/>
      <c r="O101" s="298"/>
      <c r="P101" s="298"/>
      <c r="Q101" s="298"/>
      <c r="R101" s="298"/>
      <c r="S101" s="298"/>
      <c r="T101" s="298"/>
      <c r="U101" s="298"/>
      <c r="V101" s="298"/>
      <c r="W101" s="298"/>
      <c r="X101" s="298"/>
      <c r="Y101" s="298"/>
      <c r="Z101" s="298"/>
      <c r="AA101" s="298"/>
      <c r="AB101" s="298"/>
      <c r="AC101" s="298"/>
      <c r="AD101" s="298"/>
    </row>
    <row r="102" ht="20.25" customHeight="1">
      <c r="A102" s="298"/>
      <c r="B102" s="298"/>
      <c r="C102" s="298"/>
      <c r="D102" s="298"/>
      <c r="E102" s="298"/>
      <c r="F102" s="298"/>
      <c r="G102" s="298"/>
      <c r="H102" s="298"/>
      <c r="I102" s="298"/>
      <c r="J102" s="298"/>
      <c r="K102" s="298"/>
      <c r="L102" s="298"/>
      <c r="M102" s="298"/>
      <c r="N102" s="298"/>
      <c r="O102" s="298"/>
      <c r="P102" s="298"/>
      <c r="Q102" s="298"/>
      <c r="R102" s="298"/>
      <c r="S102" s="298"/>
      <c r="T102" s="298"/>
      <c r="U102" s="298"/>
      <c r="V102" s="298"/>
      <c r="W102" s="298"/>
      <c r="X102" s="298"/>
      <c r="Y102" s="298"/>
      <c r="Z102" s="298"/>
      <c r="AA102" s="298"/>
      <c r="AB102" s="298"/>
      <c r="AC102" s="298"/>
      <c r="AD102" s="298"/>
    </row>
    <row r="103" ht="20.25" customHeight="1">
      <c r="A103" s="298"/>
      <c r="B103" s="298"/>
      <c r="C103" s="298"/>
      <c r="D103" s="298"/>
      <c r="E103" s="298"/>
      <c r="F103" s="298"/>
      <c r="G103" s="298"/>
      <c r="H103" s="298"/>
      <c r="I103" s="298"/>
      <c r="J103" s="298"/>
      <c r="K103" s="298"/>
      <c r="L103" s="298"/>
      <c r="M103" s="298"/>
      <c r="N103" s="298"/>
      <c r="O103" s="298"/>
      <c r="P103" s="298"/>
      <c r="Q103" s="298"/>
      <c r="R103" s="298"/>
      <c r="S103" s="298"/>
      <c r="T103" s="298"/>
      <c r="U103" s="298"/>
      <c r="V103" s="298"/>
      <c r="W103" s="298"/>
      <c r="X103" s="298"/>
      <c r="Y103" s="298"/>
      <c r="Z103" s="298"/>
      <c r="AA103" s="298"/>
      <c r="AB103" s="298"/>
      <c r="AC103" s="298"/>
      <c r="AD103" s="298"/>
    </row>
    <row r="104" ht="20.25" customHeight="1">
      <c r="A104" s="298"/>
      <c r="B104" s="298"/>
      <c r="C104" s="298"/>
      <c r="D104" s="298"/>
      <c r="E104" s="298"/>
      <c r="F104" s="298"/>
      <c r="G104" s="298"/>
      <c r="H104" s="298"/>
      <c r="I104" s="298"/>
      <c r="J104" s="298"/>
      <c r="K104" s="298"/>
      <c r="L104" s="298"/>
      <c r="M104" s="298"/>
      <c r="N104" s="298"/>
      <c r="O104" s="298"/>
      <c r="P104" s="298"/>
      <c r="Q104" s="298"/>
      <c r="R104" s="298"/>
      <c r="S104" s="298"/>
      <c r="T104" s="298"/>
      <c r="U104" s="298"/>
      <c r="V104" s="298"/>
      <c r="W104" s="298"/>
      <c r="X104" s="298"/>
      <c r="Y104" s="298"/>
      <c r="Z104" s="298"/>
      <c r="AA104" s="298"/>
      <c r="AB104" s="298"/>
      <c r="AC104" s="298"/>
      <c r="AD104" s="298"/>
    </row>
    <row r="105" ht="20.25" customHeight="1">
      <c r="A105" s="298"/>
      <c r="B105" s="298"/>
      <c r="C105" s="298"/>
      <c r="D105" s="298"/>
      <c r="E105" s="298"/>
      <c r="F105" s="298"/>
      <c r="G105" s="298"/>
      <c r="H105" s="298"/>
      <c r="I105" s="298"/>
      <c r="J105" s="298"/>
      <c r="K105" s="298"/>
      <c r="L105" s="298"/>
      <c r="M105" s="298"/>
      <c r="N105" s="298"/>
      <c r="O105" s="298"/>
      <c r="P105" s="298"/>
      <c r="Q105" s="298"/>
      <c r="R105" s="298"/>
      <c r="S105" s="298"/>
      <c r="T105" s="298"/>
      <c r="U105" s="298"/>
      <c r="V105" s="298"/>
      <c r="W105" s="298"/>
      <c r="X105" s="298"/>
      <c r="Y105" s="298"/>
      <c r="Z105" s="298"/>
      <c r="AA105" s="298"/>
      <c r="AB105" s="298"/>
      <c r="AC105" s="298"/>
      <c r="AD105" s="298"/>
    </row>
    <row r="106" ht="20.25" customHeight="1">
      <c r="A106" s="298"/>
      <c r="B106" s="298"/>
      <c r="C106" s="298"/>
      <c r="D106" s="298"/>
      <c r="E106" s="298"/>
      <c r="F106" s="298"/>
      <c r="G106" s="298"/>
      <c r="H106" s="298"/>
      <c r="I106" s="298"/>
      <c r="J106" s="298"/>
      <c r="K106" s="298"/>
      <c r="L106" s="298"/>
      <c r="M106" s="298"/>
      <c r="N106" s="298"/>
      <c r="O106" s="298"/>
      <c r="P106" s="298"/>
      <c r="Q106" s="298"/>
      <c r="R106" s="298"/>
      <c r="S106" s="298"/>
      <c r="T106" s="298"/>
      <c r="U106" s="298"/>
      <c r="V106" s="298"/>
      <c r="W106" s="298"/>
      <c r="X106" s="298"/>
      <c r="Y106" s="298"/>
      <c r="Z106" s="298"/>
      <c r="AA106" s="298"/>
      <c r="AB106" s="298"/>
      <c r="AC106" s="298"/>
      <c r="AD106" s="298"/>
    </row>
    <row r="107" ht="20.25" customHeight="1">
      <c r="A107" s="298"/>
      <c r="B107" s="298"/>
      <c r="C107" s="298"/>
      <c r="D107" s="298"/>
      <c r="E107" s="298"/>
      <c r="F107" s="298"/>
      <c r="G107" s="298"/>
      <c r="H107" s="298"/>
      <c r="I107" s="298"/>
      <c r="J107" s="298"/>
      <c r="K107" s="298"/>
      <c r="L107" s="298"/>
      <c r="M107" s="298"/>
      <c r="N107" s="298"/>
      <c r="O107" s="298"/>
      <c r="P107" s="298"/>
      <c r="Q107" s="298"/>
      <c r="R107" s="298"/>
      <c r="S107" s="298"/>
      <c r="T107" s="298"/>
      <c r="U107" s="298"/>
      <c r="V107" s="298"/>
      <c r="W107" s="298"/>
      <c r="X107" s="298"/>
      <c r="Y107" s="298"/>
      <c r="Z107" s="298"/>
      <c r="AA107" s="298"/>
      <c r="AB107" s="298"/>
      <c r="AC107" s="298"/>
      <c r="AD107" s="298"/>
    </row>
    <row r="108" ht="20.25" customHeight="1">
      <c r="A108" s="298"/>
      <c r="B108" s="298"/>
      <c r="C108" s="298"/>
      <c r="D108" s="298"/>
      <c r="E108" s="298"/>
      <c r="F108" s="298"/>
      <c r="G108" s="298"/>
      <c r="H108" s="298"/>
      <c r="I108" s="298"/>
      <c r="J108" s="298"/>
      <c r="K108" s="298"/>
      <c r="L108" s="298"/>
      <c r="M108" s="298"/>
      <c r="N108" s="298"/>
      <c r="O108" s="298"/>
      <c r="P108" s="298"/>
      <c r="Q108" s="298"/>
      <c r="R108" s="298"/>
      <c r="S108" s="298"/>
      <c r="T108" s="298"/>
      <c r="U108" s="298"/>
      <c r="V108" s="298"/>
      <c r="W108" s="298"/>
      <c r="X108" s="298"/>
      <c r="Y108" s="298"/>
      <c r="Z108" s="298"/>
      <c r="AA108" s="298"/>
      <c r="AB108" s="298"/>
      <c r="AC108" s="298"/>
      <c r="AD108" s="298"/>
    </row>
    <row r="109" ht="20.25" customHeight="1">
      <c r="A109" s="298"/>
      <c r="B109" s="298"/>
      <c r="C109" s="298"/>
      <c r="D109" s="298"/>
      <c r="E109" s="298"/>
      <c r="F109" s="298"/>
      <c r="G109" s="298"/>
      <c r="H109" s="298"/>
      <c r="I109" s="298"/>
      <c r="J109" s="298"/>
      <c r="K109" s="298"/>
      <c r="L109" s="298"/>
      <c r="M109" s="298"/>
      <c r="N109" s="298"/>
      <c r="O109" s="298"/>
      <c r="P109" s="298"/>
      <c r="Q109" s="298"/>
      <c r="R109" s="298"/>
      <c r="S109" s="298"/>
      <c r="T109" s="298"/>
      <c r="U109" s="298"/>
      <c r="V109" s="298"/>
      <c r="W109" s="298"/>
      <c r="X109" s="298"/>
      <c r="Y109" s="298"/>
      <c r="Z109" s="298"/>
      <c r="AA109" s="298"/>
      <c r="AB109" s="298"/>
      <c r="AC109" s="298"/>
      <c r="AD109" s="298"/>
    </row>
    <row r="110" ht="20.25" customHeight="1">
      <c r="A110" s="298"/>
      <c r="B110" s="298"/>
      <c r="C110" s="298"/>
      <c r="D110" s="298"/>
      <c r="E110" s="298"/>
      <c r="F110" s="298"/>
      <c r="G110" s="298"/>
      <c r="H110" s="298"/>
      <c r="I110" s="298"/>
      <c r="J110" s="298"/>
      <c r="K110" s="298"/>
      <c r="L110" s="298"/>
      <c r="M110" s="298"/>
      <c r="N110" s="298"/>
      <c r="O110" s="298"/>
      <c r="P110" s="298"/>
      <c r="Q110" s="298"/>
      <c r="R110" s="298"/>
      <c r="S110" s="298"/>
      <c r="T110" s="298"/>
      <c r="U110" s="298"/>
      <c r="V110" s="298"/>
      <c r="W110" s="298"/>
      <c r="X110" s="298"/>
      <c r="Y110" s="298"/>
      <c r="Z110" s="298"/>
      <c r="AA110" s="298"/>
      <c r="AB110" s="298"/>
      <c r="AC110" s="298"/>
      <c r="AD110" s="298"/>
    </row>
    <row r="111" ht="20.25" customHeight="1">
      <c r="A111" s="298"/>
      <c r="B111" s="298"/>
      <c r="C111" s="298"/>
      <c r="D111" s="298"/>
      <c r="E111" s="298"/>
      <c r="F111" s="298"/>
      <c r="G111" s="298"/>
      <c r="H111" s="298"/>
      <c r="I111" s="298"/>
      <c r="J111" s="298"/>
      <c r="K111" s="298"/>
      <c r="L111" s="298"/>
      <c r="M111" s="298"/>
      <c r="N111" s="298"/>
      <c r="O111" s="298"/>
      <c r="P111" s="298"/>
      <c r="Q111" s="298"/>
      <c r="R111" s="298"/>
      <c r="S111" s="298"/>
      <c r="T111" s="298"/>
      <c r="U111" s="298"/>
      <c r="V111" s="298"/>
      <c r="W111" s="298"/>
      <c r="X111" s="298"/>
      <c r="Y111" s="298"/>
      <c r="Z111" s="298"/>
      <c r="AA111" s="298"/>
      <c r="AB111" s="298"/>
      <c r="AC111" s="298"/>
      <c r="AD111" s="298"/>
    </row>
    <row r="112" ht="20.25" customHeight="1">
      <c r="A112" s="298"/>
      <c r="B112" s="298"/>
      <c r="C112" s="298"/>
      <c r="D112" s="298"/>
      <c r="E112" s="298"/>
      <c r="F112" s="298"/>
      <c r="G112" s="298"/>
      <c r="H112" s="298"/>
      <c r="I112" s="298"/>
      <c r="J112" s="298"/>
      <c r="K112" s="298"/>
      <c r="L112" s="298"/>
      <c r="M112" s="298"/>
      <c r="N112" s="298"/>
      <c r="O112" s="298"/>
      <c r="P112" s="298"/>
      <c r="Q112" s="298"/>
      <c r="R112" s="298"/>
      <c r="S112" s="298"/>
      <c r="T112" s="298"/>
      <c r="U112" s="298"/>
      <c r="V112" s="298"/>
      <c r="W112" s="298"/>
      <c r="X112" s="298"/>
      <c r="Y112" s="298"/>
      <c r="Z112" s="298"/>
      <c r="AA112" s="298"/>
      <c r="AB112" s="298"/>
      <c r="AC112" s="298"/>
      <c r="AD112" s="298"/>
    </row>
    <row r="113" ht="20.25" customHeight="1">
      <c r="A113" s="298"/>
      <c r="B113" s="298"/>
      <c r="C113" s="298"/>
      <c r="D113" s="298"/>
      <c r="E113" s="298"/>
      <c r="F113" s="298"/>
      <c r="G113" s="298"/>
      <c r="H113" s="298"/>
      <c r="I113" s="298"/>
      <c r="J113" s="298"/>
      <c r="K113" s="298"/>
      <c r="L113" s="298"/>
      <c r="M113" s="298"/>
      <c r="N113" s="298"/>
      <c r="O113" s="298"/>
      <c r="P113" s="298"/>
      <c r="Q113" s="298"/>
      <c r="R113" s="298"/>
      <c r="S113" s="298"/>
      <c r="T113" s="298"/>
      <c r="U113" s="298"/>
      <c r="V113" s="298"/>
      <c r="W113" s="298"/>
      <c r="X113" s="298"/>
      <c r="Y113" s="298"/>
      <c r="Z113" s="298"/>
      <c r="AA113" s="298"/>
      <c r="AB113" s="298"/>
      <c r="AC113" s="298"/>
      <c r="AD113" s="298"/>
    </row>
    <row r="114" ht="20.25" customHeight="1">
      <c r="A114" s="298"/>
      <c r="B114" s="298"/>
      <c r="C114" s="298"/>
      <c r="D114" s="298"/>
      <c r="E114" s="298"/>
      <c r="F114" s="298"/>
      <c r="G114" s="298"/>
      <c r="H114" s="298"/>
      <c r="I114" s="298"/>
      <c r="J114" s="298"/>
      <c r="K114" s="298"/>
      <c r="L114" s="298"/>
      <c r="M114" s="298"/>
      <c r="N114" s="298"/>
      <c r="O114" s="298"/>
      <c r="P114" s="298"/>
      <c r="Q114" s="298"/>
      <c r="R114" s="298"/>
      <c r="S114" s="298"/>
      <c r="T114" s="298"/>
      <c r="U114" s="298"/>
      <c r="V114" s="298"/>
      <c r="W114" s="298"/>
      <c r="X114" s="298"/>
      <c r="Y114" s="298"/>
      <c r="Z114" s="298"/>
      <c r="AA114" s="298"/>
      <c r="AB114" s="298"/>
      <c r="AC114" s="298"/>
      <c r="AD114" s="298"/>
    </row>
    <row r="115" ht="20.25" customHeight="1">
      <c r="A115" s="298"/>
      <c r="B115" s="298"/>
      <c r="C115" s="298"/>
      <c r="D115" s="298"/>
      <c r="E115" s="298"/>
      <c r="F115" s="298"/>
      <c r="G115" s="298"/>
      <c r="H115" s="298"/>
      <c r="I115" s="298"/>
      <c r="J115" s="298"/>
      <c r="K115" s="298"/>
      <c r="L115" s="298"/>
      <c r="M115" s="298"/>
      <c r="N115" s="298"/>
      <c r="O115" s="298"/>
      <c r="P115" s="298"/>
      <c r="Q115" s="298"/>
      <c r="R115" s="298"/>
      <c r="S115" s="298"/>
      <c r="T115" s="298"/>
      <c r="U115" s="298"/>
      <c r="V115" s="298"/>
      <c r="W115" s="298"/>
      <c r="X115" s="298"/>
      <c r="Y115" s="298"/>
      <c r="Z115" s="298"/>
      <c r="AA115" s="298"/>
      <c r="AB115" s="298"/>
      <c r="AC115" s="298"/>
      <c r="AD115" s="298"/>
    </row>
    <row r="116" ht="20.25" customHeight="1">
      <c r="A116" s="298"/>
      <c r="B116" s="298"/>
      <c r="C116" s="298"/>
      <c r="D116" s="298"/>
      <c r="E116" s="298"/>
      <c r="F116" s="298"/>
      <c r="G116" s="298"/>
      <c r="H116" s="298"/>
      <c r="I116" s="298"/>
      <c r="J116" s="298"/>
      <c r="K116" s="298"/>
      <c r="L116" s="298"/>
      <c r="M116" s="298"/>
      <c r="N116" s="298"/>
      <c r="O116" s="298"/>
      <c r="P116" s="298"/>
      <c r="Q116" s="298"/>
      <c r="R116" s="298"/>
      <c r="S116" s="298"/>
      <c r="T116" s="298"/>
      <c r="U116" s="298"/>
      <c r="V116" s="298"/>
      <c r="W116" s="298"/>
      <c r="X116" s="298"/>
      <c r="Y116" s="298"/>
      <c r="Z116" s="298"/>
      <c r="AA116" s="298"/>
      <c r="AB116" s="298"/>
      <c r="AC116" s="298"/>
      <c r="AD116" s="298"/>
    </row>
    <row r="117" ht="20.25" customHeight="1">
      <c r="A117" s="298"/>
      <c r="B117" s="298"/>
      <c r="C117" s="298"/>
      <c r="D117" s="298"/>
      <c r="E117" s="298"/>
      <c r="F117" s="298"/>
      <c r="G117" s="298"/>
      <c r="H117" s="298"/>
      <c r="I117" s="298"/>
      <c r="J117" s="298"/>
      <c r="K117" s="298"/>
      <c r="L117" s="298"/>
      <c r="M117" s="298"/>
      <c r="N117" s="298"/>
      <c r="O117" s="298"/>
      <c r="P117" s="298"/>
      <c r="Q117" s="298"/>
      <c r="R117" s="298"/>
      <c r="S117" s="298"/>
      <c r="T117" s="298"/>
      <c r="U117" s="298"/>
      <c r="V117" s="298"/>
      <c r="W117" s="298"/>
      <c r="X117" s="298"/>
      <c r="Y117" s="298"/>
      <c r="Z117" s="298"/>
      <c r="AA117" s="298"/>
      <c r="AB117" s="298"/>
      <c r="AC117" s="298"/>
      <c r="AD117" s="298"/>
    </row>
    <row r="118" ht="20.25" customHeight="1">
      <c r="A118" s="298"/>
      <c r="B118" s="298"/>
      <c r="C118" s="298"/>
      <c r="D118" s="298"/>
      <c r="E118" s="298"/>
      <c r="F118" s="298"/>
      <c r="G118" s="298"/>
      <c r="H118" s="298"/>
      <c r="I118" s="298"/>
      <c r="J118" s="298"/>
      <c r="K118" s="298"/>
      <c r="L118" s="298"/>
      <c r="M118" s="298"/>
      <c r="N118" s="298"/>
      <c r="O118" s="298"/>
      <c r="P118" s="298"/>
      <c r="Q118" s="298"/>
      <c r="R118" s="298"/>
      <c r="S118" s="298"/>
      <c r="T118" s="298"/>
      <c r="U118" s="298"/>
      <c r="V118" s="298"/>
      <c r="W118" s="298"/>
      <c r="X118" s="298"/>
      <c r="Y118" s="298"/>
      <c r="Z118" s="298"/>
      <c r="AA118" s="298"/>
      <c r="AB118" s="298"/>
      <c r="AC118" s="298"/>
      <c r="AD118" s="298"/>
    </row>
    <row r="119" ht="20.25" customHeight="1">
      <c r="A119" s="298"/>
      <c r="B119" s="298"/>
      <c r="C119" s="298"/>
      <c r="D119" s="298"/>
      <c r="E119" s="298"/>
      <c r="F119" s="298"/>
      <c r="G119" s="298"/>
      <c r="H119" s="298"/>
      <c r="I119" s="298"/>
      <c r="J119" s="298"/>
      <c r="K119" s="298"/>
      <c r="L119" s="298"/>
      <c r="M119" s="298"/>
      <c r="N119" s="298"/>
      <c r="O119" s="298"/>
      <c r="P119" s="298"/>
      <c r="Q119" s="298"/>
      <c r="R119" s="298"/>
      <c r="S119" s="298"/>
      <c r="T119" s="298"/>
      <c r="U119" s="298"/>
      <c r="V119" s="298"/>
      <c r="W119" s="298"/>
      <c r="X119" s="298"/>
      <c r="Y119" s="298"/>
      <c r="Z119" s="298"/>
      <c r="AA119" s="298"/>
      <c r="AB119" s="298"/>
      <c r="AC119" s="298"/>
      <c r="AD119" s="298"/>
    </row>
    <row r="120" ht="20.25" customHeight="1">
      <c r="A120" s="298"/>
      <c r="B120" s="298"/>
      <c r="C120" s="298"/>
      <c r="D120" s="298"/>
      <c r="E120" s="298"/>
      <c r="F120" s="298"/>
      <c r="G120" s="298"/>
      <c r="H120" s="298"/>
      <c r="I120" s="298"/>
      <c r="J120" s="298"/>
      <c r="K120" s="298"/>
      <c r="L120" s="298"/>
      <c r="M120" s="298"/>
      <c r="N120" s="298"/>
      <c r="O120" s="298"/>
      <c r="P120" s="298"/>
      <c r="Q120" s="298"/>
      <c r="R120" s="298"/>
      <c r="S120" s="298"/>
      <c r="T120" s="298"/>
      <c r="U120" s="298"/>
      <c r="V120" s="298"/>
      <c r="W120" s="298"/>
      <c r="X120" s="298"/>
      <c r="Y120" s="298"/>
      <c r="Z120" s="298"/>
      <c r="AA120" s="298"/>
      <c r="AB120" s="298"/>
      <c r="AC120" s="298"/>
      <c r="AD120" s="298"/>
    </row>
    <row r="121" ht="20.25" customHeight="1">
      <c r="A121" s="298"/>
      <c r="B121" s="298"/>
      <c r="C121" s="298"/>
      <c r="D121" s="298"/>
      <c r="E121" s="298"/>
      <c r="F121" s="298"/>
      <c r="G121" s="298"/>
      <c r="H121" s="298"/>
      <c r="I121" s="298"/>
      <c r="J121" s="298"/>
      <c r="K121" s="298"/>
      <c r="L121" s="298"/>
      <c r="M121" s="298"/>
      <c r="N121" s="298"/>
      <c r="O121" s="298"/>
      <c r="P121" s="298"/>
      <c r="Q121" s="298"/>
      <c r="R121" s="298"/>
      <c r="S121" s="298"/>
      <c r="T121" s="298"/>
      <c r="U121" s="298"/>
      <c r="V121" s="298"/>
      <c r="W121" s="298"/>
      <c r="X121" s="298"/>
      <c r="Y121" s="298"/>
      <c r="Z121" s="298"/>
      <c r="AA121" s="298"/>
      <c r="AB121" s="298"/>
      <c r="AC121" s="298"/>
      <c r="AD121" s="298"/>
    </row>
    <row r="122" ht="20.25" customHeight="1">
      <c r="A122" s="298"/>
      <c r="B122" s="298"/>
      <c r="C122" s="298"/>
      <c r="D122" s="298"/>
      <c r="E122" s="298"/>
      <c r="F122" s="298"/>
      <c r="G122" s="298"/>
      <c r="H122" s="298"/>
      <c r="I122" s="298"/>
      <c r="J122" s="298"/>
      <c r="K122" s="298"/>
      <c r="L122" s="298"/>
      <c r="M122" s="298"/>
      <c r="N122" s="298"/>
      <c r="O122" s="298"/>
      <c r="P122" s="298"/>
      <c r="Q122" s="298"/>
      <c r="R122" s="298"/>
      <c r="S122" s="298"/>
      <c r="T122" s="298"/>
      <c r="U122" s="298"/>
      <c r="V122" s="298"/>
      <c r="W122" s="298"/>
      <c r="X122" s="298"/>
      <c r="Y122" s="298"/>
      <c r="Z122" s="298"/>
      <c r="AA122" s="298"/>
      <c r="AB122" s="298"/>
      <c r="AC122" s="298"/>
      <c r="AD122" s="298"/>
    </row>
    <row r="123" ht="20.25" customHeight="1">
      <c r="A123" s="298"/>
      <c r="B123" s="298"/>
      <c r="C123" s="298"/>
      <c r="D123" s="298"/>
      <c r="E123" s="298"/>
      <c r="F123" s="298"/>
      <c r="G123" s="298"/>
      <c r="H123" s="298"/>
      <c r="I123" s="298"/>
      <c r="J123" s="298"/>
      <c r="K123" s="298"/>
      <c r="L123" s="298"/>
      <c r="M123" s="298"/>
      <c r="N123" s="298"/>
      <c r="O123" s="298"/>
      <c r="P123" s="298"/>
      <c r="Q123" s="298"/>
      <c r="R123" s="298"/>
      <c r="S123" s="298"/>
      <c r="T123" s="298"/>
      <c r="U123" s="298"/>
      <c r="V123" s="298"/>
      <c r="W123" s="298"/>
      <c r="X123" s="298"/>
      <c r="Y123" s="298"/>
      <c r="Z123" s="298"/>
      <c r="AA123" s="298"/>
      <c r="AB123" s="298"/>
      <c r="AC123" s="298"/>
      <c r="AD123" s="298"/>
    </row>
    <row r="124" ht="20.25" customHeight="1">
      <c r="A124" s="298"/>
      <c r="B124" s="298"/>
      <c r="C124" s="298"/>
      <c r="D124" s="298"/>
      <c r="E124" s="298"/>
      <c r="F124" s="298"/>
      <c r="G124" s="298"/>
      <c r="H124" s="298"/>
      <c r="I124" s="298"/>
      <c r="J124" s="298"/>
      <c r="K124" s="298"/>
      <c r="L124" s="298"/>
      <c r="M124" s="298"/>
      <c r="N124" s="298"/>
      <c r="O124" s="298"/>
      <c r="P124" s="298"/>
      <c r="Q124" s="298"/>
      <c r="R124" s="298"/>
      <c r="S124" s="298"/>
      <c r="T124" s="298"/>
      <c r="U124" s="298"/>
      <c r="V124" s="298"/>
      <c r="W124" s="298"/>
      <c r="X124" s="298"/>
      <c r="Y124" s="298"/>
      <c r="Z124" s="298"/>
      <c r="AA124" s="298"/>
      <c r="AB124" s="298"/>
      <c r="AC124" s="298"/>
      <c r="AD124" s="298"/>
    </row>
    <row r="125" ht="20.25" customHeight="1">
      <c r="A125" s="298"/>
      <c r="B125" s="298"/>
      <c r="C125" s="298"/>
      <c r="D125" s="298"/>
      <c r="E125" s="298"/>
      <c r="F125" s="298"/>
      <c r="G125" s="298"/>
      <c r="H125" s="298"/>
      <c r="I125" s="298"/>
      <c r="J125" s="298"/>
      <c r="K125" s="298"/>
      <c r="L125" s="298"/>
      <c r="M125" s="298"/>
      <c r="N125" s="298"/>
      <c r="O125" s="298"/>
      <c r="P125" s="298"/>
      <c r="Q125" s="298"/>
      <c r="R125" s="298"/>
      <c r="S125" s="298"/>
      <c r="T125" s="298"/>
      <c r="U125" s="298"/>
      <c r="V125" s="298"/>
      <c r="W125" s="298"/>
      <c r="X125" s="298"/>
      <c r="Y125" s="298"/>
      <c r="Z125" s="298"/>
      <c r="AA125" s="298"/>
      <c r="AB125" s="298"/>
      <c r="AC125" s="298"/>
      <c r="AD125" s="298"/>
    </row>
    <row r="126" ht="20.25" customHeight="1">
      <c r="A126" s="298"/>
      <c r="B126" s="298"/>
      <c r="C126" s="298"/>
      <c r="D126" s="298"/>
      <c r="E126" s="298"/>
      <c r="F126" s="298"/>
      <c r="G126" s="298"/>
      <c r="H126" s="298"/>
      <c r="I126" s="298"/>
      <c r="J126" s="298"/>
      <c r="K126" s="298"/>
      <c r="L126" s="298"/>
      <c r="M126" s="298"/>
      <c r="N126" s="298"/>
      <c r="O126" s="298"/>
      <c r="P126" s="298"/>
      <c r="Q126" s="298"/>
      <c r="R126" s="298"/>
      <c r="S126" s="298"/>
      <c r="T126" s="298"/>
      <c r="U126" s="298"/>
      <c r="V126" s="298"/>
      <c r="W126" s="298"/>
      <c r="X126" s="298"/>
      <c r="Y126" s="298"/>
      <c r="Z126" s="298"/>
      <c r="AA126" s="298"/>
      <c r="AB126" s="298"/>
      <c r="AC126" s="298"/>
      <c r="AD126" s="298"/>
    </row>
    <row r="127" ht="20.25" customHeight="1">
      <c r="A127" s="298"/>
      <c r="B127" s="298"/>
      <c r="C127" s="298"/>
      <c r="D127" s="298"/>
      <c r="E127" s="298"/>
      <c r="F127" s="298"/>
      <c r="G127" s="298"/>
      <c r="H127" s="298"/>
      <c r="I127" s="298"/>
      <c r="J127" s="298"/>
      <c r="K127" s="298"/>
      <c r="L127" s="298"/>
      <c r="M127" s="298"/>
      <c r="N127" s="298"/>
      <c r="O127" s="298"/>
      <c r="P127" s="298"/>
      <c r="Q127" s="298"/>
      <c r="R127" s="298"/>
      <c r="S127" s="298"/>
      <c r="T127" s="298"/>
      <c r="U127" s="298"/>
      <c r="V127" s="298"/>
      <c r="W127" s="298"/>
      <c r="X127" s="298"/>
      <c r="Y127" s="298"/>
      <c r="Z127" s="298"/>
      <c r="AA127" s="298"/>
      <c r="AB127" s="298"/>
      <c r="AC127" s="298"/>
      <c r="AD127" s="298"/>
    </row>
    <row r="128" ht="20.25" customHeight="1">
      <c r="A128" s="298"/>
      <c r="B128" s="298"/>
      <c r="C128" s="298"/>
      <c r="D128" s="298"/>
      <c r="E128" s="298"/>
      <c r="F128" s="298"/>
      <c r="G128" s="298"/>
      <c r="H128" s="298"/>
      <c r="I128" s="298"/>
      <c r="J128" s="298"/>
      <c r="K128" s="298"/>
      <c r="L128" s="298"/>
      <c r="M128" s="298"/>
      <c r="N128" s="298"/>
      <c r="O128" s="298"/>
      <c r="P128" s="298"/>
      <c r="Q128" s="298"/>
      <c r="R128" s="298"/>
      <c r="S128" s="298"/>
      <c r="T128" s="298"/>
      <c r="U128" s="298"/>
      <c r="V128" s="298"/>
      <c r="W128" s="298"/>
      <c r="X128" s="298"/>
      <c r="Y128" s="298"/>
      <c r="Z128" s="298"/>
      <c r="AA128" s="298"/>
      <c r="AB128" s="298"/>
      <c r="AC128" s="298"/>
      <c r="AD128" s="298"/>
    </row>
    <row r="129" ht="20.25" customHeight="1">
      <c r="A129" s="298"/>
      <c r="B129" s="298"/>
      <c r="C129" s="298"/>
      <c r="D129" s="298"/>
      <c r="E129" s="298"/>
      <c r="F129" s="298"/>
      <c r="G129" s="298"/>
      <c r="H129" s="298"/>
      <c r="I129" s="298"/>
      <c r="J129" s="298"/>
      <c r="K129" s="298"/>
      <c r="L129" s="298"/>
      <c r="M129" s="298"/>
      <c r="N129" s="298"/>
      <c r="O129" s="298"/>
      <c r="P129" s="298"/>
      <c r="Q129" s="298"/>
      <c r="R129" s="298"/>
      <c r="S129" s="298"/>
      <c r="T129" s="298"/>
      <c r="U129" s="298"/>
      <c r="V129" s="298"/>
      <c r="W129" s="298"/>
      <c r="X129" s="298"/>
      <c r="Y129" s="298"/>
      <c r="Z129" s="298"/>
      <c r="AA129" s="298"/>
      <c r="AB129" s="298"/>
      <c r="AC129" s="298"/>
      <c r="AD129" s="298"/>
    </row>
    <row r="130" ht="20.25" customHeight="1">
      <c r="A130" s="298"/>
      <c r="B130" s="298"/>
      <c r="C130" s="298"/>
      <c r="D130" s="298"/>
      <c r="E130" s="298"/>
      <c r="F130" s="298"/>
      <c r="G130" s="298"/>
      <c r="H130" s="298"/>
      <c r="I130" s="298"/>
      <c r="J130" s="298"/>
      <c r="K130" s="298"/>
      <c r="L130" s="298"/>
      <c r="M130" s="298"/>
      <c r="N130" s="298"/>
      <c r="O130" s="298"/>
      <c r="P130" s="298"/>
      <c r="Q130" s="298"/>
      <c r="R130" s="298"/>
      <c r="S130" s="298"/>
      <c r="T130" s="298"/>
      <c r="U130" s="298"/>
      <c r="V130" s="298"/>
      <c r="W130" s="298"/>
      <c r="X130" s="298"/>
      <c r="Y130" s="298"/>
      <c r="Z130" s="298"/>
      <c r="AA130" s="298"/>
      <c r="AB130" s="298"/>
      <c r="AC130" s="298"/>
      <c r="AD130" s="298"/>
    </row>
    <row r="131" ht="20.25" customHeight="1">
      <c r="A131" s="298"/>
      <c r="B131" s="298"/>
      <c r="C131" s="298"/>
      <c r="D131" s="298"/>
      <c r="E131" s="298"/>
      <c r="F131" s="298"/>
      <c r="G131" s="298"/>
      <c r="H131" s="298"/>
      <c r="I131" s="298"/>
      <c r="J131" s="298"/>
      <c r="K131" s="298"/>
      <c r="L131" s="298"/>
      <c r="M131" s="298"/>
      <c r="N131" s="298"/>
      <c r="O131" s="298"/>
      <c r="P131" s="298"/>
      <c r="Q131" s="298"/>
      <c r="R131" s="298"/>
      <c r="S131" s="298"/>
      <c r="T131" s="298"/>
      <c r="U131" s="298"/>
      <c r="V131" s="298"/>
      <c r="W131" s="298"/>
      <c r="X131" s="298"/>
      <c r="Y131" s="298"/>
      <c r="Z131" s="298"/>
      <c r="AA131" s="298"/>
      <c r="AB131" s="298"/>
      <c r="AC131" s="298"/>
      <c r="AD131" s="298"/>
    </row>
    <row r="132" ht="20.25" customHeight="1">
      <c r="A132" s="298"/>
      <c r="B132" s="298"/>
      <c r="C132" s="298"/>
      <c r="D132" s="298"/>
      <c r="E132" s="298"/>
      <c r="F132" s="298"/>
      <c r="G132" s="298"/>
      <c r="H132" s="298"/>
      <c r="I132" s="298"/>
      <c r="J132" s="298"/>
      <c r="K132" s="298"/>
      <c r="L132" s="298"/>
      <c r="M132" s="298"/>
      <c r="N132" s="298"/>
      <c r="O132" s="298"/>
      <c r="P132" s="298"/>
      <c r="Q132" s="298"/>
      <c r="R132" s="298"/>
      <c r="S132" s="298"/>
      <c r="T132" s="298"/>
      <c r="U132" s="298"/>
      <c r="V132" s="298"/>
      <c r="W132" s="298"/>
      <c r="X132" s="298"/>
      <c r="Y132" s="298"/>
      <c r="Z132" s="298"/>
      <c r="AA132" s="298"/>
      <c r="AB132" s="298"/>
      <c r="AC132" s="298"/>
      <c r="AD132" s="298"/>
    </row>
    <row r="133" ht="20.25" customHeight="1">
      <c r="A133" s="298"/>
      <c r="B133" s="298"/>
      <c r="C133" s="298"/>
      <c r="D133" s="298"/>
      <c r="E133" s="298"/>
      <c r="F133" s="298"/>
      <c r="G133" s="298"/>
      <c r="H133" s="298"/>
      <c r="I133" s="298"/>
      <c r="J133" s="298"/>
      <c r="K133" s="298"/>
      <c r="L133" s="298"/>
      <c r="M133" s="298"/>
      <c r="N133" s="298"/>
      <c r="O133" s="298"/>
      <c r="P133" s="298"/>
      <c r="Q133" s="298"/>
      <c r="R133" s="298"/>
      <c r="S133" s="298"/>
      <c r="T133" s="298"/>
      <c r="U133" s="298"/>
      <c r="V133" s="298"/>
      <c r="W133" s="298"/>
      <c r="X133" s="298"/>
      <c r="Y133" s="298"/>
      <c r="Z133" s="298"/>
      <c r="AA133" s="298"/>
      <c r="AB133" s="298"/>
      <c r="AC133" s="298"/>
      <c r="AD133" s="298"/>
    </row>
    <row r="134" ht="20.25" customHeight="1">
      <c r="A134" s="298"/>
      <c r="B134" s="298"/>
      <c r="C134" s="298"/>
      <c r="D134" s="298"/>
      <c r="E134" s="298"/>
      <c r="F134" s="298"/>
      <c r="G134" s="298"/>
      <c r="H134" s="298"/>
      <c r="I134" s="298"/>
      <c r="J134" s="298"/>
      <c r="K134" s="298"/>
      <c r="L134" s="298"/>
      <c r="M134" s="298"/>
      <c r="N134" s="298"/>
      <c r="O134" s="298"/>
      <c r="P134" s="298"/>
      <c r="Q134" s="298"/>
      <c r="R134" s="298"/>
      <c r="S134" s="298"/>
      <c r="T134" s="298"/>
      <c r="U134" s="298"/>
      <c r="V134" s="298"/>
      <c r="W134" s="298"/>
      <c r="X134" s="298"/>
      <c r="Y134" s="298"/>
      <c r="Z134" s="298"/>
      <c r="AA134" s="298"/>
      <c r="AB134" s="298"/>
      <c r="AC134" s="298"/>
      <c r="AD134" s="298"/>
    </row>
    <row r="135" ht="20.25" customHeight="1">
      <c r="A135" s="298"/>
      <c r="B135" s="298"/>
      <c r="C135" s="298"/>
      <c r="D135" s="298"/>
      <c r="E135" s="298"/>
      <c r="F135" s="298"/>
      <c r="G135" s="298"/>
      <c r="H135" s="298"/>
      <c r="I135" s="298"/>
      <c r="J135" s="298"/>
      <c r="K135" s="298"/>
      <c r="L135" s="298"/>
      <c r="M135" s="298"/>
      <c r="N135" s="298"/>
      <c r="O135" s="298"/>
      <c r="P135" s="298"/>
      <c r="Q135" s="298"/>
      <c r="R135" s="298"/>
      <c r="S135" s="298"/>
      <c r="T135" s="298"/>
      <c r="U135" s="298"/>
      <c r="V135" s="298"/>
      <c r="W135" s="298"/>
      <c r="X135" s="298"/>
      <c r="Y135" s="298"/>
      <c r="Z135" s="298"/>
      <c r="AA135" s="298"/>
      <c r="AB135" s="298"/>
      <c r="AC135" s="298"/>
      <c r="AD135" s="298"/>
    </row>
    <row r="136" ht="20.25" customHeight="1">
      <c r="A136" s="298"/>
      <c r="B136" s="298"/>
      <c r="C136" s="298"/>
      <c r="D136" s="298"/>
      <c r="E136" s="298"/>
      <c r="F136" s="298"/>
      <c r="G136" s="298"/>
      <c r="H136" s="298"/>
      <c r="I136" s="298"/>
      <c r="J136" s="298"/>
      <c r="K136" s="298"/>
      <c r="L136" s="298"/>
      <c r="M136" s="298"/>
      <c r="N136" s="298"/>
      <c r="O136" s="298"/>
      <c r="P136" s="298"/>
      <c r="Q136" s="298"/>
      <c r="R136" s="298"/>
      <c r="S136" s="298"/>
      <c r="T136" s="298"/>
      <c r="U136" s="298"/>
      <c r="V136" s="298"/>
      <c r="W136" s="298"/>
      <c r="X136" s="298"/>
      <c r="Y136" s="298"/>
      <c r="Z136" s="298"/>
      <c r="AA136" s="298"/>
      <c r="AB136" s="298"/>
      <c r="AC136" s="298"/>
      <c r="AD136" s="298"/>
    </row>
    <row r="137" ht="20.25" customHeight="1">
      <c r="A137" s="298"/>
      <c r="B137" s="298"/>
      <c r="C137" s="298"/>
      <c r="D137" s="298"/>
      <c r="E137" s="298"/>
      <c r="F137" s="298"/>
      <c r="G137" s="298"/>
      <c r="H137" s="298"/>
      <c r="I137" s="298"/>
      <c r="J137" s="298"/>
      <c r="K137" s="298"/>
      <c r="L137" s="298"/>
      <c r="M137" s="298"/>
      <c r="N137" s="298"/>
      <c r="O137" s="298"/>
      <c r="P137" s="298"/>
      <c r="Q137" s="298"/>
      <c r="R137" s="298"/>
      <c r="S137" s="298"/>
      <c r="T137" s="298"/>
      <c r="U137" s="298"/>
      <c r="V137" s="298"/>
      <c r="W137" s="298"/>
      <c r="X137" s="298"/>
      <c r="Y137" s="298"/>
      <c r="Z137" s="298"/>
      <c r="AA137" s="298"/>
      <c r="AB137" s="298"/>
      <c r="AC137" s="298"/>
      <c r="AD137" s="298"/>
    </row>
    <row r="138" ht="20.25" customHeight="1">
      <c r="A138" s="298"/>
      <c r="B138" s="298"/>
      <c r="C138" s="298"/>
      <c r="D138" s="298"/>
      <c r="E138" s="298"/>
      <c r="F138" s="298"/>
      <c r="G138" s="298"/>
      <c r="H138" s="298"/>
      <c r="I138" s="298"/>
      <c r="J138" s="298"/>
      <c r="K138" s="298"/>
      <c r="L138" s="298"/>
      <c r="M138" s="298"/>
      <c r="N138" s="298"/>
      <c r="O138" s="298"/>
      <c r="P138" s="298"/>
      <c r="Q138" s="298"/>
      <c r="R138" s="298"/>
      <c r="S138" s="298"/>
      <c r="T138" s="298"/>
      <c r="U138" s="298"/>
      <c r="V138" s="298"/>
      <c r="W138" s="298"/>
      <c r="X138" s="298"/>
      <c r="Y138" s="298"/>
      <c r="Z138" s="298"/>
      <c r="AA138" s="298"/>
      <c r="AB138" s="298"/>
      <c r="AC138" s="298"/>
      <c r="AD138" s="298"/>
    </row>
    <row r="139" ht="20.25" customHeight="1">
      <c r="A139" s="298"/>
      <c r="B139" s="298"/>
      <c r="C139" s="298"/>
      <c r="D139" s="298"/>
      <c r="E139" s="298"/>
      <c r="F139" s="298"/>
      <c r="G139" s="298"/>
      <c r="H139" s="298"/>
      <c r="I139" s="298"/>
      <c r="J139" s="298"/>
      <c r="K139" s="298"/>
      <c r="L139" s="298"/>
      <c r="M139" s="298"/>
      <c r="N139" s="298"/>
      <c r="O139" s="298"/>
      <c r="P139" s="298"/>
      <c r="Q139" s="298"/>
      <c r="R139" s="298"/>
      <c r="S139" s="298"/>
      <c r="T139" s="298"/>
      <c r="U139" s="298"/>
      <c r="V139" s="298"/>
      <c r="W139" s="298"/>
      <c r="X139" s="298"/>
      <c r="Y139" s="298"/>
      <c r="Z139" s="298"/>
      <c r="AA139" s="298"/>
      <c r="AB139" s="298"/>
      <c r="AC139" s="298"/>
      <c r="AD139" s="298"/>
    </row>
    <row r="140" ht="20.25" customHeight="1">
      <c r="A140" s="298"/>
      <c r="B140" s="298"/>
      <c r="C140" s="298"/>
      <c r="D140" s="298"/>
      <c r="E140" s="298"/>
      <c r="F140" s="298"/>
      <c r="G140" s="298"/>
      <c r="H140" s="298"/>
      <c r="I140" s="298"/>
      <c r="J140" s="298"/>
      <c r="K140" s="298"/>
      <c r="L140" s="298"/>
      <c r="M140" s="298"/>
      <c r="N140" s="298"/>
      <c r="O140" s="298"/>
      <c r="P140" s="298"/>
      <c r="Q140" s="298"/>
      <c r="R140" s="298"/>
      <c r="S140" s="298"/>
      <c r="T140" s="298"/>
      <c r="U140" s="298"/>
      <c r="V140" s="298"/>
      <c r="W140" s="298"/>
      <c r="X140" s="298"/>
      <c r="Y140" s="298"/>
      <c r="Z140" s="298"/>
      <c r="AA140" s="298"/>
      <c r="AB140" s="298"/>
      <c r="AC140" s="298"/>
      <c r="AD140" s="298"/>
    </row>
    <row r="141" ht="20.25" customHeight="1">
      <c r="A141" s="298"/>
      <c r="B141" s="298"/>
      <c r="C141" s="298"/>
      <c r="D141" s="298"/>
      <c r="E141" s="298"/>
      <c r="F141" s="298"/>
      <c r="G141" s="298"/>
      <c r="H141" s="298"/>
      <c r="I141" s="298"/>
      <c r="J141" s="298"/>
      <c r="K141" s="298"/>
      <c r="L141" s="298"/>
      <c r="M141" s="298"/>
      <c r="N141" s="298"/>
      <c r="O141" s="298"/>
      <c r="P141" s="298"/>
      <c r="Q141" s="298"/>
      <c r="R141" s="298"/>
      <c r="S141" s="298"/>
      <c r="T141" s="298"/>
      <c r="U141" s="298"/>
      <c r="V141" s="298"/>
      <c r="W141" s="298"/>
      <c r="X141" s="298"/>
      <c r="Y141" s="298"/>
      <c r="Z141" s="298"/>
      <c r="AA141" s="298"/>
      <c r="AB141" s="298"/>
      <c r="AC141" s="298"/>
      <c r="AD141" s="298"/>
    </row>
    <row r="142" ht="20.25" customHeight="1">
      <c r="A142" s="298"/>
      <c r="B142" s="298"/>
      <c r="C142" s="298"/>
      <c r="D142" s="298"/>
      <c r="E142" s="298"/>
      <c r="F142" s="298"/>
      <c r="G142" s="298"/>
      <c r="H142" s="298"/>
      <c r="I142" s="298"/>
      <c r="J142" s="298"/>
      <c r="K142" s="298"/>
      <c r="L142" s="298"/>
      <c r="M142" s="298"/>
      <c r="N142" s="298"/>
      <c r="O142" s="298"/>
      <c r="P142" s="298"/>
      <c r="Q142" s="298"/>
      <c r="R142" s="298"/>
      <c r="S142" s="298"/>
      <c r="T142" s="298"/>
      <c r="U142" s="298"/>
      <c r="V142" s="298"/>
      <c r="W142" s="298"/>
      <c r="X142" s="298"/>
      <c r="Y142" s="298"/>
      <c r="Z142" s="298"/>
      <c r="AA142" s="298"/>
      <c r="AB142" s="298"/>
      <c r="AC142" s="298"/>
      <c r="AD142" s="298"/>
    </row>
    <row r="143" ht="20.25" customHeight="1">
      <c r="A143" s="298"/>
      <c r="B143" s="298"/>
      <c r="C143" s="298"/>
      <c r="D143" s="298"/>
      <c r="E143" s="298"/>
      <c r="F143" s="298"/>
      <c r="G143" s="298"/>
      <c r="H143" s="298"/>
      <c r="I143" s="298"/>
      <c r="J143" s="298"/>
      <c r="K143" s="298"/>
      <c r="L143" s="298"/>
      <c r="M143" s="298"/>
      <c r="N143" s="298"/>
      <c r="O143" s="298"/>
      <c r="P143" s="298"/>
      <c r="Q143" s="298"/>
      <c r="R143" s="298"/>
      <c r="S143" s="298"/>
      <c r="T143" s="298"/>
      <c r="U143" s="298"/>
      <c r="V143" s="298"/>
      <c r="W143" s="298"/>
      <c r="X143" s="298"/>
      <c r="Y143" s="298"/>
      <c r="Z143" s="298"/>
      <c r="AA143" s="298"/>
      <c r="AB143" s="298"/>
      <c r="AC143" s="298"/>
      <c r="AD143" s="298"/>
    </row>
    <row r="144" ht="20.25" customHeight="1">
      <c r="A144" s="298"/>
      <c r="B144" s="298"/>
      <c r="C144" s="298"/>
      <c r="D144" s="298"/>
      <c r="E144" s="298"/>
      <c r="F144" s="298"/>
      <c r="G144" s="298"/>
      <c r="H144" s="298"/>
      <c r="I144" s="298"/>
      <c r="J144" s="298"/>
      <c r="K144" s="298"/>
      <c r="L144" s="298"/>
      <c r="M144" s="298"/>
      <c r="N144" s="298"/>
      <c r="O144" s="298"/>
      <c r="P144" s="298"/>
      <c r="Q144" s="298"/>
      <c r="R144" s="298"/>
      <c r="S144" s="298"/>
      <c r="T144" s="298"/>
      <c r="U144" s="298"/>
      <c r="V144" s="298"/>
      <c r="W144" s="298"/>
      <c r="X144" s="298"/>
      <c r="Y144" s="298"/>
      <c r="Z144" s="298"/>
      <c r="AA144" s="298"/>
      <c r="AB144" s="298"/>
      <c r="AC144" s="298"/>
      <c r="AD144" s="298"/>
    </row>
    <row r="145" ht="20.25" customHeight="1">
      <c r="A145" s="298"/>
      <c r="B145" s="298"/>
      <c r="C145" s="298"/>
      <c r="D145" s="298"/>
      <c r="E145" s="298"/>
      <c r="F145" s="298"/>
      <c r="G145" s="298"/>
      <c r="H145" s="298"/>
      <c r="I145" s="298"/>
      <c r="J145" s="298"/>
      <c r="K145" s="298"/>
      <c r="L145" s="298"/>
      <c r="M145" s="298"/>
      <c r="N145" s="298"/>
      <c r="O145" s="298"/>
      <c r="P145" s="298"/>
      <c r="Q145" s="298"/>
      <c r="R145" s="298"/>
      <c r="S145" s="298"/>
      <c r="T145" s="298"/>
      <c r="U145" s="298"/>
      <c r="V145" s="298"/>
      <c r="W145" s="298"/>
      <c r="X145" s="298"/>
      <c r="Y145" s="298"/>
      <c r="Z145" s="298"/>
      <c r="AA145" s="298"/>
      <c r="AB145" s="298"/>
      <c r="AC145" s="298"/>
      <c r="AD145" s="298"/>
    </row>
    <row r="146" ht="20.25" customHeight="1">
      <c r="A146" s="298"/>
      <c r="B146" s="298"/>
      <c r="C146" s="298"/>
      <c r="D146" s="298"/>
      <c r="E146" s="298"/>
      <c r="F146" s="298"/>
      <c r="G146" s="298"/>
      <c r="H146" s="298"/>
      <c r="I146" s="298"/>
      <c r="J146" s="298"/>
      <c r="K146" s="298"/>
      <c r="L146" s="298"/>
      <c r="M146" s="298"/>
      <c r="N146" s="298"/>
      <c r="O146" s="298"/>
      <c r="P146" s="298"/>
      <c r="Q146" s="298"/>
      <c r="R146" s="298"/>
      <c r="S146" s="298"/>
      <c r="T146" s="298"/>
      <c r="U146" s="298"/>
      <c r="V146" s="298"/>
      <c r="W146" s="298"/>
      <c r="X146" s="298"/>
      <c r="Y146" s="298"/>
      <c r="Z146" s="298"/>
      <c r="AA146" s="298"/>
      <c r="AB146" s="298"/>
      <c r="AC146" s="298"/>
      <c r="AD146" s="298"/>
    </row>
    <row r="147" ht="20.25" customHeight="1">
      <c r="A147" s="298"/>
      <c r="B147" s="298"/>
      <c r="C147" s="298"/>
      <c r="D147" s="298"/>
      <c r="E147" s="298"/>
      <c r="F147" s="298"/>
      <c r="G147" s="298"/>
      <c r="H147" s="298"/>
      <c r="I147" s="298"/>
      <c r="J147" s="298"/>
      <c r="K147" s="298"/>
      <c r="L147" s="298"/>
      <c r="M147" s="298"/>
      <c r="N147" s="298"/>
      <c r="O147" s="298"/>
      <c r="P147" s="298"/>
      <c r="Q147" s="298"/>
      <c r="R147" s="298"/>
      <c r="S147" s="298"/>
      <c r="T147" s="298"/>
      <c r="U147" s="298"/>
      <c r="V147" s="298"/>
      <c r="W147" s="298"/>
      <c r="X147" s="298"/>
      <c r="Y147" s="298"/>
      <c r="Z147" s="298"/>
      <c r="AA147" s="298"/>
      <c r="AB147" s="298"/>
      <c r="AC147" s="298"/>
      <c r="AD147" s="298"/>
    </row>
    <row r="148" ht="20.25" customHeight="1">
      <c r="A148" s="298"/>
      <c r="B148" s="298"/>
      <c r="C148" s="298"/>
      <c r="D148" s="298"/>
      <c r="E148" s="298"/>
      <c r="F148" s="298"/>
      <c r="G148" s="298"/>
      <c r="H148" s="298"/>
      <c r="I148" s="298"/>
      <c r="J148" s="298"/>
      <c r="K148" s="298"/>
      <c r="L148" s="298"/>
      <c r="M148" s="298"/>
      <c r="N148" s="298"/>
      <c r="O148" s="298"/>
      <c r="P148" s="298"/>
      <c r="Q148" s="298"/>
      <c r="R148" s="298"/>
      <c r="S148" s="298"/>
      <c r="T148" s="298"/>
      <c r="U148" s="298"/>
      <c r="V148" s="298"/>
      <c r="W148" s="298"/>
      <c r="X148" s="298"/>
      <c r="Y148" s="298"/>
      <c r="Z148" s="298"/>
      <c r="AA148" s="298"/>
      <c r="AB148" s="298"/>
      <c r="AC148" s="298"/>
      <c r="AD148" s="298"/>
    </row>
    <row r="149" ht="20.25" customHeight="1">
      <c r="A149" s="298"/>
      <c r="B149" s="298"/>
      <c r="C149" s="298"/>
      <c r="D149" s="298"/>
      <c r="E149" s="298"/>
      <c r="F149" s="298"/>
      <c r="G149" s="298"/>
      <c r="H149" s="298"/>
      <c r="I149" s="298"/>
      <c r="J149" s="298"/>
      <c r="K149" s="298"/>
      <c r="L149" s="298"/>
      <c r="M149" s="298"/>
      <c r="N149" s="298"/>
      <c r="O149" s="298"/>
      <c r="P149" s="298"/>
      <c r="Q149" s="298"/>
      <c r="R149" s="298"/>
      <c r="S149" s="298"/>
      <c r="T149" s="298"/>
      <c r="U149" s="298"/>
      <c r="V149" s="298"/>
      <c r="W149" s="298"/>
      <c r="X149" s="298"/>
      <c r="Y149" s="298"/>
      <c r="Z149" s="298"/>
      <c r="AA149" s="298"/>
      <c r="AB149" s="298"/>
      <c r="AC149" s="298"/>
      <c r="AD149" s="298"/>
    </row>
    <row r="150" ht="20.25" customHeight="1">
      <c r="A150" s="298"/>
      <c r="B150" s="298"/>
      <c r="C150" s="298"/>
      <c r="D150" s="298"/>
      <c r="E150" s="298"/>
      <c r="F150" s="298"/>
      <c r="G150" s="298"/>
      <c r="H150" s="298"/>
      <c r="I150" s="298"/>
      <c r="J150" s="298"/>
      <c r="K150" s="298"/>
      <c r="L150" s="298"/>
      <c r="M150" s="298"/>
      <c r="N150" s="298"/>
      <c r="O150" s="298"/>
      <c r="P150" s="298"/>
      <c r="Q150" s="298"/>
      <c r="R150" s="298"/>
      <c r="S150" s="298"/>
      <c r="T150" s="298"/>
      <c r="U150" s="298"/>
      <c r="V150" s="298"/>
      <c r="W150" s="298"/>
      <c r="X150" s="298"/>
      <c r="Y150" s="298"/>
      <c r="Z150" s="298"/>
      <c r="AA150" s="298"/>
      <c r="AB150" s="298"/>
      <c r="AC150" s="298"/>
      <c r="AD150" s="298"/>
    </row>
    <row r="151" ht="20.25" customHeight="1">
      <c r="A151" s="298"/>
      <c r="B151" s="298"/>
      <c r="C151" s="298"/>
      <c r="D151" s="298"/>
      <c r="E151" s="298"/>
      <c r="F151" s="298"/>
      <c r="G151" s="298"/>
      <c r="H151" s="298"/>
      <c r="I151" s="298"/>
      <c r="J151" s="298"/>
      <c r="K151" s="298"/>
      <c r="L151" s="298"/>
      <c r="M151" s="298"/>
      <c r="N151" s="298"/>
      <c r="O151" s="298"/>
      <c r="P151" s="298"/>
      <c r="Q151" s="298"/>
      <c r="R151" s="298"/>
      <c r="S151" s="298"/>
      <c r="T151" s="298"/>
      <c r="U151" s="298"/>
      <c r="V151" s="298"/>
      <c r="W151" s="298"/>
      <c r="X151" s="298"/>
      <c r="Y151" s="298"/>
      <c r="Z151" s="298"/>
      <c r="AA151" s="298"/>
      <c r="AB151" s="298"/>
      <c r="AC151" s="298"/>
      <c r="AD151" s="298"/>
    </row>
    <row r="152" ht="20.25" customHeight="1">
      <c r="A152" s="298"/>
      <c r="B152" s="298"/>
      <c r="C152" s="298"/>
      <c r="D152" s="298"/>
      <c r="E152" s="298"/>
      <c r="F152" s="298"/>
      <c r="G152" s="298"/>
      <c r="H152" s="298"/>
      <c r="I152" s="298"/>
      <c r="J152" s="298"/>
      <c r="K152" s="298"/>
      <c r="L152" s="298"/>
      <c r="M152" s="298"/>
      <c r="N152" s="298"/>
      <c r="O152" s="298"/>
      <c r="P152" s="298"/>
      <c r="Q152" s="298"/>
      <c r="R152" s="298"/>
      <c r="S152" s="298"/>
      <c r="T152" s="298"/>
      <c r="U152" s="298"/>
      <c r="V152" s="298"/>
      <c r="W152" s="298"/>
      <c r="X152" s="298"/>
      <c r="Y152" s="298"/>
      <c r="Z152" s="298"/>
      <c r="AA152" s="298"/>
      <c r="AB152" s="298"/>
      <c r="AC152" s="298"/>
      <c r="AD152" s="298"/>
    </row>
    <row r="153" ht="20.25" customHeight="1">
      <c r="A153" s="298"/>
      <c r="B153" s="298"/>
      <c r="C153" s="298"/>
      <c r="D153" s="298"/>
      <c r="E153" s="298"/>
      <c r="F153" s="298"/>
      <c r="G153" s="298"/>
      <c r="H153" s="298"/>
      <c r="I153" s="298"/>
      <c r="J153" s="298"/>
      <c r="K153" s="298"/>
      <c r="L153" s="298"/>
      <c r="M153" s="298"/>
      <c r="N153" s="298"/>
      <c r="O153" s="298"/>
      <c r="P153" s="298"/>
      <c r="Q153" s="298"/>
      <c r="R153" s="298"/>
      <c r="S153" s="298"/>
      <c r="T153" s="298"/>
      <c r="U153" s="298"/>
      <c r="V153" s="298"/>
      <c r="W153" s="298"/>
      <c r="X153" s="298"/>
      <c r="Y153" s="298"/>
      <c r="Z153" s="298"/>
      <c r="AA153" s="298"/>
      <c r="AB153" s="298"/>
      <c r="AC153" s="298"/>
      <c r="AD153" s="298"/>
    </row>
    <row r="154" ht="20.25" customHeight="1">
      <c r="A154" s="298"/>
      <c r="B154" s="298"/>
      <c r="C154" s="298"/>
      <c r="D154" s="298"/>
      <c r="E154" s="298"/>
      <c r="F154" s="298"/>
      <c r="G154" s="298"/>
      <c r="H154" s="298"/>
      <c r="I154" s="298"/>
      <c r="J154" s="298"/>
      <c r="K154" s="298"/>
      <c r="L154" s="298"/>
      <c r="M154" s="298"/>
      <c r="N154" s="298"/>
      <c r="O154" s="298"/>
      <c r="P154" s="298"/>
      <c r="Q154" s="298"/>
      <c r="R154" s="298"/>
      <c r="S154" s="298"/>
      <c r="T154" s="298"/>
      <c r="U154" s="298"/>
      <c r="V154" s="298"/>
      <c r="W154" s="298"/>
      <c r="X154" s="298"/>
      <c r="Y154" s="298"/>
      <c r="Z154" s="298"/>
      <c r="AA154" s="298"/>
      <c r="AB154" s="298"/>
      <c r="AC154" s="298"/>
      <c r="AD154" s="298"/>
    </row>
    <row r="155" ht="20.25" customHeight="1">
      <c r="A155" s="298"/>
      <c r="B155" s="298"/>
      <c r="C155" s="298"/>
      <c r="D155" s="298"/>
      <c r="E155" s="298"/>
      <c r="F155" s="298"/>
      <c r="G155" s="298"/>
      <c r="H155" s="298"/>
      <c r="I155" s="298"/>
      <c r="J155" s="298"/>
      <c r="K155" s="298"/>
      <c r="L155" s="298"/>
      <c r="M155" s="298"/>
      <c r="N155" s="298"/>
      <c r="O155" s="298"/>
      <c r="P155" s="298"/>
      <c r="Q155" s="298"/>
      <c r="R155" s="298"/>
      <c r="S155" s="298"/>
      <c r="T155" s="298"/>
      <c r="U155" s="298"/>
      <c r="V155" s="298"/>
      <c r="W155" s="298"/>
      <c r="X155" s="298"/>
      <c r="Y155" s="298"/>
      <c r="Z155" s="298"/>
      <c r="AA155" s="298"/>
      <c r="AB155" s="298"/>
      <c r="AC155" s="298"/>
      <c r="AD155" s="298"/>
    </row>
    <row r="156" ht="20.25" customHeight="1">
      <c r="A156" s="298"/>
      <c r="B156" s="298"/>
      <c r="C156" s="298"/>
      <c r="D156" s="298"/>
      <c r="E156" s="298"/>
      <c r="F156" s="298"/>
      <c r="G156" s="298"/>
      <c r="H156" s="298"/>
      <c r="I156" s="298"/>
      <c r="J156" s="298"/>
      <c r="K156" s="298"/>
      <c r="L156" s="298"/>
      <c r="M156" s="298"/>
      <c r="N156" s="298"/>
      <c r="O156" s="298"/>
      <c r="P156" s="298"/>
      <c r="Q156" s="298"/>
      <c r="R156" s="298"/>
      <c r="S156" s="298"/>
      <c r="T156" s="298"/>
      <c r="U156" s="298"/>
      <c r="V156" s="298"/>
      <c r="W156" s="298"/>
      <c r="X156" s="298"/>
      <c r="Y156" s="298"/>
      <c r="Z156" s="298"/>
      <c r="AA156" s="298"/>
      <c r="AB156" s="298"/>
      <c r="AC156" s="298"/>
      <c r="AD156" s="298"/>
    </row>
    <row r="157" ht="20.25" customHeight="1">
      <c r="A157" s="298"/>
      <c r="B157" s="298"/>
      <c r="C157" s="298"/>
      <c r="D157" s="298"/>
      <c r="E157" s="298"/>
      <c r="F157" s="298"/>
      <c r="G157" s="298"/>
      <c r="H157" s="298"/>
      <c r="I157" s="298"/>
      <c r="J157" s="298"/>
      <c r="K157" s="298"/>
      <c r="L157" s="298"/>
      <c r="M157" s="298"/>
      <c r="N157" s="298"/>
      <c r="O157" s="298"/>
      <c r="P157" s="298"/>
      <c r="Q157" s="298"/>
      <c r="R157" s="298"/>
      <c r="S157" s="298"/>
      <c r="T157" s="298"/>
      <c r="U157" s="298"/>
      <c r="V157" s="298"/>
      <c r="W157" s="298"/>
      <c r="X157" s="298"/>
      <c r="Y157" s="298"/>
      <c r="Z157" s="298"/>
      <c r="AA157" s="298"/>
      <c r="AB157" s="298"/>
      <c r="AC157" s="298"/>
      <c r="AD157" s="298"/>
    </row>
    <row r="158" ht="20.25" customHeight="1">
      <c r="A158" s="298"/>
      <c r="B158" s="298"/>
      <c r="C158" s="298"/>
      <c r="D158" s="298"/>
      <c r="E158" s="298"/>
      <c r="F158" s="298"/>
      <c r="G158" s="298"/>
      <c r="H158" s="298"/>
      <c r="I158" s="298"/>
      <c r="J158" s="298"/>
      <c r="K158" s="298"/>
      <c r="L158" s="298"/>
      <c r="M158" s="298"/>
      <c r="N158" s="298"/>
      <c r="O158" s="298"/>
      <c r="P158" s="298"/>
      <c r="Q158" s="298"/>
      <c r="R158" s="298"/>
      <c r="S158" s="298"/>
      <c r="T158" s="298"/>
      <c r="U158" s="298"/>
      <c r="V158" s="298"/>
      <c r="W158" s="298"/>
      <c r="X158" s="298"/>
      <c r="Y158" s="298"/>
      <c r="Z158" s="298"/>
      <c r="AA158" s="298"/>
      <c r="AB158" s="298"/>
      <c r="AC158" s="298"/>
      <c r="AD158" s="298"/>
    </row>
    <row r="159" ht="20.25" customHeight="1">
      <c r="A159" s="298"/>
      <c r="B159" s="298"/>
      <c r="C159" s="298"/>
      <c r="D159" s="298"/>
      <c r="E159" s="298"/>
      <c r="F159" s="298"/>
      <c r="G159" s="298"/>
      <c r="H159" s="298"/>
      <c r="I159" s="298"/>
      <c r="J159" s="298"/>
      <c r="K159" s="298"/>
      <c r="L159" s="298"/>
      <c r="M159" s="298"/>
      <c r="N159" s="298"/>
      <c r="O159" s="298"/>
      <c r="P159" s="298"/>
      <c r="Q159" s="298"/>
      <c r="R159" s="298"/>
      <c r="S159" s="298"/>
      <c r="T159" s="298"/>
      <c r="U159" s="298"/>
      <c r="V159" s="298"/>
      <c r="W159" s="298"/>
      <c r="X159" s="298"/>
      <c r="Y159" s="298"/>
      <c r="Z159" s="298"/>
      <c r="AA159" s="298"/>
      <c r="AB159" s="298"/>
      <c r="AC159" s="298"/>
      <c r="AD159" s="298"/>
    </row>
    <row r="160" ht="20.25" customHeight="1">
      <c r="A160" s="298"/>
      <c r="B160" s="298"/>
      <c r="C160" s="298"/>
      <c r="D160" s="298"/>
      <c r="E160" s="298"/>
      <c r="F160" s="298"/>
      <c r="G160" s="298"/>
      <c r="H160" s="298"/>
      <c r="I160" s="298"/>
      <c r="J160" s="298"/>
      <c r="K160" s="298"/>
      <c r="L160" s="298"/>
      <c r="M160" s="298"/>
      <c r="N160" s="298"/>
      <c r="O160" s="298"/>
      <c r="P160" s="298"/>
      <c r="Q160" s="298"/>
      <c r="R160" s="298"/>
      <c r="S160" s="298"/>
      <c r="T160" s="298"/>
      <c r="U160" s="298"/>
      <c r="V160" s="298"/>
      <c r="W160" s="298"/>
      <c r="X160" s="298"/>
      <c r="Y160" s="298"/>
      <c r="Z160" s="298"/>
      <c r="AA160" s="298"/>
      <c r="AB160" s="298"/>
      <c r="AC160" s="298"/>
      <c r="AD160" s="298"/>
    </row>
    <row r="161" ht="20.25" customHeight="1">
      <c r="A161" s="298"/>
      <c r="B161" s="298"/>
      <c r="C161" s="298"/>
      <c r="D161" s="298"/>
      <c r="E161" s="298"/>
      <c r="F161" s="298"/>
      <c r="G161" s="298"/>
      <c r="H161" s="298"/>
      <c r="I161" s="298"/>
      <c r="J161" s="298"/>
      <c r="K161" s="298"/>
      <c r="L161" s="298"/>
      <c r="M161" s="298"/>
      <c r="N161" s="298"/>
      <c r="O161" s="298"/>
      <c r="P161" s="298"/>
      <c r="Q161" s="298"/>
      <c r="R161" s="298"/>
      <c r="S161" s="298"/>
      <c r="T161" s="298"/>
      <c r="U161" s="298"/>
      <c r="V161" s="298"/>
      <c r="W161" s="298"/>
      <c r="X161" s="298"/>
      <c r="Y161" s="298"/>
      <c r="Z161" s="298"/>
      <c r="AA161" s="298"/>
      <c r="AB161" s="298"/>
      <c r="AC161" s="298"/>
      <c r="AD161" s="298"/>
    </row>
    <row r="162" ht="20.25" customHeight="1">
      <c r="A162" s="298"/>
      <c r="B162" s="298"/>
      <c r="C162" s="298"/>
      <c r="D162" s="298"/>
      <c r="E162" s="298"/>
      <c r="F162" s="298"/>
      <c r="G162" s="298"/>
      <c r="H162" s="298"/>
      <c r="I162" s="298"/>
      <c r="J162" s="298"/>
      <c r="K162" s="298"/>
      <c r="L162" s="298"/>
      <c r="M162" s="298"/>
      <c r="N162" s="298"/>
      <c r="O162" s="298"/>
      <c r="P162" s="298"/>
      <c r="Q162" s="298"/>
      <c r="R162" s="298"/>
      <c r="S162" s="298"/>
      <c r="T162" s="298"/>
      <c r="U162" s="298"/>
      <c r="V162" s="298"/>
      <c r="W162" s="298"/>
      <c r="X162" s="298"/>
      <c r="Y162" s="298"/>
      <c r="Z162" s="298"/>
      <c r="AA162" s="298"/>
      <c r="AB162" s="298"/>
      <c r="AC162" s="298"/>
      <c r="AD162" s="298"/>
    </row>
    <row r="163" ht="20.25" customHeight="1">
      <c r="A163" s="298"/>
      <c r="B163" s="298"/>
      <c r="C163" s="298"/>
      <c r="D163" s="298"/>
      <c r="E163" s="298"/>
      <c r="F163" s="298"/>
      <c r="G163" s="298"/>
      <c r="H163" s="298"/>
      <c r="I163" s="298"/>
      <c r="J163" s="298"/>
      <c r="K163" s="298"/>
      <c r="L163" s="298"/>
      <c r="M163" s="298"/>
      <c r="N163" s="298"/>
      <c r="O163" s="298"/>
      <c r="P163" s="298"/>
      <c r="Q163" s="298"/>
      <c r="R163" s="298"/>
      <c r="S163" s="298"/>
      <c r="T163" s="298"/>
      <c r="U163" s="298"/>
      <c r="V163" s="298"/>
      <c r="W163" s="298"/>
      <c r="X163" s="298"/>
      <c r="Y163" s="298"/>
      <c r="Z163" s="298"/>
      <c r="AA163" s="298"/>
      <c r="AB163" s="298"/>
      <c r="AC163" s="298"/>
      <c r="AD163" s="298"/>
    </row>
    <row r="164" ht="20.25" customHeight="1">
      <c r="A164" s="298"/>
      <c r="B164" s="298"/>
      <c r="C164" s="298"/>
      <c r="D164" s="298"/>
      <c r="E164" s="298"/>
      <c r="F164" s="298"/>
      <c r="G164" s="298"/>
      <c r="H164" s="298"/>
      <c r="I164" s="298"/>
      <c r="J164" s="298"/>
      <c r="K164" s="298"/>
      <c r="L164" s="298"/>
      <c r="M164" s="298"/>
      <c r="N164" s="298"/>
      <c r="O164" s="298"/>
      <c r="P164" s="298"/>
      <c r="Q164" s="298"/>
      <c r="R164" s="298"/>
      <c r="S164" s="298"/>
      <c r="T164" s="298"/>
      <c r="U164" s="298"/>
      <c r="V164" s="298"/>
      <c r="W164" s="298"/>
      <c r="X164" s="298"/>
      <c r="Y164" s="298"/>
      <c r="Z164" s="298"/>
      <c r="AA164" s="298"/>
      <c r="AB164" s="298"/>
      <c r="AC164" s="298"/>
      <c r="AD164" s="298"/>
    </row>
    <row r="165" ht="20.25" customHeight="1">
      <c r="A165" s="298"/>
      <c r="B165" s="298"/>
      <c r="C165" s="298"/>
      <c r="D165" s="298"/>
      <c r="E165" s="298"/>
      <c r="F165" s="298"/>
      <c r="G165" s="298"/>
      <c r="H165" s="298"/>
      <c r="I165" s="298"/>
      <c r="J165" s="298"/>
      <c r="K165" s="298"/>
      <c r="L165" s="298"/>
      <c r="M165" s="298"/>
      <c r="N165" s="298"/>
      <c r="O165" s="298"/>
      <c r="P165" s="298"/>
      <c r="Q165" s="298"/>
      <c r="R165" s="298"/>
      <c r="S165" s="298"/>
      <c r="T165" s="298"/>
      <c r="U165" s="298"/>
      <c r="V165" s="298"/>
      <c r="W165" s="298"/>
      <c r="X165" s="298"/>
      <c r="Y165" s="298"/>
      <c r="Z165" s="298"/>
      <c r="AA165" s="298"/>
      <c r="AB165" s="298"/>
      <c r="AC165" s="298"/>
      <c r="AD165" s="298"/>
    </row>
    <row r="166" ht="20.25" customHeight="1">
      <c r="A166" s="298"/>
      <c r="B166" s="298"/>
      <c r="C166" s="298"/>
      <c r="D166" s="298"/>
      <c r="E166" s="298"/>
      <c r="F166" s="298"/>
      <c r="G166" s="298"/>
      <c r="H166" s="298"/>
      <c r="I166" s="298"/>
      <c r="J166" s="298"/>
      <c r="K166" s="298"/>
      <c r="L166" s="298"/>
      <c r="M166" s="298"/>
      <c r="N166" s="298"/>
      <c r="O166" s="298"/>
      <c r="P166" s="298"/>
      <c r="Q166" s="298"/>
      <c r="R166" s="298"/>
      <c r="S166" s="298"/>
      <c r="T166" s="298"/>
      <c r="U166" s="298"/>
      <c r="V166" s="298"/>
      <c r="W166" s="298"/>
      <c r="X166" s="298"/>
      <c r="Y166" s="298"/>
      <c r="Z166" s="298"/>
      <c r="AA166" s="298"/>
      <c r="AB166" s="298"/>
      <c r="AC166" s="298"/>
      <c r="AD166" s="298"/>
    </row>
    <row r="167" ht="20.25" customHeight="1">
      <c r="A167" s="298"/>
      <c r="B167" s="298"/>
      <c r="C167" s="298"/>
      <c r="D167" s="298"/>
      <c r="E167" s="298"/>
      <c r="F167" s="298"/>
      <c r="G167" s="298"/>
      <c r="H167" s="298"/>
      <c r="I167" s="298"/>
      <c r="J167" s="298"/>
      <c r="K167" s="298"/>
      <c r="L167" s="298"/>
      <c r="M167" s="298"/>
      <c r="N167" s="298"/>
      <c r="O167" s="298"/>
      <c r="P167" s="298"/>
      <c r="Q167" s="298"/>
      <c r="R167" s="298"/>
      <c r="S167" s="298"/>
      <c r="T167" s="298"/>
      <c r="U167" s="298"/>
      <c r="V167" s="298"/>
      <c r="W167" s="298"/>
      <c r="X167" s="298"/>
      <c r="Y167" s="298"/>
      <c r="Z167" s="298"/>
      <c r="AA167" s="298"/>
      <c r="AB167" s="298"/>
      <c r="AC167" s="298"/>
      <c r="AD167" s="298"/>
    </row>
    <row r="168" ht="20.25" customHeight="1">
      <c r="A168" s="298"/>
      <c r="B168" s="298"/>
      <c r="C168" s="298"/>
      <c r="D168" s="298"/>
      <c r="E168" s="298"/>
      <c r="F168" s="298"/>
      <c r="G168" s="298"/>
      <c r="H168" s="298"/>
      <c r="I168" s="298"/>
      <c r="J168" s="298"/>
      <c r="K168" s="298"/>
      <c r="L168" s="298"/>
      <c r="M168" s="298"/>
      <c r="N168" s="298"/>
      <c r="O168" s="298"/>
      <c r="P168" s="298"/>
      <c r="Q168" s="298"/>
      <c r="R168" s="298"/>
      <c r="S168" s="298"/>
      <c r="T168" s="298"/>
      <c r="U168" s="298"/>
      <c r="V168" s="298"/>
      <c r="W168" s="298"/>
      <c r="X168" s="298"/>
      <c r="Y168" s="298"/>
      <c r="Z168" s="298"/>
      <c r="AA168" s="298"/>
      <c r="AB168" s="298"/>
      <c r="AC168" s="298"/>
      <c r="AD168" s="298"/>
    </row>
    <row r="169" ht="20.25" customHeight="1">
      <c r="A169" s="298"/>
      <c r="B169" s="298"/>
      <c r="C169" s="298"/>
      <c r="D169" s="298"/>
      <c r="E169" s="298"/>
      <c r="F169" s="298"/>
      <c r="G169" s="298"/>
      <c r="H169" s="298"/>
      <c r="I169" s="298"/>
      <c r="J169" s="298"/>
      <c r="K169" s="298"/>
      <c r="L169" s="298"/>
      <c r="M169" s="298"/>
      <c r="N169" s="298"/>
      <c r="O169" s="298"/>
      <c r="P169" s="298"/>
      <c r="Q169" s="298"/>
      <c r="R169" s="298"/>
      <c r="S169" s="298"/>
      <c r="T169" s="298"/>
      <c r="U169" s="298"/>
      <c r="V169" s="298"/>
      <c r="W169" s="298"/>
      <c r="X169" s="298"/>
      <c r="Y169" s="298"/>
      <c r="Z169" s="298"/>
      <c r="AA169" s="298"/>
      <c r="AB169" s="298"/>
      <c r="AC169" s="298"/>
      <c r="AD169" s="298"/>
    </row>
    <row r="170" ht="20.25" customHeight="1">
      <c r="A170" s="298"/>
      <c r="B170" s="298"/>
      <c r="C170" s="298"/>
      <c r="D170" s="298"/>
      <c r="E170" s="298"/>
      <c r="F170" s="298"/>
      <c r="G170" s="298"/>
      <c r="H170" s="298"/>
      <c r="I170" s="298"/>
      <c r="J170" s="298"/>
      <c r="K170" s="298"/>
      <c r="L170" s="298"/>
      <c r="M170" s="298"/>
      <c r="N170" s="298"/>
      <c r="O170" s="298"/>
      <c r="P170" s="298"/>
      <c r="Q170" s="298"/>
      <c r="R170" s="298"/>
      <c r="S170" s="298"/>
      <c r="T170" s="298"/>
      <c r="U170" s="298"/>
      <c r="V170" s="298"/>
      <c r="W170" s="298"/>
      <c r="X170" s="298"/>
      <c r="Y170" s="298"/>
      <c r="Z170" s="298"/>
      <c r="AA170" s="298"/>
      <c r="AB170" s="298"/>
      <c r="AC170" s="298"/>
      <c r="AD170" s="298"/>
    </row>
    <row r="171" ht="20.25" customHeight="1">
      <c r="A171" s="298"/>
      <c r="B171" s="298"/>
      <c r="C171" s="298"/>
      <c r="D171" s="298"/>
      <c r="E171" s="298"/>
      <c r="F171" s="298"/>
      <c r="G171" s="298"/>
      <c r="H171" s="298"/>
      <c r="I171" s="298"/>
      <c r="J171" s="298"/>
      <c r="K171" s="298"/>
      <c r="L171" s="298"/>
      <c r="M171" s="298"/>
      <c r="N171" s="298"/>
      <c r="O171" s="298"/>
      <c r="P171" s="298"/>
      <c r="Q171" s="298"/>
      <c r="R171" s="298"/>
      <c r="S171" s="298"/>
      <c r="T171" s="298"/>
      <c r="U171" s="298"/>
      <c r="V171" s="298"/>
      <c r="W171" s="298"/>
      <c r="X171" s="298"/>
      <c r="Y171" s="298"/>
      <c r="Z171" s="298"/>
      <c r="AA171" s="298"/>
      <c r="AB171" s="298"/>
      <c r="AC171" s="298"/>
      <c r="AD171" s="298"/>
    </row>
    <row r="172" ht="20.25" customHeight="1">
      <c r="A172" s="298"/>
      <c r="B172" s="298"/>
      <c r="C172" s="298"/>
      <c r="D172" s="298"/>
      <c r="E172" s="298"/>
      <c r="F172" s="298"/>
      <c r="G172" s="298"/>
      <c r="H172" s="298"/>
      <c r="I172" s="298"/>
      <c r="J172" s="298"/>
      <c r="K172" s="298"/>
      <c r="L172" s="298"/>
      <c r="M172" s="298"/>
      <c r="N172" s="298"/>
      <c r="O172" s="298"/>
      <c r="P172" s="298"/>
      <c r="Q172" s="298"/>
      <c r="R172" s="298"/>
      <c r="S172" s="298"/>
      <c r="T172" s="298"/>
      <c r="U172" s="298"/>
      <c r="V172" s="298"/>
      <c r="W172" s="298"/>
      <c r="X172" s="298"/>
      <c r="Y172" s="298"/>
      <c r="Z172" s="298"/>
      <c r="AA172" s="298"/>
      <c r="AB172" s="298"/>
      <c r="AC172" s="298"/>
      <c r="AD172" s="298"/>
    </row>
    <row r="173" ht="20.25" customHeight="1">
      <c r="A173" s="298"/>
      <c r="B173" s="298"/>
      <c r="C173" s="298"/>
      <c r="D173" s="298"/>
      <c r="E173" s="298"/>
      <c r="F173" s="298"/>
      <c r="G173" s="298"/>
      <c r="H173" s="298"/>
      <c r="I173" s="298"/>
      <c r="J173" s="298"/>
      <c r="K173" s="298"/>
      <c r="L173" s="298"/>
      <c r="M173" s="298"/>
      <c r="N173" s="298"/>
      <c r="O173" s="298"/>
      <c r="P173" s="298"/>
      <c r="Q173" s="298"/>
      <c r="R173" s="298"/>
      <c r="S173" s="298"/>
      <c r="T173" s="298"/>
      <c r="U173" s="298"/>
      <c r="V173" s="298"/>
      <c r="W173" s="298"/>
      <c r="X173" s="298"/>
      <c r="Y173" s="298"/>
      <c r="Z173" s="298"/>
      <c r="AA173" s="298"/>
      <c r="AB173" s="298"/>
      <c r="AC173" s="298"/>
      <c r="AD173" s="298"/>
    </row>
    <row r="174" ht="20.25" customHeight="1">
      <c r="A174" s="298"/>
      <c r="B174" s="298"/>
      <c r="C174" s="298"/>
      <c r="D174" s="298"/>
      <c r="E174" s="298"/>
      <c r="F174" s="298"/>
      <c r="G174" s="298"/>
      <c r="H174" s="298"/>
      <c r="I174" s="298"/>
      <c r="J174" s="298"/>
      <c r="K174" s="298"/>
      <c r="L174" s="298"/>
      <c r="M174" s="298"/>
      <c r="N174" s="298"/>
      <c r="O174" s="298"/>
      <c r="P174" s="298"/>
      <c r="Q174" s="298"/>
      <c r="R174" s="298"/>
      <c r="S174" s="298"/>
      <c r="T174" s="298"/>
      <c r="U174" s="298"/>
      <c r="V174" s="298"/>
      <c r="W174" s="298"/>
      <c r="X174" s="298"/>
      <c r="Y174" s="298"/>
      <c r="Z174" s="298"/>
      <c r="AA174" s="298"/>
      <c r="AB174" s="298"/>
      <c r="AC174" s="298"/>
      <c r="AD174" s="298"/>
    </row>
    <row r="175" ht="20.25" customHeight="1">
      <c r="A175" s="298"/>
      <c r="B175" s="298"/>
      <c r="C175" s="298"/>
      <c r="D175" s="298"/>
      <c r="E175" s="298"/>
      <c r="F175" s="298"/>
      <c r="G175" s="298"/>
      <c r="H175" s="298"/>
      <c r="I175" s="298"/>
      <c r="J175" s="298"/>
      <c r="K175" s="298"/>
      <c r="L175" s="298"/>
      <c r="M175" s="298"/>
      <c r="N175" s="298"/>
      <c r="O175" s="298"/>
      <c r="P175" s="298"/>
      <c r="Q175" s="298"/>
      <c r="R175" s="298"/>
      <c r="S175" s="298"/>
      <c r="T175" s="298"/>
      <c r="U175" s="298"/>
      <c r="V175" s="298"/>
      <c r="W175" s="298"/>
      <c r="X175" s="298"/>
      <c r="Y175" s="298"/>
      <c r="Z175" s="298"/>
      <c r="AA175" s="298"/>
      <c r="AB175" s="298"/>
      <c r="AC175" s="298"/>
      <c r="AD175" s="298"/>
    </row>
    <row r="176" ht="20.25" customHeight="1">
      <c r="A176" s="298"/>
      <c r="B176" s="298"/>
      <c r="C176" s="298"/>
      <c r="D176" s="298"/>
      <c r="E176" s="298"/>
      <c r="F176" s="298"/>
      <c r="G176" s="298"/>
      <c r="H176" s="298"/>
      <c r="I176" s="298"/>
      <c r="J176" s="298"/>
      <c r="K176" s="298"/>
      <c r="L176" s="298"/>
      <c r="M176" s="298"/>
      <c r="N176" s="298"/>
      <c r="O176" s="298"/>
      <c r="P176" s="298"/>
      <c r="Q176" s="298"/>
      <c r="R176" s="298"/>
      <c r="S176" s="298"/>
      <c r="T176" s="298"/>
      <c r="U176" s="298"/>
      <c r="V176" s="298"/>
      <c r="W176" s="298"/>
      <c r="X176" s="298"/>
      <c r="Y176" s="298"/>
      <c r="Z176" s="298"/>
      <c r="AA176" s="298"/>
      <c r="AB176" s="298"/>
      <c r="AC176" s="298"/>
      <c r="AD176" s="298"/>
    </row>
    <row r="177" ht="20.25" customHeight="1">
      <c r="A177" s="298"/>
      <c r="B177" s="298"/>
      <c r="C177" s="298"/>
      <c r="D177" s="298"/>
      <c r="E177" s="298"/>
      <c r="F177" s="298"/>
      <c r="G177" s="298"/>
      <c r="H177" s="298"/>
      <c r="I177" s="298"/>
      <c r="J177" s="298"/>
      <c r="K177" s="298"/>
      <c r="L177" s="298"/>
      <c r="M177" s="298"/>
      <c r="N177" s="298"/>
      <c r="O177" s="298"/>
      <c r="P177" s="298"/>
      <c r="Q177" s="298"/>
      <c r="R177" s="298"/>
      <c r="S177" s="298"/>
      <c r="T177" s="298"/>
      <c r="U177" s="298"/>
      <c r="V177" s="298"/>
      <c r="W177" s="298"/>
      <c r="X177" s="298"/>
      <c r="Y177" s="298"/>
      <c r="Z177" s="298"/>
      <c r="AA177" s="298"/>
      <c r="AB177" s="298"/>
      <c r="AC177" s="298"/>
      <c r="AD177" s="298"/>
    </row>
    <row r="178" ht="20.25" customHeight="1">
      <c r="A178" s="298"/>
      <c r="B178" s="298"/>
      <c r="C178" s="298"/>
      <c r="D178" s="298"/>
      <c r="E178" s="298"/>
      <c r="F178" s="298"/>
      <c r="G178" s="298"/>
      <c r="H178" s="298"/>
      <c r="I178" s="298"/>
      <c r="J178" s="298"/>
      <c r="K178" s="298"/>
      <c r="L178" s="298"/>
      <c r="M178" s="298"/>
      <c r="N178" s="298"/>
      <c r="O178" s="298"/>
      <c r="P178" s="298"/>
      <c r="Q178" s="298"/>
      <c r="R178" s="298"/>
      <c r="S178" s="298"/>
      <c r="T178" s="298"/>
      <c r="U178" s="298"/>
      <c r="V178" s="298"/>
      <c r="W178" s="298"/>
      <c r="X178" s="298"/>
      <c r="Y178" s="298"/>
      <c r="Z178" s="298"/>
      <c r="AA178" s="298"/>
      <c r="AB178" s="298"/>
      <c r="AC178" s="298"/>
      <c r="AD178" s="298"/>
    </row>
    <row r="179" ht="20.25" customHeight="1">
      <c r="A179" s="298"/>
      <c r="B179" s="298"/>
      <c r="C179" s="298"/>
      <c r="D179" s="298"/>
      <c r="E179" s="298"/>
      <c r="F179" s="298"/>
      <c r="G179" s="298"/>
      <c r="H179" s="298"/>
      <c r="I179" s="298"/>
      <c r="J179" s="298"/>
      <c r="K179" s="298"/>
      <c r="L179" s="298"/>
      <c r="M179" s="298"/>
      <c r="N179" s="298"/>
      <c r="O179" s="298"/>
      <c r="P179" s="298"/>
      <c r="Q179" s="298"/>
      <c r="R179" s="298"/>
      <c r="S179" s="298"/>
      <c r="T179" s="298"/>
      <c r="U179" s="298"/>
      <c r="V179" s="298"/>
      <c r="W179" s="298"/>
      <c r="X179" s="298"/>
      <c r="Y179" s="298"/>
      <c r="Z179" s="298"/>
      <c r="AA179" s="298"/>
      <c r="AB179" s="298"/>
      <c r="AC179" s="298"/>
      <c r="AD179" s="298"/>
    </row>
    <row r="180" ht="20.25" customHeight="1">
      <c r="A180" s="298"/>
      <c r="B180" s="298"/>
      <c r="C180" s="298"/>
      <c r="D180" s="298"/>
      <c r="E180" s="298"/>
      <c r="F180" s="298"/>
      <c r="G180" s="298"/>
      <c r="H180" s="298"/>
      <c r="I180" s="298"/>
      <c r="J180" s="298"/>
      <c r="K180" s="298"/>
      <c r="L180" s="298"/>
      <c r="M180" s="298"/>
      <c r="N180" s="298"/>
      <c r="O180" s="298"/>
      <c r="P180" s="298"/>
      <c r="Q180" s="298"/>
      <c r="R180" s="298"/>
      <c r="S180" s="298"/>
      <c r="T180" s="298"/>
      <c r="U180" s="298"/>
      <c r="V180" s="298"/>
      <c r="W180" s="298"/>
      <c r="X180" s="298"/>
      <c r="Y180" s="298"/>
      <c r="Z180" s="298"/>
      <c r="AA180" s="298"/>
      <c r="AB180" s="298"/>
      <c r="AC180" s="298"/>
      <c r="AD180" s="298"/>
    </row>
    <row r="181" ht="20.25" customHeight="1">
      <c r="A181" s="298"/>
      <c r="B181" s="298"/>
      <c r="C181" s="298"/>
      <c r="D181" s="298"/>
      <c r="E181" s="298"/>
      <c r="F181" s="298"/>
      <c r="G181" s="298"/>
      <c r="H181" s="298"/>
      <c r="I181" s="298"/>
      <c r="J181" s="298"/>
      <c r="K181" s="298"/>
      <c r="L181" s="298"/>
      <c r="M181" s="298"/>
      <c r="N181" s="298"/>
      <c r="O181" s="298"/>
      <c r="P181" s="298"/>
      <c r="Q181" s="298"/>
      <c r="R181" s="298"/>
      <c r="S181" s="298"/>
      <c r="T181" s="298"/>
      <c r="U181" s="298"/>
      <c r="V181" s="298"/>
      <c r="W181" s="298"/>
      <c r="X181" s="298"/>
      <c r="Y181" s="298"/>
      <c r="Z181" s="298"/>
      <c r="AA181" s="298"/>
      <c r="AB181" s="298"/>
      <c r="AC181" s="298"/>
      <c r="AD181" s="298"/>
    </row>
    <row r="182" ht="20.25" customHeight="1">
      <c r="A182" s="298"/>
      <c r="B182" s="298"/>
      <c r="C182" s="298"/>
      <c r="D182" s="298"/>
      <c r="E182" s="298"/>
      <c r="F182" s="298"/>
      <c r="G182" s="298"/>
      <c r="H182" s="298"/>
      <c r="I182" s="298"/>
      <c r="J182" s="298"/>
      <c r="K182" s="298"/>
      <c r="L182" s="298"/>
      <c r="M182" s="298"/>
      <c r="N182" s="298"/>
      <c r="O182" s="298"/>
      <c r="P182" s="298"/>
      <c r="Q182" s="298"/>
      <c r="R182" s="298"/>
      <c r="S182" s="298"/>
      <c r="T182" s="298"/>
      <c r="U182" s="298"/>
      <c r="V182" s="298"/>
      <c r="W182" s="298"/>
      <c r="X182" s="298"/>
      <c r="Y182" s="298"/>
      <c r="Z182" s="298"/>
      <c r="AA182" s="298"/>
      <c r="AB182" s="298"/>
      <c r="AC182" s="298"/>
      <c r="AD182" s="298"/>
    </row>
    <row r="183" ht="20.25" customHeight="1">
      <c r="A183" s="298"/>
      <c r="B183" s="298"/>
      <c r="C183" s="298"/>
      <c r="D183" s="298"/>
      <c r="E183" s="298"/>
      <c r="F183" s="298"/>
      <c r="G183" s="298"/>
      <c r="H183" s="298"/>
      <c r="I183" s="298"/>
      <c r="J183" s="298"/>
      <c r="K183" s="298"/>
      <c r="L183" s="298"/>
      <c r="M183" s="298"/>
      <c r="N183" s="298"/>
      <c r="O183" s="298"/>
      <c r="P183" s="298"/>
      <c r="Q183" s="298"/>
      <c r="R183" s="298"/>
      <c r="S183" s="298"/>
      <c r="T183" s="298"/>
      <c r="U183" s="298"/>
      <c r="V183" s="298"/>
      <c r="W183" s="298"/>
      <c r="X183" s="298"/>
      <c r="Y183" s="298"/>
      <c r="Z183" s="298"/>
      <c r="AA183" s="298"/>
      <c r="AB183" s="298"/>
      <c r="AC183" s="298"/>
      <c r="AD183" s="298"/>
    </row>
    <row r="184" ht="20.25" customHeight="1">
      <c r="A184" s="298"/>
      <c r="B184" s="298"/>
      <c r="C184" s="298"/>
      <c r="D184" s="298"/>
      <c r="E184" s="298"/>
      <c r="F184" s="298"/>
      <c r="G184" s="298"/>
      <c r="H184" s="298"/>
      <c r="I184" s="298"/>
      <c r="J184" s="298"/>
      <c r="K184" s="298"/>
      <c r="L184" s="298"/>
      <c r="M184" s="298"/>
      <c r="N184" s="298"/>
      <c r="O184" s="298"/>
      <c r="P184" s="298"/>
      <c r="Q184" s="298"/>
      <c r="R184" s="298"/>
      <c r="S184" s="298"/>
      <c r="T184" s="298"/>
      <c r="U184" s="298"/>
      <c r="V184" s="298"/>
      <c r="W184" s="298"/>
      <c r="X184" s="298"/>
      <c r="Y184" s="298"/>
      <c r="Z184" s="298"/>
      <c r="AA184" s="298"/>
      <c r="AB184" s="298"/>
      <c r="AC184" s="298"/>
      <c r="AD184" s="298"/>
    </row>
    <row r="185" ht="20.25" customHeight="1">
      <c r="A185" s="298"/>
      <c r="B185" s="298"/>
      <c r="C185" s="298"/>
      <c r="D185" s="298"/>
      <c r="E185" s="298"/>
      <c r="F185" s="298"/>
      <c r="G185" s="298"/>
      <c r="H185" s="298"/>
      <c r="I185" s="298"/>
      <c r="J185" s="298"/>
      <c r="K185" s="298"/>
      <c r="L185" s="298"/>
      <c r="M185" s="298"/>
      <c r="N185" s="298"/>
      <c r="O185" s="298"/>
      <c r="P185" s="298"/>
      <c r="Q185" s="298"/>
      <c r="R185" s="298"/>
      <c r="S185" s="298"/>
      <c r="T185" s="298"/>
      <c r="U185" s="298"/>
      <c r="V185" s="298"/>
      <c r="W185" s="298"/>
      <c r="X185" s="298"/>
      <c r="Y185" s="298"/>
      <c r="Z185" s="298"/>
      <c r="AA185" s="298"/>
      <c r="AB185" s="298"/>
      <c r="AC185" s="298"/>
      <c r="AD185" s="298"/>
    </row>
    <row r="186" ht="20.25" customHeight="1">
      <c r="A186" s="298"/>
      <c r="B186" s="298"/>
      <c r="C186" s="298"/>
      <c r="D186" s="298"/>
      <c r="E186" s="298"/>
      <c r="F186" s="298"/>
      <c r="G186" s="298"/>
      <c r="H186" s="298"/>
      <c r="I186" s="298"/>
      <c r="J186" s="298"/>
      <c r="K186" s="298"/>
      <c r="L186" s="298"/>
      <c r="M186" s="298"/>
      <c r="N186" s="298"/>
      <c r="O186" s="298"/>
      <c r="P186" s="298"/>
      <c r="Q186" s="298"/>
      <c r="R186" s="298"/>
      <c r="S186" s="298"/>
      <c r="T186" s="298"/>
      <c r="U186" s="298"/>
      <c r="V186" s="298"/>
      <c r="W186" s="298"/>
      <c r="X186" s="298"/>
      <c r="Y186" s="298"/>
      <c r="Z186" s="298"/>
      <c r="AA186" s="298"/>
      <c r="AB186" s="298"/>
      <c r="AC186" s="298"/>
      <c r="AD186" s="298"/>
    </row>
    <row r="187" ht="20.25" customHeight="1">
      <c r="A187" s="298"/>
      <c r="B187" s="298"/>
      <c r="C187" s="298"/>
      <c r="D187" s="298"/>
      <c r="E187" s="298"/>
      <c r="F187" s="298"/>
      <c r="G187" s="298"/>
      <c r="H187" s="298"/>
      <c r="I187" s="298"/>
      <c r="J187" s="298"/>
      <c r="K187" s="298"/>
      <c r="L187" s="298"/>
      <c r="M187" s="298"/>
      <c r="N187" s="298"/>
      <c r="O187" s="298"/>
      <c r="P187" s="298"/>
      <c r="Q187" s="298"/>
      <c r="R187" s="298"/>
      <c r="S187" s="298"/>
      <c r="T187" s="298"/>
      <c r="U187" s="298"/>
      <c r="V187" s="298"/>
      <c r="W187" s="298"/>
      <c r="X187" s="298"/>
      <c r="Y187" s="298"/>
      <c r="Z187" s="298"/>
      <c r="AA187" s="298"/>
      <c r="AB187" s="298"/>
      <c r="AC187" s="298"/>
      <c r="AD187" s="298"/>
    </row>
    <row r="188" ht="20.25" customHeight="1">
      <c r="A188" s="298"/>
      <c r="B188" s="298"/>
      <c r="C188" s="298"/>
      <c r="D188" s="298"/>
      <c r="E188" s="298"/>
      <c r="F188" s="298"/>
      <c r="G188" s="298"/>
      <c r="H188" s="298"/>
      <c r="I188" s="298"/>
      <c r="J188" s="298"/>
      <c r="K188" s="298"/>
      <c r="L188" s="298"/>
      <c r="M188" s="298"/>
      <c r="N188" s="298"/>
      <c r="O188" s="298"/>
      <c r="P188" s="298"/>
      <c r="Q188" s="298"/>
      <c r="R188" s="298"/>
      <c r="S188" s="298"/>
      <c r="T188" s="298"/>
      <c r="U188" s="298"/>
      <c r="V188" s="298"/>
      <c r="W188" s="298"/>
      <c r="X188" s="298"/>
      <c r="Y188" s="298"/>
      <c r="Z188" s="298"/>
      <c r="AA188" s="298"/>
      <c r="AB188" s="298"/>
      <c r="AC188" s="298"/>
      <c r="AD188" s="298"/>
    </row>
    <row r="189" ht="20.25" customHeight="1">
      <c r="A189" s="298"/>
      <c r="B189" s="298"/>
      <c r="C189" s="298"/>
      <c r="D189" s="298"/>
      <c r="E189" s="298"/>
      <c r="F189" s="298"/>
      <c r="G189" s="298"/>
      <c r="H189" s="298"/>
      <c r="I189" s="298"/>
      <c r="J189" s="298"/>
      <c r="K189" s="298"/>
      <c r="L189" s="298"/>
      <c r="M189" s="298"/>
      <c r="N189" s="298"/>
      <c r="O189" s="298"/>
      <c r="P189" s="298"/>
      <c r="Q189" s="298"/>
      <c r="R189" s="298"/>
      <c r="S189" s="298"/>
      <c r="T189" s="298"/>
      <c r="U189" s="298"/>
      <c r="V189" s="298"/>
      <c r="W189" s="298"/>
      <c r="X189" s="298"/>
      <c r="Y189" s="298"/>
      <c r="Z189" s="298"/>
      <c r="AA189" s="298"/>
      <c r="AB189" s="298"/>
      <c r="AC189" s="298"/>
      <c r="AD189" s="298"/>
    </row>
    <row r="190" ht="20.25" customHeight="1">
      <c r="A190" s="298"/>
      <c r="B190" s="298"/>
      <c r="C190" s="298"/>
      <c r="D190" s="298"/>
      <c r="E190" s="298"/>
      <c r="F190" s="298"/>
      <c r="G190" s="298"/>
      <c r="H190" s="298"/>
      <c r="I190" s="298"/>
      <c r="J190" s="298"/>
      <c r="K190" s="298"/>
      <c r="L190" s="298"/>
      <c r="M190" s="298"/>
      <c r="N190" s="298"/>
      <c r="O190" s="298"/>
      <c r="P190" s="298"/>
      <c r="Q190" s="298"/>
      <c r="R190" s="298"/>
      <c r="S190" s="298"/>
      <c r="T190" s="298"/>
      <c r="U190" s="298"/>
      <c r="V190" s="298"/>
      <c r="W190" s="298"/>
      <c r="X190" s="298"/>
      <c r="Y190" s="298"/>
      <c r="Z190" s="298"/>
      <c r="AA190" s="298"/>
      <c r="AB190" s="298"/>
      <c r="AC190" s="298"/>
      <c r="AD190" s="298"/>
    </row>
    <row r="191" ht="20.25" customHeight="1">
      <c r="A191" s="298"/>
      <c r="B191" s="298"/>
      <c r="C191" s="298"/>
      <c r="D191" s="298"/>
      <c r="E191" s="298"/>
      <c r="F191" s="298"/>
      <c r="G191" s="298"/>
      <c r="H191" s="298"/>
      <c r="I191" s="298"/>
      <c r="J191" s="298"/>
      <c r="K191" s="298"/>
      <c r="L191" s="298"/>
      <c r="M191" s="298"/>
      <c r="N191" s="298"/>
      <c r="O191" s="298"/>
      <c r="P191" s="298"/>
      <c r="Q191" s="298"/>
      <c r="R191" s="298"/>
      <c r="S191" s="298"/>
      <c r="T191" s="298"/>
      <c r="U191" s="298"/>
      <c r="V191" s="298"/>
      <c r="W191" s="298"/>
      <c r="X191" s="298"/>
      <c r="Y191" s="298"/>
      <c r="Z191" s="298"/>
      <c r="AA191" s="298"/>
      <c r="AB191" s="298"/>
      <c r="AC191" s="298"/>
      <c r="AD191" s="298"/>
    </row>
    <row r="192" ht="20.25" customHeight="1">
      <c r="A192" s="298"/>
      <c r="B192" s="298"/>
      <c r="C192" s="298"/>
      <c r="D192" s="298"/>
      <c r="E192" s="298"/>
      <c r="F192" s="298"/>
      <c r="G192" s="298"/>
      <c r="H192" s="298"/>
      <c r="I192" s="298"/>
      <c r="J192" s="298"/>
      <c r="K192" s="298"/>
      <c r="L192" s="298"/>
      <c r="M192" s="298"/>
      <c r="N192" s="298"/>
      <c r="O192" s="298"/>
      <c r="P192" s="298"/>
      <c r="Q192" s="298"/>
      <c r="R192" s="298"/>
      <c r="S192" s="298"/>
      <c r="T192" s="298"/>
      <c r="U192" s="298"/>
      <c r="V192" s="298"/>
      <c r="W192" s="298"/>
      <c r="X192" s="298"/>
      <c r="Y192" s="298"/>
      <c r="Z192" s="298"/>
      <c r="AA192" s="298"/>
      <c r="AB192" s="298"/>
      <c r="AC192" s="298"/>
      <c r="AD192" s="298"/>
    </row>
    <row r="193" ht="20.25" customHeight="1">
      <c r="A193" s="298"/>
      <c r="B193" s="298"/>
      <c r="C193" s="298"/>
      <c r="D193" s="298"/>
      <c r="E193" s="298"/>
      <c r="F193" s="298"/>
      <c r="G193" s="298"/>
      <c r="H193" s="298"/>
      <c r="I193" s="298"/>
      <c r="J193" s="298"/>
      <c r="K193" s="298"/>
      <c r="L193" s="298"/>
      <c r="M193" s="298"/>
      <c r="N193" s="298"/>
      <c r="O193" s="298"/>
      <c r="P193" s="298"/>
      <c r="Q193" s="298"/>
      <c r="R193" s="298"/>
      <c r="S193" s="298"/>
      <c r="T193" s="298"/>
      <c r="U193" s="298"/>
      <c r="V193" s="298"/>
      <c r="W193" s="298"/>
      <c r="X193" s="298"/>
      <c r="Y193" s="298"/>
      <c r="Z193" s="298"/>
      <c r="AA193" s="298"/>
      <c r="AB193" s="298"/>
      <c r="AC193" s="298"/>
      <c r="AD193" s="298"/>
    </row>
    <row r="194" ht="20.25" customHeight="1">
      <c r="A194" s="298"/>
      <c r="B194" s="298"/>
      <c r="C194" s="298"/>
      <c r="D194" s="298"/>
      <c r="E194" s="298"/>
      <c r="F194" s="298"/>
      <c r="G194" s="298"/>
      <c r="H194" s="298"/>
      <c r="I194" s="298"/>
      <c r="J194" s="298"/>
      <c r="K194" s="298"/>
      <c r="L194" s="298"/>
      <c r="M194" s="298"/>
      <c r="N194" s="298"/>
      <c r="O194" s="298"/>
      <c r="P194" s="298"/>
      <c r="Q194" s="298"/>
      <c r="R194" s="298"/>
      <c r="S194" s="298"/>
      <c r="T194" s="298"/>
      <c r="U194" s="298"/>
      <c r="V194" s="298"/>
      <c r="W194" s="298"/>
      <c r="X194" s="298"/>
      <c r="Y194" s="298"/>
      <c r="Z194" s="298"/>
      <c r="AA194" s="298"/>
      <c r="AB194" s="298"/>
      <c r="AC194" s="298"/>
      <c r="AD194" s="298"/>
    </row>
    <row r="195" ht="20.25" customHeight="1">
      <c r="A195" s="298"/>
      <c r="B195" s="298"/>
      <c r="C195" s="298"/>
      <c r="D195" s="298"/>
      <c r="E195" s="298"/>
      <c r="F195" s="298"/>
      <c r="G195" s="298"/>
      <c r="H195" s="298"/>
      <c r="I195" s="298"/>
      <c r="J195" s="298"/>
      <c r="K195" s="298"/>
      <c r="L195" s="298"/>
      <c r="M195" s="298"/>
      <c r="N195" s="298"/>
      <c r="O195" s="298"/>
      <c r="P195" s="298"/>
      <c r="Q195" s="298"/>
      <c r="R195" s="298"/>
      <c r="S195" s="298"/>
      <c r="T195" s="298"/>
      <c r="U195" s="298"/>
      <c r="V195" s="298"/>
      <c r="W195" s="298"/>
      <c r="X195" s="298"/>
      <c r="Y195" s="298"/>
      <c r="Z195" s="298"/>
      <c r="AA195" s="298"/>
      <c r="AB195" s="298"/>
      <c r="AC195" s="298"/>
      <c r="AD195" s="298"/>
    </row>
    <row r="196" ht="20.25" customHeight="1">
      <c r="A196" s="298"/>
      <c r="B196" s="298"/>
      <c r="C196" s="298"/>
      <c r="D196" s="298"/>
      <c r="E196" s="298"/>
      <c r="F196" s="298"/>
      <c r="G196" s="298"/>
      <c r="H196" s="298"/>
      <c r="I196" s="298"/>
      <c r="J196" s="298"/>
      <c r="K196" s="298"/>
      <c r="L196" s="298"/>
      <c r="M196" s="298"/>
      <c r="N196" s="298"/>
      <c r="O196" s="298"/>
      <c r="P196" s="298"/>
      <c r="Q196" s="298"/>
      <c r="R196" s="298"/>
      <c r="S196" s="298"/>
      <c r="T196" s="298"/>
      <c r="U196" s="298"/>
      <c r="V196" s="298"/>
      <c r="W196" s="298"/>
      <c r="X196" s="298"/>
      <c r="Y196" s="298"/>
      <c r="Z196" s="298"/>
      <c r="AA196" s="298"/>
      <c r="AB196" s="298"/>
      <c r="AC196" s="298"/>
      <c r="AD196" s="298"/>
    </row>
    <row r="197" ht="20.25" customHeight="1">
      <c r="A197" s="298"/>
      <c r="B197" s="298"/>
      <c r="C197" s="298"/>
      <c r="D197" s="298"/>
      <c r="E197" s="298"/>
      <c r="F197" s="298"/>
      <c r="G197" s="298"/>
      <c r="H197" s="298"/>
      <c r="I197" s="298"/>
      <c r="J197" s="298"/>
      <c r="K197" s="298"/>
      <c r="L197" s="298"/>
      <c r="M197" s="298"/>
      <c r="N197" s="298"/>
      <c r="O197" s="298"/>
      <c r="P197" s="298"/>
      <c r="Q197" s="298"/>
      <c r="R197" s="298"/>
      <c r="S197" s="298"/>
      <c r="T197" s="298"/>
      <c r="U197" s="298"/>
      <c r="V197" s="298"/>
      <c r="W197" s="298"/>
      <c r="X197" s="298"/>
      <c r="Y197" s="298"/>
      <c r="Z197" s="298"/>
      <c r="AA197" s="298"/>
      <c r="AB197" s="298"/>
      <c r="AC197" s="298"/>
      <c r="AD197" s="298"/>
    </row>
    <row r="198" ht="20.25" customHeight="1">
      <c r="A198" s="298"/>
      <c r="B198" s="298"/>
      <c r="C198" s="298"/>
      <c r="D198" s="298"/>
      <c r="E198" s="298"/>
      <c r="F198" s="298"/>
      <c r="G198" s="298"/>
      <c r="H198" s="298"/>
      <c r="I198" s="298"/>
      <c r="J198" s="298"/>
      <c r="K198" s="298"/>
      <c r="L198" s="298"/>
      <c r="M198" s="298"/>
      <c r="N198" s="298"/>
      <c r="O198" s="298"/>
      <c r="P198" s="298"/>
      <c r="Q198" s="298"/>
      <c r="R198" s="298"/>
      <c r="S198" s="298"/>
      <c r="T198" s="298"/>
      <c r="U198" s="298"/>
      <c r="V198" s="298"/>
      <c r="W198" s="298"/>
      <c r="X198" s="298"/>
      <c r="Y198" s="298"/>
      <c r="Z198" s="298"/>
      <c r="AA198" s="298"/>
      <c r="AB198" s="298"/>
      <c r="AC198" s="298"/>
      <c r="AD198" s="298"/>
    </row>
    <row r="199" ht="20.25" customHeight="1">
      <c r="A199" s="298"/>
      <c r="B199" s="298"/>
      <c r="C199" s="298"/>
      <c r="D199" s="298"/>
      <c r="E199" s="298"/>
      <c r="F199" s="298"/>
      <c r="G199" s="298"/>
      <c r="H199" s="298"/>
      <c r="I199" s="298"/>
      <c r="J199" s="298"/>
      <c r="K199" s="298"/>
      <c r="L199" s="298"/>
      <c r="M199" s="298"/>
      <c r="N199" s="298"/>
      <c r="O199" s="298"/>
      <c r="P199" s="298"/>
      <c r="Q199" s="298"/>
      <c r="R199" s="298"/>
      <c r="S199" s="298"/>
      <c r="T199" s="298"/>
      <c r="U199" s="298"/>
      <c r="V199" s="298"/>
      <c r="W199" s="298"/>
      <c r="X199" s="298"/>
      <c r="Y199" s="298"/>
      <c r="Z199" s="298"/>
      <c r="AA199" s="298"/>
      <c r="AB199" s="298"/>
      <c r="AC199" s="298"/>
      <c r="AD199" s="298"/>
    </row>
    <row r="200" ht="20.25" customHeight="1">
      <c r="A200" s="298"/>
      <c r="B200" s="298"/>
      <c r="C200" s="298"/>
      <c r="D200" s="298"/>
      <c r="E200" s="298"/>
      <c r="F200" s="298"/>
      <c r="G200" s="298"/>
      <c r="H200" s="298"/>
      <c r="I200" s="298"/>
      <c r="J200" s="298"/>
      <c r="K200" s="298"/>
      <c r="L200" s="298"/>
      <c r="M200" s="298"/>
      <c r="N200" s="298"/>
      <c r="O200" s="298"/>
      <c r="P200" s="298"/>
      <c r="Q200" s="298"/>
      <c r="R200" s="298"/>
      <c r="S200" s="298"/>
      <c r="T200" s="298"/>
      <c r="U200" s="298"/>
      <c r="V200" s="298"/>
      <c r="W200" s="298"/>
      <c r="X200" s="298"/>
      <c r="Y200" s="298"/>
      <c r="Z200" s="298"/>
      <c r="AA200" s="298"/>
      <c r="AB200" s="298"/>
      <c r="AC200" s="298"/>
      <c r="AD200" s="298"/>
    </row>
    <row r="201" ht="20.25" customHeight="1">
      <c r="A201" s="298"/>
      <c r="B201" s="298"/>
      <c r="C201" s="298"/>
      <c r="D201" s="298"/>
      <c r="E201" s="298"/>
      <c r="F201" s="298"/>
      <c r="G201" s="298"/>
      <c r="H201" s="298"/>
      <c r="I201" s="298"/>
      <c r="J201" s="298"/>
      <c r="K201" s="298"/>
      <c r="L201" s="298"/>
      <c r="M201" s="298"/>
      <c r="N201" s="298"/>
      <c r="O201" s="298"/>
      <c r="P201" s="298"/>
      <c r="Q201" s="298"/>
      <c r="R201" s="298"/>
      <c r="S201" s="298"/>
      <c r="T201" s="298"/>
      <c r="U201" s="298"/>
      <c r="V201" s="298"/>
      <c r="W201" s="298"/>
      <c r="X201" s="298"/>
      <c r="Y201" s="298"/>
      <c r="Z201" s="298"/>
      <c r="AA201" s="298"/>
      <c r="AB201" s="298"/>
      <c r="AC201" s="298"/>
      <c r="AD201" s="298"/>
    </row>
    <row r="202" ht="20.25" customHeight="1">
      <c r="A202" s="298"/>
      <c r="B202" s="298"/>
      <c r="C202" s="298"/>
      <c r="D202" s="298"/>
      <c r="E202" s="298"/>
      <c r="F202" s="298"/>
      <c r="G202" s="298"/>
      <c r="H202" s="298"/>
      <c r="I202" s="298"/>
      <c r="J202" s="298"/>
      <c r="K202" s="298"/>
      <c r="L202" s="298"/>
      <c r="M202" s="298"/>
      <c r="N202" s="298"/>
      <c r="O202" s="298"/>
      <c r="P202" s="298"/>
      <c r="Q202" s="298"/>
      <c r="R202" s="298"/>
      <c r="S202" s="298"/>
      <c r="T202" s="298"/>
      <c r="U202" s="298"/>
      <c r="V202" s="298"/>
      <c r="W202" s="298"/>
      <c r="X202" s="298"/>
      <c r="Y202" s="298"/>
      <c r="Z202" s="298"/>
      <c r="AA202" s="298"/>
      <c r="AB202" s="298"/>
      <c r="AC202" s="298"/>
      <c r="AD202" s="298"/>
    </row>
    <row r="203" ht="20.25" customHeight="1">
      <c r="A203" s="298"/>
      <c r="B203" s="298"/>
      <c r="C203" s="298"/>
      <c r="D203" s="298"/>
      <c r="E203" s="298"/>
      <c r="F203" s="298"/>
      <c r="G203" s="298"/>
      <c r="H203" s="298"/>
      <c r="I203" s="298"/>
      <c r="J203" s="298"/>
      <c r="K203" s="298"/>
      <c r="L203" s="298"/>
      <c r="M203" s="298"/>
      <c r="N203" s="298"/>
      <c r="O203" s="298"/>
      <c r="P203" s="298"/>
      <c r="Q203" s="298"/>
      <c r="R203" s="298"/>
      <c r="S203" s="298"/>
      <c r="T203" s="298"/>
      <c r="U203" s="298"/>
      <c r="V203" s="298"/>
      <c r="W203" s="298"/>
      <c r="X203" s="298"/>
      <c r="Y203" s="298"/>
      <c r="Z203" s="298"/>
      <c r="AA203" s="298"/>
      <c r="AB203" s="298"/>
      <c r="AC203" s="298"/>
      <c r="AD203" s="298"/>
    </row>
    <row r="204" ht="20.25" customHeight="1">
      <c r="A204" s="298"/>
      <c r="B204" s="298"/>
      <c r="C204" s="298"/>
      <c r="D204" s="298"/>
      <c r="E204" s="298"/>
      <c r="F204" s="298"/>
      <c r="G204" s="298"/>
      <c r="H204" s="298"/>
      <c r="I204" s="298"/>
      <c r="J204" s="298"/>
      <c r="K204" s="298"/>
      <c r="L204" s="298"/>
      <c r="M204" s="298"/>
      <c r="N204" s="298"/>
      <c r="O204" s="298"/>
      <c r="P204" s="298"/>
      <c r="Q204" s="298"/>
      <c r="R204" s="298"/>
      <c r="S204" s="298"/>
      <c r="T204" s="298"/>
      <c r="U204" s="298"/>
      <c r="V204" s="298"/>
      <c r="W204" s="298"/>
      <c r="X204" s="298"/>
      <c r="Y204" s="298"/>
      <c r="Z204" s="298"/>
      <c r="AA204" s="298"/>
      <c r="AB204" s="298"/>
      <c r="AC204" s="298"/>
      <c r="AD204" s="298"/>
    </row>
    <row r="205" ht="20.25" customHeight="1">
      <c r="A205" s="298"/>
      <c r="B205" s="298"/>
      <c r="C205" s="298"/>
      <c r="D205" s="298"/>
      <c r="E205" s="298"/>
      <c r="F205" s="298"/>
      <c r="G205" s="298"/>
      <c r="H205" s="298"/>
      <c r="I205" s="298"/>
      <c r="J205" s="298"/>
      <c r="K205" s="298"/>
      <c r="L205" s="298"/>
      <c r="M205" s="298"/>
      <c r="N205" s="298"/>
      <c r="O205" s="298"/>
      <c r="P205" s="298"/>
      <c r="Q205" s="298"/>
      <c r="R205" s="298"/>
      <c r="S205" s="298"/>
      <c r="T205" s="298"/>
      <c r="U205" s="298"/>
      <c r="V205" s="298"/>
      <c r="W205" s="298"/>
      <c r="X205" s="298"/>
      <c r="Y205" s="298"/>
      <c r="Z205" s="298"/>
      <c r="AA205" s="298"/>
      <c r="AB205" s="298"/>
      <c r="AC205" s="298"/>
      <c r="AD205" s="298"/>
    </row>
    <row r="206" ht="20.25" customHeight="1">
      <c r="A206" s="298"/>
      <c r="B206" s="298"/>
      <c r="C206" s="298"/>
      <c r="D206" s="298"/>
      <c r="E206" s="298"/>
      <c r="F206" s="298"/>
      <c r="G206" s="298"/>
      <c r="H206" s="298"/>
      <c r="I206" s="298"/>
      <c r="J206" s="298"/>
      <c r="K206" s="298"/>
      <c r="L206" s="298"/>
      <c r="M206" s="298"/>
      <c r="N206" s="298"/>
      <c r="O206" s="298"/>
      <c r="P206" s="298"/>
      <c r="Q206" s="298"/>
      <c r="R206" s="298"/>
      <c r="S206" s="298"/>
      <c r="T206" s="298"/>
      <c r="U206" s="298"/>
      <c r="V206" s="298"/>
      <c r="W206" s="298"/>
      <c r="X206" s="298"/>
      <c r="Y206" s="298"/>
      <c r="Z206" s="298"/>
      <c r="AA206" s="298"/>
      <c r="AB206" s="298"/>
      <c r="AC206" s="298"/>
      <c r="AD206" s="298"/>
    </row>
    <row r="207" ht="20.25" customHeight="1">
      <c r="A207" s="298"/>
      <c r="B207" s="298"/>
      <c r="C207" s="298"/>
      <c r="D207" s="298"/>
      <c r="E207" s="298"/>
      <c r="F207" s="298"/>
      <c r="G207" s="298"/>
      <c r="H207" s="298"/>
      <c r="I207" s="298"/>
      <c r="J207" s="298"/>
      <c r="K207" s="298"/>
      <c r="L207" s="298"/>
      <c r="M207" s="298"/>
      <c r="N207" s="298"/>
      <c r="O207" s="298"/>
      <c r="P207" s="298"/>
      <c r="Q207" s="298"/>
      <c r="R207" s="298"/>
      <c r="S207" s="298"/>
      <c r="T207" s="298"/>
      <c r="U207" s="298"/>
      <c r="V207" s="298"/>
      <c r="W207" s="298"/>
      <c r="X207" s="298"/>
      <c r="Y207" s="298"/>
      <c r="Z207" s="298"/>
      <c r="AA207" s="298"/>
      <c r="AB207" s="298"/>
      <c r="AC207" s="298"/>
      <c r="AD207" s="298"/>
    </row>
    <row r="208" ht="20.25" customHeight="1">
      <c r="A208" s="298"/>
      <c r="B208" s="298"/>
      <c r="C208" s="298"/>
      <c r="D208" s="298"/>
      <c r="E208" s="298"/>
      <c r="F208" s="298"/>
      <c r="G208" s="298"/>
      <c r="H208" s="298"/>
      <c r="I208" s="298"/>
      <c r="J208" s="298"/>
      <c r="K208" s="298"/>
      <c r="L208" s="298"/>
      <c r="M208" s="298"/>
      <c r="N208" s="298"/>
      <c r="O208" s="298"/>
      <c r="P208" s="298"/>
      <c r="Q208" s="298"/>
      <c r="R208" s="298"/>
      <c r="S208" s="298"/>
      <c r="T208" s="298"/>
      <c r="U208" s="298"/>
      <c r="V208" s="298"/>
      <c r="W208" s="298"/>
      <c r="X208" s="298"/>
      <c r="Y208" s="298"/>
      <c r="Z208" s="298"/>
      <c r="AA208" s="298"/>
      <c r="AB208" s="298"/>
      <c r="AC208" s="298"/>
      <c r="AD208" s="298"/>
    </row>
    <row r="209" ht="20.25" customHeight="1">
      <c r="A209" s="298"/>
      <c r="B209" s="298"/>
      <c r="C209" s="298"/>
      <c r="D209" s="298"/>
      <c r="E209" s="298"/>
      <c r="F209" s="298"/>
      <c r="G209" s="298"/>
      <c r="H209" s="298"/>
      <c r="I209" s="298"/>
      <c r="J209" s="298"/>
      <c r="K209" s="298"/>
      <c r="L209" s="298"/>
      <c r="M209" s="298"/>
      <c r="N209" s="298"/>
      <c r="O209" s="298"/>
      <c r="P209" s="298"/>
      <c r="Q209" s="298"/>
      <c r="R209" s="298"/>
      <c r="S209" s="298"/>
      <c r="T209" s="298"/>
      <c r="U209" s="298"/>
      <c r="V209" s="298"/>
      <c r="W209" s="298"/>
      <c r="X209" s="298"/>
      <c r="Y209" s="298"/>
      <c r="Z209" s="298"/>
      <c r="AA209" s="298"/>
      <c r="AB209" s="298"/>
      <c r="AC209" s="298"/>
      <c r="AD209" s="298"/>
    </row>
    <row r="210" ht="20.25" customHeight="1">
      <c r="A210" s="298"/>
      <c r="B210" s="298"/>
      <c r="C210" s="298"/>
      <c r="D210" s="298"/>
      <c r="E210" s="298"/>
      <c r="F210" s="298"/>
      <c r="G210" s="298"/>
      <c r="H210" s="298"/>
      <c r="I210" s="298"/>
      <c r="J210" s="298"/>
      <c r="K210" s="298"/>
      <c r="L210" s="298"/>
      <c r="M210" s="298"/>
      <c r="N210" s="298"/>
      <c r="O210" s="298"/>
      <c r="P210" s="298"/>
      <c r="Q210" s="298"/>
      <c r="R210" s="298"/>
      <c r="S210" s="298"/>
      <c r="T210" s="298"/>
      <c r="U210" s="298"/>
      <c r="V210" s="298"/>
      <c r="W210" s="298"/>
      <c r="X210" s="298"/>
      <c r="Y210" s="298"/>
      <c r="Z210" s="298"/>
      <c r="AA210" s="298"/>
      <c r="AB210" s="298"/>
      <c r="AC210" s="298"/>
      <c r="AD210" s="298"/>
    </row>
    <row r="211" ht="20.25" customHeight="1">
      <c r="A211" s="298"/>
      <c r="B211" s="298"/>
      <c r="C211" s="298"/>
      <c r="D211" s="298"/>
      <c r="E211" s="298"/>
      <c r="F211" s="298"/>
      <c r="G211" s="298"/>
      <c r="H211" s="298"/>
      <c r="I211" s="298"/>
      <c r="J211" s="298"/>
      <c r="K211" s="298"/>
      <c r="L211" s="298"/>
      <c r="M211" s="298"/>
      <c r="N211" s="298"/>
      <c r="O211" s="298"/>
      <c r="P211" s="298"/>
      <c r="Q211" s="298"/>
      <c r="R211" s="298"/>
      <c r="S211" s="298"/>
      <c r="T211" s="298"/>
      <c r="U211" s="298"/>
      <c r="V211" s="298"/>
      <c r="W211" s="298"/>
      <c r="X211" s="298"/>
      <c r="Y211" s="298"/>
      <c r="Z211" s="298"/>
      <c r="AA211" s="298"/>
      <c r="AB211" s="298"/>
      <c r="AC211" s="298"/>
      <c r="AD211" s="298"/>
    </row>
    <row r="212" ht="20.25" customHeight="1">
      <c r="A212" s="298"/>
      <c r="B212" s="298"/>
      <c r="C212" s="298"/>
      <c r="D212" s="298"/>
      <c r="E212" s="298"/>
      <c r="F212" s="298"/>
      <c r="G212" s="298"/>
      <c r="H212" s="298"/>
      <c r="I212" s="298"/>
      <c r="J212" s="298"/>
      <c r="K212" s="298"/>
      <c r="L212" s="298"/>
      <c r="M212" s="298"/>
      <c r="N212" s="298"/>
      <c r="O212" s="298"/>
      <c r="P212" s="298"/>
      <c r="Q212" s="298"/>
      <c r="R212" s="298"/>
      <c r="S212" s="298"/>
      <c r="T212" s="298"/>
      <c r="U212" s="298"/>
      <c r="V212" s="298"/>
      <c r="W212" s="298"/>
      <c r="X212" s="298"/>
      <c r="Y212" s="298"/>
      <c r="Z212" s="298"/>
      <c r="AA212" s="298"/>
      <c r="AB212" s="298"/>
      <c r="AC212" s="298"/>
      <c r="AD212" s="298"/>
    </row>
    <row r="213" ht="20.25" customHeight="1">
      <c r="A213" s="298"/>
      <c r="B213" s="298"/>
      <c r="C213" s="298"/>
      <c r="D213" s="298"/>
      <c r="E213" s="298"/>
      <c r="F213" s="298"/>
      <c r="G213" s="298"/>
      <c r="H213" s="298"/>
      <c r="I213" s="298"/>
      <c r="J213" s="298"/>
      <c r="K213" s="298"/>
      <c r="L213" s="298"/>
      <c r="M213" s="298"/>
      <c r="N213" s="298"/>
      <c r="O213" s="298"/>
      <c r="P213" s="298"/>
      <c r="Q213" s="298"/>
      <c r="R213" s="298"/>
      <c r="S213" s="298"/>
      <c r="T213" s="298"/>
      <c r="U213" s="298"/>
      <c r="V213" s="298"/>
      <c r="W213" s="298"/>
      <c r="X213" s="298"/>
      <c r="Y213" s="298"/>
      <c r="Z213" s="298"/>
      <c r="AA213" s="298"/>
      <c r="AB213" s="298"/>
      <c r="AC213" s="298"/>
      <c r="AD213" s="298"/>
    </row>
    <row r="214" ht="20.25" customHeight="1">
      <c r="A214" s="298"/>
      <c r="B214" s="298"/>
      <c r="C214" s="298"/>
      <c r="D214" s="298"/>
      <c r="E214" s="298"/>
      <c r="F214" s="298"/>
      <c r="G214" s="298"/>
      <c r="H214" s="298"/>
      <c r="I214" s="298"/>
      <c r="J214" s="298"/>
      <c r="K214" s="298"/>
      <c r="L214" s="298"/>
      <c r="M214" s="298"/>
      <c r="N214" s="298"/>
      <c r="O214" s="298"/>
      <c r="P214" s="298"/>
      <c r="Q214" s="298"/>
      <c r="R214" s="298"/>
      <c r="S214" s="298"/>
      <c r="T214" s="298"/>
      <c r="U214" s="298"/>
      <c r="V214" s="298"/>
      <c r="W214" s="298"/>
      <c r="X214" s="298"/>
      <c r="Y214" s="298"/>
      <c r="Z214" s="298"/>
      <c r="AA214" s="298"/>
      <c r="AB214" s="298"/>
      <c r="AC214" s="298"/>
      <c r="AD214" s="298"/>
    </row>
    <row r="215" ht="20.25" customHeight="1">
      <c r="A215" s="298"/>
      <c r="B215" s="298"/>
      <c r="C215" s="298"/>
      <c r="D215" s="298"/>
      <c r="E215" s="298"/>
      <c r="F215" s="298"/>
      <c r="G215" s="298"/>
      <c r="H215" s="298"/>
      <c r="I215" s="298"/>
      <c r="J215" s="298"/>
      <c r="K215" s="298"/>
      <c r="L215" s="298"/>
      <c r="M215" s="298"/>
      <c r="N215" s="298"/>
      <c r="O215" s="298"/>
      <c r="P215" s="298"/>
      <c r="Q215" s="298"/>
      <c r="R215" s="298"/>
      <c r="S215" s="298"/>
      <c r="T215" s="298"/>
      <c r="U215" s="298"/>
      <c r="V215" s="298"/>
      <c r="W215" s="298"/>
      <c r="X215" s="298"/>
      <c r="Y215" s="298"/>
      <c r="Z215" s="298"/>
      <c r="AA215" s="298"/>
      <c r="AB215" s="298"/>
      <c r="AC215" s="298"/>
      <c r="AD215" s="298"/>
    </row>
    <row r="216" ht="20.25" customHeight="1">
      <c r="A216" s="298"/>
      <c r="B216" s="298"/>
      <c r="C216" s="298"/>
      <c r="D216" s="298"/>
      <c r="E216" s="298"/>
      <c r="F216" s="298"/>
      <c r="G216" s="298"/>
      <c r="H216" s="298"/>
      <c r="I216" s="298"/>
      <c r="J216" s="298"/>
      <c r="K216" s="298"/>
      <c r="L216" s="298"/>
      <c r="M216" s="298"/>
      <c r="N216" s="298"/>
      <c r="O216" s="298"/>
      <c r="P216" s="298"/>
      <c r="Q216" s="298"/>
      <c r="R216" s="298"/>
      <c r="S216" s="298"/>
      <c r="T216" s="298"/>
      <c r="U216" s="298"/>
      <c r="V216" s="298"/>
      <c r="W216" s="298"/>
      <c r="X216" s="298"/>
      <c r="Y216" s="298"/>
      <c r="Z216" s="298"/>
      <c r="AA216" s="298"/>
      <c r="AB216" s="298"/>
      <c r="AC216" s="298"/>
      <c r="AD216" s="298"/>
    </row>
    <row r="217" ht="20.25" customHeight="1">
      <c r="A217" s="298"/>
      <c r="B217" s="298"/>
      <c r="C217" s="298"/>
      <c r="D217" s="298"/>
      <c r="E217" s="298"/>
      <c r="F217" s="298"/>
      <c r="G217" s="298"/>
      <c r="H217" s="298"/>
      <c r="I217" s="298"/>
      <c r="J217" s="298"/>
      <c r="K217" s="298"/>
      <c r="L217" s="298"/>
      <c r="M217" s="298"/>
      <c r="N217" s="298"/>
      <c r="O217" s="298"/>
      <c r="P217" s="298"/>
      <c r="Q217" s="298"/>
      <c r="R217" s="298"/>
      <c r="S217" s="298"/>
      <c r="T217" s="298"/>
      <c r="U217" s="298"/>
      <c r="V217" s="298"/>
      <c r="W217" s="298"/>
      <c r="X217" s="298"/>
      <c r="Y217" s="298"/>
      <c r="Z217" s="298"/>
      <c r="AA217" s="298"/>
      <c r="AB217" s="298"/>
      <c r="AC217" s="298"/>
      <c r="AD217" s="298"/>
    </row>
    <row r="218" ht="20.25" customHeight="1">
      <c r="A218" s="298"/>
      <c r="B218" s="298"/>
      <c r="C218" s="298"/>
      <c r="D218" s="298"/>
      <c r="E218" s="298"/>
      <c r="F218" s="298"/>
      <c r="G218" s="298"/>
      <c r="H218" s="298"/>
      <c r="I218" s="298"/>
      <c r="J218" s="298"/>
      <c r="K218" s="298"/>
      <c r="L218" s="298"/>
      <c r="M218" s="298"/>
      <c r="N218" s="298"/>
      <c r="O218" s="298"/>
      <c r="P218" s="298"/>
      <c r="Q218" s="298"/>
      <c r="R218" s="298"/>
      <c r="S218" s="298"/>
      <c r="T218" s="298"/>
      <c r="U218" s="298"/>
      <c r="V218" s="298"/>
      <c r="W218" s="298"/>
      <c r="X218" s="298"/>
      <c r="Y218" s="298"/>
      <c r="Z218" s="298"/>
      <c r="AA218" s="298"/>
      <c r="AB218" s="298"/>
      <c r="AC218" s="298"/>
      <c r="AD218" s="298"/>
    </row>
    <row r="219" ht="20.25" customHeight="1">
      <c r="A219" s="298"/>
      <c r="B219" s="298"/>
      <c r="C219" s="298"/>
      <c r="D219" s="298"/>
      <c r="E219" s="298"/>
      <c r="F219" s="298"/>
      <c r="G219" s="298"/>
      <c r="H219" s="298"/>
      <c r="I219" s="298"/>
      <c r="J219" s="298"/>
      <c r="K219" s="298"/>
      <c r="L219" s="298"/>
      <c r="M219" s="298"/>
      <c r="N219" s="298"/>
      <c r="O219" s="298"/>
      <c r="P219" s="298"/>
      <c r="Q219" s="298"/>
      <c r="R219" s="298"/>
      <c r="S219" s="298"/>
      <c r="T219" s="298"/>
      <c r="U219" s="298"/>
      <c r="V219" s="298"/>
      <c r="W219" s="298"/>
      <c r="X219" s="298"/>
      <c r="Y219" s="298"/>
      <c r="Z219" s="298"/>
      <c r="AA219" s="298"/>
      <c r="AB219" s="298"/>
      <c r="AC219" s="298"/>
      <c r="AD219" s="298"/>
    </row>
    <row r="220" ht="20.25" customHeight="1">
      <c r="A220" s="298"/>
      <c r="B220" s="298"/>
      <c r="C220" s="298"/>
      <c r="D220" s="298"/>
      <c r="E220" s="298"/>
      <c r="F220" s="298"/>
      <c r="G220" s="298"/>
      <c r="H220" s="298"/>
      <c r="I220" s="298"/>
      <c r="J220" s="298"/>
      <c r="K220" s="298"/>
      <c r="L220" s="298"/>
      <c r="M220" s="298"/>
      <c r="N220" s="298"/>
      <c r="O220" s="298"/>
      <c r="P220" s="298"/>
      <c r="Q220" s="298"/>
      <c r="R220" s="298"/>
      <c r="S220" s="298"/>
      <c r="T220" s="298"/>
      <c r="U220" s="298"/>
      <c r="V220" s="298"/>
      <c r="W220" s="298"/>
      <c r="X220" s="298"/>
      <c r="Y220" s="298"/>
      <c r="Z220" s="298"/>
      <c r="AA220" s="298"/>
      <c r="AB220" s="298"/>
      <c r="AC220" s="298"/>
      <c r="AD220" s="298"/>
    </row>
    <row r="221" ht="20.25" customHeight="1">
      <c r="A221" s="298"/>
      <c r="B221" s="298"/>
      <c r="C221" s="298"/>
      <c r="D221" s="298"/>
      <c r="E221" s="298"/>
      <c r="F221" s="298"/>
      <c r="G221" s="298"/>
      <c r="H221" s="298"/>
      <c r="I221" s="298"/>
      <c r="J221" s="298"/>
      <c r="K221" s="298"/>
      <c r="L221" s="298"/>
      <c r="M221" s="298"/>
      <c r="N221" s="298"/>
      <c r="O221" s="298"/>
      <c r="P221" s="298"/>
      <c r="Q221" s="298"/>
      <c r="R221" s="298"/>
      <c r="S221" s="298"/>
      <c r="T221" s="298"/>
      <c r="U221" s="298"/>
      <c r="V221" s="298"/>
      <c r="W221" s="298"/>
      <c r="X221" s="298"/>
      <c r="Y221" s="298"/>
      <c r="Z221" s="298"/>
      <c r="AA221" s="298"/>
      <c r="AB221" s="298"/>
      <c r="AC221" s="298"/>
      <c r="AD221" s="298"/>
    </row>
    <row r="222" ht="20.25" customHeight="1">
      <c r="A222" s="298"/>
      <c r="B222" s="298"/>
      <c r="C222" s="298"/>
      <c r="D222" s="298"/>
      <c r="E222" s="298"/>
      <c r="F222" s="298"/>
      <c r="G222" s="298"/>
      <c r="H222" s="298"/>
      <c r="I222" s="298"/>
      <c r="J222" s="298"/>
      <c r="K222" s="298"/>
      <c r="L222" s="298"/>
      <c r="M222" s="298"/>
      <c r="N222" s="298"/>
      <c r="O222" s="298"/>
      <c r="P222" s="298"/>
      <c r="Q222" s="298"/>
      <c r="R222" s="298"/>
      <c r="S222" s="298"/>
      <c r="T222" s="298"/>
      <c r="U222" s="298"/>
      <c r="V222" s="298"/>
      <c r="W222" s="298"/>
      <c r="X222" s="298"/>
      <c r="Y222" s="298"/>
      <c r="Z222" s="298"/>
      <c r="AA222" s="298"/>
      <c r="AB222" s="298"/>
      <c r="AC222" s="298"/>
      <c r="AD222" s="298"/>
    </row>
    <row r="223" ht="20.25" customHeight="1">
      <c r="A223" s="298"/>
      <c r="B223" s="298"/>
      <c r="C223" s="298"/>
      <c r="D223" s="298"/>
      <c r="E223" s="298"/>
      <c r="F223" s="298"/>
      <c r="G223" s="298"/>
      <c r="H223" s="298"/>
      <c r="I223" s="298"/>
      <c r="J223" s="298"/>
      <c r="K223" s="298"/>
      <c r="L223" s="298"/>
      <c r="M223" s="298"/>
      <c r="N223" s="298"/>
      <c r="O223" s="298"/>
      <c r="P223" s="298"/>
      <c r="Q223" s="298"/>
      <c r="R223" s="298"/>
      <c r="S223" s="298"/>
      <c r="T223" s="298"/>
      <c r="U223" s="298"/>
      <c r="V223" s="298"/>
      <c r="W223" s="298"/>
      <c r="X223" s="298"/>
      <c r="Y223" s="298"/>
      <c r="Z223" s="298"/>
      <c r="AA223" s="298"/>
      <c r="AB223" s="298"/>
      <c r="AC223" s="298"/>
      <c r="AD223" s="298"/>
    </row>
    <row r="224" ht="20.25" customHeight="1">
      <c r="A224" s="298"/>
      <c r="B224" s="298"/>
      <c r="C224" s="298"/>
      <c r="D224" s="298"/>
      <c r="E224" s="298"/>
      <c r="F224" s="298"/>
      <c r="G224" s="298"/>
      <c r="H224" s="298"/>
      <c r="I224" s="298"/>
      <c r="J224" s="298"/>
      <c r="K224" s="298"/>
      <c r="L224" s="298"/>
      <c r="M224" s="298"/>
      <c r="N224" s="298"/>
      <c r="O224" s="298"/>
      <c r="P224" s="298"/>
      <c r="Q224" s="298"/>
      <c r="R224" s="298"/>
      <c r="S224" s="298"/>
      <c r="T224" s="298"/>
      <c r="U224" s="298"/>
      <c r="V224" s="298"/>
      <c r="W224" s="298"/>
      <c r="X224" s="298"/>
      <c r="Y224" s="298"/>
      <c r="Z224" s="298"/>
      <c r="AA224" s="298"/>
      <c r="AB224" s="298"/>
      <c r="AC224" s="298"/>
      <c r="AD224" s="298"/>
    </row>
    <row r="225" ht="20.25" customHeight="1">
      <c r="A225" s="298"/>
      <c r="B225" s="298"/>
      <c r="C225" s="298"/>
      <c r="D225" s="298"/>
      <c r="E225" s="298"/>
      <c r="F225" s="298"/>
      <c r="G225" s="298"/>
      <c r="H225" s="298"/>
      <c r="I225" s="298"/>
      <c r="J225" s="298"/>
      <c r="K225" s="298"/>
      <c r="L225" s="298"/>
      <c r="M225" s="298"/>
      <c r="N225" s="298"/>
      <c r="O225" s="298"/>
      <c r="P225" s="298"/>
      <c r="Q225" s="298"/>
      <c r="R225" s="298"/>
      <c r="S225" s="298"/>
      <c r="T225" s="298"/>
      <c r="U225" s="298"/>
      <c r="V225" s="298"/>
      <c r="W225" s="298"/>
      <c r="X225" s="298"/>
      <c r="Y225" s="298"/>
      <c r="Z225" s="298"/>
      <c r="AA225" s="298"/>
      <c r="AB225" s="298"/>
      <c r="AC225" s="298"/>
      <c r="AD225" s="298"/>
    </row>
    <row r="226" ht="20.25" customHeight="1">
      <c r="A226" s="298"/>
      <c r="B226" s="298"/>
      <c r="C226" s="298"/>
      <c r="D226" s="298"/>
      <c r="E226" s="298"/>
      <c r="F226" s="298"/>
      <c r="G226" s="298"/>
      <c r="H226" s="298"/>
      <c r="I226" s="298"/>
      <c r="J226" s="298"/>
      <c r="K226" s="298"/>
      <c r="L226" s="298"/>
      <c r="M226" s="298"/>
      <c r="N226" s="298"/>
      <c r="O226" s="298"/>
      <c r="P226" s="298"/>
      <c r="Q226" s="298"/>
      <c r="R226" s="298"/>
      <c r="S226" s="298"/>
      <c r="T226" s="298"/>
      <c r="U226" s="298"/>
      <c r="V226" s="298"/>
      <c r="W226" s="298"/>
      <c r="X226" s="298"/>
      <c r="Y226" s="298"/>
      <c r="Z226" s="298"/>
      <c r="AA226" s="298"/>
      <c r="AB226" s="298"/>
      <c r="AC226" s="298"/>
      <c r="AD226" s="298"/>
    </row>
    <row r="227" ht="20.25" customHeight="1">
      <c r="A227" s="298"/>
      <c r="B227" s="298"/>
      <c r="C227" s="298"/>
      <c r="D227" s="298"/>
      <c r="E227" s="298"/>
      <c r="F227" s="298"/>
      <c r="G227" s="298"/>
      <c r="H227" s="298"/>
      <c r="I227" s="298"/>
      <c r="J227" s="298"/>
      <c r="K227" s="298"/>
      <c r="L227" s="298"/>
      <c r="M227" s="298"/>
      <c r="N227" s="298"/>
      <c r="O227" s="298"/>
      <c r="P227" s="298"/>
      <c r="Q227" s="298"/>
      <c r="R227" s="298"/>
      <c r="S227" s="298"/>
      <c r="T227" s="298"/>
      <c r="U227" s="298"/>
      <c r="V227" s="298"/>
      <c r="W227" s="298"/>
      <c r="X227" s="298"/>
      <c r="Y227" s="298"/>
      <c r="Z227" s="298"/>
      <c r="AA227" s="298"/>
      <c r="AB227" s="298"/>
      <c r="AC227" s="298"/>
      <c r="AD227" s="298"/>
    </row>
    <row r="228" ht="20.25" customHeight="1">
      <c r="A228" s="298"/>
      <c r="B228" s="298"/>
      <c r="C228" s="298"/>
      <c r="D228" s="298"/>
      <c r="E228" s="298"/>
      <c r="F228" s="298"/>
      <c r="G228" s="298"/>
      <c r="H228" s="298"/>
      <c r="I228" s="298"/>
      <c r="J228" s="298"/>
      <c r="K228" s="298"/>
      <c r="L228" s="298"/>
      <c r="M228" s="298"/>
      <c r="N228" s="298"/>
      <c r="O228" s="298"/>
      <c r="P228" s="298"/>
      <c r="Q228" s="298"/>
      <c r="R228" s="298"/>
      <c r="S228" s="298"/>
      <c r="T228" s="298"/>
      <c r="U228" s="298"/>
      <c r="V228" s="298"/>
      <c r="W228" s="298"/>
      <c r="X228" s="298"/>
      <c r="Y228" s="298"/>
      <c r="Z228" s="298"/>
      <c r="AA228" s="298"/>
      <c r="AB228" s="298"/>
      <c r="AC228" s="298"/>
      <c r="AD228" s="298"/>
    </row>
    <row r="229" ht="20.25" customHeight="1">
      <c r="A229" s="298"/>
      <c r="B229" s="298"/>
      <c r="C229" s="298"/>
      <c r="D229" s="298"/>
      <c r="E229" s="298"/>
      <c r="F229" s="298"/>
      <c r="G229" s="298"/>
      <c r="H229" s="298"/>
      <c r="I229" s="298"/>
      <c r="J229" s="298"/>
      <c r="K229" s="298"/>
      <c r="L229" s="298"/>
      <c r="M229" s="298"/>
      <c r="N229" s="298"/>
      <c r="O229" s="298"/>
      <c r="P229" s="298"/>
      <c r="Q229" s="298"/>
      <c r="R229" s="298"/>
      <c r="S229" s="298"/>
      <c r="T229" s="298"/>
      <c r="U229" s="298"/>
      <c r="V229" s="298"/>
      <c r="W229" s="298"/>
      <c r="X229" s="298"/>
      <c r="Y229" s="298"/>
      <c r="Z229" s="298"/>
      <c r="AA229" s="298"/>
      <c r="AB229" s="298"/>
      <c r="AC229" s="298"/>
      <c r="AD229" s="298"/>
    </row>
    <row r="230" ht="20.25" customHeight="1">
      <c r="A230" s="298"/>
      <c r="B230" s="298"/>
      <c r="C230" s="298"/>
      <c r="D230" s="298"/>
      <c r="E230" s="298"/>
      <c r="F230" s="298"/>
      <c r="G230" s="298"/>
      <c r="H230" s="298"/>
      <c r="I230" s="298"/>
      <c r="J230" s="298"/>
      <c r="K230" s="298"/>
      <c r="L230" s="298"/>
      <c r="M230" s="298"/>
      <c r="N230" s="298"/>
      <c r="O230" s="298"/>
      <c r="P230" s="298"/>
      <c r="Q230" s="298"/>
      <c r="R230" s="298"/>
      <c r="S230" s="298"/>
      <c r="T230" s="298"/>
      <c r="U230" s="298"/>
      <c r="V230" s="298"/>
      <c r="W230" s="298"/>
      <c r="X230" s="298"/>
      <c r="Y230" s="298"/>
      <c r="Z230" s="298"/>
      <c r="AA230" s="298"/>
      <c r="AB230" s="298"/>
      <c r="AC230" s="298"/>
      <c r="AD230" s="298"/>
    </row>
    <row r="231" ht="20.25" customHeight="1">
      <c r="A231" s="298"/>
      <c r="B231" s="298"/>
      <c r="C231" s="298"/>
      <c r="D231" s="298"/>
      <c r="E231" s="298"/>
      <c r="F231" s="298"/>
      <c r="G231" s="298"/>
      <c r="H231" s="298"/>
      <c r="I231" s="298"/>
      <c r="J231" s="298"/>
      <c r="K231" s="298"/>
      <c r="L231" s="298"/>
      <c r="M231" s="298"/>
      <c r="N231" s="298"/>
      <c r="O231" s="298"/>
      <c r="P231" s="298"/>
      <c r="Q231" s="298"/>
      <c r="R231" s="298"/>
      <c r="S231" s="298"/>
      <c r="T231" s="298"/>
      <c r="U231" s="298"/>
      <c r="V231" s="298"/>
      <c r="W231" s="298"/>
      <c r="X231" s="298"/>
      <c r="Y231" s="298"/>
      <c r="Z231" s="298"/>
      <c r="AA231" s="298"/>
      <c r="AB231" s="298"/>
      <c r="AC231" s="298"/>
      <c r="AD231" s="298"/>
    </row>
    <row r="232" ht="20.25" customHeight="1">
      <c r="A232" s="298"/>
      <c r="B232" s="298"/>
      <c r="C232" s="298"/>
      <c r="D232" s="298"/>
      <c r="E232" s="298"/>
      <c r="F232" s="298"/>
      <c r="G232" s="298"/>
      <c r="H232" s="298"/>
      <c r="I232" s="298"/>
      <c r="J232" s="298"/>
      <c r="K232" s="298"/>
      <c r="L232" s="298"/>
      <c r="M232" s="298"/>
      <c r="N232" s="298"/>
      <c r="O232" s="298"/>
      <c r="P232" s="298"/>
      <c r="Q232" s="298"/>
      <c r="R232" s="298"/>
      <c r="S232" s="298"/>
      <c r="T232" s="298"/>
      <c r="U232" s="298"/>
      <c r="V232" s="298"/>
      <c r="W232" s="298"/>
      <c r="X232" s="298"/>
      <c r="Y232" s="298"/>
      <c r="Z232" s="298"/>
      <c r="AA232" s="298"/>
      <c r="AB232" s="298"/>
      <c r="AC232" s="298"/>
      <c r="AD232" s="298"/>
    </row>
    <row r="233" ht="20.25" customHeight="1">
      <c r="A233" s="298"/>
      <c r="B233" s="298"/>
      <c r="C233" s="298"/>
      <c r="D233" s="298"/>
      <c r="E233" s="298"/>
      <c r="F233" s="298"/>
      <c r="G233" s="298"/>
      <c r="H233" s="298"/>
      <c r="I233" s="298"/>
      <c r="J233" s="298"/>
      <c r="K233" s="298"/>
      <c r="L233" s="298"/>
      <c r="M233" s="298"/>
      <c r="N233" s="298"/>
      <c r="O233" s="298"/>
      <c r="P233" s="298"/>
      <c r="Q233" s="298"/>
      <c r="R233" s="298"/>
      <c r="S233" s="298"/>
      <c r="T233" s="298"/>
      <c r="U233" s="298"/>
      <c r="V233" s="298"/>
      <c r="W233" s="298"/>
      <c r="X233" s="298"/>
      <c r="Y233" s="298"/>
      <c r="Z233" s="298"/>
      <c r="AA233" s="298"/>
      <c r="AB233" s="298"/>
      <c r="AC233" s="298"/>
      <c r="AD233" s="298"/>
    </row>
    <row r="234" ht="20.25" customHeight="1">
      <c r="A234" s="298"/>
      <c r="B234" s="298"/>
      <c r="C234" s="298"/>
      <c r="D234" s="298"/>
      <c r="E234" s="298"/>
      <c r="F234" s="298"/>
      <c r="G234" s="298"/>
      <c r="H234" s="298"/>
      <c r="I234" s="298"/>
      <c r="J234" s="298"/>
      <c r="K234" s="298"/>
      <c r="L234" s="298"/>
      <c r="M234" s="298"/>
      <c r="N234" s="298"/>
      <c r="O234" s="298"/>
      <c r="P234" s="298"/>
      <c r="Q234" s="298"/>
      <c r="R234" s="298"/>
      <c r="S234" s="298"/>
      <c r="T234" s="298"/>
      <c r="U234" s="298"/>
      <c r="V234" s="298"/>
      <c r="W234" s="298"/>
      <c r="X234" s="298"/>
      <c r="Y234" s="298"/>
      <c r="Z234" s="298"/>
      <c r="AA234" s="298"/>
      <c r="AB234" s="298"/>
      <c r="AC234" s="298"/>
      <c r="AD234" s="298"/>
    </row>
    <row r="235" ht="20.25" customHeight="1">
      <c r="A235" s="298"/>
      <c r="B235" s="298"/>
      <c r="C235" s="298"/>
      <c r="D235" s="298"/>
      <c r="E235" s="298"/>
      <c r="F235" s="298"/>
      <c r="G235" s="298"/>
      <c r="H235" s="298"/>
      <c r="I235" s="298"/>
      <c r="J235" s="298"/>
      <c r="K235" s="298"/>
      <c r="L235" s="298"/>
      <c r="M235" s="298"/>
      <c r="N235" s="298"/>
      <c r="O235" s="298"/>
      <c r="P235" s="298"/>
      <c r="Q235" s="298"/>
      <c r="R235" s="298"/>
      <c r="S235" s="298"/>
      <c r="T235" s="298"/>
      <c r="U235" s="298"/>
      <c r="V235" s="298"/>
      <c r="W235" s="298"/>
      <c r="X235" s="298"/>
      <c r="Y235" s="298"/>
      <c r="Z235" s="298"/>
      <c r="AA235" s="298"/>
      <c r="AB235" s="298"/>
      <c r="AC235" s="298"/>
      <c r="AD235" s="298"/>
    </row>
    <row r="236" ht="20.25" customHeight="1">
      <c r="A236" s="298"/>
      <c r="B236" s="298"/>
      <c r="C236" s="298"/>
      <c r="D236" s="298"/>
      <c r="E236" s="298"/>
      <c r="F236" s="298"/>
      <c r="G236" s="298"/>
      <c r="H236" s="298"/>
      <c r="I236" s="298"/>
      <c r="J236" s="298"/>
      <c r="K236" s="298"/>
      <c r="L236" s="298"/>
      <c r="M236" s="298"/>
      <c r="N236" s="298"/>
      <c r="O236" s="298"/>
      <c r="P236" s="298"/>
      <c r="Q236" s="298"/>
      <c r="R236" s="298"/>
      <c r="S236" s="298"/>
      <c r="T236" s="298"/>
      <c r="U236" s="298"/>
      <c r="V236" s="298"/>
      <c r="W236" s="298"/>
      <c r="X236" s="298"/>
      <c r="Y236" s="298"/>
      <c r="Z236" s="298"/>
      <c r="AA236" s="298"/>
      <c r="AB236" s="298"/>
      <c r="AC236" s="298"/>
      <c r="AD236" s="298"/>
    </row>
    <row r="237" ht="20.25" customHeight="1">
      <c r="A237" s="298"/>
      <c r="B237" s="298"/>
      <c r="C237" s="298"/>
      <c r="D237" s="298"/>
      <c r="E237" s="298"/>
      <c r="F237" s="298"/>
      <c r="G237" s="298"/>
      <c r="H237" s="298"/>
      <c r="I237" s="298"/>
      <c r="J237" s="298"/>
      <c r="K237" s="298"/>
      <c r="L237" s="298"/>
      <c r="M237" s="298"/>
      <c r="N237" s="298"/>
      <c r="O237" s="298"/>
      <c r="P237" s="298"/>
      <c r="Q237" s="298"/>
      <c r="R237" s="298"/>
      <c r="S237" s="298"/>
      <c r="T237" s="298"/>
      <c r="U237" s="298"/>
      <c r="V237" s="298"/>
      <c r="W237" s="298"/>
      <c r="X237" s="298"/>
      <c r="Y237" s="298"/>
      <c r="Z237" s="298"/>
      <c r="AA237" s="298"/>
      <c r="AB237" s="298"/>
      <c r="AC237" s="298"/>
      <c r="AD237" s="298"/>
    </row>
    <row r="238" ht="20.25" customHeight="1">
      <c r="A238" s="298"/>
      <c r="B238" s="298"/>
      <c r="C238" s="298"/>
      <c r="D238" s="298"/>
      <c r="E238" s="298"/>
      <c r="F238" s="298"/>
      <c r="G238" s="298"/>
      <c r="H238" s="298"/>
      <c r="I238" s="298"/>
      <c r="J238" s="298"/>
      <c r="K238" s="298"/>
      <c r="L238" s="298"/>
      <c r="M238" s="298"/>
      <c r="N238" s="298"/>
      <c r="O238" s="298"/>
      <c r="P238" s="298"/>
      <c r="Q238" s="298"/>
      <c r="R238" s="298"/>
      <c r="S238" s="298"/>
      <c r="T238" s="298"/>
      <c r="U238" s="298"/>
      <c r="V238" s="298"/>
      <c r="W238" s="298"/>
      <c r="X238" s="298"/>
      <c r="Y238" s="298"/>
      <c r="Z238" s="298"/>
      <c r="AA238" s="298"/>
      <c r="AB238" s="298"/>
      <c r="AC238" s="298"/>
      <c r="AD238" s="298"/>
    </row>
    <row r="239" ht="20.25" customHeight="1">
      <c r="A239" s="298"/>
      <c r="B239" s="298"/>
      <c r="C239" s="298"/>
      <c r="D239" s="298"/>
      <c r="E239" s="298"/>
      <c r="F239" s="298"/>
      <c r="G239" s="298"/>
      <c r="H239" s="298"/>
      <c r="I239" s="298"/>
      <c r="J239" s="298"/>
      <c r="K239" s="298"/>
      <c r="L239" s="298"/>
      <c r="M239" s="298"/>
      <c r="N239" s="298"/>
      <c r="O239" s="298"/>
      <c r="P239" s="298"/>
      <c r="Q239" s="298"/>
      <c r="R239" s="298"/>
      <c r="S239" s="298"/>
      <c r="T239" s="298"/>
      <c r="U239" s="298"/>
      <c r="V239" s="298"/>
      <c r="W239" s="298"/>
      <c r="X239" s="298"/>
      <c r="Y239" s="298"/>
      <c r="Z239" s="298"/>
      <c r="AA239" s="298"/>
      <c r="AB239" s="298"/>
      <c r="AC239" s="298"/>
      <c r="AD239" s="298"/>
    </row>
    <row r="240" ht="20.25" customHeight="1">
      <c r="A240" s="298"/>
      <c r="B240" s="298"/>
      <c r="C240" s="298"/>
      <c r="D240" s="298"/>
      <c r="E240" s="298"/>
      <c r="F240" s="298"/>
      <c r="G240" s="298"/>
      <c r="H240" s="298"/>
      <c r="I240" s="298"/>
      <c r="J240" s="298"/>
      <c r="K240" s="298"/>
      <c r="L240" s="298"/>
      <c r="M240" s="298"/>
      <c r="N240" s="298"/>
      <c r="O240" s="298"/>
      <c r="P240" s="298"/>
      <c r="Q240" s="298"/>
      <c r="R240" s="298"/>
      <c r="S240" s="298"/>
      <c r="T240" s="298"/>
      <c r="U240" s="298"/>
      <c r="V240" s="298"/>
      <c r="W240" s="298"/>
      <c r="X240" s="298"/>
      <c r="Y240" s="298"/>
      <c r="Z240" s="298"/>
      <c r="AA240" s="298"/>
      <c r="AB240" s="298"/>
      <c r="AC240" s="298"/>
      <c r="AD240" s="298"/>
    </row>
    <row r="241" ht="20.25" customHeight="1">
      <c r="A241" s="298"/>
      <c r="B241" s="298"/>
      <c r="C241" s="298"/>
      <c r="D241" s="298"/>
      <c r="E241" s="298"/>
      <c r="F241" s="298"/>
      <c r="G241" s="298"/>
      <c r="H241" s="298"/>
      <c r="I241" s="298"/>
      <c r="J241" s="298"/>
      <c r="K241" s="298"/>
      <c r="L241" s="298"/>
      <c r="M241" s="298"/>
      <c r="N241" s="298"/>
      <c r="O241" s="298"/>
      <c r="P241" s="298"/>
      <c r="Q241" s="298"/>
      <c r="R241" s="298"/>
      <c r="S241" s="298"/>
      <c r="T241" s="298"/>
      <c r="U241" s="298"/>
      <c r="V241" s="298"/>
      <c r="W241" s="298"/>
      <c r="X241" s="298"/>
      <c r="Y241" s="298"/>
      <c r="Z241" s="298"/>
      <c r="AA241" s="298"/>
      <c r="AB241" s="298"/>
      <c r="AC241" s="298"/>
      <c r="AD241" s="298"/>
    </row>
    <row r="242" ht="20.25" customHeight="1">
      <c r="A242" s="298"/>
      <c r="B242" s="298"/>
      <c r="C242" s="298"/>
      <c r="D242" s="298"/>
      <c r="E242" s="298"/>
      <c r="F242" s="298"/>
      <c r="G242" s="298"/>
      <c r="H242" s="298"/>
      <c r="I242" s="298"/>
      <c r="J242" s="298"/>
      <c r="K242" s="298"/>
      <c r="L242" s="298"/>
      <c r="M242" s="298"/>
      <c r="N242" s="298"/>
      <c r="O242" s="298"/>
      <c r="P242" s="298"/>
      <c r="Q242" s="298"/>
      <c r="R242" s="298"/>
      <c r="S242" s="298"/>
      <c r="T242" s="298"/>
      <c r="U242" s="298"/>
      <c r="V242" s="298"/>
      <c r="W242" s="298"/>
      <c r="X242" s="298"/>
      <c r="Y242" s="298"/>
      <c r="Z242" s="298"/>
      <c r="AA242" s="298"/>
      <c r="AB242" s="298"/>
      <c r="AC242" s="298"/>
      <c r="AD242" s="298"/>
    </row>
    <row r="243" ht="20.25" customHeight="1">
      <c r="A243" s="298"/>
      <c r="B243" s="298"/>
      <c r="C243" s="298"/>
      <c r="D243" s="298"/>
      <c r="E243" s="298"/>
      <c r="F243" s="298"/>
      <c r="G243" s="298"/>
      <c r="H243" s="298"/>
      <c r="I243" s="298"/>
      <c r="J243" s="298"/>
      <c r="K243" s="298"/>
      <c r="L243" s="298"/>
      <c r="M243" s="298"/>
      <c r="N243" s="298"/>
      <c r="O243" s="298"/>
      <c r="P243" s="298"/>
      <c r="Q243" s="298"/>
      <c r="R243" s="298"/>
      <c r="S243" s="298"/>
      <c r="T243" s="298"/>
      <c r="U243" s="298"/>
      <c r="V243" s="298"/>
      <c r="W243" s="298"/>
      <c r="X243" s="298"/>
      <c r="Y243" s="298"/>
      <c r="Z243" s="298"/>
      <c r="AA243" s="298"/>
      <c r="AB243" s="298"/>
      <c r="AC243" s="298"/>
      <c r="AD243" s="298"/>
    </row>
    <row r="244" ht="20.25" customHeight="1">
      <c r="A244" s="298"/>
      <c r="B244" s="298"/>
      <c r="C244" s="298"/>
      <c r="D244" s="298"/>
      <c r="E244" s="298"/>
      <c r="F244" s="298"/>
      <c r="G244" s="298"/>
      <c r="H244" s="298"/>
      <c r="I244" s="298"/>
      <c r="J244" s="298"/>
      <c r="K244" s="298"/>
      <c r="L244" s="298"/>
      <c r="M244" s="298"/>
      <c r="N244" s="298"/>
      <c r="O244" s="298"/>
      <c r="P244" s="298"/>
      <c r="Q244" s="298"/>
      <c r="R244" s="298"/>
      <c r="S244" s="298"/>
      <c r="T244" s="298"/>
      <c r="U244" s="298"/>
      <c r="V244" s="298"/>
      <c r="W244" s="298"/>
      <c r="X244" s="298"/>
      <c r="Y244" s="298"/>
      <c r="Z244" s="298"/>
      <c r="AA244" s="298"/>
      <c r="AB244" s="298"/>
      <c r="AC244" s="298"/>
      <c r="AD244" s="298"/>
    </row>
    <row r="245" ht="20.25" customHeight="1">
      <c r="A245" s="298"/>
      <c r="B245" s="298"/>
      <c r="C245" s="298"/>
      <c r="D245" s="298"/>
      <c r="E245" s="298"/>
      <c r="F245" s="298"/>
      <c r="G245" s="298"/>
      <c r="H245" s="298"/>
      <c r="I245" s="298"/>
      <c r="J245" s="298"/>
      <c r="K245" s="298"/>
      <c r="L245" s="298"/>
      <c r="M245" s="298"/>
      <c r="N245" s="298"/>
      <c r="O245" s="298"/>
      <c r="P245" s="298"/>
      <c r="Q245" s="298"/>
      <c r="R245" s="298"/>
      <c r="S245" s="298"/>
      <c r="T245" s="298"/>
      <c r="U245" s="298"/>
      <c r="V245" s="298"/>
      <c r="W245" s="298"/>
      <c r="X245" s="298"/>
      <c r="Y245" s="298"/>
      <c r="Z245" s="298"/>
      <c r="AA245" s="298"/>
      <c r="AB245" s="298"/>
      <c r="AC245" s="298"/>
      <c r="AD245" s="298"/>
    </row>
    <row r="246" ht="20.25" customHeight="1">
      <c r="A246" s="298"/>
      <c r="B246" s="298"/>
      <c r="C246" s="298"/>
      <c r="D246" s="298"/>
      <c r="E246" s="298"/>
      <c r="F246" s="298"/>
      <c r="G246" s="298"/>
      <c r="H246" s="298"/>
      <c r="I246" s="298"/>
      <c r="J246" s="298"/>
      <c r="K246" s="298"/>
      <c r="L246" s="298"/>
      <c r="M246" s="298"/>
      <c r="N246" s="298"/>
      <c r="O246" s="298"/>
      <c r="P246" s="298"/>
      <c r="Q246" s="298"/>
      <c r="R246" s="298"/>
      <c r="S246" s="298"/>
      <c r="T246" s="298"/>
      <c r="U246" s="298"/>
      <c r="V246" s="298"/>
      <c r="W246" s="298"/>
      <c r="X246" s="298"/>
      <c r="Y246" s="298"/>
      <c r="Z246" s="298"/>
      <c r="AA246" s="298"/>
      <c r="AB246" s="298"/>
      <c r="AC246" s="298"/>
      <c r="AD246" s="298"/>
    </row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1.25" right="0.75" top="1.0"/>
  <pageSetup paperSize="9" scale="55" orientation="landscape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9.86"/>
    <col customWidth="1" min="2" max="3" width="22.71"/>
    <col customWidth="1" min="4" max="7" width="19.86"/>
    <col customWidth="1" min="8" max="8" width="98.43"/>
    <col customWidth="1" min="9" max="9" width="27.14"/>
    <col customWidth="1" min="10" max="30" width="19.86"/>
  </cols>
  <sheetData>
    <row r="1" ht="20.25" customHeight="1">
      <c r="A1" s="324" t="s">
        <v>53</v>
      </c>
      <c r="B1" s="298"/>
      <c r="C1" s="298"/>
      <c r="D1" s="298"/>
      <c r="E1" s="298"/>
      <c r="F1" s="298"/>
      <c r="G1" s="298"/>
      <c r="H1" s="298"/>
      <c r="I1" s="298"/>
      <c r="J1" s="298"/>
      <c r="K1" s="298"/>
      <c r="L1" s="298"/>
      <c r="M1" s="298"/>
      <c r="N1" s="298"/>
      <c r="O1" s="298"/>
      <c r="P1" s="298"/>
      <c r="Q1" s="298"/>
      <c r="R1" s="298"/>
      <c r="S1" s="298"/>
      <c r="T1" s="298"/>
      <c r="U1" s="298"/>
      <c r="V1" s="298"/>
      <c r="W1" s="298"/>
      <c r="X1" s="298"/>
      <c r="Y1" s="298"/>
      <c r="Z1" s="298"/>
      <c r="AA1" s="298"/>
      <c r="AB1" s="298"/>
      <c r="AC1" s="298"/>
      <c r="AD1" s="298"/>
    </row>
    <row r="2" ht="20.25" customHeight="1">
      <c r="A2" s="298"/>
      <c r="B2" s="298"/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  <c r="O2" s="298"/>
      <c r="P2" s="298"/>
      <c r="Q2" s="298"/>
      <c r="R2" s="298"/>
      <c r="S2" s="298"/>
      <c r="T2" s="298"/>
      <c r="U2" s="298"/>
      <c r="V2" s="298"/>
      <c r="W2" s="298"/>
      <c r="X2" s="298"/>
      <c r="Y2" s="298"/>
      <c r="Z2" s="298"/>
      <c r="AA2" s="298"/>
      <c r="AB2" s="298"/>
      <c r="AC2" s="298"/>
      <c r="AD2" s="298"/>
    </row>
    <row r="3" ht="20.25" customHeight="1">
      <c r="A3" s="324" t="s">
        <v>116</v>
      </c>
      <c r="B3" s="298"/>
      <c r="C3" s="298"/>
      <c r="D3" s="298"/>
      <c r="E3" s="298"/>
      <c r="F3" s="298"/>
      <c r="G3" s="298"/>
      <c r="H3" s="298"/>
      <c r="I3" s="298"/>
      <c r="J3" s="298"/>
      <c r="K3" s="298"/>
      <c r="L3" s="298"/>
      <c r="M3" s="298"/>
      <c r="N3" s="298"/>
      <c r="O3" s="298"/>
      <c r="P3" s="298"/>
      <c r="Q3" s="298"/>
      <c r="R3" s="298"/>
      <c r="S3" s="298"/>
      <c r="T3" s="298"/>
      <c r="U3" s="298"/>
      <c r="V3" s="298"/>
      <c r="W3" s="298"/>
      <c r="X3" s="298"/>
      <c r="Y3" s="298"/>
      <c r="Z3" s="298"/>
      <c r="AA3" s="298"/>
      <c r="AB3" s="298"/>
      <c r="AC3" s="298"/>
      <c r="AD3" s="298"/>
    </row>
    <row r="4" ht="20.25" customHeight="1">
      <c r="A4" s="298"/>
      <c r="B4" s="298"/>
      <c r="C4" s="298"/>
      <c r="D4" s="298"/>
      <c r="E4" s="298"/>
      <c r="F4" s="298"/>
      <c r="G4" s="298"/>
      <c r="H4" s="308"/>
      <c r="I4" s="308"/>
      <c r="J4" s="308"/>
      <c r="K4" s="308"/>
      <c r="L4" s="308"/>
      <c r="M4" s="308"/>
      <c r="N4" s="298"/>
      <c r="O4" s="298"/>
      <c r="P4" s="298"/>
      <c r="Q4" s="298"/>
      <c r="R4" s="298"/>
      <c r="S4" s="298"/>
      <c r="T4" s="298"/>
      <c r="U4" s="298"/>
      <c r="V4" s="298"/>
      <c r="W4" s="298"/>
      <c r="X4" s="298"/>
      <c r="Y4" s="298"/>
      <c r="Z4" s="298"/>
      <c r="AA4" s="298"/>
      <c r="AB4" s="298"/>
      <c r="AC4" s="298"/>
      <c r="AD4" s="298"/>
    </row>
    <row r="5" ht="20.25" customHeight="1">
      <c r="A5" s="324" t="s">
        <v>117</v>
      </c>
      <c r="B5" s="358" t="s">
        <v>176</v>
      </c>
      <c r="C5" s="298"/>
      <c r="D5" s="298"/>
      <c r="E5" s="298"/>
      <c r="F5" s="298"/>
      <c r="G5" s="298"/>
      <c r="H5" s="298"/>
      <c r="I5" s="298"/>
      <c r="J5" s="298"/>
      <c r="K5" s="298"/>
      <c r="L5" s="298"/>
      <c r="M5" s="298"/>
      <c r="N5" s="298"/>
      <c r="O5" s="298"/>
      <c r="P5" s="298"/>
      <c r="Q5" s="298"/>
      <c r="R5" s="298"/>
      <c r="S5" s="298"/>
      <c r="T5" s="298"/>
      <c r="U5" s="298"/>
      <c r="V5" s="298"/>
      <c r="W5" s="298"/>
      <c r="X5" s="298"/>
      <c r="Y5" s="298"/>
      <c r="Z5" s="298"/>
      <c r="AA5" s="298"/>
      <c r="AB5" s="298"/>
      <c r="AC5" s="298"/>
      <c r="AD5" s="298"/>
    </row>
    <row r="6" ht="20.25" customHeight="1">
      <c r="A6" s="298"/>
      <c r="B6" s="298"/>
      <c r="C6" s="298"/>
      <c r="D6" s="298"/>
      <c r="E6" s="298"/>
      <c r="F6" s="298"/>
      <c r="G6" s="298"/>
      <c r="H6" s="298"/>
      <c r="I6" s="327"/>
      <c r="J6" s="298"/>
      <c r="K6" s="298"/>
      <c r="L6" s="298"/>
      <c r="M6" s="298"/>
      <c r="N6" s="298"/>
      <c r="O6" s="298"/>
      <c r="P6" s="298"/>
      <c r="Q6" s="298"/>
      <c r="R6" s="298"/>
      <c r="S6" s="298"/>
      <c r="T6" s="298"/>
      <c r="U6" s="298"/>
      <c r="V6" s="298"/>
      <c r="W6" s="298"/>
      <c r="X6" s="298"/>
      <c r="Y6" s="298"/>
      <c r="Z6" s="298"/>
      <c r="AA6" s="298"/>
      <c r="AB6" s="298"/>
      <c r="AC6" s="298"/>
      <c r="AD6" s="298"/>
    </row>
    <row r="7" ht="20.25" customHeight="1">
      <c r="A7" s="424" t="s">
        <v>119</v>
      </c>
      <c r="B7" s="425" t="s">
        <v>120</v>
      </c>
      <c r="C7" s="305" t="s">
        <v>121</v>
      </c>
      <c r="D7" s="305" t="s">
        <v>122</v>
      </c>
      <c r="E7" s="305" t="s">
        <v>123</v>
      </c>
      <c r="F7" s="305" t="s">
        <v>124</v>
      </c>
      <c r="G7" s="306" t="s">
        <v>125</v>
      </c>
      <c r="H7" s="457" t="s">
        <v>12</v>
      </c>
      <c r="I7" s="427" t="s">
        <v>181</v>
      </c>
      <c r="J7" s="458" t="s">
        <v>178</v>
      </c>
      <c r="K7" s="298"/>
      <c r="L7" s="298"/>
      <c r="M7" s="298"/>
      <c r="N7" s="298"/>
      <c r="O7" s="298"/>
      <c r="P7" s="298"/>
      <c r="Q7" s="298"/>
      <c r="R7" s="298"/>
      <c r="S7" s="298"/>
      <c r="T7" s="298"/>
      <c r="U7" s="298"/>
      <c r="V7" s="298"/>
      <c r="W7" s="298"/>
      <c r="X7" s="298"/>
      <c r="Y7" s="298"/>
      <c r="Z7" s="298"/>
      <c r="AA7" s="298"/>
      <c r="AB7" s="298"/>
      <c r="AC7" s="298"/>
      <c r="AD7" s="298"/>
    </row>
    <row r="8" ht="22.5" customHeight="1">
      <c r="A8" s="429" t="str">
        <f>+SUMMARY!#REF!</f>
        <v>#ERROR!</v>
      </c>
      <c r="B8" s="430" t="str">
        <f>+SUMMARY!#REF!</f>
        <v>#ERROR!</v>
      </c>
      <c r="C8" s="430" t="str">
        <f>+SUMMARY!#REF!</f>
        <v>#ERROR!</v>
      </c>
      <c r="D8" s="430" t="str">
        <f>+SUMMARY!#REF!</f>
        <v>#ERROR!</v>
      </c>
      <c r="E8" s="430" t="str">
        <f>+SUMMARY!#REF!</f>
        <v>#ERROR!</v>
      </c>
      <c r="F8" s="430" t="str">
        <f>+SUMMARY!#REF!</f>
        <v>#ERROR!</v>
      </c>
      <c r="G8" s="430" t="str">
        <f>+SUMMARY!#REF!</f>
        <v>#ERROR!</v>
      </c>
      <c r="H8" s="459" t="str">
        <f>+SUMMARY!#REF!</f>
        <v>#ERROR!</v>
      </c>
      <c r="I8" s="460" t="str">
        <f t="shared" ref="I8:I38" si="1">F8/B8</f>
        <v>#ERROR!</v>
      </c>
      <c r="J8" s="433"/>
      <c r="K8" s="298"/>
      <c r="L8" s="298"/>
      <c r="M8" s="298"/>
      <c r="N8" s="298"/>
      <c r="O8" s="298"/>
      <c r="P8" s="298"/>
      <c r="Q8" s="298"/>
      <c r="R8" s="298"/>
      <c r="S8" s="298"/>
      <c r="T8" s="298"/>
      <c r="U8" s="298"/>
      <c r="V8" s="298"/>
      <c r="W8" s="298"/>
      <c r="X8" s="298"/>
      <c r="Y8" s="298"/>
      <c r="Z8" s="298"/>
      <c r="AA8" s="298"/>
      <c r="AB8" s="298"/>
      <c r="AC8" s="298"/>
      <c r="AD8" s="298"/>
    </row>
    <row r="9" ht="22.5" customHeight="1">
      <c r="A9" s="429">
        <f>+SUMMARY!A7</f>
        <v>44319</v>
      </c>
      <c r="B9" s="430">
        <f>+SUMMARY!B7</f>
        <v>24493.86</v>
      </c>
      <c r="C9" s="430">
        <f>+SUMMARY!C7</f>
        <v>23618.84563</v>
      </c>
      <c r="D9" s="430">
        <f>+SUMMARY!D7</f>
        <v>105.150174</v>
      </c>
      <c r="E9" s="430">
        <f>+SUMMARY!E7</f>
        <v>237.6</v>
      </c>
      <c r="F9" s="430">
        <f>+SUMMARY!F7</f>
        <v>377.22264</v>
      </c>
      <c r="G9" s="430">
        <f>+SUMMARY!G7</f>
        <v>155.04156</v>
      </c>
      <c r="H9" s="459" t="str">
        <f>+SUMMARY!H7</f>
        <v>HRD2960/HRD2960/HRD2940/HRD2960/HRD2940/HRD2930/HRD2930</v>
      </c>
      <c r="I9" s="460">
        <f t="shared" si="1"/>
        <v>0.01540070205</v>
      </c>
      <c r="J9" s="433"/>
      <c r="K9" s="298"/>
      <c r="L9" s="298"/>
      <c r="M9" s="298"/>
      <c r="N9" s="298"/>
      <c r="O9" s="298"/>
      <c r="P9" s="298"/>
      <c r="Q9" s="298"/>
      <c r="R9" s="298"/>
      <c r="S9" s="298"/>
      <c r="T9" s="298"/>
      <c r="U9" s="298"/>
      <c r="V9" s="298"/>
      <c r="W9" s="298"/>
      <c r="X9" s="298"/>
      <c r="Y9" s="298"/>
      <c r="Z9" s="298"/>
      <c r="AA9" s="298"/>
      <c r="AB9" s="298"/>
      <c r="AC9" s="298"/>
      <c r="AD9" s="298"/>
    </row>
    <row r="10" ht="22.5" customHeight="1">
      <c r="A10" s="429">
        <f>+SUMMARY!A8</f>
        <v>44320</v>
      </c>
      <c r="B10" s="430">
        <f>+SUMMARY!B8</f>
        <v>16930.085</v>
      </c>
      <c r="C10" s="430">
        <f>+SUMMARY!C8</f>
        <v>16255.82965</v>
      </c>
      <c r="D10" s="430">
        <f>+SUMMARY!D8</f>
        <v>52.198908</v>
      </c>
      <c r="E10" s="430">
        <f>+SUMMARY!E8</f>
        <v>133.2</v>
      </c>
      <c r="F10" s="430">
        <f>+SUMMARY!F8</f>
        <v>408.897078</v>
      </c>
      <c r="G10" s="430">
        <f>+SUMMARY!G8</f>
        <v>79.959362</v>
      </c>
      <c r="H10" s="459" t="str">
        <f>+SUMMARY!H8</f>
        <v>HRD2940/D1870/HRD2930</v>
      </c>
      <c r="I10" s="460">
        <f t="shared" si="1"/>
        <v>0.02415209835</v>
      </c>
      <c r="J10" s="433"/>
      <c r="K10" s="298"/>
      <c r="L10" s="298"/>
      <c r="M10" s="298"/>
      <c r="N10" s="298"/>
      <c r="O10" s="298"/>
      <c r="P10" s="298"/>
      <c r="Q10" s="298"/>
      <c r="R10" s="298"/>
      <c r="S10" s="298"/>
      <c r="T10" s="298"/>
      <c r="U10" s="298"/>
      <c r="V10" s="298"/>
      <c r="W10" s="298"/>
      <c r="X10" s="298"/>
      <c r="Y10" s="298"/>
      <c r="Z10" s="298"/>
      <c r="AA10" s="298"/>
      <c r="AB10" s="298"/>
      <c r="AC10" s="298"/>
      <c r="AD10" s="298"/>
    </row>
    <row r="11" ht="22.5" customHeight="1">
      <c r="A11" s="429">
        <f>+SUMMARY!A9</f>
        <v>44321</v>
      </c>
      <c r="B11" s="430">
        <f>+SUMMARY!B9</f>
        <v>18795.6</v>
      </c>
      <c r="C11" s="430">
        <f>+SUMMARY!C9</f>
        <v>17898.91454</v>
      </c>
      <c r="D11" s="430">
        <f>+SUMMARY!D9</f>
        <v>93.7545932</v>
      </c>
      <c r="E11" s="430">
        <f>+SUMMARY!E9</f>
        <v>154.2</v>
      </c>
      <c r="F11" s="430">
        <f>+SUMMARY!F9</f>
        <v>566.986266</v>
      </c>
      <c r="G11" s="430">
        <f>+SUMMARY!G9</f>
        <v>81.7445995</v>
      </c>
      <c r="H11" s="459" t="str">
        <f>+SUMMARY!H9</f>
        <v>D2070/D2070/HRD2930/HRD2940/HRD2940//</v>
      </c>
      <c r="I11" s="460">
        <f t="shared" si="1"/>
        <v>0.03016590404</v>
      </c>
      <c r="J11" s="433"/>
      <c r="K11" s="298"/>
      <c r="L11" s="298"/>
      <c r="M11" s="298"/>
      <c r="N11" s="298"/>
      <c r="O11" s="298"/>
      <c r="P11" s="298"/>
      <c r="Q11" s="298"/>
      <c r="R11" s="298"/>
      <c r="S11" s="298"/>
      <c r="T11" s="298"/>
      <c r="U11" s="298"/>
      <c r="V11" s="298"/>
      <c r="W11" s="298"/>
      <c r="X11" s="298"/>
      <c r="Y11" s="298"/>
      <c r="Z11" s="298"/>
      <c r="AA11" s="298"/>
      <c r="AB11" s="298"/>
      <c r="AC11" s="298"/>
      <c r="AD11" s="298"/>
    </row>
    <row r="12" ht="22.5" customHeight="1">
      <c r="A12" s="429">
        <f>+SUMMARY!A10</f>
        <v>44322</v>
      </c>
      <c r="B12" s="430">
        <f>+SUMMARY!B10</f>
        <v>19574.393</v>
      </c>
      <c r="C12" s="430">
        <f>+SUMMARY!C10</f>
        <v>18795.91836</v>
      </c>
      <c r="D12" s="430">
        <f>+SUMMARY!D10</f>
        <v>81.5648188</v>
      </c>
      <c r="E12" s="430">
        <f>+SUMMARY!E10</f>
        <v>158.4</v>
      </c>
      <c r="F12" s="430">
        <f>+SUMMARY!F10</f>
        <v>345.3611096</v>
      </c>
      <c r="G12" s="430">
        <f>+SUMMARY!G10</f>
        <v>193.1487164</v>
      </c>
      <c r="H12" s="459" t="str">
        <f>+SUMMARY!H10</f>
        <v>D2450GT/HRD2940/HRD2940/HRD2930</v>
      </c>
      <c r="I12" s="460">
        <f t="shared" si="1"/>
        <v>0.01764351567</v>
      </c>
      <c r="J12" s="433"/>
      <c r="K12" s="298"/>
      <c r="L12" s="298"/>
      <c r="M12" s="298"/>
      <c r="N12" s="298"/>
      <c r="O12" s="298"/>
      <c r="P12" s="298"/>
      <c r="Q12" s="298"/>
      <c r="R12" s="298"/>
      <c r="S12" s="298"/>
      <c r="T12" s="298"/>
      <c r="U12" s="298"/>
      <c r="V12" s="298"/>
      <c r="W12" s="298"/>
      <c r="X12" s="298"/>
      <c r="Y12" s="298"/>
      <c r="Z12" s="298"/>
      <c r="AA12" s="298"/>
      <c r="AB12" s="298"/>
      <c r="AC12" s="298"/>
      <c r="AD12" s="298"/>
    </row>
    <row r="13" ht="22.5" customHeight="1">
      <c r="A13" s="429">
        <f>+SUMMARY!A11</f>
        <v>44323</v>
      </c>
      <c r="B13" s="430">
        <f>+SUMMARY!B11</f>
        <v>16084.096</v>
      </c>
      <c r="C13" s="430">
        <f>+SUMMARY!C11</f>
        <v>14677.47529</v>
      </c>
      <c r="D13" s="430">
        <f>+SUMMARY!D11</f>
        <v>394.182624</v>
      </c>
      <c r="E13" s="430">
        <f>+SUMMARY!E11</f>
        <v>149.4</v>
      </c>
      <c r="F13" s="430">
        <f>+SUMMARY!F11</f>
        <v>747.305925</v>
      </c>
      <c r="G13" s="430">
        <f>+SUMMARY!G11</f>
        <v>115.7321638</v>
      </c>
      <c r="H13" s="459" t="str">
        <f>+SUMMARY!H11</f>
        <v>D1650/D1850/HRD2940/HRD2930/D2220//</v>
      </c>
      <c r="I13" s="460">
        <f t="shared" si="1"/>
        <v>0.04646241387</v>
      </c>
      <c r="J13" s="433"/>
      <c r="K13" s="461"/>
      <c r="L13" s="461"/>
      <c r="M13" s="461"/>
      <c r="N13" s="461"/>
      <c r="O13" s="461"/>
      <c r="P13" s="461"/>
      <c r="Q13" s="461"/>
      <c r="R13" s="461"/>
      <c r="S13" s="461"/>
      <c r="T13" s="461"/>
      <c r="U13" s="461"/>
      <c r="V13" s="461"/>
      <c r="W13" s="461"/>
      <c r="X13" s="461"/>
      <c r="Y13" s="461"/>
      <c r="Z13" s="461"/>
      <c r="AA13" s="461"/>
      <c r="AB13" s="461"/>
      <c r="AC13" s="461"/>
      <c r="AD13" s="461"/>
    </row>
    <row r="14" ht="24.0" customHeight="1">
      <c r="A14" s="429">
        <f>+SUMMARY!A12</f>
        <v>44324</v>
      </c>
      <c r="B14" s="430">
        <f>+SUMMARY!B12</f>
        <v>16334.984</v>
      </c>
      <c r="C14" s="430">
        <f>+SUMMARY!C12</f>
        <v>15223.98345</v>
      </c>
      <c r="D14" s="430">
        <f>+SUMMARY!D12</f>
        <v>62.5632726</v>
      </c>
      <c r="E14" s="430">
        <f>+SUMMARY!E12</f>
        <v>114.6</v>
      </c>
      <c r="F14" s="430">
        <f>+SUMMARY!F12</f>
        <v>832.6108696</v>
      </c>
      <c r="G14" s="430">
        <f>+SUMMARY!G12</f>
        <v>101.2264044</v>
      </c>
      <c r="H14" s="462" t="str">
        <f>+SUMMARY!H12</f>
        <v>D1870/D2220/D2450GT/HRD2960///</v>
      </c>
      <c r="I14" s="460">
        <f t="shared" si="1"/>
        <v>0.0509710245</v>
      </c>
      <c r="J14" s="433"/>
      <c r="K14" s="298"/>
      <c r="L14" s="298"/>
      <c r="M14" s="298"/>
      <c r="N14" s="298"/>
      <c r="O14" s="298"/>
      <c r="P14" s="298"/>
      <c r="Q14" s="298"/>
      <c r="R14" s="298"/>
      <c r="S14" s="298"/>
      <c r="T14" s="298"/>
      <c r="U14" s="298"/>
      <c r="V14" s="298"/>
      <c r="W14" s="298"/>
      <c r="X14" s="298"/>
      <c r="Y14" s="298"/>
      <c r="Z14" s="298"/>
      <c r="AA14" s="298"/>
      <c r="AB14" s="298"/>
      <c r="AC14" s="298"/>
      <c r="AD14" s="298"/>
    </row>
    <row r="15" ht="24.0" customHeight="1">
      <c r="A15" s="429">
        <f>+SUMMARY!A13</f>
        <v>44326</v>
      </c>
      <c r="B15" s="430">
        <f>+SUMMARY!B13</f>
        <v>37420.63786</v>
      </c>
      <c r="C15" s="430">
        <f>+SUMMARY!C13</f>
        <v>35792.22645</v>
      </c>
      <c r="D15" s="430">
        <f>+SUMMARY!D13</f>
        <v>96.0312649</v>
      </c>
      <c r="E15" s="430">
        <f>+SUMMARY!E13</f>
        <v>214.2</v>
      </c>
      <c r="F15" s="430">
        <f>+SUMMARY!F13</f>
        <v>1179.657765</v>
      </c>
      <c r="G15" s="430">
        <f>+SUMMARY!G13</f>
        <v>138.5223781</v>
      </c>
      <c r="H15" s="459" t="str">
        <f>+SUMMARY!H13</f>
        <v>D2450GT/HRD2940/HRD2940/HRD2940/HRD2930/C630/D1230/</v>
      </c>
      <c r="I15" s="460">
        <f t="shared" si="1"/>
        <v>0.03152425593</v>
      </c>
      <c r="J15" s="433"/>
      <c r="K15" s="298"/>
      <c r="L15" s="298"/>
      <c r="M15" s="298"/>
      <c r="N15" s="298"/>
      <c r="O15" s="298"/>
      <c r="P15" s="298"/>
      <c r="Q15" s="298"/>
      <c r="R15" s="298"/>
      <c r="S15" s="298"/>
      <c r="T15" s="298"/>
      <c r="U15" s="298"/>
      <c r="V15" s="298"/>
      <c r="W15" s="298"/>
      <c r="X15" s="298"/>
      <c r="Y15" s="298"/>
      <c r="Z15" s="298"/>
      <c r="AA15" s="298"/>
      <c r="AB15" s="298"/>
      <c r="AC15" s="298"/>
      <c r="AD15" s="298"/>
    </row>
    <row r="16" ht="24.0" customHeight="1">
      <c r="A16" s="429">
        <f>+SUMMARY!A14</f>
        <v>44327</v>
      </c>
      <c r="B16" s="430">
        <f>+SUMMARY!B14</f>
        <v>34286.2615</v>
      </c>
      <c r="C16" s="430">
        <f>+SUMMARY!C14</f>
        <v>32447.78857</v>
      </c>
      <c r="D16" s="430">
        <f>+SUMMARY!D14</f>
        <v>152.072168</v>
      </c>
      <c r="E16" s="430">
        <f>+SUMMARY!E14</f>
        <v>309</v>
      </c>
      <c r="F16" s="430">
        <f>+SUMMARY!F14</f>
        <v>1231.408534</v>
      </c>
      <c r="G16" s="430">
        <f>+SUMMARY!G14</f>
        <v>145.9922262</v>
      </c>
      <c r="H16" s="459" t="str">
        <f>+SUMMARY!H14</f>
        <v>HRD2940/HRD2930/HRD2940/HRD2960/D2220/D2220/C630/D1230/D1670</v>
      </c>
      <c r="I16" s="460">
        <f t="shared" si="1"/>
        <v>0.03591550901</v>
      </c>
      <c r="J16" s="433"/>
      <c r="K16" s="298"/>
      <c r="L16" s="298"/>
      <c r="M16" s="298"/>
      <c r="N16" s="298"/>
      <c r="O16" s="298"/>
      <c r="P16" s="298"/>
      <c r="Q16" s="298"/>
      <c r="R16" s="298"/>
      <c r="S16" s="298"/>
      <c r="T16" s="298"/>
      <c r="U16" s="298"/>
      <c r="V16" s="298"/>
      <c r="W16" s="298"/>
      <c r="X16" s="298"/>
      <c r="Y16" s="298"/>
      <c r="Z16" s="298"/>
      <c r="AA16" s="298"/>
      <c r="AB16" s="298"/>
      <c r="AC16" s="298"/>
      <c r="AD16" s="298"/>
    </row>
    <row r="17" ht="24.0" customHeight="1">
      <c r="A17" s="429">
        <f>+SUMMARY!A15</f>
        <v>44328</v>
      </c>
      <c r="B17" s="430">
        <f>+SUMMARY!B15</f>
        <v>13204.074</v>
      </c>
      <c r="C17" s="430">
        <f>+SUMMARY!C15</f>
        <v>12448.06188</v>
      </c>
      <c r="D17" s="430">
        <f>+SUMMARY!D15</f>
        <v>67.26078</v>
      </c>
      <c r="E17" s="430">
        <f>+SUMMARY!E15</f>
        <v>118.8</v>
      </c>
      <c r="F17" s="430">
        <f>+SUMMARY!F15</f>
        <v>502.4273774</v>
      </c>
      <c r="G17" s="430">
        <f>+SUMMARY!G15</f>
        <v>67.5239586</v>
      </c>
      <c r="H17" s="459" t="str">
        <f>+SUMMARY!H15</f>
        <v>D1870/D1850/HRD2960/HRD2930///</v>
      </c>
      <c r="I17" s="460">
        <f t="shared" si="1"/>
        <v>0.0380509362</v>
      </c>
      <c r="J17" s="433"/>
      <c r="K17" s="298"/>
      <c r="L17" s="298"/>
      <c r="M17" s="298"/>
      <c r="N17" s="298"/>
      <c r="O17" s="298"/>
      <c r="P17" s="298"/>
      <c r="Q17" s="298"/>
      <c r="R17" s="298"/>
      <c r="S17" s="298"/>
      <c r="T17" s="298"/>
      <c r="U17" s="298"/>
      <c r="V17" s="298"/>
      <c r="W17" s="298"/>
      <c r="X17" s="298"/>
      <c r="Y17" s="298"/>
      <c r="Z17" s="298"/>
      <c r="AA17" s="298"/>
      <c r="AB17" s="298"/>
      <c r="AC17" s="298"/>
      <c r="AD17" s="298"/>
    </row>
    <row r="18" ht="24.0" customHeight="1">
      <c r="A18" s="429">
        <f>+SUMMARY!A16</f>
        <v>44329</v>
      </c>
      <c r="B18" s="430">
        <f>+SUMMARY!B16</f>
        <v>19773.0425</v>
      </c>
      <c r="C18" s="430">
        <f>+SUMMARY!C16</f>
        <v>18581.30825</v>
      </c>
      <c r="D18" s="430">
        <f>+SUMMARY!D16</f>
        <v>53.1056295</v>
      </c>
      <c r="E18" s="430">
        <f>+SUMMARY!E16</f>
        <v>100.2</v>
      </c>
      <c r="F18" s="430">
        <f>+SUMMARY!F16</f>
        <v>959.6630595</v>
      </c>
      <c r="G18" s="430">
        <f>+SUMMARY!G16</f>
        <v>78.765565</v>
      </c>
      <c r="H18" s="459" t="str">
        <f>+SUMMARY!H16</f>
        <v>D1870/D2220/HRD2960/HRD2940///</v>
      </c>
      <c r="I18" s="460">
        <f t="shared" si="1"/>
        <v>0.04853390972</v>
      </c>
      <c r="J18" s="433"/>
      <c r="K18" s="298"/>
      <c r="L18" s="298"/>
      <c r="M18" s="298"/>
      <c r="N18" s="298"/>
      <c r="O18" s="298"/>
      <c r="P18" s="298"/>
      <c r="Q18" s="298"/>
      <c r="R18" s="298"/>
      <c r="S18" s="298"/>
      <c r="T18" s="298"/>
      <c r="U18" s="298"/>
      <c r="V18" s="298"/>
      <c r="W18" s="298"/>
      <c r="X18" s="298"/>
      <c r="Y18" s="298"/>
      <c r="Z18" s="298"/>
      <c r="AA18" s="298"/>
      <c r="AB18" s="298"/>
      <c r="AC18" s="298"/>
      <c r="AD18" s="298"/>
    </row>
    <row r="19" ht="24.0" customHeight="1">
      <c r="A19" s="429">
        <f>+SUMMARY!A17</f>
        <v>44330</v>
      </c>
      <c r="B19" s="430">
        <f>+SUMMARY!B17</f>
        <v>8018.711</v>
      </c>
      <c r="C19" s="430">
        <f>+SUMMARY!C17</f>
        <v>7226.08768</v>
      </c>
      <c r="D19" s="430">
        <f>+SUMMARY!D17</f>
        <v>98.6231278</v>
      </c>
      <c r="E19" s="430">
        <f>+SUMMARY!E17</f>
        <v>114</v>
      </c>
      <c r="F19" s="430">
        <f>+SUMMARY!F17</f>
        <v>535.7545418</v>
      </c>
      <c r="G19" s="430">
        <f>+SUMMARY!G17</f>
        <v>44.24565075</v>
      </c>
      <c r="H19" s="459" t="str">
        <f>+SUMMARY!H17</f>
        <v>HRD2940/D2050/D1650/C630/D1230//</v>
      </c>
      <c r="I19" s="460">
        <f t="shared" si="1"/>
        <v>0.06681305035</v>
      </c>
      <c r="J19" s="433"/>
      <c r="K19" s="298"/>
      <c r="L19" s="298"/>
      <c r="M19" s="298"/>
      <c r="N19" s="298"/>
      <c r="O19" s="298"/>
      <c r="P19" s="298"/>
      <c r="Q19" s="298"/>
      <c r="R19" s="298"/>
      <c r="S19" s="298"/>
      <c r="T19" s="298"/>
      <c r="U19" s="298"/>
      <c r="V19" s="298"/>
      <c r="W19" s="298"/>
      <c r="X19" s="298"/>
      <c r="Y19" s="298"/>
      <c r="Z19" s="298"/>
      <c r="AA19" s="298"/>
      <c r="AB19" s="298"/>
      <c r="AC19" s="298"/>
      <c r="AD19" s="298"/>
    </row>
    <row r="20" ht="24.0" customHeight="1">
      <c r="A20" s="429">
        <f>+SUMMARY!A18</f>
        <v>44333</v>
      </c>
      <c r="B20" s="430">
        <f>+SUMMARY!B18</f>
        <v>18390.1462</v>
      </c>
      <c r="C20" s="430">
        <f>+SUMMARY!C18</f>
        <v>17612.16244</v>
      </c>
      <c r="D20" s="430">
        <f>+SUMMARY!D18</f>
        <v>84.831484</v>
      </c>
      <c r="E20" s="430">
        <f>+SUMMARY!E18</f>
        <v>130.2</v>
      </c>
      <c r="F20" s="430">
        <f>+SUMMARY!F18</f>
        <v>413.1811078</v>
      </c>
      <c r="G20" s="430">
        <f>+SUMMARY!G18</f>
        <v>149.7711672</v>
      </c>
      <c r="H20" s="459" t="str">
        <f>+SUMMARY!H18</f>
        <v>HRD2940/HRD2940/D1650/HRD2930/</v>
      </c>
      <c r="I20" s="460">
        <f t="shared" si="1"/>
        <v>0.02246752708</v>
      </c>
      <c r="J20" s="433"/>
      <c r="K20" s="298"/>
      <c r="L20" s="298"/>
      <c r="M20" s="298"/>
      <c r="N20" s="298"/>
      <c r="O20" s="298"/>
      <c r="P20" s="298"/>
      <c r="Q20" s="298"/>
      <c r="R20" s="298"/>
      <c r="S20" s="298"/>
      <c r="T20" s="298"/>
      <c r="U20" s="298"/>
      <c r="V20" s="298"/>
      <c r="W20" s="298"/>
      <c r="X20" s="298"/>
      <c r="Y20" s="298"/>
      <c r="Z20" s="298"/>
      <c r="AA20" s="298"/>
      <c r="AB20" s="298"/>
      <c r="AC20" s="298"/>
      <c r="AD20" s="298"/>
    </row>
    <row r="21" ht="24.0" customHeight="1">
      <c r="A21" s="429">
        <f>+SUMMARY!A19</f>
        <v>44334</v>
      </c>
      <c r="B21" s="430">
        <f>+SUMMARY!B19</f>
        <v>10431.7246</v>
      </c>
      <c r="C21" s="430">
        <f>+SUMMARY!C19</f>
        <v>9968.643705</v>
      </c>
      <c r="D21" s="430">
        <f>+SUMMARY!D19</f>
        <v>41.588169</v>
      </c>
      <c r="E21" s="430">
        <f>+SUMMARY!E19</f>
        <v>84.6</v>
      </c>
      <c r="F21" s="430">
        <f>+SUMMARY!F19</f>
        <v>274.4621606</v>
      </c>
      <c r="G21" s="430">
        <f>+SUMMARY!G19</f>
        <v>62.43056588</v>
      </c>
      <c r="H21" s="459" t="str">
        <f>+SUMMARY!H19</f>
        <v>HRD2930/D2670////</v>
      </c>
      <c r="I21" s="460">
        <f t="shared" si="1"/>
        <v>0.02631033421</v>
      </c>
      <c r="J21" s="433"/>
      <c r="K21" s="298"/>
      <c r="L21" s="298"/>
      <c r="M21" s="298"/>
      <c r="N21" s="298"/>
      <c r="O21" s="298"/>
      <c r="P21" s="298"/>
      <c r="Q21" s="298"/>
      <c r="R21" s="298"/>
      <c r="S21" s="298"/>
      <c r="T21" s="298"/>
      <c r="U21" s="298"/>
      <c r="V21" s="298"/>
      <c r="W21" s="298"/>
      <c r="X21" s="298"/>
      <c r="Y21" s="298"/>
      <c r="Z21" s="298"/>
      <c r="AA21" s="298"/>
      <c r="AB21" s="298"/>
      <c r="AC21" s="298"/>
      <c r="AD21" s="298"/>
    </row>
    <row r="22" ht="24.0" customHeight="1">
      <c r="A22" s="429">
        <f>+SUMMARY!A20</f>
        <v>44335</v>
      </c>
      <c r="B22" s="430">
        <f>+SUMMARY!B20</f>
        <v>18501.63452</v>
      </c>
      <c r="C22" s="430">
        <f>+SUMMARY!C20</f>
        <v>17324.54726</v>
      </c>
      <c r="D22" s="430">
        <f>+SUMMARY!D20</f>
        <v>100.1870061</v>
      </c>
      <c r="E22" s="430">
        <f>+SUMMARY!E20</f>
        <v>181.8</v>
      </c>
      <c r="F22" s="430">
        <f>+SUMMARY!F20</f>
        <v>790.8691738</v>
      </c>
      <c r="G22" s="430">
        <f>+SUMMARY!G20</f>
        <v>104.2310827</v>
      </c>
      <c r="H22" s="459" t="str">
        <f>+SUMMARY!H20</f>
        <v>HRD2940/HRD2940/D2070/HRD2930/D2930//</v>
      </c>
      <c r="I22" s="460">
        <f t="shared" si="1"/>
        <v>0.04274590836</v>
      </c>
      <c r="J22" s="433"/>
      <c r="K22" s="298"/>
      <c r="L22" s="298"/>
      <c r="M22" s="298"/>
      <c r="N22" s="298"/>
      <c r="O22" s="298"/>
      <c r="P22" s="298"/>
      <c r="Q22" s="298"/>
      <c r="R22" s="298"/>
      <c r="S22" s="298"/>
      <c r="T22" s="298"/>
      <c r="U22" s="298"/>
      <c r="V22" s="298"/>
      <c r="W22" s="298"/>
      <c r="X22" s="298"/>
      <c r="Y22" s="298"/>
      <c r="Z22" s="298"/>
      <c r="AA22" s="298"/>
      <c r="AB22" s="298"/>
      <c r="AC22" s="298"/>
      <c r="AD22" s="298"/>
    </row>
    <row r="23" ht="24.0" customHeight="1">
      <c r="A23" s="429">
        <f>+SUMMARY!A21</f>
        <v>44336</v>
      </c>
      <c r="B23" s="430">
        <f>+SUMMARY!B21</f>
        <v>12392.7045</v>
      </c>
      <c r="C23" s="430">
        <f>+SUMMARY!C21</f>
        <v>11592.18526</v>
      </c>
      <c r="D23" s="430">
        <f>+SUMMARY!D21</f>
        <v>43.9894928</v>
      </c>
      <c r="E23" s="430">
        <f>+SUMMARY!E21</f>
        <v>89.4</v>
      </c>
      <c r="F23" s="430">
        <f>+SUMMARY!F21</f>
        <v>631.61</v>
      </c>
      <c r="G23" s="430">
        <f>+SUMMARY!G21</f>
        <v>35.51974805</v>
      </c>
      <c r="H23" s="459" t="str">
        <f>+SUMMARY!H21</f>
        <v>#REF!</v>
      </c>
      <c r="I23" s="460">
        <f t="shared" si="1"/>
        <v>0.05096627616</v>
      </c>
      <c r="J23" s="433"/>
      <c r="K23" s="298"/>
      <c r="L23" s="298"/>
      <c r="M23" s="298"/>
      <c r="N23" s="298"/>
      <c r="O23" s="298"/>
      <c r="P23" s="298"/>
      <c r="Q23" s="298"/>
      <c r="R23" s="298"/>
      <c r="S23" s="298"/>
      <c r="T23" s="298"/>
      <c r="U23" s="298"/>
      <c r="V23" s="298"/>
      <c r="W23" s="298"/>
      <c r="X23" s="298"/>
      <c r="Y23" s="298"/>
      <c r="Z23" s="298"/>
      <c r="AA23" s="298"/>
      <c r="AB23" s="298"/>
      <c r="AC23" s="298"/>
      <c r="AD23" s="298"/>
    </row>
    <row r="24" ht="24.0" customHeight="1">
      <c r="A24" s="429">
        <f>+SUMMARY!A22</f>
        <v>44338</v>
      </c>
      <c r="B24" s="430">
        <f>+SUMMARY!B22</f>
        <v>5109.2825</v>
      </c>
      <c r="C24" s="430">
        <f>+SUMMARY!C22</f>
        <v>4635.502562</v>
      </c>
      <c r="D24" s="430">
        <f>+SUMMARY!D22</f>
        <v>23.5765224</v>
      </c>
      <c r="E24" s="430">
        <f>+SUMMARY!E22</f>
        <v>54</v>
      </c>
      <c r="F24" s="430">
        <f>+SUMMARY!F22</f>
        <v>380.5781746</v>
      </c>
      <c r="G24" s="430">
        <f>+SUMMARY!G22</f>
        <v>15.62524095</v>
      </c>
      <c r="H24" s="459" t="str">
        <f>+SUMMARY!H22</f>
        <v>D2670/D1670//</v>
      </c>
      <c r="I24" s="460">
        <f t="shared" si="1"/>
        <v>0.07448759675</v>
      </c>
      <c r="J24" s="433"/>
      <c r="K24" s="298"/>
      <c r="L24" s="298"/>
      <c r="M24" s="298"/>
      <c r="N24" s="298"/>
      <c r="O24" s="298"/>
      <c r="P24" s="298"/>
      <c r="Q24" s="298"/>
      <c r="R24" s="298"/>
      <c r="S24" s="298"/>
      <c r="T24" s="298"/>
      <c r="U24" s="298"/>
      <c r="V24" s="298"/>
      <c r="W24" s="298"/>
      <c r="X24" s="298"/>
      <c r="Y24" s="298"/>
      <c r="Z24" s="298"/>
      <c r="AA24" s="298"/>
      <c r="AB24" s="298"/>
      <c r="AC24" s="298"/>
      <c r="AD24" s="298"/>
    </row>
    <row r="25" ht="24.0" customHeight="1">
      <c r="A25" s="429">
        <f>+SUMMARY!A23</f>
        <v>44340</v>
      </c>
      <c r="B25" s="430">
        <f>+SUMMARY!B23</f>
        <v>29840.9395</v>
      </c>
      <c r="C25" s="430">
        <f>+SUMMARY!C23</f>
        <v>27582.52478</v>
      </c>
      <c r="D25" s="430">
        <f>+SUMMARY!D23</f>
        <v>206.7631865</v>
      </c>
      <c r="E25" s="430">
        <f>+SUMMARY!E23</f>
        <v>218.4</v>
      </c>
      <c r="F25" s="430">
        <f>+SUMMARY!F23</f>
        <v>1556.374693</v>
      </c>
      <c r="G25" s="430">
        <f>+SUMMARY!G23</f>
        <v>276.8768419</v>
      </c>
      <c r="H25" s="459" t="str">
        <f>+SUMMARY!H23</f>
        <v>D2450GT/D1850/D2050/D1650/HRD2940/HRD2940/D2220/HRD2940</v>
      </c>
      <c r="I25" s="460">
        <f t="shared" si="1"/>
        <v>0.05215568674</v>
      </c>
      <c r="J25" s="433"/>
      <c r="K25" s="461"/>
      <c r="L25" s="461"/>
      <c r="M25" s="461"/>
      <c r="N25" s="461"/>
      <c r="O25" s="461"/>
      <c r="P25" s="461"/>
      <c r="Q25" s="461"/>
      <c r="R25" s="461"/>
      <c r="S25" s="461"/>
      <c r="T25" s="461"/>
      <c r="U25" s="461"/>
      <c r="V25" s="461"/>
      <c r="W25" s="461"/>
      <c r="X25" s="461"/>
      <c r="Y25" s="461"/>
      <c r="Z25" s="461"/>
      <c r="AA25" s="461"/>
      <c r="AB25" s="461"/>
      <c r="AC25" s="461"/>
      <c r="AD25" s="461"/>
    </row>
    <row r="26" ht="24.0" customHeight="1">
      <c r="A26" s="429">
        <f>+SUMMARY!A24</f>
        <v>44341</v>
      </c>
      <c r="B26" s="430">
        <f>+SUMMARY!B24</f>
        <v>33589.2735</v>
      </c>
      <c r="C26" s="430">
        <f>+SUMMARY!C24</f>
        <v>32474.48006</v>
      </c>
      <c r="D26" s="430">
        <f>+SUMMARY!D24</f>
        <v>156.453468</v>
      </c>
      <c r="E26" s="430">
        <f>+SUMMARY!E24</f>
        <v>137.4</v>
      </c>
      <c r="F26" s="430">
        <f>+SUMMARY!F24</f>
        <v>507.1215546</v>
      </c>
      <c r="G26" s="430">
        <f>+SUMMARY!G24</f>
        <v>313.8184154</v>
      </c>
      <c r="H26" s="459" t="str">
        <f>+SUMMARY!H24</f>
        <v>HRD2940/HRD2940/HRD2930/HRD2930/HRD2940///</v>
      </c>
      <c r="I26" s="460">
        <f t="shared" si="1"/>
        <v>0.01509772322</v>
      </c>
      <c r="J26" s="433"/>
      <c r="K26" s="298"/>
      <c r="L26" s="298"/>
      <c r="M26" s="298"/>
      <c r="N26" s="298"/>
      <c r="O26" s="298"/>
      <c r="P26" s="298"/>
      <c r="Q26" s="298"/>
      <c r="R26" s="298"/>
      <c r="S26" s="298"/>
      <c r="T26" s="298"/>
      <c r="U26" s="298"/>
      <c r="V26" s="298"/>
      <c r="W26" s="298"/>
      <c r="X26" s="298"/>
      <c r="Y26" s="298"/>
      <c r="Z26" s="298"/>
      <c r="AA26" s="298"/>
      <c r="AB26" s="298"/>
      <c r="AC26" s="298"/>
      <c r="AD26" s="298"/>
    </row>
    <row r="27" ht="24.0" customHeight="1">
      <c r="A27" s="429">
        <f>+SUMMARY!A25</f>
        <v>44342</v>
      </c>
      <c r="B27" s="430">
        <f>+SUMMARY!B25</f>
        <v>13353.816</v>
      </c>
      <c r="C27" s="430">
        <f>+SUMMARY!C25</f>
        <v>11788.13609</v>
      </c>
      <c r="D27" s="430">
        <f>+SUMMARY!D25</f>
        <v>112.2669335</v>
      </c>
      <c r="E27" s="430">
        <f>+SUMMARY!E25</f>
        <v>168</v>
      </c>
      <c r="F27" s="430">
        <f>+SUMMARY!F25</f>
        <v>1235.545828</v>
      </c>
      <c r="G27" s="430">
        <f>+SUMMARY!G25</f>
        <v>49.86714521</v>
      </c>
      <c r="H27" s="459" t="str">
        <f>+SUMMARY!H25</f>
        <v>D2550/D1650/D2240/D1670/D1870/D2930/D2930/</v>
      </c>
      <c r="I27" s="460">
        <f t="shared" si="1"/>
        <v>0.09252380202</v>
      </c>
      <c r="J27" s="433"/>
      <c r="K27" s="298"/>
      <c r="L27" s="298"/>
      <c r="M27" s="298"/>
      <c r="N27" s="298"/>
      <c r="O27" s="298"/>
      <c r="P27" s="298"/>
      <c r="Q27" s="298"/>
      <c r="R27" s="298"/>
      <c r="S27" s="298"/>
      <c r="T27" s="298"/>
      <c r="U27" s="298"/>
      <c r="V27" s="298"/>
      <c r="W27" s="298"/>
      <c r="X27" s="298"/>
      <c r="Y27" s="298"/>
      <c r="Z27" s="298"/>
      <c r="AA27" s="298"/>
      <c r="AB27" s="298"/>
      <c r="AC27" s="298"/>
      <c r="AD27" s="298"/>
    </row>
    <row r="28" ht="24.0" customHeight="1">
      <c r="A28" s="429">
        <f>+SUMMARY!A26</f>
        <v>44343</v>
      </c>
      <c r="B28" s="430">
        <f>+SUMMARY!B26</f>
        <v>15154.32</v>
      </c>
      <c r="C28" s="430">
        <f>+SUMMARY!C26</f>
        <v>13580.47591</v>
      </c>
      <c r="D28" s="430">
        <f>+SUMMARY!D26</f>
        <v>53.904767</v>
      </c>
      <c r="E28" s="430">
        <f>+SUMMARY!E26</f>
        <v>138.6</v>
      </c>
      <c r="F28" s="430">
        <f>+SUMMARY!F26</f>
        <v>1261.996862</v>
      </c>
      <c r="G28" s="430">
        <f>+SUMMARY!G26</f>
        <v>119.3424634</v>
      </c>
      <c r="H28" s="459" t="str">
        <f>+SUMMARY!H26</f>
        <v>D2220/D2450GT/D2450GT/D1850////</v>
      </c>
      <c r="I28" s="460">
        <f t="shared" si="1"/>
        <v>0.08327637674</v>
      </c>
      <c r="J28" s="433"/>
      <c r="K28" s="298"/>
      <c r="L28" s="298"/>
      <c r="M28" s="298"/>
      <c r="N28" s="298"/>
      <c r="O28" s="298"/>
      <c r="P28" s="298"/>
      <c r="Q28" s="298"/>
      <c r="R28" s="298"/>
      <c r="S28" s="298"/>
      <c r="T28" s="298"/>
      <c r="U28" s="298"/>
      <c r="V28" s="298"/>
      <c r="W28" s="298"/>
      <c r="X28" s="298"/>
      <c r="Y28" s="298"/>
      <c r="Z28" s="298"/>
      <c r="AA28" s="298"/>
      <c r="AB28" s="298"/>
      <c r="AC28" s="298"/>
      <c r="AD28" s="298"/>
    </row>
    <row r="29" ht="24.0" customHeight="1">
      <c r="A29" s="429">
        <f>+SUMMARY!A27</f>
        <v>44344</v>
      </c>
      <c r="B29" s="430">
        <f>+SUMMARY!B27</f>
        <v>18749.845</v>
      </c>
      <c r="C29" s="430">
        <f>+SUMMARY!C27</f>
        <v>18173.58195</v>
      </c>
      <c r="D29" s="430">
        <f>+SUMMARY!D27</f>
        <v>61.306097</v>
      </c>
      <c r="E29" s="430">
        <f>+SUMMARY!E27</f>
        <v>117</v>
      </c>
      <c r="F29" s="430">
        <f>+SUMMARY!F27</f>
        <v>323.2502878</v>
      </c>
      <c r="G29" s="430">
        <f>+SUMMARY!G27</f>
        <v>74.70666975</v>
      </c>
      <c r="H29" s="459" t="str">
        <f>+SUMMARY!H27</f>
        <v>HRD2930/HRD2960/VED3512/////</v>
      </c>
      <c r="I29" s="460">
        <f t="shared" si="1"/>
        <v>0.01724015787</v>
      </c>
      <c r="J29" s="433"/>
      <c r="K29" s="298"/>
      <c r="L29" s="298"/>
      <c r="M29" s="298"/>
      <c r="N29" s="298"/>
      <c r="O29" s="298"/>
      <c r="P29" s="298"/>
      <c r="Q29" s="298"/>
      <c r="R29" s="298"/>
      <c r="S29" s="298"/>
      <c r="T29" s="298"/>
      <c r="U29" s="298"/>
      <c r="V29" s="298"/>
      <c r="W29" s="298"/>
      <c r="X29" s="298"/>
      <c r="Y29" s="298"/>
      <c r="Z29" s="298"/>
      <c r="AA29" s="298"/>
      <c r="AB29" s="298"/>
      <c r="AC29" s="298"/>
      <c r="AD29" s="298"/>
    </row>
    <row r="30" ht="24.0" customHeight="1">
      <c r="A30" s="429">
        <f>+SUMMARY!A28</f>
        <v>44345</v>
      </c>
      <c r="B30" s="430">
        <f>+SUMMARY!B28</f>
        <v>18961.463</v>
      </c>
      <c r="C30" s="430">
        <f>+SUMMARY!C28</f>
        <v>17809.38349</v>
      </c>
      <c r="D30" s="430">
        <f>+SUMMARY!D28</f>
        <v>121.392921</v>
      </c>
      <c r="E30" s="430">
        <f>+SUMMARY!E28</f>
        <v>111.6</v>
      </c>
      <c r="F30" s="430">
        <f>+SUMMARY!F28</f>
        <v>801.3324505</v>
      </c>
      <c r="G30" s="430">
        <f>+SUMMARY!G28</f>
        <v>117.7541395</v>
      </c>
      <c r="H30" s="459" t="str">
        <f>+SUMMARY!H28</f>
        <v>D2220/D1650/HRD2940/HRD2930////</v>
      </c>
      <c r="I30" s="460">
        <f t="shared" si="1"/>
        <v>0.04226110878</v>
      </c>
      <c r="J30" s="433"/>
      <c r="K30" s="298"/>
      <c r="L30" s="298"/>
      <c r="M30" s="298"/>
      <c r="N30" s="298"/>
      <c r="O30" s="298"/>
      <c r="P30" s="298"/>
      <c r="Q30" s="298"/>
      <c r="R30" s="298"/>
      <c r="S30" s="298"/>
      <c r="T30" s="298"/>
      <c r="U30" s="298"/>
      <c r="V30" s="298"/>
      <c r="W30" s="298"/>
      <c r="X30" s="298"/>
      <c r="Y30" s="298"/>
      <c r="Z30" s="298"/>
      <c r="AA30" s="298"/>
      <c r="AB30" s="298"/>
      <c r="AC30" s="298"/>
      <c r="AD30" s="298"/>
    </row>
    <row r="31" ht="24.0" customHeight="1">
      <c r="A31" s="429" t="str">
        <f>+SUMMARY!#REF!</f>
        <v>#ERROR!</v>
      </c>
      <c r="B31" s="430" t="str">
        <f>+SUMMARY!#REF!</f>
        <v>#ERROR!</v>
      </c>
      <c r="C31" s="430" t="str">
        <f>+SUMMARY!#REF!</f>
        <v>#ERROR!</v>
      </c>
      <c r="D31" s="430" t="str">
        <f>+SUMMARY!#REF!</f>
        <v>#ERROR!</v>
      </c>
      <c r="E31" s="430" t="str">
        <f>+SUMMARY!#REF!</f>
        <v>#ERROR!</v>
      </c>
      <c r="F31" s="430" t="str">
        <f>+SUMMARY!#REF!</f>
        <v>#ERROR!</v>
      </c>
      <c r="G31" s="430" t="str">
        <f>+SUMMARY!#REF!</f>
        <v>#ERROR!</v>
      </c>
      <c r="H31" s="459" t="str">
        <f>+SUMMARY!#REF!</f>
        <v>#ERROR!</v>
      </c>
      <c r="I31" s="460" t="str">
        <f t="shared" si="1"/>
        <v>#ERROR!</v>
      </c>
      <c r="J31" s="433"/>
      <c r="K31" s="298"/>
      <c r="L31" s="298"/>
      <c r="M31" s="298"/>
      <c r="N31" s="298"/>
      <c r="O31" s="298"/>
      <c r="P31" s="298"/>
      <c r="Q31" s="298"/>
      <c r="R31" s="298"/>
      <c r="S31" s="298"/>
      <c r="T31" s="298"/>
      <c r="U31" s="298"/>
      <c r="V31" s="298"/>
      <c r="W31" s="298"/>
      <c r="X31" s="298"/>
      <c r="Y31" s="298"/>
      <c r="Z31" s="298"/>
      <c r="AA31" s="298"/>
      <c r="AB31" s="298"/>
      <c r="AC31" s="298"/>
      <c r="AD31" s="298"/>
    </row>
    <row r="32" ht="24.0" customHeight="1">
      <c r="A32" s="429" t="str">
        <f>+SUMMARY!#REF!</f>
        <v>#ERROR!</v>
      </c>
      <c r="B32" s="430" t="str">
        <f>+SUMMARY!#REF!</f>
        <v>#ERROR!</v>
      </c>
      <c r="C32" s="430" t="str">
        <f>+SUMMARY!#REF!</f>
        <v>#ERROR!</v>
      </c>
      <c r="D32" s="430" t="str">
        <f>+SUMMARY!#REF!</f>
        <v>#ERROR!</v>
      </c>
      <c r="E32" s="430" t="str">
        <f>+SUMMARY!#REF!</f>
        <v>#ERROR!</v>
      </c>
      <c r="F32" s="430" t="str">
        <f>+SUMMARY!#REF!</f>
        <v>#ERROR!</v>
      </c>
      <c r="G32" s="430" t="str">
        <f>+SUMMARY!#REF!</f>
        <v>#ERROR!</v>
      </c>
      <c r="H32" s="459" t="str">
        <f>+SUMMARY!#REF!</f>
        <v>#ERROR!</v>
      </c>
      <c r="I32" s="460" t="str">
        <f t="shared" si="1"/>
        <v>#ERROR!</v>
      </c>
      <c r="J32" s="433"/>
      <c r="K32" s="298"/>
      <c r="L32" s="298"/>
      <c r="M32" s="298"/>
      <c r="N32" s="298"/>
      <c r="O32" s="298"/>
      <c r="P32" s="298"/>
      <c r="Q32" s="298"/>
      <c r="R32" s="298"/>
      <c r="S32" s="298"/>
      <c r="T32" s="298"/>
      <c r="U32" s="298"/>
      <c r="V32" s="298"/>
      <c r="W32" s="298"/>
      <c r="X32" s="298"/>
      <c r="Y32" s="298"/>
      <c r="Z32" s="298"/>
      <c r="AA32" s="298"/>
      <c r="AB32" s="298"/>
      <c r="AC32" s="298"/>
      <c r="AD32" s="298"/>
    </row>
    <row r="33" ht="24.0" customHeight="1">
      <c r="A33" s="429" t="str">
        <f>+SUMMARY!#REF!</f>
        <v>#ERROR!</v>
      </c>
      <c r="B33" s="430" t="str">
        <f>+SUMMARY!#REF!</f>
        <v>#ERROR!</v>
      </c>
      <c r="C33" s="430" t="str">
        <f>+SUMMARY!#REF!</f>
        <v>#ERROR!</v>
      </c>
      <c r="D33" s="430" t="str">
        <f>+SUMMARY!#REF!</f>
        <v>#ERROR!</v>
      </c>
      <c r="E33" s="430" t="str">
        <f>+SUMMARY!#REF!</f>
        <v>#ERROR!</v>
      </c>
      <c r="F33" s="430" t="str">
        <f>+SUMMARY!#REF!</f>
        <v>#ERROR!</v>
      </c>
      <c r="G33" s="430" t="str">
        <f>+SUMMARY!#REF!</f>
        <v>#ERROR!</v>
      </c>
      <c r="H33" s="459" t="str">
        <f>+SUMMARY!#REF!</f>
        <v>#ERROR!</v>
      </c>
      <c r="I33" s="460" t="str">
        <f t="shared" si="1"/>
        <v>#ERROR!</v>
      </c>
      <c r="J33" s="433"/>
      <c r="K33" s="298"/>
      <c r="L33" s="298"/>
      <c r="M33" s="298"/>
      <c r="N33" s="298"/>
      <c r="O33" s="298"/>
      <c r="P33" s="298"/>
      <c r="Q33" s="298"/>
      <c r="R33" s="298"/>
      <c r="S33" s="298"/>
      <c r="T33" s="298"/>
      <c r="U33" s="298"/>
      <c r="V33" s="298"/>
      <c r="W33" s="298"/>
      <c r="X33" s="298"/>
      <c r="Y33" s="298"/>
      <c r="Z33" s="298"/>
      <c r="AA33" s="298"/>
      <c r="AB33" s="298"/>
      <c r="AC33" s="298"/>
      <c r="AD33" s="298"/>
    </row>
    <row r="34" ht="24.0" customHeight="1">
      <c r="A34" s="429" t="str">
        <f>+SUMMARY!#REF!</f>
        <v>#ERROR!</v>
      </c>
      <c r="B34" s="430" t="str">
        <f>+SUMMARY!#REF!</f>
        <v>#ERROR!</v>
      </c>
      <c r="C34" s="430" t="str">
        <f>+SUMMARY!#REF!</f>
        <v>#ERROR!</v>
      </c>
      <c r="D34" s="430" t="str">
        <f>+SUMMARY!#REF!</f>
        <v>#ERROR!</v>
      </c>
      <c r="E34" s="430" t="str">
        <f>+SUMMARY!#REF!</f>
        <v>#ERROR!</v>
      </c>
      <c r="F34" s="430" t="str">
        <f>+SUMMARY!#REF!</f>
        <v>#ERROR!</v>
      </c>
      <c r="G34" s="430" t="str">
        <f>+SUMMARY!#REF!</f>
        <v>#ERROR!</v>
      </c>
      <c r="H34" s="459" t="str">
        <f>+SUMMARY!#REF!</f>
        <v>#ERROR!</v>
      </c>
      <c r="I34" s="460" t="str">
        <f t="shared" si="1"/>
        <v>#ERROR!</v>
      </c>
      <c r="J34" s="433"/>
      <c r="K34" s="298"/>
      <c r="L34" s="298"/>
      <c r="M34" s="298"/>
      <c r="N34" s="298"/>
      <c r="O34" s="298"/>
      <c r="P34" s="298"/>
      <c r="Q34" s="298"/>
      <c r="R34" s="298"/>
      <c r="S34" s="298"/>
      <c r="T34" s="298"/>
      <c r="U34" s="298"/>
      <c r="V34" s="298"/>
      <c r="W34" s="298"/>
      <c r="X34" s="298"/>
      <c r="Y34" s="298"/>
      <c r="Z34" s="298"/>
      <c r="AA34" s="298"/>
      <c r="AB34" s="298"/>
      <c r="AC34" s="298"/>
      <c r="AD34" s="298"/>
    </row>
    <row r="35" ht="24.0" customHeight="1">
      <c r="A35" s="429" t="str">
        <f>+SUMMARY!#REF!</f>
        <v>#ERROR!</v>
      </c>
      <c r="B35" s="430" t="str">
        <f>+SUMMARY!#REF!</f>
        <v>#ERROR!</v>
      </c>
      <c r="C35" s="430" t="str">
        <f>+SUMMARY!#REF!</f>
        <v>#ERROR!</v>
      </c>
      <c r="D35" s="430" t="str">
        <f>+SUMMARY!#REF!</f>
        <v>#ERROR!</v>
      </c>
      <c r="E35" s="430" t="str">
        <f>+SUMMARY!#REF!</f>
        <v>#ERROR!</v>
      </c>
      <c r="F35" s="430" t="str">
        <f>+SUMMARY!#REF!</f>
        <v>#ERROR!</v>
      </c>
      <c r="G35" s="430" t="str">
        <f>+SUMMARY!#REF!</f>
        <v>#ERROR!</v>
      </c>
      <c r="H35" s="459" t="str">
        <f>+SUMMARY!#REF!</f>
        <v>#ERROR!</v>
      </c>
      <c r="I35" s="460" t="str">
        <f t="shared" si="1"/>
        <v>#ERROR!</v>
      </c>
      <c r="J35" s="433"/>
      <c r="K35" s="298"/>
      <c r="L35" s="298"/>
      <c r="M35" s="298"/>
      <c r="N35" s="298"/>
      <c r="O35" s="298"/>
      <c r="P35" s="298"/>
      <c r="Q35" s="298"/>
      <c r="R35" s="298"/>
      <c r="S35" s="298"/>
      <c r="T35" s="298"/>
      <c r="U35" s="298"/>
      <c r="V35" s="298"/>
      <c r="W35" s="298"/>
      <c r="X35" s="298"/>
      <c r="Y35" s="298"/>
      <c r="Z35" s="298"/>
      <c r="AA35" s="298"/>
      <c r="AB35" s="298"/>
      <c r="AC35" s="298"/>
      <c r="AD35" s="298"/>
    </row>
    <row r="36" ht="24.0" customHeight="1">
      <c r="A36" s="429" t="str">
        <f>+SUMMARY!#REF!</f>
        <v>#ERROR!</v>
      </c>
      <c r="B36" s="430" t="str">
        <f>+SUMMARY!#REF!</f>
        <v>#ERROR!</v>
      </c>
      <c r="C36" s="430" t="str">
        <f>+SUMMARY!#REF!</f>
        <v>#ERROR!</v>
      </c>
      <c r="D36" s="430" t="str">
        <f>+SUMMARY!#REF!</f>
        <v>#ERROR!</v>
      </c>
      <c r="E36" s="430" t="str">
        <f>+SUMMARY!#REF!</f>
        <v>#ERROR!</v>
      </c>
      <c r="F36" s="430" t="str">
        <f>+SUMMARY!#REF!</f>
        <v>#ERROR!</v>
      </c>
      <c r="G36" s="430" t="str">
        <f>+SUMMARY!#REF!</f>
        <v>#ERROR!</v>
      </c>
      <c r="H36" s="459" t="str">
        <f>+SUMMARY!#REF!</f>
        <v>#ERROR!</v>
      </c>
      <c r="I36" s="460" t="str">
        <f t="shared" si="1"/>
        <v>#ERROR!</v>
      </c>
      <c r="J36" s="433"/>
      <c r="K36" s="298"/>
      <c r="L36" s="298"/>
      <c r="M36" s="298"/>
      <c r="N36" s="298"/>
      <c r="O36" s="298"/>
      <c r="P36" s="298"/>
      <c r="Q36" s="298"/>
      <c r="R36" s="298"/>
      <c r="S36" s="298"/>
      <c r="T36" s="298"/>
      <c r="U36" s="298"/>
      <c r="V36" s="298"/>
      <c r="W36" s="298"/>
      <c r="X36" s="298"/>
      <c r="Y36" s="298"/>
      <c r="Z36" s="298"/>
      <c r="AA36" s="298"/>
      <c r="AB36" s="298"/>
      <c r="AC36" s="298"/>
      <c r="AD36" s="298"/>
    </row>
    <row r="37" ht="24.0" customHeight="1">
      <c r="A37" s="429" t="str">
        <f>+SUMMARY!#REF!</f>
        <v>#ERROR!</v>
      </c>
      <c r="B37" s="430" t="str">
        <f>+SUMMARY!#REF!</f>
        <v>#ERROR!</v>
      </c>
      <c r="C37" s="430" t="str">
        <f>+SUMMARY!#REF!</f>
        <v>#ERROR!</v>
      </c>
      <c r="D37" s="430" t="str">
        <f>+SUMMARY!#REF!</f>
        <v>#ERROR!</v>
      </c>
      <c r="E37" s="430" t="str">
        <f>+SUMMARY!#REF!</f>
        <v>#ERROR!</v>
      </c>
      <c r="F37" s="430" t="str">
        <f>+SUMMARY!#REF!</f>
        <v>#ERROR!</v>
      </c>
      <c r="G37" s="430" t="str">
        <f>+SUMMARY!#REF!</f>
        <v>#ERROR!</v>
      </c>
      <c r="H37" s="459" t="str">
        <f>+SUMMARY!#REF!</f>
        <v>#ERROR!</v>
      </c>
      <c r="I37" s="460" t="str">
        <f t="shared" si="1"/>
        <v>#ERROR!</v>
      </c>
      <c r="J37" s="433"/>
      <c r="K37" s="298"/>
      <c r="L37" s="298"/>
      <c r="M37" s="298"/>
      <c r="N37" s="298"/>
      <c r="O37" s="298"/>
      <c r="P37" s="298"/>
      <c r="Q37" s="298"/>
      <c r="R37" s="298"/>
      <c r="S37" s="298"/>
      <c r="T37" s="298"/>
      <c r="U37" s="298"/>
      <c r="V37" s="298"/>
      <c r="W37" s="298"/>
      <c r="X37" s="298"/>
      <c r="Y37" s="298"/>
      <c r="Z37" s="298"/>
      <c r="AA37" s="298"/>
      <c r="AB37" s="298"/>
      <c r="AC37" s="298"/>
      <c r="AD37" s="298"/>
    </row>
    <row r="38" ht="30.0" customHeight="1">
      <c r="A38" s="463" t="s">
        <v>129</v>
      </c>
      <c r="B38" s="464" t="str">
        <f t="shared" ref="B38:G38" si="2">SUM(B8:B37)</f>
        <v>#ERROR!</v>
      </c>
      <c r="C38" s="464" t="str">
        <f t="shared" si="2"/>
        <v>#ERROR!</v>
      </c>
      <c r="D38" s="464" t="str">
        <f t="shared" si="2"/>
        <v>#ERROR!</v>
      </c>
      <c r="E38" s="464" t="str">
        <f t="shared" si="2"/>
        <v>#ERROR!</v>
      </c>
      <c r="F38" s="464" t="str">
        <f t="shared" si="2"/>
        <v>#ERROR!</v>
      </c>
      <c r="G38" s="464" t="str">
        <f t="shared" si="2"/>
        <v>#ERROR!</v>
      </c>
      <c r="H38" s="465" t="str">
        <f>+SUMMARY!H29</f>
        <v/>
      </c>
      <c r="I38" s="466" t="str">
        <f t="shared" si="1"/>
        <v>#ERROR!</v>
      </c>
      <c r="J38" s="442"/>
      <c r="K38" s="298"/>
      <c r="L38" s="298"/>
      <c r="M38" s="298"/>
      <c r="N38" s="298"/>
      <c r="O38" s="298"/>
      <c r="P38" s="298"/>
      <c r="Q38" s="298"/>
      <c r="R38" s="298"/>
      <c r="S38" s="298"/>
      <c r="T38" s="298"/>
      <c r="U38" s="298"/>
      <c r="V38" s="298"/>
      <c r="W38" s="298"/>
      <c r="X38" s="298"/>
      <c r="Y38" s="298"/>
      <c r="Z38" s="298"/>
      <c r="AA38" s="298"/>
      <c r="AB38" s="298"/>
      <c r="AC38" s="298"/>
      <c r="AD38" s="298"/>
    </row>
    <row r="39" ht="24.75" customHeight="1">
      <c r="A39" s="467" t="s">
        <v>49</v>
      </c>
      <c r="B39" s="468"/>
      <c r="C39" s="469" t="str">
        <f>+C38/B38</f>
        <v>#ERROR!</v>
      </c>
      <c r="D39" s="469" t="str">
        <f>+D38/B38</f>
        <v>#ERROR!</v>
      </c>
      <c r="E39" s="469" t="str">
        <f>+E38/B38</f>
        <v>#ERROR!</v>
      </c>
      <c r="F39" s="470" t="str">
        <f>+F38/B38</f>
        <v>#ERROR!</v>
      </c>
      <c r="G39" s="444" t="str">
        <f>+G38/B38</f>
        <v>#ERROR!</v>
      </c>
      <c r="H39" s="465" t="str">
        <f>+SUMMARY!H30</f>
        <v/>
      </c>
      <c r="I39" s="340"/>
      <c r="J39" s="447"/>
      <c r="K39" s="298"/>
      <c r="L39" s="298"/>
      <c r="M39" s="298"/>
      <c r="N39" s="298"/>
      <c r="O39" s="298"/>
      <c r="P39" s="298"/>
      <c r="Q39" s="298"/>
      <c r="R39" s="298"/>
      <c r="S39" s="298"/>
      <c r="T39" s="298"/>
      <c r="U39" s="298"/>
      <c r="V39" s="298"/>
      <c r="W39" s="298"/>
      <c r="X39" s="298"/>
      <c r="Y39" s="298"/>
      <c r="Z39" s="298"/>
      <c r="AA39" s="298"/>
      <c r="AB39" s="298"/>
      <c r="AC39" s="298"/>
      <c r="AD39" s="298"/>
    </row>
    <row r="40" ht="33.75" customHeight="1">
      <c r="A40" s="448" t="s">
        <v>130</v>
      </c>
      <c r="B40" s="449"/>
      <c r="C40" s="450"/>
      <c r="D40" s="450">
        <v>0.0053</v>
      </c>
      <c r="E40" s="450">
        <v>0.0084</v>
      </c>
      <c r="F40" s="450"/>
      <c r="G40" s="471">
        <v>0.0061</v>
      </c>
      <c r="H40" s="452"/>
      <c r="I40" s="298"/>
      <c r="J40" s="298"/>
      <c r="K40" s="298"/>
      <c r="L40" s="298"/>
      <c r="M40" s="298"/>
      <c r="N40" s="298"/>
      <c r="O40" s="298"/>
      <c r="P40" s="298"/>
      <c r="Q40" s="298"/>
      <c r="R40" s="298"/>
      <c r="S40" s="298"/>
      <c r="T40" s="298"/>
      <c r="U40" s="298"/>
      <c r="V40" s="298"/>
      <c r="W40" s="298"/>
      <c r="X40" s="298"/>
      <c r="Y40" s="298"/>
      <c r="Z40" s="298"/>
      <c r="AA40" s="298"/>
      <c r="AB40" s="298"/>
      <c r="AC40" s="298"/>
      <c r="AD40" s="298"/>
    </row>
    <row r="41" ht="40.5" customHeight="1">
      <c r="A41" s="453"/>
      <c r="B41" s="298"/>
      <c r="C41" s="298"/>
      <c r="D41" s="298" t="s">
        <v>131</v>
      </c>
      <c r="E41" s="298"/>
      <c r="F41" s="332" t="str">
        <f>+D38+E38+F38+G38</f>
        <v>#ERROR!</v>
      </c>
      <c r="G41" s="298"/>
      <c r="H41" s="454"/>
      <c r="I41" s="298"/>
      <c r="J41" s="298"/>
      <c r="K41" s="298"/>
      <c r="L41" s="298"/>
      <c r="M41" s="298"/>
      <c r="N41" s="298"/>
      <c r="O41" s="298"/>
      <c r="P41" s="298"/>
      <c r="Q41" s="298"/>
      <c r="R41" s="298"/>
      <c r="S41" s="298"/>
      <c r="T41" s="298"/>
      <c r="U41" s="298"/>
      <c r="V41" s="298"/>
      <c r="W41" s="298"/>
      <c r="X41" s="298"/>
      <c r="Y41" s="298"/>
      <c r="Z41" s="298"/>
      <c r="AA41" s="298"/>
      <c r="AB41" s="298"/>
      <c r="AC41" s="298"/>
      <c r="AD41" s="298"/>
    </row>
    <row r="42" ht="20.25" customHeight="1">
      <c r="A42" s="453"/>
      <c r="B42" s="298"/>
      <c r="C42" s="298"/>
      <c r="D42" s="298" t="s">
        <v>132</v>
      </c>
      <c r="E42" s="298"/>
      <c r="F42" s="334" t="str">
        <f>+F41/B38</f>
        <v>#ERROR!</v>
      </c>
      <c r="G42" s="298"/>
      <c r="H42" s="454"/>
      <c r="I42" s="298"/>
      <c r="J42" s="298"/>
      <c r="K42" s="298"/>
      <c r="L42" s="298"/>
      <c r="M42" s="298"/>
      <c r="N42" s="298"/>
      <c r="O42" s="298"/>
      <c r="P42" s="298"/>
      <c r="Q42" s="298"/>
      <c r="R42" s="298"/>
      <c r="S42" s="298"/>
      <c r="T42" s="298"/>
      <c r="U42" s="298"/>
      <c r="V42" s="298"/>
      <c r="W42" s="298"/>
      <c r="X42" s="298"/>
      <c r="Y42" s="298"/>
      <c r="Z42" s="298"/>
      <c r="AA42" s="298"/>
      <c r="AB42" s="298"/>
      <c r="AC42" s="298"/>
      <c r="AD42" s="298"/>
    </row>
    <row r="43" ht="20.25" customHeight="1">
      <c r="A43" s="453"/>
      <c r="B43" s="298"/>
      <c r="C43" s="298"/>
      <c r="D43" s="298" t="s">
        <v>133</v>
      </c>
      <c r="E43" s="298"/>
      <c r="F43" s="334" t="str">
        <f t="shared" ref="F43:F44" si="3">+D39+E39+G39</f>
        <v>#ERROR!</v>
      </c>
      <c r="G43" s="298"/>
      <c r="H43" s="454"/>
      <c r="I43" s="298"/>
      <c r="J43" s="298"/>
      <c r="K43" s="298"/>
      <c r="L43" s="298"/>
      <c r="M43" s="298"/>
      <c r="N43" s="298"/>
      <c r="O43" s="298"/>
      <c r="P43" s="298"/>
      <c r="Q43" s="298"/>
      <c r="R43" s="298"/>
      <c r="S43" s="298"/>
      <c r="T43" s="298"/>
      <c r="U43" s="298"/>
      <c r="V43" s="298"/>
      <c r="W43" s="298"/>
      <c r="X43" s="298"/>
      <c r="Y43" s="298"/>
      <c r="Z43" s="298"/>
      <c r="AA43" s="298"/>
      <c r="AB43" s="298"/>
      <c r="AC43" s="298"/>
      <c r="AD43" s="298"/>
    </row>
    <row r="44" ht="20.25" customHeight="1">
      <c r="A44" s="453"/>
      <c r="B44" s="298"/>
      <c r="C44" s="324" t="s">
        <v>134</v>
      </c>
      <c r="D44" s="324"/>
      <c r="E44" s="324"/>
      <c r="F44" s="327">
        <f t="shared" si="3"/>
        <v>0.0198</v>
      </c>
      <c r="G44" s="298"/>
      <c r="H44" s="454"/>
      <c r="I44" s="298"/>
      <c r="J44" s="298"/>
      <c r="K44" s="298"/>
      <c r="L44" s="298"/>
      <c r="M44" s="298"/>
      <c r="N44" s="298"/>
      <c r="O44" s="298"/>
      <c r="P44" s="298"/>
      <c r="Q44" s="298"/>
      <c r="R44" s="298"/>
      <c r="S44" s="298"/>
      <c r="T44" s="298"/>
      <c r="U44" s="298"/>
      <c r="V44" s="298"/>
      <c r="W44" s="298"/>
      <c r="X44" s="298"/>
      <c r="Y44" s="298"/>
      <c r="Z44" s="298"/>
      <c r="AA44" s="298"/>
      <c r="AB44" s="298"/>
      <c r="AC44" s="298"/>
      <c r="AD44" s="298"/>
    </row>
    <row r="45" ht="20.25" customHeight="1">
      <c r="A45" s="453" t="s">
        <v>135</v>
      </c>
      <c r="B45" s="298"/>
      <c r="C45" s="298"/>
      <c r="D45" s="337">
        <v>9.0</v>
      </c>
      <c r="E45" s="298"/>
      <c r="F45" s="298"/>
      <c r="G45" s="298"/>
      <c r="H45" s="454"/>
      <c r="I45" s="298"/>
      <c r="J45" s="298"/>
      <c r="K45" s="298"/>
      <c r="L45" s="298"/>
      <c r="M45" s="298"/>
      <c r="N45" s="298"/>
      <c r="O45" s="298"/>
      <c r="P45" s="298"/>
      <c r="Q45" s="298"/>
      <c r="R45" s="298"/>
      <c r="S45" s="298"/>
      <c r="T45" s="298"/>
      <c r="U45" s="298"/>
      <c r="V45" s="298"/>
      <c r="W45" s="298"/>
      <c r="X45" s="298"/>
      <c r="Y45" s="298"/>
      <c r="Z45" s="298"/>
      <c r="AA45" s="298"/>
      <c r="AB45" s="298"/>
      <c r="AC45" s="298"/>
      <c r="AD45" s="298"/>
    </row>
    <row r="46" ht="20.25" customHeight="1">
      <c r="A46" s="453"/>
      <c r="B46" s="298"/>
      <c r="C46" s="298" t="s">
        <v>136</v>
      </c>
      <c r="D46" s="338" t="str">
        <f t="shared" ref="D46:E46" si="4">+$D$45*D38</f>
        <v>#ERROR!</v>
      </c>
      <c r="E46" s="338" t="str">
        <f t="shared" si="4"/>
        <v>#ERROR!</v>
      </c>
      <c r="F46" s="338"/>
      <c r="G46" s="338" t="str">
        <f>+$D$45*G38</f>
        <v>#ERROR!</v>
      </c>
      <c r="H46" s="454"/>
      <c r="I46" s="298"/>
      <c r="J46" s="298"/>
      <c r="K46" s="298"/>
      <c r="L46" s="298"/>
      <c r="M46" s="298"/>
      <c r="N46" s="298"/>
      <c r="O46" s="298"/>
      <c r="P46" s="298"/>
      <c r="Q46" s="298"/>
      <c r="R46" s="298"/>
      <c r="S46" s="298"/>
      <c r="T46" s="298"/>
      <c r="U46" s="298"/>
      <c r="V46" s="298"/>
      <c r="W46" s="298"/>
      <c r="X46" s="298"/>
      <c r="Y46" s="298"/>
      <c r="Z46" s="298"/>
      <c r="AA46" s="298"/>
      <c r="AB46" s="298"/>
      <c r="AC46" s="298"/>
      <c r="AD46" s="298"/>
    </row>
    <row r="47" ht="20.25" customHeight="1">
      <c r="A47" s="455"/>
      <c r="B47" s="340"/>
      <c r="C47" s="340"/>
      <c r="D47" s="340"/>
      <c r="E47" s="340"/>
      <c r="F47" s="340"/>
      <c r="G47" s="340"/>
      <c r="H47" s="456"/>
      <c r="I47" s="298"/>
      <c r="J47" s="298"/>
      <c r="K47" s="298"/>
      <c r="L47" s="298"/>
      <c r="M47" s="298"/>
      <c r="N47" s="298"/>
      <c r="O47" s="298"/>
      <c r="P47" s="298"/>
      <c r="Q47" s="298"/>
      <c r="R47" s="298"/>
      <c r="S47" s="298"/>
      <c r="T47" s="298"/>
      <c r="U47" s="298"/>
      <c r="V47" s="298"/>
      <c r="W47" s="298"/>
      <c r="X47" s="298"/>
      <c r="Y47" s="298"/>
      <c r="Z47" s="298"/>
      <c r="AA47" s="298"/>
      <c r="AB47" s="298"/>
      <c r="AC47" s="298"/>
      <c r="AD47" s="298"/>
    </row>
    <row r="48" ht="20.25" customHeight="1">
      <c r="A48" s="298"/>
      <c r="B48" s="298"/>
      <c r="C48" s="298"/>
      <c r="D48" s="298"/>
      <c r="E48" s="298"/>
      <c r="F48" s="298"/>
      <c r="G48" s="298"/>
      <c r="H48" s="298"/>
      <c r="I48" s="298"/>
      <c r="J48" s="298"/>
      <c r="K48" s="298"/>
      <c r="L48" s="298"/>
      <c r="M48" s="298"/>
      <c r="N48" s="298"/>
      <c r="O48" s="298"/>
      <c r="P48" s="298"/>
      <c r="Q48" s="298"/>
      <c r="R48" s="298"/>
      <c r="S48" s="298"/>
      <c r="T48" s="298"/>
      <c r="U48" s="298"/>
      <c r="V48" s="298"/>
      <c r="W48" s="298"/>
      <c r="X48" s="298"/>
      <c r="Y48" s="298"/>
      <c r="Z48" s="298"/>
      <c r="AA48" s="298"/>
      <c r="AB48" s="298"/>
      <c r="AC48" s="298"/>
      <c r="AD48" s="298"/>
    </row>
    <row r="49" ht="20.25" customHeight="1">
      <c r="A49" s="298"/>
      <c r="B49" s="298"/>
      <c r="C49" s="298"/>
      <c r="D49" s="298"/>
      <c r="E49" s="298"/>
      <c r="F49" s="313"/>
      <c r="G49" s="298"/>
      <c r="H49" s="298"/>
      <c r="I49" s="298"/>
      <c r="J49" s="298"/>
      <c r="K49" s="298"/>
      <c r="L49" s="298"/>
      <c r="M49" s="298"/>
      <c r="N49" s="298"/>
      <c r="O49" s="298"/>
      <c r="P49" s="298"/>
      <c r="Q49" s="298"/>
      <c r="R49" s="298"/>
      <c r="S49" s="298"/>
      <c r="T49" s="298"/>
      <c r="U49" s="298"/>
      <c r="V49" s="298"/>
      <c r="W49" s="298"/>
      <c r="X49" s="298"/>
      <c r="Y49" s="298"/>
      <c r="Z49" s="298"/>
      <c r="AA49" s="298"/>
      <c r="AB49" s="298"/>
      <c r="AC49" s="298"/>
      <c r="AD49" s="298"/>
    </row>
    <row r="50" ht="20.25" customHeight="1">
      <c r="A50" s="298"/>
      <c r="B50" s="298"/>
      <c r="C50" s="298"/>
      <c r="D50" s="298"/>
      <c r="E50" s="313"/>
      <c r="F50" s="298"/>
      <c r="G50" s="298"/>
      <c r="H50" s="298"/>
      <c r="I50" s="298"/>
      <c r="J50" s="298"/>
      <c r="K50" s="298"/>
      <c r="L50" s="298"/>
      <c r="M50" s="298"/>
      <c r="N50" s="298"/>
      <c r="O50" s="298"/>
      <c r="P50" s="298"/>
      <c r="Q50" s="298"/>
      <c r="R50" s="298"/>
      <c r="S50" s="298"/>
      <c r="T50" s="298"/>
      <c r="U50" s="298"/>
      <c r="V50" s="298"/>
      <c r="W50" s="298"/>
      <c r="X50" s="298"/>
      <c r="Y50" s="298"/>
      <c r="Z50" s="298"/>
      <c r="AA50" s="298"/>
      <c r="AB50" s="298"/>
      <c r="AC50" s="298"/>
      <c r="AD50" s="298"/>
    </row>
    <row r="51" ht="20.25" customHeight="1">
      <c r="A51" s="298"/>
      <c r="B51" s="298"/>
      <c r="C51" s="298"/>
      <c r="D51" s="298"/>
      <c r="E51" s="298"/>
      <c r="F51" s="298"/>
      <c r="G51" s="298"/>
      <c r="H51" s="298"/>
      <c r="I51" s="298"/>
      <c r="J51" s="298"/>
      <c r="K51" s="298"/>
      <c r="L51" s="298"/>
      <c r="M51" s="298"/>
      <c r="N51" s="298"/>
      <c r="O51" s="298"/>
      <c r="P51" s="298"/>
      <c r="Q51" s="298"/>
      <c r="R51" s="298"/>
      <c r="S51" s="298"/>
      <c r="T51" s="298"/>
      <c r="U51" s="298"/>
      <c r="V51" s="298"/>
      <c r="W51" s="298"/>
      <c r="X51" s="298"/>
      <c r="Y51" s="298"/>
      <c r="Z51" s="298"/>
      <c r="AA51" s="298"/>
      <c r="AB51" s="298"/>
      <c r="AC51" s="298"/>
      <c r="AD51" s="298"/>
    </row>
    <row r="52" ht="20.25" customHeight="1">
      <c r="A52" s="298"/>
      <c r="B52" s="298"/>
      <c r="C52" s="298"/>
      <c r="D52" s="298"/>
      <c r="E52" s="298"/>
      <c r="F52" s="298"/>
      <c r="G52" s="298"/>
      <c r="H52" s="298"/>
      <c r="I52" s="298"/>
      <c r="J52" s="298"/>
      <c r="K52" s="298"/>
      <c r="L52" s="298"/>
      <c r="M52" s="298"/>
      <c r="N52" s="298"/>
      <c r="O52" s="298"/>
      <c r="P52" s="298"/>
      <c r="Q52" s="298"/>
      <c r="R52" s="298"/>
      <c r="S52" s="298"/>
      <c r="T52" s="298"/>
      <c r="U52" s="298"/>
      <c r="V52" s="298"/>
      <c r="W52" s="298"/>
      <c r="X52" s="298"/>
      <c r="Y52" s="298"/>
      <c r="Z52" s="298"/>
      <c r="AA52" s="298"/>
      <c r="AB52" s="298"/>
      <c r="AC52" s="298"/>
      <c r="AD52" s="298"/>
    </row>
    <row r="53" ht="20.25" customHeight="1">
      <c r="A53" s="298"/>
      <c r="B53" s="298"/>
      <c r="C53" s="298"/>
      <c r="D53" s="298"/>
      <c r="E53" s="298"/>
      <c r="F53" s="298"/>
      <c r="G53" s="298"/>
      <c r="H53" s="298"/>
      <c r="I53" s="298"/>
      <c r="J53" s="298"/>
      <c r="K53" s="298"/>
      <c r="L53" s="298"/>
      <c r="M53" s="298"/>
      <c r="N53" s="298"/>
      <c r="O53" s="298"/>
      <c r="P53" s="298"/>
      <c r="Q53" s="298"/>
      <c r="R53" s="298"/>
      <c r="S53" s="298"/>
      <c r="T53" s="298"/>
      <c r="U53" s="298"/>
      <c r="V53" s="298"/>
      <c r="W53" s="298"/>
      <c r="X53" s="298"/>
      <c r="Y53" s="298"/>
      <c r="Z53" s="298"/>
      <c r="AA53" s="298"/>
      <c r="AB53" s="298"/>
      <c r="AC53" s="298"/>
      <c r="AD53" s="298"/>
    </row>
    <row r="54" ht="20.25" customHeight="1">
      <c r="A54" s="298"/>
      <c r="B54" s="298"/>
      <c r="C54" s="298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298"/>
      <c r="P54" s="298"/>
      <c r="Q54" s="298"/>
      <c r="R54" s="298"/>
      <c r="S54" s="298"/>
      <c r="T54" s="298"/>
      <c r="U54" s="298"/>
      <c r="V54" s="298"/>
      <c r="W54" s="298"/>
      <c r="X54" s="298"/>
      <c r="Y54" s="298"/>
      <c r="Z54" s="298"/>
      <c r="AA54" s="298"/>
      <c r="AB54" s="298"/>
      <c r="AC54" s="298"/>
      <c r="AD54" s="298"/>
    </row>
    <row r="55" ht="20.25" customHeight="1">
      <c r="A55" s="298"/>
      <c r="B55" s="298"/>
      <c r="C55" s="298"/>
      <c r="D55" s="298"/>
      <c r="E55" s="298"/>
      <c r="F55" s="298"/>
      <c r="G55" s="298"/>
      <c r="H55" s="298"/>
      <c r="I55" s="298"/>
      <c r="J55" s="298"/>
      <c r="K55" s="298"/>
      <c r="L55" s="298"/>
      <c r="M55" s="298"/>
      <c r="N55" s="298"/>
      <c r="O55" s="298"/>
      <c r="P55" s="298"/>
      <c r="Q55" s="298"/>
      <c r="R55" s="298"/>
      <c r="S55" s="298"/>
      <c r="T55" s="298"/>
      <c r="U55" s="298"/>
      <c r="V55" s="298"/>
      <c r="W55" s="298"/>
      <c r="X55" s="298"/>
      <c r="Y55" s="298"/>
      <c r="Z55" s="298"/>
      <c r="AA55" s="298"/>
      <c r="AB55" s="298"/>
      <c r="AC55" s="298"/>
      <c r="AD55" s="298"/>
    </row>
    <row r="56" ht="20.25" customHeight="1">
      <c r="A56" s="298"/>
      <c r="B56" s="298"/>
      <c r="C56" s="298"/>
      <c r="D56" s="298"/>
      <c r="E56" s="298"/>
      <c r="F56" s="298"/>
      <c r="G56" s="298"/>
      <c r="H56" s="298"/>
      <c r="I56" s="298"/>
      <c r="J56" s="298"/>
      <c r="K56" s="298"/>
      <c r="L56" s="298"/>
      <c r="M56" s="298"/>
      <c r="N56" s="298"/>
      <c r="O56" s="298"/>
      <c r="P56" s="298"/>
      <c r="Q56" s="298"/>
      <c r="R56" s="298"/>
      <c r="S56" s="298"/>
      <c r="T56" s="298"/>
      <c r="U56" s="298"/>
      <c r="V56" s="298"/>
      <c r="W56" s="298"/>
      <c r="X56" s="298"/>
      <c r="Y56" s="298"/>
      <c r="Z56" s="298"/>
      <c r="AA56" s="298"/>
      <c r="AB56" s="298"/>
      <c r="AC56" s="298"/>
      <c r="AD56" s="298"/>
    </row>
    <row r="57" ht="20.25" customHeight="1">
      <c r="A57" s="298"/>
      <c r="B57" s="298"/>
      <c r="C57" s="298"/>
      <c r="D57" s="298"/>
      <c r="E57" s="298"/>
      <c r="F57" s="298"/>
      <c r="G57" s="298"/>
      <c r="H57" s="298"/>
      <c r="I57" s="298"/>
      <c r="J57" s="298"/>
      <c r="K57" s="298"/>
      <c r="L57" s="298"/>
      <c r="M57" s="298"/>
      <c r="N57" s="298"/>
      <c r="O57" s="298"/>
      <c r="P57" s="298"/>
      <c r="Q57" s="298"/>
      <c r="R57" s="298"/>
      <c r="S57" s="298"/>
      <c r="T57" s="298"/>
      <c r="U57" s="298"/>
      <c r="V57" s="298"/>
      <c r="W57" s="298"/>
      <c r="X57" s="298"/>
      <c r="Y57" s="298"/>
      <c r="Z57" s="298"/>
      <c r="AA57" s="298"/>
      <c r="AB57" s="298"/>
      <c r="AC57" s="298"/>
      <c r="AD57" s="298"/>
    </row>
    <row r="58" ht="20.25" customHeight="1">
      <c r="A58" s="298"/>
      <c r="B58" s="298"/>
      <c r="C58" s="298"/>
      <c r="D58" s="298"/>
      <c r="E58" s="298"/>
      <c r="F58" s="298"/>
      <c r="G58" s="298"/>
      <c r="H58" s="298"/>
      <c r="I58" s="298"/>
      <c r="J58" s="298"/>
      <c r="K58" s="298"/>
      <c r="L58" s="298"/>
      <c r="M58" s="298"/>
      <c r="N58" s="298"/>
      <c r="O58" s="298"/>
      <c r="P58" s="298"/>
      <c r="Q58" s="298"/>
      <c r="R58" s="298"/>
      <c r="S58" s="298"/>
      <c r="T58" s="298"/>
      <c r="U58" s="298"/>
      <c r="V58" s="298"/>
      <c r="W58" s="298"/>
      <c r="X58" s="298"/>
      <c r="Y58" s="298"/>
      <c r="Z58" s="298"/>
      <c r="AA58" s="298"/>
      <c r="AB58" s="298"/>
      <c r="AC58" s="298"/>
      <c r="AD58" s="298"/>
    </row>
    <row r="59" ht="20.25" customHeight="1">
      <c r="A59" s="298"/>
      <c r="B59" s="298"/>
      <c r="C59" s="298"/>
      <c r="D59" s="298"/>
      <c r="E59" s="298"/>
      <c r="F59" s="298"/>
      <c r="G59" s="298"/>
      <c r="H59" s="298"/>
      <c r="I59" s="298"/>
      <c r="J59" s="298"/>
      <c r="K59" s="298"/>
      <c r="L59" s="298"/>
      <c r="M59" s="298"/>
      <c r="N59" s="298"/>
      <c r="O59" s="298"/>
      <c r="P59" s="298"/>
      <c r="Q59" s="298"/>
      <c r="R59" s="298"/>
      <c r="S59" s="298"/>
      <c r="T59" s="298"/>
      <c r="U59" s="298"/>
      <c r="V59" s="298"/>
      <c r="W59" s="298"/>
      <c r="X59" s="298"/>
      <c r="Y59" s="298"/>
      <c r="Z59" s="298"/>
      <c r="AA59" s="298"/>
      <c r="AB59" s="298"/>
      <c r="AC59" s="298"/>
      <c r="AD59" s="298"/>
    </row>
    <row r="60" ht="20.25" customHeight="1">
      <c r="A60" s="298"/>
      <c r="B60" s="298"/>
      <c r="C60" s="298"/>
      <c r="D60" s="298"/>
      <c r="E60" s="298"/>
      <c r="F60" s="298"/>
      <c r="G60" s="298"/>
      <c r="H60" s="298"/>
      <c r="I60" s="298"/>
      <c r="J60" s="298"/>
      <c r="K60" s="298"/>
      <c r="L60" s="298"/>
      <c r="M60" s="298"/>
      <c r="N60" s="298"/>
      <c r="O60" s="298"/>
      <c r="P60" s="298"/>
      <c r="Q60" s="298"/>
      <c r="R60" s="298"/>
      <c r="S60" s="298"/>
      <c r="T60" s="298"/>
      <c r="U60" s="298"/>
      <c r="V60" s="298"/>
      <c r="W60" s="298"/>
      <c r="X60" s="298"/>
      <c r="Y60" s="298"/>
      <c r="Z60" s="298"/>
      <c r="AA60" s="298"/>
      <c r="AB60" s="298"/>
      <c r="AC60" s="298"/>
      <c r="AD60" s="298"/>
    </row>
    <row r="61" ht="20.25" customHeight="1">
      <c r="A61" s="298"/>
      <c r="B61" s="298"/>
      <c r="C61" s="298"/>
      <c r="D61" s="298"/>
      <c r="E61" s="298"/>
      <c r="F61" s="298"/>
      <c r="G61" s="298"/>
      <c r="H61" s="298"/>
      <c r="I61" s="298"/>
      <c r="J61" s="298"/>
      <c r="K61" s="298"/>
      <c r="L61" s="298"/>
      <c r="M61" s="298"/>
      <c r="N61" s="298"/>
      <c r="O61" s="298"/>
      <c r="P61" s="298"/>
      <c r="Q61" s="298"/>
      <c r="R61" s="298"/>
      <c r="S61" s="298"/>
      <c r="T61" s="298"/>
      <c r="U61" s="298"/>
      <c r="V61" s="298"/>
      <c r="W61" s="298"/>
      <c r="X61" s="298"/>
      <c r="Y61" s="298"/>
      <c r="Z61" s="298"/>
      <c r="AA61" s="298"/>
      <c r="AB61" s="298"/>
      <c r="AC61" s="298"/>
      <c r="AD61" s="298"/>
    </row>
    <row r="62" ht="20.25" customHeight="1">
      <c r="A62" s="298"/>
      <c r="B62" s="298"/>
      <c r="C62" s="298"/>
      <c r="D62" s="298"/>
      <c r="E62" s="298"/>
      <c r="F62" s="298"/>
      <c r="G62" s="298"/>
      <c r="H62" s="298"/>
      <c r="I62" s="298"/>
      <c r="J62" s="298"/>
      <c r="K62" s="298"/>
      <c r="L62" s="298"/>
      <c r="M62" s="298"/>
      <c r="N62" s="298"/>
      <c r="O62" s="298"/>
      <c r="P62" s="298"/>
      <c r="Q62" s="298"/>
      <c r="R62" s="298"/>
      <c r="S62" s="298"/>
      <c r="T62" s="298"/>
      <c r="U62" s="298"/>
      <c r="V62" s="298"/>
      <c r="W62" s="298"/>
      <c r="X62" s="298"/>
      <c r="Y62" s="298"/>
      <c r="Z62" s="298"/>
      <c r="AA62" s="298"/>
      <c r="AB62" s="298"/>
      <c r="AC62" s="298"/>
      <c r="AD62" s="298"/>
    </row>
    <row r="63" ht="20.25" customHeight="1">
      <c r="A63" s="298"/>
      <c r="B63" s="298"/>
      <c r="C63" s="298"/>
      <c r="D63" s="298"/>
      <c r="E63" s="298"/>
      <c r="F63" s="298"/>
      <c r="G63" s="298"/>
      <c r="H63" s="298"/>
      <c r="I63" s="298"/>
      <c r="J63" s="298"/>
      <c r="K63" s="298"/>
      <c r="L63" s="298"/>
      <c r="M63" s="298"/>
      <c r="N63" s="298"/>
      <c r="O63" s="298"/>
      <c r="P63" s="298"/>
      <c r="Q63" s="298"/>
      <c r="R63" s="298"/>
      <c r="S63" s="298"/>
      <c r="T63" s="298"/>
      <c r="U63" s="298"/>
      <c r="V63" s="298"/>
      <c r="W63" s="298"/>
      <c r="X63" s="298"/>
      <c r="Y63" s="298"/>
      <c r="Z63" s="298"/>
      <c r="AA63" s="298"/>
      <c r="AB63" s="298"/>
      <c r="AC63" s="298"/>
      <c r="AD63" s="298"/>
    </row>
    <row r="64" ht="20.25" customHeight="1">
      <c r="A64" s="298"/>
      <c r="B64" s="298"/>
      <c r="C64" s="298"/>
      <c r="D64" s="298"/>
      <c r="E64" s="298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  <c r="Q64" s="298"/>
      <c r="R64" s="298"/>
      <c r="S64" s="298"/>
      <c r="T64" s="298"/>
      <c r="U64" s="298"/>
      <c r="V64" s="298"/>
      <c r="W64" s="298"/>
      <c r="X64" s="298"/>
      <c r="Y64" s="298"/>
      <c r="Z64" s="298"/>
      <c r="AA64" s="298"/>
      <c r="AB64" s="298"/>
      <c r="AC64" s="298"/>
      <c r="AD64" s="298"/>
    </row>
    <row r="65" ht="20.25" customHeight="1">
      <c r="A65" s="298"/>
      <c r="B65" s="298"/>
      <c r="C65" s="298"/>
      <c r="D65" s="298"/>
      <c r="E65" s="298"/>
      <c r="F65" s="298"/>
      <c r="G65" s="298"/>
      <c r="H65" s="298"/>
      <c r="I65" s="298"/>
      <c r="J65" s="298"/>
      <c r="K65" s="298"/>
      <c r="L65" s="298"/>
      <c r="M65" s="298"/>
      <c r="N65" s="298"/>
      <c r="O65" s="298"/>
      <c r="P65" s="298"/>
      <c r="Q65" s="298"/>
      <c r="R65" s="298"/>
      <c r="S65" s="298"/>
      <c r="T65" s="298"/>
      <c r="U65" s="298"/>
      <c r="V65" s="298"/>
      <c r="W65" s="298"/>
      <c r="X65" s="298"/>
      <c r="Y65" s="298"/>
      <c r="Z65" s="298"/>
      <c r="AA65" s="298"/>
      <c r="AB65" s="298"/>
      <c r="AC65" s="298"/>
      <c r="AD65" s="298"/>
    </row>
    <row r="66" ht="20.25" customHeight="1">
      <c r="A66" s="298"/>
      <c r="B66" s="298"/>
      <c r="C66" s="298"/>
      <c r="D66" s="298"/>
      <c r="E66" s="298"/>
      <c r="F66" s="298"/>
      <c r="G66" s="298"/>
      <c r="H66" s="298"/>
      <c r="I66" s="298"/>
      <c r="J66" s="298"/>
      <c r="K66" s="298"/>
      <c r="L66" s="298"/>
      <c r="M66" s="298"/>
      <c r="N66" s="298"/>
      <c r="O66" s="298"/>
      <c r="P66" s="298"/>
      <c r="Q66" s="298"/>
      <c r="R66" s="298"/>
      <c r="S66" s="298"/>
      <c r="T66" s="298"/>
      <c r="U66" s="298"/>
      <c r="V66" s="298"/>
      <c r="W66" s="298"/>
      <c r="X66" s="298"/>
      <c r="Y66" s="298"/>
      <c r="Z66" s="298"/>
      <c r="AA66" s="298"/>
      <c r="AB66" s="298"/>
      <c r="AC66" s="298"/>
      <c r="AD66" s="298"/>
    </row>
    <row r="67" ht="20.25" customHeight="1">
      <c r="A67" s="298"/>
      <c r="B67" s="298"/>
      <c r="C67" s="298"/>
      <c r="D67" s="298"/>
      <c r="E67" s="298"/>
      <c r="F67" s="298"/>
      <c r="G67" s="298"/>
      <c r="H67" s="298"/>
      <c r="I67" s="298"/>
      <c r="J67" s="298"/>
      <c r="K67" s="298"/>
      <c r="L67" s="298"/>
      <c r="M67" s="298"/>
      <c r="N67" s="298"/>
      <c r="O67" s="298"/>
      <c r="P67" s="298"/>
      <c r="Q67" s="298"/>
      <c r="R67" s="298"/>
      <c r="S67" s="298"/>
      <c r="T67" s="298"/>
      <c r="U67" s="298"/>
      <c r="V67" s="298"/>
      <c r="W67" s="298"/>
      <c r="X67" s="298"/>
      <c r="Y67" s="298"/>
      <c r="Z67" s="298"/>
      <c r="AA67" s="298"/>
      <c r="AB67" s="298"/>
      <c r="AC67" s="298"/>
      <c r="AD67" s="298"/>
    </row>
    <row r="68" ht="20.25" customHeight="1">
      <c r="A68" s="298"/>
      <c r="B68" s="298"/>
      <c r="C68" s="298"/>
      <c r="D68" s="298"/>
      <c r="E68" s="298"/>
      <c r="F68" s="298"/>
      <c r="G68" s="298"/>
      <c r="H68" s="298"/>
      <c r="I68" s="298"/>
      <c r="J68" s="298"/>
      <c r="K68" s="298"/>
      <c r="L68" s="298"/>
      <c r="M68" s="298"/>
      <c r="N68" s="298"/>
      <c r="O68" s="298"/>
      <c r="P68" s="298"/>
      <c r="Q68" s="298"/>
      <c r="R68" s="298"/>
      <c r="S68" s="298"/>
      <c r="T68" s="298"/>
      <c r="U68" s="298"/>
      <c r="V68" s="298"/>
      <c r="W68" s="298"/>
      <c r="X68" s="298"/>
      <c r="Y68" s="298"/>
      <c r="Z68" s="298"/>
      <c r="AA68" s="298"/>
      <c r="AB68" s="298"/>
      <c r="AC68" s="298"/>
      <c r="AD68" s="298"/>
    </row>
    <row r="69" ht="20.25" customHeight="1">
      <c r="A69" s="298"/>
      <c r="B69" s="298"/>
      <c r="C69" s="298"/>
      <c r="D69" s="298"/>
      <c r="E69" s="298"/>
      <c r="F69" s="298"/>
      <c r="G69" s="298"/>
      <c r="H69" s="298"/>
      <c r="I69" s="298"/>
      <c r="J69" s="298"/>
      <c r="K69" s="298"/>
      <c r="L69" s="298"/>
      <c r="M69" s="298"/>
      <c r="N69" s="298"/>
      <c r="O69" s="298"/>
      <c r="P69" s="298"/>
      <c r="Q69" s="298"/>
      <c r="R69" s="298"/>
      <c r="S69" s="298"/>
      <c r="T69" s="298"/>
      <c r="U69" s="298"/>
      <c r="V69" s="298"/>
      <c r="W69" s="298"/>
      <c r="X69" s="298"/>
      <c r="Y69" s="298"/>
      <c r="Z69" s="298"/>
      <c r="AA69" s="298"/>
      <c r="AB69" s="298"/>
      <c r="AC69" s="298"/>
      <c r="AD69" s="298"/>
    </row>
    <row r="70" ht="20.25" customHeight="1">
      <c r="A70" s="298"/>
      <c r="B70" s="298"/>
      <c r="C70" s="298"/>
      <c r="D70" s="298"/>
      <c r="E70" s="298"/>
      <c r="F70" s="298"/>
      <c r="G70" s="298"/>
      <c r="H70" s="298"/>
      <c r="I70" s="298"/>
      <c r="J70" s="298"/>
      <c r="K70" s="298"/>
      <c r="L70" s="298"/>
      <c r="M70" s="298"/>
      <c r="N70" s="298"/>
      <c r="O70" s="298"/>
      <c r="P70" s="298"/>
      <c r="Q70" s="298"/>
      <c r="R70" s="298"/>
      <c r="S70" s="298"/>
      <c r="T70" s="298"/>
      <c r="U70" s="298"/>
      <c r="V70" s="298"/>
      <c r="W70" s="298"/>
      <c r="X70" s="298"/>
      <c r="Y70" s="298"/>
      <c r="Z70" s="298"/>
      <c r="AA70" s="298"/>
      <c r="AB70" s="298"/>
      <c r="AC70" s="298"/>
      <c r="AD70" s="298"/>
    </row>
    <row r="71" ht="20.25" customHeight="1">
      <c r="A71" s="298"/>
      <c r="B71" s="298"/>
      <c r="C71" s="298"/>
      <c r="D71" s="298"/>
      <c r="E71" s="298"/>
      <c r="F71" s="298"/>
      <c r="G71" s="298"/>
      <c r="H71" s="298"/>
      <c r="I71" s="298"/>
      <c r="J71" s="298"/>
      <c r="K71" s="298"/>
      <c r="L71" s="298"/>
      <c r="M71" s="298"/>
      <c r="N71" s="298"/>
      <c r="O71" s="298"/>
      <c r="P71" s="298"/>
      <c r="Q71" s="298"/>
      <c r="R71" s="298"/>
      <c r="S71" s="298"/>
      <c r="T71" s="298"/>
      <c r="U71" s="298"/>
      <c r="V71" s="298"/>
      <c r="W71" s="298"/>
      <c r="X71" s="298"/>
      <c r="Y71" s="298"/>
      <c r="Z71" s="298"/>
      <c r="AA71" s="298"/>
      <c r="AB71" s="298"/>
      <c r="AC71" s="298"/>
      <c r="AD71" s="298"/>
    </row>
    <row r="72" ht="20.25" customHeight="1">
      <c r="A72" s="298"/>
      <c r="B72" s="298"/>
      <c r="C72" s="298"/>
      <c r="D72" s="298"/>
      <c r="E72" s="298"/>
      <c r="F72" s="298"/>
      <c r="G72" s="298"/>
      <c r="H72" s="298"/>
      <c r="I72" s="298"/>
      <c r="J72" s="298"/>
      <c r="K72" s="298"/>
      <c r="L72" s="298"/>
      <c r="M72" s="298"/>
      <c r="N72" s="298"/>
      <c r="O72" s="298"/>
      <c r="P72" s="298"/>
      <c r="Q72" s="298"/>
      <c r="R72" s="298"/>
      <c r="S72" s="298"/>
      <c r="T72" s="298"/>
      <c r="U72" s="298"/>
      <c r="V72" s="298"/>
      <c r="W72" s="298"/>
      <c r="X72" s="298"/>
      <c r="Y72" s="298"/>
      <c r="Z72" s="298"/>
      <c r="AA72" s="298"/>
      <c r="AB72" s="298"/>
      <c r="AC72" s="298"/>
      <c r="AD72" s="298"/>
    </row>
    <row r="73" ht="20.25" customHeight="1">
      <c r="A73" s="298"/>
      <c r="B73" s="298"/>
      <c r="C73" s="298"/>
      <c r="D73" s="298"/>
      <c r="E73" s="298"/>
      <c r="F73" s="298"/>
      <c r="G73" s="298"/>
      <c r="H73" s="298"/>
      <c r="I73" s="298"/>
      <c r="J73" s="298"/>
      <c r="K73" s="298"/>
      <c r="L73" s="298"/>
      <c r="M73" s="298"/>
      <c r="N73" s="298"/>
      <c r="O73" s="298"/>
      <c r="P73" s="298"/>
      <c r="Q73" s="298"/>
      <c r="R73" s="298"/>
      <c r="S73" s="298"/>
      <c r="T73" s="298"/>
      <c r="U73" s="298"/>
      <c r="V73" s="298"/>
      <c r="W73" s="298"/>
      <c r="X73" s="298"/>
      <c r="Y73" s="298"/>
      <c r="Z73" s="298"/>
      <c r="AA73" s="298"/>
      <c r="AB73" s="298"/>
      <c r="AC73" s="298"/>
      <c r="AD73" s="298"/>
    </row>
    <row r="74" ht="20.25" customHeight="1">
      <c r="A74" s="298"/>
      <c r="B74" s="298"/>
      <c r="C74" s="298"/>
      <c r="D74" s="298"/>
      <c r="E74" s="298"/>
      <c r="F74" s="298"/>
      <c r="G74" s="298"/>
      <c r="H74" s="298"/>
      <c r="I74" s="298"/>
      <c r="J74" s="298"/>
      <c r="K74" s="298"/>
      <c r="L74" s="298"/>
      <c r="M74" s="298"/>
      <c r="N74" s="298"/>
      <c r="O74" s="298"/>
      <c r="P74" s="298"/>
      <c r="Q74" s="298"/>
      <c r="R74" s="298"/>
      <c r="S74" s="298"/>
      <c r="T74" s="298"/>
      <c r="U74" s="298"/>
      <c r="V74" s="298"/>
      <c r="W74" s="298"/>
      <c r="X74" s="298"/>
      <c r="Y74" s="298"/>
      <c r="Z74" s="298"/>
      <c r="AA74" s="298"/>
      <c r="AB74" s="298"/>
      <c r="AC74" s="298"/>
      <c r="AD74" s="298"/>
    </row>
    <row r="75" ht="20.25" customHeight="1">
      <c r="A75" s="298"/>
      <c r="B75" s="298"/>
      <c r="C75" s="298"/>
      <c r="D75" s="298"/>
      <c r="E75" s="298"/>
      <c r="F75" s="298"/>
      <c r="G75" s="298"/>
      <c r="H75" s="298"/>
      <c r="I75" s="298"/>
      <c r="J75" s="298"/>
      <c r="K75" s="298"/>
      <c r="L75" s="298"/>
      <c r="M75" s="298"/>
      <c r="N75" s="298"/>
      <c r="O75" s="298"/>
      <c r="P75" s="298"/>
      <c r="Q75" s="298"/>
      <c r="R75" s="298"/>
      <c r="S75" s="298"/>
      <c r="T75" s="298"/>
      <c r="U75" s="298"/>
      <c r="V75" s="298"/>
      <c r="W75" s="298"/>
      <c r="X75" s="298"/>
      <c r="Y75" s="298"/>
      <c r="Z75" s="298"/>
      <c r="AA75" s="298"/>
      <c r="AB75" s="298"/>
      <c r="AC75" s="298"/>
      <c r="AD75" s="298"/>
    </row>
    <row r="76" ht="20.25" customHeight="1">
      <c r="A76" s="298"/>
      <c r="B76" s="298"/>
      <c r="C76" s="298"/>
      <c r="D76" s="298"/>
      <c r="E76" s="298"/>
      <c r="F76" s="298"/>
      <c r="G76" s="298"/>
      <c r="H76" s="298"/>
      <c r="I76" s="298"/>
      <c r="J76" s="298"/>
      <c r="K76" s="298"/>
      <c r="L76" s="298"/>
      <c r="M76" s="298"/>
      <c r="N76" s="298"/>
      <c r="O76" s="298"/>
      <c r="P76" s="298"/>
      <c r="Q76" s="298"/>
      <c r="R76" s="298"/>
      <c r="S76" s="298"/>
      <c r="T76" s="298"/>
      <c r="U76" s="298"/>
      <c r="V76" s="298"/>
      <c r="W76" s="298"/>
      <c r="X76" s="298"/>
      <c r="Y76" s="298"/>
      <c r="Z76" s="298"/>
      <c r="AA76" s="298"/>
      <c r="AB76" s="298"/>
      <c r="AC76" s="298"/>
      <c r="AD76" s="298"/>
    </row>
    <row r="77" ht="20.25" customHeight="1">
      <c r="A77" s="298"/>
      <c r="B77" s="298"/>
      <c r="C77" s="298"/>
      <c r="D77" s="298"/>
      <c r="E77" s="298"/>
      <c r="F77" s="298"/>
      <c r="G77" s="298"/>
      <c r="H77" s="298"/>
      <c r="I77" s="298"/>
      <c r="J77" s="298"/>
      <c r="K77" s="298"/>
      <c r="L77" s="298"/>
      <c r="M77" s="298"/>
      <c r="N77" s="298"/>
      <c r="O77" s="298"/>
      <c r="P77" s="298"/>
      <c r="Q77" s="298"/>
      <c r="R77" s="298"/>
      <c r="S77" s="298"/>
      <c r="T77" s="298"/>
      <c r="U77" s="298"/>
      <c r="V77" s="298"/>
      <c r="W77" s="298"/>
      <c r="X77" s="298"/>
      <c r="Y77" s="298"/>
      <c r="Z77" s="298"/>
      <c r="AA77" s="298"/>
      <c r="AB77" s="298"/>
      <c r="AC77" s="298"/>
      <c r="AD77" s="298"/>
    </row>
    <row r="78" ht="20.25" customHeight="1">
      <c r="A78" s="298"/>
      <c r="B78" s="298"/>
      <c r="C78" s="298"/>
      <c r="D78" s="298"/>
      <c r="E78" s="298"/>
      <c r="F78" s="298"/>
      <c r="G78" s="298"/>
      <c r="H78" s="298"/>
      <c r="I78" s="298"/>
      <c r="J78" s="298"/>
      <c r="K78" s="298"/>
      <c r="L78" s="298"/>
      <c r="M78" s="298"/>
      <c r="N78" s="298"/>
      <c r="O78" s="298"/>
      <c r="P78" s="298"/>
      <c r="Q78" s="298"/>
      <c r="R78" s="298"/>
      <c r="S78" s="298"/>
      <c r="T78" s="298"/>
      <c r="U78" s="298"/>
      <c r="V78" s="298"/>
      <c r="W78" s="298"/>
      <c r="X78" s="298"/>
      <c r="Y78" s="298"/>
      <c r="Z78" s="298"/>
      <c r="AA78" s="298"/>
      <c r="AB78" s="298"/>
      <c r="AC78" s="298"/>
      <c r="AD78" s="298"/>
    </row>
    <row r="79" ht="20.25" customHeight="1">
      <c r="A79" s="298"/>
      <c r="B79" s="298"/>
      <c r="C79" s="298"/>
      <c r="D79" s="298"/>
      <c r="E79" s="298"/>
      <c r="F79" s="298"/>
      <c r="G79" s="298"/>
      <c r="H79" s="298"/>
      <c r="I79" s="298"/>
      <c r="J79" s="298"/>
      <c r="K79" s="298"/>
      <c r="L79" s="298"/>
      <c r="M79" s="298"/>
      <c r="N79" s="298"/>
      <c r="O79" s="298"/>
      <c r="P79" s="298"/>
      <c r="Q79" s="298"/>
      <c r="R79" s="298"/>
      <c r="S79" s="298"/>
      <c r="T79" s="298"/>
      <c r="U79" s="298"/>
      <c r="V79" s="298"/>
      <c r="W79" s="298"/>
      <c r="X79" s="298"/>
      <c r="Y79" s="298"/>
      <c r="Z79" s="298"/>
      <c r="AA79" s="298"/>
      <c r="AB79" s="298"/>
      <c r="AC79" s="298"/>
      <c r="AD79" s="298"/>
    </row>
    <row r="80" ht="20.25" customHeight="1">
      <c r="A80" s="298"/>
      <c r="B80" s="298"/>
      <c r="C80" s="298"/>
      <c r="D80" s="298"/>
      <c r="E80" s="298"/>
      <c r="F80" s="298"/>
      <c r="G80" s="298"/>
      <c r="H80" s="298"/>
      <c r="I80" s="298"/>
      <c r="J80" s="298"/>
      <c r="K80" s="298"/>
      <c r="L80" s="298"/>
      <c r="M80" s="298"/>
      <c r="N80" s="298"/>
      <c r="O80" s="298"/>
      <c r="P80" s="298"/>
      <c r="Q80" s="298"/>
      <c r="R80" s="298"/>
      <c r="S80" s="298"/>
      <c r="T80" s="298"/>
      <c r="U80" s="298"/>
      <c r="V80" s="298"/>
      <c r="W80" s="298"/>
      <c r="X80" s="298"/>
      <c r="Y80" s="298"/>
      <c r="Z80" s="298"/>
      <c r="AA80" s="298"/>
      <c r="AB80" s="298"/>
      <c r="AC80" s="298"/>
      <c r="AD80" s="298"/>
    </row>
    <row r="81" ht="20.25" customHeight="1">
      <c r="A81" s="298"/>
      <c r="B81" s="298"/>
      <c r="C81" s="298"/>
      <c r="D81" s="298"/>
      <c r="E81" s="298"/>
      <c r="F81" s="298"/>
      <c r="G81" s="298"/>
      <c r="H81" s="298"/>
      <c r="I81" s="298"/>
      <c r="J81" s="298"/>
      <c r="K81" s="298"/>
      <c r="L81" s="298"/>
      <c r="M81" s="298"/>
      <c r="N81" s="298"/>
      <c r="O81" s="298"/>
      <c r="P81" s="298"/>
      <c r="Q81" s="298"/>
      <c r="R81" s="298"/>
      <c r="S81" s="298"/>
      <c r="T81" s="298"/>
      <c r="U81" s="298"/>
      <c r="V81" s="298"/>
      <c r="W81" s="298"/>
      <c r="X81" s="298"/>
      <c r="Y81" s="298"/>
      <c r="Z81" s="298"/>
      <c r="AA81" s="298"/>
      <c r="AB81" s="298"/>
      <c r="AC81" s="298"/>
      <c r="AD81" s="298"/>
    </row>
    <row r="82" ht="20.25" customHeight="1">
      <c r="A82" s="298"/>
      <c r="B82" s="298"/>
      <c r="C82" s="298"/>
      <c r="D82" s="298"/>
      <c r="E82" s="298"/>
      <c r="F82" s="298"/>
      <c r="G82" s="298"/>
      <c r="H82" s="298"/>
      <c r="I82" s="298"/>
      <c r="J82" s="298"/>
      <c r="K82" s="298"/>
      <c r="L82" s="298"/>
      <c r="M82" s="298"/>
      <c r="N82" s="298"/>
      <c r="O82" s="298"/>
      <c r="P82" s="298"/>
      <c r="Q82" s="298"/>
      <c r="R82" s="298"/>
      <c r="S82" s="298"/>
      <c r="T82" s="298"/>
      <c r="U82" s="298"/>
      <c r="V82" s="298"/>
      <c r="W82" s="298"/>
      <c r="X82" s="298"/>
      <c r="Y82" s="298"/>
      <c r="Z82" s="298"/>
      <c r="AA82" s="298"/>
      <c r="AB82" s="298"/>
      <c r="AC82" s="298"/>
      <c r="AD82" s="298"/>
    </row>
    <row r="83" ht="20.25" customHeight="1">
      <c r="A83" s="298"/>
      <c r="B83" s="298"/>
      <c r="C83" s="298"/>
      <c r="D83" s="298"/>
      <c r="E83" s="298"/>
      <c r="F83" s="298"/>
      <c r="G83" s="298"/>
      <c r="H83" s="298"/>
      <c r="I83" s="298"/>
      <c r="J83" s="298"/>
      <c r="K83" s="298"/>
      <c r="L83" s="298"/>
      <c r="M83" s="298"/>
      <c r="N83" s="298"/>
      <c r="O83" s="298"/>
      <c r="P83" s="298"/>
      <c r="Q83" s="298"/>
      <c r="R83" s="298"/>
      <c r="S83" s="298"/>
      <c r="T83" s="298"/>
      <c r="U83" s="298"/>
      <c r="V83" s="298"/>
      <c r="W83" s="298"/>
      <c r="X83" s="298"/>
      <c r="Y83" s="298"/>
      <c r="Z83" s="298"/>
      <c r="AA83" s="298"/>
      <c r="AB83" s="298"/>
      <c r="AC83" s="298"/>
      <c r="AD83" s="298"/>
    </row>
    <row r="84" ht="20.25" customHeight="1">
      <c r="A84" s="298"/>
      <c r="B84" s="298"/>
      <c r="C84" s="298"/>
      <c r="D84" s="298"/>
      <c r="E84" s="298"/>
      <c r="F84" s="298"/>
      <c r="G84" s="298"/>
      <c r="H84" s="298"/>
      <c r="I84" s="298"/>
      <c r="J84" s="298"/>
      <c r="K84" s="298"/>
      <c r="L84" s="298"/>
      <c r="M84" s="298"/>
      <c r="N84" s="298"/>
      <c r="O84" s="298"/>
      <c r="P84" s="298"/>
      <c r="Q84" s="298"/>
      <c r="R84" s="298"/>
      <c r="S84" s="298"/>
      <c r="T84" s="298"/>
      <c r="U84" s="298"/>
      <c r="V84" s="298"/>
      <c r="W84" s="298"/>
      <c r="X84" s="298"/>
      <c r="Y84" s="298"/>
      <c r="Z84" s="298"/>
      <c r="AA84" s="298"/>
      <c r="AB84" s="298"/>
      <c r="AC84" s="298"/>
      <c r="AD84" s="298"/>
    </row>
    <row r="85" ht="20.25" customHeight="1">
      <c r="A85" s="298"/>
      <c r="B85" s="298"/>
      <c r="C85" s="298"/>
      <c r="D85" s="298"/>
      <c r="E85" s="298"/>
      <c r="F85" s="298"/>
      <c r="G85" s="298"/>
      <c r="H85" s="298"/>
      <c r="I85" s="298"/>
      <c r="J85" s="298"/>
      <c r="K85" s="298"/>
      <c r="L85" s="298"/>
      <c r="M85" s="298"/>
      <c r="N85" s="298"/>
      <c r="O85" s="298"/>
      <c r="P85" s="298"/>
      <c r="Q85" s="298"/>
      <c r="R85" s="298"/>
      <c r="S85" s="298"/>
      <c r="T85" s="298"/>
      <c r="U85" s="298"/>
      <c r="V85" s="298"/>
      <c r="W85" s="298"/>
      <c r="X85" s="298"/>
      <c r="Y85" s="298"/>
      <c r="Z85" s="298"/>
      <c r="AA85" s="298"/>
      <c r="AB85" s="298"/>
      <c r="AC85" s="298"/>
      <c r="AD85" s="298"/>
    </row>
    <row r="86" ht="20.25" customHeight="1">
      <c r="A86" s="298"/>
      <c r="B86" s="298"/>
      <c r="C86" s="298"/>
      <c r="D86" s="298"/>
      <c r="E86" s="298"/>
      <c r="F86" s="298"/>
      <c r="G86" s="298"/>
      <c r="H86" s="298"/>
      <c r="I86" s="298"/>
      <c r="J86" s="298"/>
      <c r="K86" s="298"/>
      <c r="L86" s="298"/>
      <c r="M86" s="298"/>
      <c r="N86" s="298"/>
      <c r="O86" s="298"/>
      <c r="P86" s="298"/>
      <c r="Q86" s="298"/>
      <c r="R86" s="298"/>
      <c r="S86" s="298"/>
      <c r="T86" s="298"/>
      <c r="U86" s="298"/>
      <c r="V86" s="298"/>
      <c r="W86" s="298"/>
      <c r="X86" s="298"/>
      <c r="Y86" s="298"/>
      <c r="Z86" s="298"/>
      <c r="AA86" s="298"/>
      <c r="AB86" s="298"/>
      <c r="AC86" s="298"/>
      <c r="AD86" s="298"/>
    </row>
    <row r="87" ht="20.25" customHeight="1">
      <c r="A87" s="298"/>
      <c r="B87" s="298"/>
      <c r="C87" s="298"/>
      <c r="D87" s="298"/>
      <c r="E87" s="298"/>
      <c r="F87" s="298"/>
      <c r="G87" s="298"/>
      <c r="H87" s="298"/>
      <c r="I87" s="298"/>
      <c r="J87" s="298"/>
      <c r="K87" s="298"/>
      <c r="L87" s="298"/>
      <c r="M87" s="298"/>
      <c r="N87" s="298"/>
      <c r="O87" s="298"/>
      <c r="P87" s="298"/>
      <c r="Q87" s="298"/>
      <c r="R87" s="298"/>
      <c r="S87" s="298"/>
      <c r="T87" s="298"/>
      <c r="U87" s="298"/>
      <c r="V87" s="298"/>
      <c r="W87" s="298"/>
      <c r="X87" s="298"/>
      <c r="Y87" s="298"/>
      <c r="Z87" s="298"/>
      <c r="AA87" s="298"/>
      <c r="AB87" s="298"/>
      <c r="AC87" s="298"/>
      <c r="AD87" s="298"/>
    </row>
    <row r="88" ht="20.25" customHeight="1">
      <c r="A88" s="298"/>
      <c r="B88" s="298"/>
      <c r="C88" s="298"/>
      <c r="D88" s="298"/>
      <c r="E88" s="298"/>
      <c r="F88" s="298"/>
      <c r="G88" s="298"/>
      <c r="H88" s="298"/>
      <c r="I88" s="298"/>
      <c r="J88" s="298"/>
      <c r="K88" s="298"/>
      <c r="L88" s="298"/>
      <c r="M88" s="298"/>
      <c r="N88" s="298"/>
      <c r="O88" s="298"/>
      <c r="P88" s="298"/>
      <c r="Q88" s="298"/>
      <c r="R88" s="298"/>
      <c r="S88" s="298"/>
      <c r="T88" s="298"/>
      <c r="U88" s="298"/>
      <c r="V88" s="298"/>
      <c r="W88" s="298"/>
      <c r="X88" s="298"/>
      <c r="Y88" s="298"/>
      <c r="Z88" s="298"/>
      <c r="AA88" s="298"/>
      <c r="AB88" s="298"/>
      <c r="AC88" s="298"/>
      <c r="AD88" s="298"/>
    </row>
    <row r="89" ht="20.25" customHeight="1">
      <c r="A89" s="298"/>
      <c r="B89" s="298"/>
      <c r="C89" s="298"/>
      <c r="D89" s="298"/>
      <c r="E89" s="298"/>
      <c r="F89" s="298"/>
      <c r="G89" s="298"/>
      <c r="H89" s="298"/>
      <c r="I89" s="298"/>
      <c r="J89" s="298"/>
      <c r="K89" s="298"/>
      <c r="L89" s="298"/>
      <c r="M89" s="298"/>
      <c r="N89" s="298"/>
      <c r="O89" s="298"/>
      <c r="P89" s="298"/>
      <c r="Q89" s="298"/>
      <c r="R89" s="298"/>
      <c r="S89" s="298"/>
      <c r="T89" s="298"/>
      <c r="U89" s="298"/>
      <c r="V89" s="298"/>
      <c r="W89" s="298"/>
      <c r="X89" s="298"/>
      <c r="Y89" s="298"/>
      <c r="Z89" s="298"/>
      <c r="AA89" s="298"/>
      <c r="AB89" s="298"/>
      <c r="AC89" s="298"/>
      <c r="AD89" s="298"/>
    </row>
    <row r="90" ht="20.25" customHeight="1">
      <c r="A90" s="298"/>
      <c r="B90" s="298"/>
      <c r="C90" s="298"/>
      <c r="D90" s="298"/>
      <c r="E90" s="298"/>
      <c r="F90" s="298"/>
      <c r="G90" s="298"/>
      <c r="H90" s="298"/>
      <c r="I90" s="298"/>
      <c r="J90" s="298"/>
      <c r="K90" s="298"/>
      <c r="L90" s="298"/>
      <c r="M90" s="298"/>
      <c r="N90" s="298"/>
      <c r="O90" s="298"/>
      <c r="P90" s="298"/>
      <c r="Q90" s="298"/>
      <c r="R90" s="298"/>
      <c r="S90" s="298"/>
      <c r="T90" s="298"/>
      <c r="U90" s="298"/>
      <c r="V90" s="298"/>
      <c r="W90" s="298"/>
      <c r="X90" s="298"/>
      <c r="Y90" s="298"/>
      <c r="Z90" s="298"/>
      <c r="AA90" s="298"/>
      <c r="AB90" s="298"/>
      <c r="AC90" s="298"/>
      <c r="AD90" s="298"/>
    </row>
    <row r="91" ht="20.25" customHeight="1">
      <c r="A91" s="298"/>
      <c r="B91" s="298"/>
      <c r="C91" s="298"/>
      <c r="D91" s="298"/>
      <c r="E91" s="298"/>
      <c r="F91" s="298"/>
      <c r="G91" s="298"/>
      <c r="H91" s="298"/>
      <c r="I91" s="298"/>
      <c r="J91" s="298"/>
      <c r="K91" s="298"/>
      <c r="L91" s="298"/>
      <c r="M91" s="298"/>
      <c r="N91" s="298"/>
      <c r="O91" s="298"/>
      <c r="P91" s="298"/>
      <c r="Q91" s="298"/>
      <c r="R91" s="298"/>
      <c r="S91" s="298"/>
      <c r="T91" s="298"/>
      <c r="U91" s="298"/>
      <c r="V91" s="298"/>
      <c r="W91" s="298"/>
      <c r="X91" s="298"/>
      <c r="Y91" s="298"/>
      <c r="Z91" s="298"/>
      <c r="AA91" s="298"/>
      <c r="AB91" s="298"/>
      <c r="AC91" s="298"/>
      <c r="AD91" s="298"/>
    </row>
    <row r="92" ht="20.25" customHeight="1">
      <c r="A92" s="298"/>
      <c r="B92" s="298"/>
      <c r="C92" s="298"/>
      <c r="D92" s="298"/>
      <c r="E92" s="298"/>
      <c r="F92" s="298"/>
      <c r="G92" s="298"/>
      <c r="H92" s="298"/>
      <c r="I92" s="298"/>
      <c r="J92" s="298"/>
      <c r="K92" s="298"/>
      <c r="L92" s="298"/>
      <c r="M92" s="298"/>
      <c r="N92" s="298"/>
      <c r="O92" s="298"/>
      <c r="P92" s="298"/>
      <c r="Q92" s="298"/>
      <c r="R92" s="298"/>
      <c r="S92" s="298"/>
      <c r="T92" s="298"/>
      <c r="U92" s="298"/>
      <c r="V92" s="298"/>
      <c r="W92" s="298"/>
      <c r="X92" s="298"/>
      <c r="Y92" s="298"/>
      <c r="Z92" s="298"/>
      <c r="AA92" s="298"/>
      <c r="AB92" s="298"/>
      <c r="AC92" s="298"/>
      <c r="AD92" s="298"/>
    </row>
    <row r="93" ht="20.25" customHeight="1">
      <c r="A93" s="298"/>
      <c r="B93" s="298"/>
      <c r="C93" s="298"/>
      <c r="D93" s="298"/>
      <c r="E93" s="298"/>
      <c r="F93" s="298"/>
      <c r="G93" s="298"/>
      <c r="H93" s="298"/>
      <c r="I93" s="298"/>
      <c r="J93" s="298"/>
      <c r="K93" s="298"/>
      <c r="L93" s="298"/>
      <c r="M93" s="298"/>
      <c r="N93" s="298"/>
      <c r="O93" s="298"/>
      <c r="P93" s="298"/>
      <c r="Q93" s="298"/>
      <c r="R93" s="298"/>
      <c r="S93" s="298"/>
      <c r="T93" s="298"/>
      <c r="U93" s="298"/>
      <c r="V93" s="298"/>
      <c r="W93" s="298"/>
      <c r="X93" s="298"/>
      <c r="Y93" s="298"/>
      <c r="Z93" s="298"/>
      <c r="AA93" s="298"/>
      <c r="AB93" s="298"/>
      <c r="AC93" s="298"/>
      <c r="AD93" s="298"/>
    </row>
    <row r="94" ht="20.25" customHeight="1">
      <c r="A94" s="298"/>
      <c r="B94" s="298"/>
      <c r="C94" s="298"/>
      <c r="D94" s="298"/>
      <c r="E94" s="298"/>
      <c r="F94" s="298"/>
      <c r="G94" s="298"/>
      <c r="H94" s="298"/>
      <c r="I94" s="298"/>
      <c r="J94" s="298"/>
      <c r="K94" s="298"/>
      <c r="L94" s="298"/>
      <c r="M94" s="298"/>
      <c r="N94" s="298"/>
      <c r="O94" s="298"/>
      <c r="P94" s="298"/>
      <c r="Q94" s="298"/>
      <c r="R94" s="298"/>
      <c r="S94" s="298"/>
      <c r="T94" s="298"/>
      <c r="U94" s="298"/>
      <c r="V94" s="298"/>
      <c r="W94" s="298"/>
      <c r="X94" s="298"/>
      <c r="Y94" s="298"/>
      <c r="Z94" s="298"/>
      <c r="AA94" s="298"/>
      <c r="AB94" s="298"/>
      <c r="AC94" s="298"/>
      <c r="AD94" s="298"/>
    </row>
    <row r="95" ht="20.25" customHeight="1">
      <c r="A95" s="298"/>
      <c r="B95" s="298"/>
      <c r="C95" s="298"/>
      <c r="D95" s="298"/>
      <c r="E95" s="298"/>
      <c r="F95" s="298"/>
      <c r="G95" s="298"/>
      <c r="H95" s="298"/>
      <c r="I95" s="298"/>
      <c r="J95" s="298"/>
      <c r="K95" s="298"/>
      <c r="L95" s="298"/>
      <c r="M95" s="298"/>
      <c r="N95" s="298"/>
      <c r="O95" s="298"/>
      <c r="P95" s="298"/>
      <c r="Q95" s="298"/>
      <c r="R95" s="298"/>
      <c r="S95" s="298"/>
      <c r="T95" s="298"/>
      <c r="U95" s="298"/>
      <c r="V95" s="298"/>
      <c r="W95" s="298"/>
      <c r="X95" s="298"/>
      <c r="Y95" s="298"/>
      <c r="Z95" s="298"/>
      <c r="AA95" s="298"/>
      <c r="AB95" s="298"/>
      <c r="AC95" s="298"/>
      <c r="AD95" s="298"/>
    </row>
    <row r="96" ht="20.25" customHeight="1">
      <c r="A96" s="298"/>
      <c r="B96" s="298"/>
      <c r="C96" s="298"/>
      <c r="D96" s="298"/>
      <c r="E96" s="298"/>
      <c r="F96" s="298"/>
      <c r="G96" s="298"/>
      <c r="H96" s="298"/>
      <c r="I96" s="298"/>
      <c r="J96" s="298"/>
      <c r="K96" s="298"/>
      <c r="L96" s="298"/>
      <c r="M96" s="298"/>
      <c r="N96" s="298"/>
      <c r="O96" s="298"/>
      <c r="P96" s="298"/>
      <c r="Q96" s="298"/>
      <c r="R96" s="298"/>
      <c r="S96" s="298"/>
      <c r="T96" s="298"/>
      <c r="U96" s="298"/>
      <c r="V96" s="298"/>
      <c r="W96" s="298"/>
      <c r="X96" s="298"/>
      <c r="Y96" s="298"/>
      <c r="Z96" s="298"/>
      <c r="AA96" s="298"/>
      <c r="AB96" s="298"/>
      <c r="AC96" s="298"/>
      <c r="AD96" s="298"/>
    </row>
    <row r="97" ht="20.25" customHeight="1">
      <c r="A97" s="298"/>
      <c r="B97" s="298"/>
      <c r="C97" s="298"/>
      <c r="D97" s="298"/>
      <c r="E97" s="298"/>
      <c r="F97" s="298"/>
      <c r="G97" s="298"/>
      <c r="H97" s="298"/>
      <c r="I97" s="298"/>
      <c r="J97" s="298"/>
      <c r="K97" s="298"/>
      <c r="L97" s="298"/>
      <c r="M97" s="298"/>
      <c r="N97" s="298"/>
      <c r="O97" s="298"/>
      <c r="P97" s="298"/>
      <c r="Q97" s="298"/>
      <c r="R97" s="298"/>
      <c r="S97" s="298"/>
      <c r="T97" s="298"/>
      <c r="U97" s="298"/>
      <c r="V97" s="298"/>
      <c r="W97" s="298"/>
      <c r="X97" s="298"/>
      <c r="Y97" s="298"/>
      <c r="Z97" s="298"/>
      <c r="AA97" s="298"/>
      <c r="AB97" s="298"/>
      <c r="AC97" s="298"/>
      <c r="AD97" s="298"/>
    </row>
    <row r="98" ht="20.25" customHeight="1">
      <c r="A98" s="298"/>
      <c r="B98" s="298"/>
      <c r="C98" s="298"/>
      <c r="D98" s="298"/>
      <c r="E98" s="298"/>
      <c r="F98" s="298"/>
      <c r="G98" s="298"/>
      <c r="H98" s="298"/>
      <c r="I98" s="298"/>
      <c r="J98" s="298"/>
      <c r="K98" s="298"/>
      <c r="L98" s="298"/>
      <c r="M98" s="298"/>
      <c r="N98" s="298"/>
      <c r="O98" s="298"/>
      <c r="P98" s="298"/>
      <c r="Q98" s="298"/>
      <c r="R98" s="298"/>
      <c r="S98" s="298"/>
      <c r="T98" s="298"/>
      <c r="U98" s="298"/>
      <c r="V98" s="298"/>
      <c r="W98" s="298"/>
      <c r="X98" s="298"/>
      <c r="Y98" s="298"/>
      <c r="Z98" s="298"/>
      <c r="AA98" s="298"/>
      <c r="AB98" s="298"/>
      <c r="AC98" s="298"/>
      <c r="AD98" s="298"/>
    </row>
    <row r="99" ht="20.25" customHeight="1">
      <c r="A99" s="298"/>
      <c r="B99" s="298"/>
      <c r="C99" s="298"/>
      <c r="D99" s="298"/>
      <c r="E99" s="298"/>
      <c r="F99" s="298"/>
      <c r="G99" s="298"/>
      <c r="H99" s="298"/>
      <c r="I99" s="298"/>
      <c r="J99" s="298"/>
      <c r="K99" s="298"/>
      <c r="L99" s="298"/>
      <c r="M99" s="298"/>
      <c r="N99" s="298"/>
      <c r="O99" s="298"/>
      <c r="P99" s="298"/>
      <c r="Q99" s="298"/>
      <c r="R99" s="298"/>
      <c r="S99" s="298"/>
      <c r="T99" s="298"/>
      <c r="U99" s="298"/>
      <c r="V99" s="298"/>
      <c r="W99" s="298"/>
      <c r="X99" s="298"/>
      <c r="Y99" s="298"/>
      <c r="Z99" s="298"/>
      <c r="AA99" s="298"/>
      <c r="AB99" s="298"/>
      <c r="AC99" s="298"/>
      <c r="AD99" s="298"/>
    </row>
    <row r="100" ht="20.25" customHeight="1">
      <c r="A100" s="298"/>
      <c r="B100" s="298"/>
      <c r="C100" s="298"/>
      <c r="D100" s="298"/>
      <c r="E100" s="298"/>
      <c r="F100" s="298"/>
      <c r="G100" s="298"/>
      <c r="H100" s="298"/>
      <c r="I100" s="298"/>
      <c r="J100" s="298"/>
      <c r="K100" s="298"/>
      <c r="L100" s="298"/>
      <c r="M100" s="298"/>
      <c r="N100" s="298"/>
      <c r="O100" s="298"/>
      <c r="P100" s="298"/>
      <c r="Q100" s="298"/>
      <c r="R100" s="298"/>
      <c r="S100" s="298"/>
      <c r="T100" s="298"/>
      <c r="U100" s="298"/>
      <c r="V100" s="298"/>
      <c r="W100" s="298"/>
      <c r="X100" s="298"/>
      <c r="Y100" s="298"/>
      <c r="Z100" s="298"/>
      <c r="AA100" s="298"/>
      <c r="AB100" s="298"/>
      <c r="AC100" s="298"/>
      <c r="AD100" s="298"/>
    </row>
    <row r="101" ht="20.25" customHeight="1">
      <c r="A101" s="298"/>
      <c r="B101" s="298"/>
      <c r="C101" s="298"/>
      <c r="D101" s="298"/>
      <c r="E101" s="298"/>
      <c r="F101" s="298"/>
      <c r="G101" s="298"/>
      <c r="H101" s="298"/>
      <c r="I101" s="298"/>
      <c r="J101" s="298"/>
      <c r="K101" s="298"/>
      <c r="L101" s="298"/>
      <c r="M101" s="298"/>
      <c r="N101" s="298"/>
      <c r="O101" s="298"/>
      <c r="P101" s="298"/>
      <c r="Q101" s="298"/>
      <c r="R101" s="298"/>
      <c r="S101" s="298"/>
      <c r="T101" s="298"/>
      <c r="U101" s="298"/>
      <c r="V101" s="298"/>
      <c r="W101" s="298"/>
      <c r="X101" s="298"/>
      <c r="Y101" s="298"/>
      <c r="Z101" s="298"/>
      <c r="AA101" s="298"/>
      <c r="AB101" s="298"/>
      <c r="AC101" s="298"/>
      <c r="AD101" s="298"/>
    </row>
    <row r="102" ht="20.25" customHeight="1">
      <c r="A102" s="298"/>
      <c r="B102" s="298"/>
      <c r="C102" s="298"/>
      <c r="D102" s="298"/>
      <c r="E102" s="298"/>
      <c r="F102" s="298"/>
      <c r="G102" s="298"/>
      <c r="H102" s="298"/>
      <c r="I102" s="298"/>
      <c r="J102" s="298"/>
      <c r="K102" s="298"/>
      <c r="L102" s="298"/>
      <c r="M102" s="298"/>
      <c r="N102" s="298"/>
      <c r="O102" s="298"/>
      <c r="P102" s="298"/>
      <c r="Q102" s="298"/>
      <c r="R102" s="298"/>
      <c r="S102" s="298"/>
      <c r="T102" s="298"/>
      <c r="U102" s="298"/>
      <c r="V102" s="298"/>
      <c r="W102" s="298"/>
      <c r="X102" s="298"/>
      <c r="Y102" s="298"/>
      <c r="Z102" s="298"/>
      <c r="AA102" s="298"/>
      <c r="AB102" s="298"/>
      <c r="AC102" s="298"/>
      <c r="AD102" s="298"/>
    </row>
    <row r="103" ht="20.25" customHeight="1">
      <c r="A103" s="298"/>
      <c r="B103" s="298"/>
      <c r="C103" s="298"/>
      <c r="D103" s="298"/>
      <c r="E103" s="298"/>
      <c r="F103" s="298"/>
      <c r="G103" s="298"/>
      <c r="H103" s="298"/>
      <c r="I103" s="298"/>
      <c r="J103" s="298"/>
      <c r="K103" s="298"/>
      <c r="L103" s="298"/>
      <c r="M103" s="298"/>
      <c r="N103" s="298"/>
      <c r="O103" s="298"/>
      <c r="P103" s="298"/>
      <c r="Q103" s="298"/>
      <c r="R103" s="298"/>
      <c r="S103" s="298"/>
      <c r="T103" s="298"/>
      <c r="U103" s="298"/>
      <c r="V103" s="298"/>
      <c r="W103" s="298"/>
      <c r="X103" s="298"/>
      <c r="Y103" s="298"/>
      <c r="Z103" s="298"/>
      <c r="AA103" s="298"/>
      <c r="AB103" s="298"/>
      <c r="AC103" s="298"/>
      <c r="AD103" s="298"/>
    </row>
    <row r="104" ht="20.25" customHeight="1">
      <c r="A104" s="298"/>
      <c r="B104" s="298"/>
      <c r="C104" s="298"/>
      <c r="D104" s="298"/>
      <c r="E104" s="298"/>
      <c r="F104" s="298"/>
      <c r="G104" s="298"/>
      <c r="H104" s="298"/>
      <c r="I104" s="298"/>
      <c r="J104" s="298"/>
      <c r="K104" s="298"/>
      <c r="L104" s="298"/>
      <c r="M104" s="298"/>
      <c r="N104" s="298"/>
      <c r="O104" s="298"/>
      <c r="P104" s="298"/>
      <c r="Q104" s="298"/>
      <c r="R104" s="298"/>
      <c r="S104" s="298"/>
      <c r="T104" s="298"/>
      <c r="U104" s="298"/>
      <c r="V104" s="298"/>
      <c r="W104" s="298"/>
      <c r="X104" s="298"/>
      <c r="Y104" s="298"/>
      <c r="Z104" s="298"/>
      <c r="AA104" s="298"/>
      <c r="AB104" s="298"/>
      <c r="AC104" s="298"/>
      <c r="AD104" s="298"/>
    </row>
    <row r="105" ht="20.25" customHeight="1">
      <c r="A105" s="298"/>
      <c r="B105" s="298"/>
      <c r="C105" s="298"/>
      <c r="D105" s="298"/>
      <c r="E105" s="298"/>
      <c r="F105" s="298"/>
      <c r="G105" s="298"/>
      <c r="H105" s="298"/>
      <c r="I105" s="298"/>
      <c r="J105" s="298"/>
      <c r="K105" s="298"/>
      <c r="L105" s="298"/>
      <c r="M105" s="298"/>
      <c r="N105" s="298"/>
      <c r="O105" s="298"/>
      <c r="P105" s="298"/>
      <c r="Q105" s="298"/>
      <c r="R105" s="298"/>
      <c r="S105" s="298"/>
      <c r="T105" s="298"/>
      <c r="U105" s="298"/>
      <c r="V105" s="298"/>
      <c r="W105" s="298"/>
      <c r="X105" s="298"/>
      <c r="Y105" s="298"/>
      <c r="Z105" s="298"/>
      <c r="AA105" s="298"/>
      <c r="AB105" s="298"/>
      <c r="AC105" s="298"/>
      <c r="AD105" s="298"/>
    </row>
    <row r="106" ht="20.25" customHeight="1">
      <c r="A106" s="298"/>
      <c r="B106" s="298"/>
      <c r="C106" s="298"/>
      <c r="D106" s="298"/>
      <c r="E106" s="298"/>
      <c r="F106" s="298"/>
      <c r="G106" s="298"/>
      <c r="H106" s="298"/>
      <c r="I106" s="298"/>
      <c r="J106" s="298"/>
      <c r="K106" s="298"/>
      <c r="L106" s="298"/>
      <c r="M106" s="298"/>
      <c r="N106" s="298"/>
      <c r="O106" s="298"/>
      <c r="P106" s="298"/>
      <c r="Q106" s="298"/>
      <c r="R106" s="298"/>
      <c r="S106" s="298"/>
      <c r="T106" s="298"/>
      <c r="U106" s="298"/>
      <c r="V106" s="298"/>
      <c r="W106" s="298"/>
      <c r="X106" s="298"/>
      <c r="Y106" s="298"/>
      <c r="Z106" s="298"/>
      <c r="AA106" s="298"/>
      <c r="AB106" s="298"/>
      <c r="AC106" s="298"/>
      <c r="AD106" s="298"/>
    </row>
    <row r="107" ht="20.25" customHeight="1">
      <c r="A107" s="298"/>
      <c r="B107" s="298"/>
      <c r="C107" s="298"/>
      <c r="D107" s="298"/>
      <c r="E107" s="298"/>
      <c r="F107" s="298"/>
      <c r="G107" s="298"/>
      <c r="H107" s="298"/>
      <c r="I107" s="298"/>
      <c r="J107" s="298"/>
      <c r="K107" s="298"/>
      <c r="L107" s="298"/>
      <c r="M107" s="298"/>
      <c r="N107" s="298"/>
      <c r="O107" s="298"/>
      <c r="P107" s="298"/>
      <c r="Q107" s="298"/>
      <c r="R107" s="298"/>
      <c r="S107" s="298"/>
      <c r="T107" s="298"/>
      <c r="U107" s="298"/>
      <c r="V107" s="298"/>
      <c r="W107" s="298"/>
      <c r="X107" s="298"/>
      <c r="Y107" s="298"/>
      <c r="Z107" s="298"/>
      <c r="AA107" s="298"/>
      <c r="AB107" s="298"/>
      <c r="AC107" s="298"/>
      <c r="AD107" s="298"/>
    </row>
    <row r="108" ht="20.25" customHeight="1">
      <c r="A108" s="298"/>
      <c r="B108" s="298"/>
      <c r="C108" s="298"/>
      <c r="D108" s="298"/>
      <c r="E108" s="298"/>
      <c r="F108" s="298"/>
      <c r="G108" s="298"/>
      <c r="H108" s="298"/>
      <c r="I108" s="298"/>
      <c r="J108" s="298"/>
      <c r="K108" s="298"/>
      <c r="L108" s="298"/>
      <c r="M108" s="298"/>
      <c r="N108" s="298"/>
      <c r="O108" s="298"/>
      <c r="P108" s="298"/>
      <c r="Q108" s="298"/>
      <c r="R108" s="298"/>
      <c r="S108" s="298"/>
      <c r="T108" s="298"/>
      <c r="U108" s="298"/>
      <c r="V108" s="298"/>
      <c r="W108" s="298"/>
      <c r="X108" s="298"/>
      <c r="Y108" s="298"/>
      <c r="Z108" s="298"/>
      <c r="AA108" s="298"/>
      <c r="AB108" s="298"/>
      <c r="AC108" s="298"/>
      <c r="AD108" s="298"/>
    </row>
    <row r="109" ht="20.25" customHeight="1">
      <c r="A109" s="298"/>
      <c r="B109" s="298"/>
      <c r="C109" s="298"/>
      <c r="D109" s="298"/>
      <c r="E109" s="298"/>
      <c r="F109" s="298"/>
      <c r="G109" s="298"/>
      <c r="H109" s="298"/>
      <c r="I109" s="298"/>
      <c r="J109" s="298"/>
      <c r="K109" s="298"/>
      <c r="L109" s="298"/>
      <c r="M109" s="298"/>
      <c r="N109" s="298"/>
      <c r="O109" s="298"/>
      <c r="P109" s="298"/>
      <c r="Q109" s="298"/>
      <c r="R109" s="298"/>
      <c r="S109" s="298"/>
      <c r="T109" s="298"/>
      <c r="U109" s="298"/>
      <c r="V109" s="298"/>
      <c r="W109" s="298"/>
      <c r="X109" s="298"/>
      <c r="Y109" s="298"/>
      <c r="Z109" s="298"/>
      <c r="AA109" s="298"/>
      <c r="AB109" s="298"/>
      <c r="AC109" s="298"/>
      <c r="AD109" s="298"/>
    </row>
    <row r="110" ht="20.25" customHeight="1">
      <c r="A110" s="298"/>
      <c r="B110" s="298"/>
      <c r="C110" s="298"/>
      <c r="D110" s="298"/>
      <c r="E110" s="298"/>
      <c r="F110" s="298"/>
      <c r="G110" s="298"/>
      <c r="H110" s="298"/>
      <c r="I110" s="298"/>
      <c r="J110" s="298"/>
      <c r="K110" s="298"/>
      <c r="L110" s="298"/>
      <c r="M110" s="298"/>
      <c r="N110" s="298"/>
      <c r="O110" s="298"/>
      <c r="P110" s="298"/>
      <c r="Q110" s="298"/>
      <c r="R110" s="298"/>
      <c r="S110" s="298"/>
      <c r="T110" s="298"/>
      <c r="U110" s="298"/>
      <c r="V110" s="298"/>
      <c r="W110" s="298"/>
      <c r="X110" s="298"/>
      <c r="Y110" s="298"/>
      <c r="Z110" s="298"/>
      <c r="AA110" s="298"/>
      <c r="AB110" s="298"/>
      <c r="AC110" s="298"/>
      <c r="AD110" s="298"/>
    </row>
    <row r="111" ht="20.25" customHeight="1">
      <c r="A111" s="298"/>
      <c r="B111" s="298"/>
      <c r="C111" s="298"/>
      <c r="D111" s="298"/>
      <c r="E111" s="298"/>
      <c r="F111" s="298"/>
      <c r="G111" s="298"/>
      <c r="H111" s="298"/>
      <c r="I111" s="298"/>
      <c r="J111" s="298"/>
      <c r="K111" s="298"/>
      <c r="L111" s="298"/>
      <c r="M111" s="298"/>
      <c r="N111" s="298"/>
      <c r="O111" s="298"/>
      <c r="P111" s="298"/>
      <c r="Q111" s="298"/>
      <c r="R111" s="298"/>
      <c r="S111" s="298"/>
      <c r="T111" s="298"/>
      <c r="U111" s="298"/>
      <c r="V111" s="298"/>
      <c r="W111" s="298"/>
      <c r="X111" s="298"/>
      <c r="Y111" s="298"/>
      <c r="Z111" s="298"/>
      <c r="AA111" s="298"/>
      <c r="AB111" s="298"/>
      <c r="AC111" s="298"/>
      <c r="AD111" s="298"/>
    </row>
    <row r="112" ht="20.25" customHeight="1">
      <c r="A112" s="298"/>
      <c r="B112" s="298"/>
      <c r="C112" s="298"/>
      <c r="D112" s="298"/>
      <c r="E112" s="298"/>
      <c r="F112" s="298"/>
      <c r="G112" s="298"/>
      <c r="H112" s="298"/>
      <c r="I112" s="298"/>
      <c r="J112" s="298"/>
      <c r="K112" s="298"/>
      <c r="L112" s="298"/>
      <c r="M112" s="298"/>
      <c r="N112" s="298"/>
      <c r="O112" s="298"/>
      <c r="P112" s="298"/>
      <c r="Q112" s="298"/>
      <c r="R112" s="298"/>
      <c r="S112" s="298"/>
      <c r="T112" s="298"/>
      <c r="U112" s="298"/>
      <c r="V112" s="298"/>
      <c r="W112" s="298"/>
      <c r="X112" s="298"/>
      <c r="Y112" s="298"/>
      <c r="Z112" s="298"/>
      <c r="AA112" s="298"/>
      <c r="AB112" s="298"/>
      <c r="AC112" s="298"/>
      <c r="AD112" s="298"/>
    </row>
    <row r="113" ht="20.25" customHeight="1">
      <c r="A113" s="298"/>
      <c r="B113" s="298"/>
      <c r="C113" s="298"/>
      <c r="D113" s="298"/>
      <c r="E113" s="298"/>
      <c r="F113" s="298"/>
      <c r="G113" s="298"/>
      <c r="H113" s="298"/>
      <c r="I113" s="298"/>
      <c r="J113" s="298"/>
      <c r="K113" s="298"/>
      <c r="L113" s="298"/>
      <c r="M113" s="298"/>
      <c r="N113" s="298"/>
      <c r="O113" s="298"/>
      <c r="P113" s="298"/>
      <c r="Q113" s="298"/>
      <c r="R113" s="298"/>
      <c r="S113" s="298"/>
      <c r="T113" s="298"/>
      <c r="U113" s="298"/>
      <c r="V113" s="298"/>
      <c r="W113" s="298"/>
      <c r="X113" s="298"/>
      <c r="Y113" s="298"/>
      <c r="Z113" s="298"/>
      <c r="AA113" s="298"/>
      <c r="AB113" s="298"/>
      <c r="AC113" s="298"/>
      <c r="AD113" s="298"/>
    </row>
    <row r="114" ht="20.25" customHeight="1">
      <c r="A114" s="298"/>
      <c r="B114" s="298"/>
      <c r="C114" s="298"/>
      <c r="D114" s="298"/>
      <c r="E114" s="298"/>
      <c r="F114" s="298"/>
      <c r="G114" s="298"/>
      <c r="H114" s="298"/>
      <c r="I114" s="298"/>
      <c r="J114" s="298"/>
      <c r="K114" s="298"/>
      <c r="L114" s="298"/>
      <c r="M114" s="298"/>
      <c r="N114" s="298"/>
      <c r="O114" s="298"/>
      <c r="P114" s="298"/>
      <c r="Q114" s="298"/>
      <c r="R114" s="298"/>
      <c r="S114" s="298"/>
      <c r="T114" s="298"/>
      <c r="U114" s="298"/>
      <c r="V114" s="298"/>
      <c r="W114" s="298"/>
      <c r="X114" s="298"/>
      <c r="Y114" s="298"/>
      <c r="Z114" s="298"/>
      <c r="AA114" s="298"/>
      <c r="AB114" s="298"/>
      <c r="AC114" s="298"/>
      <c r="AD114" s="298"/>
    </row>
    <row r="115" ht="20.25" customHeight="1">
      <c r="A115" s="298"/>
      <c r="B115" s="298"/>
      <c r="C115" s="298"/>
      <c r="D115" s="298"/>
      <c r="E115" s="298"/>
      <c r="F115" s="298"/>
      <c r="G115" s="298"/>
      <c r="H115" s="298"/>
      <c r="I115" s="298"/>
      <c r="J115" s="298"/>
      <c r="K115" s="298"/>
      <c r="L115" s="298"/>
      <c r="M115" s="298"/>
      <c r="N115" s="298"/>
      <c r="O115" s="298"/>
      <c r="P115" s="298"/>
      <c r="Q115" s="298"/>
      <c r="R115" s="298"/>
      <c r="S115" s="298"/>
      <c r="T115" s="298"/>
      <c r="U115" s="298"/>
      <c r="V115" s="298"/>
      <c r="W115" s="298"/>
      <c r="X115" s="298"/>
      <c r="Y115" s="298"/>
      <c r="Z115" s="298"/>
      <c r="AA115" s="298"/>
      <c r="AB115" s="298"/>
      <c r="AC115" s="298"/>
      <c r="AD115" s="298"/>
    </row>
    <row r="116" ht="20.25" customHeight="1">
      <c r="A116" s="298"/>
      <c r="B116" s="298"/>
      <c r="C116" s="298"/>
      <c r="D116" s="298"/>
      <c r="E116" s="298"/>
      <c r="F116" s="298"/>
      <c r="G116" s="298"/>
      <c r="H116" s="298"/>
      <c r="I116" s="298"/>
      <c r="J116" s="298"/>
      <c r="K116" s="298"/>
      <c r="L116" s="298"/>
      <c r="M116" s="298"/>
      <c r="N116" s="298"/>
      <c r="O116" s="298"/>
      <c r="P116" s="298"/>
      <c r="Q116" s="298"/>
      <c r="R116" s="298"/>
      <c r="S116" s="298"/>
      <c r="T116" s="298"/>
      <c r="U116" s="298"/>
      <c r="V116" s="298"/>
      <c r="W116" s="298"/>
      <c r="X116" s="298"/>
      <c r="Y116" s="298"/>
      <c r="Z116" s="298"/>
      <c r="AA116" s="298"/>
      <c r="AB116" s="298"/>
      <c r="AC116" s="298"/>
      <c r="AD116" s="298"/>
    </row>
    <row r="117" ht="20.25" customHeight="1">
      <c r="A117" s="298"/>
      <c r="B117" s="298"/>
      <c r="C117" s="298"/>
      <c r="D117" s="298"/>
      <c r="E117" s="298"/>
      <c r="F117" s="298"/>
      <c r="G117" s="298"/>
      <c r="H117" s="298"/>
      <c r="I117" s="298"/>
      <c r="J117" s="298"/>
      <c r="K117" s="298"/>
      <c r="L117" s="298"/>
      <c r="M117" s="298"/>
      <c r="N117" s="298"/>
      <c r="O117" s="298"/>
      <c r="P117" s="298"/>
      <c r="Q117" s="298"/>
      <c r="R117" s="298"/>
      <c r="S117" s="298"/>
      <c r="T117" s="298"/>
      <c r="U117" s="298"/>
      <c r="V117" s="298"/>
      <c r="W117" s="298"/>
      <c r="X117" s="298"/>
      <c r="Y117" s="298"/>
      <c r="Z117" s="298"/>
      <c r="AA117" s="298"/>
      <c r="AB117" s="298"/>
      <c r="AC117" s="298"/>
      <c r="AD117" s="298"/>
    </row>
    <row r="118" ht="20.25" customHeight="1">
      <c r="A118" s="298"/>
      <c r="B118" s="298"/>
      <c r="C118" s="298"/>
      <c r="D118" s="298"/>
      <c r="E118" s="298"/>
      <c r="F118" s="298"/>
      <c r="G118" s="298"/>
      <c r="H118" s="298"/>
      <c r="I118" s="298"/>
      <c r="J118" s="298"/>
      <c r="K118" s="298"/>
      <c r="L118" s="298"/>
      <c r="M118" s="298"/>
      <c r="N118" s="298"/>
      <c r="O118" s="298"/>
      <c r="P118" s="298"/>
      <c r="Q118" s="298"/>
      <c r="R118" s="298"/>
      <c r="S118" s="298"/>
      <c r="T118" s="298"/>
      <c r="U118" s="298"/>
      <c r="V118" s="298"/>
      <c r="W118" s="298"/>
      <c r="X118" s="298"/>
      <c r="Y118" s="298"/>
      <c r="Z118" s="298"/>
      <c r="AA118" s="298"/>
      <c r="AB118" s="298"/>
      <c r="AC118" s="298"/>
      <c r="AD118" s="298"/>
    </row>
    <row r="119" ht="20.25" customHeight="1">
      <c r="A119" s="298"/>
      <c r="B119" s="298"/>
      <c r="C119" s="298"/>
      <c r="D119" s="298"/>
      <c r="E119" s="298"/>
      <c r="F119" s="298"/>
      <c r="G119" s="298"/>
      <c r="H119" s="298"/>
      <c r="I119" s="298"/>
      <c r="J119" s="298"/>
      <c r="K119" s="298"/>
      <c r="L119" s="298"/>
      <c r="M119" s="298"/>
      <c r="N119" s="298"/>
      <c r="O119" s="298"/>
      <c r="P119" s="298"/>
      <c r="Q119" s="298"/>
      <c r="R119" s="298"/>
      <c r="S119" s="298"/>
      <c r="T119" s="298"/>
      <c r="U119" s="298"/>
      <c r="V119" s="298"/>
      <c r="W119" s="298"/>
      <c r="X119" s="298"/>
      <c r="Y119" s="298"/>
      <c r="Z119" s="298"/>
      <c r="AA119" s="298"/>
      <c r="AB119" s="298"/>
      <c r="AC119" s="298"/>
      <c r="AD119" s="298"/>
    </row>
    <row r="120" ht="20.25" customHeight="1">
      <c r="A120" s="298"/>
      <c r="B120" s="298"/>
      <c r="C120" s="298"/>
      <c r="D120" s="298"/>
      <c r="E120" s="298"/>
      <c r="F120" s="298"/>
      <c r="G120" s="298"/>
      <c r="H120" s="298"/>
      <c r="I120" s="298"/>
      <c r="J120" s="298"/>
      <c r="K120" s="298"/>
      <c r="L120" s="298"/>
      <c r="M120" s="298"/>
      <c r="N120" s="298"/>
      <c r="O120" s="298"/>
      <c r="P120" s="298"/>
      <c r="Q120" s="298"/>
      <c r="R120" s="298"/>
      <c r="S120" s="298"/>
      <c r="T120" s="298"/>
      <c r="U120" s="298"/>
      <c r="V120" s="298"/>
      <c r="W120" s="298"/>
      <c r="X120" s="298"/>
      <c r="Y120" s="298"/>
      <c r="Z120" s="298"/>
      <c r="AA120" s="298"/>
      <c r="AB120" s="298"/>
      <c r="AC120" s="298"/>
      <c r="AD120" s="298"/>
    </row>
    <row r="121" ht="20.25" customHeight="1">
      <c r="A121" s="298"/>
      <c r="B121" s="298"/>
      <c r="C121" s="298"/>
      <c r="D121" s="298"/>
      <c r="E121" s="298"/>
      <c r="F121" s="298"/>
      <c r="G121" s="298"/>
      <c r="H121" s="298"/>
      <c r="I121" s="298"/>
      <c r="J121" s="298"/>
      <c r="K121" s="298"/>
      <c r="L121" s="298"/>
      <c r="M121" s="298"/>
      <c r="N121" s="298"/>
      <c r="O121" s="298"/>
      <c r="P121" s="298"/>
      <c r="Q121" s="298"/>
      <c r="R121" s="298"/>
      <c r="S121" s="298"/>
      <c r="T121" s="298"/>
      <c r="U121" s="298"/>
      <c r="V121" s="298"/>
      <c r="W121" s="298"/>
      <c r="X121" s="298"/>
      <c r="Y121" s="298"/>
      <c r="Z121" s="298"/>
      <c r="AA121" s="298"/>
      <c r="AB121" s="298"/>
      <c r="AC121" s="298"/>
      <c r="AD121" s="298"/>
    </row>
    <row r="122" ht="20.25" customHeight="1">
      <c r="A122" s="298"/>
      <c r="B122" s="298"/>
      <c r="C122" s="298"/>
      <c r="D122" s="298"/>
      <c r="E122" s="298"/>
      <c r="F122" s="298"/>
      <c r="G122" s="298"/>
      <c r="H122" s="298"/>
      <c r="I122" s="298"/>
      <c r="J122" s="298"/>
      <c r="K122" s="298"/>
      <c r="L122" s="298"/>
      <c r="M122" s="298"/>
      <c r="N122" s="298"/>
      <c r="O122" s="298"/>
      <c r="P122" s="298"/>
      <c r="Q122" s="298"/>
      <c r="R122" s="298"/>
      <c r="S122" s="298"/>
      <c r="T122" s="298"/>
      <c r="U122" s="298"/>
      <c r="V122" s="298"/>
      <c r="W122" s="298"/>
      <c r="X122" s="298"/>
      <c r="Y122" s="298"/>
      <c r="Z122" s="298"/>
      <c r="AA122" s="298"/>
      <c r="AB122" s="298"/>
      <c r="AC122" s="298"/>
      <c r="AD122" s="298"/>
    </row>
    <row r="123" ht="20.25" customHeight="1">
      <c r="A123" s="298"/>
      <c r="B123" s="298"/>
      <c r="C123" s="298"/>
      <c r="D123" s="298"/>
      <c r="E123" s="298"/>
      <c r="F123" s="298"/>
      <c r="G123" s="298"/>
      <c r="H123" s="298"/>
      <c r="I123" s="298"/>
      <c r="J123" s="298"/>
      <c r="K123" s="298"/>
      <c r="L123" s="298"/>
      <c r="M123" s="298"/>
      <c r="N123" s="298"/>
      <c r="O123" s="298"/>
      <c r="P123" s="298"/>
      <c r="Q123" s="298"/>
      <c r="R123" s="298"/>
      <c r="S123" s="298"/>
      <c r="T123" s="298"/>
      <c r="U123" s="298"/>
      <c r="V123" s="298"/>
      <c r="W123" s="298"/>
      <c r="X123" s="298"/>
      <c r="Y123" s="298"/>
      <c r="Z123" s="298"/>
      <c r="AA123" s="298"/>
      <c r="AB123" s="298"/>
      <c r="AC123" s="298"/>
      <c r="AD123" s="298"/>
    </row>
    <row r="124" ht="20.25" customHeight="1">
      <c r="A124" s="298"/>
      <c r="B124" s="298"/>
      <c r="C124" s="298"/>
      <c r="D124" s="298"/>
      <c r="E124" s="298"/>
      <c r="F124" s="298"/>
      <c r="G124" s="298"/>
      <c r="H124" s="298"/>
      <c r="I124" s="298"/>
      <c r="J124" s="298"/>
      <c r="K124" s="298"/>
      <c r="L124" s="298"/>
      <c r="M124" s="298"/>
      <c r="N124" s="298"/>
      <c r="O124" s="298"/>
      <c r="P124" s="298"/>
      <c r="Q124" s="298"/>
      <c r="R124" s="298"/>
      <c r="S124" s="298"/>
      <c r="T124" s="298"/>
      <c r="U124" s="298"/>
      <c r="V124" s="298"/>
      <c r="W124" s="298"/>
      <c r="X124" s="298"/>
      <c r="Y124" s="298"/>
      <c r="Z124" s="298"/>
      <c r="AA124" s="298"/>
      <c r="AB124" s="298"/>
      <c r="AC124" s="298"/>
      <c r="AD124" s="298"/>
    </row>
    <row r="125" ht="20.25" customHeight="1">
      <c r="A125" s="298"/>
      <c r="B125" s="298"/>
      <c r="C125" s="298"/>
      <c r="D125" s="298"/>
      <c r="E125" s="298"/>
      <c r="F125" s="298"/>
      <c r="G125" s="298"/>
      <c r="H125" s="298"/>
      <c r="I125" s="298"/>
      <c r="J125" s="298"/>
      <c r="K125" s="298"/>
      <c r="L125" s="298"/>
      <c r="M125" s="298"/>
      <c r="N125" s="298"/>
      <c r="O125" s="298"/>
      <c r="P125" s="298"/>
      <c r="Q125" s="298"/>
      <c r="R125" s="298"/>
      <c r="S125" s="298"/>
      <c r="T125" s="298"/>
      <c r="U125" s="298"/>
      <c r="V125" s="298"/>
      <c r="W125" s="298"/>
      <c r="X125" s="298"/>
      <c r="Y125" s="298"/>
      <c r="Z125" s="298"/>
      <c r="AA125" s="298"/>
      <c r="AB125" s="298"/>
      <c r="AC125" s="298"/>
      <c r="AD125" s="298"/>
    </row>
    <row r="126" ht="20.25" customHeight="1">
      <c r="A126" s="298"/>
      <c r="B126" s="298"/>
      <c r="C126" s="298"/>
      <c r="D126" s="298"/>
      <c r="E126" s="298"/>
      <c r="F126" s="298"/>
      <c r="G126" s="298"/>
      <c r="H126" s="298"/>
      <c r="I126" s="298"/>
      <c r="J126" s="298"/>
      <c r="K126" s="298"/>
      <c r="L126" s="298"/>
      <c r="M126" s="298"/>
      <c r="N126" s="298"/>
      <c r="O126" s="298"/>
      <c r="P126" s="298"/>
      <c r="Q126" s="298"/>
      <c r="R126" s="298"/>
      <c r="S126" s="298"/>
      <c r="T126" s="298"/>
      <c r="U126" s="298"/>
      <c r="V126" s="298"/>
      <c r="W126" s="298"/>
      <c r="X126" s="298"/>
      <c r="Y126" s="298"/>
      <c r="Z126" s="298"/>
      <c r="AA126" s="298"/>
      <c r="AB126" s="298"/>
      <c r="AC126" s="298"/>
      <c r="AD126" s="298"/>
    </row>
    <row r="127" ht="20.25" customHeight="1">
      <c r="A127" s="298"/>
      <c r="B127" s="298"/>
      <c r="C127" s="298"/>
      <c r="D127" s="298"/>
      <c r="E127" s="298"/>
      <c r="F127" s="298"/>
      <c r="G127" s="298"/>
      <c r="H127" s="298"/>
      <c r="I127" s="298"/>
      <c r="J127" s="298"/>
      <c r="K127" s="298"/>
      <c r="L127" s="298"/>
      <c r="M127" s="298"/>
      <c r="N127" s="298"/>
      <c r="O127" s="298"/>
      <c r="P127" s="298"/>
      <c r="Q127" s="298"/>
      <c r="R127" s="298"/>
      <c r="S127" s="298"/>
      <c r="T127" s="298"/>
      <c r="U127" s="298"/>
      <c r="V127" s="298"/>
      <c r="W127" s="298"/>
      <c r="X127" s="298"/>
      <c r="Y127" s="298"/>
      <c r="Z127" s="298"/>
      <c r="AA127" s="298"/>
      <c r="AB127" s="298"/>
      <c r="AC127" s="298"/>
      <c r="AD127" s="298"/>
    </row>
    <row r="128" ht="20.25" customHeight="1">
      <c r="A128" s="298"/>
      <c r="B128" s="298"/>
      <c r="C128" s="298"/>
      <c r="D128" s="298"/>
      <c r="E128" s="298"/>
      <c r="F128" s="298"/>
      <c r="G128" s="298"/>
      <c r="H128" s="298"/>
      <c r="I128" s="298"/>
      <c r="J128" s="298"/>
      <c r="K128" s="298"/>
      <c r="L128" s="298"/>
      <c r="M128" s="298"/>
      <c r="N128" s="298"/>
      <c r="O128" s="298"/>
      <c r="P128" s="298"/>
      <c r="Q128" s="298"/>
      <c r="R128" s="298"/>
      <c r="S128" s="298"/>
      <c r="T128" s="298"/>
      <c r="U128" s="298"/>
      <c r="V128" s="298"/>
      <c r="W128" s="298"/>
      <c r="X128" s="298"/>
      <c r="Y128" s="298"/>
      <c r="Z128" s="298"/>
      <c r="AA128" s="298"/>
      <c r="AB128" s="298"/>
      <c r="AC128" s="298"/>
      <c r="AD128" s="298"/>
    </row>
    <row r="129" ht="20.25" customHeight="1">
      <c r="A129" s="298"/>
      <c r="B129" s="298"/>
      <c r="C129" s="298"/>
      <c r="D129" s="298"/>
      <c r="E129" s="298"/>
      <c r="F129" s="298"/>
      <c r="G129" s="298"/>
      <c r="H129" s="298"/>
      <c r="I129" s="298"/>
      <c r="J129" s="298"/>
      <c r="K129" s="298"/>
      <c r="L129" s="298"/>
      <c r="M129" s="298"/>
      <c r="N129" s="298"/>
      <c r="O129" s="298"/>
      <c r="P129" s="298"/>
      <c r="Q129" s="298"/>
      <c r="R129" s="298"/>
      <c r="S129" s="298"/>
      <c r="T129" s="298"/>
      <c r="U129" s="298"/>
      <c r="V129" s="298"/>
      <c r="W129" s="298"/>
      <c r="X129" s="298"/>
      <c r="Y129" s="298"/>
      <c r="Z129" s="298"/>
      <c r="AA129" s="298"/>
      <c r="AB129" s="298"/>
      <c r="AC129" s="298"/>
      <c r="AD129" s="298"/>
    </row>
    <row r="130" ht="20.25" customHeight="1">
      <c r="A130" s="298"/>
      <c r="B130" s="298"/>
      <c r="C130" s="298"/>
      <c r="D130" s="298"/>
      <c r="E130" s="298"/>
      <c r="F130" s="298"/>
      <c r="G130" s="298"/>
      <c r="H130" s="298"/>
      <c r="I130" s="298"/>
      <c r="J130" s="298"/>
      <c r="K130" s="298"/>
      <c r="L130" s="298"/>
      <c r="M130" s="298"/>
      <c r="N130" s="298"/>
      <c r="O130" s="298"/>
      <c r="P130" s="298"/>
      <c r="Q130" s="298"/>
      <c r="R130" s="298"/>
      <c r="S130" s="298"/>
      <c r="T130" s="298"/>
      <c r="U130" s="298"/>
      <c r="V130" s="298"/>
      <c r="W130" s="298"/>
      <c r="X130" s="298"/>
      <c r="Y130" s="298"/>
      <c r="Z130" s="298"/>
      <c r="AA130" s="298"/>
      <c r="AB130" s="298"/>
      <c r="AC130" s="298"/>
      <c r="AD130" s="298"/>
    </row>
    <row r="131" ht="20.25" customHeight="1">
      <c r="A131" s="298"/>
      <c r="B131" s="298"/>
      <c r="C131" s="298"/>
      <c r="D131" s="298"/>
      <c r="E131" s="298"/>
      <c r="F131" s="298"/>
      <c r="G131" s="298"/>
      <c r="H131" s="298"/>
      <c r="I131" s="298"/>
      <c r="J131" s="298"/>
      <c r="K131" s="298"/>
      <c r="L131" s="298"/>
      <c r="M131" s="298"/>
      <c r="N131" s="298"/>
      <c r="O131" s="298"/>
      <c r="P131" s="298"/>
      <c r="Q131" s="298"/>
      <c r="R131" s="298"/>
      <c r="S131" s="298"/>
      <c r="T131" s="298"/>
      <c r="U131" s="298"/>
      <c r="V131" s="298"/>
      <c r="W131" s="298"/>
      <c r="X131" s="298"/>
      <c r="Y131" s="298"/>
      <c r="Z131" s="298"/>
      <c r="AA131" s="298"/>
      <c r="AB131" s="298"/>
      <c r="AC131" s="298"/>
      <c r="AD131" s="298"/>
    </row>
    <row r="132" ht="20.25" customHeight="1">
      <c r="A132" s="298"/>
      <c r="B132" s="298"/>
      <c r="C132" s="298"/>
      <c r="D132" s="298"/>
      <c r="E132" s="298"/>
      <c r="F132" s="298"/>
      <c r="G132" s="298"/>
      <c r="H132" s="298"/>
      <c r="I132" s="298"/>
      <c r="J132" s="298"/>
      <c r="K132" s="298"/>
      <c r="L132" s="298"/>
      <c r="M132" s="298"/>
      <c r="N132" s="298"/>
      <c r="O132" s="298"/>
      <c r="P132" s="298"/>
      <c r="Q132" s="298"/>
      <c r="R132" s="298"/>
      <c r="S132" s="298"/>
      <c r="T132" s="298"/>
      <c r="U132" s="298"/>
      <c r="V132" s="298"/>
      <c r="W132" s="298"/>
      <c r="X132" s="298"/>
      <c r="Y132" s="298"/>
      <c r="Z132" s="298"/>
      <c r="AA132" s="298"/>
      <c r="AB132" s="298"/>
      <c r="AC132" s="298"/>
      <c r="AD132" s="298"/>
    </row>
    <row r="133" ht="20.25" customHeight="1">
      <c r="A133" s="298"/>
      <c r="B133" s="298"/>
      <c r="C133" s="298"/>
      <c r="D133" s="298"/>
      <c r="E133" s="298"/>
      <c r="F133" s="298"/>
      <c r="G133" s="298"/>
      <c r="H133" s="298"/>
      <c r="I133" s="298"/>
      <c r="J133" s="298"/>
      <c r="K133" s="298"/>
      <c r="L133" s="298"/>
      <c r="M133" s="298"/>
      <c r="N133" s="298"/>
      <c r="O133" s="298"/>
      <c r="P133" s="298"/>
      <c r="Q133" s="298"/>
      <c r="R133" s="298"/>
      <c r="S133" s="298"/>
      <c r="T133" s="298"/>
      <c r="U133" s="298"/>
      <c r="V133" s="298"/>
      <c r="W133" s="298"/>
      <c r="X133" s="298"/>
      <c r="Y133" s="298"/>
      <c r="Z133" s="298"/>
      <c r="AA133" s="298"/>
      <c r="AB133" s="298"/>
      <c r="AC133" s="298"/>
      <c r="AD133" s="298"/>
    </row>
    <row r="134" ht="20.25" customHeight="1">
      <c r="A134" s="298"/>
      <c r="B134" s="298"/>
      <c r="C134" s="298"/>
      <c r="D134" s="298"/>
      <c r="E134" s="298"/>
      <c r="F134" s="298"/>
      <c r="G134" s="298"/>
      <c r="H134" s="298"/>
      <c r="I134" s="298"/>
      <c r="J134" s="298"/>
      <c r="K134" s="298"/>
      <c r="L134" s="298"/>
      <c r="M134" s="298"/>
      <c r="N134" s="298"/>
      <c r="O134" s="298"/>
      <c r="P134" s="298"/>
      <c r="Q134" s="298"/>
      <c r="R134" s="298"/>
      <c r="S134" s="298"/>
      <c r="T134" s="298"/>
      <c r="U134" s="298"/>
      <c r="V134" s="298"/>
      <c r="W134" s="298"/>
      <c r="X134" s="298"/>
      <c r="Y134" s="298"/>
      <c r="Z134" s="298"/>
      <c r="AA134" s="298"/>
      <c r="AB134" s="298"/>
      <c r="AC134" s="298"/>
      <c r="AD134" s="298"/>
    </row>
    <row r="135" ht="20.25" customHeight="1">
      <c r="A135" s="298"/>
      <c r="B135" s="298"/>
      <c r="C135" s="298"/>
      <c r="D135" s="298"/>
      <c r="E135" s="298"/>
      <c r="F135" s="298"/>
      <c r="G135" s="298"/>
      <c r="H135" s="298"/>
      <c r="I135" s="298"/>
      <c r="J135" s="298"/>
      <c r="K135" s="298"/>
      <c r="L135" s="298"/>
      <c r="M135" s="298"/>
      <c r="N135" s="298"/>
      <c r="O135" s="298"/>
      <c r="P135" s="298"/>
      <c r="Q135" s="298"/>
      <c r="R135" s="298"/>
      <c r="S135" s="298"/>
      <c r="T135" s="298"/>
      <c r="U135" s="298"/>
      <c r="V135" s="298"/>
      <c r="W135" s="298"/>
      <c r="X135" s="298"/>
      <c r="Y135" s="298"/>
      <c r="Z135" s="298"/>
      <c r="AA135" s="298"/>
      <c r="AB135" s="298"/>
      <c r="AC135" s="298"/>
      <c r="AD135" s="298"/>
    </row>
    <row r="136" ht="20.25" customHeight="1">
      <c r="A136" s="298"/>
      <c r="B136" s="298"/>
      <c r="C136" s="298"/>
      <c r="D136" s="298"/>
      <c r="E136" s="298"/>
      <c r="F136" s="298"/>
      <c r="G136" s="298"/>
      <c r="H136" s="298"/>
      <c r="I136" s="298"/>
      <c r="J136" s="298"/>
      <c r="K136" s="298"/>
      <c r="L136" s="298"/>
      <c r="M136" s="298"/>
      <c r="N136" s="298"/>
      <c r="O136" s="298"/>
      <c r="P136" s="298"/>
      <c r="Q136" s="298"/>
      <c r="R136" s="298"/>
      <c r="S136" s="298"/>
      <c r="T136" s="298"/>
      <c r="U136" s="298"/>
      <c r="V136" s="298"/>
      <c r="W136" s="298"/>
      <c r="X136" s="298"/>
      <c r="Y136" s="298"/>
      <c r="Z136" s="298"/>
      <c r="AA136" s="298"/>
      <c r="AB136" s="298"/>
      <c r="AC136" s="298"/>
      <c r="AD136" s="298"/>
    </row>
    <row r="137" ht="20.25" customHeight="1">
      <c r="A137" s="298"/>
      <c r="B137" s="298"/>
      <c r="C137" s="298"/>
      <c r="D137" s="298"/>
      <c r="E137" s="298"/>
      <c r="F137" s="298"/>
      <c r="G137" s="298"/>
      <c r="H137" s="298"/>
      <c r="I137" s="298"/>
      <c r="J137" s="298"/>
      <c r="K137" s="298"/>
      <c r="L137" s="298"/>
      <c r="M137" s="298"/>
      <c r="N137" s="298"/>
      <c r="O137" s="298"/>
      <c r="P137" s="298"/>
      <c r="Q137" s="298"/>
      <c r="R137" s="298"/>
      <c r="S137" s="298"/>
      <c r="T137" s="298"/>
      <c r="U137" s="298"/>
      <c r="V137" s="298"/>
      <c r="W137" s="298"/>
      <c r="X137" s="298"/>
      <c r="Y137" s="298"/>
      <c r="Z137" s="298"/>
      <c r="AA137" s="298"/>
      <c r="AB137" s="298"/>
      <c r="AC137" s="298"/>
      <c r="AD137" s="298"/>
    </row>
    <row r="138" ht="20.25" customHeight="1">
      <c r="A138" s="298"/>
      <c r="B138" s="298"/>
      <c r="C138" s="298"/>
      <c r="D138" s="298"/>
      <c r="E138" s="298"/>
      <c r="F138" s="298"/>
      <c r="G138" s="298"/>
      <c r="H138" s="298"/>
      <c r="I138" s="298"/>
      <c r="J138" s="298"/>
      <c r="K138" s="298"/>
      <c r="L138" s="298"/>
      <c r="M138" s="298"/>
      <c r="N138" s="298"/>
      <c r="O138" s="298"/>
      <c r="P138" s="298"/>
      <c r="Q138" s="298"/>
      <c r="R138" s="298"/>
      <c r="S138" s="298"/>
      <c r="T138" s="298"/>
      <c r="U138" s="298"/>
      <c r="V138" s="298"/>
      <c r="W138" s="298"/>
      <c r="X138" s="298"/>
      <c r="Y138" s="298"/>
      <c r="Z138" s="298"/>
      <c r="AA138" s="298"/>
      <c r="AB138" s="298"/>
      <c r="AC138" s="298"/>
      <c r="AD138" s="298"/>
    </row>
    <row r="139" ht="20.25" customHeight="1">
      <c r="A139" s="298"/>
      <c r="B139" s="298"/>
      <c r="C139" s="298"/>
      <c r="D139" s="298"/>
      <c r="E139" s="298"/>
      <c r="F139" s="298"/>
      <c r="G139" s="298"/>
      <c r="H139" s="298"/>
      <c r="I139" s="298"/>
      <c r="J139" s="298"/>
      <c r="K139" s="298"/>
      <c r="L139" s="298"/>
      <c r="M139" s="298"/>
      <c r="N139" s="298"/>
      <c r="O139" s="298"/>
      <c r="P139" s="298"/>
      <c r="Q139" s="298"/>
      <c r="R139" s="298"/>
      <c r="S139" s="298"/>
      <c r="T139" s="298"/>
      <c r="U139" s="298"/>
      <c r="V139" s="298"/>
      <c r="W139" s="298"/>
      <c r="X139" s="298"/>
      <c r="Y139" s="298"/>
      <c r="Z139" s="298"/>
      <c r="AA139" s="298"/>
      <c r="AB139" s="298"/>
      <c r="AC139" s="298"/>
      <c r="AD139" s="298"/>
    </row>
    <row r="140" ht="20.25" customHeight="1">
      <c r="A140" s="298"/>
      <c r="B140" s="298"/>
      <c r="C140" s="298"/>
      <c r="D140" s="298"/>
      <c r="E140" s="298"/>
      <c r="F140" s="298"/>
      <c r="G140" s="298"/>
      <c r="H140" s="298"/>
      <c r="I140" s="298"/>
      <c r="J140" s="298"/>
      <c r="K140" s="298"/>
      <c r="L140" s="298"/>
      <c r="M140" s="298"/>
      <c r="N140" s="298"/>
      <c r="O140" s="298"/>
      <c r="P140" s="298"/>
      <c r="Q140" s="298"/>
      <c r="R140" s="298"/>
      <c r="S140" s="298"/>
      <c r="T140" s="298"/>
      <c r="U140" s="298"/>
      <c r="V140" s="298"/>
      <c r="W140" s="298"/>
      <c r="X140" s="298"/>
      <c r="Y140" s="298"/>
      <c r="Z140" s="298"/>
      <c r="AA140" s="298"/>
      <c r="AB140" s="298"/>
      <c r="AC140" s="298"/>
      <c r="AD140" s="298"/>
    </row>
    <row r="141" ht="20.25" customHeight="1">
      <c r="A141" s="298"/>
      <c r="B141" s="298"/>
      <c r="C141" s="298"/>
      <c r="D141" s="298"/>
      <c r="E141" s="298"/>
      <c r="F141" s="298"/>
      <c r="G141" s="298"/>
      <c r="H141" s="298"/>
      <c r="I141" s="298"/>
      <c r="J141" s="298"/>
      <c r="K141" s="298"/>
      <c r="L141" s="298"/>
      <c r="M141" s="298"/>
      <c r="N141" s="298"/>
      <c r="O141" s="298"/>
      <c r="P141" s="298"/>
      <c r="Q141" s="298"/>
      <c r="R141" s="298"/>
      <c r="S141" s="298"/>
      <c r="T141" s="298"/>
      <c r="U141" s="298"/>
      <c r="V141" s="298"/>
      <c r="W141" s="298"/>
      <c r="X141" s="298"/>
      <c r="Y141" s="298"/>
      <c r="Z141" s="298"/>
      <c r="AA141" s="298"/>
      <c r="AB141" s="298"/>
      <c r="AC141" s="298"/>
      <c r="AD141" s="298"/>
    </row>
    <row r="142" ht="20.25" customHeight="1">
      <c r="A142" s="298"/>
      <c r="B142" s="298"/>
      <c r="C142" s="298"/>
      <c r="D142" s="298"/>
      <c r="E142" s="298"/>
      <c r="F142" s="298"/>
      <c r="G142" s="298"/>
      <c r="H142" s="298"/>
      <c r="I142" s="298"/>
      <c r="J142" s="298"/>
      <c r="K142" s="298"/>
      <c r="L142" s="298"/>
      <c r="M142" s="298"/>
      <c r="N142" s="298"/>
      <c r="O142" s="298"/>
      <c r="P142" s="298"/>
      <c r="Q142" s="298"/>
      <c r="R142" s="298"/>
      <c r="S142" s="298"/>
      <c r="T142" s="298"/>
      <c r="U142" s="298"/>
      <c r="V142" s="298"/>
      <c r="W142" s="298"/>
      <c r="X142" s="298"/>
      <c r="Y142" s="298"/>
      <c r="Z142" s="298"/>
      <c r="AA142" s="298"/>
      <c r="AB142" s="298"/>
      <c r="AC142" s="298"/>
      <c r="AD142" s="298"/>
    </row>
    <row r="143" ht="20.25" customHeight="1">
      <c r="A143" s="298"/>
      <c r="B143" s="298"/>
      <c r="C143" s="298"/>
      <c r="D143" s="298"/>
      <c r="E143" s="298"/>
      <c r="F143" s="298"/>
      <c r="G143" s="298"/>
      <c r="H143" s="298"/>
      <c r="I143" s="298"/>
      <c r="J143" s="298"/>
      <c r="K143" s="298"/>
      <c r="L143" s="298"/>
      <c r="M143" s="298"/>
      <c r="N143" s="298"/>
      <c r="O143" s="298"/>
      <c r="P143" s="298"/>
      <c r="Q143" s="298"/>
      <c r="R143" s="298"/>
      <c r="S143" s="298"/>
      <c r="T143" s="298"/>
      <c r="U143" s="298"/>
      <c r="V143" s="298"/>
      <c r="W143" s="298"/>
      <c r="X143" s="298"/>
      <c r="Y143" s="298"/>
      <c r="Z143" s="298"/>
      <c r="AA143" s="298"/>
      <c r="AB143" s="298"/>
      <c r="AC143" s="298"/>
      <c r="AD143" s="298"/>
    </row>
    <row r="144" ht="20.25" customHeight="1">
      <c r="A144" s="298"/>
      <c r="B144" s="298"/>
      <c r="C144" s="298"/>
      <c r="D144" s="298"/>
      <c r="E144" s="298"/>
      <c r="F144" s="298"/>
      <c r="G144" s="298"/>
      <c r="H144" s="298"/>
      <c r="I144" s="298"/>
      <c r="J144" s="298"/>
      <c r="K144" s="298"/>
      <c r="L144" s="298"/>
      <c r="M144" s="298"/>
      <c r="N144" s="298"/>
      <c r="O144" s="298"/>
      <c r="P144" s="298"/>
      <c r="Q144" s="298"/>
      <c r="R144" s="298"/>
      <c r="S144" s="298"/>
      <c r="T144" s="298"/>
      <c r="U144" s="298"/>
      <c r="V144" s="298"/>
      <c r="W144" s="298"/>
      <c r="X144" s="298"/>
      <c r="Y144" s="298"/>
      <c r="Z144" s="298"/>
      <c r="AA144" s="298"/>
      <c r="AB144" s="298"/>
      <c r="AC144" s="298"/>
      <c r="AD144" s="298"/>
    </row>
    <row r="145" ht="20.25" customHeight="1">
      <c r="A145" s="298"/>
      <c r="B145" s="298"/>
      <c r="C145" s="298"/>
      <c r="D145" s="298"/>
      <c r="E145" s="298"/>
      <c r="F145" s="298"/>
      <c r="G145" s="298"/>
      <c r="H145" s="298"/>
      <c r="I145" s="298"/>
      <c r="J145" s="298"/>
      <c r="K145" s="298"/>
      <c r="L145" s="298"/>
      <c r="M145" s="298"/>
      <c r="N145" s="298"/>
      <c r="O145" s="298"/>
      <c r="P145" s="298"/>
      <c r="Q145" s="298"/>
      <c r="R145" s="298"/>
      <c r="S145" s="298"/>
      <c r="T145" s="298"/>
      <c r="U145" s="298"/>
      <c r="V145" s="298"/>
      <c r="W145" s="298"/>
      <c r="X145" s="298"/>
      <c r="Y145" s="298"/>
      <c r="Z145" s="298"/>
      <c r="AA145" s="298"/>
      <c r="AB145" s="298"/>
      <c r="AC145" s="298"/>
      <c r="AD145" s="298"/>
    </row>
    <row r="146" ht="20.25" customHeight="1">
      <c r="A146" s="298"/>
      <c r="B146" s="298"/>
      <c r="C146" s="298"/>
      <c r="D146" s="298"/>
      <c r="E146" s="298"/>
      <c r="F146" s="298"/>
      <c r="G146" s="298"/>
      <c r="H146" s="298"/>
      <c r="I146" s="298"/>
      <c r="J146" s="298"/>
      <c r="K146" s="298"/>
      <c r="L146" s="298"/>
      <c r="M146" s="298"/>
      <c r="N146" s="298"/>
      <c r="O146" s="298"/>
      <c r="P146" s="298"/>
      <c r="Q146" s="298"/>
      <c r="R146" s="298"/>
      <c r="S146" s="298"/>
      <c r="T146" s="298"/>
      <c r="U146" s="298"/>
      <c r="V146" s="298"/>
      <c r="W146" s="298"/>
      <c r="X146" s="298"/>
      <c r="Y146" s="298"/>
      <c r="Z146" s="298"/>
      <c r="AA146" s="298"/>
      <c r="AB146" s="298"/>
      <c r="AC146" s="298"/>
      <c r="AD146" s="298"/>
    </row>
    <row r="147" ht="20.25" customHeight="1">
      <c r="A147" s="298"/>
      <c r="B147" s="298"/>
      <c r="C147" s="298"/>
      <c r="D147" s="298"/>
      <c r="E147" s="298"/>
      <c r="F147" s="298"/>
      <c r="G147" s="298"/>
      <c r="H147" s="298"/>
      <c r="I147" s="298"/>
      <c r="J147" s="298"/>
      <c r="K147" s="298"/>
      <c r="L147" s="298"/>
      <c r="M147" s="298"/>
      <c r="N147" s="298"/>
      <c r="O147" s="298"/>
      <c r="P147" s="298"/>
      <c r="Q147" s="298"/>
      <c r="R147" s="298"/>
      <c r="S147" s="298"/>
      <c r="T147" s="298"/>
      <c r="U147" s="298"/>
      <c r="V147" s="298"/>
      <c r="W147" s="298"/>
      <c r="X147" s="298"/>
      <c r="Y147" s="298"/>
      <c r="Z147" s="298"/>
      <c r="AA147" s="298"/>
      <c r="AB147" s="298"/>
      <c r="AC147" s="298"/>
      <c r="AD147" s="298"/>
    </row>
    <row r="148" ht="20.25" customHeight="1">
      <c r="A148" s="298"/>
      <c r="B148" s="298"/>
      <c r="C148" s="298"/>
      <c r="D148" s="298"/>
      <c r="E148" s="298"/>
      <c r="F148" s="298"/>
      <c r="G148" s="298"/>
      <c r="H148" s="298"/>
      <c r="I148" s="298"/>
      <c r="J148" s="298"/>
      <c r="K148" s="298"/>
      <c r="L148" s="298"/>
      <c r="M148" s="298"/>
      <c r="N148" s="298"/>
      <c r="O148" s="298"/>
      <c r="P148" s="298"/>
      <c r="Q148" s="298"/>
      <c r="R148" s="298"/>
      <c r="S148" s="298"/>
      <c r="T148" s="298"/>
      <c r="U148" s="298"/>
      <c r="V148" s="298"/>
      <c r="W148" s="298"/>
      <c r="X148" s="298"/>
      <c r="Y148" s="298"/>
      <c r="Z148" s="298"/>
      <c r="AA148" s="298"/>
      <c r="AB148" s="298"/>
      <c r="AC148" s="298"/>
      <c r="AD148" s="298"/>
    </row>
    <row r="149" ht="20.25" customHeight="1">
      <c r="A149" s="298"/>
      <c r="B149" s="298"/>
      <c r="C149" s="298"/>
      <c r="D149" s="298"/>
      <c r="E149" s="298"/>
      <c r="F149" s="298"/>
      <c r="G149" s="298"/>
      <c r="H149" s="298"/>
      <c r="I149" s="298"/>
      <c r="J149" s="298"/>
      <c r="K149" s="298"/>
      <c r="L149" s="298"/>
      <c r="M149" s="298"/>
      <c r="N149" s="298"/>
      <c r="O149" s="298"/>
      <c r="P149" s="298"/>
      <c r="Q149" s="298"/>
      <c r="R149" s="298"/>
      <c r="S149" s="298"/>
      <c r="T149" s="298"/>
      <c r="U149" s="298"/>
      <c r="V149" s="298"/>
      <c r="W149" s="298"/>
      <c r="X149" s="298"/>
      <c r="Y149" s="298"/>
      <c r="Z149" s="298"/>
      <c r="AA149" s="298"/>
      <c r="AB149" s="298"/>
      <c r="AC149" s="298"/>
      <c r="AD149" s="298"/>
    </row>
    <row r="150" ht="20.25" customHeight="1">
      <c r="A150" s="298"/>
      <c r="B150" s="298"/>
      <c r="C150" s="298"/>
      <c r="D150" s="298"/>
      <c r="E150" s="298"/>
      <c r="F150" s="298"/>
      <c r="G150" s="298"/>
      <c r="H150" s="298"/>
      <c r="I150" s="298"/>
      <c r="J150" s="298"/>
      <c r="K150" s="298"/>
      <c r="L150" s="298"/>
      <c r="M150" s="298"/>
      <c r="N150" s="298"/>
      <c r="O150" s="298"/>
      <c r="P150" s="298"/>
      <c r="Q150" s="298"/>
      <c r="R150" s="298"/>
      <c r="S150" s="298"/>
      <c r="T150" s="298"/>
      <c r="U150" s="298"/>
      <c r="V150" s="298"/>
      <c r="W150" s="298"/>
      <c r="X150" s="298"/>
      <c r="Y150" s="298"/>
      <c r="Z150" s="298"/>
      <c r="AA150" s="298"/>
      <c r="AB150" s="298"/>
      <c r="AC150" s="298"/>
      <c r="AD150" s="298"/>
    </row>
    <row r="151" ht="20.25" customHeight="1">
      <c r="A151" s="298"/>
      <c r="B151" s="298"/>
      <c r="C151" s="298"/>
      <c r="D151" s="298"/>
      <c r="E151" s="298"/>
      <c r="F151" s="298"/>
      <c r="G151" s="298"/>
      <c r="H151" s="298"/>
      <c r="I151" s="298"/>
      <c r="J151" s="298"/>
      <c r="K151" s="298"/>
      <c r="L151" s="298"/>
      <c r="M151" s="298"/>
      <c r="N151" s="298"/>
      <c r="O151" s="298"/>
      <c r="P151" s="298"/>
      <c r="Q151" s="298"/>
      <c r="R151" s="298"/>
      <c r="S151" s="298"/>
      <c r="T151" s="298"/>
      <c r="U151" s="298"/>
      <c r="V151" s="298"/>
      <c r="W151" s="298"/>
      <c r="X151" s="298"/>
      <c r="Y151" s="298"/>
      <c r="Z151" s="298"/>
      <c r="AA151" s="298"/>
      <c r="AB151" s="298"/>
      <c r="AC151" s="298"/>
      <c r="AD151" s="298"/>
    </row>
    <row r="152" ht="20.25" customHeight="1">
      <c r="A152" s="298"/>
      <c r="B152" s="298"/>
      <c r="C152" s="298"/>
      <c r="D152" s="298"/>
      <c r="E152" s="298"/>
      <c r="F152" s="298"/>
      <c r="G152" s="298"/>
      <c r="H152" s="298"/>
      <c r="I152" s="298"/>
      <c r="J152" s="298"/>
      <c r="K152" s="298"/>
      <c r="L152" s="298"/>
      <c r="M152" s="298"/>
      <c r="N152" s="298"/>
      <c r="O152" s="298"/>
      <c r="P152" s="298"/>
      <c r="Q152" s="298"/>
      <c r="R152" s="298"/>
      <c r="S152" s="298"/>
      <c r="T152" s="298"/>
      <c r="U152" s="298"/>
      <c r="V152" s="298"/>
      <c r="W152" s="298"/>
      <c r="X152" s="298"/>
      <c r="Y152" s="298"/>
      <c r="Z152" s="298"/>
      <c r="AA152" s="298"/>
      <c r="AB152" s="298"/>
      <c r="AC152" s="298"/>
      <c r="AD152" s="298"/>
    </row>
    <row r="153" ht="20.25" customHeight="1">
      <c r="A153" s="298"/>
      <c r="B153" s="298"/>
      <c r="C153" s="298"/>
      <c r="D153" s="298"/>
      <c r="E153" s="298"/>
      <c r="F153" s="298"/>
      <c r="G153" s="298"/>
      <c r="H153" s="298"/>
      <c r="I153" s="298"/>
      <c r="J153" s="298"/>
      <c r="K153" s="298"/>
      <c r="L153" s="298"/>
      <c r="M153" s="298"/>
      <c r="N153" s="298"/>
      <c r="O153" s="298"/>
      <c r="P153" s="298"/>
      <c r="Q153" s="298"/>
      <c r="R153" s="298"/>
      <c r="S153" s="298"/>
      <c r="T153" s="298"/>
      <c r="U153" s="298"/>
      <c r="V153" s="298"/>
      <c r="W153" s="298"/>
      <c r="X153" s="298"/>
      <c r="Y153" s="298"/>
      <c r="Z153" s="298"/>
      <c r="AA153" s="298"/>
      <c r="AB153" s="298"/>
      <c r="AC153" s="298"/>
      <c r="AD153" s="298"/>
    </row>
    <row r="154" ht="20.25" customHeight="1">
      <c r="A154" s="298"/>
      <c r="B154" s="298"/>
      <c r="C154" s="298"/>
      <c r="D154" s="298"/>
      <c r="E154" s="298"/>
      <c r="F154" s="298"/>
      <c r="G154" s="298"/>
      <c r="H154" s="298"/>
      <c r="I154" s="298"/>
      <c r="J154" s="298"/>
      <c r="K154" s="298"/>
      <c r="L154" s="298"/>
      <c r="M154" s="298"/>
      <c r="N154" s="298"/>
      <c r="O154" s="298"/>
      <c r="P154" s="298"/>
      <c r="Q154" s="298"/>
      <c r="R154" s="298"/>
      <c r="S154" s="298"/>
      <c r="T154" s="298"/>
      <c r="U154" s="298"/>
      <c r="V154" s="298"/>
      <c r="W154" s="298"/>
      <c r="X154" s="298"/>
      <c r="Y154" s="298"/>
      <c r="Z154" s="298"/>
      <c r="AA154" s="298"/>
      <c r="AB154" s="298"/>
      <c r="AC154" s="298"/>
      <c r="AD154" s="298"/>
    </row>
    <row r="155" ht="20.25" customHeight="1">
      <c r="A155" s="298"/>
      <c r="B155" s="298"/>
      <c r="C155" s="298"/>
      <c r="D155" s="298"/>
      <c r="E155" s="298"/>
      <c r="F155" s="298"/>
      <c r="G155" s="298"/>
      <c r="H155" s="298"/>
      <c r="I155" s="298"/>
      <c r="J155" s="298"/>
      <c r="K155" s="298"/>
      <c r="L155" s="298"/>
      <c r="M155" s="298"/>
      <c r="N155" s="298"/>
      <c r="O155" s="298"/>
      <c r="P155" s="298"/>
      <c r="Q155" s="298"/>
      <c r="R155" s="298"/>
      <c r="S155" s="298"/>
      <c r="T155" s="298"/>
      <c r="U155" s="298"/>
      <c r="V155" s="298"/>
      <c r="W155" s="298"/>
      <c r="X155" s="298"/>
      <c r="Y155" s="298"/>
      <c r="Z155" s="298"/>
      <c r="AA155" s="298"/>
      <c r="AB155" s="298"/>
      <c r="AC155" s="298"/>
      <c r="AD155" s="298"/>
    </row>
    <row r="156" ht="20.25" customHeight="1">
      <c r="A156" s="298"/>
      <c r="B156" s="298"/>
      <c r="C156" s="298"/>
      <c r="D156" s="298"/>
      <c r="E156" s="298"/>
      <c r="F156" s="298"/>
      <c r="G156" s="298"/>
      <c r="H156" s="298"/>
      <c r="I156" s="298"/>
      <c r="J156" s="298"/>
      <c r="K156" s="298"/>
      <c r="L156" s="298"/>
      <c r="M156" s="298"/>
      <c r="N156" s="298"/>
      <c r="O156" s="298"/>
      <c r="P156" s="298"/>
      <c r="Q156" s="298"/>
      <c r="R156" s="298"/>
      <c r="S156" s="298"/>
      <c r="T156" s="298"/>
      <c r="U156" s="298"/>
      <c r="V156" s="298"/>
      <c r="W156" s="298"/>
      <c r="X156" s="298"/>
      <c r="Y156" s="298"/>
      <c r="Z156" s="298"/>
      <c r="AA156" s="298"/>
      <c r="AB156" s="298"/>
      <c r="AC156" s="298"/>
      <c r="AD156" s="298"/>
    </row>
    <row r="157" ht="20.25" customHeight="1">
      <c r="A157" s="298"/>
      <c r="B157" s="298"/>
      <c r="C157" s="298"/>
      <c r="D157" s="298"/>
      <c r="E157" s="298"/>
      <c r="F157" s="298"/>
      <c r="G157" s="298"/>
      <c r="H157" s="298"/>
      <c r="I157" s="298"/>
      <c r="J157" s="298"/>
      <c r="K157" s="298"/>
      <c r="L157" s="298"/>
      <c r="M157" s="298"/>
      <c r="N157" s="298"/>
      <c r="O157" s="298"/>
      <c r="P157" s="298"/>
      <c r="Q157" s="298"/>
      <c r="R157" s="298"/>
      <c r="S157" s="298"/>
      <c r="T157" s="298"/>
      <c r="U157" s="298"/>
      <c r="V157" s="298"/>
      <c r="W157" s="298"/>
      <c r="X157" s="298"/>
      <c r="Y157" s="298"/>
      <c r="Z157" s="298"/>
      <c r="AA157" s="298"/>
      <c r="AB157" s="298"/>
      <c r="AC157" s="298"/>
      <c r="AD157" s="298"/>
    </row>
    <row r="158" ht="20.25" customHeight="1">
      <c r="A158" s="298"/>
      <c r="B158" s="298"/>
      <c r="C158" s="298"/>
      <c r="D158" s="298"/>
      <c r="E158" s="298"/>
      <c r="F158" s="298"/>
      <c r="G158" s="298"/>
      <c r="H158" s="298"/>
      <c r="I158" s="298"/>
      <c r="J158" s="298"/>
      <c r="K158" s="298"/>
      <c r="L158" s="298"/>
      <c r="M158" s="298"/>
      <c r="N158" s="298"/>
      <c r="O158" s="298"/>
      <c r="P158" s="298"/>
      <c r="Q158" s="298"/>
      <c r="R158" s="298"/>
      <c r="S158" s="298"/>
      <c r="T158" s="298"/>
      <c r="U158" s="298"/>
      <c r="V158" s="298"/>
      <c r="W158" s="298"/>
      <c r="X158" s="298"/>
      <c r="Y158" s="298"/>
      <c r="Z158" s="298"/>
      <c r="AA158" s="298"/>
      <c r="AB158" s="298"/>
      <c r="AC158" s="298"/>
      <c r="AD158" s="298"/>
    </row>
    <row r="159" ht="20.25" customHeight="1">
      <c r="A159" s="298"/>
      <c r="B159" s="298"/>
      <c r="C159" s="298"/>
      <c r="D159" s="298"/>
      <c r="E159" s="298"/>
      <c r="F159" s="298"/>
      <c r="G159" s="298"/>
      <c r="H159" s="298"/>
      <c r="I159" s="298"/>
      <c r="J159" s="298"/>
      <c r="K159" s="298"/>
      <c r="L159" s="298"/>
      <c r="M159" s="298"/>
      <c r="N159" s="298"/>
      <c r="O159" s="298"/>
      <c r="P159" s="298"/>
      <c r="Q159" s="298"/>
      <c r="R159" s="298"/>
      <c r="S159" s="298"/>
      <c r="T159" s="298"/>
      <c r="U159" s="298"/>
      <c r="V159" s="298"/>
      <c r="W159" s="298"/>
      <c r="X159" s="298"/>
      <c r="Y159" s="298"/>
      <c r="Z159" s="298"/>
      <c r="AA159" s="298"/>
      <c r="AB159" s="298"/>
      <c r="AC159" s="298"/>
      <c r="AD159" s="298"/>
    </row>
    <row r="160" ht="20.25" customHeight="1">
      <c r="A160" s="298"/>
      <c r="B160" s="298"/>
      <c r="C160" s="298"/>
      <c r="D160" s="298"/>
      <c r="E160" s="298"/>
      <c r="F160" s="298"/>
      <c r="G160" s="298"/>
      <c r="H160" s="298"/>
      <c r="I160" s="298"/>
      <c r="J160" s="298"/>
      <c r="K160" s="298"/>
      <c r="L160" s="298"/>
      <c r="M160" s="298"/>
      <c r="N160" s="298"/>
      <c r="O160" s="298"/>
      <c r="P160" s="298"/>
      <c r="Q160" s="298"/>
      <c r="R160" s="298"/>
      <c r="S160" s="298"/>
      <c r="T160" s="298"/>
      <c r="U160" s="298"/>
      <c r="V160" s="298"/>
      <c r="W160" s="298"/>
      <c r="X160" s="298"/>
      <c r="Y160" s="298"/>
      <c r="Z160" s="298"/>
      <c r="AA160" s="298"/>
      <c r="AB160" s="298"/>
      <c r="AC160" s="298"/>
      <c r="AD160" s="298"/>
    </row>
    <row r="161" ht="20.25" customHeight="1">
      <c r="A161" s="298"/>
      <c r="B161" s="298"/>
      <c r="C161" s="298"/>
      <c r="D161" s="298"/>
      <c r="E161" s="298"/>
      <c r="F161" s="298"/>
      <c r="G161" s="298"/>
      <c r="H161" s="298"/>
      <c r="I161" s="298"/>
      <c r="J161" s="298"/>
      <c r="K161" s="298"/>
      <c r="L161" s="298"/>
      <c r="M161" s="298"/>
      <c r="N161" s="298"/>
      <c r="O161" s="298"/>
      <c r="P161" s="298"/>
      <c r="Q161" s="298"/>
      <c r="R161" s="298"/>
      <c r="S161" s="298"/>
      <c r="T161" s="298"/>
      <c r="U161" s="298"/>
      <c r="V161" s="298"/>
      <c r="W161" s="298"/>
      <c r="X161" s="298"/>
      <c r="Y161" s="298"/>
      <c r="Z161" s="298"/>
      <c r="AA161" s="298"/>
      <c r="AB161" s="298"/>
      <c r="AC161" s="298"/>
      <c r="AD161" s="298"/>
    </row>
    <row r="162" ht="20.25" customHeight="1">
      <c r="A162" s="298"/>
      <c r="B162" s="298"/>
      <c r="C162" s="298"/>
      <c r="D162" s="298"/>
      <c r="E162" s="298"/>
      <c r="F162" s="298"/>
      <c r="G162" s="298"/>
      <c r="H162" s="298"/>
      <c r="I162" s="298"/>
      <c r="J162" s="298"/>
      <c r="K162" s="298"/>
      <c r="L162" s="298"/>
      <c r="M162" s="298"/>
      <c r="N162" s="298"/>
      <c r="O162" s="298"/>
      <c r="P162" s="298"/>
      <c r="Q162" s="298"/>
      <c r="R162" s="298"/>
      <c r="S162" s="298"/>
      <c r="T162" s="298"/>
      <c r="U162" s="298"/>
      <c r="V162" s="298"/>
      <c r="W162" s="298"/>
      <c r="X162" s="298"/>
      <c r="Y162" s="298"/>
      <c r="Z162" s="298"/>
      <c r="AA162" s="298"/>
      <c r="AB162" s="298"/>
      <c r="AC162" s="298"/>
      <c r="AD162" s="298"/>
    </row>
    <row r="163" ht="20.25" customHeight="1">
      <c r="A163" s="298"/>
      <c r="B163" s="298"/>
      <c r="C163" s="298"/>
      <c r="D163" s="298"/>
      <c r="E163" s="298"/>
      <c r="F163" s="298"/>
      <c r="G163" s="298"/>
      <c r="H163" s="298"/>
      <c r="I163" s="298"/>
      <c r="J163" s="298"/>
      <c r="K163" s="298"/>
      <c r="L163" s="298"/>
      <c r="M163" s="298"/>
      <c r="N163" s="298"/>
      <c r="O163" s="298"/>
      <c r="P163" s="298"/>
      <c r="Q163" s="298"/>
      <c r="R163" s="298"/>
      <c r="S163" s="298"/>
      <c r="T163" s="298"/>
      <c r="U163" s="298"/>
      <c r="V163" s="298"/>
      <c r="W163" s="298"/>
      <c r="X163" s="298"/>
      <c r="Y163" s="298"/>
      <c r="Z163" s="298"/>
      <c r="AA163" s="298"/>
      <c r="AB163" s="298"/>
      <c r="AC163" s="298"/>
      <c r="AD163" s="298"/>
    </row>
    <row r="164" ht="20.25" customHeight="1">
      <c r="A164" s="298"/>
      <c r="B164" s="298"/>
      <c r="C164" s="298"/>
      <c r="D164" s="298"/>
      <c r="E164" s="298"/>
      <c r="F164" s="298"/>
      <c r="G164" s="298"/>
      <c r="H164" s="298"/>
      <c r="I164" s="298"/>
      <c r="J164" s="298"/>
      <c r="K164" s="298"/>
      <c r="L164" s="298"/>
      <c r="M164" s="298"/>
      <c r="N164" s="298"/>
      <c r="O164" s="298"/>
      <c r="P164" s="298"/>
      <c r="Q164" s="298"/>
      <c r="R164" s="298"/>
      <c r="S164" s="298"/>
      <c r="T164" s="298"/>
      <c r="U164" s="298"/>
      <c r="V164" s="298"/>
      <c r="W164" s="298"/>
      <c r="X164" s="298"/>
      <c r="Y164" s="298"/>
      <c r="Z164" s="298"/>
      <c r="AA164" s="298"/>
      <c r="AB164" s="298"/>
      <c r="AC164" s="298"/>
      <c r="AD164" s="298"/>
    </row>
    <row r="165" ht="20.25" customHeight="1">
      <c r="A165" s="298"/>
      <c r="B165" s="298"/>
      <c r="C165" s="298"/>
      <c r="D165" s="298"/>
      <c r="E165" s="298"/>
      <c r="F165" s="298"/>
      <c r="G165" s="298"/>
      <c r="H165" s="298"/>
      <c r="I165" s="298"/>
      <c r="J165" s="298"/>
      <c r="K165" s="298"/>
      <c r="L165" s="298"/>
      <c r="M165" s="298"/>
      <c r="N165" s="298"/>
      <c r="O165" s="298"/>
      <c r="P165" s="298"/>
      <c r="Q165" s="298"/>
      <c r="R165" s="298"/>
      <c r="S165" s="298"/>
      <c r="T165" s="298"/>
      <c r="U165" s="298"/>
      <c r="V165" s="298"/>
      <c r="W165" s="298"/>
      <c r="X165" s="298"/>
      <c r="Y165" s="298"/>
      <c r="Z165" s="298"/>
      <c r="AA165" s="298"/>
      <c r="AB165" s="298"/>
      <c r="AC165" s="298"/>
      <c r="AD165" s="298"/>
    </row>
    <row r="166" ht="20.25" customHeight="1">
      <c r="A166" s="298"/>
      <c r="B166" s="298"/>
      <c r="C166" s="298"/>
      <c r="D166" s="298"/>
      <c r="E166" s="298"/>
      <c r="F166" s="298"/>
      <c r="G166" s="298"/>
      <c r="H166" s="298"/>
      <c r="I166" s="298"/>
      <c r="J166" s="298"/>
      <c r="K166" s="298"/>
      <c r="L166" s="298"/>
      <c r="M166" s="298"/>
      <c r="N166" s="298"/>
      <c r="O166" s="298"/>
      <c r="P166" s="298"/>
      <c r="Q166" s="298"/>
      <c r="R166" s="298"/>
      <c r="S166" s="298"/>
      <c r="T166" s="298"/>
      <c r="U166" s="298"/>
      <c r="V166" s="298"/>
      <c r="W166" s="298"/>
      <c r="X166" s="298"/>
      <c r="Y166" s="298"/>
      <c r="Z166" s="298"/>
      <c r="AA166" s="298"/>
      <c r="AB166" s="298"/>
      <c r="AC166" s="298"/>
      <c r="AD166" s="298"/>
    </row>
    <row r="167" ht="20.25" customHeight="1">
      <c r="A167" s="298"/>
      <c r="B167" s="298"/>
      <c r="C167" s="298"/>
      <c r="D167" s="298"/>
      <c r="E167" s="298"/>
      <c r="F167" s="298"/>
      <c r="G167" s="298"/>
      <c r="H167" s="298"/>
      <c r="I167" s="298"/>
      <c r="J167" s="298"/>
      <c r="K167" s="298"/>
      <c r="L167" s="298"/>
      <c r="M167" s="298"/>
      <c r="N167" s="298"/>
      <c r="O167" s="298"/>
      <c r="P167" s="298"/>
      <c r="Q167" s="298"/>
      <c r="R167" s="298"/>
      <c r="S167" s="298"/>
      <c r="T167" s="298"/>
      <c r="U167" s="298"/>
      <c r="V167" s="298"/>
      <c r="W167" s="298"/>
      <c r="X167" s="298"/>
      <c r="Y167" s="298"/>
      <c r="Z167" s="298"/>
      <c r="AA167" s="298"/>
      <c r="AB167" s="298"/>
      <c r="AC167" s="298"/>
      <c r="AD167" s="298"/>
    </row>
    <row r="168" ht="20.25" customHeight="1">
      <c r="A168" s="298"/>
      <c r="B168" s="298"/>
      <c r="C168" s="298"/>
      <c r="D168" s="298"/>
      <c r="E168" s="298"/>
      <c r="F168" s="298"/>
      <c r="G168" s="298"/>
      <c r="H168" s="298"/>
      <c r="I168" s="298"/>
      <c r="J168" s="298"/>
      <c r="K168" s="298"/>
      <c r="L168" s="298"/>
      <c r="M168" s="298"/>
      <c r="N168" s="298"/>
      <c r="O168" s="298"/>
      <c r="P168" s="298"/>
      <c r="Q168" s="298"/>
      <c r="R168" s="298"/>
      <c r="S168" s="298"/>
      <c r="T168" s="298"/>
      <c r="U168" s="298"/>
      <c r="V168" s="298"/>
      <c r="W168" s="298"/>
      <c r="X168" s="298"/>
      <c r="Y168" s="298"/>
      <c r="Z168" s="298"/>
      <c r="AA168" s="298"/>
      <c r="AB168" s="298"/>
      <c r="AC168" s="298"/>
      <c r="AD168" s="298"/>
    </row>
    <row r="169" ht="20.25" customHeight="1">
      <c r="A169" s="298"/>
      <c r="B169" s="298"/>
      <c r="C169" s="298"/>
      <c r="D169" s="298"/>
      <c r="E169" s="298"/>
      <c r="F169" s="298"/>
      <c r="G169" s="298"/>
      <c r="H169" s="298"/>
      <c r="I169" s="298"/>
      <c r="J169" s="298"/>
      <c r="K169" s="298"/>
      <c r="L169" s="298"/>
      <c r="M169" s="298"/>
      <c r="N169" s="298"/>
      <c r="O169" s="298"/>
      <c r="P169" s="298"/>
      <c r="Q169" s="298"/>
      <c r="R169" s="298"/>
      <c r="S169" s="298"/>
      <c r="T169" s="298"/>
      <c r="U169" s="298"/>
      <c r="V169" s="298"/>
      <c r="W169" s="298"/>
      <c r="X169" s="298"/>
      <c r="Y169" s="298"/>
      <c r="Z169" s="298"/>
      <c r="AA169" s="298"/>
      <c r="AB169" s="298"/>
      <c r="AC169" s="298"/>
      <c r="AD169" s="298"/>
    </row>
    <row r="170" ht="20.25" customHeight="1">
      <c r="A170" s="298"/>
      <c r="B170" s="298"/>
      <c r="C170" s="298"/>
      <c r="D170" s="298"/>
      <c r="E170" s="298"/>
      <c r="F170" s="298"/>
      <c r="G170" s="298"/>
      <c r="H170" s="298"/>
      <c r="I170" s="298"/>
      <c r="J170" s="298"/>
      <c r="K170" s="298"/>
      <c r="L170" s="298"/>
      <c r="M170" s="298"/>
      <c r="N170" s="298"/>
      <c r="O170" s="298"/>
      <c r="P170" s="298"/>
      <c r="Q170" s="298"/>
      <c r="R170" s="298"/>
      <c r="S170" s="298"/>
      <c r="T170" s="298"/>
      <c r="U170" s="298"/>
      <c r="V170" s="298"/>
      <c r="W170" s="298"/>
      <c r="X170" s="298"/>
      <c r="Y170" s="298"/>
      <c r="Z170" s="298"/>
      <c r="AA170" s="298"/>
      <c r="AB170" s="298"/>
      <c r="AC170" s="298"/>
      <c r="AD170" s="298"/>
    </row>
    <row r="171" ht="20.25" customHeight="1">
      <c r="A171" s="298"/>
      <c r="B171" s="298"/>
      <c r="C171" s="298"/>
      <c r="D171" s="298"/>
      <c r="E171" s="298"/>
      <c r="F171" s="298"/>
      <c r="G171" s="298"/>
      <c r="H171" s="298"/>
      <c r="I171" s="298"/>
      <c r="J171" s="298"/>
      <c r="K171" s="298"/>
      <c r="L171" s="298"/>
      <c r="M171" s="298"/>
      <c r="N171" s="298"/>
      <c r="O171" s="298"/>
      <c r="P171" s="298"/>
      <c r="Q171" s="298"/>
      <c r="R171" s="298"/>
      <c r="S171" s="298"/>
      <c r="T171" s="298"/>
      <c r="U171" s="298"/>
      <c r="V171" s="298"/>
      <c r="W171" s="298"/>
      <c r="X171" s="298"/>
      <c r="Y171" s="298"/>
      <c r="Z171" s="298"/>
      <c r="AA171" s="298"/>
      <c r="AB171" s="298"/>
      <c r="AC171" s="298"/>
      <c r="AD171" s="298"/>
    </row>
    <row r="172" ht="20.25" customHeight="1">
      <c r="A172" s="298"/>
      <c r="B172" s="298"/>
      <c r="C172" s="298"/>
      <c r="D172" s="298"/>
      <c r="E172" s="298"/>
      <c r="F172" s="298"/>
      <c r="G172" s="298"/>
      <c r="H172" s="298"/>
      <c r="I172" s="298"/>
      <c r="J172" s="298"/>
      <c r="K172" s="298"/>
      <c r="L172" s="298"/>
      <c r="M172" s="298"/>
      <c r="N172" s="298"/>
      <c r="O172" s="298"/>
      <c r="P172" s="298"/>
      <c r="Q172" s="298"/>
      <c r="R172" s="298"/>
      <c r="S172" s="298"/>
      <c r="T172" s="298"/>
      <c r="U172" s="298"/>
      <c r="V172" s="298"/>
      <c r="W172" s="298"/>
      <c r="X172" s="298"/>
      <c r="Y172" s="298"/>
      <c r="Z172" s="298"/>
      <c r="AA172" s="298"/>
      <c r="AB172" s="298"/>
      <c r="AC172" s="298"/>
      <c r="AD172" s="298"/>
    </row>
    <row r="173" ht="20.25" customHeight="1">
      <c r="A173" s="298"/>
      <c r="B173" s="298"/>
      <c r="C173" s="298"/>
      <c r="D173" s="298"/>
      <c r="E173" s="298"/>
      <c r="F173" s="298"/>
      <c r="G173" s="298"/>
      <c r="H173" s="298"/>
      <c r="I173" s="298"/>
      <c r="J173" s="298"/>
      <c r="K173" s="298"/>
      <c r="L173" s="298"/>
      <c r="M173" s="298"/>
      <c r="N173" s="298"/>
      <c r="O173" s="298"/>
      <c r="P173" s="298"/>
      <c r="Q173" s="298"/>
      <c r="R173" s="298"/>
      <c r="S173" s="298"/>
      <c r="T173" s="298"/>
      <c r="U173" s="298"/>
      <c r="V173" s="298"/>
      <c r="W173" s="298"/>
      <c r="X173" s="298"/>
      <c r="Y173" s="298"/>
      <c r="Z173" s="298"/>
      <c r="AA173" s="298"/>
      <c r="AB173" s="298"/>
      <c r="AC173" s="298"/>
      <c r="AD173" s="298"/>
    </row>
    <row r="174" ht="20.25" customHeight="1">
      <c r="A174" s="298"/>
      <c r="B174" s="298"/>
      <c r="C174" s="298"/>
      <c r="D174" s="298"/>
      <c r="E174" s="298"/>
      <c r="F174" s="298"/>
      <c r="G174" s="298"/>
      <c r="H174" s="298"/>
      <c r="I174" s="298"/>
      <c r="J174" s="298"/>
      <c r="K174" s="298"/>
      <c r="L174" s="298"/>
      <c r="M174" s="298"/>
      <c r="N174" s="298"/>
      <c r="O174" s="298"/>
      <c r="P174" s="298"/>
      <c r="Q174" s="298"/>
      <c r="R174" s="298"/>
      <c r="S174" s="298"/>
      <c r="T174" s="298"/>
      <c r="U174" s="298"/>
      <c r="V174" s="298"/>
      <c r="W174" s="298"/>
      <c r="X174" s="298"/>
      <c r="Y174" s="298"/>
      <c r="Z174" s="298"/>
      <c r="AA174" s="298"/>
      <c r="AB174" s="298"/>
      <c r="AC174" s="298"/>
      <c r="AD174" s="298"/>
    </row>
    <row r="175" ht="20.25" customHeight="1">
      <c r="A175" s="298"/>
      <c r="B175" s="298"/>
      <c r="C175" s="298"/>
      <c r="D175" s="298"/>
      <c r="E175" s="298"/>
      <c r="F175" s="298"/>
      <c r="G175" s="298"/>
      <c r="H175" s="298"/>
      <c r="I175" s="298"/>
      <c r="J175" s="298"/>
      <c r="K175" s="298"/>
      <c r="L175" s="298"/>
      <c r="M175" s="298"/>
      <c r="N175" s="298"/>
      <c r="O175" s="298"/>
      <c r="P175" s="298"/>
      <c r="Q175" s="298"/>
      <c r="R175" s="298"/>
      <c r="S175" s="298"/>
      <c r="T175" s="298"/>
      <c r="U175" s="298"/>
      <c r="V175" s="298"/>
      <c r="W175" s="298"/>
      <c r="X175" s="298"/>
      <c r="Y175" s="298"/>
      <c r="Z175" s="298"/>
      <c r="AA175" s="298"/>
      <c r="AB175" s="298"/>
      <c r="AC175" s="298"/>
      <c r="AD175" s="298"/>
    </row>
    <row r="176" ht="20.25" customHeight="1">
      <c r="A176" s="298"/>
      <c r="B176" s="298"/>
      <c r="C176" s="298"/>
      <c r="D176" s="298"/>
      <c r="E176" s="298"/>
      <c r="F176" s="298"/>
      <c r="G176" s="298"/>
      <c r="H176" s="298"/>
      <c r="I176" s="298"/>
      <c r="J176" s="298"/>
      <c r="K176" s="298"/>
      <c r="L176" s="298"/>
      <c r="M176" s="298"/>
      <c r="N176" s="298"/>
      <c r="O176" s="298"/>
      <c r="P176" s="298"/>
      <c r="Q176" s="298"/>
      <c r="R176" s="298"/>
      <c r="S176" s="298"/>
      <c r="T176" s="298"/>
      <c r="U176" s="298"/>
      <c r="V176" s="298"/>
      <c r="W176" s="298"/>
      <c r="X176" s="298"/>
      <c r="Y176" s="298"/>
      <c r="Z176" s="298"/>
      <c r="AA176" s="298"/>
      <c r="AB176" s="298"/>
      <c r="AC176" s="298"/>
      <c r="AD176" s="298"/>
    </row>
    <row r="177" ht="20.25" customHeight="1">
      <c r="A177" s="298"/>
      <c r="B177" s="298"/>
      <c r="C177" s="298"/>
      <c r="D177" s="298"/>
      <c r="E177" s="298"/>
      <c r="F177" s="298"/>
      <c r="G177" s="298"/>
      <c r="H177" s="298"/>
      <c r="I177" s="298"/>
      <c r="J177" s="298"/>
      <c r="K177" s="298"/>
      <c r="L177" s="298"/>
      <c r="M177" s="298"/>
      <c r="N177" s="298"/>
      <c r="O177" s="298"/>
      <c r="P177" s="298"/>
      <c r="Q177" s="298"/>
      <c r="R177" s="298"/>
      <c r="S177" s="298"/>
      <c r="T177" s="298"/>
      <c r="U177" s="298"/>
      <c r="V177" s="298"/>
      <c r="W177" s="298"/>
      <c r="X177" s="298"/>
      <c r="Y177" s="298"/>
      <c r="Z177" s="298"/>
      <c r="AA177" s="298"/>
      <c r="AB177" s="298"/>
      <c r="AC177" s="298"/>
      <c r="AD177" s="298"/>
    </row>
    <row r="178" ht="20.25" customHeight="1">
      <c r="A178" s="298"/>
      <c r="B178" s="298"/>
      <c r="C178" s="298"/>
      <c r="D178" s="298"/>
      <c r="E178" s="298"/>
      <c r="F178" s="298"/>
      <c r="G178" s="298"/>
      <c r="H178" s="298"/>
      <c r="I178" s="298"/>
      <c r="J178" s="298"/>
      <c r="K178" s="298"/>
      <c r="L178" s="298"/>
      <c r="M178" s="298"/>
      <c r="N178" s="298"/>
      <c r="O178" s="298"/>
      <c r="P178" s="298"/>
      <c r="Q178" s="298"/>
      <c r="R178" s="298"/>
      <c r="S178" s="298"/>
      <c r="T178" s="298"/>
      <c r="U178" s="298"/>
      <c r="V178" s="298"/>
      <c r="W178" s="298"/>
      <c r="X178" s="298"/>
      <c r="Y178" s="298"/>
      <c r="Z178" s="298"/>
      <c r="AA178" s="298"/>
      <c r="AB178" s="298"/>
      <c r="AC178" s="298"/>
      <c r="AD178" s="298"/>
    </row>
    <row r="179" ht="20.25" customHeight="1">
      <c r="A179" s="298"/>
      <c r="B179" s="298"/>
      <c r="C179" s="298"/>
      <c r="D179" s="298"/>
      <c r="E179" s="298"/>
      <c r="F179" s="298"/>
      <c r="G179" s="298"/>
      <c r="H179" s="298"/>
      <c r="I179" s="298"/>
      <c r="J179" s="298"/>
      <c r="K179" s="298"/>
      <c r="L179" s="298"/>
      <c r="M179" s="298"/>
      <c r="N179" s="298"/>
      <c r="O179" s="298"/>
      <c r="P179" s="298"/>
      <c r="Q179" s="298"/>
      <c r="R179" s="298"/>
      <c r="S179" s="298"/>
      <c r="T179" s="298"/>
      <c r="U179" s="298"/>
      <c r="V179" s="298"/>
      <c r="W179" s="298"/>
      <c r="X179" s="298"/>
      <c r="Y179" s="298"/>
      <c r="Z179" s="298"/>
      <c r="AA179" s="298"/>
      <c r="AB179" s="298"/>
      <c r="AC179" s="298"/>
      <c r="AD179" s="298"/>
    </row>
    <row r="180" ht="20.25" customHeight="1">
      <c r="A180" s="298"/>
      <c r="B180" s="298"/>
      <c r="C180" s="298"/>
      <c r="D180" s="298"/>
      <c r="E180" s="298"/>
      <c r="F180" s="298"/>
      <c r="G180" s="298"/>
      <c r="H180" s="298"/>
      <c r="I180" s="298"/>
      <c r="J180" s="298"/>
      <c r="K180" s="298"/>
      <c r="L180" s="298"/>
      <c r="M180" s="298"/>
      <c r="N180" s="298"/>
      <c r="O180" s="298"/>
      <c r="P180" s="298"/>
      <c r="Q180" s="298"/>
      <c r="R180" s="298"/>
      <c r="S180" s="298"/>
      <c r="T180" s="298"/>
      <c r="U180" s="298"/>
      <c r="V180" s="298"/>
      <c r="W180" s="298"/>
      <c r="X180" s="298"/>
      <c r="Y180" s="298"/>
      <c r="Z180" s="298"/>
      <c r="AA180" s="298"/>
      <c r="AB180" s="298"/>
      <c r="AC180" s="298"/>
      <c r="AD180" s="298"/>
    </row>
    <row r="181" ht="20.25" customHeight="1">
      <c r="A181" s="298"/>
      <c r="B181" s="298"/>
      <c r="C181" s="298"/>
      <c r="D181" s="298"/>
      <c r="E181" s="298"/>
      <c r="F181" s="298"/>
      <c r="G181" s="298"/>
      <c r="H181" s="298"/>
      <c r="I181" s="298"/>
      <c r="J181" s="298"/>
      <c r="K181" s="298"/>
      <c r="L181" s="298"/>
      <c r="M181" s="298"/>
      <c r="N181" s="298"/>
      <c r="O181" s="298"/>
      <c r="P181" s="298"/>
      <c r="Q181" s="298"/>
      <c r="R181" s="298"/>
      <c r="S181" s="298"/>
      <c r="T181" s="298"/>
      <c r="U181" s="298"/>
      <c r="V181" s="298"/>
      <c r="W181" s="298"/>
      <c r="X181" s="298"/>
      <c r="Y181" s="298"/>
      <c r="Z181" s="298"/>
      <c r="AA181" s="298"/>
      <c r="AB181" s="298"/>
      <c r="AC181" s="298"/>
      <c r="AD181" s="298"/>
    </row>
    <row r="182" ht="20.25" customHeight="1">
      <c r="A182" s="298"/>
      <c r="B182" s="298"/>
      <c r="C182" s="298"/>
      <c r="D182" s="298"/>
      <c r="E182" s="298"/>
      <c r="F182" s="298"/>
      <c r="G182" s="298"/>
      <c r="H182" s="298"/>
      <c r="I182" s="298"/>
      <c r="J182" s="298"/>
      <c r="K182" s="298"/>
      <c r="L182" s="298"/>
      <c r="M182" s="298"/>
      <c r="N182" s="298"/>
      <c r="O182" s="298"/>
      <c r="P182" s="298"/>
      <c r="Q182" s="298"/>
      <c r="R182" s="298"/>
      <c r="S182" s="298"/>
      <c r="T182" s="298"/>
      <c r="U182" s="298"/>
      <c r="V182" s="298"/>
      <c r="W182" s="298"/>
      <c r="X182" s="298"/>
      <c r="Y182" s="298"/>
      <c r="Z182" s="298"/>
      <c r="AA182" s="298"/>
      <c r="AB182" s="298"/>
      <c r="AC182" s="298"/>
      <c r="AD182" s="298"/>
    </row>
    <row r="183" ht="20.25" customHeight="1">
      <c r="A183" s="298"/>
      <c r="B183" s="298"/>
      <c r="C183" s="298"/>
      <c r="D183" s="298"/>
      <c r="E183" s="298"/>
      <c r="F183" s="298"/>
      <c r="G183" s="298"/>
      <c r="H183" s="298"/>
      <c r="I183" s="298"/>
      <c r="J183" s="298"/>
      <c r="K183" s="298"/>
      <c r="L183" s="298"/>
      <c r="M183" s="298"/>
      <c r="N183" s="298"/>
      <c r="O183" s="298"/>
      <c r="P183" s="298"/>
      <c r="Q183" s="298"/>
      <c r="R183" s="298"/>
      <c r="S183" s="298"/>
      <c r="T183" s="298"/>
      <c r="U183" s="298"/>
      <c r="V183" s="298"/>
      <c r="W183" s="298"/>
      <c r="X183" s="298"/>
      <c r="Y183" s="298"/>
      <c r="Z183" s="298"/>
      <c r="AA183" s="298"/>
      <c r="AB183" s="298"/>
      <c r="AC183" s="298"/>
      <c r="AD183" s="298"/>
    </row>
    <row r="184" ht="20.25" customHeight="1">
      <c r="A184" s="298"/>
      <c r="B184" s="298"/>
      <c r="C184" s="298"/>
      <c r="D184" s="298"/>
      <c r="E184" s="298"/>
      <c r="F184" s="298"/>
      <c r="G184" s="298"/>
      <c r="H184" s="298"/>
      <c r="I184" s="298"/>
      <c r="J184" s="298"/>
      <c r="K184" s="298"/>
      <c r="L184" s="298"/>
      <c r="M184" s="298"/>
      <c r="N184" s="298"/>
      <c r="O184" s="298"/>
      <c r="P184" s="298"/>
      <c r="Q184" s="298"/>
      <c r="R184" s="298"/>
      <c r="S184" s="298"/>
      <c r="T184" s="298"/>
      <c r="U184" s="298"/>
      <c r="V184" s="298"/>
      <c r="W184" s="298"/>
      <c r="X184" s="298"/>
      <c r="Y184" s="298"/>
      <c r="Z184" s="298"/>
      <c r="AA184" s="298"/>
      <c r="AB184" s="298"/>
      <c r="AC184" s="298"/>
      <c r="AD184" s="298"/>
    </row>
    <row r="185" ht="20.25" customHeight="1">
      <c r="A185" s="298"/>
      <c r="B185" s="298"/>
      <c r="C185" s="298"/>
      <c r="D185" s="298"/>
      <c r="E185" s="298"/>
      <c r="F185" s="298"/>
      <c r="G185" s="298"/>
      <c r="H185" s="298"/>
      <c r="I185" s="298"/>
      <c r="J185" s="298"/>
      <c r="K185" s="298"/>
      <c r="L185" s="298"/>
      <c r="M185" s="298"/>
      <c r="N185" s="298"/>
      <c r="O185" s="298"/>
      <c r="P185" s="298"/>
      <c r="Q185" s="298"/>
      <c r="R185" s="298"/>
      <c r="S185" s="298"/>
      <c r="T185" s="298"/>
      <c r="U185" s="298"/>
      <c r="V185" s="298"/>
      <c r="W185" s="298"/>
      <c r="X185" s="298"/>
      <c r="Y185" s="298"/>
      <c r="Z185" s="298"/>
      <c r="AA185" s="298"/>
      <c r="AB185" s="298"/>
      <c r="AC185" s="298"/>
      <c r="AD185" s="298"/>
    </row>
    <row r="186" ht="20.25" customHeight="1">
      <c r="A186" s="298"/>
      <c r="B186" s="298"/>
      <c r="C186" s="298"/>
      <c r="D186" s="298"/>
      <c r="E186" s="298"/>
      <c r="F186" s="298"/>
      <c r="G186" s="298"/>
      <c r="H186" s="298"/>
      <c r="I186" s="298"/>
      <c r="J186" s="298"/>
      <c r="K186" s="298"/>
      <c r="L186" s="298"/>
      <c r="M186" s="298"/>
      <c r="N186" s="298"/>
      <c r="O186" s="298"/>
      <c r="P186" s="298"/>
      <c r="Q186" s="298"/>
      <c r="R186" s="298"/>
      <c r="S186" s="298"/>
      <c r="T186" s="298"/>
      <c r="U186" s="298"/>
      <c r="V186" s="298"/>
      <c r="W186" s="298"/>
      <c r="X186" s="298"/>
      <c r="Y186" s="298"/>
      <c r="Z186" s="298"/>
      <c r="AA186" s="298"/>
      <c r="AB186" s="298"/>
      <c r="AC186" s="298"/>
      <c r="AD186" s="298"/>
    </row>
    <row r="187" ht="20.25" customHeight="1">
      <c r="A187" s="298"/>
      <c r="B187" s="298"/>
      <c r="C187" s="298"/>
      <c r="D187" s="298"/>
      <c r="E187" s="298"/>
      <c r="F187" s="298"/>
      <c r="G187" s="298"/>
      <c r="H187" s="298"/>
      <c r="I187" s="298"/>
      <c r="J187" s="298"/>
      <c r="K187" s="298"/>
      <c r="L187" s="298"/>
      <c r="M187" s="298"/>
      <c r="N187" s="298"/>
      <c r="O187" s="298"/>
      <c r="P187" s="298"/>
      <c r="Q187" s="298"/>
      <c r="R187" s="298"/>
      <c r="S187" s="298"/>
      <c r="T187" s="298"/>
      <c r="U187" s="298"/>
      <c r="V187" s="298"/>
      <c r="W187" s="298"/>
      <c r="X187" s="298"/>
      <c r="Y187" s="298"/>
      <c r="Z187" s="298"/>
      <c r="AA187" s="298"/>
      <c r="AB187" s="298"/>
      <c r="AC187" s="298"/>
      <c r="AD187" s="298"/>
    </row>
    <row r="188" ht="20.25" customHeight="1">
      <c r="A188" s="298"/>
      <c r="B188" s="298"/>
      <c r="C188" s="298"/>
      <c r="D188" s="298"/>
      <c r="E188" s="298"/>
      <c r="F188" s="298"/>
      <c r="G188" s="298"/>
      <c r="H188" s="298"/>
      <c r="I188" s="298"/>
      <c r="J188" s="298"/>
      <c r="K188" s="298"/>
      <c r="L188" s="298"/>
      <c r="M188" s="298"/>
      <c r="N188" s="298"/>
      <c r="O188" s="298"/>
      <c r="P188" s="298"/>
      <c r="Q188" s="298"/>
      <c r="R188" s="298"/>
      <c r="S188" s="298"/>
      <c r="T188" s="298"/>
      <c r="U188" s="298"/>
      <c r="V188" s="298"/>
      <c r="W188" s="298"/>
      <c r="X188" s="298"/>
      <c r="Y188" s="298"/>
      <c r="Z188" s="298"/>
      <c r="AA188" s="298"/>
      <c r="AB188" s="298"/>
      <c r="AC188" s="298"/>
      <c r="AD188" s="298"/>
    </row>
    <row r="189" ht="20.25" customHeight="1">
      <c r="A189" s="298"/>
      <c r="B189" s="298"/>
      <c r="C189" s="298"/>
      <c r="D189" s="298"/>
      <c r="E189" s="298"/>
      <c r="F189" s="298"/>
      <c r="G189" s="298"/>
      <c r="H189" s="298"/>
      <c r="I189" s="298"/>
      <c r="J189" s="298"/>
      <c r="K189" s="298"/>
      <c r="L189" s="298"/>
      <c r="M189" s="298"/>
      <c r="N189" s="298"/>
      <c r="O189" s="298"/>
      <c r="P189" s="298"/>
      <c r="Q189" s="298"/>
      <c r="R189" s="298"/>
      <c r="S189" s="298"/>
      <c r="T189" s="298"/>
      <c r="U189" s="298"/>
      <c r="V189" s="298"/>
      <c r="W189" s="298"/>
      <c r="X189" s="298"/>
      <c r="Y189" s="298"/>
      <c r="Z189" s="298"/>
      <c r="AA189" s="298"/>
      <c r="AB189" s="298"/>
      <c r="AC189" s="298"/>
      <c r="AD189" s="298"/>
    </row>
    <row r="190" ht="20.25" customHeight="1">
      <c r="A190" s="298"/>
      <c r="B190" s="298"/>
      <c r="C190" s="298"/>
      <c r="D190" s="298"/>
      <c r="E190" s="298"/>
      <c r="F190" s="298"/>
      <c r="G190" s="298"/>
      <c r="H190" s="298"/>
      <c r="I190" s="298"/>
      <c r="J190" s="298"/>
      <c r="K190" s="298"/>
      <c r="L190" s="298"/>
      <c r="M190" s="298"/>
      <c r="N190" s="298"/>
      <c r="O190" s="298"/>
      <c r="P190" s="298"/>
      <c r="Q190" s="298"/>
      <c r="R190" s="298"/>
      <c r="S190" s="298"/>
      <c r="T190" s="298"/>
      <c r="U190" s="298"/>
      <c r="V190" s="298"/>
      <c r="W190" s="298"/>
      <c r="X190" s="298"/>
      <c r="Y190" s="298"/>
      <c r="Z190" s="298"/>
      <c r="AA190" s="298"/>
      <c r="AB190" s="298"/>
      <c r="AC190" s="298"/>
      <c r="AD190" s="298"/>
    </row>
    <row r="191" ht="20.25" customHeight="1">
      <c r="A191" s="298"/>
      <c r="B191" s="298"/>
      <c r="C191" s="298"/>
      <c r="D191" s="298"/>
      <c r="E191" s="298"/>
      <c r="F191" s="298"/>
      <c r="G191" s="298"/>
      <c r="H191" s="298"/>
      <c r="I191" s="298"/>
      <c r="J191" s="298"/>
      <c r="K191" s="298"/>
      <c r="L191" s="298"/>
      <c r="M191" s="298"/>
      <c r="N191" s="298"/>
      <c r="O191" s="298"/>
      <c r="P191" s="298"/>
      <c r="Q191" s="298"/>
      <c r="R191" s="298"/>
      <c r="S191" s="298"/>
      <c r="T191" s="298"/>
      <c r="U191" s="298"/>
      <c r="V191" s="298"/>
      <c r="W191" s="298"/>
      <c r="X191" s="298"/>
      <c r="Y191" s="298"/>
      <c r="Z191" s="298"/>
      <c r="AA191" s="298"/>
      <c r="AB191" s="298"/>
      <c r="AC191" s="298"/>
      <c r="AD191" s="298"/>
    </row>
    <row r="192" ht="20.25" customHeight="1">
      <c r="A192" s="298"/>
      <c r="B192" s="298"/>
      <c r="C192" s="298"/>
      <c r="D192" s="298"/>
      <c r="E192" s="298"/>
      <c r="F192" s="298"/>
      <c r="G192" s="298"/>
      <c r="H192" s="298"/>
      <c r="I192" s="298"/>
      <c r="J192" s="298"/>
      <c r="K192" s="298"/>
      <c r="L192" s="298"/>
      <c r="M192" s="298"/>
      <c r="N192" s="298"/>
      <c r="O192" s="298"/>
      <c r="P192" s="298"/>
      <c r="Q192" s="298"/>
      <c r="R192" s="298"/>
      <c r="S192" s="298"/>
      <c r="T192" s="298"/>
      <c r="U192" s="298"/>
      <c r="V192" s="298"/>
      <c r="W192" s="298"/>
      <c r="X192" s="298"/>
      <c r="Y192" s="298"/>
      <c r="Z192" s="298"/>
      <c r="AA192" s="298"/>
      <c r="AB192" s="298"/>
      <c r="AC192" s="298"/>
      <c r="AD192" s="298"/>
    </row>
    <row r="193" ht="20.25" customHeight="1">
      <c r="A193" s="298"/>
      <c r="B193" s="298"/>
      <c r="C193" s="298"/>
      <c r="D193" s="298"/>
      <c r="E193" s="298"/>
      <c r="F193" s="298"/>
      <c r="G193" s="298"/>
      <c r="H193" s="298"/>
      <c r="I193" s="298"/>
      <c r="J193" s="298"/>
      <c r="K193" s="298"/>
      <c r="L193" s="298"/>
      <c r="M193" s="298"/>
      <c r="N193" s="298"/>
      <c r="O193" s="298"/>
      <c r="P193" s="298"/>
      <c r="Q193" s="298"/>
      <c r="R193" s="298"/>
      <c r="S193" s="298"/>
      <c r="T193" s="298"/>
      <c r="U193" s="298"/>
      <c r="V193" s="298"/>
      <c r="W193" s="298"/>
      <c r="X193" s="298"/>
      <c r="Y193" s="298"/>
      <c r="Z193" s="298"/>
      <c r="AA193" s="298"/>
      <c r="AB193" s="298"/>
      <c r="AC193" s="298"/>
      <c r="AD193" s="298"/>
    </row>
    <row r="194" ht="20.25" customHeight="1">
      <c r="A194" s="298"/>
      <c r="B194" s="298"/>
      <c r="C194" s="298"/>
      <c r="D194" s="298"/>
      <c r="E194" s="298"/>
      <c r="F194" s="298"/>
      <c r="G194" s="298"/>
      <c r="H194" s="298"/>
      <c r="I194" s="298"/>
      <c r="J194" s="298"/>
      <c r="K194" s="298"/>
      <c r="L194" s="298"/>
      <c r="M194" s="298"/>
      <c r="N194" s="298"/>
      <c r="O194" s="298"/>
      <c r="P194" s="298"/>
      <c r="Q194" s="298"/>
      <c r="R194" s="298"/>
      <c r="S194" s="298"/>
      <c r="T194" s="298"/>
      <c r="U194" s="298"/>
      <c r="V194" s="298"/>
      <c r="W194" s="298"/>
      <c r="X194" s="298"/>
      <c r="Y194" s="298"/>
      <c r="Z194" s="298"/>
      <c r="AA194" s="298"/>
      <c r="AB194" s="298"/>
      <c r="AC194" s="298"/>
      <c r="AD194" s="298"/>
    </row>
    <row r="195" ht="20.25" customHeight="1">
      <c r="A195" s="298"/>
      <c r="B195" s="298"/>
      <c r="C195" s="298"/>
      <c r="D195" s="298"/>
      <c r="E195" s="298"/>
      <c r="F195" s="298"/>
      <c r="G195" s="298"/>
      <c r="H195" s="298"/>
      <c r="I195" s="298"/>
      <c r="J195" s="298"/>
      <c r="K195" s="298"/>
      <c r="L195" s="298"/>
      <c r="M195" s="298"/>
      <c r="N195" s="298"/>
      <c r="O195" s="298"/>
      <c r="P195" s="298"/>
      <c r="Q195" s="298"/>
      <c r="R195" s="298"/>
      <c r="S195" s="298"/>
      <c r="T195" s="298"/>
      <c r="U195" s="298"/>
      <c r="V195" s="298"/>
      <c r="W195" s="298"/>
      <c r="X195" s="298"/>
      <c r="Y195" s="298"/>
      <c r="Z195" s="298"/>
      <c r="AA195" s="298"/>
      <c r="AB195" s="298"/>
      <c r="AC195" s="298"/>
      <c r="AD195" s="298"/>
    </row>
    <row r="196" ht="20.25" customHeight="1">
      <c r="A196" s="298"/>
      <c r="B196" s="298"/>
      <c r="C196" s="298"/>
      <c r="D196" s="298"/>
      <c r="E196" s="298"/>
      <c r="F196" s="298"/>
      <c r="G196" s="298"/>
      <c r="H196" s="298"/>
      <c r="I196" s="298"/>
      <c r="J196" s="298"/>
      <c r="K196" s="298"/>
      <c r="L196" s="298"/>
      <c r="M196" s="298"/>
      <c r="N196" s="298"/>
      <c r="O196" s="298"/>
      <c r="P196" s="298"/>
      <c r="Q196" s="298"/>
      <c r="R196" s="298"/>
      <c r="S196" s="298"/>
      <c r="T196" s="298"/>
      <c r="U196" s="298"/>
      <c r="V196" s="298"/>
      <c r="W196" s="298"/>
      <c r="X196" s="298"/>
      <c r="Y196" s="298"/>
      <c r="Z196" s="298"/>
      <c r="AA196" s="298"/>
      <c r="AB196" s="298"/>
      <c r="AC196" s="298"/>
      <c r="AD196" s="298"/>
    </row>
    <row r="197" ht="20.25" customHeight="1">
      <c r="A197" s="298"/>
      <c r="B197" s="298"/>
      <c r="C197" s="298"/>
      <c r="D197" s="298"/>
      <c r="E197" s="298"/>
      <c r="F197" s="298"/>
      <c r="G197" s="298"/>
      <c r="H197" s="298"/>
      <c r="I197" s="298"/>
      <c r="J197" s="298"/>
      <c r="K197" s="298"/>
      <c r="L197" s="298"/>
      <c r="M197" s="298"/>
      <c r="N197" s="298"/>
      <c r="O197" s="298"/>
      <c r="P197" s="298"/>
      <c r="Q197" s="298"/>
      <c r="R197" s="298"/>
      <c r="S197" s="298"/>
      <c r="T197" s="298"/>
      <c r="U197" s="298"/>
      <c r="V197" s="298"/>
      <c r="W197" s="298"/>
      <c r="X197" s="298"/>
      <c r="Y197" s="298"/>
      <c r="Z197" s="298"/>
      <c r="AA197" s="298"/>
      <c r="AB197" s="298"/>
      <c r="AC197" s="298"/>
      <c r="AD197" s="298"/>
    </row>
    <row r="198" ht="20.25" customHeight="1">
      <c r="A198" s="298"/>
      <c r="B198" s="298"/>
      <c r="C198" s="298"/>
      <c r="D198" s="298"/>
      <c r="E198" s="298"/>
      <c r="F198" s="298"/>
      <c r="G198" s="298"/>
      <c r="H198" s="298"/>
      <c r="I198" s="298"/>
      <c r="J198" s="298"/>
      <c r="K198" s="298"/>
      <c r="L198" s="298"/>
      <c r="M198" s="298"/>
      <c r="N198" s="298"/>
      <c r="O198" s="298"/>
      <c r="P198" s="298"/>
      <c r="Q198" s="298"/>
      <c r="R198" s="298"/>
      <c r="S198" s="298"/>
      <c r="T198" s="298"/>
      <c r="U198" s="298"/>
      <c r="V198" s="298"/>
      <c r="W198" s="298"/>
      <c r="X198" s="298"/>
      <c r="Y198" s="298"/>
      <c r="Z198" s="298"/>
      <c r="AA198" s="298"/>
      <c r="AB198" s="298"/>
      <c r="AC198" s="298"/>
      <c r="AD198" s="298"/>
    </row>
    <row r="199" ht="20.25" customHeight="1">
      <c r="A199" s="298"/>
      <c r="B199" s="298"/>
      <c r="C199" s="298"/>
      <c r="D199" s="298"/>
      <c r="E199" s="298"/>
      <c r="F199" s="298"/>
      <c r="G199" s="298"/>
      <c r="H199" s="298"/>
      <c r="I199" s="298"/>
      <c r="J199" s="298"/>
      <c r="K199" s="298"/>
      <c r="L199" s="298"/>
      <c r="M199" s="298"/>
      <c r="N199" s="298"/>
      <c r="O199" s="298"/>
      <c r="P199" s="298"/>
      <c r="Q199" s="298"/>
      <c r="R199" s="298"/>
      <c r="S199" s="298"/>
      <c r="T199" s="298"/>
      <c r="U199" s="298"/>
      <c r="V199" s="298"/>
      <c r="W199" s="298"/>
      <c r="X199" s="298"/>
      <c r="Y199" s="298"/>
      <c r="Z199" s="298"/>
      <c r="AA199" s="298"/>
      <c r="AB199" s="298"/>
      <c r="AC199" s="298"/>
      <c r="AD199" s="298"/>
    </row>
    <row r="200" ht="20.25" customHeight="1">
      <c r="A200" s="298"/>
      <c r="B200" s="298"/>
      <c r="C200" s="298"/>
      <c r="D200" s="298"/>
      <c r="E200" s="298"/>
      <c r="F200" s="298"/>
      <c r="G200" s="298"/>
      <c r="H200" s="298"/>
      <c r="I200" s="298"/>
      <c r="J200" s="298"/>
      <c r="K200" s="298"/>
      <c r="L200" s="298"/>
      <c r="M200" s="298"/>
      <c r="N200" s="298"/>
      <c r="O200" s="298"/>
      <c r="P200" s="298"/>
      <c r="Q200" s="298"/>
      <c r="R200" s="298"/>
      <c r="S200" s="298"/>
      <c r="T200" s="298"/>
      <c r="U200" s="298"/>
      <c r="V200" s="298"/>
      <c r="W200" s="298"/>
      <c r="X200" s="298"/>
      <c r="Y200" s="298"/>
      <c r="Z200" s="298"/>
      <c r="AA200" s="298"/>
      <c r="AB200" s="298"/>
      <c r="AC200" s="298"/>
      <c r="AD200" s="298"/>
    </row>
    <row r="201" ht="20.25" customHeight="1">
      <c r="A201" s="298"/>
      <c r="B201" s="298"/>
      <c r="C201" s="298"/>
      <c r="D201" s="298"/>
      <c r="E201" s="298"/>
      <c r="F201" s="298"/>
      <c r="G201" s="298"/>
      <c r="H201" s="298"/>
      <c r="I201" s="298"/>
      <c r="J201" s="298"/>
      <c r="K201" s="298"/>
      <c r="L201" s="298"/>
      <c r="M201" s="298"/>
      <c r="N201" s="298"/>
      <c r="O201" s="298"/>
      <c r="P201" s="298"/>
      <c r="Q201" s="298"/>
      <c r="R201" s="298"/>
      <c r="S201" s="298"/>
      <c r="T201" s="298"/>
      <c r="U201" s="298"/>
      <c r="V201" s="298"/>
      <c r="W201" s="298"/>
      <c r="X201" s="298"/>
      <c r="Y201" s="298"/>
      <c r="Z201" s="298"/>
      <c r="AA201" s="298"/>
      <c r="AB201" s="298"/>
      <c r="AC201" s="298"/>
      <c r="AD201" s="298"/>
    </row>
    <row r="202" ht="20.25" customHeight="1">
      <c r="A202" s="298"/>
      <c r="B202" s="298"/>
      <c r="C202" s="298"/>
      <c r="D202" s="298"/>
      <c r="E202" s="298"/>
      <c r="F202" s="298"/>
      <c r="G202" s="298"/>
      <c r="H202" s="298"/>
      <c r="I202" s="298"/>
      <c r="J202" s="298"/>
      <c r="K202" s="298"/>
      <c r="L202" s="298"/>
      <c r="M202" s="298"/>
      <c r="N202" s="298"/>
      <c r="O202" s="298"/>
      <c r="P202" s="298"/>
      <c r="Q202" s="298"/>
      <c r="R202" s="298"/>
      <c r="S202" s="298"/>
      <c r="T202" s="298"/>
      <c r="U202" s="298"/>
      <c r="V202" s="298"/>
      <c r="W202" s="298"/>
      <c r="X202" s="298"/>
      <c r="Y202" s="298"/>
      <c r="Z202" s="298"/>
      <c r="AA202" s="298"/>
      <c r="AB202" s="298"/>
      <c r="AC202" s="298"/>
      <c r="AD202" s="298"/>
    </row>
    <row r="203" ht="20.25" customHeight="1">
      <c r="A203" s="298"/>
      <c r="B203" s="298"/>
      <c r="C203" s="298"/>
      <c r="D203" s="298"/>
      <c r="E203" s="298"/>
      <c r="F203" s="298"/>
      <c r="G203" s="298"/>
      <c r="H203" s="298"/>
      <c r="I203" s="298"/>
      <c r="J203" s="298"/>
      <c r="K203" s="298"/>
      <c r="L203" s="298"/>
      <c r="M203" s="298"/>
      <c r="N203" s="298"/>
      <c r="O203" s="298"/>
      <c r="P203" s="298"/>
      <c r="Q203" s="298"/>
      <c r="R203" s="298"/>
      <c r="S203" s="298"/>
      <c r="T203" s="298"/>
      <c r="U203" s="298"/>
      <c r="V203" s="298"/>
      <c r="W203" s="298"/>
      <c r="X203" s="298"/>
      <c r="Y203" s="298"/>
      <c r="Z203" s="298"/>
      <c r="AA203" s="298"/>
      <c r="AB203" s="298"/>
      <c r="AC203" s="298"/>
      <c r="AD203" s="298"/>
    </row>
    <row r="204" ht="20.25" customHeight="1">
      <c r="A204" s="298"/>
      <c r="B204" s="298"/>
      <c r="C204" s="298"/>
      <c r="D204" s="298"/>
      <c r="E204" s="298"/>
      <c r="F204" s="298"/>
      <c r="G204" s="298"/>
      <c r="H204" s="298"/>
      <c r="I204" s="298"/>
      <c r="J204" s="298"/>
      <c r="K204" s="298"/>
      <c r="L204" s="298"/>
      <c r="M204" s="298"/>
      <c r="N204" s="298"/>
      <c r="O204" s="298"/>
      <c r="P204" s="298"/>
      <c r="Q204" s="298"/>
      <c r="R204" s="298"/>
      <c r="S204" s="298"/>
      <c r="T204" s="298"/>
      <c r="U204" s="298"/>
      <c r="V204" s="298"/>
      <c r="W204" s="298"/>
      <c r="X204" s="298"/>
      <c r="Y204" s="298"/>
      <c r="Z204" s="298"/>
      <c r="AA204" s="298"/>
      <c r="AB204" s="298"/>
      <c r="AC204" s="298"/>
      <c r="AD204" s="298"/>
    </row>
    <row r="205" ht="20.25" customHeight="1">
      <c r="A205" s="298"/>
      <c r="B205" s="298"/>
      <c r="C205" s="298"/>
      <c r="D205" s="298"/>
      <c r="E205" s="298"/>
      <c r="F205" s="298"/>
      <c r="G205" s="298"/>
      <c r="H205" s="298"/>
      <c r="I205" s="298"/>
      <c r="J205" s="298"/>
      <c r="K205" s="298"/>
      <c r="L205" s="298"/>
      <c r="M205" s="298"/>
      <c r="N205" s="298"/>
      <c r="O205" s="298"/>
      <c r="P205" s="298"/>
      <c r="Q205" s="298"/>
      <c r="R205" s="298"/>
      <c r="S205" s="298"/>
      <c r="T205" s="298"/>
      <c r="U205" s="298"/>
      <c r="V205" s="298"/>
      <c r="W205" s="298"/>
      <c r="X205" s="298"/>
      <c r="Y205" s="298"/>
      <c r="Z205" s="298"/>
      <c r="AA205" s="298"/>
      <c r="AB205" s="298"/>
      <c r="AC205" s="298"/>
      <c r="AD205" s="298"/>
    </row>
    <row r="206" ht="20.25" customHeight="1">
      <c r="A206" s="298"/>
      <c r="B206" s="298"/>
      <c r="C206" s="298"/>
      <c r="D206" s="298"/>
      <c r="E206" s="298"/>
      <c r="F206" s="298"/>
      <c r="G206" s="298"/>
      <c r="H206" s="298"/>
      <c r="I206" s="298"/>
      <c r="J206" s="298"/>
      <c r="K206" s="298"/>
      <c r="L206" s="298"/>
      <c r="M206" s="298"/>
      <c r="N206" s="298"/>
      <c r="O206" s="298"/>
      <c r="P206" s="298"/>
      <c r="Q206" s="298"/>
      <c r="R206" s="298"/>
      <c r="S206" s="298"/>
      <c r="T206" s="298"/>
      <c r="U206" s="298"/>
      <c r="V206" s="298"/>
      <c r="W206" s="298"/>
      <c r="X206" s="298"/>
      <c r="Y206" s="298"/>
      <c r="Z206" s="298"/>
      <c r="AA206" s="298"/>
      <c r="AB206" s="298"/>
      <c r="AC206" s="298"/>
      <c r="AD206" s="298"/>
    </row>
    <row r="207" ht="20.25" customHeight="1">
      <c r="A207" s="298"/>
      <c r="B207" s="298"/>
      <c r="C207" s="298"/>
      <c r="D207" s="298"/>
      <c r="E207" s="298"/>
      <c r="F207" s="298"/>
      <c r="G207" s="298"/>
      <c r="H207" s="298"/>
      <c r="I207" s="298"/>
      <c r="J207" s="298"/>
      <c r="K207" s="298"/>
      <c r="L207" s="298"/>
      <c r="M207" s="298"/>
      <c r="N207" s="298"/>
      <c r="O207" s="298"/>
      <c r="P207" s="298"/>
      <c r="Q207" s="298"/>
      <c r="R207" s="298"/>
      <c r="S207" s="298"/>
      <c r="T207" s="298"/>
      <c r="U207" s="298"/>
      <c r="V207" s="298"/>
      <c r="W207" s="298"/>
      <c r="X207" s="298"/>
      <c r="Y207" s="298"/>
      <c r="Z207" s="298"/>
      <c r="AA207" s="298"/>
      <c r="AB207" s="298"/>
      <c r="AC207" s="298"/>
      <c r="AD207" s="298"/>
    </row>
    <row r="208" ht="20.25" customHeight="1">
      <c r="A208" s="298"/>
      <c r="B208" s="298"/>
      <c r="C208" s="298"/>
      <c r="D208" s="298"/>
      <c r="E208" s="298"/>
      <c r="F208" s="298"/>
      <c r="G208" s="298"/>
      <c r="H208" s="298"/>
      <c r="I208" s="298"/>
      <c r="J208" s="298"/>
      <c r="K208" s="298"/>
      <c r="L208" s="298"/>
      <c r="M208" s="298"/>
      <c r="N208" s="298"/>
      <c r="O208" s="298"/>
      <c r="P208" s="298"/>
      <c r="Q208" s="298"/>
      <c r="R208" s="298"/>
      <c r="S208" s="298"/>
      <c r="T208" s="298"/>
      <c r="U208" s="298"/>
      <c r="V208" s="298"/>
      <c r="W208" s="298"/>
      <c r="X208" s="298"/>
      <c r="Y208" s="298"/>
      <c r="Z208" s="298"/>
      <c r="AA208" s="298"/>
      <c r="AB208" s="298"/>
      <c r="AC208" s="298"/>
      <c r="AD208" s="298"/>
    </row>
    <row r="209" ht="20.25" customHeight="1">
      <c r="A209" s="298"/>
      <c r="B209" s="298"/>
      <c r="C209" s="298"/>
      <c r="D209" s="298"/>
      <c r="E209" s="298"/>
      <c r="F209" s="298"/>
      <c r="G209" s="298"/>
      <c r="H209" s="298"/>
      <c r="I209" s="298"/>
      <c r="J209" s="298"/>
      <c r="K209" s="298"/>
      <c r="L209" s="298"/>
      <c r="M209" s="298"/>
      <c r="N209" s="298"/>
      <c r="O209" s="298"/>
      <c r="P209" s="298"/>
      <c r="Q209" s="298"/>
      <c r="R209" s="298"/>
      <c r="S209" s="298"/>
      <c r="T209" s="298"/>
      <c r="U209" s="298"/>
      <c r="V209" s="298"/>
      <c r="W209" s="298"/>
      <c r="X209" s="298"/>
      <c r="Y209" s="298"/>
      <c r="Z209" s="298"/>
      <c r="AA209" s="298"/>
      <c r="AB209" s="298"/>
      <c r="AC209" s="298"/>
      <c r="AD209" s="298"/>
    </row>
    <row r="210" ht="20.25" customHeight="1">
      <c r="A210" s="298"/>
      <c r="B210" s="298"/>
      <c r="C210" s="298"/>
      <c r="D210" s="298"/>
      <c r="E210" s="298"/>
      <c r="F210" s="298"/>
      <c r="G210" s="298"/>
      <c r="H210" s="298"/>
      <c r="I210" s="298"/>
      <c r="J210" s="298"/>
      <c r="K210" s="298"/>
      <c r="L210" s="298"/>
      <c r="M210" s="298"/>
      <c r="N210" s="298"/>
      <c r="O210" s="298"/>
      <c r="P210" s="298"/>
      <c r="Q210" s="298"/>
      <c r="R210" s="298"/>
      <c r="S210" s="298"/>
      <c r="T210" s="298"/>
      <c r="U210" s="298"/>
      <c r="V210" s="298"/>
      <c r="W210" s="298"/>
      <c r="X210" s="298"/>
      <c r="Y210" s="298"/>
      <c r="Z210" s="298"/>
      <c r="AA210" s="298"/>
      <c r="AB210" s="298"/>
      <c r="AC210" s="298"/>
      <c r="AD210" s="298"/>
    </row>
    <row r="211" ht="20.25" customHeight="1">
      <c r="A211" s="298"/>
      <c r="B211" s="298"/>
      <c r="C211" s="298"/>
      <c r="D211" s="298"/>
      <c r="E211" s="298"/>
      <c r="F211" s="298"/>
      <c r="G211" s="298"/>
      <c r="H211" s="298"/>
      <c r="I211" s="298"/>
      <c r="J211" s="298"/>
      <c r="K211" s="298"/>
      <c r="L211" s="298"/>
      <c r="M211" s="298"/>
      <c r="N211" s="298"/>
      <c r="O211" s="298"/>
      <c r="P211" s="298"/>
      <c r="Q211" s="298"/>
      <c r="R211" s="298"/>
      <c r="S211" s="298"/>
      <c r="T211" s="298"/>
      <c r="U211" s="298"/>
      <c r="V211" s="298"/>
      <c r="W211" s="298"/>
      <c r="X211" s="298"/>
      <c r="Y211" s="298"/>
      <c r="Z211" s="298"/>
      <c r="AA211" s="298"/>
      <c r="AB211" s="298"/>
      <c r="AC211" s="298"/>
      <c r="AD211" s="298"/>
    </row>
    <row r="212" ht="20.25" customHeight="1">
      <c r="A212" s="298"/>
      <c r="B212" s="298"/>
      <c r="C212" s="298"/>
      <c r="D212" s="298"/>
      <c r="E212" s="298"/>
      <c r="F212" s="298"/>
      <c r="G212" s="298"/>
      <c r="H212" s="298"/>
      <c r="I212" s="298"/>
      <c r="J212" s="298"/>
      <c r="K212" s="298"/>
      <c r="L212" s="298"/>
      <c r="M212" s="298"/>
      <c r="N212" s="298"/>
      <c r="O212" s="298"/>
      <c r="P212" s="298"/>
      <c r="Q212" s="298"/>
      <c r="R212" s="298"/>
      <c r="S212" s="298"/>
      <c r="T212" s="298"/>
      <c r="U212" s="298"/>
      <c r="V212" s="298"/>
      <c r="W212" s="298"/>
      <c r="X212" s="298"/>
      <c r="Y212" s="298"/>
      <c r="Z212" s="298"/>
      <c r="AA212" s="298"/>
      <c r="AB212" s="298"/>
      <c r="AC212" s="298"/>
      <c r="AD212" s="298"/>
    </row>
    <row r="213" ht="20.25" customHeight="1">
      <c r="A213" s="298"/>
      <c r="B213" s="298"/>
      <c r="C213" s="298"/>
      <c r="D213" s="298"/>
      <c r="E213" s="298"/>
      <c r="F213" s="298"/>
      <c r="G213" s="298"/>
      <c r="H213" s="298"/>
      <c r="I213" s="298"/>
      <c r="J213" s="298"/>
      <c r="K213" s="298"/>
      <c r="L213" s="298"/>
      <c r="M213" s="298"/>
      <c r="N213" s="298"/>
      <c r="O213" s="298"/>
      <c r="P213" s="298"/>
      <c r="Q213" s="298"/>
      <c r="R213" s="298"/>
      <c r="S213" s="298"/>
      <c r="T213" s="298"/>
      <c r="U213" s="298"/>
      <c r="V213" s="298"/>
      <c r="W213" s="298"/>
      <c r="X213" s="298"/>
      <c r="Y213" s="298"/>
      <c r="Z213" s="298"/>
      <c r="AA213" s="298"/>
      <c r="AB213" s="298"/>
      <c r="AC213" s="298"/>
      <c r="AD213" s="298"/>
    </row>
    <row r="214" ht="20.25" customHeight="1">
      <c r="A214" s="298"/>
      <c r="B214" s="298"/>
      <c r="C214" s="298"/>
      <c r="D214" s="298"/>
      <c r="E214" s="298"/>
      <c r="F214" s="298"/>
      <c r="G214" s="298"/>
      <c r="H214" s="298"/>
      <c r="I214" s="298"/>
      <c r="J214" s="298"/>
      <c r="K214" s="298"/>
      <c r="L214" s="298"/>
      <c r="M214" s="298"/>
      <c r="N214" s="298"/>
      <c r="O214" s="298"/>
      <c r="P214" s="298"/>
      <c r="Q214" s="298"/>
      <c r="R214" s="298"/>
      <c r="S214" s="298"/>
      <c r="T214" s="298"/>
      <c r="U214" s="298"/>
      <c r="V214" s="298"/>
      <c r="W214" s="298"/>
      <c r="X214" s="298"/>
      <c r="Y214" s="298"/>
      <c r="Z214" s="298"/>
      <c r="AA214" s="298"/>
      <c r="AB214" s="298"/>
      <c r="AC214" s="298"/>
      <c r="AD214" s="298"/>
    </row>
    <row r="215" ht="20.25" customHeight="1">
      <c r="A215" s="298"/>
      <c r="B215" s="298"/>
      <c r="C215" s="298"/>
      <c r="D215" s="298"/>
      <c r="E215" s="298"/>
      <c r="F215" s="298"/>
      <c r="G215" s="298"/>
      <c r="H215" s="298"/>
      <c r="I215" s="298"/>
      <c r="J215" s="298"/>
      <c r="K215" s="298"/>
      <c r="L215" s="298"/>
      <c r="M215" s="298"/>
      <c r="N215" s="298"/>
      <c r="O215" s="298"/>
      <c r="P215" s="298"/>
      <c r="Q215" s="298"/>
      <c r="R215" s="298"/>
      <c r="S215" s="298"/>
      <c r="T215" s="298"/>
      <c r="U215" s="298"/>
      <c r="V215" s="298"/>
      <c r="W215" s="298"/>
      <c r="X215" s="298"/>
      <c r="Y215" s="298"/>
      <c r="Z215" s="298"/>
      <c r="AA215" s="298"/>
      <c r="AB215" s="298"/>
      <c r="AC215" s="298"/>
      <c r="AD215" s="298"/>
    </row>
    <row r="216" ht="20.25" customHeight="1">
      <c r="A216" s="298"/>
      <c r="B216" s="298"/>
      <c r="C216" s="298"/>
      <c r="D216" s="298"/>
      <c r="E216" s="298"/>
      <c r="F216" s="298"/>
      <c r="G216" s="298"/>
      <c r="H216" s="298"/>
      <c r="I216" s="298"/>
      <c r="J216" s="298"/>
      <c r="K216" s="298"/>
      <c r="L216" s="298"/>
      <c r="M216" s="298"/>
      <c r="N216" s="298"/>
      <c r="O216" s="298"/>
      <c r="P216" s="298"/>
      <c r="Q216" s="298"/>
      <c r="R216" s="298"/>
      <c r="S216" s="298"/>
      <c r="T216" s="298"/>
      <c r="U216" s="298"/>
      <c r="V216" s="298"/>
      <c r="W216" s="298"/>
      <c r="X216" s="298"/>
      <c r="Y216" s="298"/>
      <c r="Z216" s="298"/>
      <c r="AA216" s="298"/>
      <c r="AB216" s="298"/>
      <c r="AC216" s="298"/>
      <c r="AD216" s="298"/>
    </row>
    <row r="217" ht="20.25" customHeight="1">
      <c r="A217" s="298"/>
      <c r="B217" s="298"/>
      <c r="C217" s="298"/>
      <c r="D217" s="298"/>
      <c r="E217" s="298"/>
      <c r="F217" s="298"/>
      <c r="G217" s="298"/>
      <c r="H217" s="298"/>
      <c r="I217" s="298"/>
      <c r="J217" s="298"/>
      <c r="K217" s="298"/>
      <c r="L217" s="298"/>
      <c r="M217" s="298"/>
      <c r="N217" s="298"/>
      <c r="O217" s="298"/>
      <c r="P217" s="298"/>
      <c r="Q217" s="298"/>
      <c r="R217" s="298"/>
      <c r="S217" s="298"/>
      <c r="T217" s="298"/>
      <c r="U217" s="298"/>
      <c r="V217" s="298"/>
      <c r="W217" s="298"/>
      <c r="X217" s="298"/>
      <c r="Y217" s="298"/>
      <c r="Z217" s="298"/>
      <c r="AA217" s="298"/>
      <c r="AB217" s="298"/>
      <c r="AC217" s="298"/>
      <c r="AD217" s="298"/>
    </row>
    <row r="218" ht="20.25" customHeight="1">
      <c r="A218" s="298"/>
      <c r="B218" s="298"/>
      <c r="C218" s="298"/>
      <c r="D218" s="298"/>
      <c r="E218" s="298"/>
      <c r="F218" s="298"/>
      <c r="G218" s="298"/>
      <c r="H218" s="298"/>
      <c r="I218" s="298"/>
      <c r="J218" s="298"/>
      <c r="K218" s="298"/>
      <c r="L218" s="298"/>
      <c r="M218" s="298"/>
      <c r="N218" s="298"/>
      <c r="O218" s="298"/>
      <c r="P218" s="298"/>
      <c r="Q218" s="298"/>
      <c r="R218" s="298"/>
      <c r="S218" s="298"/>
      <c r="T218" s="298"/>
      <c r="U218" s="298"/>
      <c r="V218" s="298"/>
      <c r="W218" s="298"/>
      <c r="X218" s="298"/>
      <c r="Y218" s="298"/>
      <c r="Z218" s="298"/>
      <c r="AA218" s="298"/>
      <c r="AB218" s="298"/>
      <c r="AC218" s="298"/>
      <c r="AD218" s="298"/>
    </row>
    <row r="219" ht="20.25" customHeight="1">
      <c r="A219" s="298"/>
      <c r="B219" s="298"/>
      <c r="C219" s="298"/>
      <c r="D219" s="298"/>
      <c r="E219" s="298"/>
      <c r="F219" s="298"/>
      <c r="G219" s="298"/>
      <c r="H219" s="298"/>
      <c r="I219" s="298"/>
      <c r="J219" s="298"/>
      <c r="K219" s="298"/>
      <c r="L219" s="298"/>
      <c r="M219" s="298"/>
      <c r="N219" s="298"/>
      <c r="O219" s="298"/>
      <c r="P219" s="298"/>
      <c r="Q219" s="298"/>
      <c r="R219" s="298"/>
      <c r="S219" s="298"/>
      <c r="T219" s="298"/>
      <c r="U219" s="298"/>
      <c r="V219" s="298"/>
      <c r="W219" s="298"/>
      <c r="X219" s="298"/>
      <c r="Y219" s="298"/>
      <c r="Z219" s="298"/>
      <c r="AA219" s="298"/>
      <c r="AB219" s="298"/>
      <c r="AC219" s="298"/>
      <c r="AD219" s="298"/>
    </row>
    <row r="220" ht="20.25" customHeight="1">
      <c r="A220" s="298"/>
      <c r="B220" s="298"/>
      <c r="C220" s="298"/>
      <c r="D220" s="298"/>
      <c r="E220" s="298"/>
      <c r="F220" s="298"/>
      <c r="G220" s="298"/>
      <c r="H220" s="298"/>
      <c r="I220" s="298"/>
      <c r="J220" s="298"/>
      <c r="K220" s="298"/>
      <c r="L220" s="298"/>
      <c r="M220" s="298"/>
      <c r="N220" s="298"/>
      <c r="O220" s="298"/>
      <c r="P220" s="298"/>
      <c r="Q220" s="298"/>
      <c r="R220" s="298"/>
      <c r="S220" s="298"/>
      <c r="T220" s="298"/>
      <c r="U220" s="298"/>
      <c r="V220" s="298"/>
      <c r="W220" s="298"/>
      <c r="X220" s="298"/>
      <c r="Y220" s="298"/>
      <c r="Z220" s="298"/>
      <c r="AA220" s="298"/>
      <c r="AB220" s="298"/>
      <c r="AC220" s="298"/>
      <c r="AD220" s="298"/>
    </row>
    <row r="221" ht="20.25" customHeight="1">
      <c r="A221" s="298"/>
      <c r="B221" s="298"/>
      <c r="C221" s="298"/>
      <c r="D221" s="298"/>
      <c r="E221" s="298"/>
      <c r="F221" s="298"/>
      <c r="G221" s="298"/>
      <c r="H221" s="298"/>
      <c r="I221" s="298"/>
      <c r="J221" s="298"/>
      <c r="K221" s="298"/>
      <c r="L221" s="298"/>
      <c r="M221" s="298"/>
      <c r="N221" s="298"/>
      <c r="O221" s="298"/>
      <c r="P221" s="298"/>
      <c r="Q221" s="298"/>
      <c r="R221" s="298"/>
      <c r="S221" s="298"/>
      <c r="T221" s="298"/>
      <c r="U221" s="298"/>
      <c r="V221" s="298"/>
      <c r="W221" s="298"/>
      <c r="X221" s="298"/>
      <c r="Y221" s="298"/>
      <c r="Z221" s="298"/>
      <c r="AA221" s="298"/>
      <c r="AB221" s="298"/>
      <c r="AC221" s="298"/>
      <c r="AD221" s="298"/>
    </row>
    <row r="222" ht="20.25" customHeight="1">
      <c r="A222" s="298"/>
      <c r="B222" s="298"/>
      <c r="C222" s="298"/>
      <c r="D222" s="298"/>
      <c r="E222" s="298"/>
      <c r="F222" s="298"/>
      <c r="G222" s="298"/>
      <c r="H222" s="298"/>
      <c r="I222" s="298"/>
      <c r="J222" s="298"/>
      <c r="K222" s="298"/>
      <c r="L222" s="298"/>
      <c r="M222" s="298"/>
      <c r="N222" s="298"/>
      <c r="O222" s="298"/>
      <c r="P222" s="298"/>
      <c r="Q222" s="298"/>
      <c r="R222" s="298"/>
      <c r="S222" s="298"/>
      <c r="T222" s="298"/>
      <c r="U222" s="298"/>
      <c r="V222" s="298"/>
      <c r="W222" s="298"/>
      <c r="X222" s="298"/>
      <c r="Y222" s="298"/>
      <c r="Z222" s="298"/>
      <c r="AA222" s="298"/>
      <c r="AB222" s="298"/>
      <c r="AC222" s="298"/>
      <c r="AD222" s="298"/>
    </row>
    <row r="223" ht="20.25" customHeight="1">
      <c r="A223" s="298"/>
      <c r="B223" s="298"/>
      <c r="C223" s="298"/>
      <c r="D223" s="298"/>
      <c r="E223" s="298"/>
      <c r="F223" s="298"/>
      <c r="G223" s="298"/>
      <c r="H223" s="298"/>
      <c r="I223" s="298"/>
      <c r="J223" s="298"/>
      <c r="K223" s="298"/>
      <c r="L223" s="298"/>
      <c r="M223" s="298"/>
      <c r="N223" s="298"/>
      <c r="O223" s="298"/>
      <c r="P223" s="298"/>
      <c r="Q223" s="298"/>
      <c r="R223" s="298"/>
      <c r="S223" s="298"/>
      <c r="T223" s="298"/>
      <c r="U223" s="298"/>
      <c r="V223" s="298"/>
      <c r="W223" s="298"/>
      <c r="X223" s="298"/>
      <c r="Y223" s="298"/>
      <c r="Z223" s="298"/>
      <c r="AA223" s="298"/>
      <c r="AB223" s="298"/>
      <c r="AC223" s="298"/>
      <c r="AD223" s="298"/>
    </row>
    <row r="224" ht="20.25" customHeight="1">
      <c r="A224" s="298"/>
      <c r="B224" s="298"/>
      <c r="C224" s="298"/>
      <c r="D224" s="298"/>
      <c r="E224" s="298"/>
      <c r="F224" s="298"/>
      <c r="G224" s="298"/>
      <c r="H224" s="298"/>
      <c r="I224" s="298"/>
      <c r="J224" s="298"/>
      <c r="K224" s="298"/>
      <c r="L224" s="298"/>
      <c r="M224" s="298"/>
      <c r="N224" s="298"/>
      <c r="O224" s="298"/>
      <c r="P224" s="298"/>
      <c r="Q224" s="298"/>
      <c r="R224" s="298"/>
      <c r="S224" s="298"/>
      <c r="T224" s="298"/>
      <c r="U224" s="298"/>
      <c r="V224" s="298"/>
      <c r="W224" s="298"/>
      <c r="X224" s="298"/>
      <c r="Y224" s="298"/>
      <c r="Z224" s="298"/>
      <c r="AA224" s="298"/>
      <c r="AB224" s="298"/>
      <c r="AC224" s="298"/>
      <c r="AD224" s="298"/>
    </row>
    <row r="225" ht="20.25" customHeight="1">
      <c r="A225" s="298"/>
      <c r="B225" s="298"/>
      <c r="C225" s="298"/>
      <c r="D225" s="298"/>
      <c r="E225" s="298"/>
      <c r="F225" s="298"/>
      <c r="G225" s="298"/>
      <c r="H225" s="298"/>
      <c r="I225" s="298"/>
      <c r="J225" s="298"/>
      <c r="K225" s="298"/>
      <c r="L225" s="298"/>
      <c r="M225" s="298"/>
      <c r="N225" s="298"/>
      <c r="O225" s="298"/>
      <c r="P225" s="298"/>
      <c r="Q225" s="298"/>
      <c r="R225" s="298"/>
      <c r="S225" s="298"/>
      <c r="T225" s="298"/>
      <c r="U225" s="298"/>
      <c r="V225" s="298"/>
      <c r="W225" s="298"/>
      <c r="X225" s="298"/>
      <c r="Y225" s="298"/>
      <c r="Z225" s="298"/>
      <c r="AA225" s="298"/>
      <c r="AB225" s="298"/>
      <c r="AC225" s="298"/>
      <c r="AD225" s="298"/>
    </row>
    <row r="226" ht="20.25" customHeight="1">
      <c r="A226" s="298"/>
      <c r="B226" s="298"/>
      <c r="C226" s="298"/>
      <c r="D226" s="298"/>
      <c r="E226" s="298"/>
      <c r="F226" s="298"/>
      <c r="G226" s="298"/>
      <c r="H226" s="298"/>
      <c r="I226" s="298"/>
      <c r="J226" s="298"/>
      <c r="K226" s="298"/>
      <c r="L226" s="298"/>
      <c r="M226" s="298"/>
      <c r="N226" s="298"/>
      <c r="O226" s="298"/>
      <c r="P226" s="298"/>
      <c r="Q226" s="298"/>
      <c r="R226" s="298"/>
      <c r="S226" s="298"/>
      <c r="T226" s="298"/>
      <c r="U226" s="298"/>
      <c r="V226" s="298"/>
      <c r="W226" s="298"/>
      <c r="X226" s="298"/>
      <c r="Y226" s="298"/>
      <c r="Z226" s="298"/>
      <c r="AA226" s="298"/>
      <c r="AB226" s="298"/>
      <c r="AC226" s="298"/>
      <c r="AD226" s="298"/>
    </row>
    <row r="227" ht="20.25" customHeight="1">
      <c r="A227" s="298"/>
      <c r="B227" s="298"/>
      <c r="C227" s="298"/>
      <c r="D227" s="298"/>
      <c r="E227" s="298"/>
      <c r="F227" s="298"/>
      <c r="G227" s="298"/>
      <c r="H227" s="298"/>
      <c r="I227" s="298"/>
      <c r="J227" s="298"/>
      <c r="K227" s="298"/>
      <c r="L227" s="298"/>
      <c r="M227" s="298"/>
      <c r="N227" s="298"/>
      <c r="O227" s="298"/>
      <c r="P227" s="298"/>
      <c r="Q227" s="298"/>
      <c r="R227" s="298"/>
      <c r="S227" s="298"/>
      <c r="T227" s="298"/>
      <c r="U227" s="298"/>
      <c r="V227" s="298"/>
      <c r="W227" s="298"/>
      <c r="X227" s="298"/>
      <c r="Y227" s="298"/>
      <c r="Z227" s="298"/>
      <c r="AA227" s="298"/>
      <c r="AB227" s="298"/>
      <c r="AC227" s="298"/>
      <c r="AD227" s="298"/>
    </row>
    <row r="228" ht="20.25" customHeight="1">
      <c r="A228" s="298"/>
      <c r="B228" s="298"/>
      <c r="C228" s="298"/>
      <c r="D228" s="298"/>
      <c r="E228" s="298"/>
      <c r="F228" s="298"/>
      <c r="G228" s="298"/>
      <c r="H228" s="298"/>
      <c r="I228" s="298"/>
      <c r="J228" s="298"/>
      <c r="K228" s="298"/>
      <c r="L228" s="298"/>
      <c r="M228" s="298"/>
      <c r="N228" s="298"/>
      <c r="O228" s="298"/>
      <c r="P228" s="298"/>
      <c r="Q228" s="298"/>
      <c r="R228" s="298"/>
      <c r="S228" s="298"/>
      <c r="T228" s="298"/>
      <c r="U228" s="298"/>
      <c r="V228" s="298"/>
      <c r="W228" s="298"/>
      <c r="X228" s="298"/>
      <c r="Y228" s="298"/>
      <c r="Z228" s="298"/>
      <c r="AA228" s="298"/>
      <c r="AB228" s="298"/>
      <c r="AC228" s="298"/>
      <c r="AD228" s="298"/>
    </row>
    <row r="229" ht="20.25" customHeight="1">
      <c r="A229" s="298"/>
      <c r="B229" s="298"/>
      <c r="C229" s="298"/>
      <c r="D229" s="298"/>
      <c r="E229" s="298"/>
      <c r="F229" s="298"/>
      <c r="G229" s="298"/>
      <c r="H229" s="298"/>
      <c r="I229" s="298"/>
      <c r="J229" s="298"/>
      <c r="K229" s="298"/>
      <c r="L229" s="298"/>
      <c r="M229" s="298"/>
      <c r="N229" s="298"/>
      <c r="O229" s="298"/>
      <c r="P229" s="298"/>
      <c r="Q229" s="298"/>
      <c r="R229" s="298"/>
      <c r="S229" s="298"/>
      <c r="T229" s="298"/>
      <c r="U229" s="298"/>
      <c r="V229" s="298"/>
      <c r="W229" s="298"/>
      <c r="X229" s="298"/>
      <c r="Y229" s="298"/>
      <c r="Z229" s="298"/>
      <c r="AA229" s="298"/>
      <c r="AB229" s="298"/>
      <c r="AC229" s="298"/>
      <c r="AD229" s="298"/>
    </row>
    <row r="230" ht="20.25" customHeight="1">
      <c r="A230" s="298"/>
      <c r="B230" s="298"/>
      <c r="C230" s="298"/>
      <c r="D230" s="298"/>
      <c r="E230" s="298"/>
      <c r="F230" s="298"/>
      <c r="G230" s="298"/>
      <c r="H230" s="298"/>
      <c r="I230" s="298"/>
      <c r="J230" s="298"/>
      <c r="K230" s="298"/>
      <c r="L230" s="298"/>
      <c r="M230" s="298"/>
      <c r="N230" s="298"/>
      <c r="O230" s="298"/>
      <c r="P230" s="298"/>
      <c r="Q230" s="298"/>
      <c r="R230" s="298"/>
      <c r="S230" s="298"/>
      <c r="T230" s="298"/>
      <c r="U230" s="298"/>
      <c r="V230" s="298"/>
      <c r="W230" s="298"/>
      <c r="X230" s="298"/>
      <c r="Y230" s="298"/>
      <c r="Z230" s="298"/>
      <c r="AA230" s="298"/>
      <c r="AB230" s="298"/>
      <c r="AC230" s="298"/>
      <c r="AD230" s="298"/>
    </row>
    <row r="231" ht="20.25" customHeight="1">
      <c r="A231" s="298"/>
      <c r="B231" s="298"/>
      <c r="C231" s="298"/>
      <c r="D231" s="298"/>
      <c r="E231" s="298"/>
      <c r="F231" s="298"/>
      <c r="G231" s="298"/>
      <c r="H231" s="298"/>
      <c r="I231" s="298"/>
      <c r="J231" s="298"/>
      <c r="K231" s="298"/>
      <c r="L231" s="298"/>
      <c r="M231" s="298"/>
      <c r="N231" s="298"/>
      <c r="O231" s="298"/>
      <c r="P231" s="298"/>
      <c r="Q231" s="298"/>
      <c r="R231" s="298"/>
      <c r="S231" s="298"/>
      <c r="T231" s="298"/>
      <c r="U231" s="298"/>
      <c r="V231" s="298"/>
      <c r="W231" s="298"/>
      <c r="X231" s="298"/>
      <c r="Y231" s="298"/>
      <c r="Z231" s="298"/>
      <c r="AA231" s="298"/>
      <c r="AB231" s="298"/>
      <c r="AC231" s="298"/>
      <c r="AD231" s="298"/>
    </row>
    <row r="232" ht="20.25" customHeight="1">
      <c r="A232" s="298"/>
      <c r="B232" s="298"/>
      <c r="C232" s="298"/>
      <c r="D232" s="298"/>
      <c r="E232" s="298"/>
      <c r="F232" s="298"/>
      <c r="G232" s="298"/>
      <c r="H232" s="298"/>
      <c r="I232" s="298"/>
      <c r="J232" s="298"/>
      <c r="K232" s="298"/>
      <c r="L232" s="298"/>
      <c r="M232" s="298"/>
      <c r="N232" s="298"/>
      <c r="O232" s="298"/>
      <c r="P232" s="298"/>
      <c r="Q232" s="298"/>
      <c r="R232" s="298"/>
      <c r="S232" s="298"/>
      <c r="T232" s="298"/>
      <c r="U232" s="298"/>
      <c r="V232" s="298"/>
      <c r="W232" s="298"/>
      <c r="X232" s="298"/>
      <c r="Y232" s="298"/>
      <c r="Z232" s="298"/>
      <c r="AA232" s="298"/>
      <c r="AB232" s="298"/>
      <c r="AC232" s="298"/>
      <c r="AD232" s="298"/>
    </row>
    <row r="233" ht="20.25" customHeight="1">
      <c r="A233" s="298"/>
      <c r="B233" s="298"/>
      <c r="C233" s="298"/>
      <c r="D233" s="298"/>
      <c r="E233" s="298"/>
      <c r="F233" s="298"/>
      <c r="G233" s="298"/>
      <c r="H233" s="298"/>
      <c r="I233" s="298"/>
      <c r="J233" s="298"/>
      <c r="K233" s="298"/>
      <c r="L233" s="298"/>
      <c r="M233" s="298"/>
      <c r="N233" s="298"/>
      <c r="O233" s="298"/>
      <c r="P233" s="298"/>
      <c r="Q233" s="298"/>
      <c r="R233" s="298"/>
      <c r="S233" s="298"/>
      <c r="T233" s="298"/>
      <c r="U233" s="298"/>
      <c r="V233" s="298"/>
      <c r="W233" s="298"/>
      <c r="X233" s="298"/>
      <c r="Y233" s="298"/>
      <c r="Z233" s="298"/>
      <c r="AA233" s="298"/>
      <c r="AB233" s="298"/>
      <c r="AC233" s="298"/>
      <c r="AD233" s="298"/>
    </row>
    <row r="234" ht="20.25" customHeight="1">
      <c r="A234" s="298"/>
      <c r="B234" s="298"/>
      <c r="C234" s="298"/>
      <c r="D234" s="298"/>
      <c r="E234" s="298"/>
      <c r="F234" s="298"/>
      <c r="G234" s="298"/>
      <c r="H234" s="298"/>
      <c r="I234" s="298"/>
      <c r="J234" s="298"/>
      <c r="K234" s="298"/>
      <c r="L234" s="298"/>
      <c r="M234" s="298"/>
      <c r="N234" s="298"/>
      <c r="O234" s="298"/>
      <c r="P234" s="298"/>
      <c r="Q234" s="298"/>
      <c r="R234" s="298"/>
      <c r="S234" s="298"/>
      <c r="T234" s="298"/>
      <c r="U234" s="298"/>
      <c r="V234" s="298"/>
      <c r="W234" s="298"/>
      <c r="X234" s="298"/>
      <c r="Y234" s="298"/>
      <c r="Z234" s="298"/>
      <c r="AA234" s="298"/>
      <c r="AB234" s="298"/>
      <c r="AC234" s="298"/>
      <c r="AD234" s="298"/>
    </row>
    <row r="235" ht="20.25" customHeight="1">
      <c r="A235" s="298"/>
      <c r="B235" s="298"/>
      <c r="C235" s="298"/>
      <c r="D235" s="298"/>
      <c r="E235" s="298"/>
      <c r="F235" s="298"/>
      <c r="G235" s="298"/>
      <c r="H235" s="298"/>
      <c r="I235" s="298"/>
      <c r="J235" s="298"/>
      <c r="K235" s="298"/>
      <c r="L235" s="298"/>
      <c r="M235" s="298"/>
      <c r="N235" s="298"/>
      <c r="O235" s="298"/>
      <c r="P235" s="298"/>
      <c r="Q235" s="298"/>
      <c r="R235" s="298"/>
      <c r="S235" s="298"/>
      <c r="T235" s="298"/>
      <c r="U235" s="298"/>
      <c r="V235" s="298"/>
      <c r="W235" s="298"/>
      <c r="X235" s="298"/>
      <c r="Y235" s="298"/>
      <c r="Z235" s="298"/>
      <c r="AA235" s="298"/>
      <c r="AB235" s="298"/>
      <c r="AC235" s="298"/>
      <c r="AD235" s="298"/>
    </row>
    <row r="236" ht="20.25" customHeight="1">
      <c r="A236" s="298"/>
      <c r="B236" s="298"/>
      <c r="C236" s="298"/>
      <c r="D236" s="298"/>
      <c r="E236" s="298"/>
      <c r="F236" s="298"/>
      <c r="G236" s="298"/>
      <c r="H236" s="298"/>
      <c r="I236" s="298"/>
      <c r="J236" s="298"/>
      <c r="K236" s="298"/>
      <c r="L236" s="298"/>
      <c r="M236" s="298"/>
      <c r="N236" s="298"/>
      <c r="O236" s="298"/>
      <c r="P236" s="298"/>
      <c r="Q236" s="298"/>
      <c r="R236" s="298"/>
      <c r="S236" s="298"/>
      <c r="T236" s="298"/>
      <c r="U236" s="298"/>
      <c r="V236" s="298"/>
      <c r="W236" s="298"/>
      <c r="X236" s="298"/>
      <c r="Y236" s="298"/>
      <c r="Z236" s="298"/>
      <c r="AA236" s="298"/>
      <c r="AB236" s="298"/>
      <c r="AC236" s="298"/>
      <c r="AD236" s="298"/>
    </row>
    <row r="237" ht="20.25" customHeight="1">
      <c r="A237" s="298"/>
      <c r="B237" s="298"/>
      <c r="C237" s="298"/>
      <c r="D237" s="298"/>
      <c r="E237" s="298"/>
      <c r="F237" s="298"/>
      <c r="G237" s="298"/>
      <c r="H237" s="298"/>
      <c r="I237" s="298"/>
      <c r="J237" s="298"/>
      <c r="K237" s="298"/>
      <c r="L237" s="298"/>
      <c r="M237" s="298"/>
      <c r="N237" s="298"/>
      <c r="O237" s="298"/>
      <c r="P237" s="298"/>
      <c r="Q237" s="298"/>
      <c r="R237" s="298"/>
      <c r="S237" s="298"/>
      <c r="T237" s="298"/>
      <c r="U237" s="298"/>
      <c r="V237" s="298"/>
      <c r="W237" s="298"/>
      <c r="X237" s="298"/>
      <c r="Y237" s="298"/>
      <c r="Z237" s="298"/>
      <c r="AA237" s="298"/>
      <c r="AB237" s="298"/>
      <c r="AC237" s="298"/>
      <c r="AD237" s="298"/>
    </row>
    <row r="238" ht="20.25" customHeight="1">
      <c r="A238" s="298"/>
      <c r="B238" s="298"/>
      <c r="C238" s="298"/>
      <c r="D238" s="298"/>
      <c r="E238" s="298"/>
      <c r="F238" s="298"/>
      <c r="G238" s="298"/>
      <c r="H238" s="298"/>
      <c r="I238" s="298"/>
      <c r="J238" s="298"/>
      <c r="K238" s="298"/>
      <c r="L238" s="298"/>
      <c r="M238" s="298"/>
      <c r="N238" s="298"/>
      <c r="O238" s="298"/>
      <c r="P238" s="298"/>
      <c r="Q238" s="298"/>
      <c r="R238" s="298"/>
      <c r="S238" s="298"/>
      <c r="T238" s="298"/>
      <c r="U238" s="298"/>
      <c r="V238" s="298"/>
      <c r="W238" s="298"/>
      <c r="X238" s="298"/>
      <c r="Y238" s="298"/>
      <c r="Z238" s="298"/>
      <c r="AA238" s="298"/>
      <c r="AB238" s="298"/>
      <c r="AC238" s="298"/>
      <c r="AD238" s="298"/>
    </row>
    <row r="239" ht="20.25" customHeight="1">
      <c r="A239" s="298"/>
      <c r="B239" s="298"/>
      <c r="C239" s="298"/>
      <c r="D239" s="298"/>
      <c r="E239" s="298"/>
      <c r="F239" s="298"/>
      <c r="G239" s="298"/>
      <c r="H239" s="298"/>
      <c r="I239" s="298"/>
      <c r="J239" s="298"/>
      <c r="K239" s="298"/>
      <c r="L239" s="298"/>
      <c r="M239" s="298"/>
      <c r="N239" s="298"/>
      <c r="O239" s="298"/>
      <c r="P239" s="298"/>
      <c r="Q239" s="298"/>
      <c r="R239" s="298"/>
      <c r="S239" s="298"/>
      <c r="T239" s="298"/>
      <c r="U239" s="298"/>
      <c r="V239" s="298"/>
      <c r="W239" s="298"/>
      <c r="X239" s="298"/>
      <c r="Y239" s="298"/>
      <c r="Z239" s="298"/>
      <c r="AA239" s="298"/>
      <c r="AB239" s="298"/>
      <c r="AC239" s="298"/>
      <c r="AD239" s="298"/>
    </row>
    <row r="240" ht="20.25" customHeight="1">
      <c r="A240" s="298"/>
      <c r="B240" s="298"/>
      <c r="C240" s="298"/>
      <c r="D240" s="298"/>
      <c r="E240" s="298"/>
      <c r="F240" s="298"/>
      <c r="G240" s="298"/>
      <c r="H240" s="298"/>
      <c r="I240" s="298"/>
      <c r="J240" s="298"/>
      <c r="K240" s="298"/>
      <c r="L240" s="298"/>
      <c r="M240" s="298"/>
      <c r="N240" s="298"/>
      <c r="O240" s="298"/>
      <c r="P240" s="298"/>
      <c r="Q240" s="298"/>
      <c r="R240" s="298"/>
      <c r="S240" s="298"/>
      <c r="T240" s="298"/>
      <c r="U240" s="298"/>
      <c r="V240" s="298"/>
      <c r="W240" s="298"/>
      <c r="X240" s="298"/>
      <c r="Y240" s="298"/>
      <c r="Z240" s="298"/>
      <c r="AA240" s="298"/>
      <c r="AB240" s="298"/>
      <c r="AC240" s="298"/>
      <c r="AD240" s="298"/>
    </row>
    <row r="241" ht="20.25" customHeight="1">
      <c r="A241" s="298"/>
      <c r="B241" s="298"/>
      <c r="C241" s="298"/>
      <c r="D241" s="298"/>
      <c r="E241" s="298"/>
      <c r="F241" s="298"/>
      <c r="G241" s="298"/>
      <c r="H241" s="298"/>
      <c r="I241" s="298"/>
      <c r="J241" s="298"/>
      <c r="K241" s="298"/>
      <c r="L241" s="298"/>
      <c r="M241" s="298"/>
      <c r="N241" s="298"/>
      <c r="O241" s="298"/>
      <c r="P241" s="298"/>
      <c r="Q241" s="298"/>
      <c r="R241" s="298"/>
      <c r="S241" s="298"/>
      <c r="T241" s="298"/>
      <c r="U241" s="298"/>
      <c r="V241" s="298"/>
      <c r="W241" s="298"/>
      <c r="X241" s="298"/>
      <c r="Y241" s="298"/>
      <c r="Z241" s="298"/>
      <c r="AA241" s="298"/>
      <c r="AB241" s="298"/>
      <c r="AC241" s="298"/>
      <c r="AD241" s="298"/>
    </row>
    <row r="242" ht="20.25" customHeight="1">
      <c r="A242" s="298"/>
      <c r="B242" s="298"/>
      <c r="C242" s="298"/>
      <c r="D242" s="298"/>
      <c r="E242" s="298"/>
      <c r="F242" s="298"/>
      <c r="G242" s="298"/>
      <c r="H242" s="298"/>
      <c r="I242" s="298"/>
      <c r="J242" s="298"/>
      <c r="K242" s="298"/>
      <c r="L242" s="298"/>
      <c r="M242" s="298"/>
      <c r="N242" s="298"/>
      <c r="O242" s="298"/>
      <c r="P242" s="298"/>
      <c r="Q242" s="298"/>
      <c r="R242" s="298"/>
      <c r="S242" s="298"/>
      <c r="T242" s="298"/>
      <c r="U242" s="298"/>
      <c r="V242" s="298"/>
      <c r="W242" s="298"/>
      <c r="X242" s="298"/>
      <c r="Y242" s="298"/>
      <c r="Z242" s="298"/>
      <c r="AA242" s="298"/>
      <c r="AB242" s="298"/>
      <c r="AC242" s="298"/>
      <c r="AD242" s="298"/>
    </row>
    <row r="243" ht="20.25" customHeight="1">
      <c r="A243" s="298"/>
      <c r="B243" s="298"/>
      <c r="C243" s="298"/>
      <c r="D243" s="298"/>
      <c r="E243" s="298"/>
      <c r="F243" s="298"/>
      <c r="G243" s="298"/>
      <c r="H243" s="298"/>
      <c r="I243" s="298"/>
      <c r="J243" s="298"/>
      <c r="K243" s="298"/>
      <c r="L243" s="298"/>
      <c r="M243" s="298"/>
      <c r="N243" s="298"/>
      <c r="O243" s="298"/>
      <c r="P243" s="298"/>
      <c r="Q243" s="298"/>
      <c r="R243" s="298"/>
      <c r="S243" s="298"/>
      <c r="T243" s="298"/>
      <c r="U243" s="298"/>
      <c r="V243" s="298"/>
      <c r="W243" s="298"/>
      <c r="X243" s="298"/>
      <c r="Y243" s="298"/>
      <c r="Z243" s="298"/>
      <c r="AA243" s="298"/>
      <c r="AB243" s="298"/>
      <c r="AC243" s="298"/>
      <c r="AD243" s="298"/>
    </row>
    <row r="244" ht="20.25" customHeight="1">
      <c r="A244" s="298"/>
      <c r="B244" s="298"/>
      <c r="C244" s="298"/>
      <c r="D244" s="298"/>
      <c r="E244" s="298"/>
      <c r="F244" s="298"/>
      <c r="G244" s="298"/>
      <c r="H244" s="298"/>
      <c r="I244" s="298"/>
      <c r="J244" s="298"/>
      <c r="K244" s="298"/>
      <c r="L244" s="298"/>
      <c r="M244" s="298"/>
      <c r="N244" s="298"/>
      <c r="O244" s="298"/>
      <c r="P244" s="298"/>
      <c r="Q244" s="298"/>
      <c r="R244" s="298"/>
      <c r="S244" s="298"/>
      <c r="T244" s="298"/>
      <c r="U244" s="298"/>
      <c r="V244" s="298"/>
      <c r="W244" s="298"/>
      <c r="X244" s="298"/>
      <c r="Y244" s="298"/>
      <c r="Z244" s="298"/>
      <c r="AA244" s="298"/>
      <c r="AB244" s="298"/>
      <c r="AC244" s="298"/>
      <c r="AD244" s="298"/>
    </row>
    <row r="245" ht="20.25" customHeight="1">
      <c r="A245" s="298"/>
      <c r="B245" s="298"/>
      <c r="C245" s="298"/>
      <c r="D245" s="298"/>
      <c r="E245" s="298"/>
      <c r="F245" s="298"/>
      <c r="G245" s="298"/>
      <c r="H245" s="298"/>
      <c r="I245" s="298"/>
      <c r="J245" s="298"/>
      <c r="K245" s="298"/>
      <c r="L245" s="298"/>
      <c r="M245" s="298"/>
      <c r="N245" s="298"/>
      <c r="O245" s="298"/>
      <c r="P245" s="298"/>
      <c r="Q245" s="298"/>
      <c r="R245" s="298"/>
      <c r="S245" s="298"/>
      <c r="T245" s="298"/>
      <c r="U245" s="298"/>
      <c r="V245" s="298"/>
      <c r="W245" s="298"/>
      <c r="X245" s="298"/>
      <c r="Y245" s="298"/>
      <c r="Z245" s="298"/>
      <c r="AA245" s="298"/>
      <c r="AB245" s="298"/>
      <c r="AC245" s="298"/>
      <c r="AD245" s="298"/>
    </row>
    <row r="246" ht="20.25" customHeight="1">
      <c r="A246" s="298"/>
      <c r="B246" s="298"/>
      <c r="C246" s="298"/>
      <c r="D246" s="298"/>
      <c r="E246" s="298"/>
      <c r="F246" s="298"/>
      <c r="G246" s="298"/>
      <c r="H246" s="298"/>
      <c r="I246" s="298"/>
      <c r="J246" s="298"/>
      <c r="K246" s="298"/>
      <c r="L246" s="298"/>
      <c r="M246" s="298"/>
      <c r="N246" s="298"/>
      <c r="O246" s="298"/>
      <c r="P246" s="298"/>
      <c r="Q246" s="298"/>
      <c r="R246" s="298"/>
      <c r="S246" s="298"/>
      <c r="T246" s="298"/>
      <c r="U246" s="298"/>
      <c r="V246" s="298"/>
      <c r="W246" s="298"/>
      <c r="X246" s="298"/>
      <c r="Y246" s="298"/>
      <c r="Z246" s="298"/>
      <c r="AA246" s="298"/>
      <c r="AB246" s="298"/>
      <c r="AC246" s="298"/>
      <c r="AD246" s="298"/>
    </row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paperSize="9" scale="53" orientation="landscape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31.14"/>
    <col customWidth="1" min="3" max="5" width="19.86"/>
    <col customWidth="1" min="6" max="6" width="98.43"/>
    <col customWidth="1" min="7" max="7" width="27.14"/>
    <col customWidth="1" min="8" max="22" width="19.86"/>
  </cols>
  <sheetData>
    <row r="1" ht="23.25" customHeight="1">
      <c r="A1" s="472" t="s">
        <v>53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</row>
    <row r="2" ht="23.25" customHeight="1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</row>
    <row r="3" ht="23.25" customHeight="1">
      <c r="A3" s="472" t="s">
        <v>116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</row>
    <row r="4" ht="23.25" customHeight="1">
      <c r="A4" s="7"/>
      <c r="B4" s="7"/>
      <c r="C4" s="7"/>
      <c r="D4" s="7"/>
      <c r="E4" s="7"/>
      <c r="F4" s="473"/>
      <c r="G4" s="473"/>
      <c r="H4" s="473"/>
      <c r="I4" s="473"/>
      <c r="J4" s="473"/>
      <c r="K4" s="473"/>
      <c r="L4" s="7"/>
      <c r="M4" s="7"/>
      <c r="N4" s="7"/>
      <c r="O4" s="7"/>
      <c r="P4" s="7"/>
      <c r="Q4" s="7"/>
      <c r="R4" s="7"/>
      <c r="S4" s="7"/>
      <c r="T4" s="7"/>
      <c r="U4" s="7"/>
      <c r="V4" s="7"/>
    </row>
    <row r="5" ht="23.25" customHeight="1">
      <c r="A5" s="472" t="s">
        <v>117</v>
      </c>
      <c r="B5" s="358" t="s">
        <v>176</v>
      </c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</row>
    <row r="6" ht="23.25" customHeight="1">
      <c r="A6" s="7"/>
      <c r="B6" s="7"/>
      <c r="C6" s="7"/>
      <c r="D6" s="7"/>
      <c r="E6" s="7"/>
      <c r="F6" s="7"/>
      <c r="G6" s="474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</row>
    <row r="7" ht="33.0" customHeight="1">
      <c r="A7" s="475"/>
      <c r="B7" s="476"/>
      <c r="C7" s="477"/>
      <c r="D7" s="478"/>
      <c r="E7" s="479"/>
      <c r="F7" s="479"/>
      <c r="G7" s="479"/>
      <c r="H7" s="479"/>
      <c r="I7" s="479"/>
      <c r="J7" s="479"/>
      <c r="K7" s="479"/>
      <c r="L7" s="479"/>
      <c r="M7" s="479"/>
      <c r="N7" s="479"/>
      <c r="O7" s="479"/>
      <c r="P7" s="479"/>
      <c r="Q7" s="479"/>
      <c r="R7" s="479"/>
      <c r="S7" s="479"/>
      <c r="T7" s="479"/>
      <c r="U7" s="479"/>
      <c r="V7" s="479"/>
    </row>
    <row r="8" ht="33.0" customHeight="1">
      <c r="A8" s="480"/>
      <c r="B8" s="481"/>
      <c r="C8" s="477"/>
      <c r="D8" s="478"/>
      <c r="E8" s="479"/>
      <c r="F8" s="479"/>
      <c r="G8" s="479"/>
      <c r="H8" s="479"/>
      <c r="I8" s="479"/>
      <c r="J8" s="479"/>
      <c r="K8" s="479"/>
      <c r="L8" s="479"/>
      <c r="M8" s="479"/>
      <c r="N8" s="479"/>
      <c r="O8" s="479"/>
      <c r="P8" s="479"/>
      <c r="Q8" s="479"/>
      <c r="R8" s="479"/>
      <c r="S8" s="479"/>
      <c r="T8" s="479"/>
      <c r="U8" s="479"/>
      <c r="V8" s="479"/>
    </row>
    <row r="9" ht="33.0" customHeight="1">
      <c r="A9" s="475"/>
      <c r="B9" s="476"/>
      <c r="C9" s="477"/>
      <c r="D9" s="478"/>
      <c r="E9" s="482"/>
      <c r="F9" s="482"/>
      <c r="G9" s="482"/>
      <c r="H9" s="482"/>
      <c r="I9" s="482"/>
      <c r="J9" s="482"/>
      <c r="K9" s="482"/>
      <c r="L9" s="482"/>
      <c r="M9" s="482"/>
      <c r="N9" s="482"/>
      <c r="O9" s="482"/>
      <c r="P9" s="482"/>
      <c r="Q9" s="482"/>
      <c r="R9" s="482"/>
      <c r="S9" s="482"/>
      <c r="T9" s="482"/>
      <c r="U9" s="482"/>
      <c r="V9" s="482"/>
    </row>
    <row r="10" ht="33.0" customHeight="1">
      <c r="A10" s="475"/>
      <c r="B10" s="476"/>
      <c r="C10" s="477"/>
      <c r="D10" s="478"/>
      <c r="E10" s="479"/>
      <c r="F10" s="479"/>
      <c r="G10" s="479"/>
      <c r="H10" s="479"/>
      <c r="I10" s="479"/>
      <c r="J10" s="479"/>
      <c r="K10" s="479"/>
      <c r="L10" s="479"/>
      <c r="M10" s="479"/>
      <c r="N10" s="479"/>
      <c r="O10" s="479"/>
      <c r="P10" s="479"/>
      <c r="Q10" s="479"/>
      <c r="R10" s="479"/>
      <c r="S10" s="479"/>
      <c r="T10" s="479"/>
      <c r="U10" s="479"/>
      <c r="V10" s="479"/>
    </row>
    <row r="11" ht="33.0" customHeight="1">
      <c r="A11" s="475"/>
      <c r="B11" s="476"/>
      <c r="C11" s="477"/>
      <c r="D11" s="478"/>
      <c r="E11" s="479"/>
      <c r="F11" s="479"/>
      <c r="G11" s="479"/>
      <c r="H11" s="479"/>
      <c r="I11" s="479"/>
      <c r="J11" s="479"/>
      <c r="K11" s="479"/>
      <c r="L11" s="479"/>
      <c r="M11" s="479"/>
      <c r="N11" s="479"/>
      <c r="O11" s="479"/>
      <c r="P11" s="479"/>
      <c r="Q11" s="479"/>
      <c r="R11" s="479"/>
      <c r="S11" s="479"/>
      <c r="T11" s="479"/>
      <c r="U11" s="479"/>
      <c r="V11" s="479"/>
    </row>
    <row r="12" ht="33.0" customHeight="1">
      <c r="A12" s="475"/>
      <c r="B12" s="476"/>
      <c r="C12" s="477"/>
      <c r="D12" s="478"/>
      <c r="E12" s="479"/>
      <c r="F12" s="479"/>
      <c r="G12" s="479"/>
      <c r="H12" s="479"/>
      <c r="I12" s="479"/>
      <c r="J12" s="479"/>
      <c r="K12" s="479"/>
      <c r="L12" s="479"/>
      <c r="M12" s="479"/>
      <c r="N12" s="479"/>
      <c r="O12" s="479"/>
      <c r="P12" s="479"/>
      <c r="Q12" s="479"/>
      <c r="R12" s="479"/>
      <c r="S12" s="479"/>
      <c r="T12" s="479"/>
      <c r="U12" s="479"/>
      <c r="V12" s="479"/>
    </row>
    <row r="13" ht="33.0" customHeight="1">
      <c r="A13" s="475"/>
      <c r="B13" s="476"/>
      <c r="C13" s="477"/>
      <c r="D13" s="478"/>
      <c r="E13" s="479"/>
      <c r="F13" s="479"/>
      <c r="G13" s="479"/>
      <c r="H13" s="479"/>
      <c r="I13" s="479"/>
      <c r="J13" s="479"/>
      <c r="K13" s="479"/>
      <c r="L13" s="479"/>
      <c r="M13" s="479"/>
      <c r="N13" s="479"/>
      <c r="O13" s="479"/>
      <c r="P13" s="479"/>
      <c r="Q13" s="479"/>
      <c r="R13" s="479"/>
      <c r="S13" s="479"/>
      <c r="T13" s="479"/>
      <c r="U13" s="479"/>
      <c r="V13" s="479"/>
    </row>
    <row r="14" ht="33.0" customHeight="1">
      <c r="A14" s="475"/>
      <c r="B14" s="476"/>
      <c r="C14" s="475"/>
      <c r="D14" s="478"/>
      <c r="E14" s="479"/>
      <c r="F14" s="479"/>
      <c r="G14" s="479"/>
      <c r="H14" s="479"/>
      <c r="I14" s="479"/>
      <c r="J14" s="479"/>
      <c r="K14" s="479"/>
      <c r="L14" s="479"/>
      <c r="M14" s="479"/>
      <c r="N14" s="479"/>
      <c r="O14" s="479"/>
      <c r="P14" s="479"/>
      <c r="Q14" s="479"/>
      <c r="R14" s="479"/>
      <c r="S14" s="479"/>
      <c r="T14" s="479"/>
      <c r="U14" s="479"/>
      <c r="V14" s="479"/>
    </row>
    <row r="15" ht="33.0" customHeight="1">
      <c r="A15" s="475"/>
      <c r="B15" s="476"/>
      <c r="C15" s="477"/>
      <c r="D15" s="478"/>
      <c r="E15" s="479"/>
      <c r="F15" s="479"/>
      <c r="G15" s="479"/>
      <c r="H15" s="479"/>
      <c r="I15" s="479"/>
      <c r="J15" s="479"/>
      <c r="K15" s="479"/>
      <c r="L15" s="479"/>
      <c r="M15" s="479"/>
      <c r="N15" s="479"/>
      <c r="O15" s="479"/>
      <c r="P15" s="479"/>
      <c r="Q15" s="479"/>
      <c r="R15" s="479"/>
      <c r="S15" s="479"/>
      <c r="T15" s="479"/>
      <c r="U15" s="479"/>
      <c r="V15" s="479"/>
    </row>
    <row r="16" ht="33.0" customHeight="1">
      <c r="A16" s="475"/>
      <c r="B16" s="476"/>
      <c r="C16" s="477"/>
      <c r="D16" s="478"/>
      <c r="E16" s="482"/>
      <c r="F16" s="482"/>
      <c r="G16" s="482"/>
      <c r="H16" s="482"/>
      <c r="I16" s="482"/>
      <c r="J16" s="482"/>
      <c r="K16" s="482"/>
      <c r="L16" s="482"/>
      <c r="M16" s="482"/>
      <c r="N16" s="482"/>
      <c r="O16" s="482"/>
      <c r="P16" s="482"/>
      <c r="Q16" s="482"/>
      <c r="R16" s="482"/>
      <c r="S16" s="482"/>
      <c r="T16" s="482"/>
      <c r="U16" s="482"/>
      <c r="V16" s="482"/>
    </row>
    <row r="17" ht="33.0" customHeight="1">
      <c r="A17" s="475"/>
      <c r="B17" s="476"/>
      <c r="C17" s="477"/>
      <c r="D17" s="478"/>
      <c r="E17" s="479"/>
      <c r="F17" s="479"/>
      <c r="G17" s="479"/>
      <c r="H17" s="479"/>
      <c r="I17" s="479"/>
      <c r="J17" s="479"/>
      <c r="K17" s="479"/>
      <c r="L17" s="479"/>
      <c r="M17" s="479"/>
      <c r="N17" s="479"/>
      <c r="O17" s="479"/>
      <c r="P17" s="479"/>
      <c r="Q17" s="479"/>
      <c r="R17" s="479"/>
      <c r="S17" s="479"/>
      <c r="T17" s="479"/>
      <c r="U17" s="479"/>
      <c r="V17" s="479"/>
    </row>
    <row r="18" ht="33.0" customHeight="1">
      <c r="A18" s="475"/>
      <c r="B18" s="476"/>
      <c r="C18" s="477"/>
      <c r="D18" s="478"/>
      <c r="E18" s="482"/>
      <c r="F18" s="482"/>
      <c r="G18" s="482"/>
      <c r="H18" s="482"/>
      <c r="I18" s="482"/>
      <c r="J18" s="482"/>
      <c r="K18" s="482"/>
      <c r="L18" s="482"/>
      <c r="M18" s="482"/>
      <c r="N18" s="482"/>
      <c r="O18" s="482"/>
      <c r="P18" s="482"/>
      <c r="Q18" s="482"/>
      <c r="R18" s="482"/>
      <c r="S18" s="482"/>
      <c r="T18" s="482"/>
      <c r="U18" s="482"/>
      <c r="V18" s="482"/>
    </row>
    <row r="19" ht="33.0" customHeight="1">
      <c r="A19" s="475"/>
      <c r="B19" s="476"/>
      <c r="C19" s="477"/>
      <c r="D19" s="478"/>
      <c r="E19" s="479"/>
      <c r="F19" s="479"/>
      <c r="G19" s="479"/>
      <c r="H19" s="479"/>
      <c r="I19" s="479"/>
      <c r="J19" s="479"/>
      <c r="K19" s="479"/>
      <c r="L19" s="479"/>
      <c r="M19" s="479"/>
      <c r="N19" s="479"/>
      <c r="O19" s="479"/>
      <c r="P19" s="479"/>
      <c r="Q19" s="479"/>
      <c r="R19" s="479"/>
      <c r="S19" s="479"/>
      <c r="T19" s="479"/>
      <c r="U19" s="479"/>
      <c r="V19" s="479"/>
    </row>
    <row r="20" ht="33.0" customHeight="1">
      <c r="A20" s="475"/>
      <c r="B20" s="476"/>
      <c r="C20" s="477"/>
      <c r="D20" s="478"/>
      <c r="E20" s="479"/>
      <c r="F20" s="479"/>
      <c r="G20" s="479"/>
      <c r="H20" s="479"/>
      <c r="I20" s="479"/>
      <c r="J20" s="479"/>
      <c r="K20" s="479"/>
      <c r="L20" s="479"/>
      <c r="M20" s="479"/>
      <c r="N20" s="479"/>
      <c r="O20" s="479"/>
      <c r="P20" s="479"/>
      <c r="Q20" s="479"/>
      <c r="R20" s="479"/>
      <c r="S20" s="479"/>
      <c r="T20" s="479"/>
      <c r="U20" s="479"/>
      <c r="V20" s="479"/>
    </row>
    <row r="21" ht="33.0" customHeight="1">
      <c r="A21" s="475"/>
      <c r="B21" s="476"/>
      <c r="C21" s="477"/>
      <c r="D21" s="478"/>
      <c r="E21" s="479"/>
      <c r="F21" s="479"/>
      <c r="G21" s="479"/>
      <c r="H21" s="479"/>
      <c r="I21" s="479"/>
      <c r="J21" s="479"/>
      <c r="K21" s="479"/>
      <c r="L21" s="479"/>
      <c r="M21" s="479"/>
      <c r="N21" s="479"/>
      <c r="O21" s="479"/>
      <c r="P21" s="479"/>
      <c r="Q21" s="479"/>
      <c r="R21" s="479"/>
      <c r="S21" s="479"/>
      <c r="T21" s="479"/>
      <c r="U21" s="479"/>
      <c r="V21" s="479"/>
    </row>
    <row r="22" ht="33.0" customHeight="1">
      <c r="A22" s="475"/>
      <c r="B22" s="476"/>
      <c r="C22" s="477"/>
      <c r="D22" s="478"/>
      <c r="E22" s="479"/>
      <c r="F22" s="479"/>
      <c r="G22" s="479"/>
      <c r="H22" s="479"/>
      <c r="I22" s="479"/>
      <c r="J22" s="479"/>
      <c r="K22" s="479"/>
      <c r="L22" s="479"/>
      <c r="M22" s="479"/>
      <c r="N22" s="479"/>
      <c r="O22" s="479"/>
      <c r="P22" s="479"/>
      <c r="Q22" s="479"/>
      <c r="R22" s="479"/>
      <c r="S22" s="479"/>
      <c r="T22" s="479"/>
      <c r="U22" s="479"/>
      <c r="V22" s="479"/>
    </row>
    <row r="23" ht="33.0" customHeight="1">
      <c r="A23" s="475"/>
      <c r="B23" s="476"/>
      <c r="C23" s="477"/>
      <c r="D23" s="478"/>
      <c r="E23" s="479"/>
      <c r="F23" s="479"/>
      <c r="G23" s="479"/>
      <c r="H23" s="479"/>
      <c r="I23" s="479"/>
      <c r="J23" s="479"/>
      <c r="K23" s="479"/>
      <c r="L23" s="479"/>
      <c r="M23" s="479"/>
      <c r="N23" s="479"/>
      <c r="O23" s="479"/>
      <c r="P23" s="479"/>
      <c r="Q23" s="479"/>
      <c r="R23" s="479"/>
      <c r="S23" s="479"/>
      <c r="T23" s="479"/>
      <c r="U23" s="479"/>
      <c r="V23" s="479"/>
    </row>
    <row r="24" ht="33.0" customHeight="1">
      <c r="A24" s="475"/>
      <c r="B24" s="476"/>
      <c r="C24" s="477"/>
      <c r="D24" s="483"/>
      <c r="E24" s="479"/>
      <c r="F24" s="479"/>
      <c r="G24" s="479"/>
      <c r="H24" s="479"/>
      <c r="I24" s="479"/>
      <c r="J24" s="479"/>
      <c r="K24" s="479"/>
      <c r="L24" s="479"/>
      <c r="M24" s="479"/>
      <c r="N24" s="479"/>
      <c r="O24" s="479"/>
      <c r="P24" s="479"/>
      <c r="Q24" s="479"/>
      <c r="R24" s="479"/>
      <c r="S24" s="479"/>
      <c r="T24" s="479"/>
      <c r="U24" s="479"/>
      <c r="V24" s="479"/>
    </row>
    <row r="25" ht="33.0" customHeight="1">
      <c r="A25" s="475"/>
      <c r="B25" s="476"/>
      <c r="C25" s="477"/>
      <c r="D25" s="483"/>
      <c r="E25" s="479"/>
      <c r="F25" s="479"/>
      <c r="G25" s="479"/>
      <c r="H25" s="479"/>
      <c r="I25" s="479"/>
      <c r="J25" s="479"/>
      <c r="K25" s="479"/>
      <c r="L25" s="479"/>
      <c r="M25" s="479"/>
      <c r="N25" s="479"/>
      <c r="O25" s="479"/>
      <c r="P25" s="479"/>
      <c r="Q25" s="479"/>
      <c r="R25" s="479"/>
      <c r="S25" s="479"/>
      <c r="T25" s="479"/>
      <c r="U25" s="479"/>
      <c r="V25" s="479"/>
    </row>
    <row r="26" ht="33.0" customHeight="1">
      <c r="A26" s="475"/>
      <c r="B26" s="476"/>
      <c r="C26" s="477"/>
      <c r="D26" s="483"/>
      <c r="E26" s="479"/>
      <c r="F26" s="479"/>
      <c r="G26" s="479"/>
      <c r="H26" s="479"/>
      <c r="I26" s="479"/>
      <c r="J26" s="479"/>
      <c r="K26" s="479"/>
      <c r="L26" s="479"/>
      <c r="M26" s="479"/>
      <c r="N26" s="479"/>
      <c r="O26" s="479"/>
      <c r="P26" s="479"/>
      <c r="Q26" s="479"/>
      <c r="R26" s="479"/>
      <c r="S26" s="479"/>
      <c r="T26" s="479"/>
      <c r="U26" s="479"/>
      <c r="V26" s="479"/>
    </row>
    <row r="27" ht="33.0" customHeight="1">
      <c r="A27" s="475"/>
      <c r="B27" s="476"/>
      <c r="C27" s="477"/>
      <c r="D27" s="483"/>
      <c r="E27" s="479"/>
      <c r="F27" s="479"/>
      <c r="G27" s="479"/>
      <c r="H27" s="479"/>
      <c r="I27" s="479"/>
      <c r="J27" s="479"/>
      <c r="K27" s="479"/>
      <c r="L27" s="479"/>
      <c r="M27" s="479"/>
      <c r="N27" s="479"/>
      <c r="O27" s="479"/>
      <c r="P27" s="479"/>
      <c r="Q27" s="479"/>
      <c r="R27" s="479"/>
      <c r="S27" s="479"/>
      <c r="T27" s="479"/>
      <c r="U27" s="479"/>
      <c r="V27" s="479"/>
    </row>
    <row r="28" ht="33.0" customHeight="1">
      <c r="A28" s="475"/>
      <c r="B28" s="476"/>
      <c r="C28" s="477"/>
      <c r="D28" s="483"/>
      <c r="E28" s="479"/>
      <c r="F28" s="479"/>
      <c r="G28" s="479"/>
      <c r="H28" s="479"/>
      <c r="I28" s="479"/>
      <c r="J28" s="479"/>
      <c r="K28" s="479"/>
      <c r="L28" s="479"/>
      <c r="M28" s="479"/>
      <c r="N28" s="479"/>
      <c r="O28" s="479"/>
      <c r="P28" s="479"/>
      <c r="Q28" s="479"/>
      <c r="R28" s="479"/>
      <c r="S28" s="479"/>
      <c r="T28" s="479"/>
      <c r="U28" s="479"/>
      <c r="V28" s="479"/>
    </row>
    <row r="29" ht="33.0" customHeight="1">
      <c r="A29" s="475"/>
      <c r="B29" s="476"/>
      <c r="C29" s="477"/>
      <c r="D29" s="478"/>
      <c r="E29" s="479"/>
      <c r="F29" s="479"/>
      <c r="G29" s="479"/>
      <c r="H29" s="479"/>
      <c r="I29" s="479"/>
      <c r="J29" s="479"/>
      <c r="K29" s="479"/>
      <c r="L29" s="479"/>
      <c r="M29" s="479"/>
      <c r="N29" s="479"/>
      <c r="O29" s="479"/>
      <c r="P29" s="479"/>
      <c r="Q29" s="479"/>
      <c r="R29" s="479"/>
      <c r="S29" s="479"/>
      <c r="T29" s="479"/>
      <c r="U29" s="479"/>
      <c r="V29" s="479"/>
    </row>
    <row r="30" ht="33.0" customHeight="1">
      <c r="A30" s="484"/>
      <c r="B30" s="358"/>
      <c r="C30" s="478"/>
      <c r="D30" s="478"/>
      <c r="E30" s="479"/>
      <c r="F30" s="479"/>
      <c r="G30" s="479"/>
      <c r="H30" s="479"/>
      <c r="I30" s="479"/>
      <c r="J30" s="479"/>
      <c r="K30" s="479"/>
      <c r="L30" s="479"/>
      <c r="M30" s="479"/>
      <c r="N30" s="479"/>
      <c r="O30" s="479"/>
      <c r="P30" s="479"/>
      <c r="Q30" s="479"/>
      <c r="R30" s="479"/>
      <c r="S30" s="479"/>
      <c r="T30" s="479"/>
      <c r="U30" s="479"/>
      <c r="V30" s="479"/>
    </row>
    <row r="31" ht="23.25" customHeight="1">
      <c r="A31" s="479"/>
      <c r="B31" s="479"/>
      <c r="C31" s="479"/>
      <c r="D31" s="479"/>
      <c r="E31" s="479"/>
      <c r="F31" s="479"/>
      <c r="G31" s="479"/>
      <c r="H31" s="479"/>
      <c r="I31" s="479"/>
      <c r="J31" s="479"/>
      <c r="K31" s="479"/>
      <c r="L31" s="479"/>
      <c r="M31" s="479"/>
      <c r="N31" s="479"/>
      <c r="O31" s="479"/>
      <c r="P31" s="479"/>
      <c r="Q31" s="479"/>
      <c r="R31" s="479"/>
      <c r="S31" s="479"/>
      <c r="T31" s="479"/>
      <c r="U31" s="479"/>
      <c r="V31" s="479"/>
    </row>
    <row r="32" ht="23.25" customHeight="1">
      <c r="A32" s="479"/>
      <c r="B32" s="479"/>
      <c r="C32" s="479"/>
      <c r="D32" s="479"/>
      <c r="E32" s="479"/>
      <c r="F32" s="479"/>
      <c r="G32" s="479"/>
      <c r="H32" s="479"/>
      <c r="I32" s="479"/>
      <c r="J32" s="479"/>
      <c r="K32" s="479"/>
      <c r="L32" s="479"/>
      <c r="M32" s="479"/>
      <c r="N32" s="479"/>
      <c r="O32" s="479"/>
      <c r="P32" s="479"/>
      <c r="Q32" s="479"/>
      <c r="R32" s="479"/>
      <c r="S32" s="479"/>
      <c r="T32" s="479"/>
      <c r="U32" s="479"/>
      <c r="V32" s="479"/>
    </row>
    <row r="33" ht="23.25" customHeight="1">
      <c r="A33" s="479"/>
      <c r="B33" s="479"/>
      <c r="C33" s="479"/>
      <c r="D33" s="479"/>
      <c r="E33" s="479"/>
      <c r="F33" s="479"/>
      <c r="G33" s="479"/>
      <c r="H33" s="479"/>
      <c r="I33" s="479"/>
      <c r="J33" s="479"/>
      <c r="K33" s="479"/>
      <c r="L33" s="479"/>
      <c r="M33" s="479"/>
      <c r="N33" s="479"/>
      <c r="O33" s="479"/>
      <c r="P33" s="479"/>
      <c r="Q33" s="479"/>
      <c r="R33" s="479"/>
      <c r="S33" s="479"/>
      <c r="T33" s="479"/>
      <c r="U33" s="479"/>
      <c r="V33" s="479"/>
    </row>
    <row r="34" ht="23.25" customHeight="1">
      <c r="A34" s="479"/>
      <c r="B34" s="479"/>
      <c r="C34" s="479"/>
      <c r="D34" s="479"/>
      <c r="E34" s="479"/>
      <c r="F34" s="479"/>
      <c r="G34" s="479"/>
      <c r="H34" s="479"/>
      <c r="I34" s="479"/>
      <c r="J34" s="479"/>
      <c r="K34" s="479"/>
      <c r="L34" s="479"/>
      <c r="M34" s="479"/>
      <c r="N34" s="479"/>
      <c r="O34" s="479"/>
      <c r="P34" s="479"/>
      <c r="Q34" s="479"/>
      <c r="R34" s="479"/>
      <c r="S34" s="479"/>
      <c r="T34" s="479"/>
      <c r="U34" s="479"/>
      <c r="V34" s="479"/>
    </row>
    <row r="35" ht="23.25" customHeight="1">
      <c r="A35" s="479"/>
      <c r="B35" s="479"/>
      <c r="C35" s="479"/>
      <c r="D35" s="479"/>
      <c r="E35" s="479"/>
      <c r="F35" s="479"/>
      <c r="G35" s="479"/>
      <c r="H35" s="479"/>
      <c r="I35" s="479"/>
      <c r="J35" s="479"/>
      <c r="K35" s="479"/>
      <c r="L35" s="479"/>
      <c r="M35" s="479"/>
      <c r="N35" s="479"/>
      <c r="O35" s="479"/>
      <c r="P35" s="479"/>
      <c r="Q35" s="479"/>
      <c r="R35" s="479"/>
      <c r="S35" s="479"/>
      <c r="T35" s="479"/>
      <c r="U35" s="479"/>
      <c r="V35" s="479"/>
    </row>
    <row r="36" ht="23.25" customHeight="1">
      <c r="A36" s="479"/>
      <c r="B36" s="479"/>
      <c r="C36" s="479"/>
      <c r="D36" s="479"/>
      <c r="E36" s="479"/>
      <c r="F36" s="479"/>
      <c r="G36" s="479"/>
      <c r="H36" s="479"/>
      <c r="I36" s="479"/>
      <c r="J36" s="479"/>
      <c r="K36" s="479"/>
      <c r="L36" s="479"/>
      <c r="M36" s="479"/>
      <c r="N36" s="479"/>
      <c r="O36" s="479"/>
      <c r="P36" s="479"/>
      <c r="Q36" s="479"/>
      <c r="R36" s="479"/>
      <c r="S36" s="479"/>
      <c r="T36" s="479"/>
      <c r="U36" s="479"/>
      <c r="V36" s="479"/>
    </row>
    <row r="37" ht="23.25" customHeight="1">
      <c r="A37" s="479"/>
      <c r="B37" s="479"/>
      <c r="C37" s="479"/>
      <c r="D37" s="479"/>
      <c r="E37" s="479"/>
      <c r="F37" s="479"/>
      <c r="G37" s="479"/>
      <c r="H37" s="479"/>
      <c r="I37" s="479"/>
      <c r="J37" s="479"/>
      <c r="K37" s="479"/>
      <c r="L37" s="479"/>
      <c r="M37" s="479"/>
      <c r="N37" s="479"/>
      <c r="O37" s="479"/>
      <c r="P37" s="479"/>
      <c r="Q37" s="479"/>
      <c r="R37" s="479"/>
      <c r="S37" s="479"/>
      <c r="T37" s="479"/>
      <c r="U37" s="479"/>
      <c r="V37" s="479"/>
    </row>
    <row r="38" ht="23.25" customHeight="1">
      <c r="A38" s="479"/>
      <c r="B38" s="479"/>
      <c r="C38" s="479"/>
      <c r="D38" s="479"/>
      <c r="E38" s="479"/>
      <c r="F38" s="479"/>
      <c r="G38" s="479"/>
      <c r="H38" s="479"/>
      <c r="I38" s="479"/>
      <c r="J38" s="479"/>
      <c r="K38" s="479"/>
      <c r="L38" s="479"/>
      <c r="M38" s="479"/>
      <c r="N38" s="479"/>
      <c r="O38" s="479"/>
      <c r="P38" s="479"/>
      <c r="Q38" s="479"/>
      <c r="R38" s="479"/>
      <c r="S38" s="479"/>
      <c r="T38" s="479"/>
      <c r="U38" s="479"/>
      <c r="V38" s="479"/>
    </row>
    <row r="39" ht="23.25" customHeight="1">
      <c r="A39" s="479"/>
      <c r="B39" s="479"/>
      <c r="C39" s="479"/>
      <c r="D39" s="479"/>
      <c r="E39" s="479"/>
      <c r="F39" s="479"/>
      <c r="G39" s="479"/>
      <c r="H39" s="479"/>
      <c r="I39" s="479"/>
      <c r="J39" s="479"/>
      <c r="K39" s="479"/>
      <c r="L39" s="479"/>
      <c r="M39" s="479"/>
      <c r="N39" s="479"/>
      <c r="O39" s="479"/>
      <c r="P39" s="479"/>
      <c r="Q39" s="479"/>
      <c r="R39" s="479"/>
      <c r="S39" s="479"/>
      <c r="T39" s="479"/>
      <c r="U39" s="479"/>
      <c r="V39" s="479"/>
    </row>
    <row r="40" ht="23.25" customHeight="1">
      <c r="A40" s="479"/>
      <c r="B40" s="479"/>
      <c r="C40" s="479"/>
      <c r="D40" s="479"/>
      <c r="E40" s="479"/>
      <c r="F40" s="479"/>
      <c r="G40" s="479"/>
      <c r="H40" s="479"/>
      <c r="I40" s="479"/>
      <c r="J40" s="479"/>
      <c r="K40" s="479"/>
      <c r="L40" s="479"/>
      <c r="M40" s="479"/>
      <c r="N40" s="479"/>
      <c r="O40" s="479"/>
      <c r="P40" s="479"/>
      <c r="Q40" s="479"/>
      <c r="R40" s="479"/>
      <c r="S40" s="479"/>
      <c r="T40" s="479"/>
      <c r="U40" s="479"/>
      <c r="V40" s="479"/>
    </row>
    <row r="41" ht="23.25" customHeight="1">
      <c r="A41" s="479"/>
      <c r="B41" s="479"/>
      <c r="C41" s="479"/>
      <c r="D41" s="479"/>
      <c r="E41" s="479"/>
      <c r="F41" s="479"/>
      <c r="G41" s="479"/>
      <c r="H41" s="479"/>
      <c r="I41" s="479"/>
      <c r="J41" s="479"/>
      <c r="K41" s="479"/>
      <c r="L41" s="479"/>
      <c r="M41" s="479"/>
      <c r="N41" s="479"/>
      <c r="O41" s="479"/>
      <c r="P41" s="479"/>
      <c r="Q41" s="479"/>
      <c r="R41" s="479"/>
      <c r="S41" s="479"/>
      <c r="T41" s="479"/>
      <c r="U41" s="479"/>
      <c r="V41" s="479"/>
    </row>
    <row r="42" ht="23.25" customHeight="1">
      <c r="A42" s="479"/>
      <c r="B42" s="479"/>
      <c r="C42" s="479"/>
      <c r="D42" s="479"/>
      <c r="E42" s="479"/>
      <c r="F42" s="479"/>
      <c r="G42" s="479"/>
      <c r="H42" s="479"/>
      <c r="I42" s="479"/>
      <c r="J42" s="479"/>
      <c r="K42" s="479"/>
      <c r="L42" s="479"/>
      <c r="M42" s="479"/>
      <c r="N42" s="479"/>
      <c r="O42" s="479"/>
      <c r="P42" s="479"/>
      <c r="Q42" s="479"/>
      <c r="R42" s="479"/>
      <c r="S42" s="479"/>
      <c r="T42" s="479"/>
      <c r="U42" s="479"/>
      <c r="V42" s="479"/>
    </row>
    <row r="43" ht="23.25" customHeight="1">
      <c r="A43" s="479"/>
      <c r="B43" s="479"/>
      <c r="C43" s="479"/>
      <c r="D43" s="479"/>
      <c r="E43" s="479"/>
      <c r="F43" s="479"/>
      <c r="G43" s="479"/>
      <c r="H43" s="479"/>
      <c r="I43" s="479"/>
      <c r="J43" s="479"/>
      <c r="K43" s="479"/>
      <c r="L43" s="479"/>
      <c r="M43" s="479"/>
      <c r="N43" s="479"/>
      <c r="O43" s="479"/>
      <c r="P43" s="479"/>
      <c r="Q43" s="479"/>
      <c r="R43" s="479"/>
      <c r="S43" s="479"/>
      <c r="T43" s="479"/>
      <c r="U43" s="479"/>
      <c r="V43" s="479"/>
    </row>
    <row r="44" ht="23.25" customHeight="1">
      <c r="A44" s="479"/>
      <c r="B44" s="479"/>
      <c r="C44" s="479"/>
      <c r="D44" s="479"/>
      <c r="E44" s="479"/>
      <c r="F44" s="479"/>
      <c r="G44" s="479"/>
      <c r="H44" s="479"/>
      <c r="I44" s="479"/>
      <c r="J44" s="479"/>
      <c r="K44" s="479"/>
      <c r="L44" s="479"/>
      <c r="M44" s="479"/>
      <c r="N44" s="479"/>
      <c r="O44" s="479"/>
      <c r="P44" s="479"/>
      <c r="Q44" s="479"/>
      <c r="R44" s="479"/>
      <c r="S44" s="479"/>
      <c r="T44" s="479"/>
      <c r="U44" s="479"/>
      <c r="V44" s="479"/>
    </row>
    <row r="45" ht="23.25" customHeight="1">
      <c r="A45" s="479"/>
      <c r="B45" s="479"/>
      <c r="C45" s="479"/>
      <c r="D45" s="479"/>
      <c r="E45" s="479"/>
      <c r="F45" s="479"/>
      <c r="G45" s="479"/>
      <c r="H45" s="479"/>
      <c r="I45" s="479"/>
      <c r="J45" s="479"/>
      <c r="K45" s="479"/>
      <c r="L45" s="479"/>
      <c r="M45" s="479"/>
      <c r="N45" s="479"/>
      <c r="O45" s="479"/>
      <c r="P45" s="479"/>
      <c r="Q45" s="479"/>
      <c r="R45" s="479"/>
      <c r="S45" s="479"/>
      <c r="T45" s="479"/>
      <c r="U45" s="479"/>
      <c r="V45" s="479"/>
    </row>
    <row r="46" ht="23.25" customHeight="1">
      <c r="A46" s="479"/>
      <c r="B46" s="479"/>
      <c r="C46" s="479"/>
      <c r="D46" s="479"/>
      <c r="E46" s="479"/>
      <c r="F46" s="479"/>
      <c r="G46" s="479"/>
      <c r="H46" s="479"/>
      <c r="I46" s="479"/>
      <c r="J46" s="479"/>
      <c r="K46" s="479"/>
      <c r="L46" s="479"/>
      <c r="M46" s="479"/>
      <c r="N46" s="479"/>
      <c r="O46" s="479"/>
      <c r="P46" s="479"/>
      <c r="Q46" s="479"/>
      <c r="R46" s="479"/>
      <c r="S46" s="479"/>
      <c r="T46" s="479"/>
      <c r="U46" s="479"/>
      <c r="V46" s="479"/>
    </row>
    <row r="47" ht="23.25" customHeight="1">
      <c r="A47" s="479"/>
      <c r="B47" s="479"/>
      <c r="C47" s="479"/>
      <c r="D47" s="479"/>
      <c r="E47" s="479"/>
      <c r="F47" s="479"/>
      <c r="G47" s="479"/>
      <c r="H47" s="479"/>
      <c r="I47" s="479"/>
      <c r="J47" s="479"/>
      <c r="K47" s="479"/>
      <c r="L47" s="479"/>
      <c r="M47" s="479"/>
      <c r="N47" s="479"/>
      <c r="O47" s="479"/>
      <c r="P47" s="479"/>
      <c r="Q47" s="479"/>
      <c r="R47" s="479"/>
      <c r="S47" s="479"/>
      <c r="T47" s="479"/>
      <c r="U47" s="479"/>
      <c r="V47" s="479"/>
    </row>
    <row r="48" ht="23.25" customHeight="1">
      <c r="A48" s="479"/>
      <c r="B48" s="479"/>
      <c r="C48" s="479"/>
      <c r="D48" s="479"/>
      <c r="E48" s="479"/>
      <c r="F48" s="479"/>
      <c r="G48" s="479"/>
      <c r="H48" s="479"/>
      <c r="I48" s="479"/>
      <c r="J48" s="479"/>
      <c r="K48" s="479"/>
      <c r="L48" s="479"/>
      <c r="M48" s="479"/>
      <c r="N48" s="479"/>
      <c r="O48" s="479"/>
      <c r="P48" s="479"/>
      <c r="Q48" s="479"/>
      <c r="R48" s="479"/>
      <c r="S48" s="479"/>
      <c r="T48" s="479"/>
      <c r="U48" s="479"/>
      <c r="V48" s="479"/>
    </row>
    <row r="49" ht="23.25" customHeight="1">
      <c r="A49" s="479"/>
      <c r="B49" s="479"/>
      <c r="C49" s="479"/>
      <c r="D49" s="479"/>
      <c r="E49" s="479"/>
      <c r="F49" s="479"/>
      <c r="G49" s="479"/>
      <c r="H49" s="479"/>
      <c r="I49" s="479"/>
      <c r="J49" s="479"/>
      <c r="K49" s="479"/>
      <c r="L49" s="479"/>
      <c r="M49" s="479"/>
      <c r="N49" s="479"/>
      <c r="O49" s="479"/>
      <c r="P49" s="479"/>
      <c r="Q49" s="479"/>
      <c r="R49" s="479"/>
      <c r="S49" s="479"/>
      <c r="T49" s="479"/>
      <c r="U49" s="479"/>
      <c r="V49" s="479"/>
    </row>
    <row r="50" ht="23.25" customHeight="1">
      <c r="A50" s="479"/>
      <c r="B50" s="479"/>
      <c r="C50" s="479"/>
      <c r="D50" s="479"/>
      <c r="E50" s="479"/>
      <c r="F50" s="479"/>
      <c r="G50" s="479"/>
      <c r="H50" s="479"/>
      <c r="I50" s="479"/>
      <c r="J50" s="479"/>
      <c r="K50" s="479"/>
      <c r="L50" s="479"/>
      <c r="M50" s="479"/>
      <c r="N50" s="479"/>
      <c r="O50" s="479"/>
      <c r="P50" s="479"/>
      <c r="Q50" s="479"/>
      <c r="R50" s="479"/>
      <c r="S50" s="479"/>
      <c r="T50" s="479"/>
      <c r="U50" s="479"/>
      <c r="V50" s="479"/>
    </row>
    <row r="51" ht="23.25" customHeight="1">
      <c r="A51" s="479"/>
      <c r="B51" s="479"/>
      <c r="C51" s="479"/>
      <c r="D51" s="479"/>
      <c r="E51" s="479"/>
      <c r="F51" s="479"/>
      <c r="G51" s="479"/>
      <c r="H51" s="479"/>
      <c r="I51" s="479"/>
      <c r="J51" s="479"/>
      <c r="K51" s="479"/>
      <c r="L51" s="479"/>
      <c r="M51" s="479"/>
      <c r="N51" s="479"/>
      <c r="O51" s="479"/>
      <c r="P51" s="479"/>
      <c r="Q51" s="479"/>
      <c r="R51" s="479"/>
      <c r="S51" s="479"/>
      <c r="T51" s="479"/>
      <c r="U51" s="479"/>
      <c r="V51" s="479"/>
    </row>
    <row r="52" ht="23.25" customHeight="1">
      <c r="A52" s="479"/>
      <c r="B52" s="479"/>
      <c r="C52" s="479"/>
      <c r="D52" s="479"/>
      <c r="E52" s="479"/>
      <c r="F52" s="479"/>
      <c r="G52" s="479"/>
      <c r="H52" s="479"/>
      <c r="I52" s="479"/>
      <c r="J52" s="479"/>
      <c r="K52" s="479"/>
      <c r="L52" s="479"/>
      <c r="M52" s="479"/>
      <c r="N52" s="479"/>
      <c r="O52" s="479"/>
      <c r="P52" s="479"/>
      <c r="Q52" s="479"/>
      <c r="R52" s="479"/>
      <c r="S52" s="479"/>
      <c r="T52" s="479"/>
      <c r="U52" s="479"/>
      <c r="V52" s="479"/>
    </row>
    <row r="53" ht="23.25" customHeight="1">
      <c r="A53" s="479"/>
      <c r="B53" s="479"/>
      <c r="C53" s="479"/>
      <c r="D53" s="479"/>
      <c r="E53" s="479"/>
      <c r="F53" s="479"/>
      <c r="G53" s="479"/>
      <c r="H53" s="479"/>
      <c r="I53" s="479"/>
      <c r="J53" s="479"/>
      <c r="K53" s="479"/>
      <c r="L53" s="479"/>
      <c r="M53" s="479"/>
      <c r="N53" s="479"/>
      <c r="O53" s="479"/>
      <c r="P53" s="479"/>
      <c r="Q53" s="479"/>
      <c r="R53" s="479"/>
      <c r="S53" s="479"/>
      <c r="T53" s="479"/>
      <c r="U53" s="479"/>
      <c r="V53" s="479"/>
    </row>
    <row r="54" ht="23.25" customHeight="1">
      <c r="A54" s="479"/>
      <c r="B54" s="479"/>
      <c r="C54" s="479"/>
      <c r="D54" s="479"/>
      <c r="E54" s="479"/>
      <c r="F54" s="479"/>
      <c r="G54" s="479"/>
      <c r="H54" s="479"/>
      <c r="I54" s="479"/>
      <c r="J54" s="479"/>
      <c r="K54" s="479"/>
      <c r="L54" s="479"/>
      <c r="M54" s="479"/>
      <c r="N54" s="479"/>
      <c r="O54" s="479"/>
      <c r="P54" s="479"/>
      <c r="Q54" s="479"/>
      <c r="R54" s="479"/>
      <c r="S54" s="479"/>
      <c r="T54" s="479"/>
      <c r="U54" s="479"/>
      <c r="V54" s="479"/>
    </row>
    <row r="55" ht="23.25" customHeight="1">
      <c r="A55" s="479"/>
      <c r="B55" s="479"/>
      <c r="C55" s="479"/>
      <c r="D55" s="479"/>
      <c r="E55" s="479"/>
      <c r="F55" s="479"/>
      <c r="G55" s="479"/>
      <c r="H55" s="479"/>
      <c r="I55" s="479"/>
      <c r="J55" s="479"/>
      <c r="K55" s="479"/>
      <c r="L55" s="479"/>
      <c r="M55" s="479"/>
      <c r="N55" s="479"/>
      <c r="O55" s="479"/>
      <c r="P55" s="479"/>
      <c r="Q55" s="479"/>
      <c r="R55" s="479"/>
      <c r="S55" s="479"/>
      <c r="T55" s="479"/>
      <c r="U55" s="479"/>
      <c r="V55" s="479"/>
    </row>
    <row r="56" ht="23.25" customHeight="1">
      <c r="A56" s="479"/>
      <c r="B56" s="479"/>
      <c r="C56" s="479"/>
      <c r="D56" s="479"/>
      <c r="E56" s="479"/>
      <c r="F56" s="479"/>
      <c r="G56" s="479"/>
      <c r="H56" s="479"/>
      <c r="I56" s="479"/>
      <c r="J56" s="479"/>
      <c r="K56" s="479"/>
      <c r="L56" s="479"/>
      <c r="M56" s="479"/>
      <c r="N56" s="479"/>
      <c r="O56" s="479"/>
      <c r="P56" s="479"/>
      <c r="Q56" s="479"/>
      <c r="R56" s="479"/>
      <c r="S56" s="479"/>
      <c r="T56" s="479"/>
      <c r="U56" s="479"/>
      <c r="V56" s="479"/>
    </row>
    <row r="57" ht="23.25" customHeight="1">
      <c r="A57" s="479"/>
      <c r="B57" s="479"/>
      <c r="C57" s="479"/>
      <c r="D57" s="479"/>
      <c r="E57" s="479"/>
      <c r="F57" s="479"/>
      <c r="G57" s="479"/>
      <c r="H57" s="479"/>
      <c r="I57" s="479"/>
      <c r="J57" s="479"/>
      <c r="K57" s="479"/>
      <c r="L57" s="479"/>
      <c r="M57" s="479"/>
      <c r="N57" s="479"/>
      <c r="O57" s="479"/>
      <c r="P57" s="479"/>
      <c r="Q57" s="479"/>
      <c r="R57" s="479"/>
      <c r="S57" s="479"/>
      <c r="T57" s="479"/>
      <c r="U57" s="479"/>
      <c r="V57" s="479"/>
    </row>
    <row r="58" ht="23.25" customHeight="1">
      <c r="A58" s="479"/>
      <c r="B58" s="479"/>
      <c r="C58" s="479"/>
      <c r="D58" s="479"/>
      <c r="E58" s="479"/>
      <c r="F58" s="479"/>
      <c r="G58" s="479"/>
      <c r="H58" s="479"/>
      <c r="I58" s="479"/>
      <c r="J58" s="479"/>
      <c r="K58" s="479"/>
      <c r="L58" s="479"/>
      <c r="M58" s="479"/>
      <c r="N58" s="479"/>
      <c r="O58" s="479"/>
      <c r="P58" s="479"/>
      <c r="Q58" s="479"/>
      <c r="R58" s="479"/>
      <c r="S58" s="479"/>
      <c r="T58" s="479"/>
      <c r="U58" s="479"/>
      <c r="V58" s="479"/>
    </row>
    <row r="59" ht="23.25" customHeight="1">
      <c r="A59" s="479"/>
      <c r="B59" s="479"/>
      <c r="C59" s="479"/>
      <c r="D59" s="479"/>
      <c r="E59" s="479"/>
      <c r="F59" s="479"/>
      <c r="G59" s="479"/>
      <c r="H59" s="479"/>
      <c r="I59" s="479"/>
      <c r="J59" s="479"/>
      <c r="K59" s="479"/>
      <c r="L59" s="479"/>
      <c r="M59" s="479"/>
      <c r="N59" s="479"/>
      <c r="O59" s="479"/>
      <c r="P59" s="479"/>
      <c r="Q59" s="479"/>
      <c r="R59" s="479"/>
      <c r="S59" s="479"/>
      <c r="T59" s="479"/>
      <c r="U59" s="479"/>
      <c r="V59" s="479"/>
    </row>
    <row r="60" ht="23.25" customHeight="1">
      <c r="A60" s="479"/>
      <c r="B60" s="479"/>
      <c r="C60" s="479"/>
      <c r="D60" s="479"/>
      <c r="E60" s="479"/>
      <c r="F60" s="479"/>
      <c r="G60" s="479"/>
      <c r="H60" s="479"/>
      <c r="I60" s="479"/>
      <c r="J60" s="479"/>
      <c r="K60" s="479"/>
      <c r="L60" s="479"/>
      <c r="M60" s="479"/>
      <c r="N60" s="479"/>
      <c r="O60" s="479"/>
      <c r="P60" s="479"/>
      <c r="Q60" s="479"/>
      <c r="R60" s="479"/>
      <c r="S60" s="479"/>
      <c r="T60" s="479"/>
      <c r="U60" s="479"/>
      <c r="V60" s="479"/>
    </row>
    <row r="61" ht="23.25" customHeight="1">
      <c r="A61" s="479"/>
      <c r="B61" s="479"/>
      <c r="C61" s="479"/>
      <c r="D61" s="479"/>
      <c r="E61" s="479"/>
      <c r="F61" s="479"/>
      <c r="G61" s="479"/>
      <c r="H61" s="479"/>
      <c r="I61" s="479"/>
      <c r="J61" s="479"/>
      <c r="K61" s="479"/>
      <c r="L61" s="479"/>
      <c r="M61" s="479"/>
      <c r="N61" s="479"/>
      <c r="O61" s="479"/>
      <c r="P61" s="479"/>
      <c r="Q61" s="479"/>
      <c r="R61" s="479"/>
      <c r="S61" s="479"/>
      <c r="T61" s="479"/>
      <c r="U61" s="479"/>
      <c r="V61" s="479"/>
    </row>
    <row r="62" ht="23.25" customHeight="1">
      <c r="A62" s="479"/>
      <c r="B62" s="479"/>
      <c r="C62" s="479"/>
      <c r="D62" s="479"/>
      <c r="E62" s="479"/>
      <c r="F62" s="479"/>
      <c r="G62" s="479"/>
      <c r="H62" s="479"/>
      <c r="I62" s="479"/>
      <c r="J62" s="479"/>
      <c r="K62" s="479"/>
      <c r="L62" s="479"/>
      <c r="M62" s="479"/>
      <c r="N62" s="479"/>
      <c r="O62" s="479"/>
      <c r="P62" s="479"/>
      <c r="Q62" s="479"/>
      <c r="R62" s="479"/>
      <c r="S62" s="479"/>
      <c r="T62" s="479"/>
      <c r="U62" s="479"/>
      <c r="V62" s="479"/>
    </row>
    <row r="63" ht="23.25" customHeight="1">
      <c r="A63" s="479"/>
      <c r="B63" s="479"/>
      <c r="C63" s="479"/>
      <c r="D63" s="479"/>
      <c r="E63" s="479"/>
      <c r="F63" s="479"/>
      <c r="G63" s="479"/>
      <c r="H63" s="479"/>
      <c r="I63" s="479"/>
      <c r="J63" s="479"/>
      <c r="K63" s="479"/>
      <c r="L63" s="479"/>
      <c r="M63" s="479"/>
      <c r="N63" s="479"/>
      <c r="O63" s="479"/>
      <c r="P63" s="479"/>
      <c r="Q63" s="479"/>
      <c r="R63" s="479"/>
      <c r="S63" s="479"/>
      <c r="T63" s="479"/>
      <c r="U63" s="479"/>
      <c r="V63" s="479"/>
    </row>
    <row r="64" ht="23.25" customHeight="1">
      <c r="A64" s="479"/>
      <c r="B64" s="479"/>
      <c r="C64" s="479"/>
      <c r="D64" s="479"/>
      <c r="E64" s="479"/>
      <c r="F64" s="479"/>
      <c r="G64" s="479"/>
      <c r="H64" s="479"/>
      <c r="I64" s="479"/>
      <c r="J64" s="479"/>
      <c r="K64" s="479"/>
      <c r="L64" s="479"/>
      <c r="M64" s="479"/>
      <c r="N64" s="479"/>
      <c r="O64" s="479"/>
      <c r="P64" s="479"/>
      <c r="Q64" s="479"/>
      <c r="R64" s="479"/>
      <c r="S64" s="479"/>
      <c r="T64" s="479"/>
      <c r="U64" s="479"/>
      <c r="V64" s="479"/>
    </row>
    <row r="65" ht="23.25" customHeight="1">
      <c r="A65" s="479"/>
      <c r="B65" s="479"/>
      <c r="C65" s="479"/>
      <c r="D65" s="479"/>
      <c r="E65" s="479"/>
      <c r="F65" s="479"/>
      <c r="G65" s="479"/>
      <c r="H65" s="479"/>
      <c r="I65" s="479"/>
      <c r="J65" s="479"/>
      <c r="K65" s="479"/>
      <c r="L65" s="479"/>
      <c r="M65" s="479"/>
      <c r="N65" s="479"/>
      <c r="O65" s="479"/>
      <c r="P65" s="479"/>
      <c r="Q65" s="479"/>
      <c r="R65" s="479"/>
      <c r="S65" s="479"/>
      <c r="T65" s="479"/>
      <c r="U65" s="479"/>
      <c r="V65" s="479"/>
    </row>
    <row r="66" ht="23.25" customHeight="1">
      <c r="A66" s="479"/>
      <c r="B66" s="479"/>
      <c r="C66" s="479"/>
      <c r="D66" s="479"/>
      <c r="E66" s="479"/>
      <c r="F66" s="479"/>
      <c r="G66" s="479"/>
      <c r="H66" s="479"/>
      <c r="I66" s="479"/>
      <c r="J66" s="479"/>
      <c r="K66" s="479"/>
      <c r="L66" s="479"/>
      <c r="M66" s="479"/>
      <c r="N66" s="479"/>
      <c r="O66" s="479"/>
      <c r="P66" s="479"/>
      <c r="Q66" s="479"/>
      <c r="R66" s="479"/>
      <c r="S66" s="479"/>
      <c r="T66" s="479"/>
      <c r="U66" s="479"/>
      <c r="V66" s="479"/>
    </row>
    <row r="67" ht="23.25" customHeight="1">
      <c r="A67" s="479"/>
      <c r="B67" s="479"/>
      <c r="C67" s="479"/>
      <c r="D67" s="479"/>
      <c r="E67" s="479"/>
      <c r="F67" s="479"/>
      <c r="G67" s="479"/>
      <c r="H67" s="479"/>
      <c r="I67" s="479"/>
      <c r="J67" s="479"/>
      <c r="K67" s="479"/>
      <c r="L67" s="479"/>
      <c r="M67" s="479"/>
      <c r="N67" s="479"/>
      <c r="O67" s="479"/>
      <c r="P67" s="479"/>
      <c r="Q67" s="479"/>
      <c r="R67" s="479"/>
      <c r="S67" s="479"/>
      <c r="T67" s="479"/>
      <c r="U67" s="479"/>
      <c r="V67" s="479"/>
    </row>
    <row r="68" ht="23.25" customHeight="1">
      <c r="A68" s="479"/>
      <c r="B68" s="479"/>
      <c r="C68" s="479"/>
      <c r="D68" s="479"/>
      <c r="E68" s="479"/>
      <c r="F68" s="479"/>
      <c r="G68" s="479"/>
      <c r="H68" s="479"/>
      <c r="I68" s="479"/>
      <c r="J68" s="479"/>
      <c r="K68" s="479"/>
      <c r="L68" s="479"/>
      <c r="M68" s="479"/>
      <c r="N68" s="479"/>
      <c r="O68" s="479"/>
      <c r="P68" s="479"/>
      <c r="Q68" s="479"/>
      <c r="R68" s="479"/>
      <c r="S68" s="479"/>
      <c r="T68" s="479"/>
      <c r="U68" s="479"/>
      <c r="V68" s="479"/>
    </row>
    <row r="69" ht="23.25" customHeight="1">
      <c r="A69" s="479"/>
      <c r="B69" s="479"/>
      <c r="C69" s="479"/>
      <c r="D69" s="479"/>
      <c r="E69" s="479"/>
      <c r="F69" s="479"/>
      <c r="G69" s="479"/>
      <c r="H69" s="479"/>
      <c r="I69" s="479"/>
      <c r="J69" s="479"/>
      <c r="K69" s="479"/>
      <c r="L69" s="479"/>
      <c r="M69" s="479"/>
      <c r="N69" s="479"/>
      <c r="O69" s="479"/>
      <c r="P69" s="479"/>
      <c r="Q69" s="479"/>
      <c r="R69" s="479"/>
      <c r="S69" s="479"/>
      <c r="T69" s="479"/>
      <c r="U69" s="479"/>
      <c r="V69" s="479"/>
    </row>
    <row r="70" ht="23.25" customHeight="1">
      <c r="A70" s="479"/>
      <c r="B70" s="479"/>
      <c r="C70" s="479"/>
      <c r="D70" s="479"/>
      <c r="E70" s="479"/>
      <c r="F70" s="479"/>
      <c r="G70" s="479"/>
      <c r="H70" s="479"/>
      <c r="I70" s="479"/>
      <c r="J70" s="479"/>
      <c r="K70" s="479"/>
      <c r="L70" s="479"/>
      <c r="M70" s="479"/>
      <c r="N70" s="479"/>
      <c r="O70" s="479"/>
      <c r="P70" s="479"/>
      <c r="Q70" s="479"/>
      <c r="R70" s="479"/>
      <c r="S70" s="479"/>
      <c r="T70" s="479"/>
      <c r="U70" s="479"/>
      <c r="V70" s="479"/>
    </row>
    <row r="71" ht="23.25" customHeight="1">
      <c r="A71" s="479"/>
      <c r="B71" s="479"/>
      <c r="C71" s="479"/>
      <c r="D71" s="479"/>
      <c r="E71" s="479"/>
      <c r="F71" s="479"/>
      <c r="G71" s="479"/>
      <c r="H71" s="479"/>
      <c r="I71" s="479"/>
      <c r="J71" s="479"/>
      <c r="K71" s="479"/>
      <c r="L71" s="479"/>
      <c r="M71" s="479"/>
      <c r="N71" s="479"/>
      <c r="O71" s="479"/>
      <c r="P71" s="479"/>
      <c r="Q71" s="479"/>
      <c r="R71" s="479"/>
      <c r="S71" s="479"/>
      <c r="T71" s="479"/>
      <c r="U71" s="479"/>
      <c r="V71" s="479"/>
    </row>
    <row r="72" ht="23.25" customHeight="1">
      <c r="A72" s="479"/>
      <c r="B72" s="479"/>
      <c r="C72" s="479"/>
      <c r="D72" s="479"/>
      <c r="E72" s="479"/>
      <c r="F72" s="479"/>
      <c r="G72" s="479"/>
      <c r="H72" s="479"/>
      <c r="I72" s="479"/>
      <c r="J72" s="479"/>
      <c r="K72" s="479"/>
      <c r="L72" s="479"/>
      <c r="M72" s="479"/>
      <c r="N72" s="479"/>
      <c r="O72" s="479"/>
      <c r="P72" s="479"/>
      <c r="Q72" s="479"/>
      <c r="R72" s="479"/>
      <c r="S72" s="479"/>
      <c r="T72" s="479"/>
      <c r="U72" s="479"/>
      <c r="V72" s="479"/>
    </row>
    <row r="73" ht="23.25" customHeight="1">
      <c r="A73" s="479"/>
      <c r="B73" s="479"/>
      <c r="C73" s="479"/>
      <c r="D73" s="479"/>
      <c r="E73" s="479"/>
      <c r="F73" s="479"/>
      <c r="G73" s="479"/>
      <c r="H73" s="479"/>
      <c r="I73" s="479"/>
      <c r="J73" s="479"/>
      <c r="K73" s="479"/>
      <c r="L73" s="479"/>
      <c r="M73" s="479"/>
      <c r="N73" s="479"/>
      <c r="O73" s="479"/>
      <c r="P73" s="479"/>
      <c r="Q73" s="479"/>
      <c r="R73" s="479"/>
      <c r="S73" s="479"/>
      <c r="T73" s="479"/>
      <c r="U73" s="479"/>
      <c r="V73" s="479"/>
    </row>
    <row r="74" ht="23.25" customHeight="1">
      <c r="A74" s="479"/>
      <c r="B74" s="479"/>
      <c r="C74" s="479"/>
      <c r="D74" s="479"/>
      <c r="E74" s="479"/>
      <c r="F74" s="479"/>
      <c r="G74" s="479"/>
      <c r="H74" s="479"/>
      <c r="I74" s="479"/>
      <c r="J74" s="479"/>
      <c r="K74" s="479"/>
      <c r="L74" s="479"/>
      <c r="M74" s="479"/>
      <c r="N74" s="479"/>
      <c r="O74" s="479"/>
      <c r="P74" s="479"/>
      <c r="Q74" s="479"/>
      <c r="R74" s="479"/>
      <c r="S74" s="479"/>
      <c r="T74" s="479"/>
      <c r="U74" s="479"/>
      <c r="V74" s="479"/>
    </row>
    <row r="75" ht="23.25" customHeight="1">
      <c r="A75" s="479"/>
      <c r="B75" s="479"/>
      <c r="C75" s="479"/>
      <c r="D75" s="479"/>
      <c r="E75" s="479"/>
      <c r="F75" s="479"/>
      <c r="G75" s="479"/>
      <c r="H75" s="479"/>
      <c r="I75" s="479"/>
      <c r="J75" s="479"/>
      <c r="K75" s="479"/>
      <c r="L75" s="479"/>
      <c r="M75" s="479"/>
      <c r="N75" s="479"/>
      <c r="O75" s="479"/>
      <c r="P75" s="479"/>
      <c r="Q75" s="479"/>
      <c r="R75" s="479"/>
      <c r="S75" s="479"/>
      <c r="T75" s="479"/>
      <c r="U75" s="479"/>
      <c r="V75" s="479"/>
    </row>
    <row r="76" ht="23.25" customHeight="1">
      <c r="A76" s="479"/>
      <c r="B76" s="479"/>
      <c r="C76" s="479"/>
      <c r="D76" s="479"/>
      <c r="E76" s="479"/>
      <c r="F76" s="479"/>
      <c r="G76" s="479"/>
      <c r="H76" s="479"/>
      <c r="I76" s="479"/>
      <c r="J76" s="479"/>
      <c r="K76" s="479"/>
      <c r="L76" s="479"/>
      <c r="M76" s="479"/>
      <c r="N76" s="479"/>
      <c r="O76" s="479"/>
      <c r="P76" s="479"/>
      <c r="Q76" s="479"/>
      <c r="R76" s="479"/>
      <c r="S76" s="479"/>
      <c r="T76" s="479"/>
      <c r="U76" s="479"/>
      <c r="V76" s="479"/>
    </row>
    <row r="77" ht="23.25" customHeight="1">
      <c r="A77" s="479"/>
      <c r="B77" s="479"/>
      <c r="C77" s="479"/>
      <c r="D77" s="479"/>
      <c r="E77" s="479"/>
      <c r="F77" s="479"/>
      <c r="G77" s="479"/>
      <c r="H77" s="479"/>
      <c r="I77" s="479"/>
      <c r="J77" s="479"/>
      <c r="K77" s="479"/>
      <c r="L77" s="479"/>
      <c r="M77" s="479"/>
      <c r="N77" s="479"/>
      <c r="O77" s="479"/>
      <c r="P77" s="479"/>
      <c r="Q77" s="479"/>
      <c r="R77" s="479"/>
      <c r="S77" s="479"/>
      <c r="T77" s="479"/>
      <c r="U77" s="479"/>
      <c r="V77" s="479"/>
    </row>
    <row r="78" ht="23.25" customHeight="1">
      <c r="A78" s="479"/>
      <c r="B78" s="479"/>
      <c r="C78" s="479"/>
      <c r="D78" s="479"/>
      <c r="E78" s="479"/>
      <c r="F78" s="479"/>
      <c r="G78" s="479"/>
      <c r="H78" s="479"/>
      <c r="I78" s="479"/>
      <c r="J78" s="479"/>
      <c r="K78" s="479"/>
      <c r="L78" s="479"/>
      <c r="M78" s="479"/>
      <c r="N78" s="479"/>
      <c r="O78" s="479"/>
      <c r="P78" s="479"/>
      <c r="Q78" s="479"/>
      <c r="R78" s="479"/>
      <c r="S78" s="479"/>
      <c r="T78" s="479"/>
      <c r="U78" s="479"/>
      <c r="V78" s="479"/>
    </row>
    <row r="79" ht="23.25" customHeight="1">
      <c r="A79" s="479"/>
      <c r="B79" s="479"/>
      <c r="C79" s="479"/>
      <c r="D79" s="479"/>
      <c r="E79" s="479"/>
      <c r="F79" s="479"/>
      <c r="G79" s="479"/>
      <c r="H79" s="479"/>
      <c r="I79" s="479"/>
      <c r="J79" s="479"/>
      <c r="K79" s="479"/>
      <c r="L79" s="479"/>
      <c r="M79" s="479"/>
      <c r="N79" s="479"/>
      <c r="O79" s="479"/>
      <c r="P79" s="479"/>
      <c r="Q79" s="479"/>
      <c r="R79" s="479"/>
      <c r="S79" s="479"/>
      <c r="T79" s="479"/>
      <c r="U79" s="479"/>
      <c r="V79" s="479"/>
    </row>
    <row r="80" ht="23.25" customHeight="1">
      <c r="A80" s="479"/>
      <c r="B80" s="479"/>
      <c r="C80" s="479"/>
      <c r="D80" s="479"/>
      <c r="E80" s="479"/>
      <c r="F80" s="479"/>
      <c r="G80" s="479"/>
      <c r="H80" s="479"/>
      <c r="I80" s="479"/>
      <c r="J80" s="479"/>
      <c r="K80" s="479"/>
      <c r="L80" s="479"/>
      <c r="M80" s="479"/>
      <c r="N80" s="479"/>
      <c r="O80" s="479"/>
      <c r="P80" s="479"/>
      <c r="Q80" s="479"/>
      <c r="R80" s="479"/>
      <c r="S80" s="479"/>
      <c r="T80" s="479"/>
      <c r="U80" s="479"/>
      <c r="V80" s="479"/>
    </row>
    <row r="81" ht="23.25" customHeight="1">
      <c r="A81" s="479"/>
      <c r="B81" s="479"/>
      <c r="C81" s="479"/>
      <c r="D81" s="479"/>
      <c r="E81" s="479"/>
      <c r="F81" s="479"/>
      <c r="G81" s="479"/>
      <c r="H81" s="479"/>
      <c r="I81" s="479"/>
      <c r="J81" s="479"/>
      <c r="K81" s="479"/>
      <c r="L81" s="479"/>
      <c r="M81" s="479"/>
      <c r="N81" s="479"/>
      <c r="O81" s="479"/>
      <c r="P81" s="479"/>
      <c r="Q81" s="479"/>
      <c r="R81" s="479"/>
      <c r="S81" s="479"/>
      <c r="T81" s="479"/>
      <c r="U81" s="479"/>
      <c r="V81" s="479"/>
    </row>
    <row r="82" ht="23.25" customHeight="1">
      <c r="A82" s="479"/>
      <c r="B82" s="479"/>
      <c r="C82" s="479"/>
      <c r="D82" s="479"/>
      <c r="E82" s="479"/>
      <c r="F82" s="479"/>
      <c r="G82" s="479"/>
      <c r="H82" s="479"/>
      <c r="I82" s="479"/>
      <c r="J82" s="479"/>
      <c r="K82" s="479"/>
      <c r="L82" s="479"/>
      <c r="M82" s="479"/>
      <c r="N82" s="479"/>
      <c r="O82" s="479"/>
      <c r="P82" s="479"/>
      <c r="Q82" s="479"/>
      <c r="R82" s="479"/>
      <c r="S82" s="479"/>
      <c r="T82" s="479"/>
      <c r="U82" s="479"/>
      <c r="V82" s="479"/>
    </row>
    <row r="83" ht="23.25" customHeight="1">
      <c r="A83" s="479"/>
      <c r="B83" s="479"/>
      <c r="C83" s="479"/>
      <c r="D83" s="479"/>
      <c r="E83" s="479"/>
      <c r="F83" s="479"/>
      <c r="G83" s="479"/>
      <c r="H83" s="479"/>
      <c r="I83" s="479"/>
      <c r="J83" s="479"/>
      <c r="K83" s="479"/>
      <c r="L83" s="479"/>
      <c r="M83" s="479"/>
      <c r="N83" s="479"/>
      <c r="O83" s="479"/>
      <c r="P83" s="479"/>
      <c r="Q83" s="479"/>
      <c r="R83" s="479"/>
      <c r="S83" s="479"/>
      <c r="T83" s="479"/>
      <c r="U83" s="479"/>
      <c r="V83" s="479"/>
    </row>
    <row r="84" ht="23.25" customHeight="1">
      <c r="A84" s="479"/>
      <c r="B84" s="479"/>
      <c r="C84" s="479"/>
      <c r="D84" s="479"/>
      <c r="E84" s="479"/>
      <c r="F84" s="479"/>
      <c r="G84" s="479"/>
      <c r="H84" s="479"/>
      <c r="I84" s="479"/>
      <c r="J84" s="479"/>
      <c r="K84" s="479"/>
      <c r="L84" s="479"/>
      <c r="M84" s="479"/>
      <c r="N84" s="479"/>
      <c r="O84" s="479"/>
      <c r="P84" s="479"/>
      <c r="Q84" s="479"/>
      <c r="R84" s="479"/>
      <c r="S84" s="479"/>
      <c r="T84" s="479"/>
      <c r="U84" s="479"/>
      <c r="V84" s="479"/>
    </row>
    <row r="85" ht="23.25" customHeight="1">
      <c r="A85" s="479"/>
      <c r="B85" s="479"/>
      <c r="C85" s="479"/>
      <c r="D85" s="479"/>
      <c r="E85" s="479"/>
      <c r="F85" s="479"/>
      <c r="G85" s="479"/>
      <c r="H85" s="479"/>
      <c r="I85" s="479"/>
      <c r="J85" s="479"/>
      <c r="K85" s="479"/>
      <c r="L85" s="479"/>
      <c r="M85" s="479"/>
      <c r="N85" s="479"/>
      <c r="O85" s="479"/>
      <c r="P85" s="479"/>
      <c r="Q85" s="479"/>
      <c r="R85" s="479"/>
      <c r="S85" s="479"/>
      <c r="T85" s="479"/>
      <c r="U85" s="479"/>
      <c r="V85" s="479"/>
    </row>
    <row r="86" ht="23.25" customHeight="1">
      <c r="A86" s="479"/>
      <c r="B86" s="479"/>
      <c r="C86" s="479"/>
      <c r="D86" s="479"/>
      <c r="E86" s="479"/>
      <c r="F86" s="479"/>
      <c r="G86" s="479"/>
      <c r="H86" s="479"/>
      <c r="I86" s="479"/>
      <c r="J86" s="479"/>
      <c r="K86" s="479"/>
      <c r="L86" s="479"/>
      <c r="M86" s="479"/>
      <c r="N86" s="479"/>
      <c r="O86" s="479"/>
      <c r="P86" s="479"/>
      <c r="Q86" s="479"/>
      <c r="R86" s="479"/>
      <c r="S86" s="479"/>
      <c r="T86" s="479"/>
      <c r="U86" s="479"/>
      <c r="V86" s="479"/>
    </row>
    <row r="87" ht="23.25" customHeight="1">
      <c r="A87" s="479"/>
      <c r="B87" s="479"/>
      <c r="C87" s="479"/>
      <c r="D87" s="479"/>
      <c r="E87" s="479"/>
      <c r="F87" s="479"/>
      <c r="G87" s="479"/>
      <c r="H87" s="479"/>
      <c r="I87" s="479"/>
      <c r="J87" s="479"/>
      <c r="K87" s="479"/>
      <c r="L87" s="479"/>
      <c r="M87" s="479"/>
      <c r="N87" s="479"/>
      <c r="O87" s="479"/>
      <c r="P87" s="479"/>
      <c r="Q87" s="479"/>
      <c r="R87" s="479"/>
      <c r="S87" s="479"/>
      <c r="T87" s="479"/>
      <c r="U87" s="479"/>
      <c r="V87" s="479"/>
    </row>
    <row r="88" ht="23.25" customHeight="1">
      <c r="A88" s="479"/>
      <c r="B88" s="479"/>
      <c r="C88" s="479"/>
      <c r="D88" s="479"/>
      <c r="E88" s="479"/>
      <c r="F88" s="479"/>
      <c r="G88" s="479"/>
      <c r="H88" s="479"/>
      <c r="I88" s="479"/>
      <c r="J88" s="479"/>
      <c r="K88" s="479"/>
      <c r="L88" s="479"/>
      <c r="M88" s="479"/>
      <c r="N88" s="479"/>
      <c r="O88" s="479"/>
      <c r="P88" s="479"/>
      <c r="Q88" s="479"/>
      <c r="R88" s="479"/>
      <c r="S88" s="479"/>
      <c r="T88" s="479"/>
      <c r="U88" s="479"/>
      <c r="V88" s="479"/>
    </row>
    <row r="89" ht="23.25" customHeight="1">
      <c r="A89" s="479"/>
      <c r="B89" s="479"/>
      <c r="C89" s="479"/>
      <c r="D89" s="479"/>
      <c r="E89" s="479"/>
      <c r="F89" s="479"/>
      <c r="G89" s="479"/>
      <c r="H89" s="479"/>
      <c r="I89" s="479"/>
      <c r="J89" s="479"/>
      <c r="K89" s="479"/>
      <c r="L89" s="479"/>
      <c r="M89" s="479"/>
      <c r="N89" s="479"/>
      <c r="O89" s="479"/>
      <c r="P89" s="479"/>
      <c r="Q89" s="479"/>
      <c r="R89" s="479"/>
      <c r="S89" s="479"/>
      <c r="T89" s="479"/>
      <c r="U89" s="479"/>
      <c r="V89" s="479"/>
    </row>
    <row r="90" ht="23.25" customHeight="1">
      <c r="A90" s="479"/>
      <c r="B90" s="479"/>
      <c r="C90" s="479"/>
      <c r="D90" s="479"/>
      <c r="E90" s="479"/>
      <c r="F90" s="479"/>
      <c r="G90" s="479"/>
      <c r="H90" s="479"/>
      <c r="I90" s="479"/>
      <c r="J90" s="479"/>
      <c r="K90" s="479"/>
      <c r="L90" s="479"/>
      <c r="M90" s="479"/>
      <c r="N90" s="479"/>
      <c r="O90" s="479"/>
      <c r="P90" s="479"/>
      <c r="Q90" s="479"/>
      <c r="R90" s="479"/>
      <c r="S90" s="479"/>
      <c r="T90" s="479"/>
      <c r="U90" s="479"/>
      <c r="V90" s="479"/>
    </row>
    <row r="91" ht="23.25" customHeight="1">
      <c r="A91" s="479"/>
      <c r="B91" s="479"/>
      <c r="C91" s="479"/>
      <c r="D91" s="479"/>
      <c r="E91" s="479"/>
      <c r="F91" s="479"/>
      <c r="G91" s="479"/>
      <c r="H91" s="479"/>
      <c r="I91" s="479"/>
      <c r="J91" s="479"/>
      <c r="K91" s="479"/>
      <c r="L91" s="479"/>
      <c r="M91" s="479"/>
      <c r="N91" s="479"/>
      <c r="O91" s="479"/>
      <c r="P91" s="479"/>
      <c r="Q91" s="479"/>
      <c r="R91" s="479"/>
      <c r="S91" s="479"/>
      <c r="T91" s="479"/>
      <c r="U91" s="479"/>
      <c r="V91" s="479"/>
    </row>
    <row r="92" ht="23.25" customHeight="1">
      <c r="A92" s="479"/>
      <c r="B92" s="479"/>
      <c r="C92" s="479"/>
      <c r="D92" s="479"/>
      <c r="E92" s="479"/>
      <c r="F92" s="479"/>
      <c r="G92" s="479"/>
      <c r="H92" s="479"/>
      <c r="I92" s="479"/>
      <c r="J92" s="479"/>
      <c r="K92" s="479"/>
      <c r="L92" s="479"/>
      <c r="M92" s="479"/>
      <c r="N92" s="479"/>
      <c r="O92" s="479"/>
      <c r="P92" s="479"/>
      <c r="Q92" s="479"/>
      <c r="R92" s="479"/>
      <c r="S92" s="479"/>
      <c r="T92" s="479"/>
      <c r="U92" s="479"/>
      <c r="V92" s="479"/>
    </row>
    <row r="93" ht="23.25" customHeight="1">
      <c r="A93" s="479"/>
      <c r="B93" s="479"/>
      <c r="C93" s="479"/>
      <c r="D93" s="479"/>
      <c r="E93" s="479"/>
      <c r="F93" s="479"/>
      <c r="G93" s="479"/>
      <c r="H93" s="479"/>
      <c r="I93" s="479"/>
      <c r="J93" s="479"/>
      <c r="K93" s="479"/>
      <c r="L93" s="479"/>
      <c r="M93" s="479"/>
      <c r="N93" s="479"/>
      <c r="O93" s="479"/>
      <c r="P93" s="479"/>
      <c r="Q93" s="479"/>
      <c r="R93" s="479"/>
      <c r="S93" s="479"/>
      <c r="T93" s="479"/>
      <c r="U93" s="479"/>
      <c r="V93" s="479"/>
    </row>
    <row r="94" ht="23.25" customHeight="1">
      <c r="A94" s="479"/>
      <c r="B94" s="479"/>
      <c r="C94" s="479"/>
      <c r="D94" s="479"/>
      <c r="E94" s="479"/>
      <c r="F94" s="479"/>
      <c r="G94" s="479"/>
      <c r="H94" s="479"/>
      <c r="I94" s="479"/>
      <c r="J94" s="479"/>
      <c r="K94" s="479"/>
      <c r="L94" s="479"/>
      <c r="M94" s="479"/>
      <c r="N94" s="479"/>
      <c r="O94" s="479"/>
      <c r="P94" s="479"/>
      <c r="Q94" s="479"/>
      <c r="R94" s="479"/>
      <c r="S94" s="479"/>
      <c r="T94" s="479"/>
      <c r="U94" s="479"/>
      <c r="V94" s="479"/>
    </row>
    <row r="95" ht="23.25" customHeight="1">
      <c r="A95" s="479"/>
      <c r="B95" s="479"/>
      <c r="C95" s="479"/>
      <c r="D95" s="479"/>
      <c r="E95" s="479"/>
      <c r="F95" s="479"/>
      <c r="G95" s="479"/>
      <c r="H95" s="479"/>
      <c r="I95" s="479"/>
      <c r="J95" s="479"/>
      <c r="K95" s="479"/>
      <c r="L95" s="479"/>
      <c r="M95" s="479"/>
      <c r="N95" s="479"/>
      <c r="O95" s="479"/>
      <c r="P95" s="479"/>
      <c r="Q95" s="479"/>
      <c r="R95" s="479"/>
      <c r="S95" s="479"/>
      <c r="T95" s="479"/>
      <c r="U95" s="479"/>
      <c r="V95" s="479"/>
    </row>
    <row r="96" ht="23.25" customHeight="1">
      <c r="A96" s="479"/>
      <c r="B96" s="479"/>
      <c r="C96" s="479"/>
      <c r="D96" s="479"/>
      <c r="E96" s="479"/>
      <c r="F96" s="479"/>
      <c r="G96" s="479"/>
      <c r="H96" s="479"/>
      <c r="I96" s="479"/>
      <c r="J96" s="479"/>
      <c r="K96" s="479"/>
      <c r="L96" s="479"/>
      <c r="M96" s="479"/>
      <c r="N96" s="479"/>
      <c r="O96" s="479"/>
      <c r="P96" s="479"/>
      <c r="Q96" s="479"/>
      <c r="R96" s="479"/>
      <c r="S96" s="479"/>
      <c r="T96" s="479"/>
      <c r="U96" s="479"/>
      <c r="V96" s="479"/>
    </row>
    <row r="97" ht="23.25" customHeight="1">
      <c r="A97" s="479"/>
      <c r="B97" s="479"/>
      <c r="C97" s="479"/>
      <c r="D97" s="479"/>
      <c r="E97" s="479"/>
      <c r="F97" s="479"/>
      <c r="G97" s="479"/>
      <c r="H97" s="479"/>
      <c r="I97" s="479"/>
      <c r="J97" s="479"/>
      <c r="K97" s="479"/>
      <c r="L97" s="479"/>
      <c r="M97" s="479"/>
      <c r="N97" s="479"/>
      <c r="O97" s="479"/>
      <c r="P97" s="479"/>
      <c r="Q97" s="479"/>
      <c r="R97" s="479"/>
      <c r="S97" s="479"/>
      <c r="T97" s="479"/>
      <c r="U97" s="479"/>
      <c r="V97" s="479"/>
    </row>
    <row r="98" ht="23.25" customHeight="1">
      <c r="A98" s="479"/>
      <c r="B98" s="479"/>
      <c r="C98" s="479"/>
      <c r="D98" s="479"/>
      <c r="E98" s="479"/>
      <c r="F98" s="479"/>
      <c r="G98" s="479"/>
      <c r="H98" s="479"/>
      <c r="I98" s="479"/>
      <c r="J98" s="479"/>
      <c r="K98" s="479"/>
      <c r="L98" s="479"/>
      <c r="M98" s="479"/>
      <c r="N98" s="479"/>
      <c r="O98" s="479"/>
      <c r="P98" s="479"/>
      <c r="Q98" s="479"/>
      <c r="R98" s="479"/>
      <c r="S98" s="479"/>
      <c r="T98" s="479"/>
      <c r="U98" s="479"/>
      <c r="V98" s="479"/>
    </row>
    <row r="99" ht="23.25" customHeight="1">
      <c r="A99" s="479"/>
      <c r="B99" s="479"/>
      <c r="C99" s="479"/>
      <c r="D99" s="479"/>
      <c r="E99" s="479"/>
      <c r="F99" s="479"/>
      <c r="G99" s="479"/>
      <c r="H99" s="479"/>
      <c r="I99" s="479"/>
      <c r="J99" s="479"/>
      <c r="K99" s="479"/>
      <c r="L99" s="479"/>
      <c r="M99" s="479"/>
      <c r="N99" s="479"/>
      <c r="O99" s="479"/>
      <c r="P99" s="479"/>
      <c r="Q99" s="479"/>
      <c r="R99" s="479"/>
      <c r="S99" s="479"/>
      <c r="T99" s="479"/>
      <c r="U99" s="479"/>
      <c r="V99" s="479"/>
    </row>
    <row r="100" ht="23.25" customHeight="1">
      <c r="A100" s="479"/>
      <c r="B100" s="479"/>
      <c r="C100" s="479"/>
      <c r="D100" s="479"/>
      <c r="E100" s="479"/>
      <c r="F100" s="479"/>
      <c r="G100" s="479"/>
      <c r="H100" s="479"/>
      <c r="I100" s="479"/>
      <c r="J100" s="479"/>
      <c r="K100" s="479"/>
      <c r="L100" s="479"/>
      <c r="M100" s="479"/>
      <c r="N100" s="479"/>
      <c r="O100" s="479"/>
      <c r="P100" s="479"/>
      <c r="Q100" s="479"/>
      <c r="R100" s="479"/>
      <c r="S100" s="479"/>
      <c r="T100" s="479"/>
      <c r="U100" s="479"/>
      <c r="V100" s="479"/>
    </row>
    <row r="101" ht="23.25" customHeight="1">
      <c r="A101" s="479"/>
      <c r="B101" s="479"/>
      <c r="C101" s="479"/>
      <c r="D101" s="479"/>
      <c r="E101" s="479"/>
      <c r="F101" s="479"/>
      <c r="G101" s="479"/>
      <c r="H101" s="479"/>
      <c r="I101" s="479"/>
      <c r="J101" s="479"/>
      <c r="K101" s="479"/>
      <c r="L101" s="479"/>
      <c r="M101" s="479"/>
      <c r="N101" s="479"/>
      <c r="O101" s="479"/>
      <c r="P101" s="479"/>
      <c r="Q101" s="479"/>
      <c r="R101" s="479"/>
      <c r="S101" s="479"/>
      <c r="T101" s="479"/>
      <c r="U101" s="479"/>
      <c r="V101" s="479"/>
    </row>
    <row r="102" ht="23.25" customHeight="1">
      <c r="A102" s="479"/>
      <c r="B102" s="479"/>
      <c r="C102" s="479"/>
      <c r="D102" s="479"/>
      <c r="E102" s="479"/>
      <c r="F102" s="479"/>
      <c r="G102" s="479"/>
      <c r="H102" s="479"/>
      <c r="I102" s="479"/>
      <c r="J102" s="479"/>
      <c r="K102" s="479"/>
      <c r="L102" s="479"/>
      <c r="M102" s="479"/>
      <c r="N102" s="479"/>
      <c r="O102" s="479"/>
      <c r="P102" s="479"/>
      <c r="Q102" s="479"/>
      <c r="R102" s="479"/>
      <c r="S102" s="479"/>
      <c r="T102" s="479"/>
      <c r="U102" s="479"/>
      <c r="V102" s="479"/>
    </row>
    <row r="103" ht="23.25" customHeight="1">
      <c r="A103" s="479"/>
      <c r="B103" s="479"/>
      <c r="C103" s="479"/>
      <c r="D103" s="479"/>
      <c r="E103" s="479"/>
      <c r="F103" s="479"/>
      <c r="G103" s="479"/>
      <c r="H103" s="479"/>
      <c r="I103" s="479"/>
      <c r="J103" s="479"/>
      <c r="K103" s="479"/>
      <c r="L103" s="479"/>
      <c r="M103" s="479"/>
      <c r="N103" s="479"/>
      <c r="O103" s="479"/>
      <c r="P103" s="479"/>
      <c r="Q103" s="479"/>
      <c r="R103" s="479"/>
      <c r="S103" s="479"/>
      <c r="T103" s="479"/>
      <c r="U103" s="479"/>
      <c r="V103" s="479"/>
    </row>
    <row r="104" ht="23.25" customHeight="1">
      <c r="A104" s="479"/>
      <c r="B104" s="479"/>
      <c r="C104" s="479"/>
      <c r="D104" s="479"/>
      <c r="E104" s="479"/>
      <c r="F104" s="479"/>
      <c r="G104" s="479"/>
      <c r="H104" s="479"/>
      <c r="I104" s="479"/>
      <c r="J104" s="479"/>
      <c r="K104" s="479"/>
      <c r="L104" s="479"/>
      <c r="M104" s="479"/>
      <c r="N104" s="479"/>
      <c r="O104" s="479"/>
      <c r="P104" s="479"/>
      <c r="Q104" s="479"/>
      <c r="R104" s="479"/>
      <c r="S104" s="479"/>
      <c r="T104" s="479"/>
      <c r="U104" s="479"/>
      <c r="V104" s="479"/>
    </row>
    <row r="105" ht="23.25" customHeight="1">
      <c r="A105" s="479"/>
      <c r="B105" s="479"/>
      <c r="C105" s="479"/>
      <c r="D105" s="479"/>
      <c r="E105" s="479"/>
      <c r="F105" s="479"/>
      <c r="G105" s="479"/>
      <c r="H105" s="479"/>
      <c r="I105" s="479"/>
      <c r="J105" s="479"/>
      <c r="K105" s="479"/>
      <c r="L105" s="479"/>
      <c r="M105" s="479"/>
      <c r="N105" s="479"/>
      <c r="O105" s="479"/>
      <c r="P105" s="479"/>
      <c r="Q105" s="479"/>
      <c r="R105" s="479"/>
      <c r="S105" s="479"/>
      <c r="T105" s="479"/>
      <c r="U105" s="479"/>
      <c r="V105" s="479"/>
    </row>
    <row r="106" ht="23.25" customHeight="1">
      <c r="A106" s="479"/>
      <c r="B106" s="479"/>
      <c r="C106" s="479"/>
      <c r="D106" s="479"/>
      <c r="E106" s="479"/>
      <c r="F106" s="479"/>
      <c r="G106" s="479"/>
      <c r="H106" s="479"/>
      <c r="I106" s="479"/>
      <c r="J106" s="479"/>
      <c r="K106" s="479"/>
      <c r="L106" s="479"/>
      <c r="M106" s="479"/>
      <c r="N106" s="479"/>
      <c r="O106" s="479"/>
      <c r="P106" s="479"/>
      <c r="Q106" s="479"/>
      <c r="R106" s="479"/>
      <c r="S106" s="479"/>
      <c r="T106" s="479"/>
      <c r="U106" s="479"/>
      <c r="V106" s="479"/>
    </row>
    <row r="107" ht="23.25" customHeight="1">
      <c r="A107" s="479"/>
      <c r="B107" s="479"/>
      <c r="C107" s="479"/>
      <c r="D107" s="479"/>
      <c r="E107" s="479"/>
      <c r="F107" s="479"/>
      <c r="G107" s="479"/>
      <c r="H107" s="479"/>
      <c r="I107" s="479"/>
      <c r="J107" s="479"/>
      <c r="K107" s="479"/>
      <c r="L107" s="479"/>
      <c r="M107" s="479"/>
      <c r="N107" s="479"/>
      <c r="O107" s="479"/>
      <c r="P107" s="479"/>
      <c r="Q107" s="479"/>
      <c r="R107" s="479"/>
      <c r="S107" s="479"/>
      <c r="T107" s="479"/>
      <c r="U107" s="479"/>
      <c r="V107" s="479"/>
    </row>
    <row r="108" ht="23.25" customHeight="1">
      <c r="A108" s="479"/>
      <c r="B108" s="479"/>
      <c r="C108" s="479"/>
      <c r="D108" s="479"/>
      <c r="E108" s="479"/>
      <c r="F108" s="479"/>
      <c r="G108" s="479"/>
      <c r="H108" s="479"/>
      <c r="I108" s="479"/>
      <c r="J108" s="479"/>
      <c r="K108" s="479"/>
      <c r="L108" s="479"/>
      <c r="M108" s="479"/>
      <c r="N108" s="479"/>
      <c r="O108" s="479"/>
      <c r="P108" s="479"/>
      <c r="Q108" s="479"/>
      <c r="R108" s="479"/>
      <c r="S108" s="479"/>
      <c r="T108" s="479"/>
      <c r="U108" s="479"/>
      <c r="V108" s="479"/>
    </row>
    <row r="109" ht="23.25" customHeight="1">
      <c r="A109" s="479"/>
      <c r="B109" s="479"/>
      <c r="C109" s="479"/>
      <c r="D109" s="479"/>
      <c r="E109" s="479"/>
      <c r="F109" s="479"/>
      <c r="G109" s="479"/>
      <c r="H109" s="479"/>
      <c r="I109" s="479"/>
      <c r="J109" s="479"/>
      <c r="K109" s="479"/>
      <c r="L109" s="479"/>
      <c r="M109" s="479"/>
      <c r="N109" s="479"/>
      <c r="O109" s="479"/>
      <c r="P109" s="479"/>
      <c r="Q109" s="479"/>
      <c r="R109" s="479"/>
      <c r="S109" s="479"/>
      <c r="T109" s="479"/>
      <c r="U109" s="479"/>
      <c r="V109" s="479"/>
    </row>
    <row r="110" ht="23.25" customHeight="1">
      <c r="A110" s="479"/>
      <c r="B110" s="479"/>
      <c r="C110" s="479"/>
      <c r="D110" s="479"/>
      <c r="E110" s="479"/>
      <c r="F110" s="479"/>
      <c r="G110" s="479"/>
      <c r="H110" s="479"/>
      <c r="I110" s="479"/>
      <c r="J110" s="479"/>
      <c r="K110" s="479"/>
      <c r="L110" s="479"/>
      <c r="M110" s="479"/>
      <c r="N110" s="479"/>
      <c r="O110" s="479"/>
      <c r="P110" s="479"/>
      <c r="Q110" s="479"/>
      <c r="R110" s="479"/>
      <c r="S110" s="479"/>
      <c r="T110" s="479"/>
      <c r="U110" s="479"/>
      <c r="V110" s="479"/>
    </row>
    <row r="111" ht="23.25" customHeight="1">
      <c r="A111" s="479"/>
      <c r="B111" s="479"/>
      <c r="C111" s="479"/>
      <c r="D111" s="479"/>
      <c r="E111" s="479"/>
      <c r="F111" s="479"/>
      <c r="G111" s="479"/>
      <c r="H111" s="479"/>
      <c r="I111" s="479"/>
      <c r="J111" s="479"/>
      <c r="K111" s="479"/>
      <c r="L111" s="479"/>
      <c r="M111" s="479"/>
      <c r="N111" s="479"/>
      <c r="O111" s="479"/>
      <c r="P111" s="479"/>
      <c r="Q111" s="479"/>
      <c r="R111" s="479"/>
      <c r="S111" s="479"/>
      <c r="T111" s="479"/>
      <c r="U111" s="479"/>
      <c r="V111" s="479"/>
    </row>
    <row r="112" ht="23.25" customHeight="1">
      <c r="A112" s="479"/>
      <c r="B112" s="479"/>
      <c r="C112" s="479"/>
      <c r="D112" s="479"/>
      <c r="E112" s="479"/>
      <c r="F112" s="479"/>
      <c r="G112" s="479"/>
      <c r="H112" s="479"/>
      <c r="I112" s="479"/>
      <c r="J112" s="479"/>
      <c r="K112" s="479"/>
      <c r="L112" s="479"/>
      <c r="M112" s="479"/>
      <c r="N112" s="479"/>
      <c r="O112" s="479"/>
      <c r="P112" s="479"/>
      <c r="Q112" s="479"/>
      <c r="R112" s="479"/>
      <c r="S112" s="479"/>
      <c r="T112" s="479"/>
      <c r="U112" s="479"/>
      <c r="V112" s="479"/>
    </row>
    <row r="113" ht="23.25" customHeight="1">
      <c r="A113" s="479"/>
      <c r="B113" s="479"/>
      <c r="C113" s="479"/>
      <c r="D113" s="479"/>
      <c r="E113" s="479"/>
      <c r="F113" s="479"/>
      <c r="G113" s="479"/>
      <c r="H113" s="479"/>
      <c r="I113" s="479"/>
      <c r="J113" s="479"/>
      <c r="K113" s="479"/>
      <c r="L113" s="479"/>
      <c r="M113" s="479"/>
      <c r="N113" s="479"/>
      <c r="O113" s="479"/>
      <c r="P113" s="479"/>
      <c r="Q113" s="479"/>
      <c r="R113" s="479"/>
      <c r="S113" s="479"/>
      <c r="T113" s="479"/>
      <c r="U113" s="479"/>
      <c r="V113" s="479"/>
    </row>
    <row r="114" ht="23.25" customHeight="1">
      <c r="A114" s="479"/>
      <c r="B114" s="479"/>
      <c r="C114" s="479"/>
      <c r="D114" s="479"/>
      <c r="E114" s="479"/>
      <c r="F114" s="479"/>
      <c r="G114" s="479"/>
      <c r="H114" s="479"/>
      <c r="I114" s="479"/>
      <c r="J114" s="479"/>
      <c r="K114" s="479"/>
      <c r="L114" s="479"/>
      <c r="M114" s="479"/>
      <c r="N114" s="479"/>
      <c r="O114" s="479"/>
      <c r="P114" s="479"/>
      <c r="Q114" s="479"/>
      <c r="R114" s="479"/>
      <c r="S114" s="479"/>
      <c r="T114" s="479"/>
      <c r="U114" s="479"/>
      <c r="V114" s="479"/>
    </row>
    <row r="115" ht="23.25" customHeight="1">
      <c r="A115" s="479"/>
      <c r="B115" s="479"/>
      <c r="C115" s="479"/>
      <c r="D115" s="479"/>
      <c r="E115" s="479"/>
      <c r="F115" s="479"/>
      <c r="G115" s="479"/>
      <c r="H115" s="479"/>
      <c r="I115" s="479"/>
      <c r="J115" s="479"/>
      <c r="K115" s="479"/>
      <c r="L115" s="479"/>
      <c r="M115" s="479"/>
      <c r="N115" s="479"/>
      <c r="O115" s="479"/>
      <c r="P115" s="479"/>
      <c r="Q115" s="479"/>
      <c r="R115" s="479"/>
      <c r="S115" s="479"/>
      <c r="T115" s="479"/>
      <c r="U115" s="479"/>
      <c r="V115" s="479"/>
    </row>
    <row r="116" ht="23.25" customHeight="1">
      <c r="A116" s="479"/>
      <c r="B116" s="479"/>
      <c r="C116" s="479"/>
      <c r="D116" s="479"/>
      <c r="E116" s="479"/>
      <c r="F116" s="479"/>
      <c r="G116" s="479"/>
      <c r="H116" s="479"/>
      <c r="I116" s="479"/>
      <c r="J116" s="479"/>
      <c r="K116" s="479"/>
      <c r="L116" s="479"/>
      <c r="M116" s="479"/>
      <c r="N116" s="479"/>
      <c r="O116" s="479"/>
      <c r="P116" s="479"/>
      <c r="Q116" s="479"/>
      <c r="R116" s="479"/>
      <c r="S116" s="479"/>
      <c r="T116" s="479"/>
      <c r="U116" s="479"/>
      <c r="V116" s="479"/>
    </row>
    <row r="117" ht="23.25" customHeight="1">
      <c r="A117" s="479"/>
      <c r="B117" s="479"/>
      <c r="C117" s="479"/>
      <c r="D117" s="479"/>
      <c r="E117" s="479"/>
      <c r="F117" s="479"/>
      <c r="G117" s="479"/>
      <c r="H117" s="479"/>
      <c r="I117" s="479"/>
      <c r="J117" s="479"/>
      <c r="K117" s="479"/>
      <c r="L117" s="479"/>
      <c r="M117" s="479"/>
      <c r="N117" s="479"/>
      <c r="O117" s="479"/>
      <c r="P117" s="479"/>
      <c r="Q117" s="479"/>
      <c r="R117" s="479"/>
      <c r="S117" s="479"/>
      <c r="T117" s="479"/>
      <c r="U117" s="479"/>
      <c r="V117" s="479"/>
    </row>
    <row r="118" ht="23.25" customHeight="1">
      <c r="A118" s="479"/>
      <c r="B118" s="479"/>
      <c r="C118" s="479"/>
      <c r="D118" s="479"/>
      <c r="E118" s="479"/>
      <c r="F118" s="479"/>
      <c r="G118" s="479"/>
      <c r="H118" s="479"/>
      <c r="I118" s="479"/>
      <c r="J118" s="479"/>
      <c r="K118" s="479"/>
      <c r="L118" s="479"/>
      <c r="M118" s="479"/>
      <c r="N118" s="479"/>
      <c r="O118" s="479"/>
      <c r="P118" s="479"/>
      <c r="Q118" s="479"/>
      <c r="R118" s="479"/>
      <c r="S118" s="479"/>
      <c r="T118" s="479"/>
      <c r="U118" s="479"/>
      <c r="V118" s="479"/>
    </row>
    <row r="119" ht="23.25" customHeight="1">
      <c r="A119" s="479"/>
      <c r="B119" s="479"/>
      <c r="C119" s="479"/>
      <c r="D119" s="479"/>
      <c r="E119" s="479"/>
      <c r="F119" s="479"/>
      <c r="G119" s="479"/>
      <c r="H119" s="479"/>
      <c r="I119" s="479"/>
      <c r="J119" s="479"/>
      <c r="K119" s="479"/>
      <c r="L119" s="479"/>
      <c r="M119" s="479"/>
      <c r="N119" s="479"/>
      <c r="O119" s="479"/>
      <c r="P119" s="479"/>
      <c r="Q119" s="479"/>
      <c r="R119" s="479"/>
      <c r="S119" s="479"/>
      <c r="T119" s="479"/>
      <c r="U119" s="479"/>
      <c r="V119" s="479"/>
    </row>
    <row r="120" ht="23.25" customHeight="1">
      <c r="A120" s="479"/>
      <c r="B120" s="479"/>
      <c r="C120" s="479"/>
      <c r="D120" s="479"/>
      <c r="E120" s="479"/>
      <c r="F120" s="479"/>
      <c r="G120" s="479"/>
      <c r="H120" s="479"/>
      <c r="I120" s="479"/>
      <c r="J120" s="479"/>
      <c r="K120" s="479"/>
      <c r="L120" s="479"/>
      <c r="M120" s="479"/>
      <c r="N120" s="479"/>
      <c r="O120" s="479"/>
      <c r="P120" s="479"/>
      <c r="Q120" s="479"/>
      <c r="R120" s="479"/>
      <c r="S120" s="479"/>
      <c r="T120" s="479"/>
      <c r="U120" s="479"/>
      <c r="V120" s="479"/>
    </row>
    <row r="121" ht="23.25" customHeight="1">
      <c r="A121" s="479"/>
      <c r="B121" s="479"/>
      <c r="C121" s="479"/>
      <c r="D121" s="479"/>
      <c r="E121" s="479"/>
      <c r="F121" s="479"/>
      <c r="G121" s="479"/>
      <c r="H121" s="479"/>
      <c r="I121" s="479"/>
      <c r="J121" s="479"/>
      <c r="K121" s="479"/>
      <c r="L121" s="479"/>
      <c r="M121" s="479"/>
      <c r="N121" s="479"/>
      <c r="O121" s="479"/>
      <c r="P121" s="479"/>
      <c r="Q121" s="479"/>
      <c r="R121" s="479"/>
      <c r="S121" s="479"/>
      <c r="T121" s="479"/>
      <c r="U121" s="479"/>
      <c r="V121" s="479"/>
    </row>
    <row r="122" ht="23.25" customHeight="1">
      <c r="A122" s="479"/>
      <c r="B122" s="479"/>
      <c r="C122" s="479"/>
      <c r="D122" s="479"/>
      <c r="E122" s="479"/>
      <c r="F122" s="479"/>
      <c r="G122" s="479"/>
      <c r="H122" s="479"/>
      <c r="I122" s="479"/>
      <c r="J122" s="479"/>
      <c r="K122" s="479"/>
      <c r="L122" s="479"/>
      <c r="M122" s="479"/>
      <c r="N122" s="479"/>
      <c r="O122" s="479"/>
      <c r="P122" s="479"/>
      <c r="Q122" s="479"/>
      <c r="R122" s="479"/>
      <c r="S122" s="479"/>
      <c r="T122" s="479"/>
      <c r="U122" s="479"/>
      <c r="V122" s="479"/>
    </row>
    <row r="123" ht="23.25" customHeight="1">
      <c r="A123" s="479"/>
      <c r="B123" s="479"/>
      <c r="C123" s="479"/>
      <c r="D123" s="479"/>
      <c r="E123" s="479"/>
      <c r="F123" s="479"/>
      <c r="G123" s="479"/>
      <c r="H123" s="479"/>
      <c r="I123" s="479"/>
      <c r="J123" s="479"/>
      <c r="K123" s="479"/>
      <c r="L123" s="479"/>
      <c r="M123" s="479"/>
      <c r="N123" s="479"/>
      <c r="O123" s="479"/>
      <c r="P123" s="479"/>
      <c r="Q123" s="479"/>
      <c r="R123" s="479"/>
      <c r="S123" s="479"/>
      <c r="T123" s="479"/>
      <c r="U123" s="479"/>
      <c r="V123" s="479"/>
    </row>
    <row r="124" ht="23.25" customHeight="1">
      <c r="A124" s="479"/>
      <c r="B124" s="479"/>
      <c r="C124" s="479"/>
      <c r="D124" s="479"/>
      <c r="E124" s="479"/>
      <c r="F124" s="479"/>
      <c r="G124" s="479"/>
      <c r="H124" s="479"/>
      <c r="I124" s="479"/>
      <c r="J124" s="479"/>
      <c r="K124" s="479"/>
      <c r="L124" s="479"/>
      <c r="M124" s="479"/>
      <c r="N124" s="479"/>
      <c r="O124" s="479"/>
      <c r="P124" s="479"/>
      <c r="Q124" s="479"/>
      <c r="R124" s="479"/>
      <c r="S124" s="479"/>
      <c r="T124" s="479"/>
      <c r="U124" s="479"/>
      <c r="V124" s="479"/>
    </row>
    <row r="125" ht="23.25" customHeight="1">
      <c r="A125" s="479"/>
      <c r="B125" s="479"/>
      <c r="C125" s="479"/>
      <c r="D125" s="479"/>
      <c r="E125" s="479"/>
      <c r="F125" s="479"/>
      <c r="G125" s="479"/>
      <c r="H125" s="479"/>
      <c r="I125" s="479"/>
      <c r="J125" s="479"/>
      <c r="K125" s="479"/>
      <c r="L125" s="479"/>
      <c r="M125" s="479"/>
      <c r="N125" s="479"/>
      <c r="O125" s="479"/>
      <c r="P125" s="479"/>
      <c r="Q125" s="479"/>
      <c r="R125" s="479"/>
      <c r="S125" s="479"/>
      <c r="T125" s="479"/>
      <c r="U125" s="479"/>
      <c r="V125" s="479"/>
    </row>
    <row r="126" ht="23.25" customHeight="1">
      <c r="A126" s="479"/>
      <c r="B126" s="479"/>
      <c r="C126" s="479"/>
      <c r="D126" s="479"/>
      <c r="E126" s="479"/>
      <c r="F126" s="479"/>
      <c r="G126" s="479"/>
      <c r="H126" s="479"/>
      <c r="I126" s="479"/>
      <c r="J126" s="479"/>
      <c r="K126" s="479"/>
      <c r="L126" s="479"/>
      <c r="M126" s="479"/>
      <c r="N126" s="479"/>
      <c r="O126" s="479"/>
      <c r="P126" s="479"/>
      <c r="Q126" s="479"/>
      <c r="R126" s="479"/>
      <c r="S126" s="479"/>
      <c r="T126" s="479"/>
      <c r="U126" s="479"/>
      <c r="V126" s="479"/>
    </row>
    <row r="127" ht="23.25" customHeight="1">
      <c r="A127" s="479"/>
      <c r="B127" s="479"/>
      <c r="C127" s="479"/>
      <c r="D127" s="479"/>
      <c r="E127" s="479"/>
      <c r="F127" s="479"/>
      <c r="G127" s="479"/>
      <c r="H127" s="479"/>
      <c r="I127" s="479"/>
      <c r="J127" s="479"/>
      <c r="K127" s="479"/>
      <c r="L127" s="479"/>
      <c r="M127" s="479"/>
      <c r="N127" s="479"/>
      <c r="O127" s="479"/>
      <c r="P127" s="479"/>
      <c r="Q127" s="479"/>
      <c r="R127" s="479"/>
      <c r="S127" s="479"/>
      <c r="T127" s="479"/>
      <c r="U127" s="479"/>
      <c r="V127" s="479"/>
    </row>
    <row r="128" ht="23.25" customHeight="1">
      <c r="A128" s="479"/>
      <c r="B128" s="479"/>
      <c r="C128" s="479"/>
      <c r="D128" s="479"/>
      <c r="E128" s="479"/>
      <c r="F128" s="479"/>
      <c r="G128" s="479"/>
      <c r="H128" s="479"/>
      <c r="I128" s="479"/>
      <c r="J128" s="479"/>
      <c r="K128" s="479"/>
      <c r="L128" s="479"/>
      <c r="M128" s="479"/>
      <c r="N128" s="479"/>
      <c r="O128" s="479"/>
      <c r="P128" s="479"/>
      <c r="Q128" s="479"/>
      <c r="R128" s="479"/>
      <c r="S128" s="479"/>
      <c r="T128" s="479"/>
      <c r="U128" s="479"/>
      <c r="V128" s="479"/>
    </row>
    <row r="129" ht="23.25" customHeight="1">
      <c r="A129" s="479"/>
      <c r="B129" s="479"/>
      <c r="C129" s="479"/>
      <c r="D129" s="479"/>
      <c r="E129" s="479"/>
      <c r="F129" s="479"/>
      <c r="G129" s="479"/>
      <c r="H129" s="479"/>
      <c r="I129" s="479"/>
      <c r="J129" s="479"/>
      <c r="K129" s="479"/>
      <c r="L129" s="479"/>
      <c r="M129" s="479"/>
      <c r="N129" s="479"/>
      <c r="O129" s="479"/>
      <c r="P129" s="479"/>
      <c r="Q129" s="479"/>
      <c r="R129" s="479"/>
      <c r="S129" s="479"/>
      <c r="T129" s="479"/>
      <c r="U129" s="479"/>
      <c r="V129" s="479"/>
    </row>
    <row r="130" ht="23.25" customHeight="1">
      <c r="A130" s="479"/>
      <c r="B130" s="479"/>
      <c r="C130" s="479"/>
      <c r="D130" s="479"/>
      <c r="E130" s="479"/>
      <c r="F130" s="479"/>
      <c r="G130" s="479"/>
      <c r="H130" s="479"/>
      <c r="I130" s="479"/>
      <c r="J130" s="479"/>
      <c r="K130" s="479"/>
      <c r="L130" s="479"/>
      <c r="M130" s="479"/>
      <c r="N130" s="479"/>
      <c r="O130" s="479"/>
      <c r="P130" s="479"/>
      <c r="Q130" s="479"/>
      <c r="R130" s="479"/>
      <c r="S130" s="479"/>
      <c r="T130" s="479"/>
      <c r="U130" s="479"/>
      <c r="V130" s="479"/>
    </row>
    <row r="131" ht="23.25" customHeight="1">
      <c r="A131" s="479"/>
      <c r="B131" s="479"/>
      <c r="C131" s="479"/>
      <c r="D131" s="479"/>
      <c r="E131" s="479"/>
      <c r="F131" s="479"/>
      <c r="G131" s="479"/>
      <c r="H131" s="479"/>
      <c r="I131" s="479"/>
      <c r="J131" s="479"/>
      <c r="K131" s="479"/>
      <c r="L131" s="479"/>
      <c r="M131" s="479"/>
      <c r="N131" s="479"/>
      <c r="O131" s="479"/>
      <c r="P131" s="479"/>
      <c r="Q131" s="479"/>
      <c r="R131" s="479"/>
      <c r="S131" s="479"/>
      <c r="T131" s="479"/>
      <c r="U131" s="479"/>
      <c r="V131" s="479"/>
    </row>
    <row r="132" ht="23.25" customHeight="1">
      <c r="A132" s="479"/>
      <c r="B132" s="479"/>
      <c r="C132" s="479"/>
      <c r="D132" s="479"/>
      <c r="E132" s="479"/>
      <c r="F132" s="479"/>
      <c r="G132" s="479"/>
      <c r="H132" s="479"/>
      <c r="I132" s="479"/>
      <c r="J132" s="479"/>
      <c r="K132" s="479"/>
      <c r="L132" s="479"/>
      <c r="M132" s="479"/>
      <c r="N132" s="479"/>
      <c r="O132" s="479"/>
      <c r="P132" s="479"/>
      <c r="Q132" s="479"/>
      <c r="R132" s="479"/>
      <c r="S132" s="479"/>
      <c r="T132" s="479"/>
      <c r="U132" s="479"/>
      <c r="V132" s="479"/>
    </row>
    <row r="133" ht="23.25" customHeight="1">
      <c r="A133" s="479"/>
      <c r="B133" s="479"/>
      <c r="C133" s="479"/>
      <c r="D133" s="479"/>
      <c r="E133" s="479"/>
      <c r="F133" s="479"/>
      <c r="G133" s="479"/>
      <c r="H133" s="479"/>
      <c r="I133" s="479"/>
      <c r="J133" s="479"/>
      <c r="K133" s="479"/>
      <c r="L133" s="479"/>
      <c r="M133" s="479"/>
      <c r="N133" s="479"/>
      <c r="O133" s="479"/>
      <c r="P133" s="479"/>
      <c r="Q133" s="479"/>
      <c r="R133" s="479"/>
      <c r="S133" s="479"/>
      <c r="T133" s="479"/>
      <c r="U133" s="479"/>
      <c r="V133" s="479"/>
    </row>
    <row r="134" ht="23.25" customHeight="1">
      <c r="A134" s="479"/>
      <c r="B134" s="479"/>
      <c r="C134" s="479"/>
      <c r="D134" s="479"/>
      <c r="E134" s="479"/>
      <c r="F134" s="479"/>
      <c r="G134" s="479"/>
      <c r="H134" s="479"/>
      <c r="I134" s="479"/>
      <c r="J134" s="479"/>
      <c r="K134" s="479"/>
      <c r="L134" s="479"/>
      <c r="M134" s="479"/>
      <c r="N134" s="479"/>
      <c r="O134" s="479"/>
      <c r="P134" s="479"/>
      <c r="Q134" s="479"/>
      <c r="R134" s="479"/>
      <c r="S134" s="479"/>
      <c r="T134" s="479"/>
      <c r="U134" s="479"/>
      <c r="V134" s="479"/>
    </row>
    <row r="135" ht="23.25" customHeight="1">
      <c r="A135" s="479"/>
      <c r="B135" s="479"/>
      <c r="C135" s="479"/>
      <c r="D135" s="479"/>
      <c r="E135" s="479"/>
      <c r="F135" s="479"/>
      <c r="G135" s="479"/>
      <c r="H135" s="479"/>
      <c r="I135" s="479"/>
      <c r="J135" s="479"/>
      <c r="K135" s="479"/>
      <c r="L135" s="479"/>
      <c r="M135" s="479"/>
      <c r="N135" s="479"/>
      <c r="O135" s="479"/>
      <c r="P135" s="479"/>
      <c r="Q135" s="479"/>
      <c r="R135" s="479"/>
      <c r="S135" s="479"/>
      <c r="T135" s="479"/>
      <c r="U135" s="479"/>
      <c r="V135" s="479"/>
    </row>
    <row r="136" ht="23.25" customHeight="1">
      <c r="A136" s="479"/>
      <c r="B136" s="479"/>
      <c r="C136" s="479"/>
      <c r="D136" s="479"/>
      <c r="E136" s="479"/>
      <c r="F136" s="479"/>
      <c r="G136" s="479"/>
      <c r="H136" s="479"/>
      <c r="I136" s="479"/>
      <c r="J136" s="479"/>
      <c r="K136" s="479"/>
      <c r="L136" s="479"/>
      <c r="M136" s="479"/>
      <c r="N136" s="479"/>
      <c r="O136" s="479"/>
      <c r="P136" s="479"/>
      <c r="Q136" s="479"/>
      <c r="R136" s="479"/>
      <c r="S136" s="479"/>
      <c r="T136" s="479"/>
      <c r="U136" s="479"/>
      <c r="V136" s="479"/>
    </row>
    <row r="137" ht="23.25" customHeight="1">
      <c r="A137" s="479"/>
      <c r="B137" s="479"/>
      <c r="C137" s="479"/>
      <c r="D137" s="479"/>
      <c r="E137" s="479"/>
      <c r="F137" s="479"/>
      <c r="G137" s="479"/>
      <c r="H137" s="479"/>
      <c r="I137" s="479"/>
      <c r="J137" s="479"/>
      <c r="K137" s="479"/>
      <c r="L137" s="479"/>
      <c r="M137" s="479"/>
      <c r="N137" s="479"/>
      <c r="O137" s="479"/>
      <c r="P137" s="479"/>
      <c r="Q137" s="479"/>
      <c r="R137" s="479"/>
      <c r="S137" s="479"/>
      <c r="T137" s="479"/>
      <c r="U137" s="479"/>
      <c r="V137" s="479"/>
    </row>
    <row r="138" ht="23.25" customHeight="1">
      <c r="A138" s="479"/>
      <c r="B138" s="479"/>
      <c r="C138" s="479"/>
      <c r="D138" s="479"/>
      <c r="E138" s="479"/>
      <c r="F138" s="479"/>
      <c r="G138" s="479"/>
      <c r="H138" s="479"/>
      <c r="I138" s="479"/>
      <c r="J138" s="479"/>
      <c r="K138" s="479"/>
      <c r="L138" s="479"/>
      <c r="M138" s="479"/>
      <c r="N138" s="479"/>
      <c r="O138" s="479"/>
      <c r="P138" s="479"/>
      <c r="Q138" s="479"/>
      <c r="R138" s="479"/>
      <c r="S138" s="479"/>
      <c r="T138" s="479"/>
      <c r="U138" s="479"/>
      <c r="V138" s="479"/>
    </row>
    <row r="139" ht="23.25" customHeight="1">
      <c r="A139" s="479"/>
      <c r="B139" s="479"/>
      <c r="C139" s="479"/>
      <c r="D139" s="479"/>
      <c r="E139" s="479"/>
      <c r="F139" s="479"/>
      <c r="G139" s="479"/>
      <c r="H139" s="479"/>
      <c r="I139" s="479"/>
      <c r="J139" s="479"/>
      <c r="K139" s="479"/>
      <c r="L139" s="479"/>
      <c r="M139" s="479"/>
      <c r="N139" s="479"/>
      <c r="O139" s="479"/>
      <c r="P139" s="479"/>
      <c r="Q139" s="479"/>
      <c r="R139" s="479"/>
      <c r="S139" s="479"/>
      <c r="T139" s="479"/>
      <c r="U139" s="479"/>
      <c r="V139" s="479"/>
    </row>
    <row r="140" ht="23.25" customHeight="1">
      <c r="A140" s="479"/>
      <c r="B140" s="479"/>
      <c r="C140" s="479"/>
      <c r="D140" s="479"/>
      <c r="E140" s="479"/>
      <c r="F140" s="479"/>
      <c r="G140" s="479"/>
      <c r="H140" s="479"/>
      <c r="I140" s="479"/>
      <c r="J140" s="479"/>
      <c r="K140" s="479"/>
      <c r="L140" s="479"/>
      <c r="M140" s="479"/>
      <c r="N140" s="479"/>
      <c r="O140" s="479"/>
      <c r="P140" s="479"/>
      <c r="Q140" s="479"/>
      <c r="R140" s="479"/>
      <c r="S140" s="479"/>
      <c r="T140" s="479"/>
      <c r="U140" s="479"/>
      <c r="V140" s="479"/>
    </row>
    <row r="141" ht="23.25" customHeight="1">
      <c r="A141" s="479"/>
      <c r="B141" s="479"/>
      <c r="C141" s="479"/>
      <c r="D141" s="479"/>
      <c r="E141" s="479"/>
      <c r="F141" s="479"/>
      <c r="G141" s="479"/>
      <c r="H141" s="479"/>
      <c r="I141" s="479"/>
      <c r="J141" s="479"/>
      <c r="K141" s="479"/>
      <c r="L141" s="479"/>
      <c r="M141" s="479"/>
      <c r="N141" s="479"/>
      <c r="O141" s="479"/>
      <c r="P141" s="479"/>
      <c r="Q141" s="479"/>
      <c r="R141" s="479"/>
      <c r="S141" s="479"/>
      <c r="T141" s="479"/>
      <c r="U141" s="479"/>
      <c r="V141" s="479"/>
    </row>
    <row r="142" ht="23.25" customHeight="1">
      <c r="A142" s="479"/>
      <c r="B142" s="479"/>
      <c r="C142" s="479"/>
      <c r="D142" s="479"/>
      <c r="E142" s="479"/>
      <c r="F142" s="479"/>
      <c r="G142" s="479"/>
      <c r="H142" s="479"/>
      <c r="I142" s="479"/>
      <c r="J142" s="479"/>
      <c r="K142" s="479"/>
      <c r="L142" s="479"/>
      <c r="M142" s="479"/>
      <c r="N142" s="479"/>
      <c r="O142" s="479"/>
      <c r="P142" s="479"/>
      <c r="Q142" s="479"/>
      <c r="R142" s="479"/>
      <c r="S142" s="479"/>
      <c r="T142" s="479"/>
      <c r="U142" s="479"/>
      <c r="V142" s="479"/>
    </row>
    <row r="143" ht="23.25" customHeight="1">
      <c r="A143" s="479"/>
      <c r="B143" s="479"/>
      <c r="C143" s="479"/>
      <c r="D143" s="479"/>
      <c r="E143" s="479"/>
      <c r="F143" s="479"/>
      <c r="G143" s="479"/>
      <c r="H143" s="479"/>
      <c r="I143" s="479"/>
      <c r="J143" s="479"/>
      <c r="K143" s="479"/>
      <c r="L143" s="479"/>
      <c r="M143" s="479"/>
      <c r="N143" s="479"/>
      <c r="O143" s="479"/>
      <c r="P143" s="479"/>
      <c r="Q143" s="479"/>
      <c r="R143" s="479"/>
      <c r="S143" s="479"/>
      <c r="T143" s="479"/>
      <c r="U143" s="479"/>
      <c r="V143" s="479"/>
    </row>
    <row r="144" ht="23.25" customHeight="1">
      <c r="A144" s="479"/>
      <c r="B144" s="479"/>
      <c r="C144" s="479"/>
      <c r="D144" s="479"/>
      <c r="E144" s="479"/>
      <c r="F144" s="479"/>
      <c r="G144" s="479"/>
      <c r="H144" s="479"/>
      <c r="I144" s="479"/>
      <c r="J144" s="479"/>
      <c r="K144" s="479"/>
      <c r="L144" s="479"/>
      <c r="M144" s="479"/>
      <c r="N144" s="479"/>
      <c r="O144" s="479"/>
      <c r="P144" s="479"/>
      <c r="Q144" s="479"/>
      <c r="R144" s="479"/>
      <c r="S144" s="479"/>
      <c r="T144" s="479"/>
      <c r="U144" s="479"/>
      <c r="V144" s="479"/>
    </row>
    <row r="145" ht="23.25" customHeight="1">
      <c r="A145" s="479"/>
      <c r="B145" s="479"/>
      <c r="C145" s="479"/>
      <c r="D145" s="479"/>
      <c r="E145" s="479"/>
      <c r="F145" s="479"/>
      <c r="G145" s="479"/>
      <c r="H145" s="479"/>
      <c r="I145" s="479"/>
      <c r="J145" s="479"/>
      <c r="K145" s="479"/>
      <c r="L145" s="479"/>
      <c r="M145" s="479"/>
      <c r="N145" s="479"/>
      <c r="O145" s="479"/>
      <c r="P145" s="479"/>
      <c r="Q145" s="479"/>
      <c r="R145" s="479"/>
      <c r="S145" s="479"/>
      <c r="T145" s="479"/>
      <c r="U145" s="479"/>
      <c r="V145" s="479"/>
    </row>
    <row r="146" ht="23.25" customHeight="1">
      <c r="A146" s="479"/>
      <c r="B146" s="479"/>
      <c r="C146" s="479"/>
      <c r="D146" s="479"/>
      <c r="E146" s="479"/>
      <c r="F146" s="479"/>
      <c r="G146" s="479"/>
      <c r="H146" s="479"/>
      <c r="I146" s="479"/>
      <c r="J146" s="479"/>
      <c r="K146" s="479"/>
      <c r="L146" s="479"/>
      <c r="M146" s="479"/>
      <c r="N146" s="479"/>
      <c r="O146" s="479"/>
      <c r="P146" s="479"/>
      <c r="Q146" s="479"/>
      <c r="R146" s="479"/>
      <c r="S146" s="479"/>
      <c r="T146" s="479"/>
      <c r="U146" s="479"/>
      <c r="V146" s="479"/>
    </row>
    <row r="147" ht="23.25" customHeight="1">
      <c r="A147" s="479"/>
      <c r="B147" s="479"/>
      <c r="C147" s="479"/>
      <c r="D147" s="479"/>
      <c r="E147" s="479"/>
      <c r="F147" s="479"/>
      <c r="G147" s="479"/>
      <c r="H147" s="479"/>
      <c r="I147" s="479"/>
      <c r="J147" s="479"/>
      <c r="K147" s="479"/>
      <c r="L147" s="479"/>
      <c r="M147" s="479"/>
      <c r="N147" s="479"/>
      <c r="O147" s="479"/>
      <c r="P147" s="479"/>
      <c r="Q147" s="479"/>
      <c r="R147" s="479"/>
      <c r="S147" s="479"/>
      <c r="T147" s="479"/>
      <c r="U147" s="479"/>
      <c r="V147" s="479"/>
    </row>
    <row r="148" ht="23.25" customHeight="1">
      <c r="A148" s="479"/>
      <c r="B148" s="479"/>
      <c r="C148" s="479"/>
      <c r="D148" s="479"/>
      <c r="E148" s="479"/>
      <c r="F148" s="479"/>
      <c r="G148" s="479"/>
      <c r="H148" s="479"/>
      <c r="I148" s="479"/>
      <c r="J148" s="479"/>
      <c r="K148" s="479"/>
      <c r="L148" s="479"/>
      <c r="M148" s="479"/>
      <c r="N148" s="479"/>
      <c r="O148" s="479"/>
      <c r="P148" s="479"/>
      <c r="Q148" s="479"/>
      <c r="R148" s="479"/>
      <c r="S148" s="479"/>
      <c r="T148" s="479"/>
      <c r="U148" s="479"/>
      <c r="V148" s="479"/>
    </row>
    <row r="149" ht="23.25" customHeight="1">
      <c r="A149" s="479"/>
      <c r="B149" s="479"/>
      <c r="C149" s="479"/>
      <c r="D149" s="479"/>
      <c r="E149" s="479"/>
      <c r="F149" s="479"/>
      <c r="G149" s="479"/>
      <c r="H149" s="479"/>
      <c r="I149" s="479"/>
      <c r="J149" s="479"/>
      <c r="K149" s="479"/>
      <c r="L149" s="479"/>
      <c r="M149" s="479"/>
      <c r="N149" s="479"/>
      <c r="O149" s="479"/>
      <c r="P149" s="479"/>
      <c r="Q149" s="479"/>
      <c r="R149" s="479"/>
      <c r="S149" s="479"/>
      <c r="T149" s="479"/>
      <c r="U149" s="479"/>
      <c r="V149" s="479"/>
    </row>
    <row r="150" ht="23.25" customHeight="1">
      <c r="A150" s="479"/>
      <c r="B150" s="479"/>
      <c r="C150" s="479"/>
      <c r="D150" s="479"/>
      <c r="E150" s="479"/>
      <c r="F150" s="479"/>
      <c r="G150" s="479"/>
      <c r="H150" s="479"/>
      <c r="I150" s="479"/>
      <c r="J150" s="479"/>
      <c r="K150" s="479"/>
      <c r="L150" s="479"/>
      <c r="M150" s="479"/>
      <c r="N150" s="479"/>
      <c r="O150" s="479"/>
      <c r="P150" s="479"/>
      <c r="Q150" s="479"/>
      <c r="R150" s="479"/>
      <c r="S150" s="479"/>
      <c r="T150" s="479"/>
      <c r="U150" s="479"/>
      <c r="V150" s="479"/>
    </row>
    <row r="151" ht="23.25" customHeight="1">
      <c r="A151" s="479"/>
      <c r="B151" s="479"/>
      <c r="C151" s="479"/>
      <c r="D151" s="479"/>
      <c r="E151" s="479"/>
      <c r="F151" s="479"/>
      <c r="G151" s="479"/>
      <c r="H151" s="479"/>
      <c r="I151" s="479"/>
      <c r="J151" s="479"/>
      <c r="K151" s="479"/>
      <c r="L151" s="479"/>
      <c r="M151" s="479"/>
      <c r="N151" s="479"/>
      <c r="O151" s="479"/>
      <c r="P151" s="479"/>
      <c r="Q151" s="479"/>
      <c r="R151" s="479"/>
      <c r="S151" s="479"/>
      <c r="T151" s="479"/>
      <c r="U151" s="479"/>
      <c r="V151" s="479"/>
    </row>
    <row r="152" ht="23.25" customHeight="1">
      <c r="A152" s="479"/>
      <c r="B152" s="479"/>
      <c r="C152" s="479"/>
      <c r="D152" s="479"/>
      <c r="E152" s="479"/>
      <c r="F152" s="479"/>
      <c r="G152" s="479"/>
      <c r="H152" s="479"/>
      <c r="I152" s="479"/>
      <c r="J152" s="479"/>
      <c r="K152" s="479"/>
      <c r="L152" s="479"/>
      <c r="M152" s="479"/>
      <c r="N152" s="479"/>
      <c r="O152" s="479"/>
      <c r="P152" s="479"/>
      <c r="Q152" s="479"/>
      <c r="R152" s="479"/>
      <c r="S152" s="479"/>
      <c r="T152" s="479"/>
      <c r="U152" s="479"/>
      <c r="V152" s="479"/>
    </row>
    <row r="153" ht="23.25" customHeight="1">
      <c r="A153" s="479"/>
      <c r="B153" s="479"/>
      <c r="C153" s="479"/>
      <c r="D153" s="479"/>
      <c r="E153" s="479"/>
      <c r="F153" s="479"/>
      <c r="G153" s="479"/>
      <c r="H153" s="479"/>
      <c r="I153" s="479"/>
      <c r="J153" s="479"/>
      <c r="K153" s="479"/>
      <c r="L153" s="479"/>
      <c r="M153" s="479"/>
      <c r="N153" s="479"/>
      <c r="O153" s="479"/>
      <c r="P153" s="479"/>
      <c r="Q153" s="479"/>
      <c r="R153" s="479"/>
      <c r="S153" s="479"/>
      <c r="T153" s="479"/>
      <c r="U153" s="479"/>
      <c r="V153" s="479"/>
    </row>
    <row r="154" ht="23.25" customHeight="1">
      <c r="A154" s="479"/>
      <c r="B154" s="479"/>
      <c r="C154" s="479"/>
      <c r="D154" s="479"/>
      <c r="E154" s="479"/>
      <c r="F154" s="479"/>
      <c r="G154" s="479"/>
      <c r="H154" s="479"/>
      <c r="I154" s="479"/>
      <c r="J154" s="479"/>
      <c r="K154" s="479"/>
      <c r="L154" s="479"/>
      <c r="M154" s="479"/>
      <c r="N154" s="479"/>
      <c r="O154" s="479"/>
      <c r="P154" s="479"/>
      <c r="Q154" s="479"/>
      <c r="R154" s="479"/>
      <c r="S154" s="479"/>
      <c r="T154" s="479"/>
      <c r="U154" s="479"/>
      <c r="V154" s="479"/>
    </row>
    <row r="155" ht="23.25" customHeight="1">
      <c r="A155" s="479"/>
      <c r="B155" s="479"/>
      <c r="C155" s="479"/>
      <c r="D155" s="479"/>
      <c r="E155" s="479"/>
      <c r="F155" s="479"/>
      <c r="G155" s="479"/>
      <c r="H155" s="479"/>
      <c r="I155" s="479"/>
      <c r="J155" s="479"/>
      <c r="K155" s="479"/>
      <c r="L155" s="479"/>
      <c r="M155" s="479"/>
      <c r="N155" s="479"/>
      <c r="O155" s="479"/>
      <c r="P155" s="479"/>
      <c r="Q155" s="479"/>
      <c r="R155" s="479"/>
      <c r="S155" s="479"/>
      <c r="T155" s="479"/>
      <c r="U155" s="479"/>
      <c r="V155" s="479"/>
    </row>
    <row r="156" ht="23.25" customHeight="1">
      <c r="A156" s="479"/>
      <c r="B156" s="479"/>
      <c r="C156" s="479"/>
      <c r="D156" s="479"/>
      <c r="E156" s="479"/>
      <c r="F156" s="479"/>
      <c r="G156" s="479"/>
      <c r="H156" s="479"/>
      <c r="I156" s="479"/>
      <c r="J156" s="479"/>
      <c r="K156" s="479"/>
      <c r="L156" s="479"/>
      <c r="M156" s="479"/>
      <c r="N156" s="479"/>
      <c r="O156" s="479"/>
      <c r="P156" s="479"/>
      <c r="Q156" s="479"/>
      <c r="R156" s="479"/>
      <c r="S156" s="479"/>
      <c r="T156" s="479"/>
      <c r="U156" s="479"/>
      <c r="V156" s="479"/>
    </row>
    <row r="157" ht="23.25" customHeight="1">
      <c r="A157" s="479"/>
      <c r="B157" s="479"/>
      <c r="C157" s="479"/>
      <c r="D157" s="479"/>
      <c r="E157" s="479"/>
      <c r="F157" s="479"/>
      <c r="G157" s="479"/>
      <c r="H157" s="479"/>
      <c r="I157" s="479"/>
      <c r="J157" s="479"/>
      <c r="K157" s="479"/>
      <c r="L157" s="479"/>
      <c r="M157" s="479"/>
      <c r="N157" s="479"/>
      <c r="O157" s="479"/>
      <c r="P157" s="479"/>
      <c r="Q157" s="479"/>
      <c r="R157" s="479"/>
      <c r="S157" s="479"/>
      <c r="T157" s="479"/>
      <c r="U157" s="479"/>
      <c r="V157" s="479"/>
    </row>
    <row r="158" ht="23.25" customHeight="1">
      <c r="A158" s="479"/>
      <c r="B158" s="479"/>
      <c r="C158" s="479"/>
      <c r="D158" s="479"/>
      <c r="E158" s="479"/>
      <c r="F158" s="479"/>
      <c r="G158" s="479"/>
      <c r="H158" s="479"/>
      <c r="I158" s="479"/>
      <c r="J158" s="479"/>
      <c r="K158" s="479"/>
      <c r="L158" s="479"/>
      <c r="M158" s="479"/>
      <c r="N158" s="479"/>
      <c r="O158" s="479"/>
      <c r="P158" s="479"/>
      <c r="Q158" s="479"/>
      <c r="R158" s="479"/>
      <c r="S158" s="479"/>
      <c r="T158" s="479"/>
      <c r="U158" s="479"/>
      <c r="V158" s="479"/>
    </row>
    <row r="159" ht="23.25" customHeight="1">
      <c r="A159" s="479"/>
      <c r="B159" s="479"/>
      <c r="C159" s="479"/>
      <c r="D159" s="479"/>
      <c r="E159" s="479"/>
      <c r="F159" s="479"/>
      <c r="G159" s="479"/>
      <c r="H159" s="479"/>
      <c r="I159" s="479"/>
      <c r="J159" s="479"/>
      <c r="K159" s="479"/>
      <c r="L159" s="479"/>
      <c r="M159" s="479"/>
      <c r="N159" s="479"/>
      <c r="O159" s="479"/>
      <c r="P159" s="479"/>
      <c r="Q159" s="479"/>
      <c r="R159" s="479"/>
      <c r="S159" s="479"/>
      <c r="T159" s="479"/>
      <c r="U159" s="479"/>
      <c r="V159" s="479"/>
    </row>
    <row r="160" ht="23.25" customHeight="1">
      <c r="A160" s="479"/>
      <c r="B160" s="479"/>
      <c r="C160" s="479"/>
      <c r="D160" s="479"/>
      <c r="E160" s="479"/>
      <c r="F160" s="479"/>
      <c r="G160" s="479"/>
      <c r="H160" s="479"/>
      <c r="I160" s="479"/>
      <c r="J160" s="479"/>
      <c r="K160" s="479"/>
      <c r="L160" s="479"/>
      <c r="M160" s="479"/>
      <c r="N160" s="479"/>
      <c r="O160" s="479"/>
      <c r="P160" s="479"/>
      <c r="Q160" s="479"/>
      <c r="R160" s="479"/>
      <c r="S160" s="479"/>
      <c r="T160" s="479"/>
      <c r="U160" s="479"/>
      <c r="V160" s="479"/>
    </row>
    <row r="161" ht="23.25" customHeight="1">
      <c r="A161" s="479"/>
      <c r="B161" s="479"/>
      <c r="C161" s="479"/>
      <c r="D161" s="479"/>
      <c r="E161" s="479"/>
      <c r="F161" s="479"/>
      <c r="G161" s="479"/>
      <c r="H161" s="479"/>
      <c r="I161" s="479"/>
      <c r="J161" s="479"/>
      <c r="K161" s="479"/>
      <c r="L161" s="479"/>
      <c r="M161" s="479"/>
      <c r="N161" s="479"/>
      <c r="O161" s="479"/>
      <c r="P161" s="479"/>
      <c r="Q161" s="479"/>
      <c r="R161" s="479"/>
      <c r="S161" s="479"/>
      <c r="T161" s="479"/>
      <c r="U161" s="479"/>
      <c r="V161" s="479"/>
    </row>
    <row r="162" ht="23.25" customHeight="1">
      <c r="A162" s="479"/>
      <c r="B162" s="479"/>
      <c r="C162" s="479"/>
      <c r="D162" s="479"/>
      <c r="E162" s="479"/>
      <c r="F162" s="479"/>
      <c r="G162" s="479"/>
      <c r="H162" s="479"/>
      <c r="I162" s="479"/>
      <c r="J162" s="479"/>
      <c r="K162" s="479"/>
      <c r="L162" s="479"/>
      <c r="M162" s="479"/>
      <c r="N162" s="479"/>
      <c r="O162" s="479"/>
      <c r="P162" s="479"/>
      <c r="Q162" s="479"/>
      <c r="R162" s="479"/>
      <c r="S162" s="479"/>
      <c r="T162" s="479"/>
      <c r="U162" s="479"/>
      <c r="V162" s="479"/>
    </row>
    <row r="163" ht="23.25" customHeight="1">
      <c r="A163" s="479"/>
      <c r="B163" s="479"/>
      <c r="C163" s="479"/>
      <c r="D163" s="479"/>
      <c r="E163" s="479"/>
      <c r="F163" s="479"/>
      <c r="G163" s="479"/>
      <c r="H163" s="479"/>
      <c r="I163" s="479"/>
      <c r="J163" s="479"/>
      <c r="K163" s="479"/>
      <c r="L163" s="479"/>
      <c r="M163" s="479"/>
      <c r="N163" s="479"/>
      <c r="O163" s="479"/>
      <c r="P163" s="479"/>
      <c r="Q163" s="479"/>
      <c r="R163" s="479"/>
      <c r="S163" s="479"/>
      <c r="T163" s="479"/>
      <c r="U163" s="479"/>
      <c r="V163" s="479"/>
    </row>
    <row r="164" ht="23.25" customHeight="1">
      <c r="A164" s="479"/>
      <c r="B164" s="479"/>
      <c r="C164" s="479"/>
      <c r="D164" s="479"/>
      <c r="E164" s="479"/>
      <c r="F164" s="479"/>
      <c r="G164" s="479"/>
      <c r="H164" s="479"/>
      <c r="I164" s="479"/>
      <c r="J164" s="479"/>
      <c r="K164" s="479"/>
      <c r="L164" s="479"/>
      <c r="M164" s="479"/>
      <c r="N164" s="479"/>
      <c r="O164" s="479"/>
      <c r="P164" s="479"/>
      <c r="Q164" s="479"/>
      <c r="R164" s="479"/>
      <c r="S164" s="479"/>
      <c r="T164" s="479"/>
      <c r="U164" s="479"/>
      <c r="V164" s="479"/>
    </row>
    <row r="165" ht="23.25" customHeight="1">
      <c r="A165" s="479"/>
      <c r="B165" s="479"/>
      <c r="C165" s="479"/>
      <c r="D165" s="479"/>
      <c r="E165" s="479"/>
      <c r="F165" s="479"/>
      <c r="G165" s="479"/>
      <c r="H165" s="479"/>
      <c r="I165" s="479"/>
      <c r="J165" s="479"/>
      <c r="K165" s="479"/>
      <c r="L165" s="479"/>
      <c r="M165" s="479"/>
      <c r="N165" s="479"/>
      <c r="O165" s="479"/>
      <c r="P165" s="479"/>
      <c r="Q165" s="479"/>
      <c r="R165" s="479"/>
      <c r="S165" s="479"/>
      <c r="T165" s="479"/>
      <c r="U165" s="479"/>
      <c r="V165" s="479"/>
    </row>
    <row r="166" ht="23.25" customHeight="1">
      <c r="A166" s="479"/>
      <c r="B166" s="479"/>
      <c r="C166" s="479"/>
      <c r="D166" s="479"/>
      <c r="E166" s="479"/>
      <c r="F166" s="479"/>
      <c r="G166" s="479"/>
      <c r="H166" s="479"/>
      <c r="I166" s="479"/>
      <c r="J166" s="479"/>
      <c r="K166" s="479"/>
      <c r="L166" s="479"/>
      <c r="M166" s="479"/>
      <c r="N166" s="479"/>
      <c r="O166" s="479"/>
      <c r="P166" s="479"/>
      <c r="Q166" s="479"/>
      <c r="R166" s="479"/>
      <c r="S166" s="479"/>
      <c r="T166" s="479"/>
      <c r="U166" s="479"/>
      <c r="V166" s="479"/>
    </row>
    <row r="167" ht="23.25" customHeight="1">
      <c r="A167" s="479"/>
      <c r="B167" s="479"/>
      <c r="C167" s="479"/>
      <c r="D167" s="479"/>
      <c r="E167" s="479"/>
      <c r="F167" s="479"/>
      <c r="G167" s="479"/>
      <c r="H167" s="479"/>
      <c r="I167" s="479"/>
      <c r="J167" s="479"/>
      <c r="K167" s="479"/>
      <c r="L167" s="479"/>
      <c r="M167" s="479"/>
      <c r="N167" s="479"/>
      <c r="O167" s="479"/>
      <c r="P167" s="479"/>
      <c r="Q167" s="479"/>
      <c r="R167" s="479"/>
      <c r="S167" s="479"/>
      <c r="T167" s="479"/>
      <c r="U167" s="479"/>
      <c r="V167" s="479"/>
    </row>
    <row r="168" ht="23.25" customHeight="1">
      <c r="A168" s="479"/>
      <c r="B168" s="479"/>
      <c r="C168" s="479"/>
      <c r="D168" s="479"/>
      <c r="E168" s="479"/>
      <c r="F168" s="479"/>
      <c r="G168" s="479"/>
      <c r="H168" s="479"/>
      <c r="I168" s="479"/>
      <c r="J168" s="479"/>
      <c r="K168" s="479"/>
      <c r="L168" s="479"/>
      <c r="M168" s="479"/>
      <c r="N168" s="479"/>
      <c r="O168" s="479"/>
      <c r="P168" s="479"/>
      <c r="Q168" s="479"/>
      <c r="R168" s="479"/>
      <c r="S168" s="479"/>
      <c r="T168" s="479"/>
      <c r="U168" s="479"/>
      <c r="V168" s="479"/>
    </row>
    <row r="169" ht="23.25" customHeight="1">
      <c r="A169" s="479"/>
      <c r="B169" s="479"/>
      <c r="C169" s="479"/>
      <c r="D169" s="479"/>
      <c r="E169" s="479"/>
      <c r="F169" s="479"/>
      <c r="G169" s="479"/>
      <c r="H169" s="479"/>
      <c r="I169" s="479"/>
      <c r="J169" s="479"/>
      <c r="K169" s="479"/>
      <c r="L169" s="479"/>
      <c r="M169" s="479"/>
      <c r="N169" s="479"/>
      <c r="O169" s="479"/>
      <c r="P169" s="479"/>
      <c r="Q169" s="479"/>
      <c r="R169" s="479"/>
      <c r="S169" s="479"/>
      <c r="T169" s="479"/>
      <c r="U169" s="479"/>
      <c r="V169" s="479"/>
    </row>
    <row r="170" ht="23.25" customHeight="1">
      <c r="A170" s="479"/>
      <c r="B170" s="479"/>
      <c r="C170" s="479"/>
      <c r="D170" s="479"/>
      <c r="E170" s="479"/>
      <c r="F170" s="479"/>
      <c r="G170" s="479"/>
      <c r="H170" s="479"/>
      <c r="I170" s="479"/>
      <c r="J170" s="479"/>
      <c r="K170" s="479"/>
      <c r="L170" s="479"/>
      <c r="M170" s="479"/>
      <c r="N170" s="479"/>
      <c r="O170" s="479"/>
      <c r="P170" s="479"/>
      <c r="Q170" s="479"/>
      <c r="R170" s="479"/>
      <c r="S170" s="479"/>
      <c r="T170" s="479"/>
      <c r="U170" s="479"/>
      <c r="V170" s="479"/>
    </row>
    <row r="171" ht="23.25" customHeight="1">
      <c r="A171" s="479"/>
      <c r="B171" s="479"/>
      <c r="C171" s="479"/>
      <c r="D171" s="479"/>
      <c r="E171" s="479"/>
      <c r="F171" s="479"/>
      <c r="G171" s="479"/>
      <c r="H171" s="479"/>
      <c r="I171" s="479"/>
      <c r="J171" s="479"/>
      <c r="K171" s="479"/>
      <c r="L171" s="479"/>
      <c r="M171" s="479"/>
      <c r="N171" s="479"/>
      <c r="O171" s="479"/>
      <c r="P171" s="479"/>
      <c r="Q171" s="479"/>
      <c r="R171" s="479"/>
      <c r="S171" s="479"/>
      <c r="T171" s="479"/>
      <c r="U171" s="479"/>
      <c r="V171" s="479"/>
    </row>
    <row r="172" ht="23.25" customHeight="1">
      <c r="A172" s="479"/>
      <c r="B172" s="479"/>
      <c r="C172" s="479"/>
      <c r="D172" s="479"/>
      <c r="E172" s="479"/>
      <c r="F172" s="479"/>
      <c r="G172" s="479"/>
      <c r="H172" s="479"/>
      <c r="I172" s="479"/>
      <c r="J172" s="479"/>
      <c r="K172" s="479"/>
      <c r="L172" s="479"/>
      <c r="M172" s="479"/>
      <c r="N172" s="479"/>
      <c r="O172" s="479"/>
      <c r="P172" s="479"/>
      <c r="Q172" s="479"/>
      <c r="R172" s="479"/>
      <c r="S172" s="479"/>
      <c r="T172" s="479"/>
      <c r="U172" s="479"/>
      <c r="V172" s="479"/>
    </row>
    <row r="173" ht="23.25" customHeight="1">
      <c r="A173" s="479"/>
      <c r="B173" s="479"/>
      <c r="C173" s="479"/>
      <c r="D173" s="479"/>
      <c r="E173" s="479"/>
      <c r="F173" s="479"/>
      <c r="G173" s="479"/>
      <c r="H173" s="479"/>
      <c r="I173" s="479"/>
      <c r="J173" s="479"/>
      <c r="K173" s="479"/>
      <c r="L173" s="479"/>
      <c r="M173" s="479"/>
      <c r="N173" s="479"/>
      <c r="O173" s="479"/>
      <c r="P173" s="479"/>
      <c r="Q173" s="479"/>
      <c r="R173" s="479"/>
      <c r="S173" s="479"/>
      <c r="T173" s="479"/>
      <c r="U173" s="479"/>
      <c r="V173" s="479"/>
    </row>
    <row r="174" ht="23.25" customHeight="1">
      <c r="A174" s="479"/>
      <c r="B174" s="479"/>
      <c r="C174" s="479"/>
      <c r="D174" s="479"/>
      <c r="E174" s="479"/>
      <c r="F174" s="479"/>
      <c r="G174" s="479"/>
      <c r="H174" s="479"/>
      <c r="I174" s="479"/>
      <c r="J174" s="479"/>
      <c r="K174" s="479"/>
      <c r="L174" s="479"/>
      <c r="M174" s="479"/>
      <c r="N174" s="479"/>
      <c r="O174" s="479"/>
      <c r="P174" s="479"/>
      <c r="Q174" s="479"/>
      <c r="R174" s="479"/>
      <c r="S174" s="479"/>
      <c r="T174" s="479"/>
      <c r="U174" s="479"/>
      <c r="V174" s="479"/>
    </row>
    <row r="175" ht="23.25" customHeight="1">
      <c r="A175" s="479"/>
      <c r="B175" s="479"/>
      <c r="C175" s="479"/>
      <c r="D175" s="479"/>
      <c r="E175" s="479"/>
      <c r="F175" s="479"/>
      <c r="G175" s="479"/>
      <c r="H175" s="479"/>
      <c r="I175" s="479"/>
      <c r="J175" s="479"/>
      <c r="K175" s="479"/>
      <c r="L175" s="479"/>
      <c r="M175" s="479"/>
      <c r="N175" s="479"/>
      <c r="O175" s="479"/>
      <c r="P175" s="479"/>
      <c r="Q175" s="479"/>
      <c r="R175" s="479"/>
      <c r="S175" s="479"/>
      <c r="T175" s="479"/>
      <c r="U175" s="479"/>
      <c r="V175" s="479"/>
    </row>
    <row r="176" ht="23.25" customHeight="1">
      <c r="A176" s="479"/>
      <c r="B176" s="479"/>
      <c r="C176" s="479"/>
      <c r="D176" s="479"/>
      <c r="E176" s="479"/>
      <c r="F176" s="479"/>
      <c r="G176" s="479"/>
      <c r="H176" s="479"/>
      <c r="I176" s="479"/>
      <c r="J176" s="479"/>
      <c r="K176" s="479"/>
      <c r="L176" s="479"/>
      <c r="M176" s="479"/>
      <c r="N176" s="479"/>
      <c r="O176" s="479"/>
      <c r="P176" s="479"/>
      <c r="Q176" s="479"/>
      <c r="R176" s="479"/>
      <c r="S176" s="479"/>
      <c r="T176" s="479"/>
      <c r="U176" s="479"/>
      <c r="V176" s="479"/>
    </row>
    <row r="177" ht="23.25" customHeight="1">
      <c r="A177" s="479"/>
      <c r="B177" s="479"/>
      <c r="C177" s="479"/>
      <c r="D177" s="479"/>
      <c r="E177" s="479"/>
      <c r="F177" s="479"/>
      <c r="G177" s="479"/>
      <c r="H177" s="479"/>
      <c r="I177" s="479"/>
      <c r="J177" s="479"/>
      <c r="K177" s="479"/>
      <c r="L177" s="479"/>
      <c r="M177" s="479"/>
      <c r="N177" s="479"/>
      <c r="O177" s="479"/>
      <c r="P177" s="479"/>
      <c r="Q177" s="479"/>
      <c r="R177" s="479"/>
      <c r="S177" s="479"/>
      <c r="T177" s="479"/>
      <c r="U177" s="479"/>
      <c r="V177" s="479"/>
    </row>
    <row r="178" ht="23.25" customHeight="1">
      <c r="A178" s="479"/>
      <c r="B178" s="479"/>
      <c r="C178" s="479"/>
      <c r="D178" s="479"/>
      <c r="E178" s="479"/>
      <c r="F178" s="479"/>
      <c r="G178" s="479"/>
      <c r="H178" s="479"/>
      <c r="I178" s="479"/>
      <c r="J178" s="479"/>
      <c r="K178" s="479"/>
      <c r="L178" s="479"/>
      <c r="M178" s="479"/>
      <c r="N178" s="479"/>
      <c r="O178" s="479"/>
      <c r="P178" s="479"/>
      <c r="Q178" s="479"/>
      <c r="R178" s="479"/>
      <c r="S178" s="479"/>
      <c r="T178" s="479"/>
      <c r="U178" s="479"/>
      <c r="V178" s="479"/>
    </row>
    <row r="179" ht="23.25" customHeight="1">
      <c r="A179" s="479"/>
      <c r="B179" s="479"/>
      <c r="C179" s="479"/>
      <c r="D179" s="479"/>
      <c r="E179" s="479"/>
      <c r="F179" s="479"/>
      <c r="G179" s="479"/>
      <c r="H179" s="479"/>
      <c r="I179" s="479"/>
      <c r="J179" s="479"/>
      <c r="K179" s="479"/>
      <c r="L179" s="479"/>
      <c r="M179" s="479"/>
      <c r="N179" s="479"/>
      <c r="O179" s="479"/>
      <c r="P179" s="479"/>
      <c r="Q179" s="479"/>
      <c r="R179" s="479"/>
      <c r="S179" s="479"/>
      <c r="T179" s="479"/>
      <c r="U179" s="479"/>
      <c r="V179" s="479"/>
    </row>
    <row r="180" ht="23.25" customHeight="1">
      <c r="A180" s="479"/>
      <c r="B180" s="479"/>
      <c r="C180" s="479"/>
      <c r="D180" s="479"/>
      <c r="E180" s="479"/>
      <c r="F180" s="479"/>
      <c r="G180" s="479"/>
      <c r="H180" s="479"/>
      <c r="I180" s="479"/>
      <c r="J180" s="479"/>
      <c r="K180" s="479"/>
      <c r="L180" s="479"/>
      <c r="M180" s="479"/>
      <c r="N180" s="479"/>
      <c r="O180" s="479"/>
      <c r="P180" s="479"/>
      <c r="Q180" s="479"/>
      <c r="R180" s="479"/>
      <c r="S180" s="479"/>
      <c r="T180" s="479"/>
      <c r="U180" s="479"/>
      <c r="V180" s="479"/>
    </row>
    <row r="181" ht="23.25" customHeight="1">
      <c r="A181" s="479"/>
      <c r="B181" s="479"/>
      <c r="C181" s="479"/>
      <c r="D181" s="479"/>
      <c r="E181" s="479"/>
      <c r="F181" s="479"/>
      <c r="G181" s="479"/>
      <c r="H181" s="479"/>
      <c r="I181" s="479"/>
      <c r="J181" s="479"/>
      <c r="K181" s="479"/>
      <c r="L181" s="479"/>
      <c r="M181" s="479"/>
      <c r="N181" s="479"/>
      <c r="O181" s="479"/>
      <c r="P181" s="479"/>
      <c r="Q181" s="479"/>
      <c r="R181" s="479"/>
      <c r="S181" s="479"/>
      <c r="T181" s="479"/>
      <c r="U181" s="479"/>
      <c r="V181" s="479"/>
    </row>
    <row r="182" ht="23.25" customHeight="1">
      <c r="A182" s="479"/>
      <c r="B182" s="479"/>
      <c r="C182" s="479"/>
      <c r="D182" s="479"/>
      <c r="E182" s="479"/>
      <c r="F182" s="479"/>
      <c r="G182" s="479"/>
      <c r="H182" s="479"/>
      <c r="I182" s="479"/>
      <c r="J182" s="479"/>
      <c r="K182" s="479"/>
      <c r="L182" s="479"/>
      <c r="M182" s="479"/>
      <c r="N182" s="479"/>
      <c r="O182" s="479"/>
      <c r="P182" s="479"/>
      <c r="Q182" s="479"/>
      <c r="R182" s="479"/>
      <c r="S182" s="479"/>
      <c r="T182" s="479"/>
      <c r="U182" s="479"/>
      <c r="V182" s="479"/>
    </row>
    <row r="183" ht="23.25" customHeight="1">
      <c r="A183" s="479"/>
      <c r="B183" s="479"/>
      <c r="C183" s="479"/>
      <c r="D183" s="479"/>
      <c r="E183" s="479"/>
      <c r="F183" s="479"/>
      <c r="G183" s="479"/>
      <c r="H183" s="479"/>
      <c r="I183" s="479"/>
      <c r="J183" s="479"/>
      <c r="K183" s="479"/>
      <c r="L183" s="479"/>
      <c r="M183" s="479"/>
      <c r="N183" s="479"/>
      <c r="O183" s="479"/>
      <c r="P183" s="479"/>
      <c r="Q183" s="479"/>
      <c r="R183" s="479"/>
      <c r="S183" s="479"/>
      <c r="T183" s="479"/>
      <c r="U183" s="479"/>
      <c r="V183" s="479"/>
    </row>
    <row r="184" ht="23.25" customHeight="1">
      <c r="A184" s="479"/>
      <c r="B184" s="479"/>
      <c r="C184" s="479"/>
      <c r="D184" s="479"/>
      <c r="E184" s="479"/>
      <c r="F184" s="479"/>
      <c r="G184" s="479"/>
      <c r="H184" s="479"/>
      <c r="I184" s="479"/>
      <c r="J184" s="479"/>
      <c r="K184" s="479"/>
      <c r="L184" s="479"/>
      <c r="M184" s="479"/>
      <c r="N184" s="479"/>
      <c r="O184" s="479"/>
      <c r="P184" s="479"/>
      <c r="Q184" s="479"/>
      <c r="R184" s="479"/>
      <c r="S184" s="479"/>
      <c r="T184" s="479"/>
      <c r="U184" s="479"/>
      <c r="V184" s="479"/>
    </row>
    <row r="185" ht="23.25" customHeight="1">
      <c r="A185" s="479"/>
      <c r="B185" s="479"/>
      <c r="C185" s="479"/>
      <c r="D185" s="479"/>
      <c r="E185" s="479"/>
      <c r="F185" s="479"/>
      <c r="G185" s="479"/>
      <c r="H185" s="479"/>
      <c r="I185" s="479"/>
      <c r="J185" s="479"/>
      <c r="K185" s="479"/>
      <c r="L185" s="479"/>
      <c r="M185" s="479"/>
      <c r="N185" s="479"/>
      <c r="O185" s="479"/>
      <c r="P185" s="479"/>
      <c r="Q185" s="479"/>
      <c r="R185" s="479"/>
      <c r="S185" s="479"/>
      <c r="T185" s="479"/>
      <c r="U185" s="479"/>
      <c r="V185" s="479"/>
    </row>
    <row r="186" ht="23.25" customHeight="1">
      <c r="A186" s="479"/>
      <c r="B186" s="479"/>
      <c r="C186" s="479"/>
      <c r="D186" s="479"/>
      <c r="E186" s="479"/>
      <c r="F186" s="479"/>
      <c r="G186" s="479"/>
      <c r="H186" s="479"/>
      <c r="I186" s="479"/>
      <c r="J186" s="479"/>
      <c r="K186" s="479"/>
      <c r="L186" s="479"/>
      <c r="M186" s="479"/>
      <c r="N186" s="479"/>
      <c r="O186" s="479"/>
      <c r="P186" s="479"/>
      <c r="Q186" s="479"/>
      <c r="R186" s="479"/>
      <c r="S186" s="479"/>
      <c r="T186" s="479"/>
      <c r="U186" s="479"/>
      <c r="V186" s="479"/>
    </row>
    <row r="187" ht="23.25" customHeight="1">
      <c r="A187" s="479"/>
      <c r="B187" s="479"/>
      <c r="C187" s="479"/>
      <c r="D187" s="479"/>
      <c r="E187" s="479"/>
      <c r="F187" s="479"/>
      <c r="G187" s="479"/>
      <c r="H187" s="479"/>
      <c r="I187" s="479"/>
      <c r="J187" s="479"/>
      <c r="K187" s="479"/>
      <c r="L187" s="479"/>
      <c r="M187" s="479"/>
      <c r="N187" s="479"/>
      <c r="O187" s="479"/>
      <c r="P187" s="479"/>
      <c r="Q187" s="479"/>
      <c r="R187" s="479"/>
      <c r="S187" s="479"/>
      <c r="T187" s="479"/>
      <c r="U187" s="479"/>
      <c r="V187" s="479"/>
    </row>
    <row r="188" ht="23.25" customHeight="1">
      <c r="A188" s="479"/>
      <c r="B188" s="479"/>
      <c r="C188" s="479"/>
      <c r="D188" s="479"/>
      <c r="E188" s="479"/>
      <c r="F188" s="479"/>
      <c r="G188" s="479"/>
      <c r="H188" s="479"/>
      <c r="I188" s="479"/>
      <c r="J188" s="479"/>
      <c r="K188" s="479"/>
      <c r="L188" s="479"/>
      <c r="M188" s="479"/>
      <c r="N188" s="479"/>
      <c r="O188" s="479"/>
      <c r="P188" s="479"/>
      <c r="Q188" s="479"/>
      <c r="R188" s="479"/>
      <c r="S188" s="479"/>
      <c r="T188" s="479"/>
      <c r="U188" s="479"/>
      <c r="V188" s="479"/>
    </row>
    <row r="189" ht="23.25" customHeight="1">
      <c r="A189" s="479"/>
      <c r="B189" s="479"/>
      <c r="C189" s="479"/>
      <c r="D189" s="479"/>
      <c r="E189" s="479"/>
      <c r="F189" s="479"/>
      <c r="G189" s="479"/>
      <c r="H189" s="479"/>
      <c r="I189" s="479"/>
      <c r="J189" s="479"/>
      <c r="K189" s="479"/>
      <c r="L189" s="479"/>
      <c r="M189" s="479"/>
      <c r="N189" s="479"/>
      <c r="O189" s="479"/>
      <c r="P189" s="479"/>
      <c r="Q189" s="479"/>
      <c r="R189" s="479"/>
      <c r="S189" s="479"/>
      <c r="T189" s="479"/>
      <c r="U189" s="479"/>
      <c r="V189" s="479"/>
    </row>
    <row r="190" ht="23.25" customHeight="1">
      <c r="A190" s="479"/>
      <c r="B190" s="479"/>
      <c r="C190" s="479"/>
      <c r="D190" s="479"/>
      <c r="E190" s="479"/>
      <c r="F190" s="479"/>
      <c r="G190" s="479"/>
      <c r="H190" s="479"/>
      <c r="I190" s="479"/>
      <c r="J190" s="479"/>
      <c r="K190" s="479"/>
      <c r="L190" s="479"/>
      <c r="M190" s="479"/>
      <c r="N190" s="479"/>
      <c r="O190" s="479"/>
      <c r="P190" s="479"/>
      <c r="Q190" s="479"/>
      <c r="R190" s="479"/>
      <c r="S190" s="479"/>
      <c r="T190" s="479"/>
      <c r="U190" s="479"/>
      <c r="V190" s="479"/>
    </row>
    <row r="191" ht="23.25" customHeight="1">
      <c r="A191" s="479"/>
      <c r="B191" s="479"/>
      <c r="C191" s="479"/>
      <c r="D191" s="479"/>
      <c r="E191" s="479"/>
      <c r="F191" s="479"/>
      <c r="G191" s="479"/>
      <c r="H191" s="479"/>
      <c r="I191" s="479"/>
      <c r="J191" s="479"/>
      <c r="K191" s="479"/>
      <c r="L191" s="479"/>
      <c r="M191" s="479"/>
      <c r="N191" s="479"/>
      <c r="O191" s="479"/>
      <c r="P191" s="479"/>
      <c r="Q191" s="479"/>
      <c r="R191" s="479"/>
      <c r="S191" s="479"/>
      <c r="T191" s="479"/>
      <c r="U191" s="479"/>
      <c r="V191" s="479"/>
    </row>
    <row r="192" ht="23.25" customHeight="1">
      <c r="A192" s="479"/>
      <c r="B192" s="479"/>
      <c r="C192" s="479"/>
      <c r="D192" s="479"/>
      <c r="E192" s="479"/>
      <c r="F192" s="479"/>
      <c r="G192" s="479"/>
      <c r="H192" s="479"/>
      <c r="I192" s="479"/>
      <c r="J192" s="479"/>
      <c r="K192" s="479"/>
      <c r="L192" s="479"/>
      <c r="M192" s="479"/>
      <c r="N192" s="479"/>
      <c r="O192" s="479"/>
      <c r="P192" s="479"/>
      <c r="Q192" s="479"/>
      <c r="R192" s="479"/>
      <c r="S192" s="479"/>
      <c r="T192" s="479"/>
      <c r="U192" s="479"/>
      <c r="V192" s="479"/>
    </row>
    <row r="193" ht="23.25" customHeight="1">
      <c r="A193" s="479"/>
      <c r="B193" s="479"/>
      <c r="C193" s="479"/>
      <c r="D193" s="479"/>
      <c r="E193" s="479"/>
      <c r="F193" s="479"/>
      <c r="G193" s="479"/>
      <c r="H193" s="479"/>
      <c r="I193" s="479"/>
      <c r="J193" s="479"/>
      <c r="K193" s="479"/>
      <c r="L193" s="479"/>
      <c r="M193" s="479"/>
      <c r="N193" s="479"/>
      <c r="O193" s="479"/>
      <c r="P193" s="479"/>
      <c r="Q193" s="479"/>
      <c r="R193" s="479"/>
      <c r="S193" s="479"/>
      <c r="T193" s="479"/>
      <c r="U193" s="479"/>
      <c r="V193" s="479"/>
    </row>
    <row r="194" ht="23.25" customHeight="1">
      <c r="A194" s="479"/>
      <c r="B194" s="479"/>
      <c r="C194" s="479"/>
      <c r="D194" s="479"/>
      <c r="E194" s="479"/>
      <c r="F194" s="479"/>
      <c r="G194" s="479"/>
      <c r="H194" s="479"/>
      <c r="I194" s="479"/>
      <c r="J194" s="479"/>
      <c r="K194" s="479"/>
      <c r="L194" s="479"/>
      <c r="M194" s="479"/>
      <c r="N194" s="479"/>
      <c r="O194" s="479"/>
      <c r="P194" s="479"/>
      <c r="Q194" s="479"/>
      <c r="R194" s="479"/>
      <c r="S194" s="479"/>
      <c r="T194" s="479"/>
      <c r="U194" s="479"/>
      <c r="V194" s="479"/>
    </row>
    <row r="195" ht="23.25" customHeight="1">
      <c r="A195" s="479"/>
      <c r="B195" s="479"/>
      <c r="C195" s="479"/>
      <c r="D195" s="479"/>
      <c r="E195" s="479"/>
      <c r="F195" s="479"/>
      <c r="G195" s="479"/>
      <c r="H195" s="479"/>
      <c r="I195" s="479"/>
      <c r="J195" s="479"/>
      <c r="K195" s="479"/>
      <c r="L195" s="479"/>
      <c r="M195" s="479"/>
      <c r="N195" s="479"/>
      <c r="O195" s="479"/>
      <c r="P195" s="479"/>
      <c r="Q195" s="479"/>
      <c r="R195" s="479"/>
      <c r="S195" s="479"/>
      <c r="T195" s="479"/>
      <c r="U195" s="479"/>
      <c r="V195" s="479"/>
    </row>
    <row r="196" ht="23.25" customHeight="1">
      <c r="A196" s="479"/>
      <c r="B196" s="479"/>
      <c r="C196" s="479"/>
      <c r="D196" s="479"/>
      <c r="E196" s="479"/>
      <c r="F196" s="479"/>
      <c r="G196" s="479"/>
      <c r="H196" s="479"/>
      <c r="I196" s="479"/>
      <c r="J196" s="479"/>
      <c r="K196" s="479"/>
      <c r="L196" s="479"/>
      <c r="M196" s="479"/>
      <c r="N196" s="479"/>
      <c r="O196" s="479"/>
      <c r="P196" s="479"/>
      <c r="Q196" s="479"/>
      <c r="R196" s="479"/>
      <c r="S196" s="479"/>
      <c r="T196" s="479"/>
      <c r="U196" s="479"/>
      <c r="V196" s="479"/>
    </row>
    <row r="197" ht="23.25" customHeight="1">
      <c r="A197" s="479"/>
      <c r="B197" s="479"/>
      <c r="C197" s="479"/>
      <c r="D197" s="479"/>
      <c r="E197" s="479"/>
      <c r="F197" s="479"/>
      <c r="G197" s="479"/>
      <c r="H197" s="479"/>
      <c r="I197" s="479"/>
      <c r="J197" s="479"/>
      <c r="K197" s="479"/>
      <c r="L197" s="479"/>
      <c r="M197" s="479"/>
      <c r="N197" s="479"/>
      <c r="O197" s="479"/>
      <c r="P197" s="479"/>
      <c r="Q197" s="479"/>
      <c r="R197" s="479"/>
      <c r="S197" s="479"/>
      <c r="T197" s="479"/>
      <c r="U197" s="479"/>
      <c r="V197" s="479"/>
    </row>
    <row r="198" ht="23.25" customHeight="1">
      <c r="A198" s="479"/>
      <c r="B198" s="479"/>
      <c r="C198" s="479"/>
      <c r="D198" s="479"/>
      <c r="E198" s="479"/>
      <c r="F198" s="479"/>
      <c r="G198" s="479"/>
      <c r="H198" s="479"/>
      <c r="I198" s="479"/>
      <c r="J198" s="479"/>
      <c r="K198" s="479"/>
      <c r="L198" s="479"/>
      <c r="M198" s="479"/>
      <c r="N198" s="479"/>
      <c r="O198" s="479"/>
      <c r="P198" s="479"/>
      <c r="Q198" s="479"/>
      <c r="R198" s="479"/>
      <c r="S198" s="479"/>
      <c r="T198" s="479"/>
      <c r="U198" s="479"/>
      <c r="V198" s="479"/>
    </row>
    <row r="199" ht="23.25" customHeight="1">
      <c r="A199" s="479"/>
      <c r="B199" s="479"/>
      <c r="C199" s="479"/>
      <c r="D199" s="479"/>
      <c r="E199" s="479"/>
      <c r="F199" s="479"/>
      <c r="G199" s="479"/>
      <c r="H199" s="479"/>
      <c r="I199" s="479"/>
      <c r="J199" s="479"/>
      <c r="K199" s="479"/>
      <c r="L199" s="479"/>
      <c r="M199" s="479"/>
      <c r="N199" s="479"/>
      <c r="O199" s="479"/>
      <c r="P199" s="479"/>
      <c r="Q199" s="479"/>
      <c r="R199" s="479"/>
      <c r="S199" s="479"/>
      <c r="T199" s="479"/>
      <c r="U199" s="479"/>
      <c r="V199" s="479"/>
    </row>
    <row r="200" ht="23.25" customHeight="1">
      <c r="A200" s="479"/>
      <c r="B200" s="479"/>
      <c r="C200" s="479"/>
      <c r="D200" s="479"/>
      <c r="E200" s="479"/>
      <c r="F200" s="479"/>
      <c r="G200" s="479"/>
      <c r="H200" s="479"/>
      <c r="I200" s="479"/>
      <c r="J200" s="479"/>
      <c r="K200" s="479"/>
      <c r="L200" s="479"/>
      <c r="M200" s="479"/>
      <c r="N200" s="479"/>
      <c r="O200" s="479"/>
      <c r="P200" s="479"/>
      <c r="Q200" s="479"/>
      <c r="R200" s="479"/>
      <c r="S200" s="479"/>
      <c r="T200" s="479"/>
      <c r="U200" s="479"/>
      <c r="V200" s="479"/>
    </row>
    <row r="201" ht="23.25" customHeight="1">
      <c r="A201" s="479"/>
      <c r="B201" s="479"/>
      <c r="C201" s="479"/>
      <c r="D201" s="479"/>
      <c r="E201" s="479"/>
      <c r="F201" s="479"/>
      <c r="G201" s="479"/>
      <c r="H201" s="479"/>
      <c r="I201" s="479"/>
      <c r="J201" s="479"/>
      <c r="K201" s="479"/>
      <c r="L201" s="479"/>
      <c r="M201" s="479"/>
      <c r="N201" s="479"/>
      <c r="O201" s="479"/>
      <c r="P201" s="479"/>
      <c r="Q201" s="479"/>
      <c r="R201" s="479"/>
      <c r="S201" s="479"/>
      <c r="T201" s="479"/>
      <c r="U201" s="479"/>
      <c r="V201" s="479"/>
    </row>
    <row r="202" ht="23.25" customHeight="1">
      <c r="A202" s="479"/>
      <c r="B202" s="479"/>
      <c r="C202" s="479"/>
      <c r="D202" s="479"/>
      <c r="E202" s="479"/>
      <c r="F202" s="479"/>
      <c r="G202" s="479"/>
      <c r="H202" s="479"/>
      <c r="I202" s="479"/>
      <c r="J202" s="479"/>
      <c r="K202" s="479"/>
      <c r="L202" s="479"/>
      <c r="M202" s="479"/>
      <c r="N202" s="479"/>
      <c r="O202" s="479"/>
      <c r="P202" s="479"/>
      <c r="Q202" s="479"/>
      <c r="R202" s="479"/>
      <c r="S202" s="479"/>
      <c r="T202" s="479"/>
      <c r="U202" s="479"/>
      <c r="V202" s="479"/>
    </row>
    <row r="203" ht="23.25" customHeight="1">
      <c r="A203" s="479"/>
      <c r="B203" s="479"/>
      <c r="C203" s="479"/>
      <c r="D203" s="479"/>
      <c r="E203" s="479"/>
      <c r="F203" s="479"/>
      <c r="G203" s="479"/>
      <c r="H203" s="479"/>
      <c r="I203" s="479"/>
      <c r="J203" s="479"/>
      <c r="K203" s="479"/>
      <c r="L203" s="479"/>
      <c r="M203" s="479"/>
      <c r="N203" s="479"/>
      <c r="O203" s="479"/>
      <c r="P203" s="479"/>
      <c r="Q203" s="479"/>
      <c r="R203" s="479"/>
      <c r="S203" s="479"/>
      <c r="T203" s="479"/>
      <c r="U203" s="479"/>
      <c r="V203" s="479"/>
    </row>
    <row r="204" ht="23.25" customHeight="1">
      <c r="A204" s="479"/>
      <c r="B204" s="479"/>
      <c r="C204" s="479"/>
      <c r="D204" s="479"/>
      <c r="E204" s="479"/>
      <c r="F204" s="479"/>
      <c r="G204" s="479"/>
      <c r="H204" s="479"/>
      <c r="I204" s="479"/>
      <c r="J204" s="479"/>
      <c r="K204" s="479"/>
      <c r="L204" s="479"/>
      <c r="M204" s="479"/>
      <c r="N204" s="479"/>
      <c r="O204" s="479"/>
      <c r="P204" s="479"/>
      <c r="Q204" s="479"/>
      <c r="R204" s="479"/>
      <c r="S204" s="479"/>
      <c r="T204" s="479"/>
      <c r="U204" s="479"/>
      <c r="V204" s="479"/>
    </row>
    <row r="205" ht="23.25" customHeight="1">
      <c r="A205" s="479"/>
      <c r="B205" s="479"/>
      <c r="C205" s="479"/>
      <c r="D205" s="479"/>
      <c r="E205" s="479"/>
      <c r="F205" s="479"/>
      <c r="G205" s="479"/>
      <c r="H205" s="479"/>
      <c r="I205" s="479"/>
      <c r="J205" s="479"/>
      <c r="K205" s="479"/>
      <c r="L205" s="479"/>
      <c r="M205" s="479"/>
      <c r="N205" s="479"/>
      <c r="O205" s="479"/>
      <c r="P205" s="479"/>
      <c r="Q205" s="479"/>
      <c r="R205" s="479"/>
      <c r="S205" s="479"/>
      <c r="T205" s="479"/>
      <c r="U205" s="479"/>
      <c r="V205" s="479"/>
    </row>
    <row r="206" ht="23.25" customHeight="1">
      <c r="A206" s="479"/>
      <c r="B206" s="479"/>
      <c r="C206" s="479"/>
      <c r="D206" s="479"/>
      <c r="E206" s="479"/>
      <c r="F206" s="479"/>
      <c r="G206" s="479"/>
      <c r="H206" s="479"/>
      <c r="I206" s="479"/>
      <c r="J206" s="479"/>
      <c r="K206" s="479"/>
      <c r="L206" s="479"/>
      <c r="M206" s="479"/>
      <c r="N206" s="479"/>
      <c r="O206" s="479"/>
      <c r="P206" s="479"/>
      <c r="Q206" s="479"/>
      <c r="R206" s="479"/>
      <c r="S206" s="479"/>
      <c r="T206" s="479"/>
      <c r="U206" s="479"/>
      <c r="V206" s="479"/>
    </row>
    <row r="207" ht="23.25" customHeight="1">
      <c r="A207" s="479"/>
      <c r="B207" s="479"/>
      <c r="C207" s="479"/>
      <c r="D207" s="479"/>
      <c r="E207" s="479"/>
      <c r="F207" s="479"/>
      <c r="G207" s="479"/>
      <c r="H207" s="479"/>
      <c r="I207" s="479"/>
      <c r="J207" s="479"/>
      <c r="K207" s="479"/>
      <c r="L207" s="479"/>
      <c r="M207" s="479"/>
      <c r="N207" s="479"/>
      <c r="O207" s="479"/>
      <c r="P207" s="479"/>
      <c r="Q207" s="479"/>
      <c r="R207" s="479"/>
      <c r="S207" s="479"/>
      <c r="T207" s="479"/>
      <c r="U207" s="479"/>
      <c r="V207" s="479"/>
    </row>
    <row r="208" ht="23.25" customHeight="1">
      <c r="A208" s="479"/>
      <c r="B208" s="479"/>
      <c r="C208" s="479"/>
      <c r="D208" s="479"/>
      <c r="E208" s="479"/>
      <c r="F208" s="479"/>
      <c r="G208" s="479"/>
      <c r="H208" s="479"/>
      <c r="I208" s="479"/>
      <c r="J208" s="479"/>
      <c r="K208" s="479"/>
      <c r="L208" s="479"/>
      <c r="M208" s="479"/>
      <c r="N208" s="479"/>
      <c r="O208" s="479"/>
      <c r="P208" s="479"/>
      <c r="Q208" s="479"/>
      <c r="R208" s="479"/>
      <c r="S208" s="479"/>
      <c r="T208" s="479"/>
      <c r="U208" s="479"/>
      <c r="V208" s="479"/>
    </row>
    <row r="209" ht="23.25" customHeight="1">
      <c r="A209" s="479"/>
      <c r="B209" s="479"/>
      <c r="C209" s="479"/>
      <c r="D209" s="479"/>
      <c r="E209" s="479"/>
      <c r="F209" s="479"/>
      <c r="G209" s="479"/>
      <c r="H209" s="479"/>
      <c r="I209" s="479"/>
      <c r="J209" s="479"/>
      <c r="K209" s="479"/>
      <c r="L209" s="479"/>
      <c r="M209" s="479"/>
      <c r="N209" s="479"/>
      <c r="O209" s="479"/>
      <c r="P209" s="479"/>
      <c r="Q209" s="479"/>
      <c r="R209" s="479"/>
      <c r="S209" s="479"/>
      <c r="T209" s="479"/>
      <c r="U209" s="479"/>
      <c r="V209" s="479"/>
    </row>
    <row r="210" ht="23.25" customHeight="1">
      <c r="A210" s="479"/>
      <c r="B210" s="479"/>
      <c r="C210" s="479"/>
      <c r="D210" s="479"/>
      <c r="E210" s="479"/>
      <c r="F210" s="479"/>
      <c r="G210" s="479"/>
      <c r="H210" s="479"/>
      <c r="I210" s="479"/>
      <c r="J210" s="479"/>
      <c r="K210" s="479"/>
      <c r="L210" s="479"/>
      <c r="M210" s="479"/>
      <c r="N210" s="479"/>
      <c r="O210" s="479"/>
      <c r="P210" s="479"/>
      <c r="Q210" s="479"/>
      <c r="R210" s="479"/>
      <c r="S210" s="479"/>
      <c r="T210" s="479"/>
      <c r="U210" s="479"/>
      <c r="V210" s="479"/>
    </row>
    <row r="211" ht="23.25" customHeight="1">
      <c r="A211" s="479"/>
      <c r="B211" s="479"/>
      <c r="C211" s="479"/>
      <c r="D211" s="479"/>
      <c r="E211" s="479"/>
      <c r="F211" s="479"/>
      <c r="G211" s="479"/>
      <c r="H211" s="479"/>
      <c r="I211" s="479"/>
      <c r="J211" s="479"/>
      <c r="K211" s="479"/>
      <c r="L211" s="479"/>
      <c r="M211" s="479"/>
      <c r="N211" s="479"/>
      <c r="O211" s="479"/>
      <c r="P211" s="479"/>
      <c r="Q211" s="479"/>
      <c r="R211" s="479"/>
      <c r="S211" s="479"/>
      <c r="T211" s="479"/>
      <c r="U211" s="479"/>
      <c r="V211" s="479"/>
    </row>
    <row r="212" ht="23.25" customHeight="1">
      <c r="A212" s="479"/>
      <c r="B212" s="479"/>
      <c r="C212" s="479"/>
      <c r="D212" s="479"/>
      <c r="E212" s="479"/>
      <c r="F212" s="479"/>
      <c r="G212" s="479"/>
      <c r="H212" s="479"/>
      <c r="I212" s="479"/>
      <c r="J212" s="479"/>
      <c r="K212" s="479"/>
      <c r="L212" s="479"/>
      <c r="M212" s="479"/>
      <c r="N212" s="479"/>
      <c r="O212" s="479"/>
      <c r="P212" s="479"/>
      <c r="Q212" s="479"/>
      <c r="R212" s="479"/>
      <c r="S212" s="479"/>
      <c r="T212" s="479"/>
      <c r="U212" s="479"/>
      <c r="V212" s="479"/>
    </row>
    <row r="213" ht="23.25" customHeight="1">
      <c r="A213" s="479"/>
      <c r="B213" s="479"/>
      <c r="C213" s="479"/>
      <c r="D213" s="479"/>
      <c r="E213" s="479"/>
      <c r="F213" s="479"/>
      <c r="G213" s="479"/>
      <c r="H213" s="479"/>
      <c r="I213" s="479"/>
      <c r="J213" s="479"/>
      <c r="K213" s="479"/>
      <c r="L213" s="479"/>
      <c r="M213" s="479"/>
      <c r="N213" s="479"/>
      <c r="O213" s="479"/>
      <c r="P213" s="479"/>
      <c r="Q213" s="479"/>
      <c r="R213" s="479"/>
      <c r="S213" s="479"/>
      <c r="T213" s="479"/>
      <c r="U213" s="479"/>
      <c r="V213" s="479"/>
    </row>
    <row r="214" ht="23.25" customHeight="1">
      <c r="A214" s="479"/>
      <c r="B214" s="479"/>
      <c r="C214" s="479"/>
      <c r="D214" s="479"/>
      <c r="E214" s="479"/>
      <c r="F214" s="479"/>
      <c r="G214" s="479"/>
      <c r="H214" s="479"/>
      <c r="I214" s="479"/>
      <c r="J214" s="479"/>
      <c r="K214" s="479"/>
      <c r="L214" s="479"/>
      <c r="M214" s="479"/>
      <c r="N214" s="479"/>
      <c r="O214" s="479"/>
      <c r="P214" s="479"/>
      <c r="Q214" s="479"/>
      <c r="R214" s="479"/>
      <c r="S214" s="479"/>
      <c r="T214" s="479"/>
      <c r="U214" s="479"/>
      <c r="V214" s="479"/>
    </row>
    <row r="215" ht="23.25" customHeight="1">
      <c r="A215" s="479"/>
      <c r="B215" s="479"/>
      <c r="C215" s="479"/>
      <c r="D215" s="479"/>
      <c r="E215" s="479"/>
      <c r="F215" s="479"/>
      <c r="G215" s="479"/>
      <c r="H215" s="479"/>
      <c r="I215" s="479"/>
      <c r="J215" s="479"/>
      <c r="K215" s="479"/>
      <c r="L215" s="479"/>
      <c r="M215" s="479"/>
      <c r="N215" s="479"/>
      <c r="O215" s="479"/>
      <c r="P215" s="479"/>
      <c r="Q215" s="479"/>
      <c r="R215" s="479"/>
      <c r="S215" s="479"/>
      <c r="T215" s="479"/>
      <c r="U215" s="479"/>
      <c r="V215" s="479"/>
    </row>
    <row r="216" ht="23.25" customHeight="1">
      <c r="A216" s="479"/>
      <c r="B216" s="479"/>
      <c r="C216" s="479"/>
      <c r="D216" s="479"/>
      <c r="E216" s="479"/>
      <c r="F216" s="479"/>
      <c r="G216" s="479"/>
      <c r="H216" s="479"/>
      <c r="I216" s="479"/>
      <c r="J216" s="479"/>
      <c r="K216" s="479"/>
      <c r="L216" s="479"/>
      <c r="M216" s="479"/>
      <c r="N216" s="479"/>
      <c r="O216" s="479"/>
      <c r="P216" s="479"/>
      <c r="Q216" s="479"/>
      <c r="R216" s="479"/>
      <c r="S216" s="479"/>
      <c r="T216" s="479"/>
      <c r="U216" s="479"/>
      <c r="V216" s="479"/>
    </row>
    <row r="217" ht="23.25" customHeight="1">
      <c r="A217" s="479"/>
      <c r="B217" s="479"/>
      <c r="C217" s="479"/>
      <c r="D217" s="479"/>
      <c r="E217" s="479"/>
      <c r="F217" s="479"/>
      <c r="G217" s="479"/>
      <c r="H217" s="479"/>
      <c r="I217" s="479"/>
      <c r="J217" s="479"/>
      <c r="K217" s="479"/>
      <c r="L217" s="479"/>
      <c r="M217" s="479"/>
      <c r="N217" s="479"/>
      <c r="O217" s="479"/>
      <c r="P217" s="479"/>
      <c r="Q217" s="479"/>
      <c r="R217" s="479"/>
      <c r="S217" s="479"/>
      <c r="T217" s="479"/>
      <c r="U217" s="479"/>
      <c r="V217" s="479"/>
    </row>
    <row r="218" ht="23.25" customHeight="1">
      <c r="A218" s="479"/>
      <c r="B218" s="479"/>
      <c r="C218" s="479"/>
      <c r="D218" s="479"/>
      <c r="E218" s="479"/>
      <c r="F218" s="479"/>
      <c r="G218" s="479"/>
      <c r="H218" s="479"/>
      <c r="I218" s="479"/>
      <c r="J218" s="479"/>
      <c r="K218" s="479"/>
      <c r="L218" s="479"/>
      <c r="M218" s="479"/>
      <c r="N218" s="479"/>
      <c r="O218" s="479"/>
      <c r="P218" s="479"/>
      <c r="Q218" s="479"/>
      <c r="R218" s="479"/>
      <c r="S218" s="479"/>
      <c r="T218" s="479"/>
      <c r="U218" s="479"/>
      <c r="V218" s="479"/>
    </row>
    <row r="219" ht="23.25" customHeight="1">
      <c r="A219" s="479"/>
      <c r="B219" s="479"/>
      <c r="C219" s="479"/>
      <c r="D219" s="479"/>
      <c r="E219" s="479"/>
      <c r="F219" s="479"/>
      <c r="G219" s="479"/>
      <c r="H219" s="479"/>
      <c r="I219" s="479"/>
      <c r="J219" s="479"/>
      <c r="K219" s="479"/>
      <c r="L219" s="479"/>
      <c r="M219" s="479"/>
      <c r="N219" s="479"/>
      <c r="O219" s="479"/>
      <c r="P219" s="479"/>
      <c r="Q219" s="479"/>
      <c r="R219" s="479"/>
      <c r="S219" s="479"/>
      <c r="T219" s="479"/>
      <c r="U219" s="479"/>
      <c r="V219" s="479"/>
    </row>
    <row r="220" ht="23.25" customHeight="1">
      <c r="A220" s="479"/>
      <c r="B220" s="479"/>
      <c r="C220" s="479"/>
      <c r="D220" s="479"/>
      <c r="E220" s="479"/>
      <c r="F220" s="479"/>
      <c r="G220" s="479"/>
      <c r="H220" s="479"/>
      <c r="I220" s="479"/>
      <c r="J220" s="479"/>
      <c r="K220" s="479"/>
      <c r="L220" s="479"/>
      <c r="M220" s="479"/>
      <c r="N220" s="479"/>
      <c r="O220" s="479"/>
      <c r="P220" s="479"/>
      <c r="Q220" s="479"/>
      <c r="R220" s="479"/>
      <c r="S220" s="479"/>
      <c r="T220" s="479"/>
      <c r="U220" s="479"/>
      <c r="V220" s="479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0" footer="0.0" header="0.0" left="0.0" right="0.0" top="0.0"/>
  <pageSetup paperSize="9" orientation="portrait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 fitToPage="1"/>
  </sheetPr>
  <sheetViews>
    <sheetView workbookViewId="0"/>
  </sheetViews>
  <sheetFormatPr customHeight="1" defaultColWidth="14.43" defaultRowHeight="15.0"/>
  <cols>
    <col customWidth="1" min="1" max="1" width="7.14"/>
    <col customWidth="1" min="2" max="2" width="21.0"/>
    <col customWidth="1" min="3" max="3" width="18.57"/>
    <col customWidth="1" min="4" max="4" width="19.57"/>
    <col customWidth="1" min="5" max="5" width="20.14"/>
    <col customWidth="1" min="6" max="6" width="20.43"/>
    <col customWidth="1" min="7" max="7" width="17.71"/>
    <col customWidth="1" min="8" max="8" width="16.14"/>
    <col customWidth="1" min="9" max="10" width="18.29"/>
    <col customWidth="1" min="11" max="11" width="16.43"/>
    <col customWidth="1" min="12" max="13" width="14.86"/>
    <col customWidth="1" min="14" max="14" width="13.57"/>
    <col customWidth="1" min="15" max="15" width="18.0"/>
    <col customWidth="1" min="16" max="17" width="15.86"/>
    <col customWidth="1" min="18" max="18" width="14.0"/>
    <col customWidth="1" min="19" max="20" width="11.71"/>
    <col customWidth="1" min="21" max="21" width="14.0"/>
    <col customWidth="1" min="22" max="22" width="15.0"/>
    <col customWidth="1" min="23" max="23" width="15.57"/>
    <col customWidth="1" min="24" max="25" width="18.71"/>
    <col customWidth="1" min="26" max="26" width="14.0"/>
  </cols>
  <sheetData>
    <row r="1" ht="21.75" customHeight="1">
      <c r="A1" s="485"/>
      <c r="B1" s="486"/>
      <c r="C1" s="487"/>
      <c r="D1" s="488"/>
      <c r="E1" s="488"/>
      <c r="F1" s="488"/>
      <c r="G1" s="488"/>
      <c r="H1" s="488"/>
      <c r="I1" s="488"/>
      <c r="J1" s="488"/>
      <c r="K1" s="488"/>
      <c r="L1" s="489"/>
      <c r="M1" s="489"/>
      <c r="N1" s="490"/>
      <c r="O1" s="489"/>
      <c r="P1" s="490"/>
      <c r="Q1" s="490"/>
      <c r="R1" s="488"/>
      <c r="S1" s="488"/>
      <c r="T1" s="488"/>
      <c r="U1" s="488"/>
      <c r="V1" s="491"/>
      <c r="W1" s="488"/>
      <c r="X1" s="485"/>
      <c r="Y1" s="488"/>
      <c r="Z1" s="488"/>
    </row>
    <row r="2" ht="21.75" customHeight="1">
      <c r="A2" s="485"/>
      <c r="B2" s="492"/>
      <c r="C2" s="488"/>
      <c r="D2" s="488"/>
      <c r="E2" s="488"/>
      <c r="F2" s="488"/>
      <c r="G2" s="488"/>
      <c r="H2" s="488"/>
      <c r="I2" s="488"/>
      <c r="J2" s="488"/>
      <c r="K2" s="488"/>
      <c r="L2" s="489"/>
      <c r="M2" s="489"/>
      <c r="N2" s="490"/>
      <c r="O2" s="493"/>
      <c r="P2" s="485"/>
      <c r="Q2" s="485"/>
      <c r="R2" s="488"/>
      <c r="S2" s="488"/>
      <c r="T2" s="488"/>
      <c r="U2" s="488"/>
      <c r="V2" s="491"/>
      <c r="W2" s="488"/>
      <c r="X2" s="485"/>
      <c r="Y2" s="488"/>
      <c r="Z2" s="488"/>
    </row>
    <row r="3" ht="21.75" customHeight="1">
      <c r="A3" s="485"/>
      <c r="B3" s="492"/>
      <c r="C3" s="488"/>
      <c r="D3" s="488"/>
      <c r="E3" s="488"/>
      <c r="F3" s="488"/>
      <c r="G3" s="488"/>
      <c r="H3" s="488"/>
      <c r="I3" s="488"/>
      <c r="J3" s="488"/>
      <c r="K3" s="488"/>
      <c r="L3" s="494"/>
      <c r="M3" s="494"/>
      <c r="N3" s="488"/>
      <c r="O3" s="485"/>
      <c r="P3" s="485"/>
      <c r="Q3" s="485"/>
      <c r="R3" s="488"/>
      <c r="S3" s="488"/>
      <c r="T3" s="488"/>
      <c r="U3" s="488"/>
      <c r="V3" s="491"/>
      <c r="W3" s="488"/>
      <c r="X3" s="485"/>
      <c r="Y3" s="488"/>
      <c r="Z3" s="488"/>
    </row>
    <row r="4" ht="21.75" customHeight="1">
      <c r="A4" s="485"/>
      <c r="B4" s="492"/>
      <c r="C4" s="488"/>
      <c r="D4" s="488"/>
      <c r="E4" s="488"/>
      <c r="F4" s="488"/>
      <c r="G4" s="488"/>
      <c r="H4" s="488"/>
      <c r="I4" s="488"/>
      <c r="J4" s="488"/>
      <c r="K4" s="488"/>
      <c r="L4" s="490"/>
      <c r="M4" s="490"/>
      <c r="N4" s="488"/>
      <c r="O4" s="485"/>
      <c r="P4" s="485"/>
      <c r="Q4" s="485"/>
      <c r="R4" s="488"/>
      <c r="S4" s="488"/>
      <c r="T4" s="488"/>
      <c r="U4" s="488"/>
      <c r="V4" s="491"/>
      <c r="W4" s="488"/>
      <c r="X4" s="485"/>
      <c r="Y4" s="485"/>
      <c r="Z4" s="488"/>
    </row>
    <row r="5" ht="26.25" customHeight="1">
      <c r="A5" s="485"/>
      <c r="B5" s="492"/>
      <c r="C5" s="495"/>
      <c r="D5" s="488"/>
      <c r="E5" s="496"/>
      <c r="F5" s="488"/>
      <c r="G5" s="488"/>
      <c r="H5" s="488"/>
      <c r="I5" s="488"/>
      <c r="J5" s="488"/>
      <c r="K5" s="488"/>
      <c r="L5" s="497"/>
      <c r="M5" s="497"/>
      <c r="N5" s="488"/>
      <c r="O5" s="485"/>
      <c r="P5" s="485"/>
      <c r="Q5" s="485"/>
      <c r="R5" s="488"/>
      <c r="S5" s="488"/>
      <c r="T5" s="488"/>
      <c r="U5" s="488"/>
      <c r="V5" s="491"/>
      <c r="W5" s="488"/>
      <c r="X5" s="485"/>
      <c r="Y5" s="485"/>
      <c r="Z5" s="488"/>
    </row>
    <row r="6" ht="26.25" customHeight="1">
      <c r="A6" s="485"/>
      <c r="B6" s="492"/>
      <c r="C6" s="488"/>
      <c r="D6" s="488"/>
      <c r="E6" s="488"/>
      <c r="F6" s="488"/>
      <c r="G6" s="488"/>
      <c r="H6" s="488"/>
      <c r="I6" s="488"/>
      <c r="J6" s="488"/>
      <c r="K6" s="498"/>
      <c r="L6" s="488"/>
      <c r="M6" s="488"/>
      <c r="N6" s="488"/>
      <c r="O6" s="485"/>
      <c r="P6" s="485"/>
      <c r="Q6" s="485"/>
      <c r="R6" s="488"/>
      <c r="S6" s="488"/>
      <c r="T6" s="488"/>
      <c r="U6" s="488"/>
      <c r="V6" s="491"/>
      <c r="W6" s="488"/>
      <c r="X6" s="485"/>
      <c r="Y6" s="485"/>
      <c r="Z6" s="488"/>
    </row>
    <row r="7" ht="26.25" customHeight="1">
      <c r="A7" s="485"/>
      <c r="B7" s="492"/>
      <c r="C7" s="488"/>
      <c r="D7" s="488"/>
      <c r="E7" s="488"/>
      <c r="F7" s="488"/>
      <c r="G7" s="488"/>
      <c r="H7" s="488"/>
      <c r="I7" s="488"/>
      <c r="J7" s="488"/>
      <c r="K7" s="498"/>
      <c r="L7" s="488"/>
      <c r="M7" s="488"/>
      <c r="N7" s="488"/>
      <c r="O7" s="485"/>
      <c r="P7" s="485"/>
      <c r="Q7" s="485"/>
      <c r="R7" s="488"/>
      <c r="S7" s="488"/>
      <c r="T7" s="488"/>
      <c r="U7" s="488"/>
      <c r="V7" s="491"/>
      <c r="W7" s="488"/>
      <c r="X7" s="485"/>
      <c r="Y7" s="485"/>
      <c r="Z7" s="488"/>
    </row>
    <row r="8" ht="26.25" customHeight="1">
      <c r="A8" s="485"/>
      <c r="B8" s="486"/>
      <c r="C8" s="488"/>
      <c r="D8" s="488"/>
      <c r="E8" s="488"/>
      <c r="F8" s="488"/>
      <c r="G8" s="488"/>
      <c r="H8" s="488"/>
      <c r="I8" s="488"/>
      <c r="J8" s="488"/>
      <c r="K8" s="498"/>
      <c r="L8" s="488"/>
      <c r="M8" s="488"/>
      <c r="N8" s="488"/>
      <c r="O8" s="485"/>
      <c r="P8" s="485"/>
      <c r="Q8" s="485"/>
      <c r="R8" s="488"/>
      <c r="S8" s="488"/>
      <c r="T8" s="488"/>
      <c r="U8" s="488"/>
      <c r="V8" s="491"/>
      <c r="W8" s="488"/>
      <c r="X8" s="485"/>
      <c r="Y8" s="485"/>
      <c r="Z8" s="485"/>
    </row>
    <row r="9" ht="26.25" customHeight="1">
      <c r="A9" s="485"/>
      <c r="B9" s="486" t="s">
        <v>182</v>
      </c>
      <c r="C9" s="488" t="s">
        <v>183</v>
      </c>
      <c r="D9" s="488" t="s">
        <v>184</v>
      </c>
      <c r="E9" s="488"/>
      <c r="F9" s="488"/>
      <c r="G9" s="488"/>
      <c r="H9" s="221"/>
      <c r="I9" s="488"/>
      <c r="J9" s="499"/>
      <c r="K9" s="500"/>
      <c r="L9" s="488"/>
      <c r="M9" s="488"/>
      <c r="N9" s="488"/>
      <c r="O9" s="485"/>
      <c r="P9" s="485"/>
      <c r="Q9" s="485"/>
      <c r="R9" s="488"/>
      <c r="S9" s="488"/>
      <c r="T9" s="488"/>
      <c r="U9" s="488"/>
      <c r="V9" s="486"/>
      <c r="W9" s="488"/>
      <c r="X9" s="488"/>
      <c r="Y9" s="488"/>
      <c r="Z9" s="485"/>
    </row>
    <row r="10" ht="26.25" customHeight="1">
      <c r="A10" s="485"/>
      <c r="B10" s="486">
        <v>1.0</v>
      </c>
      <c r="C10" s="501"/>
      <c r="D10" s="502"/>
      <c r="E10" s="488"/>
      <c r="F10" s="488"/>
      <c r="G10" s="488"/>
      <c r="H10" s="221"/>
      <c r="I10" s="488"/>
      <c r="J10" s="503"/>
      <c r="K10" s="498"/>
      <c r="L10" s="488"/>
      <c r="M10" s="488"/>
      <c r="N10" s="488"/>
      <c r="O10" s="485"/>
      <c r="P10" s="485"/>
      <c r="Q10" s="485"/>
      <c r="R10" s="488"/>
      <c r="S10" s="488"/>
      <c r="T10" s="488"/>
      <c r="U10" s="488"/>
      <c r="V10" s="486"/>
      <c r="W10" s="486"/>
      <c r="X10" s="493"/>
      <c r="Y10" s="493"/>
      <c r="Z10" s="485"/>
    </row>
    <row r="11" ht="26.25" customHeight="1">
      <c r="A11" s="485"/>
      <c r="B11" s="486">
        <v>2.0</v>
      </c>
      <c r="C11" s="486"/>
      <c r="D11" s="502"/>
      <c r="E11" s="486"/>
      <c r="F11" s="504"/>
      <c r="G11" s="504"/>
      <c r="H11" s="486"/>
      <c r="I11" s="499"/>
      <c r="J11" s="499"/>
      <c r="K11" s="488"/>
      <c r="L11" s="488"/>
      <c r="M11" s="488"/>
      <c r="N11" s="488"/>
      <c r="O11" s="485"/>
      <c r="P11" s="485"/>
      <c r="Q11" s="485"/>
      <c r="R11" s="488"/>
      <c r="S11" s="488"/>
      <c r="T11" s="488"/>
      <c r="U11" s="488"/>
      <c r="V11" s="486"/>
      <c r="W11" s="505"/>
      <c r="X11" s="506"/>
      <c r="Y11" s="506"/>
      <c r="Z11" s="485"/>
    </row>
    <row r="12" ht="26.25" customHeight="1">
      <c r="A12" s="485"/>
      <c r="B12" s="486">
        <v>3.0</v>
      </c>
      <c r="C12" s="507"/>
      <c r="D12" s="502"/>
      <c r="E12" s="486"/>
      <c r="F12" s="504"/>
      <c r="G12" s="504"/>
      <c r="H12" s="486"/>
      <c r="I12" s="499"/>
      <c r="J12" s="499"/>
      <c r="K12" s="488"/>
      <c r="L12" s="488"/>
      <c r="M12" s="488"/>
      <c r="N12" s="488"/>
      <c r="O12" s="485"/>
      <c r="P12" s="485"/>
      <c r="Q12" s="485"/>
      <c r="R12" s="488"/>
      <c r="S12" s="488"/>
      <c r="T12" s="488"/>
      <c r="U12" s="488"/>
      <c r="V12" s="486"/>
      <c r="W12" s="505"/>
      <c r="X12" s="506"/>
      <c r="Y12" s="506"/>
      <c r="Z12" s="485"/>
    </row>
    <row r="13" ht="26.25" customHeight="1">
      <c r="A13" s="485"/>
      <c r="B13" s="486">
        <v>4.0</v>
      </c>
      <c r="C13" s="493"/>
      <c r="D13" s="502"/>
      <c r="E13" s="486"/>
      <c r="F13" s="493"/>
      <c r="G13" s="493"/>
      <c r="H13" s="486"/>
      <c r="I13" s="499"/>
      <c r="J13" s="499"/>
      <c r="K13" s="488"/>
      <c r="L13" s="488"/>
      <c r="M13" s="488"/>
      <c r="N13" s="488"/>
      <c r="O13" s="485"/>
      <c r="P13" s="485"/>
      <c r="Q13" s="485"/>
      <c r="R13" s="488"/>
      <c r="S13" s="488"/>
      <c r="T13" s="488"/>
      <c r="U13" s="488"/>
      <c r="V13" s="486"/>
      <c r="W13" s="505"/>
      <c r="X13" s="487"/>
      <c r="Y13" s="487"/>
      <c r="Z13" s="485"/>
    </row>
    <row r="14" ht="26.25" customHeight="1">
      <c r="A14" s="485"/>
      <c r="B14" s="486">
        <v>5.0</v>
      </c>
      <c r="C14" s="508"/>
      <c r="D14" s="502"/>
      <c r="E14" s="486"/>
      <c r="F14" s="493"/>
      <c r="G14" s="493"/>
      <c r="H14" s="486"/>
      <c r="I14" s="499"/>
      <c r="J14" s="499"/>
      <c r="K14" s="488"/>
      <c r="L14" s="488"/>
      <c r="M14" s="488"/>
      <c r="N14" s="488"/>
      <c r="O14" s="485"/>
      <c r="P14" s="485"/>
      <c r="Q14" s="485"/>
      <c r="R14" s="488"/>
      <c r="S14" s="488"/>
      <c r="T14" s="488"/>
      <c r="U14" s="488"/>
      <c r="V14" s="486"/>
      <c r="W14" s="505"/>
      <c r="X14" s="506"/>
      <c r="Y14" s="506"/>
      <c r="Z14" s="485"/>
    </row>
    <row r="15" ht="26.25" customHeight="1">
      <c r="A15" s="485"/>
      <c r="B15" s="486">
        <v>6.0</v>
      </c>
      <c r="C15" s="493"/>
      <c r="D15" s="502"/>
      <c r="E15" s="486"/>
      <c r="F15" s="493"/>
      <c r="G15" s="493"/>
      <c r="H15" s="486"/>
      <c r="I15" s="499"/>
      <c r="J15" s="499"/>
      <c r="K15" s="488"/>
      <c r="L15" s="488"/>
      <c r="M15" s="488"/>
      <c r="N15" s="488"/>
      <c r="O15" s="485"/>
      <c r="P15" s="485"/>
      <c r="Q15" s="485"/>
      <c r="R15" s="488"/>
      <c r="S15" s="488"/>
      <c r="T15" s="488"/>
      <c r="U15" s="488"/>
      <c r="V15" s="486"/>
      <c r="W15" s="505"/>
      <c r="X15" s="506"/>
      <c r="Y15" s="506"/>
      <c r="Z15" s="485"/>
    </row>
    <row r="16" ht="26.25" customHeight="1">
      <c r="A16" s="485"/>
      <c r="B16" s="486">
        <v>7.0</v>
      </c>
      <c r="C16" s="509"/>
      <c r="D16" s="502"/>
      <c r="E16" s="486"/>
      <c r="F16" s="493"/>
      <c r="G16" s="493"/>
      <c r="H16" s="486"/>
      <c r="I16" s="499"/>
      <c r="J16" s="499"/>
      <c r="K16" s="488"/>
      <c r="L16" s="488"/>
      <c r="M16" s="488"/>
      <c r="N16" s="488"/>
      <c r="O16" s="485"/>
      <c r="P16" s="485"/>
      <c r="Q16" s="485"/>
      <c r="R16" s="488"/>
      <c r="S16" s="488"/>
      <c r="T16" s="488"/>
      <c r="U16" s="488"/>
      <c r="V16" s="486"/>
      <c r="W16" s="486"/>
      <c r="X16" s="493"/>
      <c r="Y16" s="493"/>
      <c r="Z16" s="485"/>
    </row>
    <row r="17" ht="26.25" customHeight="1">
      <c r="A17" s="485"/>
      <c r="B17" s="486">
        <v>8.0</v>
      </c>
      <c r="C17" s="510"/>
      <c r="D17" s="502"/>
      <c r="E17" s="486"/>
      <c r="F17" s="493"/>
      <c r="G17" s="493"/>
      <c r="H17" s="486"/>
      <c r="I17" s="499"/>
      <c r="J17" s="499"/>
      <c r="K17" s="488"/>
      <c r="L17" s="488"/>
      <c r="M17" s="488"/>
      <c r="N17" s="488"/>
      <c r="O17" s="485"/>
      <c r="P17" s="485"/>
      <c r="Q17" s="485"/>
      <c r="R17" s="488"/>
      <c r="S17" s="488"/>
      <c r="T17" s="488"/>
      <c r="U17" s="488"/>
      <c r="V17" s="486"/>
      <c r="W17" s="486"/>
      <c r="X17" s="493"/>
      <c r="Y17" s="493"/>
      <c r="Z17" s="485"/>
    </row>
    <row r="18" ht="26.25" customHeight="1">
      <c r="A18" s="485"/>
      <c r="B18" s="486">
        <v>9.0</v>
      </c>
      <c r="C18" s="507"/>
      <c r="D18" s="511"/>
      <c r="E18" s="486"/>
      <c r="F18" s="493"/>
      <c r="G18" s="493"/>
      <c r="H18" s="486"/>
      <c r="I18" s="499"/>
      <c r="J18" s="499"/>
      <c r="K18" s="488"/>
      <c r="L18" s="488"/>
      <c r="M18" s="488"/>
      <c r="N18" s="488"/>
      <c r="O18" s="485"/>
      <c r="P18" s="485"/>
      <c r="Q18" s="485"/>
      <c r="R18" s="488"/>
      <c r="S18" s="488"/>
      <c r="T18" s="488"/>
      <c r="U18" s="488"/>
      <c r="V18" s="486"/>
      <c r="W18" s="486"/>
      <c r="X18" s="493"/>
      <c r="Y18" s="493"/>
      <c r="Z18" s="485"/>
    </row>
    <row r="19" ht="26.25" customHeight="1">
      <c r="A19" s="485"/>
      <c r="B19" s="486">
        <v>10.0</v>
      </c>
      <c r="C19" s="486"/>
      <c r="D19" s="502"/>
      <c r="E19" s="486"/>
      <c r="F19" s="493"/>
      <c r="G19" s="493"/>
      <c r="H19" s="486"/>
      <c r="I19" s="499"/>
      <c r="J19" s="499"/>
      <c r="K19" s="488"/>
      <c r="L19" s="488"/>
      <c r="M19" s="488"/>
      <c r="N19" s="488"/>
      <c r="O19" s="485"/>
      <c r="P19" s="485"/>
      <c r="Q19" s="485"/>
      <c r="R19" s="488"/>
      <c r="S19" s="488"/>
      <c r="T19" s="488"/>
      <c r="U19" s="488"/>
      <c r="V19" s="486"/>
      <c r="W19" s="486"/>
      <c r="X19" s="493"/>
      <c r="Y19" s="493"/>
      <c r="Z19" s="485"/>
    </row>
    <row r="20" ht="26.25" customHeight="1">
      <c r="A20" s="485"/>
      <c r="B20" s="486">
        <v>11.0</v>
      </c>
      <c r="C20" s="512"/>
      <c r="D20" s="502"/>
      <c r="E20" s="486"/>
      <c r="F20" s="493"/>
      <c r="G20" s="493"/>
      <c r="H20" s="486"/>
      <c r="I20" s="499"/>
      <c r="J20" s="499"/>
      <c r="K20" s="488"/>
      <c r="L20" s="488"/>
      <c r="M20" s="488"/>
      <c r="N20" s="488"/>
      <c r="O20" s="485"/>
      <c r="P20" s="485"/>
      <c r="Q20" s="485"/>
      <c r="R20" s="488"/>
      <c r="S20" s="488"/>
      <c r="T20" s="488"/>
      <c r="U20" s="488"/>
      <c r="V20" s="486"/>
      <c r="W20" s="486"/>
      <c r="X20" s="493"/>
      <c r="Y20" s="493"/>
      <c r="Z20" s="485"/>
    </row>
    <row r="21" ht="26.25" customHeight="1">
      <c r="A21" s="485"/>
      <c r="B21" s="486">
        <v>12.0</v>
      </c>
      <c r="C21" s="507"/>
      <c r="D21" s="502"/>
      <c r="E21" s="486"/>
      <c r="F21" s="493"/>
      <c r="G21" s="493"/>
      <c r="H21" s="486"/>
      <c r="I21" s="499"/>
      <c r="J21" s="499"/>
      <c r="K21" s="488"/>
      <c r="L21" s="488"/>
      <c r="M21" s="488"/>
      <c r="N21" s="488"/>
      <c r="O21" s="485"/>
      <c r="P21" s="485"/>
      <c r="Q21" s="485"/>
      <c r="R21" s="488"/>
      <c r="S21" s="488"/>
      <c r="T21" s="488"/>
      <c r="U21" s="488"/>
      <c r="V21" s="486"/>
      <c r="W21" s="486"/>
      <c r="X21" s="493"/>
      <c r="Y21" s="493"/>
      <c r="Z21" s="485"/>
    </row>
    <row r="22" ht="26.25" customHeight="1">
      <c r="A22" s="485"/>
      <c r="B22" s="486">
        <v>13.0</v>
      </c>
      <c r="C22" s="486"/>
      <c r="D22" s="502"/>
      <c r="E22" s="486"/>
      <c r="F22" s="493"/>
      <c r="G22" s="493"/>
      <c r="H22" s="486"/>
      <c r="I22" s="499"/>
      <c r="J22" s="499"/>
      <c r="K22" s="488"/>
      <c r="L22" s="488"/>
      <c r="M22" s="488"/>
      <c r="N22" s="488"/>
      <c r="O22" s="485"/>
      <c r="P22" s="485"/>
      <c r="Q22" s="485"/>
      <c r="R22" s="488"/>
      <c r="S22" s="488"/>
      <c r="T22" s="488"/>
      <c r="U22" s="488"/>
      <c r="V22" s="486"/>
      <c r="W22" s="513"/>
      <c r="X22" s="493"/>
      <c r="Y22" s="493"/>
      <c r="Z22" s="485"/>
    </row>
    <row r="23" ht="26.25" customHeight="1">
      <c r="A23" s="485"/>
      <c r="B23" s="486">
        <v>14.0</v>
      </c>
      <c r="C23" s="508"/>
      <c r="D23" s="502"/>
      <c r="E23" s="486"/>
      <c r="F23" s="493"/>
      <c r="G23" s="493"/>
      <c r="H23" s="486"/>
      <c r="I23" s="499"/>
      <c r="J23" s="499"/>
      <c r="K23" s="488"/>
      <c r="L23" s="488"/>
      <c r="M23" s="488"/>
      <c r="N23" s="488"/>
      <c r="O23" s="485"/>
      <c r="P23" s="485"/>
      <c r="Q23" s="485"/>
      <c r="R23" s="488"/>
      <c r="S23" s="488"/>
      <c r="T23" s="488"/>
      <c r="U23" s="488"/>
      <c r="V23" s="486"/>
      <c r="W23" s="513"/>
      <c r="X23" s="493"/>
      <c r="Y23" s="493"/>
      <c r="Z23" s="485"/>
    </row>
    <row r="24" ht="26.25" customHeight="1">
      <c r="A24" s="485"/>
      <c r="B24" s="486">
        <v>15.0</v>
      </c>
      <c r="C24" s="493"/>
      <c r="D24" s="502"/>
      <c r="E24" s="486"/>
      <c r="F24" s="493"/>
      <c r="G24" s="493"/>
      <c r="H24" s="486"/>
      <c r="I24" s="499"/>
      <c r="J24" s="499"/>
      <c r="K24" s="488"/>
      <c r="L24" s="488"/>
      <c r="M24" s="488"/>
      <c r="N24" s="488"/>
      <c r="O24" s="485"/>
      <c r="P24" s="485"/>
      <c r="Q24" s="485"/>
      <c r="R24" s="488"/>
      <c r="S24" s="488"/>
      <c r="T24" s="488"/>
      <c r="U24" s="488"/>
      <c r="V24" s="486"/>
      <c r="W24" s="513"/>
      <c r="X24" s="493"/>
      <c r="Y24" s="493"/>
      <c r="Z24" s="485"/>
    </row>
    <row r="25" ht="26.25" customHeight="1">
      <c r="A25" s="485"/>
      <c r="B25" s="486">
        <v>16.0</v>
      </c>
      <c r="C25" s="514"/>
      <c r="D25" s="502"/>
      <c r="E25" s="486"/>
      <c r="F25" s="493"/>
      <c r="G25" s="493"/>
      <c r="H25" s="486"/>
      <c r="I25" s="499"/>
      <c r="J25" s="499"/>
      <c r="K25" s="488"/>
      <c r="L25" s="488"/>
      <c r="M25" s="488"/>
      <c r="N25" s="488"/>
      <c r="O25" s="485"/>
      <c r="P25" s="485"/>
      <c r="Q25" s="485"/>
      <c r="R25" s="488"/>
      <c r="S25" s="488"/>
      <c r="T25" s="488"/>
      <c r="U25" s="488"/>
      <c r="V25" s="486"/>
      <c r="W25" s="486"/>
      <c r="X25" s="493"/>
      <c r="Y25" s="493"/>
      <c r="Z25" s="485"/>
    </row>
    <row r="26" ht="26.25" customHeight="1">
      <c r="A26" s="485"/>
      <c r="B26" s="486">
        <v>17.0</v>
      </c>
      <c r="C26" s="508"/>
      <c r="D26" s="502"/>
      <c r="E26" s="486"/>
      <c r="F26" s="493"/>
      <c r="G26" s="493"/>
      <c r="H26" s="486"/>
      <c r="I26" s="499"/>
      <c r="J26" s="499"/>
      <c r="K26" s="488"/>
      <c r="L26" s="488"/>
      <c r="M26" s="488"/>
      <c r="N26" s="488"/>
      <c r="O26" s="485"/>
      <c r="P26" s="485"/>
      <c r="Q26" s="485"/>
      <c r="R26" s="488"/>
      <c r="S26" s="488"/>
      <c r="T26" s="488"/>
      <c r="U26" s="488"/>
      <c r="V26" s="486"/>
      <c r="W26" s="486"/>
      <c r="X26" s="493"/>
      <c r="Y26" s="493"/>
      <c r="Z26" s="485"/>
    </row>
    <row r="27" ht="26.25" customHeight="1">
      <c r="A27" s="485"/>
      <c r="B27" s="486">
        <v>18.0</v>
      </c>
      <c r="C27" s="508"/>
      <c r="D27" s="502"/>
      <c r="E27" s="486"/>
      <c r="F27" s="493"/>
      <c r="G27" s="493"/>
      <c r="H27" s="486"/>
      <c r="I27" s="499"/>
      <c r="J27" s="499"/>
      <c r="K27" s="488"/>
      <c r="L27" s="488"/>
      <c r="M27" s="488"/>
      <c r="N27" s="488"/>
      <c r="O27" s="485"/>
      <c r="P27" s="485"/>
      <c r="Q27" s="485"/>
      <c r="R27" s="488"/>
      <c r="S27" s="488"/>
      <c r="T27" s="488"/>
      <c r="U27" s="488"/>
      <c r="V27" s="486"/>
      <c r="W27" s="486"/>
      <c r="X27" s="493"/>
      <c r="Y27" s="493"/>
      <c r="Z27" s="485"/>
    </row>
    <row r="28" ht="26.25" customHeight="1">
      <c r="A28" s="485"/>
      <c r="B28" s="486">
        <v>19.0</v>
      </c>
      <c r="C28" s="508"/>
      <c r="D28" s="502"/>
      <c r="E28" s="486"/>
      <c r="F28" s="493"/>
      <c r="G28" s="493"/>
      <c r="H28" s="486"/>
      <c r="I28" s="499"/>
      <c r="J28" s="499"/>
      <c r="K28" s="488"/>
      <c r="L28" s="488"/>
      <c r="M28" s="488"/>
      <c r="N28" s="488"/>
      <c r="O28" s="485"/>
      <c r="P28" s="485"/>
      <c r="Q28" s="485"/>
      <c r="R28" s="488"/>
      <c r="S28" s="488"/>
      <c r="T28" s="488"/>
      <c r="U28" s="488"/>
      <c r="V28" s="486"/>
      <c r="W28" s="486"/>
      <c r="X28" s="493"/>
      <c r="Y28" s="493"/>
      <c r="Z28" s="485"/>
    </row>
    <row r="29" ht="26.25" customHeight="1">
      <c r="A29" s="485"/>
      <c r="B29" s="486">
        <v>20.0</v>
      </c>
      <c r="C29" s="501"/>
      <c r="D29" s="502"/>
      <c r="E29" s="486"/>
      <c r="F29" s="493"/>
      <c r="G29" s="493"/>
      <c r="H29" s="486"/>
      <c r="I29" s="499"/>
      <c r="J29" s="499"/>
      <c r="K29" s="488"/>
      <c r="L29" s="488"/>
      <c r="M29" s="488"/>
      <c r="N29" s="488"/>
      <c r="O29" s="485"/>
      <c r="P29" s="485"/>
      <c r="Q29" s="485"/>
      <c r="R29" s="488"/>
      <c r="S29" s="488"/>
      <c r="T29" s="488"/>
      <c r="U29" s="488"/>
      <c r="V29" s="486"/>
      <c r="W29" s="486"/>
      <c r="X29" s="493"/>
      <c r="Y29" s="493"/>
      <c r="Z29" s="485"/>
    </row>
    <row r="30" ht="26.25" customHeight="1">
      <c r="A30" s="485"/>
      <c r="B30" s="486">
        <v>21.0</v>
      </c>
      <c r="C30" s="509"/>
      <c r="D30" s="502"/>
      <c r="E30" s="486"/>
      <c r="F30" s="493"/>
      <c r="G30" s="493"/>
      <c r="H30" s="486"/>
      <c r="I30" s="499"/>
      <c r="J30" s="499"/>
      <c r="K30" s="488"/>
      <c r="L30" s="488"/>
      <c r="M30" s="488"/>
      <c r="N30" s="488"/>
      <c r="O30" s="485"/>
      <c r="P30" s="485"/>
      <c r="Q30" s="485"/>
      <c r="R30" s="488"/>
      <c r="S30" s="488"/>
      <c r="T30" s="488"/>
      <c r="U30" s="488"/>
      <c r="V30" s="486"/>
      <c r="W30" s="486"/>
      <c r="X30" s="493"/>
      <c r="Y30" s="493"/>
      <c r="Z30" s="485"/>
    </row>
    <row r="31" ht="26.25" customHeight="1">
      <c r="A31" s="485"/>
      <c r="B31" s="486">
        <v>22.0</v>
      </c>
      <c r="C31" s="512"/>
      <c r="D31" s="502"/>
      <c r="E31" s="486"/>
      <c r="F31" s="493"/>
      <c r="G31" s="493"/>
      <c r="H31" s="486"/>
      <c r="I31" s="499"/>
      <c r="J31" s="499"/>
      <c r="K31" s="488"/>
      <c r="L31" s="488"/>
      <c r="M31" s="488"/>
      <c r="N31" s="488"/>
      <c r="O31" s="485"/>
      <c r="P31" s="485"/>
      <c r="Q31" s="485"/>
      <c r="R31" s="488"/>
      <c r="S31" s="488"/>
      <c r="T31" s="488"/>
      <c r="U31" s="488"/>
      <c r="V31" s="486"/>
      <c r="W31" s="486"/>
      <c r="X31" s="493"/>
      <c r="Y31" s="493"/>
      <c r="Z31" s="485"/>
    </row>
    <row r="32" ht="26.25" customHeight="1">
      <c r="A32" s="485"/>
      <c r="B32" s="486">
        <v>23.0</v>
      </c>
      <c r="C32" s="507"/>
      <c r="D32" s="502"/>
      <c r="E32" s="486"/>
      <c r="F32" s="493"/>
      <c r="G32" s="493"/>
      <c r="H32" s="486"/>
      <c r="I32" s="499"/>
      <c r="J32" s="499"/>
      <c r="K32" s="488"/>
      <c r="L32" s="488"/>
      <c r="M32" s="488"/>
      <c r="N32" s="488"/>
      <c r="O32" s="485"/>
      <c r="P32" s="485"/>
      <c r="Q32" s="485"/>
      <c r="R32" s="488"/>
      <c r="S32" s="488"/>
      <c r="T32" s="488"/>
      <c r="U32" s="488"/>
      <c r="V32" s="486"/>
      <c r="W32" s="486"/>
      <c r="X32" s="493"/>
      <c r="Y32" s="493"/>
      <c r="Z32" s="485"/>
    </row>
    <row r="33" ht="26.25" customHeight="1">
      <c r="A33" s="485"/>
      <c r="B33" s="486"/>
      <c r="C33" s="486" t="s">
        <v>129</v>
      </c>
      <c r="D33" s="515">
        <f>SUM(D10:D32)</f>
        <v>0</v>
      </c>
      <c r="E33" s="486"/>
      <c r="F33" s="493"/>
      <c r="G33" s="493"/>
      <c r="H33" s="486"/>
      <c r="I33" s="499"/>
      <c r="J33" s="499"/>
      <c r="K33" s="488"/>
      <c r="L33" s="488"/>
      <c r="M33" s="488"/>
      <c r="N33" s="488"/>
      <c r="O33" s="485"/>
      <c r="P33" s="485"/>
      <c r="Q33" s="485"/>
      <c r="R33" s="488"/>
      <c r="S33" s="488"/>
      <c r="T33" s="488"/>
      <c r="U33" s="488"/>
      <c r="V33" s="491"/>
      <c r="W33" s="488"/>
      <c r="X33" s="485"/>
      <c r="Y33" s="485"/>
      <c r="Z33" s="485"/>
    </row>
    <row r="34" ht="26.25" customHeight="1">
      <c r="A34" s="485"/>
      <c r="B34" s="512" t="s">
        <v>185</v>
      </c>
      <c r="C34" s="512">
        <v>30.0</v>
      </c>
      <c r="D34" s="507">
        <v>50.0</v>
      </c>
      <c r="E34" s="502">
        <v>70.0</v>
      </c>
      <c r="F34" s="493"/>
      <c r="G34" s="493"/>
      <c r="H34" s="486"/>
      <c r="I34" s="499"/>
      <c r="J34" s="499"/>
      <c r="K34" s="488"/>
      <c r="L34" s="488"/>
      <c r="M34" s="488"/>
      <c r="N34" s="488"/>
      <c r="O34" s="485"/>
      <c r="P34" s="485"/>
      <c r="Q34" s="485"/>
      <c r="R34" s="488"/>
      <c r="S34" s="488"/>
      <c r="T34" s="488"/>
      <c r="U34" s="488"/>
      <c r="V34" s="491"/>
      <c r="W34" s="488"/>
      <c r="X34" s="485"/>
      <c r="Y34" s="485"/>
      <c r="Z34" s="485"/>
    </row>
    <row r="35" ht="26.25" customHeight="1">
      <c r="A35" s="485"/>
      <c r="B35" s="486" t="s">
        <v>48</v>
      </c>
      <c r="C35" s="493">
        <f>+D10+D16+D20+D25+D29+D30+D31</f>
        <v>0</v>
      </c>
      <c r="D35" s="493">
        <f>+D12+D14+D17+D18+D21+D23+D26+D27+D28+D32</f>
        <v>0</v>
      </c>
      <c r="E35" s="493">
        <f>+D11+D13+D15+D19+D22+D24</f>
        <v>0</v>
      </c>
      <c r="F35" s="515">
        <f>SUM(C35:E35)</f>
        <v>0</v>
      </c>
      <c r="G35" s="493"/>
      <c r="H35" s="486"/>
      <c r="I35" s="499"/>
      <c r="J35" s="499"/>
      <c r="K35" s="488"/>
      <c r="L35" s="488"/>
      <c r="M35" s="488"/>
      <c r="N35" s="488"/>
      <c r="O35" s="485"/>
      <c r="P35" s="485"/>
      <c r="Q35" s="485"/>
      <c r="R35" s="488"/>
      <c r="S35" s="488"/>
      <c r="T35" s="488"/>
      <c r="U35" s="488"/>
      <c r="V35" s="491"/>
      <c r="W35" s="488"/>
      <c r="X35" s="485"/>
      <c r="Y35" s="485"/>
      <c r="Z35" s="485"/>
    </row>
    <row r="36" ht="26.25" customHeight="1">
      <c r="A36" s="485"/>
      <c r="B36" s="486"/>
      <c r="C36" s="486"/>
      <c r="D36" s="486"/>
      <c r="E36" s="486"/>
      <c r="F36" s="493"/>
      <c r="G36" s="493"/>
      <c r="H36" s="486"/>
      <c r="I36" s="499"/>
      <c r="J36" s="499"/>
      <c r="K36" s="488"/>
      <c r="L36" s="488"/>
      <c r="M36" s="488"/>
      <c r="N36" s="488"/>
      <c r="O36" s="485"/>
      <c r="P36" s="485"/>
      <c r="Q36" s="485"/>
      <c r="R36" s="488"/>
      <c r="S36" s="488"/>
      <c r="T36" s="488"/>
      <c r="U36" s="488"/>
      <c r="V36" s="491"/>
      <c r="W36" s="488"/>
      <c r="X36" s="485"/>
      <c r="Y36" s="485"/>
      <c r="Z36" s="485"/>
    </row>
    <row r="37" ht="26.25" customHeight="1">
      <c r="A37" s="485"/>
      <c r="B37" s="486"/>
      <c r="C37" s="486"/>
      <c r="D37" s="486"/>
      <c r="E37" s="486"/>
      <c r="F37" s="493"/>
      <c r="G37" s="493"/>
      <c r="H37" s="486"/>
      <c r="I37" s="499"/>
      <c r="J37" s="499"/>
      <c r="K37" s="488"/>
      <c r="L37" s="488"/>
      <c r="M37" s="488"/>
      <c r="N37" s="488"/>
      <c r="O37" s="485"/>
      <c r="P37" s="485"/>
      <c r="Q37" s="485"/>
      <c r="R37" s="488"/>
      <c r="S37" s="488"/>
      <c r="T37" s="488"/>
      <c r="U37" s="488"/>
      <c r="V37" s="491"/>
      <c r="W37" s="488"/>
      <c r="X37" s="485"/>
      <c r="Y37" s="485"/>
      <c r="Z37" s="485"/>
    </row>
    <row r="38" ht="26.25" customHeight="1">
      <c r="A38" s="485"/>
      <c r="B38" s="486"/>
      <c r="C38" s="493"/>
      <c r="D38" s="486"/>
      <c r="E38" s="486"/>
      <c r="F38" s="493"/>
      <c r="G38" s="493"/>
      <c r="H38" s="486"/>
      <c r="I38" s="499"/>
      <c r="J38" s="499"/>
      <c r="K38" s="488"/>
      <c r="L38" s="488"/>
      <c r="M38" s="488"/>
      <c r="N38" s="488"/>
      <c r="O38" s="485"/>
      <c r="P38" s="485"/>
      <c r="Q38" s="485"/>
      <c r="R38" s="488"/>
      <c r="S38" s="488"/>
      <c r="T38" s="488"/>
      <c r="U38" s="488"/>
      <c r="V38" s="491"/>
      <c r="W38" s="488"/>
      <c r="X38" s="485"/>
      <c r="Y38" s="485"/>
      <c r="Z38" s="485"/>
    </row>
    <row r="39" ht="26.25" customHeight="1">
      <c r="A39" s="485"/>
      <c r="B39" s="486"/>
      <c r="C39" s="486"/>
      <c r="D39" s="486"/>
      <c r="E39" s="486"/>
      <c r="F39" s="493"/>
      <c r="G39" s="493"/>
      <c r="H39" s="486"/>
      <c r="I39" s="499"/>
      <c r="J39" s="499"/>
      <c r="K39" s="488"/>
      <c r="L39" s="488"/>
      <c r="M39" s="488"/>
      <c r="N39" s="488"/>
      <c r="O39" s="485"/>
      <c r="P39" s="485"/>
      <c r="Q39" s="485"/>
      <c r="R39" s="488"/>
      <c r="S39" s="488"/>
      <c r="T39" s="488"/>
      <c r="U39" s="488"/>
      <c r="V39" s="491"/>
      <c r="W39" s="488"/>
      <c r="X39" s="485"/>
      <c r="Y39" s="485"/>
      <c r="Z39" s="485"/>
    </row>
    <row r="40" ht="26.25" customHeight="1">
      <c r="A40" s="485"/>
      <c r="B40" s="486"/>
      <c r="C40" s="486"/>
      <c r="D40" s="486"/>
      <c r="E40" s="486"/>
      <c r="F40" s="493"/>
      <c r="G40" s="493"/>
      <c r="H40" s="486"/>
      <c r="I40" s="499"/>
      <c r="J40" s="499"/>
      <c r="K40" s="488"/>
      <c r="L40" s="488"/>
      <c r="M40" s="488"/>
      <c r="N40" s="488"/>
      <c r="O40" s="485"/>
      <c r="P40" s="485"/>
      <c r="Q40" s="485"/>
      <c r="R40" s="488"/>
      <c r="S40" s="488"/>
      <c r="T40" s="488"/>
      <c r="U40" s="488"/>
      <c r="V40" s="491"/>
      <c r="W40" s="488"/>
      <c r="X40" s="485"/>
      <c r="Y40" s="485"/>
      <c r="Z40" s="485"/>
    </row>
    <row r="41" ht="26.25" customHeight="1">
      <c r="A41" s="485"/>
      <c r="B41" s="486"/>
      <c r="C41" s="486"/>
      <c r="D41" s="486"/>
      <c r="E41" s="486"/>
      <c r="F41" s="493"/>
      <c r="G41" s="493"/>
      <c r="H41" s="486"/>
      <c r="I41" s="499"/>
      <c r="J41" s="499"/>
      <c r="K41" s="488"/>
      <c r="L41" s="488"/>
      <c r="M41" s="488"/>
      <c r="N41" s="488"/>
      <c r="O41" s="485"/>
      <c r="P41" s="485"/>
      <c r="Q41" s="485"/>
      <c r="R41" s="488"/>
      <c r="S41" s="488"/>
      <c r="T41" s="488"/>
      <c r="U41" s="488"/>
      <c r="V41" s="491"/>
      <c r="W41" s="488"/>
      <c r="X41" s="485"/>
      <c r="Y41" s="485"/>
      <c r="Z41" s="485"/>
    </row>
    <row r="42" ht="26.25" customHeight="1">
      <c r="A42" s="485"/>
      <c r="B42" s="486"/>
      <c r="C42" s="486"/>
      <c r="D42" s="486"/>
      <c r="E42" s="486"/>
      <c r="F42" s="493"/>
      <c r="G42" s="493"/>
      <c r="H42" s="486"/>
      <c r="I42" s="499"/>
      <c r="J42" s="499"/>
      <c r="K42" s="488"/>
      <c r="L42" s="488"/>
      <c r="M42" s="488"/>
      <c r="N42" s="488"/>
      <c r="O42" s="485"/>
      <c r="P42" s="485"/>
      <c r="Q42" s="485"/>
      <c r="R42" s="488"/>
      <c r="S42" s="488"/>
      <c r="T42" s="488"/>
      <c r="U42" s="488"/>
      <c r="V42" s="491"/>
      <c r="W42" s="488"/>
      <c r="X42" s="485"/>
      <c r="Y42" s="485"/>
      <c r="Z42" s="485"/>
    </row>
    <row r="43" ht="26.25" customHeight="1">
      <c r="A43" s="485"/>
      <c r="B43" s="486"/>
      <c r="C43" s="486"/>
      <c r="D43" s="486"/>
      <c r="E43" s="486"/>
      <c r="F43" s="493"/>
      <c r="G43" s="493"/>
      <c r="H43" s="486"/>
      <c r="I43" s="499"/>
      <c r="J43" s="499"/>
      <c r="K43" s="488"/>
      <c r="L43" s="488"/>
      <c r="M43" s="488"/>
      <c r="N43" s="488"/>
      <c r="O43" s="485"/>
      <c r="P43" s="485"/>
      <c r="Q43" s="485"/>
      <c r="R43" s="488"/>
      <c r="S43" s="488"/>
      <c r="T43" s="488"/>
      <c r="U43" s="488"/>
      <c r="V43" s="491"/>
      <c r="W43" s="488"/>
      <c r="X43" s="485"/>
      <c r="Y43" s="485"/>
      <c r="Z43" s="485"/>
    </row>
    <row r="44" ht="26.25" customHeight="1">
      <c r="A44" s="485"/>
      <c r="B44" s="486"/>
      <c r="C44" s="486"/>
      <c r="D44" s="486"/>
      <c r="E44" s="486"/>
      <c r="F44" s="493"/>
      <c r="G44" s="493"/>
      <c r="H44" s="486"/>
      <c r="I44" s="499"/>
      <c r="J44" s="499"/>
      <c r="K44" s="488"/>
      <c r="L44" s="488"/>
      <c r="M44" s="488"/>
      <c r="N44" s="488"/>
      <c r="O44" s="485"/>
      <c r="P44" s="485"/>
      <c r="Q44" s="485"/>
      <c r="R44" s="488"/>
      <c r="S44" s="488"/>
      <c r="T44" s="488"/>
      <c r="U44" s="488"/>
      <c r="V44" s="491"/>
      <c r="W44" s="488"/>
      <c r="X44" s="485"/>
      <c r="Y44" s="485"/>
      <c r="Z44" s="485"/>
    </row>
    <row r="45" ht="26.25" customHeight="1">
      <c r="A45" s="485"/>
      <c r="B45" s="486"/>
      <c r="C45" s="486"/>
      <c r="D45" s="486"/>
      <c r="E45" s="486"/>
      <c r="F45" s="493"/>
      <c r="G45" s="493"/>
      <c r="H45" s="486"/>
      <c r="I45" s="499"/>
      <c r="J45" s="499"/>
      <c r="K45" s="488"/>
      <c r="L45" s="488"/>
      <c r="M45" s="488"/>
      <c r="N45" s="488"/>
      <c r="O45" s="485"/>
      <c r="P45" s="485"/>
      <c r="Q45" s="485"/>
      <c r="R45" s="488"/>
      <c r="S45" s="488"/>
      <c r="T45" s="488"/>
      <c r="U45" s="488"/>
      <c r="V45" s="491"/>
      <c r="W45" s="488"/>
      <c r="X45" s="485"/>
      <c r="Y45" s="485"/>
      <c r="Z45" s="485"/>
    </row>
    <row r="46" ht="26.25" customHeight="1">
      <c r="A46" s="485"/>
      <c r="B46" s="486"/>
      <c r="C46" s="486"/>
      <c r="D46" s="486"/>
      <c r="E46" s="486"/>
      <c r="F46" s="493"/>
      <c r="G46" s="493"/>
      <c r="H46" s="486"/>
      <c r="I46" s="499"/>
      <c r="J46" s="499"/>
      <c r="K46" s="488"/>
      <c r="L46" s="488"/>
      <c r="M46" s="488"/>
      <c r="N46" s="488"/>
      <c r="O46" s="485"/>
      <c r="P46" s="485"/>
      <c r="Q46" s="485"/>
      <c r="R46" s="488"/>
      <c r="S46" s="488"/>
      <c r="T46" s="488"/>
      <c r="U46" s="488"/>
      <c r="V46" s="491"/>
      <c r="W46" s="488"/>
      <c r="X46" s="485"/>
      <c r="Y46" s="485"/>
      <c r="Z46" s="485"/>
    </row>
    <row r="47" ht="26.25" customHeight="1">
      <c r="A47" s="485"/>
      <c r="B47" s="486"/>
      <c r="C47" s="486"/>
      <c r="D47" s="486"/>
      <c r="E47" s="486"/>
      <c r="F47" s="493"/>
      <c r="G47" s="493"/>
      <c r="H47" s="486"/>
      <c r="I47" s="499"/>
      <c r="J47" s="499"/>
      <c r="K47" s="488"/>
      <c r="L47" s="488"/>
      <c r="M47" s="488"/>
      <c r="N47" s="488"/>
      <c r="O47" s="485"/>
      <c r="P47" s="485"/>
      <c r="Q47" s="485"/>
      <c r="R47" s="488"/>
      <c r="S47" s="488"/>
      <c r="T47" s="488"/>
      <c r="U47" s="488"/>
      <c r="V47" s="491"/>
      <c r="W47" s="488"/>
      <c r="X47" s="485"/>
      <c r="Y47" s="485"/>
      <c r="Z47" s="485"/>
    </row>
    <row r="48" ht="26.25" customHeight="1">
      <c r="A48" s="485"/>
      <c r="B48" s="486"/>
      <c r="C48" s="486"/>
      <c r="D48" s="486"/>
      <c r="E48" s="486"/>
      <c r="F48" s="493"/>
      <c r="G48" s="493"/>
      <c r="H48" s="486"/>
      <c r="I48" s="499"/>
      <c r="J48" s="499"/>
      <c r="K48" s="488"/>
      <c r="L48" s="488"/>
      <c r="M48" s="488"/>
      <c r="N48" s="488"/>
      <c r="O48" s="485"/>
      <c r="P48" s="485"/>
      <c r="Q48" s="485"/>
      <c r="R48" s="488"/>
      <c r="S48" s="488"/>
      <c r="T48" s="488"/>
      <c r="U48" s="488"/>
      <c r="V48" s="491"/>
      <c r="W48" s="488"/>
      <c r="X48" s="485"/>
      <c r="Y48" s="485"/>
      <c r="Z48" s="485"/>
    </row>
    <row r="49" ht="26.25" customHeight="1">
      <c r="A49" s="485"/>
      <c r="B49" s="486"/>
      <c r="C49" s="486"/>
      <c r="D49" s="486"/>
      <c r="E49" s="486"/>
      <c r="F49" s="493"/>
      <c r="G49" s="493"/>
      <c r="H49" s="486"/>
      <c r="I49" s="499"/>
      <c r="J49" s="499"/>
      <c r="K49" s="488"/>
      <c r="L49" s="488"/>
      <c r="M49" s="488"/>
      <c r="N49" s="488"/>
      <c r="O49" s="485"/>
      <c r="P49" s="485"/>
      <c r="Q49" s="485"/>
      <c r="R49" s="488"/>
      <c r="S49" s="488"/>
      <c r="T49" s="488"/>
      <c r="U49" s="488"/>
      <c r="V49" s="491"/>
      <c r="W49" s="488"/>
      <c r="X49" s="485"/>
      <c r="Y49" s="485"/>
      <c r="Z49" s="485"/>
    </row>
    <row r="50" ht="26.25" customHeight="1">
      <c r="A50" s="485"/>
      <c r="B50" s="486"/>
      <c r="C50" s="486"/>
      <c r="D50" s="486"/>
      <c r="E50" s="486"/>
      <c r="F50" s="493"/>
      <c r="G50" s="493"/>
      <c r="H50" s="486"/>
      <c r="I50" s="499"/>
      <c r="J50" s="499"/>
      <c r="K50" s="488"/>
      <c r="L50" s="488"/>
      <c r="M50" s="488"/>
      <c r="N50" s="488"/>
      <c r="O50" s="485"/>
      <c r="P50" s="485"/>
      <c r="Q50" s="485"/>
      <c r="R50" s="488"/>
      <c r="S50" s="488"/>
      <c r="T50" s="488"/>
      <c r="U50" s="488"/>
      <c r="V50" s="491"/>
      <c r="W50" s="488"/>
      <c r="X50" s="485"/>
      <c r="Y50" s="485"/>
      <c r="Z50" s="485"/>
    </row>
    <row r="51" ht="26.25" customHeight="1">
      <c r="A51" s="485"/>
      <c r="B51" s="486"/>
      <c r="C51" s="486"/>
      <c r="D51" s="486"/>
      <c r="E51" s="486"/>
      <c r="F51" s="493"/>
      <c r="G51" s="493"/>
      <c r="H51" s="486"/>
      <c r="I51" s="499"/>
      <c r="J51" s="499"/>
      <c r="K51" s="488"/>
      <c r="L51" s="488"/>
      <c r="M51" s="488"/>
      <c r="N51" s="488"/>
      <c r="O51" s="485"/>
      <c r="P51" s="485"/>
      <c r="Q51" s="485"/>
      <c r="R51" s="488"/>
      <c r="S51" s="488"/>
      <c r="T51" s="488"/>
      <c r="U51" s="488"/>
      <c r="V51" s="491"/>
      <c r="W51" s="488"/>
      <c r="X51" s="485"/>
      <c r="Y51" s="485"/>
      <c r="Z51" s="485"/>
    </row>
    <row r="52" ht="26.25" customHeight="1">
      <c r="A52" s="485"/>
      <c r="B52" s="486"/>
      <c r="C52" s="486"/>
      <c r="D52" s="486"/>
      <c r="E52" s="486"/>
      <c r="F52" s="493"/>
      <c r="G52" s="493"/>
      <c r="H52" s="486"/>
      <c r="I52" s="499"/>
      <c r="J52" s="499"/>
      <c r="K52" s="488"/>
      <c r="L52" s="488"/>
      <c r="M52" s="488"/>
      <c r="N52" s="488"/>
      <c r="O52" s="485"/>
      <c r="P52" s="485"/>
      <c r="Q52" s="485"/>
      <c r="R52" s="488"/>
      <c r="S52" s="488"/>
      <c r="T52" s="488"/>
      <c r="U52" s="488"/>
      <c r="V52" s="491"/>
      <c r="W52" s="488"/>
      <c r="X52" s="485"/>
      <c r="Y52" s="485"/>
      <c r="Z52" s="485"/>
    </row>
    <row r="53" ht="26.25" customHeight="1">
      <c r="A53" s="485"/>
      <c r="B53" s="486"/>
      <c r="C53" s="486"/>
      <c r="D53" s="486"/>
      <c r="E53" s="486"/>
      <c r="F53" s="493"/>
      <c r="G53" s="493"/>
      <c r="H53" s="486"/>
      <c r="I53" s="499"/>
      <c r="J53" s="499"/>
      <c r="K53" s="488"/>
      <c r="L53" s="488"/>
      <c r="M53" s="488"/>
      <c r="N53" s="488"/>
      <c r="O53" s="485"/>
      <c r="P53" s="485"/>
      <c r="Q53" s="485"/>
      <c r="R53" s="488"/>
      <c r="S53" s="488"/>
      <c r="T53" s="488"/>
      <c r="U53" s="488"/>
      <c r="V53" s="491"/>
      <c r="W53" s="488"/>
      <c r="X53" s="485"/>
      <c r="Y53" s="485"/>
      <c r="Z53" s="485"/>
    </row>
    <row r="54" ht="26.25" customHeight="1">
      <c r="A54" s="485"/>
      <c r="B54" s="486"/>
      <c r="C54" s="486"/>
      <c r="D54" s="486"/>
      <c r="E54" s="486"/>
      <c r="F54" s="493"/>
      <c r="G54" s="493"/>
      <c r="H54" s="486"/>
      <c r="I54" s="499"/>
      <c r="J54" s="499"/>
      <c r="K54" s="488"/>
      <c r="L54" s="488"/>
      <c r="M54" s="488"/>
      <c r="N54" s="488"/>
      <c r="O54" s="485"/>
      <c r="P54" s="485"/>
      <c r="Q54" s="485"/>
      <c r="R54" s="488"/>
      <c r="S54" s="488"/>
      <c r="T54" s="488"/>
      <c r="U54" s="488"/>
      <c r="V54" s="491"/>
      <c r="W54" s="488"/>
      <c r="X54" s="485"/>
      <c r="Y54" s="485"/>
      <c r="Z54" s="485"/>
    </row>
    <row r="55" ht="26.25" customHeight="1">
      <c r="A55" s="485"/>
      <c r="B55" s="486"/>
      <c r="C55" s="486"/>
      <c r="D55" s="486"/>
      <c r="E55" s="486"/>
      <c r="F55" s="493"/>
      <c r="G55" s="493"/>
      <c r="H55" s="486"/>
      <c r="I55" s="499"/>
      <c r="J55" s="499"/>
      <c r="K55" s="488"/>
      <c r="L55" s="488"/>
      <c r="M55" s="488"/>
      <c r="N55" s="488"/>
      <c r="O55" s="485"/>
      <c r="P55" s="485"/>
      <c r="Q55" s="485"/>
      <c r="R55" s="488"/>
      <c r="S55" s="488"/>
      <c r="T55" s="488"/>
      <c r="U55" s="488"/>
      <c r="V55" s="491"/>
      <c r="W55" s="488"/>
      <c r="X55" s="485"/>
      <c r="Y55" s="485"/>
      <c r="Z55" s="485"/>
    </row>
    <row r="56" ht="26.25" customHeight="1">
      <c r="A56" s="485"/>
      <c r="B56" s="486"/>
      <c r="C56" s="486"/>
      <c r="D56" s="486"/>
      <c r="E56" s="486"/>
      <c r="F56" s="493"/>
      <c r="G56" s="493"/>
      <c r="H56" s="486"/>
      <c r="I56" s="499"/>
      <c r="J56" s="499"/>
      <c r="K56" s="488"/>
      <c r="L56" s="488"/>
      <c r="M56" s="488"/>
      <c r="N56" s="488"/>
      <c r="O56" s="485"/>
      <c r="P56" s="485"/>
      <c r="Q56" s="485"/>
      <c r="R56" s="488"/>
      <c r="S56" s="488"/>
      <c r="T56" s="488"/>
      <c r="U56" s="488"/>
      <c r="V56" s="491"/>
      <c r="W56" s="488"/>
      <c r="X56" s="485"/>
      <c r="Y56" s="485"/>
      <c r="Z56" s="485"/>
    </row>
    <row r="57" ht="26.25" customHeight="1">
      <c r="A57" s="485"/>
      <c r="B57" s="486"/>
      <c r="C57" s="486"/>
      <c r="D57" s="486"/>
      <c r="E57" s="486"/>
      <c r="F57" s="493"/>
      <c r="G57" s="493"/>
      <c r="H57" s="486"/>
      <c r="I57" s="499"/>
      <c r="J57" s="499"/>
      <c r="K57" s="488"/>
      <c r="L57" s="488"/>
      <c r="M57" s="488"/>
      <c r="N57" s="488"/>
      <c r="O57" s="485"/>
      <c r="P57" s="485"/>
      <c r="Q57" s="485"/>
      <c r="R57" s="488"/>
      <c r="S57" s="488"/>
      <c r="T57" s="488"/>
      <c r="U57" s="488"/>
      <c r="V57" s="491"/>
      <c r="W57" s="488"/>
      <c r="X57" s="485"/>
      <c r="Y57" s="485"/>
      <c r="Z57" s="485"/>
    </row>
    <row r="58" ht="26.25" customHeight="1">
      <c r="A58" s="485"/>
      <c r="B58" s="486"/>
      <c r="C58" s="486"/>
      <c r="D58" s="486" t="s">
        <v>129</v>
      </c>
      <c r="E58" s="516">
        <f>SUM(E37:E57)</f>
        <v>0</v>
      </c>
      <c r="F58" s="493"/>
      <c r="G58" s="493"/>
      <c r="H58" s="486"/>
      <c r="I58" s="499"/>
      <c r="J58" s="499"/>
      <c r="K58" s="488"/>
      <c r="L58" s="488"/>
      <c r="M58" s="488"/>
      <c r="N58" s="488"/>
      <c r="O58" s="485"/>
      <c r="P58" s="485"/>
      <c r="Q58" s="485"/>
      <c r="R58" s="488"/>
      <c r="S58" s="488"/>
      <c r="T58" s="488"/>
      <c r="U58" s="488"/>
      <c r="V58" s="491"/>
      <c r="W58" s="488"/>
      <c r="X58" s="485"/>
      <c r="Y58" s="485"/>
      <c r="Z58" s="485"/>
    </row>
    <row r="59" ht="26.25" customHeight="1">
      <c r="A59" s="485"/>
      <c r="B59" s="486"/>
      <c r="C59" s="486"/>
      <c r="D59" s="486"/>
      <c r="E59" s="486"/>
      <c r="F59" s="493"/>
      <c r="G59" s="493"/>
      <c r="H59" s="486"/>
      <c r="I59" s="499"/>
      <c r="J59" s="499"/>
      <c r="K59" s="488"/>
      <c r="L59" s="488"/>
      <c r="M59" s="488"/>
      <c r="N59" s="488"/>
      <c r="O59" s="485"/>
      <c r="P59" s="485"/>
      <c r="Q59" s="485"/>
      <c r="R59" s="488"/>
      <c r="S59" s="488"/>
      <c r="T59" s="488"/>
      <c r="U59" s="488"/>
      <c r="V59" s="491"/>
      <c r="W59" s="488"/>
      <c r="X59" s="485"/>
      <c r="Y59" s="485"/>
      <c r="Z59" s="485"/>
    </row>
    <row r="60" ht="26.25" customHeight="1">
      <c r="A60" s="485"/>
      <c r="B60" s="486"/>
      <c r="C60" s="486"/>
      <c r="D60" s="486"/>
      <c r="E60" s="486"/>
      <c r="F60" s="493"/>
      <c r="G60" s="493"/>
      <c r="H60" s="486"/>
      <c r="I60" s="499"/>
      <c r="J60" s="499"/>
      <c r="K60" s="488"/>
      <c r="L60" s="488"/>
      <c r="M60" s="488"/>
      <c r="N60" s="488"/>
      <c r="O60" s="485"/>
      <c r="P60" s="485"/>
      <c r="Q60" s="485"/>
      <c r="R60" s="488"/>
      <c r="S60" s="488"/>
      <c r="T60" s="488"/>
      <c r="U60" s="488"/>
      <c r="V60" s="491"/>
      <c r="W60" s="488"/>
      <c r="X60" s="485"/>
      <c r="Y60" s="485"/>
      <c r="Z60" s="485"/>
    </row>
    <row r="61" ht="26.25" customHeight="1">
      <c r="A61" s="485"/>
      <c r="B61" s="486"/>
      <c r="C61" s="486"/>
      <c r="D61" s="486"/>
      <c r="E61" s="486"/>
      <c r="F61" s="493"/>
      <c r="G61" s="493"/>
      <c r="H61" s="486"/>
      <c r="I61" s="499"/>
      <c r="J61" s="499"/>
      <c r="K61" s="488"/>
      <c r="L61" s="488"/>
      <c r="M61" s="488"/>
      <c r="N61" s="488"/>
      <c r="O61" s="485"/>
      <c r="P61" s="485"/>
      <c r="Q61" s="485"/>
      <c r="R61" s="488"/>
      <c r="S61" s="488"/>
      <c r="T61" s="488"/>
      <c r="U61" s="488"/>
      <c r="V61" s="491"/>
      <c r="W61" s="488"/>
      <c r="X61" s="485"/>
      <c r="Y61" s="485"/>
      <c r="Z61" s="485"/>
    </row>
    <row r="62" ht="26.25" customHeight="1">
      <c r="A62" s="485"/>
      <c r="B62" s="486"/>
      <c r="C62" s="486"/>
      <c r="D62" s="486"/>
      <c r="E62" s="486"/>
      <c r="F62" s="493"/>
      <c r="G62" s="493"/>
      <c r="H62" s="486"/>
      <c r="I62" s="499"/>
      <c r="J62" s="499"/>
      <c r="K62" s="488"/>
      <c r="L62" s="488"/>
      <c r="M62" s="488"/>
      <c r="N62" s="488"/>
      <c r="O62" s="485"/>
      <c r="P62" s="485"/>
      <c r="Q62" s="485"/>
      <c r="R62" s="488"/>
      <c r="S62" s="488"/>
      <c r="T62" s="488"/>
      <c r="U62" s="488"/>
      <c r="V62" s="491"/>
      <c r="W62" s="488"/>
      <c r="X62" s="485"/>
      <c r="Y62" s="485"/>
      <c r="Z62" s="485"/>
    </row>
    <row r="63" ht="26.25" customHeight="1">
      <c r="A63" s="485"/>
      <c r="B63" s="486"/>
      <c r="C63" s="486"/>
      <c r="D63" s="486"/>
      <c r="E63" s="486"/>
      <c r="F63" s="493"/>
      <c r="G63" s="493"/>
      <c r="H63" s="486"/>
      <c r="I63" s="499"/>
      <c r="J63" s="499"/>
      <c r="K63" s="488"/>
      <c r="L63" s="488"/>
      <c r="M63" s="488"/>
      <c r="N63" s="488"/>
      <c r="O63" s="485"/>
      <c r="P63" s="485"/>
      <c r="Q63" s="485"/>
      <c r="R63" s="488"/>
      <c r="S63" s="488"/>
      <c r="T63" s="488"/>
      <c r="U63" s="488"/>
      <c r="V63" s="491"/>
      <c r="W63" s="488"/>
      <c r="X63" s="485"/>
      <c r="Y63" s="485"/>
      <c r="Z63" s="485"/>
    </row>
    <row r="64" ht="26.25" customHeight="1">
      <c r="A64" s="485"/>
      <c r="B64" s="486"/>
      <c r="C64" s="486"/>
      <c r="D64" s="486"/>
      <c r="E64" s="486"/>
      <c r="F64" s="493"/>
      <c r="G64" s="493"/>
      <c r="H64" s="486"/>
      <c r="I64" s="499"/>
      <c r="J64" s="499"/>
      <c r="K64" s="488"/>
      <c r="L64" s="488"/>
      <c r="M64" s="488"/>
      <c r="N64" s="488"/>
      <c r="O64" s="485"/>
      <c r="P64" s="485"/>
      <c r="Q64" s="485"/>
      <c r="R64" s="488"/>
      <c r="S64" s="488"/>
      <c r="T64" s="488"/>
      <c r="U64" s="488"/>
      <c r="V64" s="491"/>
      <c r="W64" s="488"/>
      <c r="X64" s="485"/>
      <c r="Y64" s="485"/>
      <c r="Z64" s="485"/>
    </row>
    <row r="65" ht="26.25" customHeight="1">
      <c r="A65" s="485"/>
      <c r="B65" s="486"/>
      <c r="C65" s="486"/>
      <c r="D65" s="486"/>
      <c r="E65" s="486"/>
      <c r="F65" s="493"/>
      <c r="G65" s="493"/>
      <c r="H65" s="486"/>
      <c r="I65" s="499"/>
      <c r="J65" s="499"/>
      <c r="K65" s="488"/>
      <c r="L65" s="488"/>
      <c r="M65" s="488"/>
      <c r="N65" s="488"/>
      <c r="O65" s="485"/>
      <c r="P65" s="485"/>
      <c r="Q65" s="485"/>
      <c r="R65" s="488"/>
      <c r="S65" s="488"/>
      <c r="T65" s="488"/>
      <c r="U65" s="488"/>
      <c r="V65" s="491"/>
      <c r="W65" s="488"/>
      <c r="X65" s="485"/>
      <c r="Y65" s="485"/>
      <c r="Z65" s="485"/>
    </row>
    <row r="66" ht="26.25" customHeight="1">
      <c r="A66" s="485"/>
      <c r="B66" s="486"/>
      <c r="C66" s="486"/>
      <c r="D66" s="486"/>
      <c r="E66" s="486"/>
      <c r="F66" s="493"/>
      <c r="G66" s="493"/>
      <c r="H66" s="486"/>
      <c r="I66" s="499"/>
      <c r="J66" s="499"/>
      <c r="K66" s="488"/>
      <c r="L66" s="488"/>
      <c r="M66" s="488"/>
      <c r="N66" s="488"/>
      <c r="O66" s="485"/>
      <c r="P66" s="485"/>
      <c r="Q66" s="485"/>
      <c r="R66" s="488"/>
      <c r="S66" s="488"/>
      <c r="T66" s="488"/>
      <c r="U66" s="488"/>
      <c r="V66" s="491"/>
      <c r="W66" s="488"/>
      <c r="X66" s="485"/>
      <c r="Y66" s="485"/>
      <c r="Z66" s="485"/>
    </row>
    <row r="67" ht="26.25" customHeight="1">
      <c r="A67" s="485"/>
      <c r="B67" s="486"/>
      <c r="C67" s="486"/>
      <c r="D67" s="486"/>
      <c r="E67" s="486"/>
      <c r="F67" s="493"/>
      <c r="G67" s="493"/>
      <c r="H67" s="486"/>
      <c r="I67" s="499"/>
      <c r="J67" s="499"/>
      <c r="K67" s="488"/>
      <c r="L67" s="488"/>
      <c r="M67" s="488"/>
      <c r="N67" s="488"/>
      <c r="O67" s="485"/>
      <c r="P67" s="485"/>
      <c r="Q67" s="485"/>
      <c r="R67" s="488"/>
      <c r="S67" s="488"/>
      <c r="T67" s="488"/>
      <c r="U67" s="488"/>
      <c r="V67" s="491"/>
      <c r="W67" s="488"/>
      <c r="X67" s="485"/>
      <c r="Y67" s="485"/>
      <c r="Z67" s="485"/>
    </row>
    <row r="68" ht="26.25" customHeight="1">
      <c r="A68" s="485"/>
      <c r="B68" s="486"/>
      <c r="C68" s="486"/>
      <c r="D68" s="486"/>
      <c r="E68" s="486"/>
      <c r="F68" s="493"/>
      <c r="G68" s="493"/>
      <c r="H68" s="486"/>
      <c r="I68" s="499"/>
      <c r="J68" s="499"/>
      <c r="K68" s="488"/>
      <c r="L68" s="488"/>
      <c r="M68" s="488"/>
      <c r="N68" s="488"/>
      <c r="O68" s="485"/>
      <c r="P68" s="485"/>
      <c r="Q68" s="485"/>
      <c r="R68" s="488"/>
      <c r="S68" s="488"/>
      <c r="T68" s="488"/>
      <c r="U68" s="488"/>
      <c r="V68" s="491"/>
      <c r="W68" s="488"/>
      <c r="X68" s="485"/>
      <c r="Y68" s="485"/>
      <c r="Z68" s="485"/>
    </row>
    <row r="69" ht="26.25" customHeight="1">
      <c r="A69" s="485"/>
      <c r="B69" s="486"/>
      <c r="C69" s="486"/>
      <c r="D69" s="486"/>
      <c r="E69" s="486"/>
      <c r="F69" s="493"/>
      <c r="G69" s="493"/>
      <c r="H69" s="486"/>
      <c r="I69" s="499"/>
      <c r="J69" s="499"/>
      <c r="K69" s="488"/>
      <c r="L69" s="488"/>
      <c r="M69" s="488"/>
      <c r="N69" s="488"/>
      <c r="O69" s="485"/>
      <c r="P69" s="485"/>
      <c r="Q69" s="485"/>
      <c r="R69" s="488"/>
      <c r="S69" s="488"/>
      <c r="T69" s="488"/>
      <c r="U69" s="488"/>
      <c r="V69" s="491"/>
      <c r="W69" s="488"/>
      <c r="X69" s="485"/>
      <c r="Y69" s="485"/>
      <c r="Z69" s="485"/>
    </row>
    <row r="70" ht="26.25" customHeight="1">
      <c r="A70" s="485"/>
      <c r="B70" s="486"/>
      <c r="C70" s="486"/>
      <c r="D70" s="486"/>
      <c r="E70" s="486"/>
      <c r="F70" s="493"/>
      <c r="G70" s="493"/>
      <c r="H70" s="486"/>
      <c r="I70" s="499"/>
      <c r="J70" s="499"/>
      <c r="K70" s="488"/>
      <c r="L70" s="488"/>
      <c r="M70" s="488"/>
      <c r="N70" s="488"/>
      <c r="O70" s="485"/>
      <c r="P70" s="485"/>
      <c r="Q70" s="485"/>
      <c r="R70" s="488"/>
      <c r="S70" s="488"/>
      <c r="T70" s="488"/>
      <c r="U70" s="488"/>
      <c r="V70" s="491"/>
      <c r="W70" s="488"/>
      <c r="X70" s="485"/>
      <c r="Y70" s="485"/>
      <c r="Z70" s="485"/>
    </row>
    <row r="71" ht="26.25" customHeight="1">
      <c r="A71" s="485"/>
      <c r="B71" s="486"/>
      <c r="C71" s="486"/>
      <c r="D71" s="486"/>
      <c r="E71" s="486"/>
      <c r="F71" s="493"/>
      <c r="G71" s="493"/>
      <c r="H71" s="486"/>
      <c r="I71" s="499"/>
      <c r="J71" s="499"/>
      <c r="K71" s="488"/>
      <c r="L71" s="488"/>
      <c r="M71" s="488"/>
      <c r="N71" s="488"/>
      <c r="O71" s="485"/>
      <c r="P71" s="485"/>
      <c r="Q71" s="485"/>
      <c r="R71" s="488"/>
      <c r="S71" s="488"/>
      <c r="T71" s="488"/>
      <c r="U71" s="488"/>
      <c r="V71" s="491"/>
      <c r="W71" s="488"/>
      <c r="X71" s="485"/>
      <c r="Y71" s="485"/>
      <c r="Z71" s="485"/>
    </row>
    <row r="72" ht="26.25" customHeight="1">
      <c r="A72" s="485"/>
      <c r="B72" s="486"/>
      <c r="C72" s="486"/>
      <c r="D72" s="486"/>
      <c r="E72" s="486"/>
      <c r="F72" s="493"/>
      <c r="G72" s="493"/>
      <c r="H72" s="486"/>
      <c r="I72" s="499"/>
      <c r="J72" s="499"/>
      <c r="K72" s="488"/>
      <c r="L72" s="488"/>
      <c r="M72" s="488"/>
      <c r="N72" s="488"/>
      <c r="O72" s="485"/>
      <c r="P72" s="485"/>
      <c r="Q72" s="485"/>
      <c r="R72" s="488"/>
      <c r="S72" s="488"/>
      <c r="T72" s="488"/>
      <c r="U72" s="488"/>
      <c r="V72" s="491"/>
      <c r="W72" s="488"/>
      <c r="X72" s="485"/>
      <c r="Y72" s="485"/>
      <c r="Z72" s="485"/>
    </row>
    <row r="73" ht="26.25" customHeight="1">
      <c r="A73" s="485"/>
      <c r="B73" s="486"/>
      <c r="C73" s="486"/>
      <c r="D73" s="486"/>
      <c r="E73" s="486"/>
      <c r="F73" s="493"/>
      <c r="G73" s="493"/>
      <c r="H73" s="486"/>
      <c r="I73" s="499"/>
      <c r="J73" s="499"/>
      <c r="K73" s="488"/>
      <c r="L73" s="488"/>
      <c r="M73" s="488"/>
      <c r="N73" s="488"/>
      <c r="O73" s="485"/>
      <c r="P73" s="485"/>
      <c r="Q73" s="485"/>
      <c r="R73" s="488"/>
      <c r="S73" s="488"/>
      <c r="T73" s="488"/>
      <c r="U73" s="488"/>
      <c r="V73" s="491"/>
      <c r="W73" s="488"/>
      <c r="X73" s="485"/>
      <c r="Y73" s="485"/>
      <c r="Z73" s="485"/>
    </row>
    <row r="74" ht="26.25" customHeight="1">
      <c r="A74" s="485"/>
      <c r="B74" s="486"/>
      <c r="C74" s="486"/>
      <c r="D74" s="486"/>
      <c r="E74" s="486"/>
      <c r="F74" s="493"/>
      <c r="G74" s="493"/>
      <c r="H74" s="486"/>
      <c r="I74" s="499"/>
      <c r="J74" s="499"/>
      <c r="K74" s="488"/>
      <c r="L74" s="488"/>
      <c r="M74" s="488"/>
      <c r="N74" s="488"/>
      <c r="O74" s="485"/>
      <c r="P74" s="485"/>
      <c r="Q74" s="485"/>
      <c r="R74" s="488"/>
      <c r="S74" s="488"/>
      <c r="T74" s="488"/>
      <c r="U74" s="488"/>
      <c r="V74" s="491"/>
      <c r="W74" s="488"/>
      <c r="X74" s="485"/>
      <c r="Y74" s="485"/>
      <c r="Z74" s="485"/>
    </row>
    <row r="75" ht="26.25" customHeight="1">
      <c r="A75" s="485"/>
      <c r="B75" s="486"/>
      <c r="C75" s="486"/>
      <c r="D75" s="486"/>
      <c r="E75" s="486"/>
      <c r="F75" s="493"/>
      <c r="G75" s="493"/>
      <c r="H75" s="486"/>
      <c r="I75" s="499"/>
      <c r="J75" s="499"/>
      <c r="K75" s="488"/>
      <c r="L75" s="488"/>
      <c r="M75" s="488"/>
      <c r="N75" s="488"/>
      <c r="O75" s="485"/>
      <c r="P75" s="485"/>
      <c r="Q75" s="485"/>
      <c r="R75" s="488"/>
      <c r="S75" s="488"/>
      <c r="T75" s="488"/>
      <c r="U75" s="488"/>
      <c r="V75" s="491"/>
      <c r="W75" s="488"/>
      <c r="X75" s="485"/>
      <c r="Y75" s="485"/>
      <c r="Z75" s="485"/>
    </row>
    <row r="76" ht="26.25" customHeight="1">
      <c r="A76" s="485"/>
      <c r="B76" s="486"/>
      <c r="C76" s="486"/>
      <c r="D76" s="486"/>
      <c r="E76" s="486"/>
      <c r="F76" s="493"/>
      <c r="G76" s="493"/>
      <c r="H76" s="486"/>
      <c r="I76" s="499"/>
      <c r="J76" s="499"/>
      <c r="K76" s="488"/>
      <c r="L76" s="488"/>
      <c r="M76" s="488"/>
      <c r="N76" s="488"/>
      <c r="O76" s="485"/>
      <c r="P76" s="485"/>
      <c r="Q76" s="485"/>
      <c r="R76" s="488"/>
      <c r="S76" s="488"/>
      <c r="T76" s="488"/>
      <c r="U76" s="488"/>
      <c r="V76" s="491"/>
      <c r="W76" s="488"/>
      <c r="X76" s="485"/>
      <c r="Y76" s="485"/>
      <c r="Z76" s="485"/>
    </row>
    <row r="77" ht="26.25" customHeight="1">
      <c r="A77" s="485"/>
      <c r="B77" s="486"/>
      <c r="C77" s="486"/>
      <c r="D77" s="486"/>
      <c r="E77" s="486"/>
      <c r="F77" s="493"/>
      <c r="G77" s="493"/>
      <c r="H77" s="486"/>
      <c r="I77" s="499"/>
      <c r="J77" s="499"/>
      <c r="K77" s="488"/>
      <c r="L77" s="488"/>
      <c r="M77" s="488"/>
      <c r="N77" s="488"/>
      <c r="O77" s="485"/>
      <c r="P77" s="485"/>
      <c r="Q77" s="485"/>
      <c r="R77" s="488"/>
      <c r="S77" s="488"/>
      <c r="T77" s="488"/>
      <c r="U77" s="488"/>
      <c r="V77" s="491"/>
      <c r="W77" s="488"/>
      <c r="X77" s="485"/>
      <c r="Y77" s="485"/>
      <c r="Z77" s="485"/>
    </row>
    <row r="78" ht="26.25" customHeight="1">
      <c r="A78" s="485"/>
      <c r="B78" s="486"/>
      <c r="C78" s="486"/>
      <c r="D78" s="486"/>
      <c r="E78" s="486"/>
      <c r="F78" s="493"/>
      <c r="G78" s="493"/>
      <c r="H78" s="486"/>
      <c r="I78" s="499"/>
      <c r="J78" s="499"/>
      <c r="K78" s="488"/>
      <c r="L78" s="488"/>
      <c r="M78" s="488"/>
      <c r="N78" s="488"/>
      <c r="O78" s="485"/>
      <c r="P78" s="485"/>
      <c r="Q78" s="485"/>
      <c r="R78" s="488"/>
      <c r="S78" s="488"/>
      <c r="T78" s="488"/>
      <c r="U78" s="488"/>
      <c r="V78" s="491"/>
      <c r="W78" s="488"/>
      <c r="X78" s="485"/>
      <c r="Y78" s="485"/>
      <c r="Z78" s="485"/>
    </row>
    <row r="79" ht="26.25" customHeight="1">
      <c r="A79" s="485"/>
      <c r="B79" s="486"/>
      <c r="C79" s="486"/>
      <c r="D79" s="486"/>
      <c r="E79" s="486"/>
      <c r="F79" s="493"/>
      <c r="G79" s="493"/>
      <c r="H79" s="486"/>
      <c r="I79" s="499"/>
      <c r="J79" s="499"/>
      <c r="K79" s="488"/>
      <c r="L79" s="488"/>
      <c r="M79" s="488"/>
      <c r="N79" s="488"/>
      <c r="O79" s="485"/>
      <c r="P79" s="485"/>
      <c r="Q79" s="485"/>
      <c r="R79" s="488"/>
      <c r="S79" s="488"/>
      <c r="T79" s="488"/>
      <c r="U79" s="488"/>
      <c r="V79" s="491"/>
      <c r="W79" s="488"/>
      <c r="X79" s="485"/>
      <c r="Y79" s="485"/>
      <c r="Z79" s="485"/>
    </row>
    <row r="80" ht="26.25" customHeight="1">
      <c r="A80" s="485"/>
      <c r="B80" s="486"/>
      <c r="C80" s="486"/>
      <c r="D80" s="486"/>
      <c r="E80" s="486"/>
      <c r="F80" s="493"/>
      <c r="G80" s="493"/>
      <c r="H80" s="486"/>
      <c r="I80" s="499"/>
      <c r="J80" s="499"/>
      <c r="K80" s="488"/>
      <c r="L80" s="488"/>
      <c r="M80" s="488"/>
      <c r="N80" s="488"/>
      <c r="O80" s="485"/>
      <c r="P80" s="485"/>
      <c r="Q80" s="485"/>
      <c r="R80" s="488"/>
      <c r="S80" s="488"/>
      <c r="T80" s="488"/>
      <c r="U80" s="488"/>
      <c r="V80" s="491"/>
      <c r="W80" s="488"/>
      <c r="X80" s="485"/>
      <c r="Y80" s="485"/>
      <c r="Z80" s="485"/>
    </row>
    <row r="81" ht="26.25" customHeight="1">
      <c r="A81" s="485"/>
      <c r="B81" s="486"/>
      <c r="C81" s="486"/>
      <c r="D81" s="486"/>
      <c r="E81" s="486"/>
      <c r="F81" s="493"/>
      <c r="G81" s="493"/>
      <c r="H81" s="486"/>
      <c r="I81" s="517"/>
      <c r="J81" s="499"/>
      <c r="K81" s="488"/>
      <c r="L81" s="488"/>
      <c r="M81" s="488"/>
      <c r="N81" s="488"/>
      <c r="O81" s="485"/>
      <c r="P81" s="485"/>
      <c r="Q81" s="485"/>
      <c r="R81" s="488"/>
      <c r="S81" s="488"/>
      <c r="T81" s="488"/>
      <c r="U81" s="488"/>
      <c r="V81" s="491"/>
      <c r="W81" s="488"/>
      <c r="X81" s="485"/>
      <c r="Y81" s="485"/>
      <c r="Z81" s="485"/>
    </row>
    <row r="82" ht="26.25" customHeight="1">
      <c r="A82" s="485"/>
      <c r="B82" s="486"/>
      <c r="C82" s="486"/>
      <c r="D82" s="486"/>
      <c r="E82" s="486"/>
      <c r="F82" s="493"/>
      <c r="G82" s="493"/>
      <c r="H82" s="486"/>
      <c r="I82" s="499"/>
      <c r="J82" s="499"/>
      <c r="K82" s="488"/>
      <c r="L82" s="488"/>
      <c r="M82" s="488"/>
      <c r="N82" s="488"/>
      <c r="O82" s="485"/>
      <c r="P82" s="485"/>
      <c r="Q82" s="485"/>
      <c r="R82" s="488"/>
      <c r="S82" s="488"/>
      <c r="T82" s="488"/>
      <c r="U82" s="488"/>
      <c r="V82" s="491"/>
      <c r="W82" s="488"/>
      <c r="X82" s="485"/>
      <c r="Y82" s="485"/>
      <c r="Z82" s="485"/>
    </row>
    <row r="83" ht="26.25" customHeight="1">
      <c r="A83" s="485"/>
      <c r="B83" s="486"/>
      <c r="C83" s="486"/>
      <c r="D83" s="486"/>
      <c r="E83" s="486"/>
      <c r="F83" s="493"/>
      <c r="G83" s="493"/>
      <c r="H83" s="486"/>
      <c r="I83" s="499"/>
      <c r="J83" s="499"/>
      <c r="K83" s="488"/>
      <c r="L83" s="488"/>
      <c r="M83" s="488"/>
      <c r="N83" s="488"/>
      <c r="O83" s="485"/>
      <c r="P83" s="485"/>
      <c r="Q83" s="485"/>
      <c r="R83" s="488"/>
      <c r="S83" s="488"/>
      <c r="T83" s="488"/>
      <c r="U83" s="488"/>
      <c r="V83" s="491"/>
      <c r="W83" s="488"/>
      <c r="X83" s="485"/>
      <c r="Y83" s="485"/>
      <c r="Z83" s="485"/>
    </row>
    <row r="84" ht="26.25" customHeight="1">
      <c r="A84" s="485"/>
      <c r="B84" s="486"/>
      <c r="C84" s="486"/>
      <c r="D84" s="486"/>
      <c r="E84" s="486"/>
      <c r="F84" s="493"/>
      <c r="G84" s="493"/>
      <c r="H84" s="486"/>
      <c r="I84" s="499"/>
      <c r="J84" s="499"/>
      <c r="K84" s="488"/>
      <c r="L84" s="488"/>
      <c r="M84" s="488"/>
      <c r="N84" s="488"/>
      <c r="O84" s="485"/>
      <c r="P84" s="485"/>
      <c r="Q84" s="485"/>
      <c r="R84" s="488"/>
      <c r="S84" s="488"/>
      <c r="T84" s="488"/>
      <c r="U84" s="488"/>
      <c r="V84" s="491"/>
      <c r="W84" s="488"/>
      <c r="X84" s="485"/>
      <c r="Y84" s="485"/>
      <c r="Z84" s="485"/>
    </row>
    <row r="85" ht="26.25" customHeight="1">
      <c r="A85" s="485"/>
      <c r="B85" s="486"/>
      <c r="C85" s="486"/>
      <c r="D85" s="486"/>
      <c r="E85" s="486"/>
      <c r="F85" s="493"/>
      <c r="G85" s="493"/>
      <c r="H85" s="486"/>
      <c r="I85" s="499"/>
      <c r="J85" s="499"/>
      <c r="K85" s="488"/>
      <c r="L85" s="488"/>
      <c r="M85" s="488"/>
      <c r="N85" s="488"/>
      <c r="O85" s="485"/>
      <c r="P85" s="485"/>
      <c r="Q85" s="485"/>
      <c r="R85" s="488"/>
      <c r="S85" s="488"/>
      <c r="T85" s="488"/>
      <c r="U85" s="488"/>
      <c r="V85" s="491"/>
      <c r="W85" s="488"/>
      <c r="X85" s="485"/>
      <c r="Y85" s="485"/>
      <c r="Z85" s="485"/>
    </row>
    <row r="86" ht="26.25" customHeight="1">
      <c r="A86" s="485"/>
      <c r="B86" s="486"/>
      <c r="C86" s="486"/>
      <c r="D86" s="486"/>
      <c r="E86" s="486"/>
      <c r="F86" s="493"/>
      <c r="G86" s="493"/>
      <c r="H86" s="486"/>
      <c r="I86" s="499"/>
      <c r="J86" s="499"/>
      <c r="K86" s="488"/>
      <c r="L86" s="488"/>
      <c r="M86" s="488"/>
      <c r="N86" s="488"/>
      <c r="O86" s="485"/>
      <c r="P86" s="485"/>
      <c r="Q86" s="485"/>
      <c r="R86" s="488"/>
      <c r="S86" s="488"/>
      <c r="T86" s="488"/>
      <c r="U86" s="488"/>
      <c r="V86" s="491"/>
      <c r="W86" s="488"/>
      <c r="X86" s="485"/>
      <c r="Y86" s="485"/>
      <c r="Z86" s="485"/>
    </row>
    <row r="87" ht="26.25" customHeight="1">
      <c r="A87" s="485"/>
      <c r="B87" s="486"/>
      <c r="C87" s="486"/>
      <c r="D87" s="486"/>
      <c r="E87" s="486"/>
      <c r="F87" s="493"/>
      <c r="G87" s="493"/>
      <c r="H87" s="486"/>
      <c r="I87" s="499"/>
      <c r="J87" s="499"/>
      <c r="K87" s="488"/>
      <c r="L87" s="488"/>
      <c r="M87" s="488"/>
      <c r="N87" s="488"/>
      <c r="O87" s="485"/>
      <c r="P87" s="485"/>
      <c r="Q87" s="485"/>
      <c r="R87" s="488"/>
      <c r="S87" s="488"/>
      <c r="T87" s="488"/>
      <c r="U87" s="488"/>
      <c r="V87" s="491"/>
      <c r="W87" s="488"/>
      <c r="X87" s="485"/>
      <c r="Y87" s="485"/>
      <c r="Z87" s="485"/>
    </row>
    <row r="88" ht="26.25" customHeight="1">
      <c r="A88" s="485"/>
      <c r="B88" s="486"/>
      <c r="C88" s="486"/>
      <c r="D88" s="486"/>
      <c r="E88" s="486"/>
      <c r="F88" s="493"/>
      <c r="G88" s="493"/>
      <c r="H88" s="486"/>
      <c r="I88" s="499"/>
      <c r="J88" s="499"/>
      <c r="K88" s="488"/>
      <c r="L88" s="488"/>
      <c r="M88" s="488"/>
      <c r="N88" s="488"/>
      <c r="O88" s="485"/>
      <c r="P88" s="485"/>
      <c r="Q88" s="485"/>
      <c r="R88" s="488"/>
      <c r="S88" s="488"/>
      <c r="T88" s="488"/>
      <c r="U88" s="488"/>
      <c r="V88" s="491"/>
      <c r="W88" s="488"/>
      <c r="X88" s="485"/>
      <c r="Y88" s="485"/>
      <c r="Z88" s="485"/>
    </row>
    <row r="89" ht="26.25" customHeight="1">
      <c r="A89" s="485"/>
      <c r="B89" s="486"/>
      <c r="C89" s="486"/>
      <c r="D89" s="486"/>
      <c r="E89" s="486"/>
      <c r="F89" s="493"/>
      <c r="G89" s="493"/>
      <c r="H89" s="486"/>
      <c r="I89" s="499"/>
      <c r="J89" s="499"/>
      <c r="K89" s="488"/>
      <c r="L89" s="488"/>
      <c r="M89" s="488"/>
      <c r="N89" s="488"/>
      <c r="O89" s="485"/>
      <c r="P89" s="485"/>
      <c r="Q89" s="485"/>
      <c r="R89" s="488"/>
      <c r="S89" s="488"/>
      <c r="T89" s="488"/>
      <c r="U89" s="488"/>
      <c r="V89" s="491"/>
      <c r="W89" s="488"/>
      <c r="X89" s="485"/>
      <c r="Y89" s="485"/>
      <c r="Z89" s="485"/>
    </row>
    <row r="90" ht="26.25" customHeight="1">
      <c r="A90" s="485"/>
      <c r="B90" s="486"/>
      <c r="C90" s="486"/>
      <c r="D90" s="486"/>
      <c r="E90" s="486"/>
      <c r="F90" s="493"/>
      <c r="G90" s="493"/>
      <c r="H90" s="486"/>
      <c r="I90" s="499"/>
      <c r="J90" s="499"/>
      <c r="K90" s="488"/>
      <c r="L90" s="488"/>
      <c r="M90" s="488"/>
      <c r="N90" s="488"/>
      <c r="O90" s="485"/>
      <c r="P90" s="485"/>
      <c r="Q90" s="485"/>
      <c r="R90" s="488"/>
      <c r="S90" s="488"/>
      <c r="T90" s="488"/>
      <c r="U90" s="488"/>
      <c r="V90" s="491"/>
      <c r="W90" s="488"/>
      <c r="X90" s="485"/>
      <c r="Y90" s="485"/>
      <c r="Z90" s="485"/>
    </row>
    <row r="91" ht="26.25" customHeight="1">
      <c r="A91" s="485"/>
      <c r="B91" s="486"/>
      <c r="C91" s="486"/>
      <c r="D91" s="486"/>
      <c r="E91" s="486"/>
      <c r="F91" s="493"/>
      <c r="G91" s="493"/>
      <c r="H91" s="486"/>
      <c r="I91" s="499"/>
      <c r="J91" s="499"/>
      <c r="K91" s="488"/>
      <c r="L91" s="488"/>
      <c r="M91" s="488"/>
      <c r="N91" s="488"/>
      <c r="O91" s="485"/>
      <c r="P91" s="485"/>
      <c r="Q91" s="485"/>
      <c r="R91" s="488"/>
      <c r="S91" s="488"/>
      <c r="T91" s="488"/>
      <c r="U91" s="488"/>
      <c r="V91" s="491"/>
      <c r="W91" s="488"/>
      <c r="X91" s="485"/>
      <c r="Y91" s="485"/>
      <c r="Z91" s="485"/>
    </row>
    <row r="92" ht="26.25" customHeight="1">
      <c r="A92" s="485"/>
      <c r="B92" s="486"/>
      <c r="C92" s="486"/>
      <c r="D92" s="486"/>
      <c r="E92" s="486"/>
      <c r="F92" s="493"/>
      <c r="G92" s="493"/>
      <c r="H92" s="486"/>
      <c r="I92" s="499"/>
      <c r="J92" s="499"/>
      <c r="K92" s="488"/>
      <c r="L92" s="488"/>
      <c r="M92" s="488"/>
      <c r="N92" s="488"/>
      <c r="O92" s="485"/>
      <c r="P92" s="485"/>
      <c r="Q92" s="485"/>
      <c r="R92" s="488"/>
      <c r="S92" s="488"/>
      <c r="T92" s="488"/>
      <c r="U92" s="488"/>
      <c r="V92" s="491"/>
      <c r="W92" s="488"/>
      <c r="X92" s="485"/>
      <c r="Y92" s="485"/>
      <c r="Z92" s="485"/>
    </row>
    <row r="93" ht="26.25" customHeight="1">
      <c r="A93" s="485"/>
      <c r="B93" s="486"/>
      <c r="C93" s="486"/>
      <c r="D93" s="486"/>
      <c r="E93" s="486"/>
      <c r="F93" s="493"/>
      <c r="G93" s="493"/>
      <c r="H93" s="486"/>
      <c r="I93" s="499"/>
      <c r="J93" s="499"/>
      <c r="K93" s="488"/>
      <c r="L93" s="488"/>
      <c r="M93" s="488"/>
      <c r="N93" s="488"/>
      <c r="O93" s="485"/>
      <c r="P93" s="485"/>
      <c r="Q93" s="485"/>
      <c r="R93" s="488"/>
      <c r="S93" s="488"/>
      <c r="T93" s="488"/>
      <c r="U93" s="488"/>
      <c r="V93" s="491"/>
      <c r="W93" s="488"/>
      <c r="X93" s="485"/>
      <c r="Y93" s="485"/>
      <c r="Z93" s="485"/>
    </row>
    <row r="94" ht="26.25" customHeight="1">
      <c r="A94" s="485"/>
      <c r="B94" s="486"/>
      <c r="C94" s="486"/>
      <c r="D94" s="486"/>
      <c r="E94" s="486"/>
      <c r="F94" s="493"/>
      <c r="G94" s="493"/>
      <c r="H94" s="486"/>
      <c r="I94" s="499"/>
      <c r="J94" s="499"/>
      <c r="K94" s="488"/>
      <c r="L94" s="488"/>
      <c r="M94" s="488"/>
      <c r="N94" s="488"/>
      <c r="O94" s="485"/>
      <c r="P94" s="485"/>
      <c r="Q94" s="485"/>
      <c r="R94" s="488"/>
      <c r="S94" s="488"/>
      <c r="T94" s="488"/>
      <c r="U94" s="488"/>
      <c r="V94" s="491"/>
      <c r="W94" s="488"/>
      <c r="X94" s="485"/>
      <c r="Y94" s="485"/>
      <c r="Z94" s="485"/>
    </row>
    <row r="95" ht="26.25" customHeight="1">
      <c r="A95" s="485"/>
      <c r="B95" s="486"/>
      <c r="C95" s="486"/>
      <c r="D95" s="486"/>
      <c r="E95" s="486"/>
      <c r="F95" s="493"/>
      <c r="G95" s="493"/>
      <c r="H95" s="486"/>
      <c r="I95" s="499"/>
      <c r="J95" s="499"/>
      <c r="K95" s="488"/>
      <c r="L95" s="488"/>
      <c r="M95" s="488"/>
      <c r="N95" s="488"/>
      <c r="O95" s="485"/>
      <c r="P95" s="485"/>
      <c r="Q95" s="485"/>
      <c r="R95" s="488"/>
      <c r="S95" s="488"/>
      <c r="T95" s="488"/>
      <c r="U95" s="488"/>
      <c r="V95" s="491"/>
      <c r="W95" s="488"/>
      <c r="X95" s="485"/>
      <c r="Y95" s="485"/>
      <c r="Z95" s="485"/>
    </row>
    <row r="96" ht="26.25" customHeight="1">
      <c r="A96" s="485"/>
      <c r="B96" s="486"/>
      <c r="C96" s="486"/>
      <c r="D96" s="486"/>
      <c r="E96" s="486"/>
      <c r="F96" s="493"/>
      <c r="G96" s="493"/>
      <c r="H96" s="486"/>
      <c r="I96" s="499"/>
      <c r="J96" s="499"/>
      <c r="K96" s="488"/>
      <c r="L96" s="488"/>
      <c r="M96" s="488"/>
      <c r="N96" s="488"/>
      <c r="O96" s="485"/>
      <c r="P96" s="485"/>
      <c r="Q96" s="485"/>
      <c r="R96" s="488"/>
      <c r="S96" s="488"/>
      <c r="T96" s="488"/>
      <c r="U96" s="488"/>
      <c r="V96" s="491"/>
      <c r="W96" s="488"/>
      <c r="X96" s="485"/>
      <c r="Y96" s="485"/>
      <c r="Z96" s="485"/>
    </row>
    <row r="97" ht="26.25" customHeight="1">
      <c r="A97" s="485"/>
      <c r="B97" s="486"/>
      <c r="C97" s="486"/>
      <c r="D97" s="486"/>
      <c r="E97" s="486"/>
      <c r="F97" s="493"/>
      <c r="G97" s="493"/>
      <c r="H97" s="486"/>
      <c r="I97" s="499"/>
      <c r="J97" s="499"/>
      <c r="K97" s="488"/>
      <c r="L97" s="488"/>
      <c r="M97" s="488"/>
      <c r="N97" s="488"/>
      <c r="O97" s="485"/>
      <c r="P97" s="485"/>
      <c r="Q97" s="485"/>
      <c r="R97" s="488"/>
      <c r="S97" s="488"/>
      <c r="T97" s="488"/>
      <c r="U97" s="488"/>
      <c r="V97" s="491"/>
      <c r="W97" s="488"/>
      <c r="X97" s="485"/>
      <c r="Y97" s="485"/>
      <c r="Z97" s="485"/>
    </row>
    <row r="98" ht="26.25" customHeight="1">
      <c r="A98" s="485"/>
      <c r="B98" s="486"/>
      <c r="C98" s="486"/>
      <c r="D98" s="486"/>
      <c r="E98" s="486"/>
      <c r="F98" s="493"/>
      <c r="G98" s="493"/>
      <c r="H98" s="486"/>
      <c r="I98" s="499"/>
      <c r="J98" s="499"/>
      <c r="K98" s="488"/>
      <c r="L98" s="488"/>
      <c r="M98" s="488"/>
      <c r="N98" s="488"/>
      <c r="O98" s="485"/>
      <c r="P98" s="485"/>
      <c r="Q98" s="485"/>
      <c r="R98" s="488"/>
      <c r="S98" s="488"/>
      <c r="T98" s="488"/>
      <c r="U98" s="488"/>
      <c r="V98" s="491"/>
      <c r="W98" s="488"/>
      <c r="X98" s="485"/>
      <c r="Y98" s="485"/>
      <c r="Z98" s="485"/>
    </row>
    <row r="99" ht="26.25" customHeight="1">
      <c r="A99" s="485"/>
      <c r="B99" s="486"/>
      <c r="C99" s="486"/>
      <c r="D99" s="486"/>
      <c r="E99" s="486"/>
      <c r="F99" s="493"/>
      <c r="G99" s="493"/>
      <c r="H99" s="486"/>
      <c r="I99" s="499"/>
      <c r="J99" s="499"/>
      <c r="K99" s="488"/>
      <c r="L99" s="488"/>
      <c r="M99" s="488"/>
      <c r="N99" s="488"/>
      <c r="O99" s="485"/>
      <c r="P99" s="485"/>
      <c r="Q99" s="485"/>
      <c r="R99" s="488"/>
      <c r="S99" s="488"/>
      <c r="T99" s="488"/>
      <c r="U99" s="488"/>
      <c r="V99" s="491"/>
      <c r="W99" s="488"/>
      <c r="X99" s="485"/>
      <c r="Y99" s="485"/>
      <c r="Z99" s="485"/>
    </row>
    <row r="100" ht="26.25" customHeight="1">
      <c r="A100" s="485"/>
      <c r="B100" s="486"/>
      <c r="C100" s="486"/>
      <c r="D100" s="486"/>
      <c r="E100" s="486"/>
      <c r="F100" s="493"/>
      <c r="G100" s="493"/>
      <c r="H100" s="486"/>
      <c r="I100" s="499"/>
      <c r="J100" s="499"/>
      <c r="K100" s="488"/>
      <c r="L100" s="488"/>
      <c r="M100" s="488"/>
      <c r="N100" s="488"/>
      <c r="O100" s="485"/>
      <c r="P100" s="485"/>
      <c r="Q100" s="485"/>
      <c r="R100" s="488"/>
      <c r="S100" s="488"/>
      <c r="T100" s="488"/>
      <c r="U100" s="488"/>
      <c r="V100" s="491"/>
      <c r="W100" s="488"/>
      <c r="X100" s="485"/>
      <c r="Y100" s="485"/>
      <c r="Z100" s="485"/>
    </row>
    <row r="101" ht="26.25" customHeight="1">
      <c r="A101" s="485"/>
      <c r="B101" s="486"/>
      <c r="C101" s="486"/>
      <c r="D101" s="486"/>
      <c r="E101" s="486"/>
      <c r="F101" s="493"/>
      <c r="G101" s="493"/>
      <c r="H101" s="486"/>
      <c r="I101" s="499"/>
      <c r="J101" s="499"/>
      <c r="K101" s="488"/>
      <c r="L101" s="488"/>
      <c r="M101" s="488"/>
      <c r="N101" s="488"/>
      <c r="O101" s="485"/>
      <c r="P101" s="485"/>
      <c r="Q101" s="485"/>
      <c r="R101" s="488"/>
      <c r="S101" s="488"/>
      <c r="T101" s="488"/>
      <c r="U101" s="488"/>
      <c r="V101" s="491"/>
      <c r="W101" s="488"/>
      <c r="X101" s="485"/>
      <c r="Y101" s="485"/>
      <c r="Z101" s="485"/>
    </row>
    <row r="102" ht="26.25" customHeight="1">
      <c r="A102" s="485"/>
      <c r="B102" s="486"/>
      <c r="C102" s="486"/>
      <c r="D102" s="486"/>
      <c r="E102" s="486"/>
      <c r="F102" s="493"/>
      <c r="G102" s="493"/>
      <c r="H102" s="486"/>
      <c r="I102" s="499"/>
      <c r="J102" s="499"/>
      <c r="K102" s="488"/>
      <c r="L102" s="488"/>
      <c r="M102" s="488"/>
      <c r="N102" s="488"/>
      <c r="O102" s="485"/>
      <c r="P102" s="485"/>
      <c r="Q102" s="485"/>
      <c r="R102" s="488"/>
      <c r="S102" s="488"/>
      <c r="T102" s="488"/>
      <c r="U102" s="488"/>
      <c r="V102" s="491"/>
      <c r="W102" s="488"/>
      <c r="X102" s="485"/>
      <c r="Y102" s="485"/>
      <c r="Z102" s="485"/>
    </row>
    <row r="103" ht="26.25" customHeight="1">
      <c r="A103" s="485"/>
      <c r="B103" s="486"/>
      <c r="C103" s="486"/>
      <c r="D103" s="486"/>
      <c r="E103" s="486"/>
      <c r="F103" s="493"/>
      <c r="G103" s="493"/>
      <c r="H103" s="486"/>
      <c r="I103" s="499"/>
      <c r="J103" s="499"/>
      <c r="K103" s="488"/>
      <c r="L103" s="488"/>
      <c r="M103" s="488"/>
      <c r="N103" s="488"/>
      <c r="O103" s="485"/>
      <c r="P103" s="485"/>
      <c r="Q103" s="485"/>
      <c r="R103" s="488"/>
      <c r="S103" s="488"/>
      <c r="T103" s="488"/>
      <c r="U103" s="488"/>
      <c r="V103" s="491"/>
      <c r="W103" s="488"/>
      <c r="X103" s="485"/>
      <c r="Y103" s="485"/>
      <c r="Z103" s="485"/>
    </row>
    <row r="104" ht="26.25" customHeight="1">
      <c r="A104" s="485"/>
      <c r="B104" s="486"/>
      <c r="C104" s="486"/>
      <c r="D104" s="486"/>
      <c r="E104" s="486"/>
      <c r="F104" s="493"/>
      <c r="G104" s="493"/>
      <c r="H104" s="486"/>
      <c r="I104" s="499"/>
      <c r="J104" s="499"/>
      <c r="K104" s="488"/>
      <c r="L104" s="488"/>
      <c r="M104" s="488"/>
      <c r="N104" s="488"/>
      <c r="O104" s="485"/>
      <c r="P104" s="485"/>
      <c r="Q104" s="485"/>
      <c r="R104" s="488"/>
      <c r="S104" s="488"/>
      <c r="T104" s="488"/>
      <c r="U104" s="488"/>
      <c r="V104" s="491"/>
      <c r="W104" s="488"/>
      <c r="X104" s="485"/>
      <c r="Y104" s="485"/>
      <c r="Z104" s="485"/>
    </row>
    <row r="105" ht="26.25" customHeight="1">
      <c r="A105" s="485"/>
      <c r="B105" s="486"/>
      <c r="C105" s="486"/>
      <c r="D105" s="486"/>
      <c r="E105" s="486"/>
      <c r="F105" s="493"/>
      <c r="G105" s="493"/>
      <c r="H105" s="486"/>
      <c r="I105" s="499"/>
      <c r="J105" s="499"/>
      <c r="K105" s="488"/>
      <c r="L105" s="488"/>
      <c r="M105" s="488"/>
      <c r="N105" s="488"/>
      <c r="O105" s="485"/>
      <c r="P105" s="485"/>
      <c r="Q105" s="485"/>
      <c r="R105" s="488"/>
      <c r="S105" s="488"/>
      <c r="T105" s="488"/>
      <c r="U105" s="488"/>
      <c r="V105" s="491"/>
      <c r="W105" s="488"/>
      <c r="X105" s="485"/>
      <c r="Y105" s="485"/>
      <c r="Z105" s="485"/>
    </row>
    <row r="106" ht="26.25" customHeight="1">
      <c r="A106" s="485"/>
      <c r="B106" s="486"/>
      <c r="C106" s="486"/>
      <c r="D106" s="486"/>
      <c r="E106" s="486"/>
      <c r="F106" s="493"/>
      <c r="G106" s="493"/>
      <c r="H106" s="486"/>
      <c r="I106" s="499"/>
      <c r="J106" s="499"/>
      <c r="K106" s="488"/>
      <c r="L106" s="488"/>
      <c r="M106" s="488"/>
      <c r="N106" s="488"/>
      <c r="O106" s="485"/>
      <c r="P106" s="485"/>
      <c r="Q106" s="485"/>
      <c r="R106" s="488"/>
      <c r="S106" s="488"/>
      <c r="T106" s="488"/>
      <c r="U106" s="488"/>
      <c r="V106" s="491"/>
      <c r="W106" s="488"/>
      <c r="X106" s="485"/>
      <c r="Y106" s="485"/>
      <c r="Z106" s="485"/>
    </row>
    <row r="107" ht="26.25" customHeight="1">
      <c r="A107" s="485"/>
      <c r="B107" s="486"/>
      <c r="C107" s="486"/>
      <c r="D107" s="486"/>
      <c r="E107" s="486"/>
      <c r="F107" s="493"/>
      <c r="G107" s="493"/>
      <c r="H107" s="486"/>
      <c r="I107" s="499"/>
      <c r="J107" s="499"/>
      <c r="K107" s="488"/>
      <c r="L107" s="488"/>
      <c r="M107" s="488"/>
      <c r="N107" s="488"/>
      <c r="O107" s="485"/>
      <c r="P107" s="485"/>
      <c r="Q107" s="485"/>
      <c r="R107" s="488"/>
      <c r="S107" s="488"/>
      <c r="T107" s="488"/>
      <c r="U107" s="488"/>
      <c r="V107" s="491"/>
      <c r="W107" s="488"/>
      <c r="X107" s="485"/>
      <c r="Y107" s="485"/>
      <c r="Z107" s="485"/>
    </row>
    <row r="108" ht="26.25" customHeight="1">
      <c r="A108" s="485"/>
      <c r="B108" s="486"/>
      <c r="C108" s="486"/>
      <c r="D108" s="486"/>
      <c r="E108" s="486"/>
      <c r="F108" s="493"/>
      <c r="G108" s="493"/>
      <c r="H108" s="486"/>
      <c r="I108" s="499"/>
      <c r="J108" s="499"/>
      <c r="K108" s="488"/>
      <c r="L108" s="488"/>
      <c r="M108" s="488"/>
      <c r="N108" s="488"/>
      <c r="O108" s="485"/>
      <c r="P108" s="485"/>
      <c r="Q108" s="485"/>
      <c r="R108" s="488"/>
      <c r="S108" s="488"/>
      <c r="T108" s="488"/>
      <c r="U108" s="488"/>
      <c r="V108" s="491"/>
      <c r="W108" s="488"/>
      <c r="X108" s="485"/>
      <c r="Y108" s="485"/>
      <c r="Z108" s="485"/>
    </row>
    <row r="109" ht="26.25" customHeight="1">
      <c r="A109" s="485"/>
      <c r="B109" s="486"/>
      <c r="C109" s="486"/>
      <c r="D109" s="486"/>
      <c r="E109" s="486"/>
      <c r="F109" s="493"/>
      <c r="G109" s="493"/>
      <c r="H109" s="486"/>
      <c r="I109" s="499"/>
      <c r="J109" s="499"/>
      <c r="K109" s="488"/>
      <c r="L109" s="488"/>
      <c r="M109" s="488"/>
      <c r="N109" s="488"/>
      <c r="O109" s="485"/>
      <c r="P109" s="485"/>
      <c r="Q109" s="485"/>
      <c r="R109" s="488"/>
      <c r="S109" s="488"/>
      <c r="T109" s="488"/>
      <c r="U109" s="488"/>
      <c r="V109" s="491"/>
      <c r="W109" s="488"/>
      <c r="X109" s="485"/>
      <c r="Y109" s="485"/>
      <c r="Z109" s="485"/>
    </row>
    <row r="110" ht="26.25" customHeight="1">
      <c r="A110" s="485"/>
      <c r="B110" s="486"/>
      <c r="C110" s="486"/>
      <c r="D110" s="486"/>
      <c r="E110" s="486"/>
      <c r="F110" s="493"/>
      <c r="G110" s="493"/>
      <c r="H110" s="486"/>
      <c r="I110" s="499"/>
      <c r="J110" s="499"/>
      <c r="K110" s="488"/>
      <c r="L110" s="488"/>
      <c r="M110" s="488"/>
      <c r="N110" s="488"/>
      <c r="O110" s="485"/>
      <c r="P110" s="485"/>
      <c r="Q110" s="485"/>
      <c r="R110" s="488"/>
      <c r="S110" s="488"/>
      <c r="T110" s="488"/>
      <c r="U110" s="488"/>
      <c r="V110" s="491"/>
      <c r="W110" s="488"/>
      <c r="X110" s="485"/>
      <c r="Y110" s="485"/>
      <c r="Z110" s="485"/>
    </row>
    <row r="111" ht="26.25" customHeight="1">
      <c r="A111" s="485"/>
      <c r="B111" s="486"/>
      <c r="C111" s="486"/>
      <c r="D111" s="486"/>
      <c r="E111" s="486"/>
      <c r="F111" s="493"/>
      <c r="G111" s="493"/>
      <c r="H111" s="486"/>
      <c r="I111" s="499"/>
      <c r="J111" s="499"/>
      <c r="K111" s="488"/>
      <c r="L111" s="488"/>
      <c r="M111" s="488"/>
      <c r="N111" s="488"/>
      <c r="O111" s="485"/>
      <c r="P111" s="485"/>
      <c r="Q111" s="485"/>
      <c r="R111" s="488"/>
      <c r="S111" s="488"/>
      <c r="T111" s="488"/>
      <c r="U111" s="488"/>
      <c r="V111" s="491"/>
      <c r="W111" s="488"/>
      <c r="X111" s="485"/>
      <c r="Y111" s="485"/>
      <c r="Z111" s="485"/>
    </row>
    <row r="112" ht="26.25" customHeight="1">
      <c r="A112" s="485"/>
      <c r="B112" s="486"/>
      <c r="C112" s="486"/>
      <c r="D112" s="486"/>
      <c r="E112" s="486"/>
      <c r="F112" s="493"/>
      <c r="G112" s="493"/>
      <c r="H112" s="486"/>
      <c r="I112" s="499"/>
      <c r="J112" s="499"/>
      <c r="K112" s="488"/>
      <c r="L112" s="488"/>
      <c r="M112" s="488"/>
      <c r="N112" s="488"/>
      <c r="O112" s="485"/>
      <c r="P112" s="485"/>
      <c r="Q112" s="485"/>
      <c r="R112" s="488"/>
      <c r="S112" s="488"/>
      <c r="T112" s="488"/>
      <c r="U112" s="488"/>
      <c r="V112" s="491"/>
      <c r="W112" s="488"/>
      <c r="X112" s="485"/>
      <c r="Y112" s="485"/>
      <c r="Z112" s="485"/>
    </row>
    <row r="113" ht="26.25" customHeight="1">
      <c r="A113" s="485"/>
      <c r="B113" s="486"/>
      <c r="C113" s="486"/>
      <c r="D113" s="486"/>
      <c r="E113" s="486"/>
      <c r="F113" s="493"/>
      <c r="G113" s="493"/>
      <c r="H113" s="486"/>
      <c r="I113" s="499"/>
      <c r="J113" s="499"/>
      <c r="K113" s="488"/>
      <c r="L113" s="488"/>
      <c r="M113" s="488"/>
      <c r="N113" s="488"/>
      <c r="O113" s="485"/>
      <c r="P113" s="485"/>
      <c r="Q113" s="485"/>
      <c r="R113" s="488"/>
      <c r="S113" s="488"/>
      <c r="T113" s="488"/>
      <c r="U113" s="488"/>
      <c r="V113" s="491"/>
      <c r="W113" s="488"/>
      <c r="X113" s="485"/>
      <c r="Y113" s="485"/>
      <c r="Z113" s="485"/>
    </row>
    <row r="114" ht="26.25" customHeight="1">
      <c r="A114" s="485"/>
      <c r="B114" s="486"/>
      <c r="C114" s="486"/>
      <c r="D114" s="486"/>
      <c r="E114" s="486"/>
      <c r="F114" s="493"/>
      <c r="G114" s="493"/>
      <c r="H114" s="486"/>
      <c r="I114" s="499"/>
      <c r="J114" s="499"/>
      <c r="K114" s="488"/>
      <c r="L114" s="488"/>
      <c r="M114" s="488"/>
      <c r="N114" s="488"/>
      <c r="O114" s="485"/>
      <c r="P114" s="485"/>
      <c r="Q114" s="485"/>
      <c r="R114" s="488"/>
      <c r="S114" s="488"/>
      <c r="T114" s="488"/>
      <c r="U114" s="488"/>
      <c r="V114" s="491"/>
      <c r="W114" s="488"/>
      <c r="X114" s="485"/>
      <c r="Y114" s="485"/>
      <c r="Z114" s="485"/>
    </row>
    <row r="115" ht="26.25" customHeight="1">
      <c r="A115" s="485"/>
      <c r="B115" s="486"/>
      <c r="C115" s="486"/>
      <c r="D115" s="486"/>
      <c r="E115" s="486"/>
      <c r="F115" s="493"/>
      <c r="G115" s="493"/>
      <c r="H115" s="486"/>
      <c r="I115" s="499"/>
      <c r="J115" s="499"/>
      <c r="K115" s="488"/>
      <c r="L115" s="488"/>
      <c r="M115" s="488"/>
      <c r="N115" s="488"/>
      <c r="O115" s="485"/>
      <c r="P115" s="485"/>
      <c r="Q115" s="485"/>
      <c r="R115" s="488"/>
      <c r="S115" s="488"/>
      <c r="T115" s="488"/>
      <c r="U115" s="488"/>
      <c r="V115" s="491"/>
      <c r="W115" s="488"/>
      <c r="X115" s="485"/>
      <c r="Y115" s="485"/>
      <c r="Z115" s="485"/>
    </row>
    <row r="116" ht="26.25" customHeight="1">
      <c r="A116" s="485"/>
      <c r="B116" s="486"/>
      <c r="C116" s="486"/>
      <c r="D116" s="486"/>
      <c r="E116" s="486"/>
      <c r="F116" s="493"/>
      <c r="G116" s="493"/>
      <c r="H116" s="486"/>
      <c r="I116" s="499"/>
      <c r="J116" s="499"/>
      <c r="K116" s="488"/>
      <c r="L116" s="488"/>
      <c r="M116" s="488"/>
      <c r="N116" s="488"/>
      <c r="O116" s="485"/>
      <c r="P116" s="485"/>
      <c r="Q116" s="485"/>
      <c r="R116" s="488"/>
      <c r="S116" s="488"/>
      <c r="T116" s="488"/>
      <c r="U116" s="488"/>
      <c r="V116" s="491"/>
      <c r="W116" s="488"/>
      <c r="X116" s="485"/>
      <c r="Y116" s="485"/>
      <c r="Z116" s="485"/>
    </row>
    <row r="117" ht="26.25" customHeight="1">
      <c r="A117" s="485"/>
      <c r="B117" s="486"/>
      <c r="C117" s="486"/>
      <c r="D117" s="486"/>
      <c r="E117" s="486"/>
      <c r="F117" s="493"/>
      <c r="G117" s="493"/>
      <c r="H117" s="486"/>
      <c r="I117" s="499"/>
      <c r="J117" s="499"/>
      <c r="K117" s="488"/>
      <c r="L117" s="488"/>
      <c r="M117" s="488"/>
      <c r="N117" s="488"/>
      <c r="O117" s="485"/>
      <c r="P117" s="485"/>
      <c r="Q117" s="485"/>
      <c r="R117" s="488"/>
      <c r="S117" s="488"/>
      <c r="T117" s="488"/>
      <c r="U117" s="488"/>
      <c r="V117" s="491"/>
      <c r="W117" s="488"/>
      <c r="X117" s="485"/>
      <c r="Y117" s="485"/>
      <c r="Z117" s="485"/>
    </row>
    <row r="118" ht="26.25" customHeight="1">
      <c r="A118" s="485"/>
      <c r="B118" s="486"/>
      <c r="C118" s="486"/>
      <c r="D118" s="486"/>
      <c r="E118" s="486"/>
      <c r="F118" s="493"/>
      <c r="G118" s="493"/>
      <c r="H118" s="486"/>
      <c r="I118" s="499"/>
      <c r="J118" s="499"/>
      <c r="K118" s="488"/>
      <c r="L118" s="488"/>
      <c r="M118" s="488"/>
      <c r="N118" s="488"/>
      <c r="O118" s="485"/>
      <c r="P118" s="485"/>
      <c r="Q118" s="485"/>
      <c r="R118" s="488"/>
      <c r="S118" s="488"/>
      <c r="T118" s="488"/>
      <c r="U118" s="488"/>
      <c r="V118" s="491"/>
      <c r="W118" s="488"/>
      <c r="X118" s="485"/>
      <c r="Y118" s="485"/>
      <c r="Z118" s="485"/>
    </row>
    <row r="119" ht="26.25" customHeight="1">
      <c r="A119" s="485"/>
      <c r="B119" s="486"/>
      <c r="C119" s="486"/>
      <c r="D119" s="486"/>
      <c r="E119" s="486"/>
      <c r="F119" s="493"/>
      <c r="G119" s="493"/>
      <c r="H119" s="486"/>
      <c r="I119" s="499"/>
      <c r="J119" s="499"/>
      <c r="K119" s="488"/>
      <c r="L119" s="488"/>
      <c r="M119" s="488"/>
      <c r="N119" s="488"/>
      <c r="O119" s="485"/>
      <c r="P119" s="485"/>
      <c r="Q119" s="485"/>
      <c r="R119" s="488"/>
      <c r="S119" s="488"/>
      <c r="T119" s="488"/>
      <c r="U119" s="488"/>
      <c r="V119" s="491"/>
      <c r="W119" s="488"/>
      <c r="X119" s="485"/>
      <c r="Y119" s="485"/>
      <c r="Z119" s="485"/>
    </row>
    <row r="120" ht="26.25" customHeight="1">
      <c r="A120" s="485"/>
      <c r="B120" s="486"/>
      <c r="C120" s="486"/>
      <c r="D120" s="486"/>
      <c r="E120" s="486"/>
      <c r="F120" s="493"/>
      <c r="G120" s="493"/>
      <c r="H120" s="486"/>
      <c r="I120" s="499"/>
      <c r="J120" s="499"/>
      <c r="K120" s="488"/>
      <c r="L120" s="488"/>
      <c r="M120" s="488"/>
      <c r="N120" s="488"/>
      <c r="O120" s="485"/>
      <c r="P120" s="485"/>
      <c r="Q120" s="485"/>
      <c r="R120" s="488"/>
      <c r="S120" s="488"/>
      <c r="T120" s="488"/>
      <c r="U120" s="488"/>
      <c r="V120" s="491"/>
      <c r="W120" s="488"/>
      <c r="X120" s="485"/>
      <c r="Y120" s="485"/>
      <c r="Z120" s="485"/>
    </row>
    <row r="121" ht="26.25" customHeight="1">
      <c r="A121" s="485"/>
      <c r="B121" s="486"/>
      <c r="C121" s="486"/>
      <c r="D121" s="486"/>
      <c r="E121" s="486"/>
      <c r="F121" s="493"/>
      <c r="G121" s="493"/>
      <c r="H121" s="486"/>
      <c r="I121" s="499"/>
      <c r="J121" s="499"/>
      <c r="K121" s="488"/>
      <c r="L121" s="488"/>
      <c r="M121" s="488"/>
      <c r="N121" s="488"/>
      <c r="O121" s="485"/>
      <c r="P121" s="485"/>
      <c r="Q121" s="485"/>
      <c r="R121" s="488"/>
      <c r="S121" s="488"/>
      <c r="T121" s="488"/>
      <c r="U121" s="488"/>
      <c r="V121" s="491"/>
      <c r="W121" s="488"/>
      <c r="X121" s="485"/>
      <c r="Y121" s="485"/>
      <c r="Z121" s="485"/>
    </row>
    <row r="122" ht="26.25" customHeight="1">
      <c r="A122" s="485"/>
      <c r="B122" s="486"/>
      <c r="C122" s="486"/>
      <c r="D122" s="486"/>
      <c r="E122" s="486"/>
      <c r="F122" s="493"/>
      <c r="G122" s="493"/>
      <c r="H122" s="486"/>
      <c r="I122" s="499"/>
      <c r="J122" s="499"/>
      <c r="K122" s="488"/>
      <c r="L122" s="488"/>
      <c r="M122" s="488"/>
      <c r="N122" s="488"/>
      <c r="O122" s="485"/>
      <c r="P122" s="485"/>
      <c r="Q122" s="485"/>
      <c r="R122" s="488"/>
      <c r="S122" s="488"/>
      <c r="T122" s="488"/>
      <c r="U122" s="488"/>
      <c r="V122" s="491"/>
      <c r="W122" s="488"/>
      <c r="X122" s="485"/>
      <c r="Y122" s="485"/>
      <c r="Z122" s="485"/>
    </row>
    <row r="123" ht="26.25" customHeight="1">
      <c r="A123" s="485"/>
      <c r="B123" s="486"/>
      <c r="C123" s="486"/>
      <c r="D123" s="486"/>
      <c r="E123" s="486"/>
      <c r="F123" s="493"/>
      <c r="G123" s="493"/>
      <c r="H123" s="486"/>
      <c r="I123" s="499"/>
      <c r="J123" s="499"/>
      <c r="K123" s="488"/>
      <c r="L123" s="488"/>
      <c r="M123" s="488"/>
      <c r="N123" s="488"/>
      <c r="O123" s="485"/>
      <c r="P123" s="485"/>
      <c r="Q123" s="485"/>
      <c r="R123" s="488"/>
      <c r="S123" s="488"/>
      <c r="T123" s="488"/>
      <c r="U123" s="488"/>
      <c r="V123" s="491"/>
      <c r="W123" s="488"/>
      <c r="X123" s="485"/>
      <c r="Y123" s="485"/>
      <c r="Z123" s="485"/>
    </row>
    <row r="124" ht="26.25" customHeight="1">
      <c r="A124" s="485"/>
      <c r="B124" s="486"/>
      <c r="C124" s="486"/>
      <c r="D124" s="486"/>
      <c r="E124" s="486"/>
      <c r="F124" s="493"/>
      <c r="G124" s="493"/>
      <c r="H124" s="486"/>
      <c r="I124" s="499"/>
      <c r="J124" s="499"/>
      <c r="K124" s="488"/>
      <c r="L124" s="488"/>
      <c r="M124" s="488"/>
      <c r="N124" s="488"/>
      <c r="O124" s="485"/>
      <c r="P124" s="485"/>
      <c r="Q124" s="485"/>
      <c r="R124" s="488"/>
      <c r="S124" s="488"/>
      <c r="T124" s="488"/>
      <c r="U124" s="488"/>
      <c r="V124" s="491"/>
      <c r="W124" s="488"/>
      <c r="X124" s="485"/>
      <c r="Y124" s="485"/>
      <c r="Z124" s="485"/>
    </row>
    <row r="125" ht="26.25" customHeight="1">
      <c r="A125" s="485"/>
      <c r="B125" s="486"/>
      <c r="C125" s="486"/>
      <c r="D125" s="486"/>
      <c r="E125" s="486"/>
      <c r="F125" s="493"/>
      <c r="G125" s="493"/>
      <c r="H125" s="486"/>
      <c r="I125" s="499"/>
      <c r="J125" s="499"/>
      <c r="K125" s="488"/>
      <c r="L125" s="488"/>
      <c r="M125" s="488"/>
      <c r="N125" s="488"/>
      <c r="O125" s="485"/>
      <c r="P125" s="485"/>
      <c r="Q125" s="485"/>
      <c r="R125" s="488"/>
      <c r="S125" s="488"/>
      <c r="T125" s="488"/>
      <c r="U125" s="488"/>
      <c r="V125" s="491"/>
      <c r="W125" s="488"/>
      <c r="X125" s="485"/>
      <c r="Y125" s="485"/>
      <c r="Z125" s="485"/>
    </row>
    <row r="126" ht="26.25" customHeight="1">
      <c r="A126" s="485"/>
      <c r="B126" s="486"/>
      <c r="C126" s="486"/>
      <c r="D126" s="486"/>
      <c r="E126" s="486"/>
      <c r="F126" s="493"/>
      <c r="G126" s="493"/>
      <c r="H126" s="486"/>
      <c r="I126" s="499"/>
      <c r="J126" s="499"/>
      <c r="K126" s="488"/>
      <c r="L126" s="488"/>
      <c r="M126" s="488"/>
      <c r="N126" s="488"/>
      <c r="O126" s="485"/>
      <c r="P126" s="485"/>
      <c r="Q126" s="485"/>
      <c r="R126" s="488"/>
      <c r="S126" s="488"/>
      <c r="T126" s="488"/>
      <c r="U126" s="488"/>
      <c r="V126" s="491"/>
      <c r="W126" s="488"/>
      <c r="X126" s="485"/>
      <c r="Y126" s="485"/>
      <c r="Z126" s="485"/>
    </row>
    <row r="127" ht="26.25" customHeight="1">
      <c r="A127" s="485"/>
      <c r="B127" s="486"/>
      <c r="C127" s="486"/>
      <c r="D127" s="486"/>
      <c r="E127" s="486"/>
      <c r="F127" s="493"/>
      <c r="G127" s="493"/>
      <c r="H127" s="486"/>
      <c r="I127" s="499"/>
      <c r="J127" s="499"/>
      <c r="K127" s="488"/>
      <c r="L127" s="488"/>
      <c r="M127" s="488"/>
      <c r="N127" s="488"/>
      <c r="O127" s="485"/>
      <c r="P127" s="485"/>
      <c r="Q127" s="485"/>
      <c r="R127" s="488"/>
      <c r="S127" s="488"/>
      <c r="T127" s="488"/>
      <c r="U127" s="488"/>
      <c r="V127" s="491"/>
      <c r="W127" s="488"/>
      <c r="X127" s="485"/>
      <c r="Y127" s="485"/>
      <c r="Z127" s="485"/>
    </row>
    <row r="128" ht="26.25" customHeight="1">
      <c r="A128" s="485"/>
      <c r="B128" s="486"/>
      <c r="C128" s="486"/>
      <c r="D128" s="486"/>
      <c r="E128" s="486"/>
      <c r="F128" s="493"/>
      <c r="G128" s="493"/>
      <c r="H128" s="486"/>
      <c r="I128" s="499"/>
      <c r="J128" s="499"/>
      <c r="K128" s="488"/>
      <c r="L128" s="488"/>
      <c r="M128" s="488"/>
      <c r="N128" s="488"/>
      <c r="O128" s="485"/>
      <c r="P128" s="485"/>
      <c r="Q128" s="485"/>
      <c r="R128" s="488"/>
      <c r="S128" s="488"/>
      <c r="T128" s="488"/>
      <c r="U128" s="488"/>
      <c r="V128" s="491"/>
      <c r="W128" s="488"/>
      <c r="X128" s="485"/>
      <c r="Y128" s="485"/>
      <c r="Z128" s="485"/>
    </row>
    <row r="129" ht="26.25" customHeight="1">
      <c r="A129" s="485"/>
      <c r="B129" s="486"/>
      <c r="C129" s="486"/>
      <c r="D129" s="486"/>
      <c r="E129" s="486"/>
      <c r="F129" s="493"/>
      <c r="G129" s="493"/>
      <c r="H129" s="486"/>
      <c r="I129" s="499"/>
      <c r="J129" s="499"/>
      <c r="K129" s="488"/>
      <c r="L129" s="488"/>
      <c r="M129" s="488"/>
      <c r="N129" s="488"/>
      <c r="O129" s="485"/>
      <c r="P129" s="485"/>
      <c r="Q129" s="485"/>
      <c r="R129" s="488"/>
      <c r="S129" s="488"/>
      <c r="T129" s="488"/>
      <c r="U129" s="488"/>
      <c r="V129" s="491"/>
      <c r="W129" s="488"/>
      <c r="X129" s="485"/>
      <c r="Y129" s="485"/>
      <c r="Z129" s="485"/>
    </row>
    <row r="130" ht="26.25" customHeight="1">
      <c r="A130" s="485"/>
      <c r="B130" s="486"/>
      <c r="C130" s="486"/>
      <c r="D130" s="486"/>
      <c r="E130" s="486"/>
      <c r="F130" s="493"/>
      <c r="G130" s="493"/>
      <c r="H130" s="486"/>
      <c r="I130" s="499"/>
      <c r="J130" s="499"/>
      <c r="K130" s="488"/>
      <c r="L130" s="488"/>
      <c r="M130" s="488"/>
      <c r="N130" s="488"/>
      <c r="O130" s="485"/>
      <c r="P130" s="485"/>
      <c r="Q130" s="485"/>
      <c r="R130" s="488"/>
      <c r="S130" s="488"/>
      <c r="T130" s="488"/>
      <c r="U130" s="488"/>
      <c r="V130" s="491"/>
      <c r="W130" s="488"/>
      <c r="X130" s="485"/>
      <c r="Y130" s="485"/>
      <c r="Z130" s="485"/>
    </row>
    <row r="131" ht="26.25" customHeight="1">
      <c r="A131" s="485"/>
      <c r="B131" s="486"/>
      <c r="C131" s="486"/>
      <c r="D131" s="486"/>
      <c r="E131" s="486"/>
      <c r="F131" s="493"/>
      <c r="G131" s="493"/>
      <c r="H131" s="486"/>
      <c r="I131" s="499"/>
      <c r="J131" s="499"/>
      <c r="K131" s="488"/>
      <c r="L131" s="488"/>
      <c r="M131" s="488"/>
      <c r="N131" s="488"/>
      <c r="O131" s="485"/>
      <c r="P131" s="485"/>
      <c r="Q131" s="485"/>
      <c r="R131" s="488"/>
      <c r="S131" s="488"/>
      <c r="T131" s="488"/>
      <c r="U131" s="488"/>
      <c r="V131" s="491"/>
      <c r="W131" s="488"/>
      <c r="X131" s="485"/>
      <c r="Y131" s="485"/>
      <c r="Z131" s="485"/>
    </row>
    <row r="132" ht="26.25" customHeight="1">
      <c r="A132" s="485"/>
      <c r="B132" s="486"/>
      <c r="C132" s="486"/>
      <c r="D132" s="486"/>
      <c r="E132" s="486"/>
      <c r="F132" s="493"/>
      <c r="G132" s="493"/>
      <c r="H132" s="486"/>
      <c r="I132" s="499"/>
      <c r="J132" s="499"/>
      <c r="K132" s="488"/>
      <c r="L132" s="488"/>
      <c r="M132" s="488"/>
      <c r="N132" s="488"/>
      <c r="O132" s="485"/>
      <c r="P132" s="485"/>
      <c r="Q132" s="485"/>
      <c r="R132" s="488"/>
      <c r="S132" s="488"/>
      <c r="T132" s="488"/>
      <c r="U132" s="488"/>
      <c r="V132" s="491"/>
      <c r="W132" s="488"/>
      <c r="X132" s="485"/>
      <c r="Y132" s="485"/>
      <c r="Z132" s="485"/>
    </row>
    <row r="133" ht="26.25" customHeight="1">
      <c r="A133" s="485"/>
      <c r="B133" s="486"/>
      <c r="C133" s="486"/>
      <c r="D133" s="486"/>
      <c r="E133" s="486"/>
      <c r="F133" s="493"/>
      <c r="G133" s="493"/>
      <c r="H133" s="486"/>
      <c r="I133" s="499"/>
      <c r="J133" s="499"/>
      <c r="K133" s="488"/>
      <c r="L133" s="488"/>
      <c r="M133" s="488"/>
      <c r="N133" s="488"/>
      <c r="O133" s="485"/>
      <c r="P133" s="485"/>
      <c r="Q133" s="485"/>
      <c r="R133" s="488"/>
      <c r="S133" s="488"/>
      <c r="T133" s="488"/>
      <c r="U133" s="488"/>
      <c r="V133" s="491"/>
      <c r="W133" s="488"/>
      <c r="X133" s="485"/>
      <c r="Y133" s="485"/>
      <c r="Z133" s="485"/>
    </row>
    <row r="134" ht="26.25" customHeight="1">
      <c r="A134" s="485"/>
      <c r="B134" s="486"/>
      <c r="C134" s="486"/>
      <c r="D134" s="486"/>
      <c r="E134" s="486"/>
      <c r="F134" s="493"/>
      <c r="G134" s="493"/>
      <c r="H134" s="486"/>
      <c r="I134" s="499"/>
      <c r="J134" s="499"/>
      <c r="K134" s="488"/>
      <c r="L134" s="488"/>
      <c r="M134" s="488"/>
      <c r="N134" s="488"/>
      <c r="O134" s="485"/>
      <c r="P134" s="485"/>
      <c r="Q134" s="485"/>
      <c r="R134" s="488"/>
      <c r="S134" s="488"/>
      <c r="T134" s="488"/>
      <c r="U134" s="488"/>
      <c r="V134" s="491"/>
      <c r="W134" s="488"/>
      <c r="X134" s="485"/>
      <c r="Y134" s="485"/>
      <c r="Z134" s="485"/>
    </row>
    <row r="135" ht="26.25" customHeight="1">
      <c r="A135" s="485"/>
      <c r="B135" s="486"/>
      <c r="C135" s="486"/>
      <c r="D135" s="486"/>
      <c r="E135" s="486"/>
      <c r="F135" s="493"/>
      <c r="G135" s="493"/>
      <c r="H135" s="486"/>
      <c r="I135" s="499"/>
      <c r="J135" s="499"/>
      <c r="K135" s="488"/>
      <c r="L135" s="488"/>
      <c r="M135" s="488"/>
      <c r="N135" s="488"/>
      <c r="O135" s="485"/>
      <c r="P135" s="485"/>
      <c r="Q135" s="485"/>
      <c r="R135" s="488"/>
      <c r="S135" s="488"/>
      <c r="T135" s="488"/>
      <c r="U135" s="488"/>
      <c r="V135" s="491"/>
      <c r="W135" s="488"/>
      <c r="X135" s="485"/>
      <c r="Y135" s="485"/>
      <c r="Z135" s="485"/>
    </row>
    <row r="136" ht="26.25" customHeight="1">
      <c r="A136" s="485"/>
      <c r="B136" s="486"/>
      <c r="C136" s="486"/>
      <c r="D136" s="486"/>
      <c r="E136" s="486"/>
      <c r="F136" s="493"/>
      <c r="G136" s="493"/>
      <c r="H136" s="486"/>
      <c r="I136" s="499"/>
      <c r="J136" s="499"/>
      <c r="K136" s="488"/>
      <c r="L136" s="488"/>
      <c r="M136" s="488"/>
      <c r="N136" s="488"/>
      <c r="O136" s="485"/>
      <c r="P136" s="485"/>
      <c r="Q136" s="485"/>
      <c r="R136" s="488"/>
      <c r="S136" s="488"/>
      <c r="T136" s="488"/>
      <c r="U136" s="488"/>
      <c r="V136" s="491"/>
      <c r="W136" s="488"/>
      <c r="X136" s="485"/>
      <c r="Y136" s="485"/>
      <c r="Z136" s="485"/>
    </row>
    <row r="137" ht="26.25" customHeight="1">
      <c r="A137" s="485"/>
      <c r="B137" s="486"/>
      <c r="C137" s="486"/>
      <c r="D137" s="486"/>
      <c r="E137" s="486"/>
      <c r="F137" s="493"/>
      <c r="G137" s="493"/>
      <c r="H137" s="486"/>
      <c r="I137" s="499"/>
      <c r="J137" s="499"/>
      <c r="K137" s="488"/>
      <c r="L137" s="488"/>
      <c r="M137" s="488"/>
      <c r="N137" s="488"/>
      <c r="O137" s="485"/>
      <c r="P137" s="485"/>
      <c r="Q137" s="485"/>
      <c r="R137" s="488"/>
      <c r="S137" s="488"/>
      <c r="T137" s="488"/>
      <c r="U137" s="488"/>
      <c r="V137" s="491"/>
      <c r="W137" s="488"/>
      <c r="X137" s="485"/>
      <c r="Y137" s="485"/>
      <c r="Z137" s="485"/>
    </row>
    <row r="138" ht="26.25" customHeight="1">
      <c r="A138" s="485"/>
      <c r="B138" s="486"/>
      <c r="C138" s="486"/>
      <c r="D138" s="486"/>
      <c r="E138" s="486"/>
      <c r="F138" s="493"/>
      <c r="G138" s="493"/>
      <c r="H138" s="486"/>
      <c r="I138" s="499"/>
      <c r="J138" s="499"/>
      <c r="K138" s="488"/>
      <c r="L138" s="488"/>
      <c r="M138" s="488"/>
      <c r="N138" s="488"/>
      <c r="O138" s="485"/>
      <c r="P138" s="485"/>
      <c r="Q138" s="485"/>
      <c r="R138" s="488"/>
      <c r="S138" s="488"/>
      <c r="T138" s="488"/>
      <c r="U138" s="488"/>
      <c r="V138" s="491"/>
      <c r="W138" s="488"/>
      <c r="X138" s="485"/>
      <c r="Y138" s="485"/>
      <c r="Z138" s="485"/>
    </row>
    <row r="139" ht="26.25" customHeight="1">
      <c r="A139" s="485"/>
      <c r="B139" s="486"/>
      <c r="C139" s="486"/>
      <c r="D139" s="486"/>
      <c r="E139" s="486"/>
      <c r="F139" s="493"/>
      <c r="G139" s="493"/>
      <c r="H139" s="486"/>
      <c r="I139" s="499"/>
      <c r="J139" s="499"/>
      <c r="K139" s="488"/>
      <c r="L139" s="488"/>
      <c r="M139" s="488"/>
      <c r="N139" s="488"/>
      <c r="O139" s="485"/>
      <c r="P139" s="485"/>
      <c r="Q139" s="485"/>
      <c r="R139" s="488"/>
      <c r="S139" s="488"/>
      <c r="T139" s="488"/>
      <c r="U139" s="488"/>
      <c r="V139" s="491"/>
      <c r="W139" s="488"/>
      <c r="X139" s="485"/>
      <c r="Y139" s="485"/>
      <c r="Z139" s="485"/>
    </row>
    <row r="140" ht="26.25" customHeight="1">
      <c r="A140" s="485"/>
      <c r="B140" s="486"/>
      <c r="C140" s="486"/>
      <c r="D140" s="486"/>
      <c r="E140" s="486"/>
      <c r="F140" s="493"/>
      <c r="G140" s="493"/>
      <c r="H140" s="486"/>
      <c r="I140" s="499"/>
      <c r="J140" s="499"/>
      <c r="K140" s="488"/>
      <c r="L140" s="488"/>
      <c r="M140" s="488"/>
      <c r="N140" s="488"/>
      <c r="O140" s="485"/>
      <c r="P140" s="485"/>
      <c r="Q140" s="485"/>
      <c r="R140" s="488"/>
      <c r="S140" s="488"/>
      <c r="T140" s="488"/>
      <c r="U140" s="488"/>
      <c r="V140" s="491"/>
      <c r="W140" s="488"/>
      <c r="X140" s="485"/>
      <c r="Y140" s="485"/>
      <c r="Z140" s="485"/>
    </row>
    <row r="141" ht="26.25" customHeight="1">
      <c r="A141" s="485"/>
      <c r="B141" s="486"/>
      <c r="C141" s="486"/>
      <c r="D141" s="486"/>
      <c r="E141" s="486"/>
      <c r="F141" s="493"/>
      <c r="G141" s="493"/>
      <c r="H141" s="486"/>
      <c r="I141" s="499"/>
      <c r="J141" s="499"/>
      <c r="K141" s="488"/>
      <c r="L141" s="488"/>
      <c r="M141" s="488"/>
      <c r="N141" s="488"/>
      <c r="O141" s="485"/>
      <c r="P141" s="485"/>
      <c r="Q141" s="485"/>
      <c r="R141" s="488"/>
      <c r="S141" s="488"/>
      <c r="T141" s="488"/>
      <c r="U141" s="488"/>
      <c r="V141" s="491"/>
      <c r="W141" s="488"/>
      <c r="X141" s="485"/>
      <c r="Y141" s="485"/>
      <c r="Z141" s="485"/>
    </row>
    <row r="142" ht="26.25" customHeight="1">
      <c r="A142" s="485"/>
      <c r="B142" s="486"/>
      <c r="C142" s="486"/>
      <c r="D142" s="486"/>
      <c r="E142" s="486"/>
      <c r="F142" s="493"/>
      <c r="G142" s="493"/>
      <c r="H142" s="486"/>
      <c r="I142" s="499"/>
      <c r="J142" s="499"/>
      <c r="K142" s="488"/>
      <c r="L142" s="488"/>
      <c r="M142" s="488"/>
      <c r="N142" s="488"/>
      <c r="O142" s="485"/>
      <c r="P142" s="485"/>
      <c r="Q142" s="485"/>
      <c r="R142" s="488"/>
      <c r="S142" s="488"/>
      <c r="T142" s="488"/>
      <c r="U142" s="488"/>
      <c r="V142" s="491"/>
      <c r="W142" s="488"/>
      <c r="X142" s="485"/>
      <c r="Y142" s="485"/>
      <c r="Z142" s="485"/>
    </row>
    <row r="143" ht="26.25" customHeight="1">
      <c r="A143" s="485"/>
      <c r="B143" s="486"/>
      <c r="C143" s="486"/>
      <c r="D143" s="486"/>
      <c r="E143" s="486"/>
      <c r="F143" s="493"/>
      <c r="G143" s="493"/>
      <c r="H143" s="486"/>
      <c r="I143" s="499"/>
      <c r="J143" s="499"/>
      <c r="K143" s="488"/>
      <c r="L143" s="488"/>
      <c r="M143" s="488"/>
      <c r="N143" s="488"/>
      <c r="O143" s="485"/>
      <c r="P143" s="485"/>
      <c r="Q143" s="485"/>
      <c r="R143" s="488"/>
      <c r="S143" s="488"/>
      <c r="T143" s="488"/>
      <c r="U143" s="488"/>
      <c r="V143" s="491"/>
      <c r="W143" s="488"/>
      <c r="X143" s="485"/>
      <c r="Y143" s="485"/>
      <c r="Z143" s="485"/>
    </row>
    <row r="144" ht="26.25" customHeight="1">
      <c r="A144" s="485"/>
      <c r="B144" s="486"/>
      <c r="C144" s="486"/>
      <c r="D144" s="486"/>
      <c r="E144" s="486"/>
      <c r="F144" s="493"/>
      <c r="G144" s="493"/>
      <c r="H144" s="486"/>
      <c r="I144" s="499"/>
      <c r="J144" s="499"/>
      <c r="K144" s="488"/>
      <c r="L144" s="488"/>
      <c r="M144" s="488"/>
      <c r="N144" s="488"/>
      <c r="O144" s="485"/>
      <c r="P144" s="485"/>
      <c r="Q144" s="485"/>
      <c r="R144" s="488"/>
      <c r="S144" s="488"/>
      <c r="T144" s="488"/>
      <c r="U144" s="488"/>
      <c r="V144" s="491"/>
      <c r="W144" s="488"/>
      <c r="X144" s="485"/>
      <c r="Y144" s="485"/>
      <c r="Z144" s="485"/>
    </row>
    <row r="145" ht="26.25" customHeight="1">
      <c r="A145" s="485"/>
      <c r="B145" s="486"/>
      <c r="C145" s="486"/>
      <c r="D145" s="486"/>
      <c r="E145" s="486"/>
      <c r="F145" s="493"/>
      <c r="G145" s="493"/>
      <c r="H145" s="486"/>
      <c r="I145" s="499"/>
      <c r="J145" s="499"/>
      <c r="K145" s="488"/>
      <c r="L145" s="488"/>
      <c r="M145" s="488"/>
      <c r="N145" s="488"/>
      <c r="O145" s="485"/>
      <c r="P145" s="485"/>
      <c r="Q145" s="485"/>
      <c r="R145" s="488"/>
      <c r="S145" s="488"/>
      <c r="T145" s="488"/>
      <c r="U145" s="488"/>
      <c r="V145" s="491"/>
      <c r="W145" s="488"/>
      <c r="X145" s="485"/>
      <c r="Y145" s="485"/>
      <c r="Z145" s="485"/>
    </row>
    <row r="146" ht="26.25" customHeight="1">
      <c r="A146" s="485"/>
      <c r="B146" s="486"/>
      <c r="C146" s="486"/>
      <c r="D146" s="486"/>
      <c r="E146" s="486"/>
      <c r="F146" s="493"/>
      <c r="G146" s="493"/>
      <c r="H146" s="486"/>
      <c r="I146" s="499"/>
      <c r="J146" s="499"/>
      <c r="K146" s="488"/>
      <c r="L146" s="488"/>
      <c r="M146" s="488"/>
      <c r="N146" s="488"/>
      <c r="O146" s="485"/>
      <c r="P146" s="485"/>
      <c r="Q146" s="485"/>
      <c r="R146" s="488"/>
      <c r="S146" s="488"/>
      <c r="T146" s="488"/>
      <c r="U146" s="488"/>
      <c r="V146" s="491"/>
      <c r="W146" s="488"/>
      <c r="X146" s="485"/>
      <c r="Y146" s="485"/>
      <c r="Z146" s="485"/>
    </row>
    <row r="147" ht="26.25" customHeight="1">
      <c r="A147" s="485"/>
      <c r="B147" s="486"/>
      <c r="C147" s="486"/>
      <c r="D147" s="486"/>
      <c r="E147" s="486"/>
      <c r="F147" s="493"/>
      <c r="G147" s="493"/>
      <c r="H147" s="486"/>
      <c r="I147" s="499"/>
      <c r="J147" s="499"/>
      <c r="K147" s="488"/>
      <c r="L147" s="488"/>
      <c r="M147" s="488"/>
      <c r="N147" s="488"/>
      <c r="O147" s="485"/>
      <c r="P147" s="485"/>
      <c r="Q147" s="485"/>
      <c r="R147" s="488"/>
      <c r="S147" s="488"/>
      <c r="T147" s="488"/>
      <c r="U147" s="488"/>
      <c r="V147" s="491"/>
      <c r="W147" s="488"/>
      <c r="X147" s="485"/>
      <c r="Y147" s="485"/>
      <c r="Z147" s="485"/>
    </row>
    <row r="148" ht="26.25" customHeight="1">
      <c r="A148" s="485"/>
      <c r="B148" s="486"/>
      <c r="C148" s="486"/>
      <c r="D148" s="486"/>
      <c r="E148" s="486"/>
      <c r="F148" s="493"/>
      <c r="G148" s="493"/>
      <c r="H148" s="486"/>
      <c r="I148" s="499"/>
      <c r="J148" s="499"/>
      <c r="K148" s="488"/>
      <c r="L148" s="488"/>
      <c r="M148" s="488"/>
      <c r="N148" s="488"/>
      <c r="O148" s="485"/>
      <c r="P148" s="485"/>
      <c r="Q148" s="485"/>
      <c r="R148" s="488"/>
      <c r="S148" s="488"/>
      <c r="T148" s="488"/>
      <c r="U148" s="488"/>
      <c r="V148" s="491"/>
      <c r="W148" s="488"/>
      <c r="X148" s="485"/>
      <c r="Y148" s="485"/>
      <c r="Z148" s="485"/>
    </row>
    <row r="149" ht="26.25" customHeight="1">
      <c r="A149" s="485"/>
      <c r="B149" s="486"/>
      <c r="C149" s="486"/>
      <c r="D149" s="486"/>
      <c r="E149" s="486"/>
      <c r="F149" s="493"/>
      <c r="G149" s="493"/>
      <c r="H149" s="486"/>
      <c r="I149" s="499"/>
      <c r="J149" s="499"/>
      <c r="K149" s="488"/>
      <c r="L149" s="488"/>
      <c r="M149" s="488"/>
      <c r="N149" s="488"/>
      <c r="O149" s="485"/>
      <c r="P149" s="485"/>
      <c r="Q149" s="485"/>
      <c r="R149" s="488"/>
      <c r="S149" s="488"/>
      <c r="T149" s="488"/>
      <c r="U149" s="488"/>
      <c r="V149" s="491"/>
      <c r="W149" s="488"/>
      <c r="X149" s="485"/>
      <c r="Y149" s="485"/>
      <c r="Z149" s="485"/>
    </row>
    <row r="150" ht="26.25" customHeight="1">
      <c r="A150" s="485"/>
      <c r="B150" s="486"/>
      <c r="C150" s="486"/>
      <c r="D150" s="486"/>
      <c r="E150" s="486"/>
      <c r="F150" s="493"/>
      <c r="G150" s="493"/>
      <c r="H150" s="486"/>
      <c r="I150" s="499"/>
      <c r="J150" s="499"/>
      <c r="K150" s="488"/>
      <c r="L150" s="488"/>
      <c r="M150" s="488"/>
      <c r="N150" s="488"/>
      <c r="O150" s="485"/>
      <c r="P150" s="485"/>
      <c r="Q150" s="485"/>
      <c r="R150" s="488"/>
      <c r="S150" s="488"/>
      <c r="T150" s="488"/>
      <c r="U150" s="488"/>
      <c r="V150" s="491"/>
      <c r="W150" s="488"/>
      <c r="X150" s="485"/>
      <c r="Y150" s="485"/>
      <c r="Z150" s="485"/>
    </row>
    <row r="151" ht="26.25" customHeight="1">
      <c r="A151" s="485"/>
      <c r="B151" s="486"/>
      <c r="C151" s="486"/>
      <c r="D151" s="486"/>
      <c r="E151" s="486"/>
      <c r="F151" s="493"/>
      <c r="G151" s="493"/>
      <c r="H151" s="486"/>
      <c r="I151" s="499"/>
      <c r="J151" s="499"/>
      <c r="K151" s="488"/>
      <c r="L151" s="488"/>
      <c r="M151" s="488"/>
      <c r="N151" s="488"/>
      <c r="O151" s="485"/>
      <c r="P151" s="485"/>
      <c r="Q151" s="485"/>
      <c r="R151" s="488"/>
      <c r="S151" s="488"/>
      <c r="T151" s="488"/>
      <c r="U151" s="488"/>
      <c r="V151" s="491"/>
      <c r="W151" s="488"/>
      <c r="X151" s="485"/>
      <c r="Y151" s="485"/>
      <c r="Z151" s="485"/>
    </row>
    <row r="152" ht="26.25" customHeight="1">
      <c r="A152" s="485"/>
      <c r="B152" s="486"/>
      <c r="C152" s="486"/>
      <c r="D152" s="486"/>
      <c r="E152" s="486"/>
      <c r="F152" s="493"/>
      <c r="G152" s="493"/>
      <c r="H152" s="486"/>
      <c r="I152" s="499"/>
      <c r="J152" s="499"/>
      <c r="K152" s="488"/>
      <c r="L152" s="488"/>
      <c r="M152" s="488"/>
      <c r="N152" s="488"/>
      <c r="O152" s="485"/>
      <c r="P152" s="485"/>
      <c r="Q152" s="485"/>
      <c r="R152" s="488"/>
      <c r="S152" s="488"/>
      <c r="T152" s="488"/>
      <c r="U152" s="488"/>
      <c r="V152" s="491"/>
      <c r="W152" s="488"/>
      <c r="X152" s="485"/>
      <c r="Y152" s="485"/>
      <c r="Z152" s="485"/>
    </row>
    <row r="153" ht="26.25" customHeight="1">
      <c r="A153" s="485"/>
      <c r="B153" s="486"/>
      <c r="C153" s="486"/>
      <c r="D153" s="486"/>
      <c r="E153" s="486"/>
      <c r="F153" s="493"/>
      <c r="G153" s="493"/>
      <c r="H153" s="486"/>
      <c r="I153" s="499"/>
      <c r="J153" s="499"/>
      <c r="K153" s="488"/>
      <c r="L153" s="488"/>
      <c r="M153" s="488"/>
      <c r="N153" s="488"/>
      <c r="O153" s="485"/>
      <c r="P153" s="485"/>
      <c r="Q153" s="485"/>
      <c r="R153" s="488"/>
      <c r="S153" s="488"/>
      <c r="T153" s="488"/>
      <c r="U153" s="488"/>
      <c r="V153" s="491"/>
      <c r="W153" s="488"/>
      <c r="X153" s="485"/>
      <c r="Y153" s="485"/>
      <c r="Z153" s="485"/>
    </row>
    <row r="154" ht="26.25" customHeight="1">
      <c r="A154" s="485"/>
      <c r="B154" s="486"/>
      <c r="C154" s="486"/>
      <c r="D154" s="486"/>
      <c r="E154" s="486"/>
      <c r="F154" s="493"/>
      <c r="G154" s="493"/>
      <c r="H154" s="486"/>
      <c r="I154" s="499"/>
      <c r="J154" s="499"/>
      <c r="K154" s="488"/>
      <c r="L154" s="488"/>
      <c r="M154" s="488"/>
      <c r="N154" s="488"/>
      <c r="O154" s="485"/>
      <c r="P154" s="485"/>
      <c r="Q154" s="485"/>
      <c r="R154" s="488"/>
      <c r="S154" s="488"/>
      <c r="T154" s="488"/>
      <c r="U154" s="488"/>
      <c r="V154" s="491"/>
      <c r="W154" s="488"/>
      <c r="X154" s="485"/>
      <c r="Y154" s="485"/>
      <c r="Z154" s="485"/>
    </row>
    <row r="155" ht="26.25" customHeight="1">
      <c r="A155" s="485"/>
      <c r="B155" s="486"/>
      <c r="C155" s="486"/>
      <c r="D155" s="486"/>
      <c r="E155" s="486"/>
      <c r="F155" s="493"/>
      <c r="G155" s="493"/>
      <c r="H155" s="486"/>
      <c r="I155" s="499"/>
      <c r="J155" s="499"/>
      <c r="K155" s="488"/>
      <c r="L155" s="488"/>
      <c r="M155" s="488"/>
      <c r="N155" s="488"/>
      <c r="O155" s="485"/>
      <c r="P155" s="485"/>
      <c r="Q155" s="485"/>
      <c r="R155" s="488"/>
      <c r="S155" s="488"/>
      <c r="T155" s="488"/>
      <c r="U155" s="488"/>
      <c r="V155" s="491"/>
      <c r="W155" s="488"/>
      <c r="X155" s="485"/>
      <c r="Y155" s="485"/>
      <c r="Z155" s="485"/>
    </row>
    <row r="156" ht="26.25" customHeight="1">
      <c r="A156" s="485"/>
      <c r="B156" s="486"/>
      <c r="C156" s="486"/>
      <c r="D156" s="486"/>
      <c r="E156" s="486"/>
      <c r="F156" s="493"/>
      <c r="G156" s="493"/>
      <c r="H156" s="486"/>
      <c r="I156" s="499"/>
      <c r="J156" s="499"/>
      <c r="K156" s="488"/>
      <c r="L156" s="488"/>
      <c r="M156" s="488"/>
      <c r="N156" s="488"/>
      <c r="O156" s="485"/>
      <c r="P156" s="485"/>
      <c r="Q156" s="485"/>
      <c r="R156" s="488"/>
      <c r="S156" s="488"/>
      <c r="T156" s="488"/>
      <c r="U156" s="488"/>
      <c r="V156" s="491"/>
      <c r="W156" s="488"/>
      <c r="X156" s="485"/>
      <c r="Y156" s="485"/>
      <c r="Z156" s="485"/>
    </row>
    <row r="157" ht="26.25" customHeight="1">
      <c r="A157" s="485"/>
      <c r="B157" s="486"/>
      <c r="C157" s="486"/>
      <c r="D157" s="486"/>
      <c r="E157" s="486"/>
      <c r="F157" s="493"/>
      <c r="G157" s="493"/>
      <c r="H157" s="486"/>
      <c r="I157" s="499"/>
      <c r="J157" s="499"/>
      <c r="K157" s="488"/>
      <c r="L157" s="488"/>
      <c r="M157" s="488"/>
      <c r="N157" s="488"/>
      <c r="O157" s="485"/>
      <c r="P157" s="485"/>
      <c r="Q157" s="485"/>
      <c r="R157" s="488"/>
      <c r="S157" s="488"/>
      <c r="T157" s="488"/>
      <c r="U157" s="488"/>
      <c r="V157" s="491"/>
      <c r="W157" s="488"/>
      <c r="X157" s="485"/>
      <c r="Y157" s="485"/>
      <c r="Z157" s="485"/>
    </row>
    <row r="158" ht="26.25" customHeight="1">
      <c r="A158" s="485"/>
      <c r="B158" s="486"/>
      <c r="C158" s="486"/>
      <c r="D158" s="486"/>
      <c r="E158" s="486"/>
      <c r="F158" s="493"/>
      <c r="G158" s="493"/>
      <c r="H158" s="486"/>
      <c r="I158" s="499"/>
      <c r="J158" s="499"/>
      <c r="K158" s="488"/>
      <c r="L158" s="488"/>
      <c r="M158" s="488"/>
      <c r="N158" s="488"/>
      <c r="O158" s="485"/>
      <c r="P158" s="485"/>
      <c r="Q158" s="485"/>
      <c r="R158" s="488"/>
      <c r="S158" s="488"/>
      <c r="T158" s="488"/>
      <c r="U158" s="488"/>
      <c r="V158" s="491"/>
      <c r="W158" s="488"/>
      <c r="X158" s="485"/>
      <c r="Y158" s="485"/>
      <c r="Z158" s="485"/>
    </row>
    <row r="159" ht="26.25" customHeight="1">
      <c r="A159" s="485"/>
      <c r="B159" s="486"/>
      <c r="C159" s="486"/>
      <c r="D159" s="486"/>
      <c r="E159" s="486"/>
      <c r="F159" s="493"/>
      <c r="G159" s="493"/>
      <c r="H159" s="486"/>
      <c r="I159" s="499"/>
      <c r="J159" s="499"/>
      <c r="K159" s="488"/>
      <c r="L159" s="488"/>
      <c r="M159" s="488"/>
      <c r="N159" s="488"/>
      <c r="O159" s="485"/>
      <c r="P159" s="485"/>
      <c r="Q159" s="485"/>
      <c r="R159" s="488"/>
      <c r="S159" s="488"/>
      <c r="T159" s="488"/>
      <c r="U159" s="488"/>
      <c r="V159" s="491"/>
      <c r="W159" s="488"/>
      <c r="X159" s="485"/>
      <c r="Y159" s="485"/>
      <c r="Z159" s="485"/>
    </row>
    <row r="160" ht="26.25" customHeight="1">
      <c r="A160" s="485"/>
      <c r="B160" s="486"/>
      <c r="C160" s="486"/>
      <c r="D160" s="486"/>
      <c r="E160" s="486"/>
      <c r="F160" s="493"/>
      <c r="G160" s="493"/>
      <c r="H160" s="486"/>
      <c r="I160" s="499"/>
      <c r="J160" s="499"/>
      <c r="K160" s="488"/>
      <c r="L160" s="488"/>
      <c r="M160" s="488"/>
      <c r="N160" s="488"/>
      <c r="O160" s="485"/>
      <c r="P160" s="485"/>
      <c r="Q160" s="485"/>
      <c r="R160" s="488"/>
      <c r="S160" s="488"/>
      <c r="T160" s="488"/>
      <c r="U160" s="488"/>
      <c r="V160" s="491"/>
      <c r="W160" s="488"/>
      <c r="X160" s="485"/>
      <c r="Y160" s="485"/>
      <c r="Z160" s="485"/>
    </row>
    <row r="161" ht="26.25" customHeight="1">
      <c r="A161" s="485"/>
      <c r="B161" s="486"/>
      <c r="C161" s="486"/>
      <c r="D161" s="486"/>
      <c r="E161" s="486"/>
      <c r="F161" s="493"/>
      <c r="G161" s="493"/>
      <c r="H161" s="486"/>
      <c r="I161" s="499"/>
      <c r="J161" s="499"/>
      <c r="K161" s="488"/>
      <c r="L161" s="488"/>
      <c r="M161" s="488"/>
      <c r="N161" s="488"/>
      <c r="O161" s="485"/>
      <c r="P161" s="485"/>
      <c r="Q161" s="485"/>
      <c r="R161" s="488"/>
      <c r="S161" s="488"/>
      <c r="T161" s="488"/>
      <c r="U161" s="488"/>
      <c r="V161" s="491"/>
      <c r="W161" s="488"/>
      <c r="X161" s="485"/>
      <c r="Y161" s="485"/>
      <c r="Z161" s="485"/>
    </row>
    <row r="162" ht="26.25" customHeight="1">
      <c r="A162" s="485"/>
      <c r="B162" s="486"/>
      <c r="C162" s="486"/>
      <c r="D162" s="486"/>
      <c r="E162" s="486"/>
      <c r="F162" s="493"/>
      <c r="G162" s="493"/>
      <c r="H162" s="486"/>
      <c r="I162" s="499"/>
      <c r="J162" s="499"/>
      <c r="K162" s="488"/>
      <c r="L162" s="488"/>
      <c r="M162" s="488"/>
      <c r="N162" s="488"/>
      <c r="O162" s="485"/>
      <c r="P162" s="485"/>
      <c r="Q162" s="485"/>
      <c r="R162" s="488"/>
      <c r="S162" s="488"/>
      <c r="T162" s="488"/>
      <c r="U162" s="488"/>
      <c r="V162" s="491"/>
      <c r="W162" s="488"/>
      <c r="X162" s="485"/>
      <c r="Y162" s="485"/>
      <c r="Z162" s="485"/>
    </row>
    <row r="163" ht="26.25" customHeight="1">
      <c r="A163" s="485"/>
      <c r="B163" s="486"/>
      <c r="C163" s="486"/>
      <c r="D163" s="486"/>
      <c r="E163" s="486"/>
      <c r="F163" s="493"/>
      <c r="G163" s="493"/>
      <c r="H163" s="486"/>
      <c r="I163" s="499"/>
      <c r="J163" s="499"/>
      <c r="K163" s="488"/>
      <c r="L163" s="488"/>
      <c r="M163" s="488"/>
      <c r="N163" s="488"/>
      <c r="O163" s="485"/>
      <c r="P163" s="485"/>
      <c r="Q163" s="485"/>
      <c r="R163" s="488"/>
      <c r="S163" s="488"/>
      <c r="T163" s="488"/>
      <c r="U163" s="488"/>
      <c r="V163" s="491"/>
      <c r="W163" s="488"/>
      <c r="X163" s="485"/>
      <c r="Y163" s="485"/>
      <c r="Z163" s="485"/>
    </row>
    <row r="164" ht="26.25" customHeight="1">
      <c r="A164" s="485"/>
      <c r="B164" s="486"/>
      <c r="C164" s="486"/>
      <c r="D164" s="486"/>
      <c r="E164" s="486"/>
      <c r="F164" s="493"/>
      <c r="G164" s="493"/>
      <c r="H164" s="486"/>
      <c r="I164" s="499"/>
      <c r="J164" s="499"/>
      <c r="K164" s="488"/>
      <c r="L164" s="488"/>
      <c r="M164" s="488"/>
      <c r="N164" s="488"/>
      <c r="O164" s="485"/>
      <c r="P164" s="485"/>
      <c r="Q164" s="485"/>
      <c r="R164" s="488"/>
      <c r="S164" s="488"/>
      <c r="T164" s="488"/>
      <c r="U164" s="488"/>
      <c r="V164" s="491"/>
      <c r="W164" s="488"/>
      <c r="X164" s="485"/>
      <c r="Y164" s="485"/>
      <c r="Z164" s="485"/>
    </row>
    <row r="165" ht="26.25" customHeight="1">
      <c r="A165" s="485"/>
      <c r="B165" s="486"/>
      <c r="C165" s="486"/>
      <c r="D165" s="486"/>
      <c r="E165" s="486"/>
      <c r="F165" s="493"/>
      <c r="G165" s="493"/>
      <c r="H165" s="486"/>
      <c r="I165" s="499"/>
      <c r="J165" s="499"/>
      <c r="K165" s="488"/>
      <c r="L165" s="488"/>
      <c r="M165" s="488"/>
      <c r="N165" s="488"/>
      <c r="O165" s="485"/>
      <c r="P165" s="485"/>
      <c r="Q165" s="485"/>
      <c r="R165" s="488"/>
      <c r="S165" s="488"/>
      <c r="T165" s="488"/>
      <c r="U165" s="488"/>
      <c r="V165" s="491"/>
      <c r="W165" s="488"/>
      <c r="X165" s="485"/>
      <c r="Y165" s="485"/>
      <c r="Z165" s="485"/>
    </row>
    <row r="166" ht="26.25" customHeight="1">
      <c r="A166" s="485"/>
      <c r="B166" s="486"/>
      <c r="C166" s="486"/>
      <c r="D166" s="486"/>
      <c r="E166" s="486"/>
      <c r="F166" s="493"/>
      <c r="G166" s="493"/>
      <c r="H166" s="486"/>
      <c r="I166" s="499"/>
      <c r="J166" s="499"/>
      <c r="K166" s="488"/>
      <c r="L166" s="488"/>
      <c r="M166" s="488"/>
      <c r="N166" s="488"/>
      <c r="O166" s="485"/>
      <c r="P166" s="485"/>
      <c r="Q166" s="485"/>
      <c r="R166" s="488"/>
      <c r="S166" s="488"/>
      <c r="T166" s="488"/>
      <c r="U166" s="488"/>
      <c r="V166" s="491"/>
      <c r="W166" s="488"/>
      <c r="X166" s="485"/>
      <c r="Y166" s="485"/>
      <c r="Z166" s="485"/>
    </row>
    <row r="167" ht="26.25" customHeight="1">
      <c r="A167" s="485"/>
      <c r="B167" s="486"/>
      <c r="C167" s="486"/>
      <c r="D167" s="486"/>
      <c r="E167" s="486"/>
      <c r="F167" s="493"/>
      <c r="G167" s="493"/>
      <c r="H167" s="486"/>
      <c r="I167" s="499"/>
      <c r="J167" s="499"/>
      <c r="K167" s="488"/>
      <c r="L167" s="488"/>
      <c r="M167" s="488"/>
      <c r="N167" s="488"/>
      <c r="O167" s="485"/>
      <c r="P167" s="485"/>
      <c r="Q167" s="485"/>
      <c r="R167" s="488"/>
      <c r="S167" s="488"/>
      <c r="T167" s="488"/>
      <c r="U167" s="488"/>
      <c r="V167" s="491"/>
      <c r="W167" s="488"/>
      <c r="X167" s="485"/>
      <c r="Y167" s="485"/>
      <c r="Z167" s="485"/>
    </row>
    <row r="168" ht="26.25" customHeight="1">
      <c r="A168" s="485"/>
      <c r="B168" s="486"/>
      <c r="C168" s="486"/>
      <c r="D168" s="486"/>
      <c r="E168" s="486"/>
      <c r="F168" s="493"/>
      <c r="G168" s="493"/>
      <c r="H168" s="486"/>
      <c r="I168" s="499"/>
      <c r="J168" s="499"/>
      <c r="K168" s="488"/>
      <c r="L168" s="488"/>
      <c r="M168" s="488"/>
      <c r="N168" s="488"/>
      <c r="O168" s="485"/>
      <c r="P168" s="485"/>
      <c r="Q168" s="485"/>
      <c r="R168" s="488"/>
      <c r="S168" s="488"/>
      <c r="T168" s="488"/>
      <c r="U168" s="488"/>
      <c r="V168" s="491"/>
      <c r="W168" s="488"/>
      <c r="X168" s="485"/>
      <c r="Y168" s="485"/>
      <c r="Z168" s="485"/>
    </row>
    <row r="169" ht="26.25" customHeight="1">
      <c r="A169" s="485"/>
      <c r="B169" s="486"/>
      <c r="C169" s="486"/>
      <c r="D169" s="486"/>
      <c r="E169" s="486"/>
      <c r="F169" s="493"/>
      <c r="G169" s="493"/>
      <c r="H169" s="486"/>
      <c r="I169" s="499"/>
      <c r="J169" s="499"/>
      <c r="K169" s="488"/>
      <c r="L169" s="488"/>
      <c r="M169" s="488"/>
      <c r="N169" s="488"/>
      <c r="O169" s="485"/>
      <c r="P169" s="485"/>
      <c r="Q169" s="485"/>
      <c r="R169" s="488"/>
      <c r="S169" s="488"/>
      <c r="T169" s="488"/>
      <c r="U169" s="488"/>
      <c r="V169" s="491"/>
      <c r="W169" s="488"/>
      <c r="X169" s="485"/>
      <c r="Y169" s="485"/>
      <c r="Z169" s="485"/>
    </row>
    <row r="170" ht="26.25" customHeight="1">
      <c r="A170" s="485"/>
      <c r="B170" s="486"/>
      <c r="C170" s="486"/>
      <c r="D170" s="486"/>
      <c r="E170" s="486"/>
      <c r="F170" s="493"/>
      <c r="G170" s="493"/>
      <c r="H170" s="486"/>
      <c r="I170" s="499"/>
      <c r="J170" s="499"/>
      <c r="K170" s="488"/>
      <c r="L170" s="488"/>
      <c r="M170" s="488"/>
      <c r="N170" s="488"/>
      <c r="O170" s="485"/>
      <c r="P170" s="485"/>
      <c r="Q170" s="485"/>
      <c r="R170" s="488"/>
      <c r="S170" s="488"/>
      <c r="T170" s="488"/>
      <c r="U170" s="488"/>
      <c r="V170" s="491"/>
      <c r="W170" s="488"/>
      <c r="X170" s="485"/>
      <c r="Y170" s="485"/>
      <c r="Z170" s="485"/>
    </row>
    <row r="171" ht="26.25" customHeight="1">
      <c r="A171" s="485"/>
      <c r="B171" s="486"/>
      <c r="C171" s="518"/>
      <c r="D171" s="486"/>
      <c r="E171" s="518"/>
      <c r="F171" s="519"/>
      <c r="G171" s="519"/>
      <c r="H171" s="518"/>
      <c r="I171" s="499"/>
      <c r="J171" s="499"/>
      <c r="K171" s="488"/>
      <c r="L171" s="488"/>
      <c r="M171" s="488"/>
      <c r="N171" s="488"/>
      <c r="O171" s="485"/>
      <c r="P171" s="485"/>
      <c r="Q171" s="485"/>
      <c r="R171" s="488"/>
      <c r="S171" s="488"/>
      <c r="T171" s="488"/>
      <c r="U171" s="488"/>
      <c r="V171" s="491"/>
      <c r="W171" s="488"/>
      <c r="X171" s="485"/>
      <c r="Y171" s="485"/>
      <c r="Z171" s="485"/>
    </row>
    <row r="172" ht="26.25" customHeight="1">
      <c r="A172" s="485"/>
      <c r="B172" s="518"/>
      <c r="C172" s="518"/>
      <c r="D172" s="518"/>
      <c r="E172" s="518"/>
      <c r="F172" s="519"/>
      <c r="G172" s="519"/>
      <c r="H172" s="518"/>
      <c r="I172" s="499"/>
      <c r="J172" s="499"/>
      <c r="K172" s="488"/>
      <c r="L172" s="488"/>
      <c r="M172" s="488"/>
      <c r="N172" s="488"/>
      <c r="O172" s="485"/>
      <c r="P172" s="485"/>
      <c r="Q172" s="485"/>
      <c r="R172" s="488"/>
      <c r="S172" s="488"/>
      <c r="T172" s="488"/>
      <c r="U172" s="488"/>
      <c r="V172" s="491"/>
      <c r="W172" s="488"/>
      <c r="X172" s="485"/>
      <c r="Y172" s="485"/>
      <c r="Z172" s="485"/>
    </row>
    <row r="173" ht="26.25" customHeight="1">
      <c r="A173" s="485"/>
      <c r="B173" s="518"/>
      <c r="C173" s="518"/>
      <c r="D173" s="518"/>
      <c r="E173" s="518"/>
      <c r="F173" s="519"/>
      <c r="G173" s="519"/>
      <c r="H173" s="518"/>
      <c r="I173" s="499"/>
      <c r="J173" s="499"/>
      <c r="K173" s="488"/>
      <c r="L173" s="488"/>
      <c r="M173" s="488"/>
      <c r="N173" s="488"/>
      <c r="O173" s="485"/>
      <c r="P173" s="485"/>
      <c r="Q173" s="485"/>
      <c r="R173" s="488"/>
      <c r="S173" s="488"/>
      <c r="T173" s="488"/>
      <c r="U173" s="488"/>
      <c r="V173" s="491"/>
      <c r="W173" s="488"/>
      <c r="X173" s="485"/>
      <c r="Y173" s="485"/>
      <c r="Z173" s="485"/>
    </row>
    <row r="174" ht="26.25" customHeight="1">
      <c r="A174" s="485"/>
      <c r="B174" s="518"/>
      <c r="C174" s="518"/>
      <c r="D174" s="518"/>
      <c r="E174" s="518"/>
      <c r="F174" s="519"/>
      <c r="G174" s="519"/>
      <c r="H174" s="518"/>
      <c r="I174" s="499"/>
      <c r="J174" s="499"/>
      <c r="K174" s="488"/>
      <c r="L174" s="488"/>
      <c r="M174" s="488"/>
      <c r="N174" s="488"/>
      <c r="O174" s="485"/>
      <c r="P174" s="485"/>
      <c r="Q174" s="485"/>
      <c r="R174" s="488"/>
      <c r="S174" s="488"/>
      <c r="T174" s="488"/>
      <c r="U174" s="488"/>
      <c r="V174" s="491"/>
      <c r="W174" s="488"/>
      <c r="X174" s="485"/>
      <c r="Y174" s="485"/>
      <c r="Z174" s="485"/>
    </row>
    <row r="175" ht="26.25" customHeight="1">
      <c r="A175" s="485"/>
      <c r="B175" s="518"/>
      <c r="C175" s="518"/>
      <c r="D175" s="518"/>
      <c r="E175" s="518"/>
      <c r="F175" s="519"/>
      <c r="G175" s="519"/>
      <c r="H175" s="518"/>
      <c r="I175" s="499"/>
      <c r="J175" s="499"/>
      <c r="K175" s="488"/>
      <c r="L175" s="488"/>
      <c r="M175" s="488"/>
      <c r="N175" s="488"/>
      <c r="O175" s="485"/>
      <c r="P175" s="485"/>
      <c r="Q175" s="485"/>
      <c r="R175" s="488"/>
      <c r="S175" s="488"/>
      <c r="T175" s="488"/>
      <c r="U175" s="488"/>
      <c r="V175" s="491"/>
      <c r="W175" s="488"/>
      <c r="X175" s="485"/>
      <c r="Y175" s="485"/>
      <c r="Z175" s="485"/>
    </row>
    <row r="176" ht="26.25" customHeight="1">
      <c r="A176" s="485"/>
      <c r="B176" s="518"/>
      <c r="C176" s="518"/>
      <c r="D176" s="518"/>
      <c r="E176" s="518"/>
      <c r="F176" s="519"/>
      <c r="G176" s="519"/>
      <c r="H176" s="518"/>
      <c r="I176" s="499"/>
      <c r="J176" s="499"/>
      <c r="K176" s="488"/>
      <c r="L176" s="488"/>
      <c r="M176" s="488"/>
      <c r="N176" s="488"/>
      <c r="O176" s="485"/>
      <c r="P176" s="485"/>
      <c r="Q176" s="485"/>
      <c r="R176" s="488"/>
      <c r="S176" s="488"/>
      <c r="T176" s="488"/>
      <c r="U176" s="488"/>
      <c r="V176" s="491"/>
      <c r="W176" s="488"/>
      <c r="X176" s="485"/>
      <c r="Y176" s="485"/>
      <c r="Z176" s="485"/>
    </row>
    <row r="177" ht="26.25" customHeight="1">
      <c r="A177" s="485"/>
      <c r="B177" s="518"/>
      <c r="C177" s="518"/>
      <c r="D177" s="518"/>
      <c r="E177" s="518"/>
      <c r="F177" s="519"/>
      <c r="G177" s="519"/>
      <c r="H177" s="518"/>
      <c r="I177" s="499"/>
      <c r="J177" s="499"/>
      <c r="K177" s="488"/>
      <c r="L177" s="488"/>
      <c r="M177" s="488"/>
      <c r="N177" s="488"/>
      <c r="O177" s="485"/>
      <c r="P177" s="485"/>
      <c r="Q177" s="485"/>
      <c r="R177" s="488"/>
      <c r="S177" s="488"/>
      <c r="T177" s="488"/>
      <c r="U177" s="488"/>
      <c r="V177" s="491"/>
      <c r="W177" s="488"/>
      <c r="X177" s="485"/>
      <c r="Y177" s="485"/>
      <c r="Z177" s="485"/>
    </row>
    <row r="178" ht="26.25" customHeight="1">
      <c r="A178" s="485"/>
      <c r="B178" s="518"/>
      <c r="C178" s="518"/>
      <c r="D178" s="518"/>
      <c r="E178" s="518"/>
      <c r="F178" s="519"/>
      <c r="G178" s="519"/>
      <c r="H178" s="518"/>
      <c r="I178" s="499"/>
      <c r="J178" s="499"/>
      <c r="K178" s="488"/>
      <c r="L178" s="488"/>
      <c r="M178" s="488"/>
      <c r="N178" s="488"/>
      <c r="O178" s="485"/>
      <c r="P178" s="485"/>
      <c r="Q178" s="485"/>
      <c r="R178" s="488"/>
      <c r="S178" s="488"/>
      <c r="T178" s="488"/>
      <c r="U178" s="488"/>
      <c r="V178" s="491"/>
      <c r="W178" s="488"/>
      <c r="X178" s="485"/>
      <c r="Y178" s="485"/>
      <c r="Z178" s="485"/>
    </row>
    <row r="179" ht="26.25" customHeight="1">
      <c r="A179" s="485"/>
      <c r="B179" s="518"/>
      <c r="C179" s="518"/>
      <c r="D179" s="518"/>
      <c r="E179" s="518"/>
      <c r="F179" s="519"/>
      <c r="G179" s="519"/>
      <c r="H179" s="518"/>
      <c r="I179" s="499"/>
      <c r="J179" s="499"/>
      <c r="K179" s="488"/>
      <c r="L179" s="488"/>
      <c r="M179" s="488"/>
      <c r="N179" s="488"/>
      <c r="O179" s="485"/>
      <c r="P179" s="485"/>
      <c r="Q179" s="485"/>
      <c r="R179" s="488"/>
      <c r="S179" s="488"/>
      <c r="T179" s="488"/>
      <c r="U179" s="488"/>
      <c r="V179" s="491"/>
      <c r="W179" s="488"/>
      <c r="X179" s="485"/>
      <c r="Y179" s="485"/>
      <c r="Z179" s="485"/>
    </row>
    <row r="180" ht="26.25" customHeight="1">
      <c r="A180" s="485"/>
      <c r="B180" s="518"/>
      <c r="C180" s="518"/>
      <c r="D180" s="518"/>
      <c r="E180" s="518"/>
      <c r="F180" s="519"/>
      <c r="G180" s="519"/>
      <c r="H180" s="518"/>
      <c r="I180" s="499"/>
      <c r="J180" s="499"/>
      <c r="K180" s="488"/>
      <c r="L180" s="488"/>
      <c r="M180" s="488"/>
      <c r="N180" s="488"/>
      <c r="O180" s="485"/>
      <c r="P180" s="485"/>
      <c r="Q180" s="485"/>
      <c r="R180" s="488"/>
      <c r="S180" s="488"/>
      <c r="T180" s="488"/>
      <c r="U180" s="488"/>
      <c r="V180" s="491"/>
      <c r="W180" s="488"/>
      <c r="X180" s="485"/>
      <c r="Y180" s="485"/>
      <c r="Z180" s="485"/>
    </row>
    <row r="181" ht="26.25" customHeight="1">
      <c r="A181" s="485"/>
      <c r="B181" s="518"/>
      <c r="C181" s="518"/>
      <c r="D181" s="518"/>
      <c r="E181" s="518"/>
      <c r="F181" s="519"/>
      <c r="G181" s="519"/>
      <c r="H181" s="518"/>
      <c r="I181" s="499"/>
      <c r="J181" s="499"/>
      <c r="K181" s="488"/>
      <c r="L181" s="488"/>
      <c r="M181" s="488"/>
      <c r="N181" s="488"/>
      <c r="O181" s="485"/>
      <c r="P181" s="485"/>
      <c r="Q181" s="485"/>
      <c r="R181" s="488"/>
      <c r="S181" s="488"/>
      <c r="T181" s="488"/>
      <c r="U181" s="488"/>
      <c r="V181" s="491"/>
      <c r="W181" s="488"/>
      <c r="X181" s="485"/>
      <c r="Y181" s="485"/>
      <c r="Z181" s="485"/>
    </row>
    <row r="182" ht="26.25" customHeight="1">
      <c r="A182" s="485"/>
      <c r="B182" s="518"/>
      <c r="C182" s="518"/>
      <c r="D182" s="518"/>
      <c r="E182" s="518"/>
      <c r="F182" s="519"/>
      <c r="G182" s="519"/>
      <c r="H182" s="518"/>
      <c r="I182" s="499"/>
      <c r="J182" s="499"/>
      <c r="K182" s="488"/>
      <c r="L182" s="488"/>
      <c r="M182" s="488"/>
      <c r="N182" s="488"/>
      <c r="O182" s="485"/>
      <c r="P182" s="485"/>
      <c r="Q182" s="485"/>
      <c r="R182" s="488"/>
      <c r="S182" s="488"/>
      <c r="T182" s="488"/>
      <c r="U182" s="488"/>
      <c r="V182" s="491"/>
      <c r="W182" s="488"/>
      <c r="X182" s="485"/>
      <c r="Y182" s="485"/>
      <c r="Z182" s="485"/>
    </row>
    <row r="183" ht="26.25" customHeight="1">
      <c r="A183" s="485"/>
      <c r="B183" s="518"/>
      <c r="C183" s="518"/>
      <c r="D183" s="518"/>
      <c r="E183" s="518"/>
      <c r="F183" s="519"/>
      <c r="G183" s="519"/>
      <c r="H183" s="518"/>
      <c r="I183" s="499"/>
      <c r="J183" s="499"/>
      <c r="K183" s="488"/>
      <c r="L183" s="488"/>
      <c r="M183" s="488"/>
      <c r="N183" s="488"/>
      <c r="O183" s="485"/>
      <c r="P183" s="485"/>
      <c r="Q183" s="485"/>
      <c r="R183" s="488"/>
      <c r="S183" s="488"/>
      <c r="T183" s="488"/>
      <c r="U183" s="488"/>
      <c r="V183" s="491"/>
      <c r="W183" s="488"/>
      <c r="X183" s="485"/>
      <c r="Y183" s="485"/>
      <c r="Z183" s="485"/>
    </row>
    <row r="184" ht="26.25" customHeight="1">
      <c r="A184" s="485"/>
      <c r="B184" s="518"/>
      <c r="C184" s="518"/>
      <c r="D184" s="518"/>
      <c r="E184" s="518"/>
      <c r="F184" s="519"/>
      <c r="G184" s="519"/>
      <c r="H184" s="518"/>
      <c r="I184" s="499"/>
      <c r="J184" s="499"/>
      <c r="K184" s="488"/>
      <c r="L184" s="488"/>
      <c r="M184" s="488"/>
      <c r="N184" s="488"/>
      <c r="O184" s="485"/>
      <c r="P184" s="485"/>
      <c r="Q184" s="485"/>
      <c r="R184" s="488"/>
      <c r="S184" s="488"/>
      <c r="T184" s="488"/>
      <c r="U184" s="488"/>
      <c r="V184" s="491"/>
      <c r="W184" s="488"/>
      <c r="X184" s="485"/>
      <c r="Y184" s="485"/>
      <c r="Z184" s="485"/>
    </row>
    <row r="185" ht="26.25" customHeight="1">
      <c r="A185" s="485"/>
      <c r="B185" s="518"/>
      <c r="C185" s="518"/>
      <c r="D185" s="518"/>
      <c r="E185" s="518"/>
      <c r="F185" s="519"/>
      <c r="G185" s="519"/>
      <c r="H185" s="518"/>
      <c r="I185" s="499"/>
      <c r="J185" s="499"/>
      <c r="K185" s="488"/>
      <c r="L185" s="488"/>
      <c r="M185" s="488"/>
      <c r="N185" s="488"/>
      <c r="O185" s="485"/>
      <c r="P185" s="485"/>
      <c r="Q185" s="485"/>
      <c r="R185" s="488"/>
      <c r="S185" s="488"/>
      <c r="T185" s="488"/>
      <c r="U185" s="488"/>
      <c r="V185" s="491"/>
      <c r="W185" s="488"/>
      <c r="X185" s="485"/>
      <c r="Y185" s="485"/>
      <c r="Z185" s="485"/>
    </row>
    <row r="186" ht="26.25" customHeight="1">
      <c r="A186" s="485"/>
      <c r="B186" s="518"/>
      <c r="C186" s="518"/>
      <c r="D186" s="518"/>
      <c r="E186" s="518"/>
      <c r="F186" s="519"/>
      <c r="G186" s="519"/>
      <c r="H186" s="518"/>
      <c r="I186" s="499"/>
      <c r="J186" s="499"/>
      <c r="K186" s="488"/>
      <c r="L186" s="488"/>
      <c r="M186" s="488"/>
      <c r="N186" s="488"/>
      <c r="O186" s="485"/>
      <c r="P186" s="485"/>
      <c r="Q186" s="485"/>
      <c r="R186" s="488"/>
      <c r="S186" s="488"/>
      <c r="T186" s="488"/>
      <c r="U186" s="488"/>
      <c r="V186" s="491"/>
      <c r="W186" s="488"/>
      <c r="X186" s="485"/>
      <c r="Y186" s="485"/>
      <c r="Z186" s="485"/>
    </row>
    <row r="187" ht="26.25" customHeight="1">
      <c r="A187" s="485"/>
      <c r="B187" s="518"/>
      <c r="C187" s="518"/>
      <c r="D187" s="518"/>
      <c r="E187" s="518"/>
      <c r="F187" s="519"/>
      <c r="G187" s="519"/>
      <c r="H187" s="518"/>
      <c r="I187" s="499"/>
      <c r="J187" s="499"/>
      <c r="K187" s="488"/>
      <c r="L187" s="488"/>
      <c r="M187" s="488"/>
      <c r="N187" s="488"/>
      <c r="O187" s="485"/>
      <c r="P187" s="485"/>
      <c r="Q187" s="485"/>
      <c r="R187" s="488"/>
      <c r="S187" s="488"/>
      <c r="T187" s="488"/>
      <c r="U187" s="488"/>
      <c r="V187" s="491"/>
      <c r="W187" s="488"/>
      <c r="X187" s="485"/>
      <c r="Y187" s="485"/>
      <c r="Z187" s="485"/>
    </row>
    <row r="188" ht="26.25" customHeight="1">
      <c r="A188" s="485"/>
      <c r="B188" s="518"/>
      <c r="C188" s="518"/>
      <c r="D188" s="518"/>
      <c r="E188" s="518"/>
      <c r="F188" s="519"/>
      <c r="G188" s="519"/>
      <c r="H188" s="518"/>
      <c r="I188" s="499"/>
      <c r="J188" s="499"/>
      <c r="K188" s="488"/>
      <c r="L188" s="488"/>
      <c r="M188" s="488"/>
      <c r="N188" s="488"/>
      <c r="O188" s="485"/>
      <c r="P188" s="485"/>
      <c r="Q188" s="485"/>
      <c r="R188" s="488"/>
      <c r="S188" s="488"/>
      <c r="T188" s="488"/>
      <c r="U188" s="488"/>
      <c r="V188" s="491"/>
      <c r="W188" s="488"/>
      <c r="X188" s="485"/>
      <c r="Y188" s="485"/>
      <c r="Z188" s="485"/>
    </row>
    <row r="189" ht="26.25" customHeight="1">
      <c r="A189" s="485"/>
      <c r="B189" s="518"/>
      <c r="C189" s="518"/>
      <c r="D189" s="518"/>
      <c r="E189" s="518"/>
      <c r="F189" s="519"/>
      <c r="G189" s="519"/>
      <c r="H189" s="518"/>
      <c r="I189" s="499"/>
      <c r="J189" s="499"/>
      <c r="K189" s="488"/>
      <c r="L189" s="488"/>
      <c r="M189" s="488"/>
      <c r="N189" s="488"/>
      <c r="O189" s="485"/>
      <c r="P189" s="485"/>
      <c r="Q189" s="485"/>
      <c r="R189" s="488"/>
      <c r="S189" s="488"/>
      <c r="T189" s="488"/>
      <c r="U189" s="488"/>
      <c r="V189" s="491"/>
      <c r="W189" s="488"/>
      <c r="X189" s="485"/>
      <c r="Y189" s="485"/>
      <c r="Z189" s="485"/>
    </row>
    <row r="190" ht="26.25" customHeight="1">
      <c r="A190" s="485"/>
      <c r="B190" s="520"/>
      <c r="C190" s="520"/>
      <c r="D190" s="520"/>
      <c r="E190" s="520"/>
      <c r="F190" s="521"/>
      <c r="G190" s="521"/>
      <c r="H190" s="520"/>
      <c r="I190" s="522"/>
      <c r="J190" s="522"/>
      <c r="K190" s="488"/>
      <c r="L190" s="488"/>
      <c r="M190" s="488"/>
      <c r="N190" s="488"/>
      <c r="O190" s="485"/>
      <c r="P190" s="485"/>
      <c r="Q190" s="485"/>
      <c r="R190" s="488"/>
      <c r="S190" s="488"/>
      <c r="T190" s="488"/>
      <c r="U190" s="488"/>
      <c r="V190" s="491"/>
      <c r="W190" s="488"/>
      <c r="X190" s="485"/>
      <c r="Y190" s="485"/>
      <c r="Z190" s="485"/>
    </row>
    <row r="191" ht="26.25" customHeight="1">
      <c r="A191" s="485"/>
      <c r="B191" s="520"/>
      <c r="C191" s="520"/>
      <c r="D191" s="520"/>
      <c r="E191" s="520"/>
      <c r="F191" s="521"/>
      <c r="G191" s="521"/>
      <c r="H191" s="520"/>
      <c r="I191" s="522"/>
      <c r="J191" s="522"/>
      <c r="K191" s="488"/>
      <c r="L191" s="488"/>
      <c r="M191" s="488"/>
      <c r="N191" s="488"/>
      <c r="O191" s="485"/>
      <c r="P191" s="485"/>
      <c r="Q191" s="485"/>
      <c r="R191" s="488"/>
      <c r="S191" s="488"/>
      <c r="T191" s="488"/>
      <c r="U191" s="488"/>
      <c r="V191" s="488"/>
      <c r="W191" s="488"/>
      <c r="X191" s="485"/>
      <c r="Y191" s="485"/>
      <c r="Z191" s="485"/>
    </row>
    <row r="192" ht="26.25" customHeight="1">
      <c r="A192" s="485"/>
      <c r="B192" s="520"/>
      <c r="C192" s="520"/>
      <c r="D192" s="520"/>
      <c r="E192" s="520"/>
      <c r="F192" s="521"/>
      <c r="G192" s="521"/>
      <c r="H192" s="520"/>
      <c r="I192" s="522"/>
      <c r="J192" s="522"/>
      <c r="K192" s="488"/>
      <c r="L192" s="488"/>
      <c r="M192" s="488"/>
      <c r="N192" s="488"/>
      <c r="O192" s="485"/>
      <c r="P192" s="485"/>
      <c r="Q192" s="485"/>
      <c r="R192" s="488"/>
      <c r="S192" s="488"/>
      <c r="T192" s="488"/>
      <c r="U192" s="488"/>
      <c r="V192" s="488"/>
      <c r="W192" s="488"/>
      <c r="X192" s="485"/>
      <c r="Y192" s="485"/>
      <c r="Z192" s="485"/>
    </row>
    <row r="193" ht="26.25" customHeight="1">
      <c r="A193" s="485"/>
      <c r="B193" s="520"/>
      <c r="C193" s="520"/>
      <c r="D193" s="520"/>
      <c r="E193" s="520"/>
      <c r="F193" s="521"/>
      <c r="G193" s="521"/>
      <c r="H193" s="520"/>
      <c r="I193" s="522"/>
      <c r="J193" s="522"/>
      <c r="K193" s="488"/>
      <c r="L193" s="488"/>
      <c r="M193" s="488"/>
      <c r="N193" s="488"/>
      <c r="O193" s="485"/>
      <c r="P193" s="485"/>
      <c r="Q193" s="485"/>
      <c r="R193" s="488"/>
      <c r="S193" s="488"/>
      <c r="T193" s="488"/>
      <c r="U193" s="488"/>
      <c r="V193" s="488"/>
      <c r="W193" s="488"/>
      <c r="X193" s="485"/>
      <c r="Y193" s="485"/>
      <c r="Z193" s="485"/>
    </row>
    <row r="194" ht="26.25" customHeight="1">
      <c r="A194" s="485"/>
      <c r="B194" s="520"/>
      <c r="C194" s="520"/>
      <c r="D194" s="520"/>
      <c r="E194" s="520"/>
      <c r="F194" s="521"/>
      <c r="G194" s="521"/>
      <c r="H194" s="520"/>
      <c r="I194" s="522"/>
      <c r="J194" s="522"/>
      <c r="K194" s="488"/>
      <c r="L194" s="488"/>
      <c r="M194" s="488"/>
      <c r="N194" s="488"/>
      <c r="O194" s="485"/>
      <c r="P194" s="485"/>
      <c r="Q194" s="485"/>
      <c r="R194" s="488"/>
      <c r="S194" s="488"/>
      <c r="T194" s="488"/>
      <c r="U194" s="488"/>
      <c r="V194" s="488"/>
      <c r="W194" s="488"/>
      <c r="X194" s="485"/>
      <c r="Y194" s="485"/>
      <c r="Z194" s="485"/>
    </row>
    <row r="195" ht="26.25" customHeight="1">
      <c r="A195" s="485"/>
      <c r="B195" s="523"/>
      <c r="C195" s="523"/>
      <c r="D195" s="523"/>
      <c r="E195" s="523"/>
      <c r="F195" s="524"/>
      <c r="G195" s="524"/>
      <c r="H195" s="523"/>
      <c r="I195" s="525"/>
      <c r="J195" s="525"/>
      <c r="K195" s="488"/>
      <c r="L195" s="488"/>
      <c r="M195" s="488"/>
      <c r="N195" s="488"/>
      <c r="O195" s="485"/>
      <c r="P195" s="485"/>
      <c r="Q195" s="485"/>
      <c r="R195" s="488"/>
      <c r="S195" s="488"/>
      <c r="T195" s="488"/>
      <c r="U195" s="488"/>
      <c r="V195" s="488"/>
      <c r="W195" s="488"/>
      <c r="X195" s="485"/>
      <c r="Y195" s="485"/>
      <c r="Z195" s="485"/>
    </row>
    <row r="196" ht="26.25" customHeight="1">
      <c r="A196" s="485"/>
      <c r="B196" s="523"/>
      <c r="C196" s="523"/>
      <c r="D196" s="523"/>
      <c r="E196" s="523"/>
      <c r="F196" s="524"/>
      <c r="G196" s="524"/>
      <c r="H196" s="523"/>
      <c r="I196" s="525"/>
      <c r="J196" s="525"/>
      <c r="K196" s="488"/>
      <c r="L196" s="488"/>
      <c r="M196" s="488"/>
      <c r="N196" s="488"/>
      <c r="O196" s="485"/>
      <c r="P196" s="485"/>
      <c r="Q196" s="485"/>
      <c r="R196" s="488"/>
      <c r="S196" s="488"/>
      <c r="T196" s="488"/>
      <c r="U196" s="488"/>
      <c r="V196" s="488"/>
      <c r="W196" s="488"/>
      <c r="X196" s="485"/>
      <c r="Y196" s="485"/>
      <c r="Z196" s="485"/>
    </row>
    <row r="197" ht="26.25" customHeight="1">
      <c r="A197" s="485"/>
      <c r="B197" s="523"/>
      <c r="C197" s="523"/>
      <c r="D197" s="523"/>
      <c r="E197" s="523"/>
      <c r="F197" s="524"/>
      <c r="G197" s="524"/>
      <c r="H197" s="523"/>
      <c r="I197" s="525"/>
      <c r="J197" s="525"/>
      <c r="K197" s="488"/>
      <c r="L197" s="488"/>
      <c r="M197" s="488"/>
      <c r="N197" s="488"/>
      <c r="O197" s="485"/>
      <c r="P197" s="485"/>
      <c r="Q197" s="485"/>
      <c r="R197" s="488"/>
      <c r="S197" s="488"/>
      <c r="T197" s="488"/>
      <c r="U197" s="488"/>
      <c r="V197" s="488"/>
      <c r="W197" s="488"/>
      <c r="X197" s="485"/>
      <c r="Y197" s="485"/>
      <c r="Z197" s="485"/>
    </row>
    <row r="198" ht="26.25" customHeight="1">
      <c r="A198" s="485"/>
      <c r="B198" s="523"/>
      <c r="C198" s="523"/>
      <c r="D198" s="523"/>
      <c r="E198" s="523"/>
      <c r="F198" s="524"/>
      <c r="G198" s="524"/>
      <c r="H198" s="523"/>
      <c r="I198" s="525"/>
      <c r="J198" s="525"/>
      <c r="K198" s="488"/>
      <c r="L198" s="488"/>
      <c r="M198" s="488"/>
      <c r="N198" s="488"/>
      <c r="O198" s="485"/>
      <c r="P198" s="485"/>
      <c r="Q198" s="485"/>
      <c r="R198" s="488"/>
      <c r="S198" s="488"/>
      <c r="T198" s="488"/>
      <c r="U198" s="488"/>
      <c r="V198" s="488"/>
      <c r="W198" s="488"/>
      <c r="X198" s="485"/>
      <c r="Y198" s="485"/>
      <c r="Z198" s="485"/>
    </row>
    <row r="199" ht="26.25" customHeight="1">
      <c r="A199" s="485"/>
      <c r="B199" s="523"/>
      <c r="C199" s="523"/>
      <c r="D199" s="523"/>
      <c r="E199" s="523"/>
      <c r="F199" s="524"/>
      <c r="G199" s="524"/>
      <c r="H199" s="523"/>
      <c r="I199" s="525"/>
      <c r="J199" s="525"/>
      <c r="K199" s="488"/>
      <c r="L199" s="488"/>
      <c r="M199" s="488"/>
      <c r="N199" s="488"/>
      <c r="O199" s="485"/>
      <c r="P199" s="485"/>
      <c r="Q199" s="485"/>
      <c r="R199" s="488"/>
      <c r="S199" s="488"/>
      <c r="T199" s="488"/>
      <c r="U199" s="488"/>
      <c r="V199" s="488"/>
      <c r="W199" s="488"/>
      <c r="X199" s="485"/>
      <c r="Y199" s="485"/>
      <c r="Z199" s="485"/>
    </row>
    <row r="200" ht="26.25" customHeight="1">
      <c r="A200" s="485"/>
      <c r="B200" s="523"/>
      <c r="C200" s="523"/>
      <c r="D200" s="523"/>
      <c r="E200" s="523"/>
      <c r="F200" s="524"/>
      <c r="G200" s="524"/>
      <c r="H200" s="523"/>
      <c r="I200" s="525"/>
      <c r="J200" s="525"/>
      <c r="K200" s="488"/>
      <c r="L200" s="488"/>
      <c r="M200" s="488"/>
      <c r="N200" s="488"/>
      <c r="O200" s="485"/>
      <c r="P200" s="485"/>
      <c r="Q200" s="485"/>
      <c r="R200" s="488"/>
      <c r="S200" s="488"/>
      <c r="T200" s="488"/>
      <c r="U200" s="488"/>
      <c r="V200" s="488"/>
      <c r="W200" s="488"/>
      <c r="X200" s="485"/>
      <c r="Y200" s="485"/>
      <c r="Z200" s="485"/>
    </row>
    <row r="201" ht="26.25" customHeight="1">
      <c r="A201" s="485"/>
      <c r="B201" s="523"/>
      <c r="C201" s="523"/>
      <c r="D201" s="523"/>
      <c r="E201" s="523"/>
      <c r="F201" s="524"/>
      <c r="G201" s="524"/>
      <c r="H201" s="523"/>
      <c r="I201" s="525"/>
      <c r="J201" s="525"/>
      <c r="K201" s="488"/>
      <c r="L201" s="488"/>
      <c r="M201" s="488"/>
      <c r="N201" s="488"/>
      <c r="O201" s="485"/>
      <c r="P201" s="485"/>
      <c r="Q201" s="485"/>
      <c r="R201" s="488"/>
      <c r="S201" s="488"/>
      <c r="T201" s="488"/>
      <c r="U201" s="488"/>
      <c r="V201" s="488"/>
      <c r="W201" s="488"/>
      <c r="X201" s="485"/>
      <c r="Y201" s="485"/>
      <c r="Z201" s="485"/>
    </row>
    <row r="202" ht="26.25" customHeight="1">
      <c r="A202" s="485"/>
      <c r="B202" s="523"/>
      <c r="C202" s="523"/>
      <c r="D202" s="523"/>
      <c r="E202" s="523"/>
      <c r="F202" s="524"/>
      <c r="G202" s="524"/>
      <c r="H202" s="523"/>
      <c r="I202" s="525"/>
      <c r="J202" s="525"/>
      <c r="K202" s="488"/>
      <c r="L202" s="488"/>
      <c r="M202" s="488"/>
      <c r="N202" s="488"/>
      <c r="O202" s="485"/>
      <c r="P202" s="485"/>
      <c r="Q202" s="485"/>
      <c r="R202" s="488"/>
      <c r="S202" s="488"/>
      <c r="T202" s="488"/>
      <c r="U202" s="488"/>
      <c r="V202" s="488"/>
      <c r="W202" s="488"/>
      <c r="X202" s="485"/>
      <c r="Y202" s="485"/>
      <c r="Z202" s="485"/>
    </row>
    <row r="203" ht="26.25" customHeight="1">
      <c r="A203" s="485"/>
      <c r="B203" s="523"/>
      <c r="C203" s="523"/>
      <c r="D203" s="523"/>
      <c r="E203" s="523"/>
      <c r="F203" s="524"/>
      <c r="G203" s="524"/>
      <c r="H203" s="523"/>
      <c r="I203" s="525"/>
      <c r="J203" s="525"/>
      <c r="K203" s="488"/>
      <c r="L203" s="488"/>
      <c r="M203" s="488"/>
      <c r="N203" s="488"/>
      <c r="O203" s="485"/>
      <c r="P203" s="485"/>
      <c r="Q203" s="485"/>
      <c r="R203" s="488"/>
      <c r="S203" s="488"/>
      <c r="T203" s="488"/>
      <c r="U203" s="488"/>
      <c r="V203" s="488"/>
      <c r="W203" s="488"/>
      <c r="X203" s="485"/>
      <c r="Y203" s="485"/>
      <c r="Z203" s="485"/>
    </row>
    <row r="204" ht="26.25" customHeight="1">
      <c r="A204" s="485"/>
      <c r="B204" s="523"/>
      <c r="C204" s="523"/>
      <c r="D204" s="523"/>
      <c r="E204" s="523"/>
      <c r="F204" s="524"/>
      <c r="G204" s="524"/>
      <c r="H204" s="523"/>
      <c r="I204" s="525"/>
      <c r="J204" s="525"/>
      <c r="K204" s="488"/>
      <c r="L204" s="488"/>
      <c r="M204" s="488"/>
      <c r="N204" s="488"/>
      <c r="O204" s="485"/>
      <c r="P204" s="485"/>
      <c r="Q204" s="485"/>
      <c r="R204" s="488"/>
      <c r="S204" s="488"/>
      <c r="T204" s="488"/>
      <c r="U204" s="488"/>
      <c r="V204" s="488"/>
      <c r="W204" s="488"/>
      <c r="X204" s="485"/>
      <c r="Y204" s="485"/>
      <c r="Z204" s="485"/>
    </row>
    <row r="205" ht="26.25" customHeight="1">
      <c r="A205" s="485"/>
      <c r="B205" s="523"/>
      <c r="C205" s="523"/>
      <c r="D205" s="523"/>
      <c r="E205" s="523"/>
      <c r="F205" s="524"/>
      <c r="G205" s="524"/>
      <c r="H205" s="523"/>
      <c r="I205" s="525"/>
      <c r="J205" s="525"/>
      <c r="K205" s="488"/>
      <c r="L205" s="488"/>
      <c r="M205" s="488"/>
      <c r="N205" s="488"/>
      <c r="O205" s="485"/>
      <c r="P205" s="485"/>
      <c r="Q205" s="485"/>
      <c r="R205" s="488"/>
      <c r="S205" s="488"/>
      <c r="T205" s="488"/>
      <c r="U205" s="488"/>
      <c r="V205" s="488"/>
      <c r="W205" s="488"/>
      <c r="X205" s="485"/>
      <c r="Y205" s="485"/>
      <c r="Z205" s="485"/>
    </row>
    <row r="206" ht="26.25" customHeight="1">
      <c r="A206" s="485"/>
      <c r="B206" s="523"/>
      <c r="C206" s="523"/>
      <c r="D206" s="523"/>
      <c r="E206" s="523"/>
      <c r="F206" s="524"/>
      <c r="G206" s="524"/>
      <c r="H206" s="523"/>
      <c r="I206" s="525"/>
      <c r="J206" s="525"/>
      <c r="K206" s="488"/>
      <c r="L206" s="488"/>
      <c r="M206" s="488"/>
      <c r="N206" s="488"/>
      <c r="O206" s="485"/>
      <c r="P206" s="485"/>
      <c r="Q206" s="485"/>
      <c r="R206" s="488"/>
      <c r="S206" s="488"/>
      <c r="T206" s="488"/>
      <c r="U206" s="488"/>
      <c r="V206" s="488"/>
      <c r="W206" s="488"/>
      <c r="X206" s="485"/>
      <c r="Y206" s="485"/>
      <c r="Z206" s="485"/>
    </row>
    <row r="207" ht="26.25" customHeight="1">
      <c r="A207" s="485"/>
      <c r="B207" s="523"/>
      <c r="C207" s="523"/>
      <c r="D207" s="523"/>
      <c r="E207" s="523"/>
      <c r="F207" s="524"/>
      <c r="G207" s="524"/>
      <c r="H207" s="523"/>
      <c r="I207" s="525"/>
      <c r="J207" s="525"/>
      <c r="K207" s="488"/>
      <c r="L207" s="488"/>
      <c r="M207" s="488"/>
      <c r="N207" s="488"/>
      <c r="O207" s="485"/>
      <c r="P207" s="485"/>
      <c r="Q207" s="485"/>
      <c r="R207" s="488"/>
      <c r="S207" s="488"/>
      <c r="T207" s="488"/>
      <c r="U207" s="488"/>
      <c r="V207" s="488"/>
      <c r="W207" s="488"/>
      <c r="X207" s="485"/>
      <c r="Y207" s="485"/>
      <c r="Z207" s="485"/>
    </row>
    <row r="208" ht="26.25" customHeight="1">
      <c r="A208" s="485"/>
      <c r="B208" s="523"/>
      <c r="C208" s="523"/>
      <c r="D208" s="523"/>
      <c r="E208" s="523"/>
      <c r="F208" s="524"/>
      <c r="G208" s="524"/>
      <c r="H208" s="523"/>
      <c r="I208" s="525"/>
      <c r="J208" s="525"/>
      <c r="K208" s="488"/>
      <c r="L208" s="488"/>
      <c r="M208" s="488"/>
      <c r="N208" s="488"/>
      <c r="O208" s="485"/>
      <c r="P208" s="485"/>
      <c r="Q208" s="485"/>
      <c r="R208" s="488"/>
      <c r="S208" s="488"/>
      <c r="T208" s="488"/>
      <c r="U208" s="488"/>
      <c r="V208" s="488"/>
      <c r="W208" s="488"/>
      <c r="X208" s="485"/>
      <c r="Y208" s="485"/>
      <c r="Z208" s="485"/>
    </row>
    <row r="209" ht="26.25" customHeight="1">
      <c r="A209" s="485"/>
      <c r="B209" s="523"/>
      <c r="C209" s="523"/>
      <c r="D209" s="523"/>
      <c r="E209" s="523"/>
      <c r="F209" s="524"/>
      <c r="G209" s="524"/>
      <c r="H209" s="523"/>
      <c r="I209" s="525"/>
      <c r="J209" s="525"/>
      <c r="K209" s="488"/>
      <c r="L209" s="488"/>
      <c r="M209" s="488"/>
      <c r="N209" s="488"/>
      <c r="O209" s="485"/>
      <c r="P209" s="485"/>
      <c r="Q209" s="485"/>
      <c r="R209" s="488"/>
      <c r="S209" s="488"/>
      <c r="T209" s="488"/>
      <c r="U209" s="488"/>
      <c r="V209" s="488"/>
      <c r="W209" s="488"/>
      <c r="X209" s="485"/>
      <c r="Y209" s="485"/>
      <c r="Z209" s="485"/>
    </row>
    <row r="210" ht="26.25" customHeight="1">
      <c r="A210" s="485"/>
      <c r="B210" s="523"/>
      <c r="C210" s="523"/>
      <c r="D210" s="523"/>
      <c r="E210" s="523"/>
      <c r="F210" s="524"/>
      <c r="G210" s="524"/>
      <c r="H210" s="523"/>
      <c r="I210" s="525"/>
      <c r="J210" s="525"/>
      <c r="K210" s="488"/>
      <c r="L210" s="488"/>
      <c r="M210" s="488"/>
      <c r="N210" s="488"/>
      <c r="O210" s="485"/>
      <c r="P210" s="485"/>
      <c r="Q210" s="485"/>
      <c r="R210" s="488"/>
      <c r="S210" s="488"/>
      <c r="T210" s="488"/>
      <c r="U210" s="488"/>
      <c r="V210" s="488"/>
      <c r="W210" s="488"/>
      <c r="X210" s="485"/>
      <c r="Y210" s="485"/>
      <c r="Z210" s="485"/>
    </row>
    <row r="211" ht="26.25" customHeight="1">
      <c r="A211" s="485"/>
      <c r="B211" s="523"/>
      <c r="C211" s="523"/>
      <c r="D211" s="523"/>
      <c r="E211" s="523"/>
      <c r="F211" s="524"/>
      <c r="G211" s="524"/>
      <c r="H211" s="523"/>
      <c r="I211" s="525"/>
      <c r="J211" s="525"/>
      <c r="K211" s="488"/>
      <c r="L211" s="488"/>
      <c r="M211" s="488"/>
      <c r="N211" s="488"/>
      <c r="O211" s="485"/>
      <c r="P211" s="485"/>
      <c r="Q211" s="485"/>
      <c r="R211" s="488"/>
      <c r="S211" s="488"/>
      <c r="T211" s="488"/>
      <c r="U211" s="488"/>
      <c r="V211" s="488"/>
      <c r="W211" s="488"/>
      <c r="X211" s="485"/>
      <c r="Y211" s="485"/>
      <c r="Z211" s="485"/>
    </row>
    <row r="212" ht="26.25" customHeight="1">
      <c r="A212" s="485"/>
      <c r="B212" s="523"/>
      <c r="C212" s="523"/>
      <c r="D212" s="523"/>
      <c r="E212" s="523"/>
      <c r="F212" s="524"/>
      <c r="G212" s="524"/>
      <c r="H212" s="523"/>
      <c r="I212" s="525"/>
      <c r="J212" s="525"/>
      <c r="K212" s="488"/>
      <c r="L212" s="488"/>
      <c r="M212" s="488"/>
      <c r="N212" s="488"/>
      <c r="O212" s="485"/>
      <c r="P212" s="485"/>
      <c r="Q212" s="485"/>
      <c r="R212" s="488"/>
      <c r="S212" s="488"/>
      <c r="T212" s="488"/>
      <c r="U212" s="488"/>
      <c r="V212" s="488"/>
      <c r="W212" s="488"/>
      <c r="X212" s="485"/>
      <c r="Y212" s="485"/>
      <c r="Z212" s="485"/>
    </row>
    <row r="213" ht="26.25" customHeight="1">
      <c r="A213" s="485"/>
      <c r="B213" s="523"/>
      <c r="C213" s="523"/>
      <c r="D213" s="523"/>
      <c r="E213" s="523"/>
      <c r="F213" s="524"/>
      <c r="G213" s="524"/>
      <c r="H213" s="523"/>
      <c r="I213" s="525"/>
      <c r="J213" s="525"/>
      <c r="K213" s="488"/>
      <c r="L213" s="488"/>
      <c r="M213" s="488"/>
      <c r="N213" s="488"/>
      <c r="O213" s="485"/>
      <c r="P213" s="485"/>
      <c r="Q213" s="485"/>
      <c r="R213" s="488"/>
      <c r="S213" s="488"/>
      <c r="T213" s="488"/>
      <c r="U213" s="488"/>
      <c r="V213" s="488"/>
      <c r="W213" s="488"/>
      <c r="X213" s="485"/>
      <c r="Y213" s="485"/>
      <c r="Z213" s="485"/>
    </row>
    <row r="214" ht="26.25" customHeight="1">
      <c r="A214" s="485"/>
      <c r="B214" s="523"/>
      <c r="C214" s="523"/>
      <c r="D214" s="523"/>
      <c r="E214" s="523"/>
      <c r="F214" s="524"/>
      <c r="G214" s="524"/>
      <c r="H214" s="523"/>
      <c r="I214" s="525"/>
      <c r="J214" s="525"/>
      <c r="K214" s="488"/>
      <c r="L214" s="488"/>
      <c r="M214" s="488"/>
      <c r="N214" s="488"/>
      <c r="O214" s="485"/>
      <c r="P214" s="485"/>
      <c r="Q214" s="485"/>
      <c r="R214" s="488"/>
      <c r="S214" s="488"/>
      <c r="T214" s="488"/>
      <c r="U214" s="488"/>
      <c r="V214" s="488"/>
      <c r="W214" s="488"/>
      <c r="X214" s="485"/>
      <c r="Y214" s="485"/>
      <c r="Z214" s="485"/>
    </row>
    <row r="215" ht="26.25" customHeight="1">
      <c r="A215" s="485"/>
      <c r="B215" s="523"/>
      <c r="C215" s="523"/>
      <c r="D215" s="523"/>
      <c r="E215" s="523"/>
      <c r="F215" s="524"/>
      <c r="G215" s="524"/>
      <c r="H215" s="523"/>
      <c r="I215" s="525"/>
      <c r="J215" s="525"/>
      <c r="K215" s="488"/>
      <c r="L215" s="488"/>
      <c r="M215" s="488"/>
      <c r="N215" s="488"/>
      <c r="O215" s="485"/>
      <c r="P215" s="485"/>
      <c r="Q215" s="485"/>
      <c r="R215" s="488"/>
      <c r="S215" s="488"/>
      <c r="T215" s="488"/>
      <c r="U215" s="488"/>
      <c r="V215" s="488"/>
      <c r="W215" s="488"/>
      <c r="X215" s="485"/>
      <c r="Y215" s="485"/>
      <c r="Z215" s="485"/>
    </row>
    <row r="216" ht="26.25" customHeight="1">
      <c r="A216" s="485"/>
      <c r="B216" s="523"/>
      <c r="C216" s="523"/>
      <c r="D216" s="523"/>
      <c r="E216" s="523"/>
      <c r="F216" s="524"/>
      <c r="G216" s="524"/>
      <c r="H216" s="523"/>
      <c r="I216" s="525"/>
      <c r="J216" s="525"/>
      <c r="K216" s="488"/>
      <c r="L216" s="488"/>
      <c r="M216" s="488"/>
      <c r="N216" s="488"/>
      <c r="O216" s="485"/>
      <c r="P216" s="485"/>
      <c r="Q216" s="485"/>
      <c r="R216" s="488"/>
      <c r="S216" s="488"/>
      <c r="T216" s="488"/>
      <c r="U216" s="488"/>
      <c r="V216" s="488"/>
      <c r="W216" s="488"/>
      <c r="X216" s="485"/>
      <c r="Y216" s="485"/>
      <c r="Z216" s="485"/>
    </row>
    <row r="217" ht="26.25" customHeight="1">
      <c r="A217" s="485"/>
      <c r="B217" s="523"/>
      <c r="C217" s="523"/>
      <c r="D217" s="523"/>
      <c r="E217" s="523"/>
      <c r="F217" s="524"/>
      <c r="G217" s="524"/>
      <c r="H217" s="523"/>
      <c r="I217" s="525"/>
      <c r="J217" s="525"/>
      <c r="K217" s="488"/>
      <c r="L217" s="488"/>
      <c r="M217" s="488"/>
      <c r="N217" s="488"/>
      <c r="O217" s="485"/>
      <c r="P217" s="485"/>
      <c r="Q217" s="485"/>
      <c r="R217" s="488"/>
      <c r="S217" s="488"/>
      <c r="T217" s="488"/>
      <c r="U217" s="488"/>
      <c r="V217" s="488"/>
      <c r="W217" s="488"/>
      <c r="X217" s="485"/>
      <c r="Y217" s="485"/>
      <c r="Z217" s="485"/>
    </row>
    <row r="218" ht="26.25" customHeight="1">
      <c r="A218" s="485"/>
      <c r="B218" s="523"/>
      <c r="C218" s="523"/>
      <c r="D218" s="523"/>
      <c r="E218" s="523"/>
      <c r="F218" s="524"/>
      <c r="G218" s="524"/>
      <c r="H218" s="523"/>
      <c r="I218" s="525"/>
      <c r="J218" s="525"/>
      <c r="K218" s="488"/>
      <c r="L218" s="488"/>
      <c r="M218" s="488"/>
      <c r="N218" s="488"/>
      <c r="O218" s="485"/>
      <c r="P218" s="485"/>
      <c r="Q218" s="485"/>
      <c r="R218" s="488"/>
      <c r="S218" s="488"/>
      <c r="T218" s="488"/>
      <c r="U218" s="488"/>
      <c r="V218" s="488"/>
      <c r="W218" s="488"/>
      <c r="X218" s="485"/>
      <c r="Y218" s="485"/>
      <c r="Z218" s="485"/>
    </row>
    <row r="219" ht="26.25" customHeight="1">
      <c r="A219" s="485"/>
      <c r="B219" s="523"/>
      <c r="C219" s="523"/>
      <c r="D219" s="523"/>
      <c r="E219" s="523"/>
      <c r="F219" s="524"/>
      <c r="G219" s="524"/>
      <c r="H219" s="523"/>
      <c r="I219" s="525"/>
      <c r="J219" s="525"/>
      <c r="K219" s="488"/>
      <c r="L219" s="488"/>
      <c r="M219" s="488"/>
      <c r="N219" s="488"/>
      <c r="O219" s="485"/>
      <c r="P219" s="485"/>
      <c r="Q219" s="485"/>
      <c r="R219" s="488"/>
      <c r="S219" s="488"/>
      <c r="T219" s="488"/>
      <c r="U219" s="488"/>
      <c r="V219" s="488"/>
      <c r="W219" s="488"/>
      <c r="X219" s="485"/>
      <c r="Y219" s="485"/>
      <c r="Z219" s="485"/>
    </row>
    <row r="220" ht="26.25" customHeight="1">
      <c r="A220" s="485"/>
      <c r="B220" s="523"/>
      <c r="C220" s="523"/>
      <c r="D220" s="523"/>
      <c r="E220" s="523"/>
      <c r="F220" s="524"/>
      <c r="G220" s="524"/>
      <c r="H220" s="523"/>
      <c r="I220" s="525"/>
      <c r="J220" s="525"/>
      <c r="K220" s="488"/>
      <c r="L220" s="488"/>
      <c r="M220" s="488"/>
      <c r="N220" s="488"/>
      <c r="O220" s="485"/>
      <c r="P220" s="485"/>
      <c r="Q220" s="485"/>
      <c r="R220" s="488"/>
      <c r="S220" s="488"/>
      <c r="T220" s="488"/>
      <c r="U220" s="488"/>
      <c r="V220" s="488"/>
      <c r="W220" s="488"/>
      <c r="X220" s="485"/>
      <c r="Y220" s="485"/>
      <c r="Z220" s="485"/>
    </row>
    <row r="221" ht="26.25" customHeight="1">
      <c r="A221" s="485"/>
      <c r="B221" s="523"/>
      <c r="C221" s="523"/>
      <c r="D221" s="523"/>
      <c r="E221" s="523"/>
      <c r="F221" s="524"/>
      <c r="G221" s="524"/>
      <c r="H221" s="523"/>
      <c r="I221" s="525"/>
      <c r="J221" s="525"/>
      <c r="K221" s="488"/>
      <c r="L221" s="488"/>
      <c r="M221" s="488"/>
      <c r="N221" s="488"/>
      <c r="O221" s="485"/>
      <c r="P221" s="485"/>
      <c r="Q221" s="485"/>
      <c r="R221" s="488"/>
      <c r="S221" s="488"/>
      <c r="T221" s="488"/>
      <c r="U221" s="488"/>
      <c r="V221" s="488"/>
      <c r="W221" s="488"/>
      <c r="X221" s="485"/>
      <c r="Y221" s="485"/>
      <c r="Z221" s="485"/>
    </row>
    <row r="222" ht="26.25" customHeight="1">
      <c r="A222" s="485"/>
      <c r="B222" s="523"/>
      <c r="C222" s="523"/>
      <c r="D222" s="523"/>
      <c r="E222" s="523"/>
      <c r="F222" s="524"/>
      <c r="G222" s="524"/>
      <c r="H222" s="523"/>
      <c r="I222" s="525"/>
      <c r="J222" s="525"/>
      <c r="K222" s="488"/>
      <c r="L222" s="488"/>
      <c r="M222" s="488"/>
      <c r="N222" s="488"/>
      <c r="O222" s="485"/>
      <c r="P222" s="485"/>
      <c r="Q222" s="485"/>
      <c r="R222" s="488"/>
      <c r="S222" s="488"/>
      <c r="T222" s="488"/>
      <c r="U222" s="488"/>
      <c r="V222" s="488"/>
      <c r="W222" s="488"/>
      <c r="X222" s="485"/>
      <c r="Y222" s="485"/>
      <c r="Z222" s="485"/>
    </row>
    <row r="223" ht="26.25" customHeight="1">
      <c r="A223" s="485"/>
      <c r="B223" s="523"/>
      <c r="C223" s="523"/>
      <c r="D223" s="523"/>
      <c r="E223" s="523"/>
      <c r="F223" s="524"/>
      <c r="G223" s="524"/>
      <c r="H223" s="523"/>
      <c r="I223" s="525"/>
      <c r="J223" s="525"/>
      <c r="K223" s="488"/>
      <c r="L223" s="488"/>
      <c r="M223" s="488"/>
      <c r="N223" s="488"/>
      <c r="O223" s="485"/>
      <c r="P223" s="485"/>
      <c r="Q223" s="485"/>
      <c r="R223" s="488"/>
      <c r="S223" s="488"/>
      <c r="T223" s="488"/>
      <c r="U223" s="488"/>
      <c r="V223" s="488"/>
      <c r="W223" s="488"/>
      <c r="X223" s="485"/>
      <c r="Y223" s="485"/>
      <c r="Z223" s="485"/>
    </row>
    <row r="224" ht="26.25" customHeight="1">
      <c r="A224" s="485"/>
      <c r="B224" s="523"/>
      <c r="C224" s="523"/>
      <c r="D224" s="523"/>
      <c r="E224" s="523"/>
      <c r="F224" s="524"/>
      <c r="G224" s="524"/>
      <c r="H224" s="523"/>
      <c r="I224" s="525"/>
      <c r="J224" s="525"/>
      <c r="K224" s="488"/>
      <c r="L224" s="488"/>
      <c r="M224" s="488"/>
      <c r="N224" s="488"/>
      <c r="O224" s="485"/>
      <c r="P224" s="485"/>
      <c r="Q224" s="485"/>
      <c r="R224" s="488"/>
      <c r="S224" s="488"/>
      <c r="T224" s="488"/>
      <c r="U224" s="488"/>
      <c r="V224" s="488"/>
      <c r="W224" s="488"/>
      <c r="X224" s="485"/>
      <c r="Y224" s="485"/>
      <c r="Z224" s="485"/>
    </row>
    <row r="225" ht="26.25" customHeight="1">
      <c r="A225" s="485"/>
      <c r="B225" s="523"/>
      <c r="C225" s="523"/>
      <c r="D225" s="523"/>
      <c r="E225" s="523"/>
      <c r="F225" s="524"/>
      <c r="G225" s="524"/>
      <c r="H225" s="523"/>
      <c r="I225" s="525"/>
      <c r="J225" s="525"/>
      <c r="K225" s="488"/>
      <c r="L225" s="488"/>
      <c r="M225" s="488"/>
      <c r="N225" s="488"/>
      <c r="O225" s="485"/>
      <c r="P225" s="485"/>
      <c r="Q225" s="485"/>
      <c r="R225" s="488"/>
      <c r="S225" s="488"/>
      <c r="T225" s="488"/>
      <c r="U225" s="488"/>
      <c r="V225" s="488"/>
      <c r="W225" s="488"/>
      <c r="X225" s="485"/>
      <c r="Y225" s="485"/>
      <c r="Z225" s="485"/>
    </row>
    <row r="226" ht="26.25" customHeight="1">
      <c r="A226" s="373"/>
      <c r="B226" s="488"/>
      <c r="C226" s="488"/>
      <c r="D226" s="488"/>
      <c r="E226" s="488"/>
      <c r="F226" s="526"/>
      <c r="G226" s="526"/>
      <c r="H226" s="505"/>
      <c r="I226" s="505"/>
      <c r="J226" s="505"/>
      <c r="K226" s="487"/>
      <c r="L226" s="487"/>
      <c r="M226" s="487"/>
      <c r="N226" s="487"/>
      <c r="O226" s="487"/>
      <c r="P226" s="487"/>
      <c r="Q226" s="487"/>
      <c r="R226" s="373"/>
      <c r="S226" s="373"/>
      <c r="T226" s="373"/>
      <c r="U226" s="373"/>
      <c r="V226" s="373"/>
      <c r="W226" s="373"/>
      <c r="X226" s="373"/>
      <c r="Y226" s="373"/>
      <c r="Z226" s="373"/>
    </row>
    <row r="227" ht="12.75" customHeight="1">
      <c r="A227" s="373"/>
      <c r="B227" s="488"/>
      <c r="C227" s="488"/>
      <c r="D227" s="488"/>
      <c r="E227" s="488"/>
      <c r="F227" s="527"/>
      <c r="G227" s="527"/>
      <c r="H227" s="488"/>
      <c r="I227" s="373"/>
      <c r="J227" s="373"/>
      <c r="K227" s="373"/>
      <c r="L227" s="373"/>
      <c r="M227" s="373"/>
      <c r="N227" s="373"/>
      <c r="O227" s="373"/>
      <c r="P227" s="373"/>
      <c r="Q227" s="373"/>
      <c r="R227" s="373"/>
      <c r="S227" s="373"/>
      <c r="T227" s="373"/>
      <c r="U227" s="373"/>
      <c r="V227" s="373"/>
      <c r="W227" s="373"/>
      <c r="X227" s="373"/>
      <c r="Y227" s="373"/>
      <c r="Z227" s="373"/>
    </row>
    <row r="228" ht="12.75" customHeight="1">
      <c r="A228" s="373"/>
      <c r="B228" s="373"/>
      <c r="C228" s="373"/>
      <c r="D228" s="373"/>
      <c r="E228" s="373"/>
      <c r="F228" s="528"/>
      <c r="G228" s="528"/>
      <c r="H228" s="373"/>
      <c r="I228" s="373"/>
      <c r="J228" s="373"/>
      <c r="K228" s="373"/>
      <c r="L228" s="373"/>
      <c r="M228" s="373"/>
      <c r="N228" s="373"/>
      <c r="O228" s="373"/>
      <c r="P228" s="373"/>
      <c r="Q228" s="373"/>
      <c r="R228" s="373"/>
      <c r="S228" s="373"/>
      <c r="T228" s="373"/>
      <c r="U228" s="373"/>
      <c r="V228" s="373"/>
      <c r="W228" s="373"/>
      <c r="X228" s="373"/>
      <c r="Y228" s="373"/>
      <c r="Z228" s="373"/>
    </row>
    <row r="229" ht="12.75" customHeight="1">
      <c r="A229" s="373"/>
      <c r="B229" s="373"/>
      <c r="C229" s="373"/>
      <c r="D229" s="373"/>
      <c r="E229" s="373"/>
      <c r="F229" s="528"/>
      <c r="G229" s="528"/>
      <c r="H229" s="373"/>
      <c r="I229" s="373"/>
      <c r="J229" s="373"/>
      <c r="K229" s="373"/>
      <c r="L229" s="373"/>
      <c r="M229" s="373"/>
      <c r="N229" s="373"/>
      <c r="O229" s="373"/>
      <c r="P229" s="373"/>
      <c r="Q229" s="373"/>
      <c r="R229" s="373"/>
      <c r="S229" s="373"/>
      <c r="T229" s="373"/>
      <c r="U229" s="373"/>
      <c r="V229" s="373"/>
      <c r="W229" s="373"/>
      <c r="X229" s="373"/>
      <c r="Y229" s="373"/>
      <c r="Z229" s="373"/>
    </row>
    <row r="230" ht="12.75" customHeight="1">
      <c r="A230" s="373"/>
      <c r="B230" s="373"/>
      <c r="C230" s="373"/>
      <c r="D230" s="373"/>
      <c r="E230" s="373"/>
      <c r="F230" s="528"/>
      <c r="G230" s="528"/>
      <c r="H230" s="373"/>
      <c r="I230" s="373"/>
      <c r="J230" s="373"/>
      <c r="K230" s="373"/>
      <c r="L230" s="373"/>
      <c r="M230" s="373"/>
      <c r="N230" s="373"/>
      <c r="O230" s="373"/>
      <c r="P230" s="373"/>
      <c r="Q230" s="373"/>
      <c r="R230" s="373"/>
      <c r="S230" s="373"/>
      <c r="T230" s="373"/>
      <c r="U230" s="373"/>
      <c r="V230" s="373"/>
      <c r="W230" s="373"/>
      <c r="X230" s="373"/>
      <c r="Y230" s="373"/>
      <c r="Z230" s="373"/>
    </row>
    <row r="231" ht="12.75" customHeight="1">
      <c r="A231" s="140"/>
      <c r="B231" s="373"/>
      <c r="C231" s="373"/>
      <c r="D231" s="373"/>
      <c r="E231" s="373"/>
      <c r="F231" s="528"/>
      <c r="G231" s="528"/>
      <c r="H231" s="373"/>
      <c r="I231" s="373"/>
      <c r="J231" s="373"/>
      <c r="K231" s="373"/>
      <c r="L231" s="373"/>
      <c r="M231" s="373"/>
      <c r="N231" s="373"/>
      <c r="O231" s="373"/>
      <c r="P231" s="373"/>
      <c r="Q231" s="373"/>
      <c r="R231" s="373"/>
      <c r="S231" s="373"/>
      <c r="T231" s="373"/>
      <c r="U231" s="373"/>
      <c r="V231" s="373"/>
      <c r="W231" s="373"/>
      <c r="X231" s="373"/>
      <c r="Y231" s="373"/>
      <c r="Z231" s="373"/>
    </row>
    <row r="232" ht="12.75" customHeight="1">
      <c r="A232" s="373"/>
      <c r="B232" s="373"/>
      <c r="C232" s="373"/>
      <c r="D232" s="373"/>
      <c r="E232" s="373"/>
      <c r="F232" s="528"/>
      <c r="G232" s="528"/>
      <c r="H232" s="373"/>
      <c r="I232" s="373"/>
      <c r="J232" s="373"/>
      <c r="K232" s="373"/>
      <c r="L232" s="373"/>
      <c r="M232" s="373"/>
      <c r="N232" s="373"/>
      <c r="O232" s="373"/>
      <c r="P232" s="373"/>
      <c r="Q232" s="373"/>
      <c r="R232" s="373"/>
      <c r="S232" s="373"/>
      <c r="T232" s="373"/>
      <c r="U232" s="373"/>
      <c r="V232" s="373"/>
      <c r="W232" s="373"/>
      <c r="X232" s="373"/>
      <c r="Y232" s="373"/>
      <c r="Z232" s="373"/>
    </row>
    <row r="233" ht="32.25" customHeight="1">
      <c r="A233" s="373"/>
      <c r="B233" s="505"/>
      <c r="C233" s="529"/>
      <c r="D233" s="529"/>
      <c r="E233" s="529"/>
      <c r="F233" s="530"/>
      <c r="G233" s="530"/>
      <c r="H233" s="505"/>
      <c r="I233" s="505"/>
      <c r="J233" s="505"/>
      <c r="K233" s="373"/>
      <c r="L233" s="373"/>
      <c r="M233" s="373"/>
      <c r="N233" s="373"/>
      <c r="O233" s="373"/>
      <c r="P233" s="373"/>
      <c r="Q233" s="373"/>
      <c r="R233" s="373"/>
      <c r="S233" s="373"/>
      <c r="T233" s="373"/>
      <c r="U233" s="373"/>
      <c r="V233" s="373"/>
      <c r="W233" s="373"/>
      <c r="X233" s="373"/>
      <c r="Y233" s="373"/>
      <c r="Z233" s="373"/>
    </row>
    <row r="234" ht="15.75" customHeight="1">
      <c r="A234" s="531"/>
      <c r="B234" s="486"/>
      <c r="C234" s="486"/>
      <c r="D234" s="486"/>
      <c r="E234" s="486"/>
      <c r="F234" s="493"/>
      <c r="G234" s="493"/>
      <c r="H234" s="486"/>
      <c r="I234" s="499"/>
      <c r="J234" s="499"/>
      <c r="K234" s="373"/>
      <c r="L234" s="373"/>
      <c r="M234" s="373"/>
      <c r="N234" s="373"/>
      <c r="O234" s="532"/>
      <c r="P234" s="532"/>
      <c r="Q234" s="532"/>
      <c r="R234" s="373"/>
      <c r="S234" s="373"/>
      <c r="T234" s="373"/>
      <c r="U234" s="373"/>
      <c r="V234" s="373"/>
      <c r="W234" s="373"/>
      <c r="X234" s="373"/>
      <c r="Y234" s="373"/>
      <c r="Z234" s="373"/>
    </row>
    <row r="235" ht="15.75" customHeight="1">
      <c r="A235" s="531"/>
      <c r="B235" s="486"/>
      <c r="C235" s="486"/>
      <c r="D235" s="486"/>
      <c r="E235" s="486"/>
      <c r="F235" s="493"/>
      <c r="G235" s="493"/>
      <c r="H235" s="486"/>
      <c r="I235" s="499"/>
      <c r="J235" s="499"/>
      <c r="K235" s="373"/>
      <c r="L235" s="373"/>
      <c r="M235" s="373"/>
      <c r="N235" s="373"/>
      <c r="O235" s="532"/>
      <c r="P235" s="532"/>
      <c r="Q235" s="532"/>
      <c r="R235" s="373"/>
      <c r="S235" s="373"/>
      <c r="T235" s="373"/>
      <c r="U235" s="373"/>
      <c r="V235" s="373"/>
      <c r="W235" s="373"/>
      <c r="X235" s="523"/>
      <c r="Y235" s="523"/>
      <c r="Z235" s="373"/>
    </row>
    <row r="236" ht="15.75" customHeight="1">
      <c r="A236" s="531"/>
      <c r="B236" s="486"/>
      <c r="C236" s="486"/>
      <c r="D236" s="486"/>
      <c r="E236" s="486"/>
      <c r="F236" s="493"/>
      <c r="G236" s="493"/>
      <c r="H236" s="486"/>
      <c r="I236" s="499"/>
      <c r="J236" s="499"/>
      <c r="K236" s="373"/>
      <c r="L236" s="373"/>
      <c r="M236" s="373"/>
      <c r="N236" s="373"/>
      <c r="O236" s="532"/>
      <c r="P236" s="532"/>
      <c r="Q236" s="532"/>
      <c r="R236" s="373"/>
      <c r="S236" s="373"/>
      <c r="T236" s="373"/>
      <c r="U236" s="373"/>
      <c r="V236" s="373"/>
      <c r="W236" s="373"/>
      <c r="X236" s="523"/>
      <c r="Y236" s="523"/>
      <c r="Z236" s="373"/>
    </row>
    <row r="237" ht="15.75" customHeight="1">
      <c r="A237" s="531"/>
      <c r="B237" s="486"/>
      <c r="C237" s="486"/>
      <c r="D237" s="486"/>
      <c r="E237" s="486"/>
      <c r="F237" s="493"/>
      <c r="G237" s="493"/>
      <c r="H237" s="486"/>
      <c r="I237" s="499"/>
      <c r="J237" s="499"/>
      <c r="K237" s="373"/>
      <c r="L237" s="373"/>
      <c r="M237" s="373"/>
      <c r="N237" s="373"/>
      <c r="O237" s="532"/>
      <c r="P237" s="532"/>
      <c r="Q237" s="532"/>
      <c r="R237" s="373"/>
      <c r="S237" s="373"/>
      <c r="T237" s="373"/>
      <c r="U237" s="373"/>
      <c r="V237" s="373"/>
      <c r="W237" s="373"/>
      <c r="X237" s="523"/>
      <c r="Y237" s="523"/>
      <c r="Z237" s="373"/>
    </row>
    <row r="238" ht="15.75" customHeight="1">
      <c r="A238" s="531"/>
      <c r="B238" s="486"/>
      <c r="C238" s="486"/>
      <c r="D238" s="486"/>
      <c r="E238" s="486"/>
      <c r="F238" s="493"/>
      <c r="G238" s="493"/>
      <c r="H238" s="486"/>
      <c r="I238" s="499"/>
      <c r="J238" s="499"/>
      <c r="K238" s="373"/>
      <c r="L238" s="373"/>
      <c r="M238" s="373"/>
      <c r="N238" s="373"/>
      <c r="O238" s="532"/>
      <c r="P238" s="532"/>
      <c r="Q238" s="532"/>
      <c r="R238" s="373"/>
      <c r="S238" s="373"/>
      <c r="T238" s="373"/>
      <c r="U238" s="373"/>
      <c r="V238" s="373"/>
      <c r="W238" s="373"/>
      <c r="X238" s="373"/>
      <c r="Y238" s="373"/>
      <c r="Z238" s="373"/>
    </row>
    <row r="239" ht="15.75" customHeight="1">
      <c r="A239" s="531"/>
      <c r="B239" s="486"/>
      <c r="C239" s="486"/>
      <c r="D239" s="486"/>
      <c r="E239" s="486"/>
      <c r="F239" s="493"/>
      <c r="G239" s="493"/>
      <c r="H239" s="486"/>
      <c r="I239" s="499"/>
      <c r="J239" s="499"/>
      <c r="K239" s="373"/>
      <c r="L239" s="373"/>
      <c r="M239" s="373"/>
      <c r="N239" s="373"/>
      <c r="O239" s="532"/>
      <c r="P239" s="532"/>
      <c r="Q239" s="532"/>
      <c r="R239" s="373"/>
      <c r="S239" s="373"/>
      <c r="T239" s="373"/>
      <c r="U239" s="373"/>
      <c r="V239" s="373"/>
      <c r="W239" s="373"/>
      <c r="X239" s="373"/>
      <c r="Y239" s="373"/>
      <c r="Z239" s="373"/>
    </row>
    <row r="240" ht="12.75" customHeight="1">
      <c r="A240" s="531"/>
      <c r="B240" s="486"/>
      <c r="C240" s="486"/>
      <c r="D240" s="486"/>
      <c r="E240" s="486"/>
      <c r="F240" s="493"/>
      <c r="G240" s="493"/>
      <c r="H240" s="486"/>
      <c r="I240" s="499"/>
      <c r="J240" s="499"/>
      <c r="K240" s="373"/>
      <c r="L240" s="373"/>
      <c r="M240" s="373"/>
      <c r="N240" s="373"/>
      <c r="O240" s="532"/>
      <c r="P240" s="532"/>
      <c r="Q240" s="532"/>
      <c r="R240" s="373"/>
      <c r="S240" s="373"/>
      <c r="T240" s="373"/>
      <c r="U240" s="373"/>
      <c r="V240" s="373"/>
      <c r="W240" s="373"/>
      <c r="X240" s="373"/>
      <c r="Y240" s="373"/>
      <c r="Z240" s="373"/>
    </row>
    <row r="241" ht="18.0" customHeight="1">
      <c r="A241" s="531"/>
      <c r="B241" s="486"/>
      <c r="C241" s="486"/>
      <c r="D241" s="486"/>
      <c r="E241" s="486"/>
      <c r="F241" s="493"/>
      <c r="G241" s="493"/>
      <c r="H241" s="486"/>
      <c r="I241" s="499"/>
      <c r="J241" s="499"/>
      <c r="K241" s="373"/>
      <c r="L241" s="373"/>
      <c r="M241" s="373"/>
      <c r="N241" s="373"/>
      <c r="O241" s="532"/>
      <c r="P241" s="532"/>
      <c r="Q241" s="532"/>
      <c r="R241" s="373"/>
      <c r="S241" s="373"/>
      <c r="T241" s="373"/>
      <c r="U241" s="373"/>
      <c r="V241" s="373"/>
      <c r="W241" s="373"/>
      <c r="X241" s="373"/>
      <c r="Y241" s="373"/>
      <c r="Z241" s="373"/>
    </row>
    <row r="242" ht="18.0" customHeight="1">
      <c r="A242" s="531"/>
      <c r="B242" s="486"/>
      <c r="C242" s="486"/>
      <c r="D242" s="486"/>
      <c r="E242" s="486"/>
      <c r="F242" s="493"/>
      <c r="G242" s="493"/>
      <c r="H242" s="486"/>
      <c r="I242" s="499"/>
      <c r="J242" s="499"/>
      <c r="K242" s="373"/>
      <c r="L242" s="373"/>
      <c r="M242" s="373"/>
      <c r="N242" s="373"/>
      <c r="O242" s="532"/>
      <c r="P242" s="532"/>
      <c r="Q242" s="532"/>
      <c r="R242" s="373"/>
      <c r="S242" s="373"/>
      <c r="T242" s="373"/>
      <c r="U242" s="373"/>
      <c r="V242" s="373"/>
      <c r="W242" s="373"/>
      <c r="X242" s="373"/>
      <c r="Y242" s="373"/>
      <c r="Z242" s="373"/>
    </row>
    <row r="243" ht="18.0" customHeight="1">
      <c r="A243" s="531"/>
      <c r="B243" s="486"/>
      <c r="C243" s="486"/>
      <c r="D243" s="486"/>
      <c r="E243" s="486"/>
      <c r="F243" s="493"/>
      <c r="G243" s="493"/>
      <c r="H243" s="486"/>
      <c r="I243" s="499"/>
      <c r="J243" s="499"/>
      <c r="K243" s="373"/>
      <c r="L243" s="373"/>
      <c r="M243" s="373"/>
      <c r="N243" s="373"/>
      <c r="O243" s="373"/>
      <c r="P243" s="373"/>
      <c r="Q243" s="373"/>
      <c r="R243" s="373"/>
      <c r="S243" s="373"/>
      <c r="T243" s="373"/>
      <c r="U243" s="373"/>
      <c r="V243" s="373"/>
      <c r="W243" s="533"/>
      <c r="X243" s="373"/>
      <c r="Y243" s="373"/>
      <c r="Z243" s="373"/>
    </row>
    <row r="244" ht="12.75" customHeight="1">
      <c r="A244" s="531"/>
      <c r="B244" s="373"/>
      <c r="C244" s="373"/>
      <c r="D244" s="373"/>
      <c r="E244" s="373"/>
      <c r="F244" s="530"/>
      <c r="G244" s="530"/>
      <c r="H244" s="373"/>
      <c r="I244" s="534"/>
      <c r="J244" s="534"/>
      <c r="K244" s="373"/>
      <c r="L244" s="373"/>
      <c r="M244" s="373"/>
      <c r="N244" s="373"/>
      <c r="O244" s="373"/>
      <c r="P244" s="373"/>
      <c r="Q244" s="373"/>
      <c r="R244" s="373"/>
      <c r="S244" s="373"/>
      <c r="T244" s="373"/>
      <c r="U244" s="373"/>
      <c r="V244" s="373"/>
      <c r="W244" s="533"/>
      <c r="X244" s="373"/>
      <c r="Y244" s="373"/>
      <c r="Z244" s="373"/>
    </row>
    <row r="245" ht="12.75" customHeight="1">
      <c r="A245" s="373"/>
      <c r="B245" s="373"/>
      <c r="C245" s="373"/>
      <c r="D245" s="373"/>
      <c r="E245" s="373"/>
      <c r="F245" s="528"/>
      <c r="G245" s="528"/>
      <c r="H245" s="373"/>
      <c r="I245" s="373"/>
      <c r="J245" s="373"/>
      <c r="K245" s="373"/>
      <c r="L245" s="373"/>
      <c r="M245" s="373"/>
      <c r="N245" s="373"/>
      <c r="O245" s="373"/>
      <c r="P245" s="373"/>
      <c r="Q245" s="373"/>
      <c r="R245" s="373"/>
      <c r="S245" s="373"/>
      <c r="T245" s="373"/>
      <c r="U245" s="373"/>
      <c r="V245" s="373"/>
      <c r="W245" s="533"/>
      <c r="X245" s="373"/>
      <c r="Y245" s="373"/>
      <c r="Z245" s="373"/>
    </row>
    <row r="246" ht="12.75" customHeight="1">
      <c r="A246" s="373"/>
      <c r="B246" s="373"/>
      <c r="C246" s="373"/>
      <c r="D246" s="373"/>
      <c r="E246" s="373"/>
      <c r="F246" s="528"/>
      <c r="G246" s="528"/>
      <c r="H246" s="373"/>
      <c r="I246" s="373"/>
      <c r="J246" s="373"/>
      <c r="K246" s="373"/>
      <c r="L246" s="373"/>
      <c r="M246" s="373"/>
      <c r="N246" s="373"/>
      <c r="O246" s="373"/>
      <c r="P246" s="373"/>
      <c r="Q246" s="373"/>
      <c r="R246" s="373"/>
      <c r="S246" s="373"/>
      <c r="T246" s="373"/>
      <c r="U246" s="373"/>
      <c r="V246" s="373"/>
      <c r="W246" s="533"/>
      <c r="X246" s="373"/>
      <c r="Y246" s="373"/>
      <c r="Z246" s="373"/>
    </row>
    <row r="247" ht="12.75" customHeight="1">
      <c r="A247" s="373"/>
      <c r="B247" s="373"/>
      <c r="C247" s="373"/>
      <c r="D247" s="373"/>
      <c r="E247" s="373"/>
      <c r="F247" s="528"/>
      <c r="G247" s="528"/>
      <c r="H247" s="373"/>
      <c r="I247" s="373"/>
      <c r="J247" s="373"/>
      <c r="K247" s="373"/>
      <c r="L247" s="373"/>
      <c r="M247" s="373"/>
      <c r="N247" s="373"/>
      <c r="O247" s="373"/>
      <c r="P247" s="373"/>
      <c r="Q247" s="373"/>
      <c r="R247" s="373"/>
      <c r="S247" s="373"/>
      <c r="T247" s="373"/>
      <c r="U247" s="373"/>
      <c r="V247" s="373"/>
      <c r="W247" s="533"/>
      <c r="X247" s="373"/>
      <c r="Y247" s="373"/>
      <c r="Z247" s="373"/>
    </row>
    <row r="248" ht="12.75" customHeight="1">
      <c r="A248" s="140"/>
      <c r="B248" s="373"/>
      <c r="C248" s="373"/>
      <c r="D248" s="373"/>
      <c r="E248" s="373"/>
      <c r="F248" s="528"/>
      <c r="G248" s="528"/>
      <c r="H248" s="373"/>
      <c r="I248" s="373"/>
      <c r="J248" s="373"/>
      <c r="K248" s="373"/>
      <c r="L248" s="373"/>
      <c r="M248" s="373"/>
      <c r="N248" s="373"/>
      <c r="O248" s="373"/>
      <c r="P248" s="373"/>
      <c r="Q248" s="373"/>
      <c r="R248" s="373"/>
      <c r="S248" s="373"/>
      <c r="T248" s="373"/>
      <c r="U248" s="373"/>
      <c r="V248" s="373"/>
      <c r="W248" s="533"/>
      <c r="X248" s="373"/>
      <c r="Y248" s="373"/>
      <c r="Z248" s="373"/>
    </row>
    <row r="249" ht="12.75" customHeight="1">
      <c r="A249" s="373"/>
      <c r="B249" s="373"/>
      <c r="C249" s="373"/>
      <c r="D249" s="373"/>
      <c r="E249" s="373"/>
      <c r="F249" s="528"/>
      <c r="G249" s="528"/>
      <c r="H249" s="373"/>
      <c r="I249" s="373"/>
      <c r="J249" s="373"/>
      <c r="K249" s="373"/>
      <c r="L249" s="373"/>
      <c r="M249" s="373"/>
      <c r="N249" s="373"/>
      <c r="O249" s="373"/>
      <c r="P249" s="373"/>
      <c r="Q249" s="373"/>
      <c r="R249" s="373"/>
      <c r="S249" s="373"/>
      <c r="T249" s="373"/>
      <c r="U249" s="373"/>
      <c r="V249" s="373"/>
      <c r="W249" s="533"/>
      <c r="X249" s="373"/>
      <c r="Y249" s="373"/>
      <c r="Z249" s="373"/>
    </row>
    <row r="250" ht="33.75" customHeight="1">
      <c r="A250" s="373"/>
      <c r="B250" s="505"/>
      <c r="C250" s="529"/>
      <c r="D250" s="529"/>
      <c r="E250" s="529"/>
      <c r="F250" s="530"/>
      <c r="G250" s="530"/>
      <c r="H250" s="505"/>
      <c r="I250" s="505"/>
      <c r="J250" s="505"/>
      <c r="K250" s="373"/>
      <c r="L250" s="373"/>
      <c r="M250" s="373"/>
      <c r="N250" s="373"/>
      <c r="O250" s="373"/>
      <c r="P250" s="373"/>
      <c r="Q250" s="373"/>
      <c r="R250" s="373"/>
      <c r="S250" s="373"/>
      <c r="T250" s="373"/>
      <c r="U250" s="373"/>
      <c r="V250" s="373"/>
      <c r="W250" s="533"/>
      <c r="X250" s="373"/>
      <c r="Y250" s="373"/>
      <c r="Z250" s="373"/>
    </row>
    <row r="251" ht="12.75" customHeight="1">
      <c r="A251" s="531"/>
      <c r="B251" s="535"/>
      <c r="C251" s="534"/>
      <c r="D251" s="534"/>
      <c r="E251" s="534"/>
      <c r="F251" s="536"/>
      <c r="G251" s="536"/>
      <c r="H251" s="534"/>
      <c r="I251" s="534"/>
      <c r="J251" s="534"/>
      <c r="K251" s="373"/>
      <c r="L251" s="373"/>
      <c r="M251" s="373"/>
      <c r="N251" s="373"/>
      <c r="O251" s="373"/>
      <c r="P251" s="373"/>
      <c r="Q251" s="373"/>
      <c r="R251" s="373"/>
      <c r="S251" s="373"/>
      <c r="T251" s="373"/>
      <c r="U251" s="373"/>
      <c r="V251" s="373"/>
      <c r="W251" s="533"/>
      <c r="X251" s="373"/>
      <c r="Y251" s="373"/>
      <c r="Z251" s="373"/>
    </row>
    <row r="252" ht="12.75" customHeight="1">
      <c r="A252" s="531"/>
      <c r="B252" s="535"/>
      <c r="C252" s="534"/>
      <c r="D252" s="534"/>
      <c r="E252" s="534"/>
      <c r="F252" s="536"/>
      <c r="G252" s="536"/>
      <c r="H252" s="534"/>
      <c r="I252" s="534"/>
      <c r="J252" s="534"/>
      <c r="K252" s="373"/>
      <c r="L252" s="373"/>
      <c r="M252" s="373"/>
      <c r="N252" s="373"/>
      <c r="O252" s="373"/>
      <c r="P252" s="373"/>
      <c r="Q252" s="373"/>
      <c r="R252" s="373"/>
      <c r="S252" s="373"/>
      <c r="T252" s="373"/>
      <c r="U252" s="373"/>
      <c r="V252" s="373"/>
      <c r="W252" s="533"/>
      <c r="X252" s="373"/>
      <c r="Y252" s="373"/>
      <c r="Z252" s="373"/>
    </row>
    <row r="253" ht="12.75" customHeight="1">
      <c r="A253" s="531"/>
      <c r="B253" s="535"/>
      <c r="C253" s="534"/>
      <c r="D253" s="534"/>
      <c r="E253" s="534"/>
      <c r="F253" s="536"/>
      <c r="G253" s="536"/>
      <c r="H253" s="534"/>
      <c r="I253" s="534"/>
      <c r="J253" s="534"/>
      <c r="K253" s="373"/>
      <c r="L253" s="373"/>
      <c r="M253" s="373"/>
      <c r="N253" s="373"/>
      <c r="O253" s="373"/>
      <c r="P253" s="373"/>
      <c r="Q253" s="373"/>
      <c r="R253" s="373"/>
      <c r="S253" s="373"/>
      <c r="T253" s="373"/>
      <c r="U253" s="373"/>
      <c r="V253" s="373"/>
      <c r="W253" s="533"/>
      <c r="X253" s="373"/>
      <c r="Y253" s="373"/>
      <c r="Z253" s="373"/>
    </row>
    <row r="254" ht="12.75" customHeight="1">
      <c r="A254" s="531"/>
      <c r="B254" s="535"/>
      <c r="C254" s="534"/>
      <c r="D254" s="534"/>
      <c r="E254" s="534"/>
      <c r="F254" s="537"/>
      <c r="G254" s="537"/>
      <c r="H254" s="534"/>
      <c r="I254" s="534"/>
      <c r="J254" s="534"/>
      <c r="K254" s="373"/>
      <c r="L254" s="373"/>
      <c r="M254" s="373"/>
      <c r="N254" s="373"/>
      <c r="O254" s="373"/>
      <c r="P254" s="373"/>
      <c r="Q254" s="373"/>
      <c r="R254" s="373"/>
      <c r="S254" s="373"/>
      <c r="T254" s="373"/>
      <c r="U254" s="373"/>
      <c r="V254" s="373"/>
      <c r="W254" s="528"/>
      <c r="X254" s="373"/>
      <c r="Y254" s="373"/>
      <c r="Z254" s="373"/>
    </row>
    <row r="255" ht="12.75" customHeight="1">
      <c r="A255" s="531"/>
      <c r="B255" s="535"/>
      <c r="C255" s="534"/>
      <c r="D255" s="534"/>
      <c r="E255" s="534"/>
      <c r="F255" s="537"/>
      <c r="G255" s="537"/>
      <c r="H255" s="534"/>
      <c r="I255" s="534"/>
      <c r="J255" s="534"/>
      <c r="K255" s="373"/>
      <c r="L255" s="373"/>
      <c r="M255" s="373"/>
      <c r="N255" s="373"/>
      <c r="O255" s="373"/>
      <c r="P255" s="373"/>
      <c r="Q255" s="373"/>
      <c r="R255" s="373"/>
      <c r="S255" s="373"/>
      <c r="T255" s="373"/>
      <c r="U255" s="373"/>
      <c r="V255" s="373"/>
      <c r="W255" s="533"/>
      <c r="X255" s="373"/>
      <c r="Y255" s="373"/>
      <c r="Z255" s="373"/>
    </row>
    <row r="256" ht="12.75" customHeight="1">
      <c r="A256" s="531"/>
      <c r="B256" s="535"/>
      <c r="C256" s="538"/>
      <c r="D256" s="534"/>
      <c r="E256" s="534"/>
      <c r="F256" s="537"/>
      <c r="G256" s="537"/>
      <c r="H256" s="534"/>
      <c r="I256" s="534"/>
      <c r="J256" s="534"/>
      <c r="K256" s="373"/>
      <c r="L256" s="373"/>
      <c r="M256" s="373"/>
      <c r="N256" s="373"/>
      <c r="O256" s="373"/>
      <c r="P256" s="373"/>
      <c r="Q256" s="373"/>
      <c r="R256" s="373"/>
      <c r="S256" s="373"/>
      <c r="T256" s="373"/>
      <c r="U256" s="373"/>
      <c r="V256" s="373"/>
      <c r="W256" s="533"/>
      <c r="X256" s="373"/>
      <c r="Y256" s="373"/>
      <c r="Z256" s="373"/>
    </row>
    <row r="257" ht="12.75" customHeight="1">
      <c r="A257" s="373"/>
      <c r="B257" s="373"/>
      <c r="C257" s="373"/>
      <c r="D257" s="373"/>
      <c r="E257" s="373"/>
      <c r="F257" s="530"/>
      <c r="G257" s="530"/>
      <c r="H257" s="373"/>
      <c r="I257" s="534"/>
      <c r="J257" s="534"/>
      <c r="K257" s="373"/>
      <c r="L257" s="373"/>
      <c r="M257" s="373"/>
      <c r="N257" s="373"/>
      <c r="O257" s="373"/>
      <c r="P257" s="373"/>
      <c r="Q257" s="373"/>
      <c r="R257" s="373"/>
      <c r="S257" s="373"/>
      <c r="T257" s="373"/>
      <c r="U257" s="373"/>
      <c r="V257" s="373"/>
      <c r="W257" s="533"/>
      <c r="X257" s="373"/>
      <c r="Y257" s="373"/>
      <c r="Z257" s="373"/>
    </row>
    <row r="258" ht="12.75" customHeight="1">
      <c r="A258" s="373"/>
      <c r="B258" s="373"/>
      <c r="C258" s="373"/>
      <c r="D258" s="373"/>
      <c r="E258" s="373"/>
      <c r="F258" s="528"/>
      <c r="G258" s="528"/>
      <c r="H258" s="373"/>
      <c r="I258" s="373"/>
      <c r="J258" s="373"/>
      <c r="K258" s="373"/>
      <c r="L258" s="373"/>
      <c r="M258" s="373"/>
      <c r="N258" s="373"/>
      <c r="O258" s="373"/>
      <c r="P258" s="373"/>
      <c r="Q258" s="373"/>
      <c r="R258" s="373"/>
      <c r="S258" s="373"/>
      <c r="T258" s="373"/>
      <c r="U258" s="373"/>
      <c r="V258" s="373"/>
      <c r="W258" s="533"/>
      <c r="X258" s="373"/>
      <c r="Y258" s="373"/>
      <c r="Z258" s="373"/>
    </row>
    <row r="259" ht="12.75" customHeight="1">
      <c r="A259" s="373"/>
      <c r="B259" s="373"/>
      <c r="C259" s="373"/>
      <c r="D259" s="373"/>
      <c r="E259" s="373"/>
      <c r="F259" s="528"/>
      <c r="G259" s="528"/>
      <c r="H259" s="373"/>
      <c r="I259" s="373"/>
      <c r="J259" s="373"/>
      <c r="K259" s="373"/>
      <c r="L259" s="373"/>
      <c r="M259" s="373"/>
      <c r="N259" s="373"/>
      <c r="O259" s="373"/>
      <c r="P259" s="373"/>
      <c r="Q259" s="373"/>
      <c r="R259" s="373"/>
      <c r="S259" s="373"/>
      <c r="T259" s="373"/>
      <c r="U259" s="373"/>
      <c r="V259" s="373"/>
      <c r="W259" s="533"/>
      <c r="X259" s="373"/>
      <c r="Y259" s="373"/>
      <c r="Z259" s="373"/>
    </row>
    <row r="260" ht="12.75" customHeight="1">
      <c r="A260" s="373"/>
      <c r="B260" s="373"/>
      <c r="C260" s="373"/>
      <c r="D260" s="373"/>
      <c r="E260" s="373"/>
      <c r="F260" s="528"/>
      <c r="G260" s="528"/>
      <c r="H260" s="373"/>
      <c r="I260" s="373"/>
      <c r="J260" s="373"/>
      <c r="K260" s="373"/>
      <c r="L260" s="373"/>
      <c r="M260" s="373"/>
      <c r="N260" s="373"/>
      <c r="O260" s="373"/>
      <c r="P260" s="373"/>
      <c r="Q260" s="373"/>
      <c r="R260" s="373"/>
      <c r="S260" s="373"/>
      <c r="T260" s="373"/>
      <c r="U260" s="373"/>
      <c r="V260" s="373"/>
      <c r="W260" s="533"/>
      <c r="X260" s="373"/>
      <c r="Y260" s="373"/>
      <c r="Z260" s="373"/>
    </row>
    <row r="261" ht="12.75" customHeight="1">
      <c r="A261" s="539"/>
      <c r="B261" s="373"/>
      <c r="C261" s="373"/>
      <c r="D261" s="373"/>
      <c r="E261" s="373"/>
      <c r="F261" s="528"/>
      <c r="G261" s="528"/>
      <c r="H261" s="373"/>
      <c r="I261" s="373"/>
      <c r="J261" s="373"/>
      <c r="K261" s="373"/>
      <c r="L261" s="373"/>
      <c r="M261" s="373"/>
      <c r="N261" s="373"/>
      <c r="O261" s="373"/>
      <c r="P261" s="373"/>
      <c r="Q261" s="373"/>
      <c r="R261" s="373"/>
      <c r="S261" s="373"/>
      <c r="T261" s="373"/>
      <c r="U261" s="373"/>
      <c r="V261" s="373"/>
      <c r="W261" s="533"/>
      <c r="X261" s="373"/>
      <c r="Y261" s="373"/>
      <c r="Z261" s="373"/>
    </row>
    <row r="262" ht="12.75" customHeight="1">
      <c r="A262" s="540"/>
      <c r="B262" s="541"/>
      <c r="C262" s="541"/>
      <c r="D262" s="541"/>
      <c r="E262" s="541"/>
      <c r="F262" s="542"/>
      <c r="G262" s="542"/>
      <c r="H262" s="541"/>
      <c r="I262" s="540"/>
      <c r="J262" s="540"/>
      <c r="K262" s="540"/>
      <c r="L262" s="540"/>
      <c r="M262" s="540"/>
      <c r="N262" s="540"/>
      <c r="O262" s="540"/>
      <c r="P262" s="540"/>
      <c r="Q262" s="540"/>
      <c r="R262" s="540"/>
      <c r="S262" s="540"/>
      <c r="T262" s="540"/>
      <c r="U262" s="540"/>
      <c r="V262" s="540"/>
      <c r="W262" s="533"/>
      <c r="X262" s="540"/>
      <c r="Y262" s="540"/>
      <c r="Z262" s="540"/>
    </row>
    <row r="263" ht="12.75" customHeight="1">
      <c r="A263" s="505"/>
      <c r="B263" s="505"/>
      <c r="C263" s="505"/>
      <c r="D263" s="505"/>
      <c r="E263" s="505"/>
      <c r="F263" s="543"/>
      <c r="G263" s="543"/>
      <c r="H263" s="505"/>
      <c r="I263" s="373"/>
      <c r="J263" s="373"/>
      <c r="K263" s="373"/>
      <c r="L263" s="373"/>
      <c r="M263" s="373"/>
      <c r="N263" s="373"/>
      <c r="O263" s="373"/>
      <c r="P263" s="373"/>
      <c r="Q263" s="373"/>
      <c r="R263" s="373"/>
      <c r="S263" s="373"/>
      <c r="T263" s="373"/>
      <c r="U263" s="373"/>
      <c r="V263" s="373"/>
      <c r="W263" s="533"/>
      <c r="X263" s="373"/>
      <c r="Y263" s="373"/>
      <c r="Z263" s="373"/>
    </row>
    <row r="264" ht="12.75" customHeight="1">
      <c r="A264" s="505"/>
      <c r="B264" s="505"/>
      <c r="C264" s="544"/>
      <c r="D264" s="545"/>
      <c r="E264" s="545"/>
      <c r="F264" s="546"/>
      <c r="G264" s="546"/>
      <c r="H264" s="545"/>
      <c r="I264" s="373"/>
      <c r="J264" s="373"/>
      <c r="K264" s="373"/>
      <c r="L264" s="373"/>
      <c r="M264" s="373"/>
      <c r="N264" s="373"/>
      <c r="O264" s="373"/>
      <c r="P264" s="373"/>
      <c r="Q264" s="373"/>
      <c r="R264" s="373"/>
      <c r="S264" s="373"/>
      <c r="T264" s="373"/>
      <c r="U264" s="373"/>
      <c r="V264" s="373"/>
      <c r="W264" s="533"/>
      <c r="X264" s="373"/>
      <c r="Y264" s="373"/>
      <c r="Z264" s="373"/>
    </row>
    <row r="265" ht="12.75" customHeight="1">
      <c r="A265" s="505"/>
      <c r="B265" s="531"/>
      <c r="C265" s="547"/>
      <c r="D265" s="547"/>
      <c r="E265" s="547"/>
      <c r="F265" s="548"/>
      <c r="G265" s="548"/>
      <c r="H265" s="547"/>
      <c r="I265" s="373"/>
      <c r="J265" s="373"/>
      <c r="K265" s="373"/>
      <c r="L265" s="373"/>
      <c r="M265" s="373"/>
      <c r="N265" s="373"/>
      <c r="O265" s="373"/>
      <c r="P265" s="373"/>
      <c r="Q265" s="373"/>
      <c r="R265" s="373"/>
      <c r="S265" s="373"/>
      <c r="T265" s="373"/>
      <c r="U265" s="373"/>
      <c r="V265" s="373"/>
      <c r="W265" s="533"/>
      <c r="X265" s="373"/>
      <c r="Y265" s="373"/>
      <c r="Z265" s="373"/>
    </row>
    <row r="266" ht="12.75" customHeight="1">
      <c r="A266" s="373"/>
      <c r="B266" s="373"/>
      <c r="C266" s="373"/>
      <c r="D266" s="487" t="s">
        <v>50</v>
      </c>
      <c r="E266" s="487" t="s">
        <v>48</v>
      </c>
      <c r="F266" s="543">
        <f>+D263+E263+F263+H263</f>
        <v>0</v>
      </c>
      <c r="G266" s="530"/>
      <c r="H266" s="373"/>
      <c r="I266" s="373"/>
      <c r="J266" s="373"/>
      <c r="K266" s="373"/>
      <c r="L266" s="373"/>
      <c r="M266" s="373"/>
      <c r="N266" s="373"/>
      <c r="O266" s="373"/>
      <c r="P266" s="373"/>
      <c r="Q266" s="373"/>
      <c r="R266" s="373"/>
      <c r="S266" s="373"/>
      <c r="T266" s="373"/>
      <c r="U266" s="373"/>
      <c r="V266" s="373"/>
      <c r="W266" s="537"/>
      <c r="X266" s="373"/>
      <c r="Y266" s="373"/>
      <c r="Z266" s="373"/>
    </row>
    <row r="267" ht="12.75" customHeight="1">
      <c r="A267" s="373"/>
      <c r="B267" s="373"/>
      <c r="C267" s="373"/>
      <c r="D267" s="538"/>
      <c r="E267" s="487" t="s">
        <v>49</v>
      </c>
      <c r="F267" s="546" t="str">
        <f>+F266/B263</f>
        <v>#DIV/0!</v>
      </c>
      <c r="G267" s="546"/>
      <c r="H267" s="373"/>
      <c r="I267" s="373"/>
      <c r="J267" s="373"/>
      <c r="K267" s="373"/>
      <c r="L267" s="373"/>
      <c r="M267" s="373"/>
      <c r="N267" s="373"/>
      <c r="O267" s="373"/>
      <c r="P267" s="373"/>
      <c r="Q267" s="373"/>
      <c r="R267" s="373"/>
      <c r="S267" s="373"/>
      <c r="T267" s="373"/>
      <c r="U267" s="373"/>
      <c r="V267" s="373"/>
      <c r="W267" s="537"/>
      <c r="X267" s="373"/>
      <c r="Y267" s="373"/>
      <c r="Z267" s="373"/>
    </row>
    <row r="268" ht="12.75" customHeight="1">
      <c r="A268" s="540"/>
      <c r="B268" s="540"/>
      <c r="C268" s="487" t="s">
        <v>51</v>
      </c>
      <c r="D268" s="540"/>
      <c r="E268" s="540"/>
      <c r="F268" s="549"/>
      <c r="G268" s="549"/>
      <c r="H268" s="540"/>
      <c r="I268" s="373"/>
      <c r="J268" s="373"/>
      <c r="K268" s="373"/>
      <c r="L268" s="373"/>
      <c r="M268" s="373"/>
      <c r="N268" s="373"/>
      <c r="O268" s="373"/>
      <c r="P268" s="373"/>
      <c r="Q268" s="373"/>
      <c r="R268" s="373"/>
      <c r="S268" s="373"/>
      <c r="T268" s="373"/>
      <c r="U268" s="373"/>
      <c r="V268" s="373"/>
      <c r="W268" s="528"/>
      <c r="X268" s="373"/>
      <c r="Y268" s="373"/>
      <c r="Z268" s="373"/>
    </row>
    <row r="269" ht="12.75" customHeight="1">
      <c r="A269" s="540"/>
      <c r="B269" s="540"/>
      <c r="C269" s="540"/>
      <c r="D269" s="487" t="s">
        <v>52</v>
      </c>
      <c r="E269" s="540"/>
      <c r="F269" s="549">
        <f>+F268*(F266-F263)</f>
        <v>0</v>
      </c>
      <c r="G269" s="549"/>
      <c r="H269" s="540"/>
      <c r="I269" s="373"/>
      <c r="J269" s="373"/>
      <c r="K269" s="373"/>
      <c r="L269" s="373"/>
      <c r="M269" s="373"/>
      <c r="N269" s="373"/>
      <c r="O269" s="373"/>
      <c r="P269" s="373"/>
      <c r="Q269" s="373"/>
      <c r="R269" s="373"/>
      <c r="S269" s="373"/>
      <c r="T269" s="373"/>
      <c r="U269" s="373"/>
      <c r="V269" s="373"/>
      <c r="W269" s="373"/>
      <c r="X269" s="373"/>
      <c r="Y269" s="373"/>
      <c r="Z269" s="373"/>
    </row>
    <row r="270" ht="12.75" customHeight="1">
      <c r="A270" s="373"/>
      <c r="B270" s="373"/>
      <c r="C270" s="373"/>
      <c r="D270" s="373"/>
      <c r="E270" s="373"/>
      <c r="F270" s="528"/>
      <c r="G270" s="528"/>
      <c r="H270" s="373"/>
      <c r="I270" s="373"/>
      <c r="J270" s="373"/>
      <c r="K270" s="373"/>
      <c r="L270" s="373"/>
      <c r="M270" s="373"/>
      <c r="N270" s="373"/>
      <c r="O270" s="373"/>
      <c r="P270" s="373"/>
      <c r="Q270" s="373"/>
      <c r="R270" s="373"/>
      <c r="S270" s="373"/>
      <c r="T270" s="373"/>
      <c r="U270" s="373"/>
      <c r="V270" s="373"/>
      <c r="W270" s="373"/>
      <c r="X270" s="373"/>
      <c r="Y270" s="373"/>
      <c r="Z270" s="373"/>
    </row>
    <row r="271" ht="12.75" customHeight="1">
      <c r="A271" s="373"/>
      <c r="B271" s="373"/>
      <c r="C271" s="373"/>
      <c r="D271" s="373"/>
      <c r="E271" s="373"/>
      <c r="F271" s="528"/>
      <c r="G271" s="528"/>
      <c r="H271" s="373"/>
      <c r="I271" s="373"/>
      <c r="J271" s="373"/>
      <c r="K271" s="373"/>
      <c r="L271" s="373"/>
      <c r="M271" s="373"/>
      <c r="N271" s="373"/>
      <c r="O271" s="373"/>
      <c r="P271" s="373"/>
      <c r="Q271" s="373"/>
      <c r="R271" s="373"/>
      <c r="S271" s="373"/>
      <c r="T271" s="373"/>
      <c r="U271" s="373"/>
      <c r="V271" s="373"/>
      <c r="W271" s="373"/>
      <c r="X271" s="373"/>
      <c r="Y271" s="373"/>
      <c r="Z271" s="373"/>
    </row>
    <row r="272" ht="12.75" customHeight="1">
      <c r="A272" s="373"/>
      <c r="B272" s="373"/>
      <c r="C272" s="373"/>
      <c r="D272" s="373"/>
      <c r="E272" s="373"/>
      <c r="F272" s="528"/>
      <c r="G272" s="528"/>
      <c r="H272" s="373"/>
      <c r="I272" s="373"/>
      <c r="J272" s="373"/>
      <c r="K272" s="373"/>
      <c r="L272" s="373"/>
      <c r="M272" s="373"/>
      <c r="N272" s="373"/>
      <c r="O272" s="373"/>
      <c r="P272" s="373"/>
      <c r="Q272" s="373"/>
      <c r="R272" s="373"/>
      <c r="S272" s="373"/>
      <c r="T272" s="373"/>
      <c r="U272" s="373"/>
      <c r="V272" s="373"/>
      <c r="W272" s="373"/>
      <c r="X272" s="373"/>
      <c r="Y272" s="373"/>
      <c r="Z272" s="373"/>
    </row>
    <row r="273" ht="12.75" customHeight="1">
      <c r="A273" s="373"/>
      <c r="B273" s="373"/>
      <c r="C273" s="373"/>
      <c r="D273" s="373"/>
      <c r="E273" s="373"/>
      <c r="F273" s="528"/>
      <c r="G273" s="528"/>
      <c r="H273" s="373"/>
      <c r="I273" s="373"/>
      <c r="J273" s="373"/>
      <c r="K273" s="373"/>
      <c r="L273" s="373"/>
      <c r="M273" s="373"/>
      <c r="N273" s="373"/>
      <c r="O273" s="373"/>
      <c r="P273" s="373"/>
      <c r="Q273" s="373"/>
      <c r="R273" s="373"/>
      <c r="S273" s="373"/>
      <c r="T273" s="373"/>
      <c r="U273" s="373"/>
      <c r="V273" s="373"/>
      <c r="W273" s="373"/>
      <c r="X273" s="373"/>
      <c r="Y273" s="373"/>
      <c r="Z273" s="373"/>
    </row>
    <row r="274" ht="12.75" customHeight="1">
      <c r="A274" s="373"/>
      <c r="B274" s="373"/>
      <c r="C274" s="373"/>
      <c r="D274" s="373"/>
      <c r="E274" s="373"/>
      <c r="F274" s="528"/>
      <c r="G274" s="528"/>
      <c r="H274" s="373"/>
      <c r="I274" s="373"/>
      <c r="J274" s="373"/>
      <c r="K274" s="373"/>
      <c r="L274" s="373"/>
      <c r="M274" s="373"/>
      <c r="N274" s="373"/>
      <c r="O274" s="373"/>
      <c r="P274" s="373"/>
      <c r="Q274" s="373"/>
      <c r="R274" s="373"/>
      <c r="S274" s="373"/>
      <c r="T274" s="373"/>
      <c r="U274" s="373"/>
      <c r="V274" s="373"/>
      <c r="W274" s="373"/>
      <c r="X274" s="373"/>
      <c r="Y274" s="373"/>
      <c r="Z274" s="373"/>
    </row>
    <row r="275" ht="12.75" customHeight="1">
      <c r="A275" s="373"/>
      <c r="B275" s="373"/>
      <c r="C275" s="373"/>
      <c r="D275" s="373"/>
      <c r="E275" s="373"/>
      <c r="F275" s="528"/>
      <c r="G275" s="528"/>
      <c r="H275" s="373"/>
      <c r="I275" s="373"/>
      <c r="J275" s="373"/>
      <c r="K275" s="373"/>
      <c r="L275" s="373"/>
      <c r="M275" s="373"/>
      <c r="N275" s="373"/>
      <c r="O275" s="373"/>
      <c r="P275" s="373"/>
      <c r="Q275" s="373"/>
      <c r="R275" s="373"/>
      <c r="S275" s="373"/>
      <c r="T275" s="373"/>
      <c r="U275" s="373"/>
      <c r="V275" s="373"/>
      <c r="W275" s="373"/>
      <c r="X275" s="373"/>
      <c r="Y275" s="373"/>
      <c r="Z275" s="373"/>
    </row>
    <row r="276" ht="12.75" customHeight="1">
      <c r="A276" s="373"/>
      <c r="B276" s="373"/>
      <c r="C276" s="373"/>
      <c r="D276" s="373"/>
      <c r="E276" s="373"/>
      <c r="F276" s="528"/>
      <c r="G276" s="528"/>
      <c r="H276" s="373"/>
      <c r="I276" s="373"/>
      <c r="J276" s="373"/>
      <c r="K276" s="373"/>
      <c r="L276" s="373"/>
      <c r="M276" s="373"/>
      <c r="N276" s="373"/>
      <c r="O276" s="373"/>
      <c r="P276" s="373"/>
      <c r="Q276" s="373"/>
      <c r="R276" s="373"/>
      <c r="S276" s="373"/>
      <c r="T276" s="373"/>
      <c r="U276" s="373"/>
      <c r="V276" s="373"/>
      <c r="W276" s="373"/>
      <c r="X276" s="373"/>
      <c r="Y276" s="373"/>
      <c r="Z276" s="373"/>
    </row>
    <row r="277" ht="12.75" customHeight="1">
      <c r="A277" s="373"/>
      <c r="B277" s="373"/>
      <c r="C277" s="373"/>
      <c r="D277" s="373"/>
      <c r="E277" s="373"/>
      <c r="F277" s="528"/>
      <c r="G277" s="528"/>
      <c r="H277" s="373"/>
      <c r="I277" s="373"/>
      <c r="J277" s="373"/>
      <c r="K277" s="373"/>
      <c r="L277" s="373"/>
      <c r="M277" s="373"/>
      <c r="N277" s="373"/>
      <c r="O277" s="373"/>
      <c r="P277" s="373"/>
      <c r="Q277" s="373"/>
      <c r="R277" s="373"/>
      <c r="S277" s="373"/>
      <c r="T277" s="373"/>
      <c r="U277" s="373"/>
      <c r="V277" s="373"/>
      <c r="W277" s="373"/>
      <c r="X277" s="373"/>
      <c r="Y277" s="373"/>
      <c r="Z277" s="373"/>
    </row>
    <row r="278" ht="12.75" customHeight="1">
      <c r="A278" s="373"/>
      <c r="B278" s="373"/>
      <c r="C278" s="373"/>
      <c r="D278" s="373"/>
      <c r="E278" s="373"/>
      <c r="F278" s="528"/>
      <c r="G278" s="528"/>
      <c r="H278" s="373"/>
      <c r="I278" s="373"/>
      <c r="J278" s="373"/>
      <c r="K278" s="373"/>
      <c r="L278" s="373"/>
      <c r="M278" s="373"/>
      <c r="N278" s="373"/>
      <c r="O278" s="373"/>
      <c r="P278" s="373"/>
      <c r="Q278" s="373"/>
      <c r="R278" s="373"/>
      <c r="S278" s="373"/>
      <c r="T278" s="373"/>
      <c r="U278" s="373"/>
      <c r="V278" s="373"/>
      <c r="W278" s="373"/>
      <c r="X278" s="373"/>
      <c r="Y278" s="373"/>
      <c r="Z278" s="373"/>
    </row>
    <row r="279" ht="12.75" customHeight="1">
      <c r="A279" s="373"/>
      <c r="B279" s="373"/>
      <c r="C279" s="373"/>
      <c r="D279" s="373"/>
      <c r="E279" s="373"/>
      <c r="F279" s="528"/>
      <c r="G279" s="528"/>
      <c r="H279" s="373"/>
      <c r="I279" s="373"/>
      <c r="J279" s="373"/>
      <c r="K279" s="373"/>
      <c r="L279" s="373"/>
      <c r="M279" s="373"/>
      <c r="N279" s="373"/>
      <c r="O279" s="373"/>
      <c r="P279" s="373"/>
      <c r="Q279" s="373"/>
      <c r="R279" s="373"/>
      <c r="S279" s="373"/>
      <c r="T279" s="373"/>
      <c r="U279" s="373"/>
      <c r="V279" s="373"/>
      <c r="W279" s="373"/>
      <c r="X279" s="373"/>
      <c r="Y279" s="373"/>
      <c r="Z279" s="373"/>
    </row>
    <row r="280" ht="12.75" customHeight="1">
      <c r="A280" s="373"/>
      <c r="B280" s="373"/>
      <c r="C280" s="373"/>
      <c r="D280" s="373"/>
      <c r="E280" s="373"/>
      <c r="F280" s="528"/>
      <c r="G280" s="528"/>
      <c r="H280" s="373"/>
      <c r="I280" s="373"/>
      <c r="J280" s="373"/>
      <c r="K280" s="373"/>
      <c r="L280" s="373"/>
      <c r="M280" s="373"/>
      <c r="N280" s="373"/>
      <c r="O280" s="373"/>
      <c r="P280" s="373"/>
      <c r="Q280" s="373"/>
      <c r="R280" s="373"/>
      <c r="S280" s="373"/>
      <c r="T280" s="373"/>
      <c r="U280" s="373"/>
      <c r="V280" s="373"/>
      <c r="W280" s="373"/>
      <c r="X280" s="373"/>
      <c r="Y280" s="373"/>
      <c r="Z280" s="373"/>
    </row>
    <row r="281" ht="12.75" customHeight="1">
      <c r="A281" s="373"/>
      <c r="B281" s="373"/>
      <c r="C281" s="373"/>
      <c r="D281" s="373"/>
      <c r="E281" s="373"/>
      <c r="F281" s="528"/>
      <c r="G281" s="528"/>
      <c r="H281" s="373"/>
      <c r="I281" s="373"/>
      <c r="J281" s="373"/>
      <c r="K281" s="373"/>
      <c r="L281" s="373"/>
      <c r="M281" s="373"/>
      <c r="N281" s="373"/>
      <c r="O281" s="373"/>
      <c r="P281" s="373"/>
      <c r="Q281" s="373"/>
      <c r="R281" s="373"/>
      <c r="S281" s="373"/>
      <c r="T281" s="373"/>
      <c r="U281" s="373"/>
      <c r="V281" s="373"/>
      <c r="W281" s="373"/>
      <c r="X281" s="373"/>
      <c r="Y281" s="373"/>
      <c r="Z281" s="373"/>
    </row>
    <row r="282" ht="12.75" customHeight="1">
      <c r="A282" s="373"/>
      <c r="B282" s="373"/>
      <c r="C282" s="373"/>
      <c r="D282" s="373"/>
      <c r="E282" s="373"/>
      <c r="F282" s="528"/>
      <c r="G282" s="528"/>
      <c r="H282" s="373"/>
      <c r="I282" s="373"/>
      <c r="J282" s="373"/>
      <c r="K282" s="373"/>
      <c r="L282" s="373"/>
      <c r="M282" s="373"/>
      <c r="N282" s="373"/>
      <c r="O282" s="373"/>
      <c r="P282" s="373"/>
      <c r="Q282" s="373"/>
      <c r="R282" s="373"/>
      <c r="S282" s="373"/>
      <c r="T282" s="373"/>
      <c r="U282" s="373"/>
      <c r="V282" s="373"/>
      <c r="W282" s="373"/>
      <c r="X282" s="373"/>
      <c r="Y282" s="373"/>
      <c r="Z282" s="373"/>
    </row>
    <row r="283" ht="12.75" customHeight="1">
      <c r="A283" s="373"/>
      <c r="B283" s="373"/>
      <c r="C283" s="373"/>
      <c r="D283" s="373"/>
      <c r="E283" s="373"/>
      <c r="F283" s="528"/>
      <c r="G283" s="528"/>
      <c r="H283" s="373"/>
      <c r="I283" s="373"/>
      <c r="J283" s="373"/>
      <c r="K283" s="373"/>
      <c r="L283" s="373"/>
      <c r="M283" s="373"/>
      <c r="N283" s="373"/>
      <c r="O283" s="373"/>
      <c r="P283" s="373"/>
      <c r="Q283" s="373"/>
      <c r="R283" s="373"/>
      <c r="S283" s="373"/>
      <c r="T283" s="373"/>
      <c r="U283" s="373"/>
      <c r="V283" s="373"/>
      <c r="W283" s="373"/>
      <c r="X283" s="373"/>
      <c r="Y283" s="373"/>
      <c r="Z283" s="373"/>
    </row>
    <row r="284" ht="12.75" customHeight="1">
      <c r="A284" s="373"/>
      <c r="B284" s="373"/>
      <c r="C284" s="373"/>
      <c r="D284" s="373"/>
      <c r="E284" s="373"/>
      <c r="F284" s="528"/>
      <c r="G284" s="528"/>
      <c r="H284" s="373"/>
      <c r="I284" s="373"/>
      <c r="J284" s="373"/>
      <c r="K284" s="373"/>
      <c r="L284" s="373"/>
      <c r="M284" s="373"/>
      <c r="N284" s="373"/>
      <c r="O284" s="373"/>
      <c r="P284" s="373"/>
      <c r="Q284" s="373"/>
      <c r="R284" s="373"/>
      <c r="S284" s="373"/>
      <c r="T284" s="373"/>
      <c r="U284" s="373"/>
      <c r="V284" s="373"/>
      <c r="W284" s="373"/>
      <c r="X284" s="373"/>
      <c r="Y284" s="373"/>
      <c r="Z284" s="373"/>
    </row>
    <row r="285" ht="12.75" customHeight="1">
      <c r="A285" s="373"/>
      <c r="B285" s="373"/>
      <c r="C285" s="373"/>
      <c r="D285" s="373"/>
      <c r="E285" s="373"/>
      <c r="F285" s="528"/>
      <c r="G285" s="528"/>
      <c r="H285" s="373"/>
      <c r="I285" s="373"/>
      <c r="J285" s="373"/>
      <c r="K285" s="373"/>
      <c r="L285" s="373"/>
      <c r="M285" s="373"/>
      <c r="N285" s="373"/>
      <c r="O285" s="373"/>
      <c r="P285" s="373"/>
      <c r="Q285" s="373"/>
      <c r="R285" s="373"/>
      <c r="S285" s="373"/>
      <c r="T285" s="373"/>
      <c r="U285" s="373"/>
      <c r="V285" s="373"/>
      <c r="W285" s="373"/>
      <c r="X285" s="373"/>
      <c r="Y285" s="373"/>
      <c r="Z285" s="373"/>
    </row>
    <row r="286" ht="12.75" customHeight="1">
      <c r="A286" s="373"/>
      <c r="B286" s="373"/>
      <c r="C286" s="373"/>
      <c r="D286" s="373"/>
      <c r="E286" s="373"/>
      <c r="F286" s="528"/>
      <c r="G286" s="528"/>
      <c r="H286" s="373"/>
      <c r="I286" s="373"/>
      <c r="J286" s="373"/>
      <c r="K286" s="373"/>
      <c r="L286" s="373"/>
      <c r="M286" s="373"/>
      <c r="N286" s="373"/>
      <c r="O286" s="373"/>
      <c r="P286" s="373"/>
      <c r="Q286" s="373"/>
      <c r="R286" s="373"/>
      <c r="S286" s="373"/>
      <c r="T286" s="373"/>
      <c r="U286" s="373"/>
      <c r="V286" s="373"/>
      <c r="W286" s="373"/>
      <c r="X286" s="373"/>
      <c r="Y286" s="373"/>
      <c r="Z286" s="373"/>
    </row>
    <row r="287" ht="12.75" customHeight="1">
      <c r="A287" s="373"/>
      <c r="B287" s="373"/>
      <c r="C287" s="373"/>
      <c r="D287" s="373"/>
      <c r="E287" s="373"/>
      <c r="F287" s="528"/>
      <c r="G287" s="528"/>
      <c r="H287" s="373"/>
      <c r="I287" s="373"/>
      <c r="J287" s="373"/>
      <c r="K287" s="373"/>
      <c r="L287" s="373"/>
      <c r="M287" s="373"/>
      <c r="N287" s="373"/>
      <c r="O287" s="373"/>
      <c r="P287" s="373"/>
      <c r="Q287" s="373"/>
      <c r="R287" s="373"/>
      <c r="S287" s="373"/>
      <c r="T287" s="373"/>
      <c r="U287" s="373"/>
      <c r="V287" s="373"/>
      <c r="W287" s="373"/>
      <c r="X287" s="373"/>
      <c r="Y287" s="373"/>
      <c r="Z287" s="373"/>
    </row>
    <row r="288" ht="12.75" customHeight="1">
      <c r="A288" s="373"/>
      <c r="B288" s="373"/>
      <c r="C288" s="373"/>
      <c r="D288" s="373"/>
      <c r="E288" s="373"/>
      <c r="F288" s="528"/>
      <c r="G288" s="528"/>
      <c r="H288" s="373"/>
      <c r="I288" s="373"/>
      <c r="J288" s="373"/>
      <c r="K288" s="373"/>
      <c r="L288" s="373"/>
      <c r="M288" s="373"/>
      <c r="N288" s="373"/>
      <c r="O288" s="373"/>
      <c r="P288" s="373"/>
      <c r="Q288" s="373"/>
      <c r="R288" s="373"/>
      <c r="S288" s="373"/>
      <c r="T288" s="373"/>
      <c r="U288" s="373"/>
      <c r="V288" s="373"/>
      <c r="W288" s="373"/>
      <c r="X288" s="373"/>
      <c r="Y288" s="373"/>
      <c r="Z288" s="373"/>
    </row>
    <row r="289" ht="12.75" customHeight="1">
      <c r="A289" s="373"/>
      <c r="B289" s="373"/>
      <c r="C289" s="373"/>
      <c r="D289" s="373"/>
      <c r="E289" s="373"/>
      <c r="F289" s="528"/>
      <c r="G289" s="528"/>
      <c r="H289" s="373"/>
      <c r="I289" s="373"/>
      <c r="J289" s="373"/>
      <c r="K289" s="373"/>
      <c r="L289" s="373"/>
      <c r="M289" s="373"/>
      <c r="N289" s="373"/>
      <c r="O289" s="373"/>
      <c r="P289" s="373"/>
      <c r="Q289" s="373"/>
      <c r="R289" s="373"/>
      <c r="S289" s="373"/>
      <c r="T289" s="373"/>
      <c r="U289" s="373"/>
      <c r="V289" s="373"/>
      <c r="W289" s="373"/>
      <c r="X289" s="373"/>
      <c r="Y289" s="373"/>
      <c r="Z289" s="373"/>
    </row>
    <row r="290" ht="12.75" customHeight="1">
      <c r="A290" s="373"/>
      <c r="B290" s="373"/>
      <c r="C290" s="373"/>
      <c r="D290" s="373"/>
      <c r="E290" s="373"/>
      <c r="F290" s="528"/>
      <c r="G290" s="528"/>
      <c r="H290" s="373"/>
      <c r="I290" s="373"/>
      <c r="J290" s="373"/>
      <c r="K290" s="373"/>
      <c r="L290" s="373"/>
      <c r="M290" s="373"/>
      <c r="N290" s="373"/>
      <c r="O290" s="373"/>
      <c r="P290" s="373"/>
      <c r="Q290" s="373"/>
      <c r="R290" s="373"/>
      <c r="S290" s="373"/>
      <c r="T290" s="373"/>
      <c r="U290" s="373"/>
      <c r="V290" s="373"/>
      <c r="W290" s="373"/>
      <c r="X290" s="373"/>
      <c r="Y290" s="373"/>
      <c r="Z290" s="373"/>
    </row>
    <row r="291" ht="12.75" customHeight="1">
      <c r="A291" s="373"/>
      <c r="B291" s="373"/>
      <c r="C291" s="373"/>
      <c r="D291" s="373"/>
      <c r="E291" s="373"/>
      <c r="F291" s="528"/>
      <c r="G291" s="528"/>
      <c r="H291" s="373"/>
      <c r="I291" s="373"/>
      <c r="J291" s="373"/>
      <c r="K291" s="373"/>
      <c r="L291" s="373"/>
      <c r="M291" s="373"/>
      <c r="N291" s="373"/>
      <c r="O291" s="373"/>
      <c r="P291" s="373"/>
      <c r="Q291" s="373"/>
      <c r="R291" s="373"/>
      <c r="S291" s="373"/>
      <c r="T291" s="373"/>
      <c r="U291" s="373"/>
      <c r="V291" s="373"/>
      <c r="W291" s="373"/>
      <c r="X291" s="373"/>
      <c r="Y291" s="373"/>
      <c r="Z291" s="373"/>
    </row>
    <row r="292" ht="12.75" customHeight="1">
      <c r="A292" s="373"/>
      <c r="B292" s="373"/>
      <c r="C292" s="373"/>
      <c r="D292" s="373"/>
      <c r="E292" s="373"/>
      <c r="F292" s="528"/>
      <c r="G292" s="528"/>
      <c r="H292" s="373"/>
      <c r="I292" s="373"/>
      <c r="J292" s="373"/>
      <c r="K292" s="373"/>
      <c r="L292" s="373"/>
      <c r="M292" s="373"/>
      <c r="N292" s="373"/>
      <c r="O292" s="373"/>
      <c r="P292" s="373"/>
      <c r="Q292" s="373"/>
      <c r="R292" s="373"/>
      <c r="S292" s="373"/>
      <c r="T292" s="373"/>
      <c r="U292" s="373"/>
      <c r="V292" s="373"/>
      <c r="W292" s="373"/>
      <c r="X292" s="373"/>
      <c r="Y292" s="373"/>
      <c r="Z292" s="373"/>
    </row>
    <row r="293" ht="12.75" customHeight="1">
      <c r="A293" s="373"/>
      <c r="B293" s="373"/>
      <c r="C293" s="373"/>
      <c r="D293" s="373"/>
      <c r="E293" s="373"/>
      <c r="F293" s="528"/>
      <c r="G293" s="528"/>
      <c r="H293" s="373"/>
      <c r="I293" s="373"/>
      <c r="J293" s="373"/>
      <c r="K293" s="373"/>
      <c r="L293" s="373"/>
      <c r="M293" s="373"/>
      <c r="N293" s="373"/>
      <c r="O293" s="373"/>
      <c r="P293" s="373"/>
      <c r="Q293" s="373"/>
      <c r="R293" s="373"/>
      <c r="S293" s="373"/>
      <c r="T293" s="373"/>
      <c r="U293" s="373"/>
      <c r="V293" s="373"/>
      <c r="W293" s="373"/>
      <c r="X293" s="373"/>
      <c r="Y293" s="373"/>
      <c r="Z293" s="373"/>
    </row>
    <row r="294" ht="12.75" customHeight="1">
      <c r="A294" s="373"/>
      <c r="B294" s="373"/>
      <c r="C294" s="373"/>
      <c r="D294" s="373"/>
      <c r="E294" s="373"/>
      <c r="F294" s="528"/>
      <c r="G294" s="528"/>
      <c r="H294" s="373"/>
      <c r="I294" s="373"/>
      <c r="J294" s="373"/>
      <c r="K294" s="373"/>
      <c r="L294" s="373"/>
      <c r="M294" s="373"/>
      <c r="N294" s="373"/>
      <c r="O294" s="373"/>
      <c r="P294" s="373"/>
      <c r="Q294" s="373"/>
      <c r="R294" s="373"/>
      <c r="S294" s="373"/>
      <c r="T294" s="373"/>
      <c r="U294" s="373"/>
      <c r="V294" s="373"/>
      <c r="W294" s="373"/>
      <c r="X294" s="373"/>
      <c r="Y294" s="373"/>
      <c r="Z294" s="373"/>
    </row>
    <row r="295" ht="12.75" customHeight="1">
      <c r="A295" s="373"/>
      <c r="B295" s="373"/>
      <c r="C295" s="373"/>
      <c r="D295" s="373"/>
      <c r="E295" s="373"/>
      <c r="F295" s="528"/>
      <c r="G295" s="528"/>
      <c r="H295" s="373"/>
      <c r="I295" s="373"/>
      <c r="J295" s="373"/>
      <c r="K295" s="373"/>
      <c r="L295" s="373"/>
      <c r="M295" s="373"/>
      <c r="N295" s="373"/>
      <c r="O295" s="373"/>
      <c r="P295" s="373"/>
      <c r="Q295" s="373"/>
      <c r="R295" s="373"/>
      <c r="S295" s="373"/>
      <c r="T295" s="373"/>
      <c r="U295" s="373"/>
      <c r="V295" s="373"/>
      <c r="W295" s="373"/>
      <c r="X295" s="373"/>
      <c r="Y295" s="373"/>
      <c r="Z295" s="373"/>
    </row>
    <row r="296" ht="12.75" customHeight="1">
      <c r="A296" s="373"/>
      <c r="B296" s="373"/>
      <c r="C296" s="373"/>
      <c r="D296" s="373"/>
      <c r="E296" s="373"/>
      <c r="F296" s="528"/>
      <c r="G296" s="528"/>
      <c r="H296" s="373"/>
      <c r="I296" s="373"/>
      <c r="J296" s="373"/>
      <c r="K296" s="373"/>
      <c r="L296" s="373"/>
      <c r="M296" s="373"/>
      <c r="N296" s="373"/>
      <c r="O296" s="373"/>
      <c r="P296" s="373"/>
      <c r="Q296" s="373"/>
      <c r="R296" s="373"/>
      <c r="S296" s="373"/>
      <c r="T296" s="373"/>
      <c r="U296" s="373"/>
      <c r="V296" s="373"/>
      <c r="W296" s="373"/>
      <c r="X296" s="373"/>
      <c r="Y296" s="373"/>
      <c r="Z296" s="373"/>
    </row>
    <row r="297" ht="12.75" customHeight="1">
      <c r="A297" s="373"/>
      <c r="B297" s="373"/>
      <c r="C297" s="373"/>
      <c r="D297" s="373"/>
      <c r="E297" s="373"/>
      <c r="F297" s="528"/>
      <c r="G297" s="528"/>
      <c r="H297" s="373"/>
      <c r="I297" s="373"/>
      <c r="J297" s="373"/>
      <c r="K297" s="373"/>
      <c r="L297" s="373"/>
      <c r="M297" s="373"/>
      <c r="N297" s="373"/>
      <c r="O297" s="373"/>
      <c r="P297" s="373"/>
      <c r="Q297" s="373"/>
      <c r="R297" s="373"/>
      <c r="S297" s="373"/>
      <c r="T297" s="373"/>
      <c r="U297" s="373"/>
      <c r="V297" s="373"/>
      <c r="W297" s="373"/>
      <c r="X297" s="373"/>
      <c r="Y297" s="373"/>
      <c r="Z297" s="373"/>
    </row>
    <row r="298" ht="12.75" customHeight="1">
      <c r="A298" s="373"/>
      <c r="B298" s="373"/>
      <c r="C298" s="373"/>
      <c r="D298" s="373"/>
      <c r="E298" s="373"/>
      <c r="F298" s="528"/>
      <c r="G298" s="528"/>
      <c r="H298" s="373"/>
      <c r="I298" s="373"/>
      <c r="J298" s="373"/>
      <c r="K298" s="373"/>
      <c r="L298" s="373"/>
      <c r="M298" s="373"/>
      <c r="N298" s="373"/>
      <c r="O298" s="373"/>
      <c r="P298" s="373"/>
      <c r="Q298" s="373"/>
      <c r="R298" s="373"/>
      <c r="S298" s="373"/>
      <c r="T298" s="373"/>
      <c r="U298" s="373"/>
      <c r="V298" s="373"/>
      <c r="W298" s="373"/>
      <c r="X298" s="373"/>
      <c r="Y298" s="373"/>
      <c r="Z298" s="373"/>
    </row>
    <row r="299" ht="12.75" customHeight="1">
      <c r="A299" s="373"/>
      <c r="B299" s="373"/>
      <c r="C299" s="373"/>
      <c r="D299" s="373"/>
      <c r="E299" s="373"/>
      <c r="F299" s="528"/>
      <c r="G299" s="528"/>
      <c r="H299" s="373"/>
      <c r="I299" s="373"/>
      <c r="J299" s="373"/>
      <c r="K299" s="373"/>
      <c r="L299" s="373"/>
      <c r="M299" s="373"/>
      <c r="N299" s="373"/>
      <c r="O299" s="373"/>
      <c r="P299" s="373"/>
      <c r="Q299" s="373"/>
      <c r="R299" s="373"/>
      <c r="S299" s="373"/>
      <c r="T299" s="373"/>
      <c r="U299" s="373"/>
      <c r="V299" s="373"/>
      <c r="W299" s="373"/>
      <c r="X299" s="373"/>
      <c r="Y299" s="373"/>
      <c r="Z299" s="373"/>
    </row>
    <row r="300" ht="12.75" customHeight="1">
      <c r="A300" s="373"/>
      <c r="B300" s="373"/>
      <c r="C300" s="373"/>
      <c r="D300" s="373"/>
      <c r="E300" s="373"/>
      <c r="F300" s="528"/>
      <c r="G300" s="528"/>
      <c r="H300" s="373"/>
      <c r="I300" s="373"/>
      <c r="J300" s="373"/>
      <c r="K300" s="373"/>
      <c r="L300" s="373"/>
      <c r="M300" s="373"/>
      <c r="N300" s="373"/>
      <c r="O300" s="373"/>
      <c r="P300" s="373"/>
      <c r="Q300" s="373"/>
      <c r="R300" s="373"/>
      <c r="S300" s="373"/>
      <c r="T300" s="373"/>
      <c r="U300" s="373"/>
      <c r="V300" s="373"/>
      <c r="W300" s="373"/>
      <c r="X300" s="373"/>
      <c r="Y300" s="373"/>
      <c r="Z300" s="373"/>
    </row>
    <row r="301" ht="12.75" customHeight="1">
      <c r="A301" s="373"/>
      <c r="B301" s="373"/>
      <c r="C301" s="373"/>
      <c r="D301" s="373"/>
      <c r="E301" s="373"/>
      <c r="F301" s="528"/>
      <c r="G301" s="528"/>
      <c r="H301" s="373"/>
      <c r="I301" s="373"/>
      <c r="J301" s="373"/>
      <c r="K301" s="373"/>
      <c r="L301" s="373"/>
      <c r="M301" s="373"/>
      <c r="N301" s="373"/>
      <c r="O301" s="373"/>
      <c r="P301" s="373"/>
      <c r="Q301" s="373"/>
      <c r="R301" s="373"/>
      <c r="S301" s="373"/>
      <c r="T301" s="373"/>
      <c r="U301" s="373"/>
      <c r="V301" s="373"/>
      <c r="W301" s="373"/>
      <c r="X301" s="373"/>
      <c r="Y301" s="373"/>
      <c r="Z301" s="373"/>
    </row>
    <row r="302" ht="12.75" customHeight="1">
      <c r="A302" s="373"/>
      <c r="B302" s="373"/>
      <c r="C302" s="373"/>
      <c r="D302" s="373"/>
      <c r="E302" s="373"/>
      <c r="F302" s="528"/>
      <c r="G302" s="528"/>
      <c r="H302" s="373"/>
      <c r="I302" s="373"/>
      <c r="J302" s="373"/>
      <c r="K302" s="373"/>
      <c r="L302" s="373"/>
      <c r="M302" s="373"/>
      <c r="N302" s="373"/>
      <c r="O302" s="373"/>
      <c r="P302" s="373"/>
      <c r="Q302" s="373"/>
      <c r="R302" s="373"/>
      <c r="S302" s="373"/>
      <c r="T302" s="373"/>
      <c r="U302" s="373"/>
      <c r="V302" s="373"/>
      <c r="W302" s="373"/>
      <c r="X302" s="373"/>
      <c r="Y302" s="373"/>
      <c r="Z302" s="373"/>
    </row>
    <row r="303" ht="12.75" customHeight="1">
      <c r="A303" s="373"/>
      <c r="B303" s="373"/>
      <c r="C303" s="373"/>
      <c r="D303" s="373"/>
      <c r="E303" s="373"/>
      <c r="F303" s="528"/>
      <c r="G303" s="528"/>
      <c r="H303" s="373"/>
      <c r="I303" s="373"/>
      <c r="J303" s="373"/>
      <c r="K303" s="373"/>
      <c r="L303" s="373"/>
      <c r="M303" s="373"/>
      <c r="N303" s="373"/>
      <c r="O303" s="373"/>
      <c r="P303" s="373"/>
      <c r="Q303" s="373"/>
      <c r="R303" s="373"/>
      <c r="S303" s="373"/>
      <c r="T303" s="373"/>
      <c r="U303" s="373"/>
      <c r="V303" s="373"/>
      <c r="W303" s="373"/>
      <c r="X303" s="373"/>
      <c r="Y303" s="373"/>
      <c r="Z303" s="373"/>
    </row>
    <row r="304" ht="12.75" customHeight="1">
      <c r="A304" s="373"/>
      <c r="B304" s="373"/>
      <c r="C304" s="373"/>
      <c r="D304" s="373"/>
      <c r="E304" s="373"/>
      <c r="F304" s="528"/>
      <c r="G304" s="528"/>
      <c r="H304" s="373"/>
      <c r="I304" s="373"/>
      <c r="J304" s="373"/>
      <c r="K304" s="373"/>
      <c r="L304" s="373"/>
      <c r="M304" s="373"/>
      <c r="N304" s="373"/>
      <c r="O304" s="373"/>
      <c r="P304" s="373"/>
      <c r="Q304" s="373"/>
      <c r="R304" s="373"/>
      <c r="S304" s="373"/>
      <c r="T304" s="373"/>
      <c r="U304" s="373"/>
      <c r="V304" s="373"/>
      <c r="W304" s="373"/>
      <c r="X304" s="373"/>
      <c r="Y304" s="373"/>
      <c r="Z304" s="373"/>
    </row>
    <row r="305" ht="12.75" customHeight="1">
      <c r="A305" s="373"/>
      <c r="B305" s="373"/>
      <c r="C305" s="373"/>
      <c r="D305" s="373"/>
      <c r="E305" s="373"/>
      <c r="F305" s="528"/>
      <c r="G305" s="528"/>
      <c r="H305" s="373"/>
      <c r="I305" s="373"/>
      <c r="J305" s="373"/>
      <c r="K305" s="373"/>
      <c r="L305" s="373"/>
      <c r="M305" s="373"/>
      <c r="N305" s="373"/>
      <c r="O305" s="373"/>
      <c r="P305" s="373"/>
      <c r="Q305" s="373"/>
      <c r="R305" s="373"/>
      <c r="S305" s="373"/>
      <c r="T305" s="373"/>
      <c r="U305" s="373"/>
      <c r="V305" s="373"/>
      <c r="W305" s="373"/>
      <c r="X305" s="373"/>
      <c r="Y305" s="373"/>
      <c r="Z305" s="373"/>
    </row>
    <row r="306" ht="12.75" customHeight="1">
      <c r="A306" s="373"/>
      <c r="B306" s="373"/>
      <c r="C306" s="373"/>
      <c r="D306" s="373"/>
      <c r="E306" s="373"/>
      <c r="F306" s="528"/>
      <c r="G306" s="528"/>
      <c r="H306" s="373"/>
      <c r="I306" s="373"/>
      <c r="J306" s="373"/>
      <c r="K306" s="373"/>
      <c r="L306" s="373"/>
      <c r="M306" s="373"/>
      <c r="N306" s="373"/>
      <c r="O306" s="373"/>
      <c r="P306" s="373"/>
      <c r="Q306" s="373"/>
      <c r="R306" s="373"/>
      <c r="S306" s="373"/>
      <c r="T306" s="373"/>
      <c r="U306" s="373"/>
      <c r="V306" s="373"/>
      <c r="W306" s="373"/>
      <c r="X306" s="373"/>
      <c r="Y306" s="373"/>
      <c r="Z306" s="373"/>
    </row>
    <row r="307" ht="12.75" customHeight="1">
      <c r="A307" s="373"/>
      <c r="B307" s="373"/>
      <c r="C307" s="373"/>
      <c r="D307" s="373"/>
      <c r="E307" s="373"/>
      <c r="F307" s="528"/>
      <c r="G307" s="528"/>
      <c r="H307" s="373"/>
      <c r="I307" s="373"/>
      <c r="J307" s="373"/>
      <c r="K307" s="373"/>
      <c r="L307" s="373"/>
      <c r="M307" s="373"/>
      <c r="N307" s="373"/>
      <c r="O307" s="373"/>
      <c r="P307" s="373"/>
      <c r="Q307" s="373"/>
      <c r="R307" s="373"/>
      <c r="S307" s="373"/>
      <c r="T307" s="373"/>
      <c r="U307" s="373"/>
      <c r="V307" s="373"/>
      <c r="W307" s="373"/>
      <c r="X307" s="373"/>
      <c r="Y307" s="373"/>
      <c r="Z307" s="373"/>
    </row>
    <row r="308" ht="12.75" customHeight="1">
      <c r="A308" s="373"/>
      <c r="B308" s="373"/>
      <c r="C308" s="373"/>
      <c r="D308" s="373"/>
      <c r="E308" s="373"/>
      <c r="F308" s="528"/>
      <c r="G308" s="528"/>
      <c r="H308" s="373"/>
      <c r="I308" s="373"/>
      <c r="J308" s="373"/>
      <c r="K308" s="373"/>
      <c r="L308" s="373"/>
      <c r="M308" s="373"/>
      <c r="N308" s="373"/>
      <c r="O308" s="373"/>
      <c r="P308" s="373"/>
      <c r="Q308" s="373"/>
      <c r="R308" s="373"/>
      <c r="S308" s="373"/>
      <c r="T308" s="373"/>
      <c r="U308" s="373"/>
      <c r="V308" s="373"/>
      <c r="W308" s="373"/>
      <c r="X308" s="373"/>
      <c r="Y308" s="373"/>
      <c r="Z308" s="373"/>
    </row>
    <row r="309" ht="12.75" customHeight="1">
      <c r="A309" s="373"/>
      <c r="B309" s="373"/>
      <c r="C309" s="373"/>
      <c r="D309" s="373"/>
      <c r="E309" s="373"/>
      <c r="F309" s="528"/>
      <c r="G309" s="528"/>
      <c r="H309" s="373"/>
      <c r="I309" s="373"/>
      <c r="J309" s="373"/>
      <c r="K309" s="373"/>
      <c r="L309" s="373"/>
      <c r="M309" s="373"/>
      <c r="N309" s="373"/>
      <c r="O309" s="373"/>
      <c r="P309" s="373"/>
      <c r="Q309" s="373"/>
      <c r="R309" s="373"/>
      <c r="S309" s="373"/>
      <c r="T309" s="373"/>
      <c r="U309" s="373"/>
      <c r="V309" s="373"/>
      <c r="W309" s="373"/>
      <c r="X309" s="373"/>
      <c r="Y309" s="373"/>
      <c r="Z309" s="373"/>
    </row>
    <row r="310" ht="12.75" customHeight="1">
      <c r="A310" s="373"/>
      <c r="B310" s="373"/>
      <c r="C310" s="373"/>
      <c r="D310" s="373"/>
      <c r="E310" s="373"/>
      <c r="F310" s="528"/>
      <c r="G310" s="528"/>
      <c r="H310" s="373"/>
      <c r="I310" s="373"/>
      <c r="J310" s="373"/>
      <c r="K310" s="373"/>
      <c r="L310" s="373"/>
      <c r="M310" s="373"/>
      <c r="N310" s="373"/>
      <c r="O310" s="373"/>
      <c r="P310" s="373"/>
      <c r="Q310" s="373"/>
      <c r="R310" s="373"/>
      <c r="S310" s="373"/>
      <c r="T310" s="373"/>
      <c r="U310" s="373"/>
      <c r="V310" s="373"/>
      <c r="W310" s="373"/>
      <c r="X310" s="373"/>
      <c r="Y310" s="373"/>
      <c r="Z310" s="373"/>
    </row>
    <row r="311" ht="12.75" customHeight="1">
      <c r="A311" s="373"/>
      <c r="B311" s="373"/>
      <c r="C311" s="373"/>
      <c r="D311" s="373"/>
      <c r="E311" s="373"/>
      <c r="F311" s="528"/>
      <c r="G311" s="528"/>
      <c r="H311" s="373"/>
      <c r="I311" s="373"/>
      <c r="J311" s="373"/>
      <c r="K311" s="373"/>
      <c r="L311" s="373"/>
      <c r="M311" s="373"/>
      <c r="N311" s="373"/>
      <c r="O311" s="373"/>
      <c r="P311" s="373"/>
      <c r="Q311" s="373"/>
      <c r="R311" s="373"/>
      <c r="S311" s="373"/>
      <c r="T311" s="373"/>
      <c r="U311" s="373"/>
      <c r="V311" s="373"/>
      <c r="W311" s="373"/>
      <c r="X311" s="373"/>
      <c r="Y311" s="373"/>
      <c r="Z311" s="373"/>
    </row>
    <row r="312" ht="12.75" customHeight="1">
      <c r="A312" s="373"/>
      <c r="B312" s="373"/>
      <c r="C312" s="373"/>
      <c r="D312" s="373"/>
      <c r="E312" s="373"/>
      <c r="F312" s="528"/>
      <c r="G312" s="528"/>
      <c r="H312" s="373"/>
      <c r="I312" s="373"/>
      <c r="J312" s="373"/>
      <c r="K312" s="373"/>
      <c r="L312" s="373"/>
      <c r="M312" s="373"/>
      <c r="N312" s="373"/>
      <c r="O312" s="373"/>
      <c r="P312" s="373"/>
      <c r="Q312" s="373"/>
      <c r="R312" s="373"/>
      <c r="S312" s="373"/>
      <c r="T312" s="373"/>
      <c r="U312" s="373"/>
      <c r="V312" s="373"/>
      <c r="W312" s="373"/>
      <c r="X312" s="373"/>
      <c r="Y312" s="373"/>
      <c r="Z312" s="373"/>
    </row>
    <row r="313" ht="12.75" customHeight="1">
      <c r="A313" s="373"/>
      <c r="B313" s="373"/>
      <c r="C313" s="373"/>
      <c r="D313" s="373"/>
      <c r="E313" s="373"/>
      <c r="F313" s="528"/>
      <c r="G313" s="528"/>
      <c r="H313" s="373"/>
      <c r="I313" s="373"/>
      <c r="J313" s="373"/>
      <c r="K313" s="373"/>
      <c r="L313" s="373"/>
      <c r="M313" s="373"/>
      <c r="N313" s="373"/>
      <c r="O313" s="373"/>
      <c r="P313" s="373"/>
      <c r="Q313" s="373"/>
      <c r="R313" s="373"/>
      <c r="S313" s="373"/>
      <c r="T313" s="373"/>
      <c r="U313" s="373"/>
      <c r="V313" s="373"/>
      <c r="W313" s="373"/>
      <c r="X313" s="373"/>
      <c r="Y313" s="373"/>
      <c r="Z313" s="373"/>
    </row>
    <row r="314" ht="12.75" customHeight="1">
      <c r="A314" s="373"/>
      <c r="B314" s="373"/>
      <c r="C314" s="373"/>
      <c r="D314" s="373"/>
      <c r="E314" s="373"/>
      <c r="F314" s="528"/>
      <c r="G314" s="528"/>
      <c r="H314" s="373"/>
      <c r="I314" s="373"/>
      <c r="J314" s="373"/>
      <c r="K314" s="373"/>
      <c r="L314" s="373"/>
      <c r="M314" s="373"/>
      <c r="N314" s="373"/>
      <c r="O314" s="373"/>
      <c r="P314" s="373"/>
      <c r="Q314" s="373"/>
      <c r="R314" s="373"/>
      <c r="S314" s="373"/>
      <c r="T314" s="373"/>
      <c r="U314" s="373"/>
      <c r="V314" s="373"/>
      <c r="W314" s="373"/>
      <c r="X314" s="373"/>
      <c r="Y314" s="373"/>
      <c r="Z314" s="373"/>
    </row>
    <row r="315" ht="12.75" customHeight="1">
      <c r="A315" s="373"/>
      <c r="B315" s="373"/>
      <c r="C315" s="373"/>
      <c r="D315" s="373"/>
      <c r="E315" s="373"/>
      <c r="F315" s="528"/>
      <c r="G315" s="528"/>
      <c r="H315" s="373"/>
      <c r="I315" s="373"/>
      <c r="J315" s="373"/>
      <c r="K315" s="373"/>
      <c r="L315" s="373"/>
      <c r="M315" s="373"/>
      <c r="N315" s="373"/>
      <c r="O315" s="373"/>
      <c r="P315" s="373"/>
      <c r="Q315" s="373"/>
      <c r="R315" s="373"/>
      <c r="S315" s="373"/>
      <c r="T315" s="373"/>
      <c r="U315" s="373"/>
      <c r="V315" s="373"/>
      <c r="W315" s="373"/>
      <c r="X315" s="373"/>
      <c r="Y315" s="373"/>
      <c r="Z315" s="373"/>
    </row>
    <row r="316" ht="12.75" customHeight="1">
      <c r="A316" s="373"/>
      <c r="B316" s="373"/>
      <c r="C316" s="373"/>
      <c r="D316" s="373"/>
      <c r="E316" s="373"/>
      <c r="F316" s="528"/>
      <c r="G316" s="528"/>
      <c r="H316" s="373"/>
      <c r="I316" s="373"/>
      <c r="J316" s="373"/>
      <c r="K316" s="373"/>
      <c r="L316" s="373"/>
      <c r="M316" s="373"/>
      <c r="N316" s="373"/>
      <c r="O316" s="373"/>
      <c r="P316" s="373"/>
      <c r="Q316" s="373"/>
      <c r="R316" s="373"/>
      <c r="S316" s="373"/>
      <c r="T316" s="373"/>
      <c r="U316" s="373"/>
      <c r="V316" s="373"/>
      <c r="W316" s="373"/>
      <c r="X316" s="373"/>
      <c r="Y316" s="373"/>
      <c r="Z316" s="373"/>
    </row>
    <row r="317" ht="12.75" customHeight="1">
      <c r="A317" s="373"/>
      <c r="B317" s="373"/>
      <c r="C317" s="373"/>
      <c r="D317" s="373"/>
      <c r="E317" s="373"/>
      <c r="F317" s="528"/>
      <c r="G317" s="528"/>
      <c r="H317" s="373"/>
      <c r="I317" s="373"/>
      <c r="J317" s="373"/>
      <c r="K317" s="373"/>
      <c r="L317" s="373"/>
      <c r="M317" s="373"/>
      <c r="N317" s="373"/>
      <c r="O317" s="373"/>
      <c r="P317" s="373"/>
      <c r="Q317" s="373"/>
      <c r="R317" s="373"/>
      <c r="S317" s="373"/>
      <c r="T317" s="373"/>
      <c r="U317" s="373"/>
      <c r="V317" s="373"/>
      <c r="W317" s="373"/>
      <c r="X317" s="373"/>
      <c r="Y317" s="373"/>
      <c r="Z317" s="373"/>
    </row>
    <row r="318" ht="12.75" customHeight="1">
      <c r="A318" s="373"/>
      <c r="B318" s="373"/>
      <c r="C318" s="373"/>
      <c r="D318" s="373"/>
      <c r="E318" s="373"/>
      <c r="F318" s="528"/>
      <c r="G318" s="528"/>
      <c r="H318" s="373"/>
      <c r="I318" s="373"/>
      <c r="J318" s="373"/>
      <c r="K318" s="373"/>
      <c r="L318" s="373"/>
      <c r="M318" s="373"/>
      <c r="N318" s="373"/>
      <c r="O318" s="373"/>
      <c r="P318" s="373"/>
      <c r="Q318" s="373"/>
      <c r="R318" s="373"/>
      <c r="S318" s="373"/>
      <c r="T318" s="373"/>
      <c r="U318" s="373"/>
      <c r="V318" s="373"/>
      <c r="W318" s="373"/>
      <c r="X318" s="373"/>
      <c r="Y318" s="373"/>
      <c r="Z318" s="373"/>
    </row>
    <row r="319" ht="12.75" customHeight="1">
      <c r="A319" s="373"/>
      <c r="B319" s="373"/>
      <c r="C319" s="373"/>
      <c r="D319" s="373"/>
      <c r="E319" s="373"/>
      <c r="F319" s="528"/>
      <c r="G319" s="528"/>
      <c r="H319" s="373"/>
      <c r="I319" s="373"/>
      <c r="J319" s="373"/>
      <c r="K319" s="373"/>
      <c r="L319" s="373"/>
      <c r="M319" s="373"/>
      <c r="N319" s="373"/>
      <c r="O319" s="373"/>
      <c r="P319" s="373"/>
      <c r="Q319" s="373"/>
      <c r="R319" s="373"/>
      <c r="S319" s="373"/>
      <c r="T319" s="373"/>
      <c r="U319" s="373"/>
      <c r="V319" s="373"/>
      <c r="W319" s="373"/>
      <c r="X319" s="373"/>
      <c r="Y319" s="373"/>
      <c r="Z319" s="373"/>
    </row>
    <row r="320" ht="12.75" customHeight="1">
      <c r="A320" s="373"/>
      <c r="B320" s="373"/>
      <c r="C320" s="373"/>
      <c r="D320" s="373"/>
      <c r="E320" s="373"/>
      <c r="F320" s="528"/>
      <c r="G320" s="528"/>
      <c r="H320" s="373"/>
      <c r="I320" s="373"/>
      <c r="J320" s="373"/>
      <c r="K320" s="373"/>
      <c r="L320" s="373"/>
      <c r="M320" s="373"/>
      <c r="N320" s="373"/>
      <c r="O320" s="373"/>
      <c r="P320" s="373"/>
      <c r="Q320" s="373"/>
      <c r="R320" s="373"/>
      <c r="S320" s="373"/>
      <c r="T320" s="373"/>
      <c r="U320" s="373"/>
      <c r="V320" s="373"/>
      <c r="W320" s="373"/>
      <c r="X320" s="373"/>
      <c r="Y320" s="373"/>
      <c r="Z320" s="373"/>
    </row>
    <row r="321" ht="12.75" customHeight="1">
      <c r="A321" s="373"/>
      <c r="B321" s="373"/>
      <c r="C321" s="373"/>
      <c r="D321" s="373"/>
      <c r="E321" s="373"/>
      <c r="F321" s="528"/>
      <c r="G321" s="528"/>
      <c r="H321" s="373"/>
      <c r="I321" s="373"/>
      <c r="J321" s="373"/>
      <c r="K321" s="373"/>
      <c r="L321" s="373"/>
      <c r="M321" s="373"/>
      <c r="N321" s="373"/>
      <c r="O321" s="373"/>
      <c r="P321" s="373"/>
      <c r="Q321" s="373"/>
      <c r="R321" s="373"/>
      <c r="S321" s="373"/>
      <c r="T321" s="373"/>
      <c r="U321" s="373"/>
      <c r="V321" s="373"/>
      <c r="W321" s="373"/>
      <c r="X321" s="373"/>
      <c r="Y321" s="373"/>
      <c r="Z321" s="373"/>
    </row>
    <row r="322" ht="12.75" customHeight="1">
      <c r="A322" s="373"/>
      <c r="B322" s="373"/>
      <c r="C322" s="373"/>
      <c r="D322" s="373"/>
      <c r="E322" s="373"/>
      <c r="F322" s="528"/>
      <c r="G322" s="528"/>
      <c r="H322" s="373"/>
      <c r="I322" s="373"/>
      <c r="J322" s="373"/>
      <c r="K322" s="373"/>
      <c r="L322" s="373"/>
      <c r="M322" s="373"/>
      <c r="N322" s="373"/>
      <c r="O322" s="373"/>
      <c r="P322" s="373"/>
      <c r="Q322" s="373"/>
      <c r="R322" s="373"/>
      <c r="S322" s="373"/>
      <c r="T322" s="373"/>
      <c r="U322" s="373"/>
      <c r="V322" s="373"/>
      <c r="W322" s="373"/>
      <c r="X322" s="373"/>
      <c r="Y322" s="373"/>
      <c r="Z322" s="373"/>
    </row>
    <row r="323" ht="12.75" customHeight="1">
      <c r="A323" s="373"/>
      <c r="B323" s="373"/>
      <c r="C323" s="373"/>
      <c r="D323" s="373"/>
      <c r="E323" s="373"/>
      <c r="F323" s="528"/>
      <c r="G323" s="528"/>
      <c r="H323" s="373"/>
      <c r="I323" s="373"/>
      <c r="J323" s="373"/>
      <c r="K323" s="373"/>
      <c r="L323" s="373"/>
      <c r="M323" s="373"/>
      <c r="N323" s="373"/>
      <c r="O323" s="373"/>
      <c r="P323" s="373"/>
      <c r="Q323" s="373"/>
      <c r="R323" s="373"/>
      <c r="S323" s="373"/>
      <c r="T323" s="373"/>
      <c r="U323" s="373"/>
      <c r="V323" s="373"/>
      <c r="W323" s="373"/>
      <c r="X323" s="373"/>
      <c r="Y323" s="373"/>
      <c r="Z323" s="373"/>
    </row>
    <row r="324" ht="12.75" customHeight="1">
      <c r="A324" s="373"/>
      <c r="B324" s="373"/>
      <c r="C324" s="373"/>
      <c r="D324" s="373"/>
      <c r="E324" s="373"/>
      <c r="F324" s="528"/>
      <c r="G324" s="528"/>
      <c r="H324" s="373"/>
      <c r="I324" s="373"/>
      <c r="J324" s="373"/>
      <c r="K324" s="373"/>
      <c r="L324" s="373"/>
      <c r="M324" s="373"/>
      <c r="N324" s="373"/>
      <c r="O324" s="373"/>
      <c r="P324" s="373"/>
      <c r="Q324" s="373"/>
      <c r="R324" s="373"/>
      <c r="S324" s="373"/>
      <c r="T324" s="373"/>
      <c r="U324" s="373"/>
      <c r="V324" s="373"/>
      <c r="W324" s="373"/>
      <c r="X324" s="373"/>
      <c r="Y324" s="373"/>
      <c r="Z324" s="373"/>
    </row>
    <row r="325" ht="12.75" customHeight="1">
      <c r="A325" s="373"/>
      <c r="B325" s="373"/>
      <c r="C325" s="373"/>
      <c r="D325" s="373"/>
      <c r="E325" s="373"/>
      <c r="F325" s="528"/>
      <c r="G325" s="528"/>
      <c r="H325" s="373"/>
      <c r="I325" s="373"/>
      <c r="J325" s="373"/>
      <c r="K325" s="373"/>
      <c r="L325" s="373"/>
      <c r="M325" s="373"/>
      <c r="N325" s="373"/>
      <c r="O325" s="373"/>
      <c r="P325" s="373"/>
      <c r="Q325" s="373"/>
      <c r="R325" s="373"/>
      <c r="S325" s="373"/>
      <c r="T325" s="373"/>
      <c r="U325" s="373"/>
      <c r="V325" s="373"/>
      <c r="W325" s="373"/>
      <c r="X325" s="373"/>
      <c r="Y325" s="373"/>
      <c r="Z325" s="373"/>
    </row>
    <row r="326" ht="12.75" customHeight="1">
      <c r="A326" s="373"/>
      <c r="B326" s="373"/>
      <c r="C326" s="373"/>
      <c r="D326" s="373"/>
      <c r="E326" s="373"/>
      <c r="F326" s="528"/>
      <c r="G326" s="528"/>
      <c r="H326" s="373"/>
      <c r="I326" s="373"/>
      <c r="J326" s="373"/>
      <c r="K326" s="373"/>
      <c r="L326" s="373"/>
      <c r="M326" s="373"/>
      <c r="N326" s="373"/>
      <c r="O326" s="373"/>
      <c r="P326" s="373"/>
      <c r="Q326" s="373"/>
      <c r="R326" s="373"/>
      <c r="S326" s="373"/>
      <c r="T326" s="373"/>
      <c r="U326" s="373"/>
      <c r="V326" s="373"/>
      <c r="W326" s="373"/>
      <c r="X326" s="373"/>
      <c r="Y326" s="373"/>
      <c r="Z326" s="373"/>
    </row>
    <row r="327" ht="12.75" customHeight="1">
      <c r="A327" s="373"/>
      <c r="B327" s="373"/>
      <c r="C327" s="373"/>
      <c r="D327" s="373"/>
      <c r="E327" s="373"/>
      <c r="F327" s="528"/>
      <c r="G327" s="528"/>
      <c r="H327" s="373"/>
      <c r="I327" s="373"/>
      <c r="J327" s="373"/>
      <c r="K327" s="373"/>
      <c r="L327" s="373"/>
      <c r="M327" s="373"/>
      <c r="N327" s="373"/>
      <c r="O327" s="373"/>
      <c r="P327" s="373"/>
      <c r="Q327" s="373"/>
      <c r="R327" s="373"/>
      <c r="S327" s="373"/>
      <c r="T327" s="373"/>
      <c r="U327" s="373"/>
      <c r="V327" s="373"/>
      <c r="W327" s="373"/>
      <c r="X327" s="373"/>
      <c r="Y327" s="373"/>
      <c r="Z327" s="373"/>
    </row>
    <row r="328" ht="12.75" customHeight="1">
      <c r="A328" s="373"/>
      <c r="B328" s="373"/>
      <c r="C328" s="373"/>
      <c r="D328" s="373"/>
      <c r="E328" s="373"/>
      <c r="F328" s="528"/>
      <c r="G328" s="528"/>
      <c r="H328" s="373"/>
      <c r="I328" s="373"/>
      <c r="J328" s="373"/>
      <c r="K328" s="373"/>
      <c r="L328" s="373"/>
      <c r="M328" s="373"/>
      <c r="N328" s="373"/>
      <c r="O328" s="373"/>
      <c r="P328" s="373"/>
      <c r="Q328" s="373"/>
      <c r="R328" s="373"/>
      <c r="S328" s="373"/>
      <c r="T328" s="373"/>
      <c r="U328" s="373"/>
      <c r="V328" s="373"/>
      <c r="W328" s="373"/>
      <c r="X328" s="373"/>
      <c r="Y328" s="373"/>
      <c r="Z328" s="373"/>
    </row>
    <row r="329" ht="12.75" customHeight="1">
      <c r="A329" s="373"/>
      <c r="B329" s="373"/>
      <c r="C329" s="373"/>
      <c r="D329" s="373"/>
      <c r="E329" s="373"/>
      <c r="F329" s="528"/>
      <c r="G329" s="528"/>
      <c r="H329" s="373"/>
      <c r="I329" s="373"/>
      <c r="J329" s="373"/>
      <c r="K329" s="373"/>
      <c r="L329" s="373"/>
      <c r="M329" s="373"/>
      <c r="N329" s="373"/>
      <c r="O329" s="373"/>
      <c r="P329" s="373"/>
      <c r="Q329" s="373"/>
      <c r="R329" s="373"/>
      <c r="S329" s="373"/>
      <c r="T329" s="373"/>
      <c r="U329" s="373"/>
      <c r="V329" s="373"/>
      <c r="W329" s="373"/>
      <c r="X329" s="373"/>
      <c r="Y329" s="373"/>
      <c r="Z329" s="373"/>
    </row>
    <row r="330" ht="12.75" customHeight="1">
      <c r="A330" s="373"/>
      <c r="B330" s="373"/>
      <c r="C330" s="373"/>
      <c r="D330" s="373"/>
      <c r="E330" s="373"/>
      <c r="F330" s="528"/>
      <c r="G330" s="528"/>
      <c r="H330" s="373"/>
      <c r="I330" s="373"/>
      <c r="J330" s="373"/>
      <c r="K330" s="373"/>
      <c r="L330" s="373"/>
      <c r="M330" s="373"/>
      <c r="N330" s="373"/>
      <c r="O330" s="373"/>
      <c r="P330" s="373"/>
      <c r="Q330" s="373"/>
      <c r="R330" s="373"/>
      <c r="S330" s="373"/>
      <c r="T330" s="373"/>
      <c r="U330" s="373"/>
      <c r="V330" s="373"/>
      <c r="W330" s="373"/>
      <c r="X330" s="373"/>
      <c r="Y330" s="373"/>
      <c r="Z330" s="373"/>
    </row>
    <row r="331" ht="12.75" customHeight="1">
      <c r="A331" s="373"/>
      <c r="B331" s="373"/>
      <c r="C331" s="373"/>
      <c r="D331" s="373"/>
      <c r="E331" s="373"/>
      <c r="F331" s="528"/>
      <c r="G331" s="528"/>
      <c r="H331" s="373"/>
      <c r="I331" s="373"/>
      <c r="J331" s="373"/>
      <c r="K331" s="373"/>
      <c r="L331" s="373"/>
      <c r="M331" s="373"/>
      <c r="N331" s="373"/>
      <c r="O331" s="373"/>
      <c r="P331" s="373"/>
      <c r="Q331" s="373"/>
      <c r="R331" s="373"/>
      <c r="S331" s="373"/>
      <c r="T331" s="373"/>
      <c r="U331" s="373"/>
      <c r="V331" s="373"/>
      <c r="W331" s="373"/>
      <c r="X331" s="373"/>
      <c r="Y331" s="373"/>
      <c r="Z331" s="373"/>
    </row>
    <row r="332" ht="12.75" customHeight="1">
      <c r="A332" s="373"/>
      <c r="B332" s="373"/>
      <c r="C332" s="373"/>
      <c r="D332" s="373"/>
      <c r="E332" s="373"/>
      <c r="F332" s="528"/>
      <c r="G332" s="528"/>
      <c r="H332" s="373"/>
      <c r="I332" s="373"/>
      <c r="J332" s="373"/>
      <c r="K332" s="373"/>
      <c r="L332" s="373"/>
      <c r="M332" s="373"/>
      <c r="N332" s="373"/>
      <c r="O332" s="373"/>
      <c r="P332" s="373"/>
      <c r="Q332" s="373"/>
      <c r="R332" s="373"/>
      <c r="S332" s="373"/>
      <c r="T332" s="373"/>
      <c r="U332" s="373"/>
      <c r="V332" s="373"/>
      <c r="W332" s="373"/>
      <c r="X332" s="373"/>
      <c r="Y332" s="373"/>
      <c r="Z332" s="373"/>
    </row>
    <row r="333" ht="12.75" customHeight="1">
      <c r="A333" s="373"/>
      <c r="B333" s="373"/>
      <c r="C333" s="373"/>
      <c r="D333" s="373"/>
      <c r="E333" s="373"/>
      <c r="F333" s="528"/>
      <c r="G333" s="528"/>
      <c r="H333" s="373"/>
      <c r="I333" s="373"/>
      <c r="J333" s="373"/>
      <c r="K333" s="373"/>
      <c r="L333" s="373"/>
      <c r="M333" s="373"/>
      <c r="N333" s="373"/>
      <c r="O333" s="373"/>
      <c r="P333" s="373"/>
      <c r="Q333" s="373"/>
      <c r="R333" s="373"/>
      <c r="S333" s="373"/>
      <c r="T333" s="373"/>
      <c r="U333" s="373"/>
      <c r="V333" s="373"/>
      <c r="W333" s="373"/>
      <c r="X333" s="373"/>
      <c r="Y333" s="373"/>
      <c r="Z333" s="373"/>
    </row>
    <row r="334" ht="12.75" customHeight="1">
      <c r="A334" s="373"/>
      <c r="B334" s="373"/>
      <c r="C334" s="373"/>
      <c r="D334" s="373"/>
      <c r="E334" s="373"/>
      <c r="F334" s="528"/>
      <c r="G334" s="528"/>
      <c r="H334" s="373"/>
      <c r="I334" s="373"/>
      <c r="J334" s="373"/>
      <c r="K334" s="373"/>
      <c r="L334" s="373"/>
      <c r="M334" s="373"/>
      <c r="N334" s="373"/>
      <c r="O334" s="373"/>
      <c r="P334" s="373"/>
      <c r="Q334" s="373"/>
      <c r="R334" s="373"/>
      <c r="S334" s="373"/>
      <c r="T334" s="373"/>
      <c r="U334" s="373"/>
      <c r="V334" s="373"/>
      <c r="W334" s="373"/>
      <c r="X334" s="373"/>
      <c r="Y334" s="373"/>
      <c r="Z334" s="373"/>
    </row>
    <row r="335" ht="12.75" customHeight="1">
      <c r="A335" s="373"/>
      <c r="B335" s="373"/>
      <c r="C335" s="373"/>
      <c r="D335" s="373"/>
      <c r="E335" s="373"/>
      <c r="F335" s="528"/>
      <c r="G335" s="528"/>
      <c r="H335" s="373"/>
      <c r="I335" s="373"/>
      <c r="J335" s="373"/>
      <c r="K335" s="373"/>
      <c r="L335" s="373"/>
      <c r="M335" s="373"/>
      <c r="N335" s="373"/>
      <c r="O335" s="373"/>
      <c r="P335" s="373"/>
      <c r="Q335" s="373"/>
      <c r="R335" s="373"/>
      <c r="S335" s="373"/>
      <c r="T335" s="373"/>
      <c r="U335" s="373"/>
      <c r="V335" s="373"/>
      <c r="W335" s="373"/>
      <c r="X335" s="373"/>
      <c r="Y335" s="373"/>
      <c r="Z335" s="373"/>
    </row>
    <row r="336" ht="12.75" customHeight="1">
      <c r="A336" s="373"/>
      <c r="B336" s="373"/>
      <c r="C336" s="373"/>
      <c r="D336" s="373"/>
      <c r="E336" s="373"/>
      <c r="F336" s="528"/>
      <c r="G336" s="528"/>
      <c r="H336" s="373"/>
      <c r="I336" s="373"/>
      <c r="J336" s="373"/>
      <c r="K336" s="373"/>
      <c r="L336" s="373"/>
      <c r="M336" s="373"/>
      <c r="N336" s="373"/>
      <c r="O336" s="373"/>
      <c r="P336" s="373"/>
      <c r="Q336" s="373"/>
      <c r="R336" s="373"/>
      <c r="S336" s="373"/>
      <c r="T336" s="373"/>
      <c r="U336" s="373"/>
      <c r="V336" s="373"/>
      <c r="W336" s="373"/>
      <c r="X336" s="373"/>
      <c r="Y336" s="373"/>
      <c r="Z336" s="373"/>
    </row>
    <row r="337" ht="12.75" customHeight="1">
      <c r="A337" s="373"/>
      <c r="B337" s="373"/>
      <c r="C337" s="373"/>
      <c r="D337" s="373"/>
      <c r="E337" s="373"/>
      <c r="F337" s="528"/>
      <c r="G337" s="528"/>
      <c r="H337" s="373"/>
      <c r="I337" s="373"/>
      <c r="J337" s="373"/>
      <c r="K337" s="373"/>
      <c r="L337" s="373"/>
      <c r="M337" s="373"/>
      <c r="N337" s="373"/>
      <c r="O337" s="373"/>
      <c r="P337" s="373"/>
      <c r="Q337" s="373"/>
      <c r="R337" s="373"/>
      <c r="S337" s="373"/>
      <c r="T337" s="373"/>
      <c r="U337" s="373"/>
      <c r="V337" s="373"/>
      <c r="W337" s="373"/>
      <c r="X337" s="373"/>
      <c r="Y337" s="373"/>
      <c r="Z337" s="373"/>
    </row>
    <row r="338" ht="12.75" customHeight="1">
      <c r="A338" s="373"/>
      <c r="B338" s="373"/>
      <c r="C338" s="373"/>
      <c r="D338" s="373"/>
      <c r="E338" s="373"/>
      <c r="F338" s="528"/>
      <c r="G338" s="528"/>
      <c r="H338" s="373"/>
      <c r="I338" s="373"/>
      <c r="J338" s="373"/>
      <c r="K338" s="373"/>
      <c r="L338" s="373"/>
      <c r="M338" s="373"/>
      <c r="N338" s="373"/>
      <c r="O338" s="373"/>
      <c r="P338" s="373"/>
      <c r="Q338" s="373"/>
      <c r="R338" s="373"/>
      <c r="S338" s="373"/>
      <c r="T338" s="373"/>
      <c r="U338" s="373"/>
      <c r="V338" s="373"/>
      <c r="W338" s="373"/>
      <c r="X338" s="373"/>
      <c r="Y338" s="373"/>
      <c r="Z338" s="373"/>
    </row>
    <row r="339" ht="12.75" customHeight="1">
      <c r="A339" s="373"/>
      <c r="B339" s="373"/>
      <c r="C339" s="373"/>
      <c r="D339" s="373"/>
      <c r="E339" s="373"/>
      <c r="F339" s="528"/>
      <c r="G339" s="528"/>
      <c r="H339" s="373"/>
      <c r="I339" s="373"/>
      <c r="J339" s="373"/>
      <c r="K339" s="373"/>
      <c r="L339" s="373"/>
      <c r="M339" s="373"/>
      <c r="N339" s="373"/>
      <c r="O339" s="373"/>
      <c r="P339" s="373"/>
      <c r="Q339" s="373"/>
      <c r="R339" s="373"/>
      <c r="S339" s="373"/>
      <c r="T339" s="373"/>
      <c r="U339" s="373"/>
      <c r="V339" s="373"/>
      <c r="W339" s="373"/>
      <c r="X339" s="373"/>
      <c r="Y339" s="373"/>
      <c r="Z339" s="373"/>
    </row>
    <row r="340" ht="12.75" customHeight="1">
      <c r="A340" s="373"/>
      <c r="B340" s="373"/>
      <c r="C340" s="373"/>
      <c r="D340" s="373"/>
      <c r="E340" s="373"/>
      <c r="F340" s="528"/>
      <c r="G340" s="528"/>
      <c r="H340" s="373"/>
      <c r="I340" s="373"/>
      <c r="J340" s="373"/>
      <c r="K340" s="373"/>
      <c r="L340" s="373"/>
      <c r="M340" s="373"/>
      <c r="N340" s="373"/>
      <c r="O340" s="373"/>
      <c r="P340" s="373"/>
      <c r="Q340" s="373"/>
      <c r="R340" s="373"/>
      <c r="S340" s="373"/>
      <c r="T340" s="373"/>
      <c r="U340" s="373"/>
      <c r="V340" s="373"/>
      <c r="W340" s="373"/>
      <c r="X340" s="373"/>
      <c r="Y340" s="373"/>
      <c r="Z340" s="373"/>
    </row>
    <row r="341" ht="12.75" customHeight="1">
      <c r="A341" s="373"/>
      <c r="B341" s="373"/>
      <c r="C341" s="373"/>
      <c r="D341" s="373"/>
      <c r="E341" s="373"/>
      <c r="F341" s="528"/>
      <c r="G341" s="528"/>
      <c r="H341" s="373"/>
      <c r="I341" s="373"/>
      <c r="J341" s="373"/>
      <c r="K341" s="373"/>
      <c r="L341" s="373"/>
      <c r="M341" s="373"/>
      <c r="N341" s="373"/>
      <c r="O341" s="373"/>
      <c r="P341" s="373"/>
      <c r="Q341" s="373"/>
      <c r="R341" s="373"/>
      <c r="S341" s="373"/>
      <c r="T341" s="373"/>
      <c r="U341" s="373"/>
      <c r="V341" s="373"/>
      <c r="W341" s="373"/>
      <c r="X341" s="373"/>
      <c r="Y341" s="373"/>
      <c r="Z341" s="373"/>
    </row>
    <row r="342" ht="12.75" customHeight="1">
      <c r="A342" s="373"/>
      <c r="B342" s="373"/>
      <c r="C342" s="373"/>
      <c r="D342" s="373"/>
      <c r="E342" s="373"/>
      <c r="F342" s="528"/>
      <c r="G342" s="528"/>
      <c r="H342" s="373"/>
      <c r="I342" s="373"/>
      <c r="J342" s="373"/>
      <c r="K342" s="373"/>
      <c r="L342" s="373"/>
      <c r="M342" s="373"/>
      <c r="N342" s="373"/>
      <c r="O342" s="373"/>
      <c r="P342" s="373"/>
      <c r="Q342" s="373"/>
      <c r="R342" s="373"/>
      <c r="S342" s="373"/>
      <c r="T342" s="373"/>
      <c r="U342" s="373"/>
      <c r="V342" s="373"/>
      <c r="W342" s="373"/>
      <c r="X342" s="373"/>
      <c r="Y342" s="373"/>
      <c r="Z342" s="373"/>
    </row>
    <row r="343" ht="12.75" customHeight="1">
      <c r="A343" s="373"/>
      <c r="B343" s="373"/>
      <c r="C343" s="373"/>
      <c r="D343" s="373"/>
      <c r="E343" s="373"/>
      <c r="F343" s="528"/>
      <c r="G343" s="528"/>
      <c r="H343" s="373"/>
      <c r="I343" s="373"/>
      <c r="J343" s="373"/>
      <c r="K343" s="373"/>
      <c r="L343" s="373"/>
      <c r="M343" s="373"/>
      <c r="N343" s="373"/>
      <c r="O343" s="373"/>
      <c r="P343" s="373"/>
      <c r="Q343" s="373"/>
      <c r="R343" s="373"/>
      <c r="S343" s="373"/>
      <c r="T343" s="373"/>
      <c r="U343" s="373"/>
      <c r="V343" s="373"/>
      <c r="W343" s="373"/>
      <c r="X343" s="373"/>
      <c r="Y343" s="373"/>
      <c r="Z343" s="373"/>
    </row>
    <row r="344" ht="12.75" customHeight="1">
      <c r="A344" s="373"/>
      <c r="B344" s="373"/>
      <c r="C344" s="373"/>
      <c r="D344" s="373"/>
      <c r="E344" s="373"/>
      <c r="F344" s="528"/>
      <c r="G344" s="528"/>
      <c r="H344" s="373"/>
      <c r="I344" s="373"/>
      <c r="J344" s="373"/>
      <c r="K344" s="373"/>
      <c r="L344" s="373"/>
      <c r="M344" s="373"/>
      <c r="N344" s="373"/>
      <c r="O344" s="373"/>
      <c r="P344" s="373"/>
      <c r="Q344" s="373"/>
      <c r="R344" s="373"/>
      <c r="S344" s="373"/>
      <c r="T344" s="373"/>
      <c r="U344" s="373"/>
      <c r="V344" s="373"/>
      <c r="W344" s="373"/>
      <c r="X344" s="373"/>
      <c r="Y344" s="373"/>
      <c r="Z344" s="373"/>
    </row>
    <row r="345" ht="12.75" customHeight="1">
      <c r="A345" s="373"/>
      <c r="B345" s="373"/>
      <c r="C345" s="373"/>
      <c r="D345" s="373"/>
      <c r="E345" s="373"/>
      <c r="F345" s="528"/>
      <c r="G345" s="528"/>
      <c r="H345" s="373"/>
      <c r="I345" s="373"/>
      <c r="J345" s="373"/>
      <c r="K345" s="373"/>
      <c r="L345" s="373"/>
      <c r="M345" s="373"/>
      <c r="N345" s="373"/>
      <c r="O345" s="373"/>
      <c r="P345" s="373"/>
      <c r="Q345" s="373"/>
      <c r="R345" s="373"/>
      <c r="S345" s="373"/>
      <c r="T345" s="373"/>
      <c r="U345" s="373"/>
      <c r="V345" s="373"/>
      <c r="W345" s="373"/>
      <c r="X345" s="373"/>
      <c r="Y345" s="373"/>
      <c r="Z345" s="373"/>
    </row>
    <row r="346" ht="12.75" customHeight="1">
      <c r="A346" s="373"/>
      <c r="B346" s="373"/>
      <c r="C346" s="373"/>
      <c r="D346" s="373"/>
      <c r="E346" s="373"/>
      <c r="F346" s="528"/>
      <c r="G346" s="528"/>
      <c r="H346" s="373"/>
      <c r="I346" s="373"/>
      <c r="J346" s="373"/>
      <c r="K346" s="373"/>
      <c r="L346" s="373"/>
      <c r="M346" s="373"/>
      <c r="N346" s="373"/>
      <c r="O346" s="373"/>
      <c r="P346" s="373"/>
      <c r="Q346" s="373"/>
      <c r="R346" s="373"/>
      <c r="S346" s="373"/>
      <c r="T346" s="373"/>
      <c r="U346" s="373"/>
      <c r="V346" s="373"/>
      <c r="W346" s="373"/>
      <c r="X346" s="373"/>
      <c r="Y346" s="373"/>
      <c r="Z346" s="373"/>
    </row>
    <row r="347" ht="12.75" customHeight="1">
      <c r="A347" s="373"/>
      <c r="B347" s="373"/>
      <c r="C347" s="373"/>
      <c r="D347" s="373"/>
      <c r="E347" s="373"/>
      <c r="F347" s="528"/>
      <c r="G347" s="528"/>
      <c r="H347" s="373"/>
      <c r="I347" s="373"/>
      <c r="J347" s="373"/>
      <c r="K347" s="373"/>
      <c r="L347" s="373"/>
      <c r="M347" s="373"/>
      <c r="N347" s="373"/>
      <c r="O347" s="373"/>
      <c r="P347" s="373"/>
      <c r="Q347" s="373"/>
      <c r="R347" s="373"/>
      <c r="S347" s="373"/>
      <c r="T347" s="373"/>
      <c r="U347" s="373"/>
      <c r="V347" s="373"/>
      <c r="W347" s="373"/>
      <c r="X347" s="373"/>
      <c r="Y347" s="373"/>
      <c r="Z347" s="373"/>
    </row>
    <row r="348" ht="12.75" customHeight="1">
      <c r="A348" s="373"/>
      <c r="B348" s="373"/>
      <c r="C348" s="373"/>
      <c r="D348" s="373"/>
      <c r="E348" s="373"/>
      <c r="F348" s="528"/>
      <c r="G348" s="528"/>
      <c r="H348" s="373"/>
      <c r="I348" s="373"/>
      <c r="J348" s="373"/>
      <c r="K348" s="373"/>
      <c r="L348" s="373"/>
      <c r="M348" s="373"/>
      <c r="N348" s="373"/>
      <c r="O348" s="373"/>
      <c r="P348" s="373"/>
      <c r="Q348" s="373"/>
      <c r="R348" s="373"/>
      <c r="S348" s="373"/>
      <c r="T348" s="373"/>
      <c r="U348" s="373"/>
      <c r="V348" s="373"/>
      <c r="W348" s="373"/>
      <c r="X348" s="373"/>
      <c r="Y348" s="373"/>
      <c r="Z348" s="373"/>
    </row>
    <row r="349" ht="12.75" customHeight="1">
      <c r="A349" s="373"/>
      <c r="B349" s="373"/>
      <c r="C349" s="373"/>
      <c r="D349" s="373"/>
      <c r="E349" s="373"/>
      <c r="F349" s="528"/>
      <c r="G349" s="528"/>
      <c r="H349" s="373"/>
      <c r="I349" s="373"/>
      <c r="J349" s="373"/>
      <c r="K349" s="373"/>
      <c r="L349" s="373"/>
      <c r="M349" s="373"/>
      <c r="N349" s="373"/>
      <c r="O349" s="373"/>
      <c r="P349" s="373"/>
      <c r="Q349" s="373"/>
      <c r="R349" s="373"/>
      <c r="S349" s="373"/>
      <c r="T349" s="373"/>
      <c r="U349" s="373"/>
      <c r="V349" s="373"/>
      <c r="W349" s="373"/>
      <c r="X349" s="373"/>
      <c r="Y349" s="373"/>
      <c r="Z349" s="373"/>
    </row>
    <row r="350" ht="12.75" customHeight="1">
      <c r="A350" s="373"/>
      <c r="B350" s="373"/>
      <c r="C350" s="373"/>
      <c r="D350" s="373"/>
      <c r="E350" s="373"/>
      <c r="F350" s="528"/>
      <c r="G350" s="528"/>
      <c r="H350" s="373"/>
      <c r="I350" s="373"/>
      <c r="J350" s="373"/>
      <c r="K350" s="373"/>
      <c r="L350" s="373"/>
      <c r="M350" s="373"/>
      <c r="N350" s="373"/>
      <c r="O350" s="373"/>
      <c r="P350" s="373"/>
      <c r="Q350" s="373"/>
      <c r="R350" s="373"/>
      <c r="S350" s="373"/>
      <c r="T350" s="373"/>
      <c r="U350" s="373"/>
      <c r="V350" s="373"/>
      <c r="W350" s="373"/>
      <c r="X350" s="373"/>
      <c r="Y350" s="373"/>
      <c r="Z350" s="373"/>
    </row>
    <row r="351" ht="12.75" customHeight="1">
      <c r="A351" s="373"/>
      <c r="B351" s="373"/>
      <c r="C351" s="373"/>
      <c r="D351" s="373"/>
      <c r="E351" s="373"/>
      <c r="F351" s="528"/>
      <c r="G351" s="528"/>
      <c r="H351" s="373"/>
      <c r="I351" s="373"/>
      <c r="J351" s="373"/>
      <c r="K351" s="373"/>
      <c r="L351" s="373"/>
      <c r="M351" s="373"/>
      <c r="N351" s="373"/>
      <c r="O351" s="373"/>
      <c r="P351" s="373"/>
      <c r="Q351" s="373"/>
      <c r="R351" s="373"/>
      <c r="S351" s="373"/>
      <c r="T351" s="373"/>
      <c r="U351" s="373"/>
      <c r="V351" s="373"/>
      <c r="W351" s="373"/>
      <c r="X351" s="373"/>
      <c r="Y351" s="373"/>
      <c r="Z351" s="373"/>
    </row>
    <row r="352" ht="12.75" customHeight="1">
      <c r="A352" s="373"/>
      <c r="B352" s="373"/>
      <c r="C352" s="373"/>
      <c r="D352" s="373"/>
      <c r="E352" s="373"/>
      <c r="F352" s="528"/>
      <c r="G352" s="528"/>
      <c r="H352" s="373"/>
      <c r="I352" s="373"/>
      <c r="J352" s="373"/>
      <c r="K352" s="373"/>
      <c r="L352" s="373"/>
      <c r="M352" s="373"/>
      <c r="N352" s="373"/>
      <c r="O352" s="373"/>
      <c r="P352" s="373"/>
      <c r="Q352" s="373"/>
      <c r="R352" s="373"/>
      <c r="S352" s="373"/>
      <c r="T352" s="373"/>
      <c r="U352" s="373"/>
      <c r="V352" s="373"/>
      <c r="W352" s="373"/>
      <c r="X352" s="373"/>
      <c r="Y352" s="373"/>
      <c r="Z352" s="373"/>
    </row>
    <row r="353" ht="12.75" customHeight="1">
      <c r="A353" s="373"/>
      <c r="B353" s="373"/>
      <c r="C353" s="373"/>
      <c r="D353" s="373"/>
      <c r="E353" s="373"/>
      <c r="F353" s="528"/>
      <c r="G353" s="528"/>
      <c r="H353" s="373"/>
      <c r="I353" s="373"/>
      <c r="J353" s="373"/>
      <c r="K353" s="373"/>
      <c r="L353" s="373"/>
      <c r="M353" s="373"/>
      <c r="N353" s="373"/>
      <c r="O353" s="373"/>
      <c r="P353" s="373"/>
      <c r="Q353" s="373"/>
      <c r="R353" s="373"/>
      <c r="S353" s="373"/>
      <c r="T353" s="373"/>
      <c r="U353" s="373"/>
      <c r="V353" s="373"/>
      <c r="W353" s="373"/>
      <c r="X353" s="373"/>
      <c r="Y353" s="373"/>
      <c r="Z353" s="373"/>
    </row>
    <row r="354" ht="12.75" customHeight="1">
      <c r="A354" s="373"/>
      <c r="B354" s="373"/>
      <c r="C354" s="373"/>
      <c r="D354" s="373"/>
      <c r="E354" s="373"/>
      <c r="F354" s="528"/>
      <c r="G354" s="528"/>
      <c r="H354" s="373"/>
      <c r="I354" s="373"/>
      <c r="J354" s="373"/>
      <c r="K354" s="373"/>
      <c r="L354" s="373"/>
      <c r="M354" s="373"/>
      <c r="N354" s="373"/>
      <c r="O354" s="373"/>
      <c r="P354" s="373"/>
      <c r="Q354" s="373"/>
      <c r="R354" s="373"/>
      <c r="S354" s="373"/>
      <c r="T354" s="373"/>
      <c r="U354" s="373"/>
      <c r="V354" s="373"/>
      <c r="W354" s="373"/>
      <c r="X354" s="373"/>
      <c r="Y354" s="373"/>
      <c r="Z354" s="373"/>
    </row>
    <row r="355" ht="12.75" customHeight="1">
      <c r="A355" s="373"/>
      <c r="B355" s="373"/>
      <c r="C355" s="373"/>
      <c r="D355" s="373"/>
      <c r="E355" s="373"/>
      <c r="F355" s="528"/>
      <c r="G355" s="528"/>
      <c r="H355" s="373"/>
      <c r="I355" s="373"/>
      <c r="J355" s="373"/>
      <c r="K355" s="373"/>
      <c r="L355" s="373"/>
      <c r="M355" s="373"/>
      <c r="N355" s="373"/>
      <c r="O355" s="373"/>
      <c r="P355" s="373"/>
      <c r="Q355" s="373"/>
      <c r="R355" s="373"/>
      <c r="S355" s="373"/>
      <c r="T355" s="373"/>
      <c r="U355" s="373"/>
      <c r="V355" s="373"/>
      <c r="W355" s="373"/>
      <c r="X355" s="373"/>
      <c r="Y355" s="373"/>
      <c r="Z355" s="373"/>
    </row>
    <row r="356" ht="12.75" customHeight="1">
      <c r="A356" s="373"/>
      <c r="B356" s="373"/>
      <c r="C356" s="373"/>
      <c r="D356" s="373"/>
      <c r="E356" s="373"/>
      <c r="F356" s="528"/>
      <c r="G356" s="528"/>
      <c r="H356" s="373"/>
      <c r="I356" s="373"/>
      <c r="J356" s="373"/>
      <c r="K356" s="373"/>
      <c r="L356" s="373"/>
      <c r="M356" s="373"/>
      <c r="N356" s="373"/>
      <c r="O356" s="373"/>
      <c r="P356" s="373"/>
      <c r="Q356" s="373"/>
      <c r="R356" s="373"/>
      <c r="S356" s="373"/>
      <c r="T356" s="373"/>
      <c r="U356" s="373"/>
      <c r="V356" s="373"/>
      <c r="W356" s="373"/>
      <c r="X356" s="373"/>
      <c r="Y356" s="373"/>
      <c r="Z356" s="373"/>
    </row>
    <row r="357" ht="12.75" customHeight="1">
      <c r="A357" s="373"/>
      <c r="B357" s="373"/>
      <c r="C357" s="373"/>
      <c r="D357" s="373"/>
      <c r="E357" s="373"/>
      <c r="F357" s="528"/>
      <c r="G357" s="528"/>
      <c r="H357" s="373"/>
      <c r="I357" s="373"/>
      <c r="J357" s="373"/>
      <c r="K357" s="373"/>
      <c r="L357" s="373"/>
      <c r="M357" s="373"/>
      <c r="N357" s="373"/>
      <c r="O357" s="373"/>
      <c r="P357" s="373"/>
      <c r="Q357" s="373"/>
      <c r="R357" s="373"/>
      <c r="S357" s="373"/>
      <c r="T357" s="373"/>
      <c r="U357" s="373"/>
      <c r="V357" s="373"/>
      <c r="W357" s="373"/>
      <c r="X357" s="373"/>
      <c r="Y357" s="373"/>
      <c r="Z357" s="373"/>
    </row>
    <row r="358" ht="12.75" customHeight="1">
      <c r="A358" s="373"/>
      <c r="B358" s="373"/>
      <c r="C358" s="373"/>
      <c r="D358" s="373"/>
      <c r="E358" s="373"/>
      <c r="F358" s="528"/>
      <c r="G358" s="528"/>
      <c r="H358" s="373"/>
      <c r="I358" s="373"/>
      <c r="J358" s="373"/>
      <c r="K358" s="373"/>
      <c r="L358" s="373"/>
      <c r="M358" s="373"/>
      <c r="N358" s="373"/>
      <c r="O358" s="373"/>
      <c r="P358" s="373"/>
      <c r="Q358" s="373"/>
      <c r="R358" s="373"/>
      <c r="S358" s="373"/>
      <c r="T358" s="373"/>
      <c r="U358" s="373"/>
      <c r="V358" s="373"/>
      <c r="W358" s="373"/>
      <c r="X358" s="373"/>
      <c r="Y358" s="373"/>
      <c r="Z358" s="373"/>
    </row>
    <row r="359" ht="12.75" customHeight="1">
      <c r="A359" s="373"/>
      <c r="B359" s="373"/>
      <c r="C359" s="373"/>
      <c r="D359" s="373"/>
      <c r="E359" s="373"/>
      <c r="F359" s="528"/>
      <c r="G359" s="528"/>
      <c r="H359" s="373"/>
      <c r="I359" s="373"/>
      <c r="J359" s="373"/>
      <c r="K359" s="373"/>
      <c r="L359" s="373"/>
      <c r="M359" s="373"/>
      <c r="N359" s="373"/>
      <c r="O359" s="373"/>
      <c r="P359" s="373"/>
      <c r="Q359" s="373"/>
      <c r="R359" s="373"/>
      <c r="S359" s="373"/>
      <c r="T359" s="373"/>
      <c r="U359" s="373"/>
      <c r="V359" s="373"/>
      <c r="W359" s="373"/>
      <c r="X359" s="373"/>
      <c r="Y359" s="373"/>
      <c r="Z359" s="373"/>
    </row>
    <row r="360" ht="12.75" customHeight="1">
      <c r="A360" s="373"/>
      <c r="B360" s="373"/>
      <c r="C360" s="373"/>
      <c r="D360" s="373"/>
      <c r="E360" s="373"/>
      <c r="F360" s="528"/>
      <c r="G360" s="528"/>
      <c r="H360" s="373"/>
      <c r="I360" s="373"/>
      <c r="J360" s="373"/>
      <c r="K360" s="373"/>
      <c r="L360" s="373"/>
      <c r="M360" s="373"/>
      <c r="N360" s="373"/>
      <c r="O360" s="373"/>
      <c r="P360" s="373"/>
      <c r="Q360" s="373"/>
      <c r="R360" s="373"/>
      <c r="S360" s="373"/>
      <c r="T360" s="373"/>
      <c r="U360" s="373"/>
      <c r="V360" s="373"/>
      <c r="W360" s="373"/>
      <c r="X360" s="373"/>
      <c r="Y360" s="373"/>
      <c r="Z360" s="373"/>
    </row>
    <row r="361" ht="12.75" customHeight="1">
      <c r="A361" s="373"/>
      <c r="B361" s="373"/>
      <c r="C361" s="373"/>
      <c r="D361" s="373"/>
      <c r="E361" s="373"/>
      <c r="F361" s="528"/>
      <c r="G361" s="528"/>
      <c r="H361" s="373"/>
      <c r="I361" s="373"/>
      <c r="J361" s="373"/>
      <c r="K361" s="373"/>
      <c r="L361" s="373"/>
      <c r="M361" s="373"/>
      <c r="N361" s="373"/>
      <c r="O361" s="373"/>
      <c r="P361" s="373"/>
      <c r="Q361" s="373"/>
      <c r="R361" s="373"/>
      <c r="S361" s="373"/>
      <c r="T361" s="373"/>
      <c r="U361" s="373"/>
      <c r="V361" s="373"/>
      <c r="W361" s="373"/>
      <c r="X361" s="373"/>
      <c r="Y361" s="373"/>
      <c r="Z361" s="373"/>
    </row>
    <row r="362" ht="12.75" customHeight="1">
      <c r="A362" s="373"/>
      <c r="B362" s="373"/>
      <c r="C362" s="373"/>
      <c r="D362" s="373"/>
      <c r="E362" s="373"/>
      <c r="F362" s="528"/>
      <c r="G362" s="528"/>
      <c r="H362" s="373"/>
      <c r="I362" s="373"/>
      <c r="J362" s="373"/>
      <c r="K362" s="373"/>
      <c r="L362" s="373"/>
      <c r="M362" s="373"/>
      <c r="N362" s="373"/>
      <c r="O362" s="373"/>
      <c r="P362" s="373"/>
      <c r="Q362" s="373"/>
      <c r="R362" s="373"/>
      <c r="S362" s="373"/>
      <c r="T362" s="373"/>
      <c r="U362" s="373"/>
      <c r="V362" s="373"/>
      <c r="W362" s="373"/>
      <c r="X362" s="373"/>
      <c r="Y362" s="373"/>
      <c r="Z362" s="373"/>
    </row>
    <row r="363" ht="12.75" customHeight="1">
      <c r="A363" s="373"/>
      <c r="B363" s="373"/>
      <c r="C363" s="373"/>
      <c r="D363" s="373"/>
      <c r="E363" s="373"/>
      <c r="F363" s="528"/>
      <c r="G363" s="528"/>
      <c r="H363" s="373"/>
      <c r="I363" s="373"/>
      <c r="J363" s="373"/>
      <c r="K363" s="373"/>
      <c r="L363" s="373"/>
      <c r="M363" s="373"/>
      <c r="N363" s="373"/>
      <c r="O363" s="373"/>
      <c r="P363" s="373"/>
      <c r="Q363" s="373"/>
      <c r="R363" s="373"/>
      <c r="S363" s="373"/>
      <c r="T363" s="373"/>
      <c r="U363" s="373"/>
      <c r="V363" s="373"/>
      <c r="W363" s="373"/>
      <c r="X363" s="373"/>
      <c r="Y363" s="373"/>
      <c r="Z363" s="373"/>
    </row>
    <row r="364" ht="12.75" customHeight="1">
      <c r="A364" s="373"/>
      <c r="B364" s="373"/>
      <c r="C364" s="373"/>
      <c r="D364" s="373"/>
      <c r="E364" s="373"/>
      <c r="F364" s="528"/>
      <c r="G364" s="528"/>
      <c r="H364" s="373"/>
      <c r="I364" s="373"/>
      <c r="J364" s="373"/>
      <c r="K364" s="373"/>
      <c r="L364" s="373"/>
      <c r="M364" s="373"/>
      <c r="N364" s="373"/>
      <c r="O364" s="373"/>
      <c r="P364" s="373"/>
      <c r="Q364" s="373"/>
      <c r="R364" s="373"/>
      <c r="S364" s="373"/>
      <c r="T364" s="373"/>
      <c r="U364" s="373"/>
      <c r="V364" s="373"/>
      <c r="W364" s="373"/>
      <c r="X364" s="373"/>
      <c r="Y364" s="373"/>
      <c r="Z364" s="373"/>
    </row>
    <row r="365" ht="12.75" customHeight="1">
      <c r="A365" s="373"/>
      <c r="B365" s="373"/>
      <c r="C365" s="373"/>
      <c r="D365" s="373"/>
      <c r="E365" s="373"/>
      <c r="F365" s="528"/>
      <c r="G365" s="528"/>
      <c r="H365" s="373"/>
      <c r="I365" s="373"/>
      <c r="J365" s="373"/>
      <c r="K365" s="373"/>
      <c r="L365" s="373"/>
      <c r="M365" s="373"/>
      <c r="N365" s="373"/>
      <c r="O365" s="373"/>
      <c r="P365" s="373"/>
      <c r="Q365" s="373"/>
      <c r="R365" s="373"/>
      <c r="S365" s="373"/>
      <c r="T365" s="373"/>
      <c r="U365" s="373"/>
      <c r="V365" s="373"/>
      <c r="W365" s="373"/>
      <c r="X365" s="373"/>
      <c r="Y365" s="373"/>
      <c r="Z365" s="373"/>
    </row>
    <row r="366" ht="12.75" customHeight="1">
      <c r="A366" s="373"/>
      <c r="B366" s="373"/>
      <c r="C366" s="373"/>
      <c r="D366" s="373"/>
      <c r="E366" s="373"/>
      <c r="F366" s="528"/>
      <c r="G366" s="528"/>
      <c r="H366" s="373"/>
      <c r="I366" s="373"/>
      <c r="J366" s="373"/>
      <c r="K366" s="373"/>
      <c r="L366" s="373"/>
      <c r="M366" s="373"/>
      <c r="N366" s="373"/>
      <c r="O366" s="373"/>
      <c r="P366" s="373"/>
      <c r="Q366" s="373"/>
      <c r="R366" s="373"/>
      <c r="S366" s="373"/>
      <c r="T366" s="373"/>
      <c r="U366" s="373"/>
      <c r="V366" s="373"/>
      <c r="W366" s="373"/>
      <c r="X366" s="373"/>
      <c r="Y366" s="373"/>
      <c r="Z366" s="373"/>
    </row>
    <row r="367" ht="12.75" customHeight="1">
      <c r="A367" s="373"/>
      <c r="B367" s="373"/>
      <c r="C367" s="373"/>
      <c r="D367" s="373"/>
      <c r="E367" s="373"/>
      <c r="F367" s="528"/>
      <c r="G367" s="528"/>
      <c r="H367" s="373"/>
      <c r="I367" s="373"/>
      <c r="J367" s="373"/>
      <c r="K367" s="373"/>
      <c r="L367" s="373"/>
      <c r="M367" s="373"/>
      <c r="N367" s="373"/>
      <c r="O367" s="373"/>
      <c r="P367" s="373"/>
      <c r="Q367" s="373"/>
      <c r="R367" s="373"/>
      <c r="S367" s="373"/>
      <c r="T367" s="373"/>
      <c r="U367" s="373"/>
      <c r="V367" s="373"/>
      <c r="W367" s="373"/>
      <c r="X367" s="373"/>
      <c r="Y367" s="373"/>
      <c r="Z367" s="373"/>
    </row>
    <row r="368" ht="12.75" customHeight="1">
      <c r="A368" s="373"/>
      <c r="B368" s="373"/>
      <c r="C368" s="373"/>
      <c r="D368" s="373"/>
      <c r="E368" s="373"/>
      <c r="F368" s="528"/>
      <c r="G368" s="528"/>
      <c r="H368" s="373"/>
      <c r="I368" s="373"/>
      <c r="J368" s="373"/>
      <c r="K368" s="373"/>
      <c r="L368" s="373"/>
      <c r="M368" s="373"/>
      <c r="N368" s="373"/>
      <c r="O368" s="373"/>
      <c r="P368" s="373"/>
      <c r="Q368" s="373"/>
      <c r="R368" s="373"/>
      <c r="S368" s="373"/>
      <c r="T368" s="373"/>
      <c r="U368" s="373"/>
      <c r="V368" s="373"/>
      <c r="W368" s="373"/>
      <c r="X368" s="373"/>
      <c r="Y368" s="373"/>
      <c r="Z368" s="373"/>
    </row>
    <row r="369" ht="12.75" customHeight="1">
      <c r="A369" s="373"/>
      <c r="B369" s="373"/>
      <c r="C369" s="373"/>
      <c r="D369" s="373"/>
      <c r="E369" s="373"/>
      <c r="F369" s="528"/>
      <c r="G369" s="528"/>
      <c r="H369" s="373"/>
      <c r="I369" s="373"/>
      <c r="J369" s="373"/>
      <c r="K369" s="373"/>
      <c r="L369" s="373"/>
      <c r="M369" s="373"/>
      <c r="N369" s="373"/>
      <c r="O369" s="373"/>
      <c r="P369" s="373"/>
      <c r="Q369" s="373"/>
      <c r="R369" s="373"/>
      <c r="S369" s="373"/>
      <c r="T369" s="373"/>
      <c r="U369" s="373"/>
      <c r="V369" s="373"/>
      <c r="W369" s="373"/>
      <c r="X369" s="373"/>
      <c r="Y369" s="373"/>
      <c r="Z369" s="373"/>
    </row>
    <row r="370" ht="12.75" customHeight="1">
      <c r="A370" s="373"/>
      <c r="B370" s="373"/>
      <c r="C370" s="373"/>
      <c r="D370" s="373"/>
      <c r="E370" s="373"/>
      <c r="F370" s="528"/>
      <c r="G370" s="528"/>
      <c r="H370" s="373"/>
      <c r="I370" s="373"/>
      <c r="J370" s="373"/>
      <c r="K370" s="373"/>
      <c r="L370" s="373"/>
      <c r="M370" s="373"/>
      <c r="N370" s="373"/>
      <c r="O370" s="373"/>
      <c r="P370" s="373"/>
      <c r="Q370" s="373"/>
      <c r="R370" s="373"/>
      <c r="S370" s="373"/>
      <c r="T370" s="373"/>
      <c r="U370" s="373"/>
      <c r="V370" s="373"/>
      <c r="W370" s="373"/>
      <c r="X370" s="373"/>
      <c r="Y370" s="373"/>
      <c r="Z370" s="373"/>
    </row>
    <row r="371" ht="12.75" customHeight="1">
      <c r="A371" s="373"/>
      <c r="B371" s="373"/>
      <c r="C371" s="373"/>
      <c r="D371" s="373"/>
      <c r="E371" s="373"/>
      <c r="F371" s="528"/>
      <c r="G371" s="528"/>
      <c r="H371" s="373"/>
      <c r="I371" s="373"/>
      <c r="J371" s="373"/>
      <c r="K371" s="373"/>
      <c r="L371" s="373"/>
      <c r="M371" s="373"/>
      <c r="N371" s="373"/>
      <c r="O371" s="373"/>
      <c r="P371" s="373"/>
      <c r="Q371" s="373"/>
      <c r="R371" s="373"/>
      <c r="S371" s="373"/>
      <c r="T371" s="373"/>
      <c r="U371" s="373"/>
      <c r="V371" s="373"/>
      <c r="W371" s="373"/>
      <c r="X371" s="373"/>
      <c r="Y371" s="373"/>
      <c r="Z371" s="373"/>
    </row>
    <row r="372" ht="12.75" customHeight="1">
      <c r="A372" s="373"/>
      <c r="B372" s="373"/>
      <c r="C372" s="373"/>
      <c r="D372" s="373"/>
      <c r="E372" s="373"/>
      <c r="F372" s="528"/>
      <c r="G372" s="528"/>
      <c r="H372" s="373"/>
      <c r="I372" s="373"/>
      <c r="J372" s="373"/>
      <c r="K372" s="373"/>
      <c r="L372" s="373"/>
      <c r="M372" s="373"/>
      <c r="N372" s="373"/>
      <c r="O372" s="373"/>
      <c r="P372" s="373"/>
      <c r="Q372" s="373"/>
      <c r="R372" s="373"/>
      <c r="S372" s="373"/>
      <c r="T372" s="373"/>
      <c r="U372" s="373"/>
      <c r="V372" s="373"/>
      <c r="W372" s="373"/>
      <c r="X372" s="373"/>
      <c r="Y372" s="373"/>
      <c r="Z372" s="373"/>
    </row>
    <row r="373" ht="12.75" customHeight="1">
      <c r="A373" s="373"/>
      <c r="B373" s="373"/>
      <c r="C373" s="373"/>
      <c r="D373" s="373"/>
      <c r="E373" s="373"/>
      <c r="F373" s="528"/>
      <c r="G373" s="528"/>
      <c r="H373" s="373"/>
      <c r="I373" s="373"/>
      <c r="J373" s="373"/>
      <c r="K373" s="373"/>
      <c r="L373" s="373"/>
      <c r="M373" s="373"/>
      <c r="N373" s="373"/>
      <c r="O373" s="373"/>
      <c r="P373" s="373"/>
      <c r="Q373" s="373"/>
      <c r="R373" s="373"/>
      <c r="S373" s="373"/>
      <c r="T373" s="373"/>
      <c r="U373" s="373"/>
      <c r="V373" s="373"/>
      <c r="W373" s="373"/>
      <c r="X373" s="373"/>
      <c r="Y373" s="373"/>
      <c r="Z373" s="373"/>
    </row>
    <row r="374" ht="12.75" customHeight="1">
      <c r="A374" s="373"/>
      <c r="B374" s="373"/>
      <c r="C374" s="373"/>
      <c r="D374" s="373"/>
      <c r="E374" s="373"/>
      <c r="F374" s="528"/>
      <c r="G374" s="528"/>
      <c r="H374" s="373"/>
      <c r="I374" s="373"/>
      <c r="J374" s="373"/>
      <c r="K374" s="373"/>
      <c r="L374" s="373"/>
      <c r="M374" s="373"/>
      <c r="N374" s="373"/>
      <c r="O374" s="373"/>
      <c r="P374" s="373"/>
      <c r="Q374" s="373"/>
      <c r="R374" s="373"/>
      <c r="S374" s="373"/>
      <c r="T374" s="373"/>
      <c r="U374" s="373"/>
      <c r="V374" s="373"/>
      <c r="W374" s="373"/>
      <c r="X374" s="373"/>
      <c r="Y374" s="373"/>
      <c r="Z374" s="373"/>
    </row>
    <row r="375" ht="12.75" customHeight="1">
      <c r="A375" s="373"/>
      <c r="B375" s="373"/>
      <c r="C375" s="373"/>
      <c r="D375" s="373"/>
      <c r="E375" s="373"/>
      <c r="F375" s="528"/>
      <c r="G375" s="528"/>
      <c r="H375" s="373"/>
      <c r="I375" s="373"/>
      <c r="J375" s="373"/>
      <c r="K375" s="373"/>
      <c r="L375" s="373"/>
      <c r="M375" s="373"/>
      <c r="N375" s="373"/>
      <c r="O375" s="373"/>
      <c r="P375" s="373"/>
      <c r="Q375" s="373"/>
      <c r="R375" s="373"/>
      <c r="S375" s="373"/>
      <c r="T375" s="373"/>
      <c r="U375" s="373"/>
      <c r="V375" s="373"/>
      <c r="W375" s="373"/>
      <c r="X375" s="373"/>
      <c r="Y375" s="373"/>
      <c r="Z375" s="373"/>
    </row>
    <row r="376" ht="12.75" customHeight="1">
      <c r="A376" s="373"/>
      <c r="B376" s="373"/>
      <c r="C376" s="373"/>
      <c r="D376" s="373"/>
      <c r="E376" s="373"/>
      <c r="F376" s="528"/>
      <c r="G376" s="528"/>
      <c r="H376" s="373"/>
      <c r="I376" s="373"/>
      <c r="J376" s="373"/>
      <c r="K376" s="373"/>
      <c r="L376" s="373"/>
      <c r="M376" s="373"/>
      <c r="N376" s="373"/>
      <c r="O376" s="373"/>
      <c r="P376" s="373"/>
      <c r="Q376" s="373"/>
      <c r="R376" s="373"/>
      <c r="S376" s="373"/>
      <c r="T376" s="373"/>
      <c r="U376" s="373"/>
      <c r="V376" s="373"/>
      <c r="W376" s="373"/>
      <c r="X376" s="373"/>
      <c r="Y376" s="373"/>
      <c r="Z376" s="373"/>
    </row>
    <row r="377" ht="12.75" customHeight="1">
      <c r="A377" s="373"/>
      <c r="B377" s="373"/>
      <c r="C377" s="373"/>
      <c r="D377" s="373"/>
      <c r="E377" s="373"/>
      <c r="F377" s="528"/>
      <c r="G377" s="528"/>
      <c r="H377" s="373"/>
      <c r="I377" s="373"/>
      <c r="J377" s="373"/>
      <c r="K377" s="373"/>
      <c r="L377" s="373"/>
      <c r="M377" s="373"/>
      <c r="N377" s="373"/>
      <c r="O377" s="373"/>
      <c r="P377" s="373"/>
      <c r="Q377" s="373"/>
      <c r="R377" s="373"/>
      <c r="S377" s="373"/>
      <c r="T377" s="373"/>
      <c r="U377" s="373"/>
      <c r="V377" s="373"/>
      <c r="W377" s="373"/>
      <c r="X377" s="373"/>
      <c r="Y377" s="373"/>
      <c r="Z377" s="373"/>
    </row>
    <row r="378" ht="12.75" customHeight="1">
      <c r="A378" s="373"/>
      <c r="B378" s="373"/>
      <c r="C378" s="373"/>
      <c r="D378" s="373"/>
      <c r="E378" s="373"/>
      <c r="F378" s="528"/>
      <c r="G378" s="528"/>
      <c r="H378" s="373"/>
      <c r="I378" s="373"/>
      <c r="J378" s="373"/>
      <c r="K378" s="373"/>
      <c r="L378" s="373"/>
      <c r="M378" s="373"/>
      <c r="N378" s="373"/>
      <c r="O378" s="373"/>
      <c r="P378" s="373"/>
      <c r="Q378" s="373"/>
      <c r="R378" s="373"/>
      <c r="S378" s="373"/>
      <c r="T378" s="373"/>
      <c r="U378" s="373"/>
      <c r="V378" s="373"/>
      <c r="W378" s="373"/>
      <c r="X378" s="373"/>
      <c r="Y378" s="373"/>
      <c r="Z378" s="373"/>
    </row>
    <row r="379" ht="12.75" customHeight="1">
      <c r="A379" s="373"/>
      <c r="B379" s="373"/>
      <c r="C379" s="373"/>
      <c r="D379" s="373"/>
      <c r="E379" s="373"/>
      <c r="F379" s="528"/>
      <c r="G379" s="528"/>
      <c r="H379" s="373"/>
      <c r="I379" s="373"/>
      <c r="J379" s="373"/>
      <c r="K379" s="373"/>
      <c r="L379" s="373"/>
      <c r="M379" s="373"/>
      <c r="N379" s="373"/>
      <c r="O379" s="373"/>
      <c r="P379" s="373"/>
      <c r="Q379" s="373"/>
      <c r="R379" s="373"/>
      <c r="S379" s="373"/>
      <c r="T379" s="373"/>
      <c r="U379" s="373"/>
      <c r="V379" s="373"/>
      <c r="W379" s="373"/>
      <c r="X379" s="373"/>
      <c r="Y379" s="373"/>
      <c r="Z379" s="373"/>
    </row>
    <row r="380" ht="12.75" customHeight="1">
      <c r="A380" s="373"/>
      <c r="B380" s="373"/>
      <c r="C380" s="373"/>
      <c r="D380" s="373"/>
      <c r="E380" s="373"/>
      <c r="F380" s="528"/>
      <c r="G380" s="528"/>
      <c r="H380" s="373"/>
      <c r="I380" s="373"/>
      <c r="J380" s="373"/>
      <c r="K380" s="373"/>
      <c r="L380" s="373"/>
      <c r="M380" s="373"/>
      <c r="N380" s="373"/>
      <c r="O380" s="373"/>
      <c r="P380" s="373"/>
      <c r="Q380" s="373"/>
      <c r="R380" s="373"/>
      <c r="S380" s="373"/>
      <c r="T380" s="373"/>
      <c r="U380" s="373"/>
      <c r="V380" s="373"/>
      <c r="W380" s="373"/>
      <c r="X380" s="373"/>
      <c r="Y380" s="373"/>
      <c r="Z380" s="373"/>
    </row>
    <row r="381" ht="12.75" customHeight="1">
      <c r="A381" s="373"/>
      <c r="B381" s="373"/>
      <c r="C381" s="373"/>
      <c r="D381" s="373"/>
      <c r="E381" s="373"/>
      <c r="F381" s="528"/>
      <c r="G381" s="528"/>
      <c r="H381" s="373"/>
      <c r="I381" s="373"/>
      <c r="J381" s="373"/>
      <c r="K381" s="373"/>
      <c r="L381" s="373"/>
      <c r="M381" s="373"/>
      <c r="N381" s="373"/>
      <c r="O381" s="373"/>
      <c r="P381" s="373"/>
      <c r="Q381" s="373"/>
      <c r="R381" s="373"/>
      <c r="S381" s="373"/>
      <c r="T381" s="373"/>
      <c r="U381" s="373"/>
      <c r="V381" s="373"/>
      <c r="W381" s="373"/>
      <c r="X381" s="373"/>
      <c r="Y381" s="373"/>
      <c r="Z381" s="373"/>
    </row>
    <row r="382" ht="12.75" customHeight="1">
      <c r="A382" s="373"/>
      <c r="B382" s="373"/>
      <c r="C382" s="373"/>
      <c r="D382" s="373"/>
      <c r="E382" s="373"/>
      <c r="F382" s="528"/>
      <c r="G382" s="528"/>
      <c r="H382" s="373"/>
      <c r="I382" s="373"/>
      <c r="J382" s="373"/>
      <c r="K382" s="373"/>
      <c r="L382" s="373"/>
      <c r="M382" s="373"/>
      <c r="N382" s="373"/>
      <c r="O382" s="373"/>
      <c r="P382" s="373"/>
      <c r="Q382" s="373"/>
      <c r="R382" s="373"/>
      <c r="S382" s="373"/>
      <c r="T382" s="373"/>
      <c r="U382" s="373"/>
      <c r="V382" s="373"/>
      <c r="W382" s="373"/>
      <c r="X382" s="373"/>
      <c r="Y382" s="373"/>
      <c r="Z382" s="373"/>
    </row>
    <row r="383" ht="12.75" customHeight="1">
      <c r="A383" s="373"/>
      <c r="B383" s="373"/>
      <c r="C383" s="373"/>
      <c r="D383" s="373"/>
      <c r="E383" s="373"/>
      <c r="F383" s="528"/>
      <c r="G383" s="528"/>
      <c r="H383" s="373"/>
      <c r="I383" s="373"/>
      <c r="J383" s="373"/>
      <c r="K383" s="373"/>
      <c r="L383" s="373"/>
      <c r="M383" s="373"/>
      <c r="N383" s="373"/>
      <c r="O383" s="373"/>
      <c r="P383" s="373"/>
      <c r="Q383" s="373"/>
      <c r="R383" s="373"/>
      <c r="S383" s="373"/>
      <c r="T383" s="373"/>
      <c r="U383" s="373"/>
      <c r="V383" s="373"/>
      <c r="W383" s="373"/>
      <c r="X383" s="373"/>
      <c r="Y383" s="373"/>
      <c r="Z383" s="373"/>
    </row>
    <row r="384" ht="12.75" customHeight="1">
      <c r="A384" s="373"/>
      <c r="B384" s="373"/>
      <c r="C384" s="373"/>
      <c r="D384" s="373"/>
      <c r="E384" s="373"/>
      <c r="F384" s="528"/>
      <c r="G384" s="528"/>
      <c r="H384" s="373"/>
      <c r="I384" s="373"/>
      <c r="J384" s="373"/>
      <c r="K384" s="373"/>
      <c r="L384" s="373"/>
      <c r="M384" s="373"/>
      <c r="N384" s="373"/>
      <c r="O384" s="373"/>
      <c r="P384" s="373"/>
      <c r="Q384" s="373"/>
      <c r="R384" s="373"/>
      <c r="S384" s="373"/>
      <c r="T384" s="373"/>
      <c r="U384" s="373"/>
      <c r="V384" s="373"/>
      <c r="W384" s="373"/>
      <c r="X384" s="373"/>
      <c r="Y384" s="373"/>
      <c r="Z384" s="373"/>
    </row>
    <row r="385" ht="12.75" customHeight="1">
      <c r="A385" s="373"/>
      <c r="B385" s="373"/>
      <c r="C385" s="373"/>
      <c r="D385" s="373"/>
      <c r="E385" s="373"/>
      <c r="F385" s="528"/>
      <c r="G385" s="528"/>
      <c r="H385" s="373"/>
      <c r="I385" s="373"/>
      <c r="J385" s="373"/>
      <c r="K385" s="373"/>
      <c r="L385" s="373"/>
      <c r="M385" s="373"/>
      <c r="N385" s="373"/>
      <c r="O385" s="373"/>
      <c r="P385" s="373"/>
      <c r="Q385" s="373"/>
      <c r="R385" s="373"/>
      <c r="S385" s="373"/>
      <c r="T385" s="373"/>
      <c r="U385" s="373"/>
      <c r="V385" s="373"/>
      <c r="W385" s="373"/>
      <c r="X385" s="373"/>
      <c r="Y385" s="373"/>
      <c r="Z385" s="373"/>
    </row>
    <row r="386" ht="12.75" customHeight="1">
      <c r="A386" s="373"/>
      <c r="B386" s="373"/>
      <c r="C386" s="373"/>
      <c r="D386" s="373"/>
      <c r="E386" s="373"/>
      <c r="F386" s="528"/>
      <c r="G386" s="528"/>
      <c r="H386" s="373"/>
      <c r="I386" s="373"/>
      <c r="J386" s="373"/>
      <c r="K386" s="373"/>
      <c r="L386" s="373"/>
      <c r="M386" s="373"/>
      <c r="N386" s="373"/>
      <c r="O386" s="373"/>
      <c r="P386" s="373"/>
      <c r="Q386" s="373"/>
      <c r="R386" s="373"/>
      <c r="S386" s="373"/>
      <c r="T386" s="373"/>
      <c r="U386" s="373"/>
      <c r="V386" s="373"/>
      <c r="W386" s="373"/>
      <c r="X386" s="373"/>
      <c r="Y386" s="373"/>
      <c r="Z386" s="373"/>
    </row>
    <row r="387" ht="12.75" customHeight="1">
      <c r="A387" s="373"/>
      <c r="B387" s="373"/>
      <c r="C387" s="373"/>
      <c r="D387" s="373"/>
      <c r="E387" s="373"/>
      <c r="F387" s="528"/>
      <c r="G387" s="528"/>
      <c r="H387" s="373"/>
      <c r="I387" s="373"/>
      <c r="J387" s="373"/>
      <c r="K387" s="373"/>
      <c r="L387" s="373"/>
      <c r="M387" s="373"/>
      <c r="N387" s="373"/>
      <c r="O387" s="373"/>
      <c r="P387" s="373"/>
      <c r="Q387" s="373"/>
      <c r="R387" s="373"/>
      <c r="S387" s="373"/>
      <c r="T387" s="373"/>
      <c r="U387" s="373"/>
      <c r="V387" s="373"/>
      <c r="W387" s="373"/>
      <c r="X387" s="373"/>
      <c r="Y387" s="373"/>
      <c r="Z387" s="373"/>
    </row>
    <row r="388" ht="12.75" customHeight="1">
      <c r="A388" s="373"/>
      <c r="B388" s="373"/>
      <c r="C388" s="373"/>
      <c r="D388" s="373"/>
      <c r="E388" s="373"/>
      <c r="F388" s="528"/>
      <c r="G388" s="528"/>
      <c r="H388" s="373"/>
      <c r="I388" s="373"/>
      <c r="J388" s="373"/>
      <c r="K388" s="373"/>
      <c r="L388" s="373"/>
      <c r="M388" s="373"/>
      <c r="N388" s="373"/>
      <c r="O388" s="373"/>
      <c r="P388" s="373"/>
      <c r="Q388" s="373"/>
      <c r="R388" s="373"/>
      <c r="S388" s="373"/>
      <c r="T388" s="373"/>
      <c r="U388" s="373"/>
      <c r="V388" s="373"/>
      <c r="W388" s="373"/>
      <c r="X388" s="373"/>
      <c r="Y388" s="373"/>
      <c r="Z388" s="373"/>
    </row>
    <row r="389" ht="12.75" customHeight="1">
      <c r="A389" s="373"/>
      <c r="B389" s="373"/>
      <c r="C389" s="373"/>
      <c r="D389" s="373"/>
      <c r="E389" s="373"/>
      <c r="F389" s="528"/>
      <c r="G389" s="528"/>
      <c r="H389" s="373"/>
      <c r="I389" s="373"/>
      <c r="J389" s="373"/>
      <c r="K389" s="373"/>
      <c r="L389" s="373"/>
      <c r="M389" s="373"/>
      <c r="N389" s="373"/>
      <c r="O389" s="373"/>
      <c r="P389" s="373"/>
      <c r="Q389" s="373"/>
      <c r="R389" s="373"/>
      <c r="S389" s="373"/>
      <c r="T389" s="373"/>
      <c r="U389" s="373"/>
      <c r="V389" s="373"/>
      <c r="W389" s="373"/>
      <c r="X389" s="373"/>
      <c r="Y389" s="373"/>
      <c r="Z389" s="373"/>
    </row>
    <row r="390" ht="12.75" customHeight="1">
      <c r="A390" s="373"/>
      <c r="B390" s="373"/>
      <c r="C390" s="373"/>
      <c r="D390" s="373"/>
      <c r="E390" s="373"/>
      <c r="F390" s="528"/>
      <c r="G390" s="528"/>
      <c r="H390" s="373"/>
      <c r="I390" s="373"/>
      <c r="J390" s="373"/>
      <c r="K390" s="373"/>
      <c r="L390" s="373"/>
      <c r="M390" s="373"/>
      <c r="N390" s="373"/>
      <c r="O390" s="373"/>
      <c r="P390" s="373"/>
      <c r="Q390" s="373"/>
      <c r="R390" s="373"/>
      <c r="S390" s="373"/>
      <c r="T390" s="373"/>
      <c r="U390" s="373"/>
      <c r="V390" s="373"/>
      <c r="W390" s="373"/>
      <c r="X390" s="373"/>
      <c r="Y390" s="373"/>
      <c r="Z390" s="373"/>
    </row>
    <row r="391" ht="12.75" customHeight="1">
      <c r="A391" s="373"/>
      <c r="B391" s="373"/>
      <c r="C391" s="373"/>
      <c r="D391" s="373"/>
      <c r="E391" s="373"/>
      <c r="F391" s="528"/>
      <c r="G391" s="528"/>
      <c r="H391" s="373"/>
      <c r="I391" s="373"/>
      <c r="J391" s="373"/>
      <c r="K391" s="373"/>
      <c r="L391" s="373"/>
      <c r="M391" s="373"/>
      <c r="N391" s="373"/>
      <c r="O391" s="373"/>
      <c r="P391" s="373"/>
      <c r="Q391" s="373"/>
      <c r="R391" s="373"/>
      <c r="S391" s="373"/>
      <c r="T391" s="373"/>
      <c r="U391" s="373"/>
      <c r="V391" s="373"/>
      <c r="W391" s="373"/>
      <c r="X391" s="373"/>
      <c r="Y391" s="373"/>
      <c r="Z391" s="373"/>
    </row>
    <row r="392" ht="12.75" customHeight="1">
      <c r="A392" s="373"/>
      <c r="B392" s="373"/>
      <c r="C392" s="373"/>
      <c r="D392" s="373"/>
      <c r="E392" s="373"/>
      <c r="F392" s="528"/>
      <c r="G392" s="528"/>
      <c r="H392" s="373"/>
      <c r="I392" s="373"/>
      <c r="J392" s="373"/>
      <c r="K392" s="373"/>
      <c r="L392" s="373"/>
      <c r="M392" s="373"/>
      <c r="N392" s="373"/>
      <c r="O392" s="373"/>
      <c r="P392" s="373"/>
      <c r="Q392" s="373"/>
      <c r="R392" s="373"/>
      <c r="S392" s="373"/>
      <c r="T392" s="373"/>
      <c r="U392" s="373"/>
      <c r="V392" s="373"/>
      <c r="W392" s="373"/>
      <c r="X392" s="373"/>
      <c r="Y392" s="373"/>
      <c r="Z392" s="373"/>
    </row>
    <row r="393" ht="12.75" customHeight="1">
      <c r="A393" s="373"/>
      <c r="B393" s="373"/>
      <c r="C393" s="373"/>
      <c r="D393" s="373"/>
      <c r="E393" s="373"/>
      <c r="F393" s="528"/>
      <c r="G393" s="528"/>
      <c r="H393" s="373"/>
      <c r="I393" s="373"/>
      <c r="J393" s="373"/>
      <c r="K393" s="373"/>
      <c r="L393" s="373"/>
      <c r="M393" s="373"/>
      <c r="N393" s="373"/>
      <c r="O393" s="373"/>
      <c r="P393" s="373"/>
      <c r="Q393" s="373"/>
      <c r="R393" s="373"/>
      <c r="S393" s="373"/>
      <c r="T393" s="373"/>
      <c r="U393" s="373"/>
      <c r="V393" s="373"/>
      <c r="W393" s="373"/>
      <c r="X393" s="373"/>
      <c r="Y393" s="373"/>
      <c r="Z393" s="373"/>
    </row>
    <row r="394" ht="12.75" customHeight="1">
      <c r="A394" s="373"/>
      <c r="B394" s="373"/>
      <c r="C394" s="373"/>
      <c r="D394" s="373"/>
      <c r="E394" s="373"/>
      <c r="F394" s="528"/>
      <c r="G394" s="528"/>
      <c r="H394" s="373"/>
      <c r="I394" s="373"/>
      <c r="J394" s="373"/>
      <c r="K394" s="373"/>
      <c r="L394" s="373"/>
      <c r="M394" s="373"/>
      <c r="N394" s="373"/>
      <c r="O394" s="373"/>
      <c r="P394" s="373"/>
      <c r="Q394" s="373"/>
      <c r="R394" s="373"/>
      <c r="S394" s="373"/>
      <c r="T394" s="373"/>
      <c r="U394" s="373"/>
      <c r="V394" s="373"/>
      <c r="W394" s="373"/>
      <c r="X394" s="373"/>
      <c r="Y394" s="373"/>
      <c r="Z394" s="373"/>
    </row>
    <row r="395" ht="12.75" customHeight="1">
      <c r="A395" s="373"/>
      <c r="B395" s="373"/>
      <c r="C395" s="373"/>
      <c r="D395" s="373"/>
      <c r="E395" s="373"/>
      <c r="F395" s="528"/>
      <c r="G395" s="528"/>
      <c r="H395" s="373"/>
      <c r="I395" s="373"/>
      <c r="J395" s="373"/>
      <c r="K395" s="373"/>
      <c r="L395" s="373"/>
      <c r="M395" s="373"/>
      <c r="N395" s="373"/>
      <c r="O395" s="373"/>
      <c r="P395" s="373"/>
      <c r="Q395" s="373"/>
      <c r="R395" s="373"/>
      <c r="S395" s="373"/>
      <c r="T395" s="373"/>
      <c r="U395" s="373"/>
      <c r="V395" s="373"/>
      <c r="W395" s="373"/>
      <c r="X395" s="373"/>
      <c r="Y395" s="373"/>
      <c r="Z395" s="373"/>
    </row>
    <row r="396" ht="12.75" customHeight="1">
      <c r="A396" s="373"/>
      <c r="B396" s="373"/>
      <c r="C396" s="373"/>
      <c r="D396" s="373"/>
      <c r="E396" s="373"/>
      <c r="F396" s="528"/>
      <c r="G396" s="528"/>
      <c r="H396" s="373"/>
      <c r="I396" s="373"/>
      <c r="J396" s="373"/>
      <c r="K396" s="373"/>
      <c r="L396" s="373"/>
      <c r="M396" s="373"/>
      <c r="N396" s="373"/>
      <c r="O396" s="373"/>
      <c r="P396" s="373"/>
      <c r="Q396" s="373"/>
      <c r="R396" s="373"/>
      <c r="S396" s="373"/>
      <c r="T396" s="373"/>
      <c r="U396" s="373"/>
      <c r="V396" s="373"/>
      <c r="W396" s="373"/>
      <c r="X396" s="373"/>
      <c r="Y396" s="373"/>
      <c r="Z396" s="373"/>
    </row>
    <row r="397" ht="12.75" customHeight="1">
      <c r="A397" s="373"/>
      <c r="B397" s="373"/>
      <c r="C397" s="373"/>
      <c r="D397" s="373"/>
      <c r="E397" s="373"/>
      <c r="F397" s="528"/>
      <c r="G397" s="528"/>
      <c r="H397" s="373"/>
      <c r="I397" s="373"/>
      <c r="J397" s="373"/>
      <c r="K397" s="373"/>
      <c r="L397" s="373"/>
      <c r="M397" s="373"/>
      <c r="N397" s="373"/>
      <c r="O397" s="373"/>
      <c r="P397" s="373"/>
      <c r="Q397" s="373"/>
      <c r="R397" s="373"/>
      <c r="S397" s="373"/>
      <c r="T397" s="373"/>
      <c r="U397" s="373"/>
      <c r="V397" s="373"/>
      <c r="W397" s="373"/>
      <c r="X397" s="373"/>
      <c r="Y397" s="373"/>
      <c r="Z397" s="373"/>
    </row>
    <row r="398" ht="12.75" customHeight="1">
      <c r="A398" s="373"/>
      <c r="B398" s="373"/>
      <c r="C398" s="373"/>
      <c r="D398" s="373"/>
      <c r="E398" s="373"/>
      <c r="F398" s="528"/>
      <c r="G398" s="528"/>
      <c r="H398" s="373"/>
      <c r="I398" s="373"/>
      <c r="J398" s="373"/>
      <c r="K398" s="373"/>
      <c r="L398" s="373"/>
      <c r="M398" s="373"/>
      <c r="N398" s="373"/>
      <c r="O398" s="373"/>
      <c r="P398" s="373"/>
      <c r="Q398" s="373"/>
      <c r="R398" s="373"/>
      <c r="S398" s="373"/>
      <c r="T398" s="373"/>
      <c r="U398" s="373"/>
      <c r="V398" s="373"/>
      <c r="W398" s="373"/>
      <c r="X398" s="373"/>
      <c r="Y398" s="373"/>
      <c r="Z398" s="373"/>
    </row>
    <row r="399" ht="12.75" customHeight="1">
      <c r="A399" s="373"/>
      <c r="B399" s="373"/>
      <c r="C399" s="373"/>
      <c r="D399" s="373"/>
      <c r="E399" s="373"/>
      <c r="F399" s="528"/>
      <c r="G399" s="528"/>
      <c r="H399" s="373"/>
      <c r="I399" s="373"/>
      <c r="J399" s="373"/>
      <c r="K399" s="373"/>
      <c r="L399" s="373"/>
      <c r="M399" s="373"/>
      <c r="N399" s="373"/>
      <c r="O399" s="373"/>
      <c r="P399" s="373"/>
      <c r="Q399" s="373"/>
      <c r="R399" s="373"/>
      <c r="S399" s="373"/>
      <c r="T399" s="373"/>
      <c r="U399" s="373"/>
      <c r="V399" s="373"/>
      <c r="W399" s="373"/>
      <c r="X399" s="373"/>
      <c r="Y399" s="373"/>
      <c r="Z399" s="373"/>
    </row>
    <row r="400" ht="12.75" customHeight="1">
      <c r="A400" s="373"/>
      <c r="B400" s="373"/>
      <c r="C400" s="373"/>
      <c r="D400" s="373"/>
      <c r="E400" s="373"/>
      <c r="F400" s="528"/>
      <c r="G400" s="528"/>
      <c r="H400" s="373"/>
      <c r="I400" s="373"/>
      <c r="J400" s="373"/>
      <c r="K400" s="373"/>
      <c r="L400" s="373"/>
      <c r="M400" s="373"/>
      <c r="N400" s="373"/>
      <c r="O400" s="373"/>
      <c r="P400" s="373"/>
      <c r="Q400" s="373"/>
      <c r="R400" s="373"/>
      <c r="S400" s="373"/>
      <c r="T400" s="373"/>
      <c r="U400" s="373"/>
      <c r="V400" s="373"/>
      <c r="W400" s="373"/>
      <c r="X400" s="373"/>
      <c r="Y400" s="373"/>
      <c r="Z400" s="373"/>
    </row>
    <row r="401" ht="12.75" customHeight="1">
      <c r="A401" s="373"/>
      <c r="B401" s="373"/>
      <c r="C401" s="373"/>
      <c r="D401" s="373"/>
      <c r="E401" s="373"/>
      <c r="F401" s="528"/>
      <c r="G401" s="528"/>
      <c r="H401" s="373"/>
      <c r="I401" s="373"/>
      <c r="J401" s="373"/>
      <c r="K401" s="373"/>
      <c r="L401" s="373"/>
      <c r="M401" s="373"/>
      <c r="N401" s="373"/>
      <c r="O401" s="373"/>
      <c r="P401" s="373"/>
      <c r="Q401" s="373"/>
      <c r="R401" s="373"/>
      <c r="S401" s="373"/>
      <c r="T401" s="373"/>
      <c r="U401" s="373"/>
      <c r="V401" s="373"/>
      <c r="W401" s="373"/>
      <c r="X401" s="373"/>
      <c r="Y401" s="373"/>
      <c r="Z401" s="373"/>
    </row>
    <row r="402" ht="12.75" customHeight="1">
      <c r="A402" s="373"/>
      <c r="B402" s="373"/>
      <c r="C402" s="373"/>
      <c r="D402" s="373"/>
      <c r="E402" s="373"/>
      <c r="F402" s="528"/>
      <c r="G402" s="528"/>
      <c r="H402" s="373"/>
      <c r="I402" s="373"/>
      <c r="J402" s="373"/>
      <c r="K402" s="373"/>
      <c r="L402" s="373"/>
      <c r="M402" s="373"/>
      <c r="N402" s="373"/>
      <c r="O402" s="373"/>
      <c r="P402" s="373"/>
      <c r="Q402" s="373"/>
      <c r="R402" s="373"/>
      <c r="S402" s="373"/>
      <c r="T402" s="373"/>
      <c r="U402" s="373"/>
      <c r="V402" s="373"/>
      <c r="W402" s="373"/>
      <c r="X402" s="373"/>
      <c r="Y402" s="373"/>
      <c r="Z402" s="373"/>
    </row>
    <row r="403" ht="12.75" customHeight="1">
      <c r="A403" s="373"/>
      <c r="B403" s="373"/>
      <c r="C403" s="373"/>
      <c r="D403" s="373"/>
      <c r="E403" s="373"/>
      <c r="F403" s="528"/>
      <c r="G403" s="528"/>
      <c r="H403" s="373"/>
      <c r="I403" s="373"/>
      <c r="J403" s="373"/>
      <c r="K403" s="373"/>
      <c r="L403" s="373"/>
      <c r="M403" s="373"/>
      <c r="N403" s="373"/>
      <c r="O403" s="373"/>
      <c r="P403" s="373"/>
      <c r="Q403" s="373"/>
      <c r="R403" s="373"/>
      <c r="S403" s="373"/>
      <c r="T403" s="373"/>
      <c r="U403" s="373"/>
      <c r="V403" s="373"/>
      <c r="W403" s="373"/>
      <c r="X403" s="373"/>
      <c r="Y403" s="373"/>
      <c r="Z403" s="373"/>
    </row>
    <row r="404" ht="12.75" customHeight="1">
      <c r="A404" s="373"/>
      <c r="B404" s="373"/>
      <c r="C404" s="373"/>
      <c r="D404" s="373"/>
      <c r="E404" s="373"/>
      <c r="F404" s="528"/>
      <c r="G404" s="528"/>
      <c r="H404" s="373"/>
      <c r="I404" s="373"/>
      <c r="J404" s="373"/>
      <c r="K404" s="373"/>
      <c r="L404" s="373"/>
      <c r="M404" s="373"/>
      <c r="N404" s="373"/>
      <c r="O404" s="373"/>
      <c r="P404" s="373"/>
      <c r="Q404" s="373"/>
      <c r="R404" s="373"/>
      <c r="S404" s="373"/>
      <c r="T404" s="373"/>
      <c r="U404" s="373"/>
      <c r="V404" s="373"/>
      <c r="W404" s="373"/>
      <c r="X404" s="373"/>
      <c r="Y404" s="373"/>
      <c r="Z404" s="373"/>
    </row>
    <row r="405" ht="12.75" customHeight="1">
      <c r="A405" s="373"/>
      <c r="B405" s="373"/>
      <c r="C405" s="373"/>
      <c r="D405" s="373"/>
      <c r="E405" s="373"/>
      <c r="F405" s="528"/>
      <c r="G405" s="528"/>
      <c r="H405" s="373"/>
      <c r="I405" s="373"/>
      <c r="J405" s="373"/>
      <c r="K405" s="373"/>
      <c r="L405" s="373"/>
      <c r="M405" s="373"/>
      <c r="N405" s="373"/>
      <c r="O405" s="373"/>
      <c r="P405" s="373"/>
      <c r="Q405" s="373"/>
      <c r="R405" s="373"/>
      <c r="S405" s="373"/>
      <c r="T405" s="373"/>
      <c r="U405" s="373"/>
      <c r="V405" s="373"/>
      <c r="W405" s="373"/>
      <c r="X405" s="373"/>
      <c r="Y405" s="373"/>
      <c r="Z405" s="373"/>
    </row>
    <row r="406" ht="12.75" customHeight="1">
      <c r="A406" s="373"/>
      <c r="B406" s="373"/>
      <c r="C406" s="373"/>
      <c r="D406" s="373"/>
      <c r="E406" s="373"/>
      <c r="F406" s="528"/>
      <c r="G406" s="528"/>
      <c r="H406" s="373"/>
      <c r="I406" s="373"/>
      <c r="J406" s="373"/>
      <c r="K406" s="373"/>
      <c r="L406" s="373"/>
      <c r="M406" s="373"/>
      <c r="N406" s="373"/>
      <c r="O406" s="373"/>
      <c r="P406" s="373"/>
      <c r="Q406" s="373"/>
      <c r="R406" s="373"/>
      <c r="S406" s="373"/>
      <c r="T406" s="373"/>
      <c r="U406" s="373"/>
      <c r="V406" s="373"/>
      <c r="W406" s="373"/>
      <c r="X406" s="373"/>
      <c r="Y406" s="373"/>
      <c r="Z406" s="373"/>
    </row>
    <row r="407" ht="12.75" customHeight="1">
      <c r="A407" s="373"/>
      <c r="B407" s="373"/>
      <c r="C407" s="373"/>
      <c r="D407" s="373"/>
      <c r="E407" s="373"/>
      <c r="F407" s="528"/>
      <c r="G407" s="528"/>
      <c r="H407" s="373"/>
      <c r="I407" s="373"/>
      <c r="J407" s="373"/>
      <c r="K407" s="373"/>
      <c r="L407" s="373"/>
      <c r="M407" s="373"/>
      <c r="N407" s="373"/>
      <c r="O407" s="373"/>
      <c r="P407" s="373"/>
      <c r="Q407" s="373"/>
      <c r="R407" s="373"/>
      <c r="S407" s="373"/>
      <c r="T407" s="373"/>
      <c r="U407" s="373"/>
      <c r="V407" s="373"/>
      <c r="W407" s="373"/>
      <c r="X407" s="373"/>
      <c r="Y407" s="373"/>
      <c r="Z407" s="373"/>
    </row>
    <row r="408" ht="12.75" customHeight="1">
      <c r="A408" s="373"/>
      <c r="B408" s="373"/>
      <c r="C408" s="373"/>
      <c r="D408" s="373"/>
      <c r="E408" s="373"/>
      <c r="F408" s="528"/>
      <c r="G408" s="528"/>
      <c r="H408" s="373"/>
      <c r="I408" s="373"/>
      <c r="J408" s="373"/>
      <c r="K408" s="373"/>
      <c r="L408" s="373"/>
      <c r="M408" s="373"/>
      <c r="N408" s="373"/>
      <c r="O408" s="373"/>
      <c r="P408" s="373"/>
      <c r="Q408" s="373"/>
      <c r="R408" s="373"/>
      <c r="S408" s="373"/>
      <c r="T408" s="373"/>
      <c r="U408" s="373"/>
      <c r="V408" s="373"/>
      <c r="W408" s="373"/>
      <c r="X408" s="373"/>
      <c r="Y408" s="373"/>
      <c r="Z408" s="373"/>
    </row>
    <row r="409" ht="12.75" customHeight="1">
      <c r="A409" s="373"/>
      <c r="B409" s="373"/>
      <c r="C409" s="373"/>
      <c r="D409" s="373"/>
      <c r="E409" s="373"/>
      <c r="F409" s="528"/>
      <c r="G409" s="528"/>
      <c r="H409" s="373"/>
      <c r="I409" s="373"/>
      <c r="J409" s="373"/>
      <c r="K409" s="373"/>
      <c r="L409" s="373"/>
      <c r="M409" s="373"/>
      <c r="N409" s="373"/>
      <c r="O409" s="373"/>
      <c r="P409" s="373"/>
      <c r="Q409" s="373"/>
      <c r="R409" s="373"/>
      <c r="S409" s="373"/>
      <c r="T409" s="373"/>
      <c r="U409" s="373"/>
      <c r="V409" s="373"/>
      <c r="W409" s="373"/>
      <c r="X409" s="373"/>
      <c r="Y409" s="373"/>
      <c r="Z409" s="373"/>
    </row>
    <row r="410" ht="12.75" customHeight="1">
      <c r="A410" s="373"/>
      <c r="B410" s="373"/>
      <c r="C410" s="373"/>
      <c r="D410" s="373"/>
      <c r="E410" s="373"/>
      <c r="F410" s="528"/>
      <c r="G410" s="528"/>
      <c r="H410" s="373"/>
      <c r="I410" s="373"/>
      <c r="J410" s="373"/>
      <c r="K410" s="373"/>
      <c r="L410" s="373"/>
      <c r="M410" s="373"/>
      <c r="N410" s="373"/>
      <c r="O410" s="373"/>
      <c r="P410" s="373"/>
      <c r="Q410" s="373"/>
      <c r="R410" s="373"/>
      <c r="S410" s="373"/>
      <c r="T410" s="373"/>
      <c r="U410" s="373"/>
      <c r="V410" s="373"/>
      <c r="W410" s="373"/>
      <c r="X410" s="373"/>
      <c r="Y410" s="373"/>
      <c r="Z410" s="373"/>
    </row>
    <row r="411" ht="12.75" customHeight="1">
      <c r="A411" s="373"/>
      <c r="B411" s="373"/>
      <c r="C411" s="373"/>
      <c r="D411" s="373"/>
      <c r="E411" s="373"/>
      <c r="F411" s="528"/>
      <c r="G411" s="528"/>
      <c r="H411" s="373"/>
      <c r="I411" s="373"/>
      <c r="J411" s="373"/>
      <c r="K411" s="373"/>
      <c r="L411" s="373"/>
      <c r="M411" s="373"/>
      <c r="N411" s="373"/>
      <c r="O411" s="373"/>
      <c r="P411" s="373"/>
      <c r="Q411" s="373"/>
      <c r="R411" s="373"/>
      <c r="S411" s="373"/>
      <c r="T411" s="373"/>
      <c r="U411" s="373"/>
      <c r="V411" s="373"/>
      <c r="W411" s="373"/>
      <c r="X411" s="373"/>
      <c r="Y411" s="373"/>
      <c r="Z411" s="373"/>
    </row>
    <row r="412" ht="12.75" customHeight="1">
      <c r="A412" s="373"/>
      <c r="B412" s="373"/>
      <c r="C412" s="373"/>
      <c r="D412" s="373"/>
      <c r="E412" s="373"/>
      <c r="F412" s="528"/>
      <c r="G412" s="528"/>
      <c r="H412" s="373"/>
      <c r="I412" s="373"/>
      <c r="J412" s="373"/>
      <c r="K412" s="373"/>
      <c r="L412" s="373"/>
      <c r="M412" s="373"/>
      <c r="N412" s="373"/>
      <c r="O412" s="373"/>
      <c r="P412" s="373"/>
      <c r="Q412" s="373"/>
      <c r="R412" s="373"/>
      <c r="S412" s="373"/>
      <c r="T412" s="373"/>
      <c r="U412" s="373"/>
      <c r="V412" s="373"/>
      <c r="W412" s="373"/>
      <c r="X412" s="373"/>
      <c r="Y412" s="373"/>
      <c r="Z412" s="373"/>
    </row>
    <row r="413" ht="12.75" customHeight="1">
      <c r="A413" s="373"/>
      <c r="B413" s="373"/>
      <c r="C413" s="373"/>
      <c r="D413" s="373"/>
      <c r="E413" s="373"/>
      <c r="F413" s="528"/>
      <c r="G413" s="528"/>
      <c r="H413" s="373"/>
      <c r="I413" s="373"/>
      <c r="J413" s="373"/>
      <c r="K413" s="373"/>
      <c r="L413" s="373"/>
      <c r="M413" s="373"/>
      <c r="N413" s="373"/>
      <c r="O413" s="373"/>
      <c r="P413" s="373"/>
      <c r="Q413" s="373"/>
      <c r="R413" s="373"/>
      <c r="S413" s="373"/>
      <c r="T413" s="373"/>
      <c r="U413" s="373"/>
      <c r="V413" s="373"/>
      <c r="W413" s="373"/>
      <c r="X413" s="373"/>
      <c r="Y413" s="373"/>
      <c r="Z413" s="373"/>
    </row>
    <row r="414" ht="12.75" customHeight="1">
      <c r="A414" s="373"/>
      <c r="B414" s="373"/>
      <c r="C414" s="373"/>
      <c r="D414" s="373"/>
      <c r="E414" s="373"/>
      <c r="F414" s="528"/>
      <c r="G414" s="528"/>
      <c r="H414" s="373"/>
      <c r="I414" s="373"/>
      <c r="J414" s="373"/>
      <c r="K414" s="373"/>
      <c r="L414" s="373"/>
      <c r="M414" s="373"/>
      <c r="N414" s="373"/>
      <c r="O414" s="373"/>
      <c r="P414" s="373"/>
      <c r="Q414" s="373"/>
      <c r="R414" s="373"/>
      <c r="S414" s="373"/>
      <c r="T414" s="373"/>
      <c r="U414" s="373"/>
      <c r="V414" s="373"/>
      <c r="W414" s="373"/>
      <c r="X414" s="373"/>
      <c r="Y414" s="373"/>
      <c r="Z414" s="373"/>
    </row>
    <row r="415" ht="12.75" customHeight="1">
      <c r="A415" s="373"/>
      <c r="B415" s="373"/>
      <c r="C415" s="373"/>
      <c r="D415" s="373"/>
      <c r="E415" s="373"/>
      <c r="F415" s="528"/>
      <c r="G415" s="528"/>
      <c r="H415" s="373"/>
      <c r="I415" s="373"/>
      <c r="J415" s="373"/>
      <c r="K415" s="373"/>
      <c r="L415" s="373"/>
      <c r="M415" s="373"/>
      <c r="N415" s="373"/>
      <c r="O415" s="373"/>
      <c r="P415" s="373"/>
      <c r="Q415" s="373"/>
      <c r="R415" s="373"/>
      <c r="S415" s="373"/>
      <c r="T415" s="373"/>
      <c r="U415" s="373"/>
      <c r="V415" s="373"/>
      <c r="W415" s="373"/>
      <c r="X415" s="373"/>
      <c r="Y415" s="373"/>
      <c r="Z415" s="373"/>
    </row>
    <row r="416" ht="12.75" customHeight="1">
      <c r="A416" s="373"/>
      <c r="B416" s="373"/>
      <c r="C416" s="373"/>
      <c r="D416" s="373"/>
      <c r="E416" s="373"/>
      <c r="F416" s="528"/>
      <c r="G416" s="528"/>
      <c r="H416" s="373"/>
      <c r="I416" s="373"/>
      <c r="J416" s="373"/>
      <c r="K416" s="373"/>
      <c r="L416" s="373"/>
      <c r="M416" s="373"/>
      <c r="N416" s="373"/>
      <c r="O416" s="373"/>
      <c r="P416" s="373"/>
      <c r="Q416" s="373"/>
      <c r="R416" s="373"/>
      <c r="S416" s="373"/>
      <c r="T416" s="373"/>
      <c r="U416" s="373"/>
      <c r="V416" s="373"/>
      <c r="W416" s="373"/>
      <c r="X416" s="373"/>
      <c r="Y416" s="373"/>
      <c r="Z416" s="373"/>
    </row>
    <row r="417" ht="12.75" customHeight="1">
      <c r="A417" s="373"/>
      <c r="B417" s="373"/>
      <c r="C417" s="373"/>
      <c r="D417" s="373"/>
      <c r="E417" s="373"/>
      <c r="F417" s="528"/>
      <c r="G417" s="528"/>
      <c r="H417" s="373"/>
      <c r="I417" s="373"/>
      <c r="J417" s="373"/>
      <c r="K417" s="373"/>
      <c r="L417" s="373"/>
      <c r="M417" s="373"/>
      <c r="N417" s="373"/>
      <c r="O417" s="373"/>
      <c r="P417" s="373"/>
      <c r="Q417" s="373"/>
      <c r="R417" s="373"/>
      <c r="S417" s="373"/>
      <c r="T417" s="373"/>
      <c r="U417" s="373"/>
      <c r="V417" s="373"/>
      <c r="W417" s="373"/>
      <c r="X417" s="373"/>
      <c r="Y417" s="373"/>
      <c r="Z417" s="373"/>
    </row>
    <row r="418" ht="12.75" customHeight="1">
      <c r="A418" s="373"/>
      <c r="B418" s="373"/>
      <c r="C418" s="373"/>
      <c r="D418" s="373"/>
      <c r="E418" s="373"/>
      <c r="F418" s="528"/>
      <c r="G418" s="528"/>
      <c r="H418" s="373"/>
      <c r="I418" s="373"/>
      <c r="J418" s="373"/>
      <c r="K418" s="373"/>
      <c r="L418" s="373"/>
      <c r="M418" s="373"/>
      <c r="N418" s="373"/>
      <c r="O418" s="373"/>
      <c r="P418" s="373"/>
      <c r="Q418" s="373"/>
      <c r="R418" s="373"/>
      <c r="S418" s="373"/>
      <c r="T418" s="373"/>
      <c r="U418" s="373"/>
      <c r="V418" s="373"/>
      <c r="W418" s="373"/>
      <c r="X418" s="373"/>
      <c r="Y418" s="373"/>
      <c r="Z418" s="373"/>
    </row>
    <row r="419" ht="12.75" customHeight="1">
      <c r="A419" s="373"/>
      <c r="B419" s="373"/>
      <c r="C419" s="373"/>
      <c r="D419" s="373"/>
      <c r="E419" s="373"/>
      <c r="F419" s="528"/>
      <c r="G419" s="528"/>
      <c r="H419" s="373"/>
      <c r="I419" s="373"/>
      <c r="J419" s="373"/>
      <c r="K419" s="373"/>
      <c r="L419" s="373"/>
      <c r="M419" s="373"/>
      <c r="N419" s="373"/>
      <c r="O419" s="373"/>
      <c r="P419" s="373"/>
      <c r="Q419" s="373"/>
      <c r="R419" s="373"/>
      <c r="S419" s="373"/>
      <c r="T419" s="373"/>
      <c r="U419" s="373"/>
      <c r="V419" s="373"/>
      <c r="W419" s="373"/>
      <c r="X419" s="373"/>
      <c r="Y419" s="373"/>
      <c r="Z419" s="373"/>
    </row>
    <row r="420" ht="12.75" customHeight="1">
      <c r="A420" s="373"/>
      <c r="B420" s="373"/>
      <c r="C420" s="373"/>
      <c r="D420" s="373"/>
      <c r="E420" s="373"/>
      <c r="F420" s="528"/>
      <c r="G420" s="528"/>
      <c r="H420" s="373"/>
      <c r="I420" s="373"/>
      <c r="J420" s="373"/>
      <c r="K420" s="373"/>
      <c r="L420" s="373"/>
      <c r="M420" s="373"/>
      <c r="N420" s="373"/>
      <c r="O420" s="373"/>
      <c r="P420" s="373"/>
      <c r="Q420" s="373"/>
      <c r="R420" s="373"/>
      <c r="S420" s="373"/>
      <c r="T420" s="373"/>
      <c r="U420" s="373"/>
      <c r="V420" s="373"/>
      <c r="W420" s="373"/>
      <c r="X420" s="373"/>
      <c r="Y420" s="373"/>
      <c r="Z420" s="373"/>
    </row>
    <row r="421" ht="12.75" customHeight="1">
      <c r="A421" s="373"/>
      <c r="B421" s="373"/>
      <c r="C421" s="373"/>
      <c r="D421" s="373"/>
      <c r="E421" s="373"/>
      <c r="F421" s="528"/>
      <c r="G421" s="528"/>
      <c r="H421" s="373"/>
      <c r="I421" s="373"/>
      <c r="J421" s="373"/>
      <c r="K421" s="373"/>
      <c r="L421" s="373"/>
      <c r="M421" s="373"/>
      <c r="N421" s="373"/>
      <c r="O421" s="373"/>
      <c r="P421" s="373"/>
      <c r="Q421" s="373"/>
      <c r="R421" s="373"/>
      <c r="S421" s="373"/>
      <c r="T421" s="373"/>
      <c r="U421" s="373"/>
      <c r="V421" s="373"/>
      <c r="W421" s="373"/>
      <c r="X421" s="373"/>
      <c r="Y421" s="373"/>
      <c r="Z421" s="373"/>
    </row>
    <row r="422" ht="12.75" customHeight="1">
      <c r="A422" s="373"/>
      <c r="B422" s="373"/>
      <c r="C422" s="373"/>
      <c r="D422" s="373"/>
      <c r="E422" s="373"/>
      <c r="F422" s="528"/>
      <c r="G422" s="528"/>
      <c r="H422" s="373"/>
      <c r="I422" s="373"/>
      <c r="J422" s="373"/>
      <c r="K422" s="373"/>
      <c r="L422" s="373"/>
      <c r="M422" s="373"/>
      <c r="N422" s="373"/>
      <c r="O422" s="373"/>
      <c r="P422" s="373"/>
      <c r="Q422" s="373"/>
      <c r="R422" s="373"/>
      <c r="S422" s="373"/>
      <c r="T422" s="373"/>
      <c r="U422" s="373"/>
      <c r="V422" s="373"/>
      <c r="W422" s="373"/>
      <c r="X422" s="373"/>
      <c r="Y422" s="373"/>
      <c r="Z422" s="373"/>
    </row>
    <row r="423" ht="12.75" customHeight="1">
      <c r="A423" s="373"/>
      <c r="B423" s="373"/>
      <c r="C423" s="373"/>
      <c r="D423" s="373"/>
      <c r="E423" s="373"/>
      <c r="F423" s="528"/>
      <c r="G423" s="528"/>
      <c r="H423" s="373"/>
      <c r="I423" s="373"/>
      <c r="J423" s="373"/>
      <c r="K423" s="373"/>
      <c r="L423" s="373"/>
      <c r="M423" s="373"/>
      <c r="N423" s="373"/>
      <c r="O423" s="373"/>
      <c r="P423" s="373"/>
      <c r="Q423" s="373"/>
      <c r="R423" s="373"/>
      <c r="S423" s="373"/>
      <c r="T423" s="373"/>
      <c r="U423" s="373"/>
      <c r="V423" s="373"/>
      <c r="W423" s="373"/>
      <c r="X423" s="373"/>
      <c r="Y423" s="373"/>
      <c r="Z423" s="373"/>
    </row>
    <row r="424" ht="12.75" customHeight="1">
      <c r="A424" s="373"/>
      <c r="B424" s="373"/>
      <c r="C424" s="373"/>
      <c r="D424" s="373"/>
      <c r="E424" s="373"/>
      <c r="F424" s="528"/>
      <c r="G424" s="528"/>
      <c r="H424" s="373"/>
      <c r="I424" s="373"/>
      <c r="J424" s="373"/>
      <c r="K424" s="373"/>
      <c r="L424" s="373"/>
      <c r="M424" s="373"/>
      <c r="N424" s="373"/>
      <c r="O424" s="373"/>
      <c r="P424" s="373"/>
      <c r="Q424" s="373"/>
      <c r="R424" s="373"/>
      <c r="S424" s="373"/>
      <c r="T424" s="373"/>
      <c r="U424" s="373"/>
      <c r="V424" s="373"/>
      <c r="W424" s="373"/>
      <c r="X424" s="373"/>
      <c r="Y424" s="373"/>
      <c r="Z424" s="373"/>
    </row>
    <row r="425" ht="12.75" customHeight="1">
      <c r="A425" s="373"/>
      <c r="B425" s="373"/>
      <c r="C425" s="373"/>
      <c r="D425" s="373"/>
      <c r="E425" s="373"/>
      <c r="F425" s="528"/>
      <c r="G425" s="528"/>
      <c r="H425" s="373"/>
      <c r="I425" s="373"/>
      <c r="J425" s="373"/>
      <c r="K425" s="373"/>
      <c r="L425" s="373"/>
      <c r="M425" s="373"/>
      <c r="N425" s="373"/>
      <c r="O425" s="373"/>
      <c r="P425" s="373"/>
      <c r="Q425" s="373"/>
      <c r="R425" s="373"/>
      <c r="S425" s="373"/>
      <c r="T425" s="373"/>
      <c r="U425" s="373"/>
      <c r="V425" s="373"/>
      <c r="W425" s="373"/>
      <c r="X425" s="373"/>
      <c r="Y425" s="373"/>
      <c r="Z425" s="373"/>
    </row>
    <row r="426" ht="12.75" customHeight="1">
      <c r="A426" s="373"/>
      <c r="B426" s="373"/>
      <c r="C426" s="373"/>
      <c r="D426" s="373"/>
      <c r="E426" s="373"/>
      <c r="F426" s="528"/>
      <c r="G426" s="528"/>
      <c r="H426" s="373"/>
      <c r="I426" s="373"/>
      <c r="J426" s="373"/>
      <c r="K426" s="373"/>
      <c r="L426" s="373"/>
      <c r="M426" s="373"/>
      <c r="N426" s="373"/>
      <c r="O426" s="373"/>
      <c r="P426" s="373"/>
      <c r="Q426" s="373"/>
      <c r="R426" s="373"/>
      <c r="S426" s="373"/>
      <c r="T426" s="373"/>
      <c r="U426" s="373"/>
      <c r="V426" s="373"/>
      <c r="W426" s="373"/>
      <c r="X426" s="373"/>
      <c r="Y426" s="373"/>
      <c r="Z426" s="373"/>
    </row>
    <row r="427" ht="12.75" customHeight="1">
      <c r="A427" s="373"/>
      <c r="B427" s="373"/>
      <c r="C427" s="373"/>
      <c r="D427" s="373"/>
      <c r="E427" s="373"/>
      <c r="F427" s="528"/>
      <c r="G427" s="528"/>
      <c r="H427" s="373"/>
      <c r="I427" s="373"/>
      <c r="J427" s="373"/>
      <c r="K427" s="373"/>
      <c r="L427" s="373"/>
      <c r="M427" s="373"/>
      <c r="N427" s="373"/>
      <c r="O427" s="373"/>
      <c r="P427" s="373"/>
      <c r="Q427" s="373"/>
      <c r="R427" s="373"/>
      <c r="S427" s="373"/>
      <c r="T427" s="373"/>
      <c r="U427" s="373"/>
      <c r="V427" s="373"/>
      <c r="W427" s="373"/>
      <c r="X427" s="373"/>
      <c r="Y427" s="373"/>
      <c r="Z427" s="373"/>
    </row>
    <row r="428" ht="12.75" customHeight="1">
      <c r="A428" s="373"/>
      <c r="B428" s="373"/>
      <c r="C428" s="373"/>
      <c r="D428" s="373"/>
      <c r="E428" s="373"/>
      <c r="F428" s="528"/>
      <c r="G428" s="528"/>
      <c r="H428" s="373"/>
      <c r="I428" s="373"/>
      <c r="J428" s="373"/>
      <c r="K428" s="373"/>
      <c r="L428" s="373"/>
      <c r="M428" s="373"/>
      <c r="N428" s="373"/>
      <c r="O428" s="373"/>
      <c r="P428" s="373"/>
      <c r="Q428" s="373"/>
      <c r="R428" s="373"/>
      <c r="S428" s="373"/>
      <c r="T428" s="373"/>
      <c r="U428" s="373"/>
      <c r="V428" s="373"/>
      <c r="W428" s="373"/>
      <c r="X428" s="373"/>
      <c r="Y428" s="373"/>
      <c r="Z428" s="373"/>
    </row>
    <row r="429" ht="12.75" customHeight="1">
      <c r="A429" s="373"/>
      <c r="B429" s="373"/>
      <c r="C429" s="373"/>
      <c r="D429" s="373"/>
      <c r="E429" s="373"/>
      <c r="F429" s="528"/>
      <c r="G429" s="528"/>
      <c r="H429" s="373"/>
      <c r="I429" s="373"/>
      <c r="J429" s="373"/>
      <c r="K429" s="373"/>
      <c r="L429" s="373"/>
      <c r="M429" s="373"/>
      <c r="N429" s="373"/>
      <c r="O429" s="373"/>
      <c r="P429" s="373"/>
      <c r="Q429" s="373"/>
      <c r="R429" s="373"/>
      <c r="S429" s="373"/>
      <c r="T429" s="373"/>
      <c r="U429" s="373"/>
      <c r="V429" s="373"/>
      <c r="W429" s="373"/>
      <c r="X429" s="373"/>
      <c r="Y429" s="373"/>
      <c r="Z429" s="373"/>
    </row>
    <row r="430" ht="12.75" customHeight="1">
      <c r="A430" s="373"/>
      <c r="B430" s="373"/>
      <c r="C430" s="373"/>
      <c r="D430" s="373"/>
      <c r="E430" s="373"/>
      <c r="F430" s="528"/>
      <c r="G430" s="528"/>
      <c r="H430" s="373"/>
      <c r="I430" s="373"/>
      <c r="J430" s="373"/>
      <c r="K430" s="373"/>
      <c r="L430" s="373"/>
      <c r="M430" s="373"/>
      <c r="N430" s="373"/>
      <c r="O430" s="373"/>
      <c r="P430" s="373"/>
      <c r="Q430" s="373"/>
      <c r="R430" s="373"/>
      <c r="S430" s="373"/>
      <c r="T430" s="373"/>
      <c r="U430" s="373"/>
      <c r="V430" s="373"/>
      <c r="W430" s="373"/>
      <c r="X430" s="373"/>
      <c r="Y430" s="373"/>
      <c r="Z430" s="373"/>
    </row>
    <row r="431" ht="12.75" customHeight="1">
      <c r="A431" s="373"/>
      <c r="B431" s="373"/>
      <c r="C431" s="373"/>
      <c r="D431" s="373"/>
      <c r="E431" s="373"/>
      <c r="F431" s="528"/>
      <c r="G431" s="528"/>
      <c r="H431" s="373"/>
      <c r="I431" s="373"/>
      <c r="J431" s="373"/>
      <c r="K431" s="373"/>
      <c r="L431" s="373"/>
      <c r="M431" s="373"/>
      <c r="N431" s="373"/>
      <c r="O431" s="373"/>
      <c r="P431" s="373"/>
      <c r="Q431" s="373"/>
      <c r="R431" s="373"/>
      <c r="S431" s="373"/>
      <c r="T431" s="373"/>
      <c r="U431" s="373"/>
      <c r="V431" s="373"/>
      <c r="W431" s="373"/>
      <c r="X431" s="373"/>
      <c r="Y431" s="373"/>
      <c r="Z431" s="373"/>
    </row>
    <row r="432" ht="12.75" customHeight="1">
      <c r="A432" s="373"/>
      <c r="B432" s="373"/>
      <c r="C432" s="373"/>
      <c r="D432" s="373"/>
      <c r="E432" s="373"/>
      <c r="F432" s="528"/>
      <c r="G432" s="528"/>
      <c r="H432" s="373"/>
      <c r="I432" s="373"/>
      <c r="J432" s="373"/>
      <c r="K432" s="373"/>
      <c r="L432" s="373"/>
      <c r="M432" s="373"/>
      <c r="N432" s="373"/>
      <c r="O432" s="373"/>
      <c r="P432" s="373"/>
      <c r="Q432" s="373"/>
      <c r="R432" s="373"/>
      <c r="S432" s="373"/>
      <c r="T432" s="373"/>
      <c r="U432" s="373"/>
      <c r="V432" s="373"/>
      <c r="W432" s="373"/>
      <c r="X432" s="373"/>
      <c r="Y432" s="373"/>
      <c r="Z432" s="373"/>
    </row>
    <row r="433" ht="12.75" customHeight="1">
      <c r="A433" s="373"/>
      <c r="B433" s="373"/>
      <c r="C433" s="373"/>
      <c r="D433" s="373"/>
      <c r="E433" s="373"/>
      <c r="F433" s="528"/>
      <c r="G433" s="528"/>
      <c r="H433" s="373"/>
      <c r="I433" s="373"/>
      <c r="J433" s="373"/>
      <c r="K433" s="373"/>
      <c r="L433" s="373"/>
      <c r="M433" s="373"/>
      <c r="N433" s="373"/>
      <c r="O433" s="373"/>
      <c r="P433" s="373"/>
      <c r="Q433" s="373"/>
      <c r="R433" s="373"/>
      <c r="S433" s="373"/>
      <c r="T433" s="373"/>
      <c r="U433" s="373"/>
      <c r="V433" s="373"/>
      <c r="W433" s="373"/>
      <c r="X433" s="373"/>
      <c r="Y433" s="373"/>
      <c r="Z433" s="373"/>
    </row>
    <row r="434" ht="12.75" customHeight="1">
      <c r="A434" s="373"/>
      <c r="B434" s="373"/>
      <c r="C434" s="373"/>
      <c r="D434" s="373"/>
      <c r="E434" s="373"/>
      <c r="F434" s="528"/>
      <c r="G434" s="528"/>
      <c r="H434" s="373"/>
      <c r="I434" s="373"/>
      <c r="J434" s="373"/>
      <c r="K434" s="373"/>
      <c r="L434" s="373"/>
      <c r="M434" s="373"/>
      <c r="N434" s="373"/>
      <c r="O434" s="373"/>
      <c r="P434" s="373"/>
      <c r="Q434" s="373"/>
      <c r="R434" s="373"/>
      <c r="S434" s="373"/>
      <c r="T434" s="373"/>
      <c r="U434" s="373"/>
      <c r="V434" s="373"/>
      <c r="W434" s="373"/>
      <c r="X434" s="373"/>
      <c r="Y434" s="373"/>
      <c r="Z434" s="373"/>
    </row>
    <row r="435" ht="12.75" customHeight="1">
      <c r="A435" s="373"/>
      <c r="B435" s="373"/>
      <c r="C435" s="373"/>
      <c r="D435" s="373"/>
      <c r="E435" s="373"/>
      <c r="F435" s="528"/>
      <c r="G435" s="528"/>
      <c r="H435" s="373"/>
      <c r="I435" s="373"/>
      <c r="J435" s="373"/>
      <c r="K435" s="373"/>
      <c r="L435" s="373"/>
      <c r="M435" s="373"/>
      <c r="N435" s="373"/>
      <c r="O435" s="373"/>
      <c r="P435" s="373"/>
      <c r="Q435" s="373"/>
      <c r="R435" s="373"/>
      <c r="S435" s="373"/>
      <c r="T435" s="373"/>
      <c r="U435" s="373"/>
      <c r="V435" s="373"/>
      <c r="W435" s="373"/>
      <c r="X435" s="373"/>
      <c r="Y435" s="373"/>
      <c r="Z435" s="373"/>
    </row>
    <row r="436" ht="12.75" customHeight="1">
      <c r="A436" s="373"/>
      <c r="B436" s="373"/>
      <c r="C436" s="373"/>
      <c r="D436" s="373"/>
      <c r="E436" s="373"/>
      <c r="F436" s="528"/>
      <c r="G436" s="528"/>
      <c r="H436" s="373"/>
      <c r="I436" s="373"/>
      <c r="J436" s="373"/>
      <c r="K436" s="373"/>
      <c r="L436" s="373"/>
      <c r="M436" s="373"/>
      <c r="N436" s="373"/>
      <c r="O436" s="373"/>
      <c r="P436" s="373"/>
      <c r="Q436" s="373"/>
      <c r="R436" s="373"/>
      <c r="S436" s="373"/>
      <c r="T436" s="373"/>
      <c r="U436" s="373"/>
      <c r="V436" s="373"/>
      <c r="W436" s="373"/>
      <c r="X436" s="373"/>
      <c r="Y436" s="373"/>
      <c r="Z436" s="373"/>
    </row>
    <row r="437" ht="12.75" customHeight="1">
      <c r="A437" s="373"/>
      <c r="B437" s="373"/>
      <c r="C437" s="373"/>
      <c r="D437" s="373"/>
      <c r="E437" s="373"/>
      <c r="F437" s="528"/>
      <c r="G437" s="528"/>
      <c r="H437" s="373"/>
      <c r="I437" s="373"/>
      <c r="J437" s="373"/>
      <c r="K437" s="373"/>
      <c r="L437" s="373"/>
      <c r="M437" s="373"/>
      <c r="N437" s="373"/>
      <c r="O437" s="373"/>
      <c r="P437" s="373"/>
      <c r="Q437" s="373"/>
      <c r="R437" s="373"/>
      <c r="S437" s="373"/>
      <c r="T437" s="373"/>
      <c r="U437" s="373"/>
      <c r="V437" s="373"/>
      <c r="W437" s="373"/>
      <c r="X437" s="373"/>
      <c r="Y437" s="373"/>
      <c r="Z437" s="373"/>
    </row>
    <row r="438" ht="12.75" customHeight="1">
      <c r="A438" s="373"/>
      <c r="B438" s="373"/>
      <c r="C438" s="373"/>
      <c r="D438" s="373"/>
      <c r="E438" s="373"/>
      <c r="F438" s="528"/>
      <c r="G438" s="528"/>
      <c r="H438" s="373"/>
      <c r="I438" s="373"/>
      <c r="J438" s="373"/>
      <c r="K438" s="373"/>
      <c r="L438" s="373"/>
      <c r="M438" s="373"/>
      <c r="N438" s="373"/>
      <c r="O438" s="373"/>
      <c r="P438" s="373"/>
      <c r="Q438" s="373"/>
      <c r="R438" s="373"/>
      <c r="S438" s="373"/>
      <c r="T438" s="373"/>
      <c r="U438" s="373"/>
      <c r="V438" s="373"/>
      <c r="W438" s="373"/>
      <c r="X438" s="373"/>
      <c r="Y438" s="373"/>
      <c r="Z438" s="373"/>
    </row>
    <row r="439" ht="12.75" customHeight="1">
      <c r="A439" s="373"/>
      <c r="B439" s="373"/>
      <c r="C439" s="373"/>
      <c r="D439" s="373"/>
      <c r="E439" s="373"/>
      <c r="F439" s="528"/>
      <c r="G439" s="528"/>
      <c r="H439" s="373"/>
      <c r="I439" s="373"/>
      <c r="J439" s="373"/>
      <c r="K439" s="373"/>
      <c r="L439" s="373"/>
      <c r="M439" s="373"/>
      <c r="N439" s="373"/>
      <c r="O439" s="373"/>
      <c r="P439" s="373"/>
      <c r="Q439" s="373"/>
      <c r="R439" s="373"/>
      <c r="S439" s="373"/>
      <c r="T439" s="373"/>
      <c r="U439" s="373"/>
      <c r="V439" s="373"/>
      <c r="W439" s="373"/>
      <c r="X439" s="373"/>
      <c r="Y439" s="373"/>
      <c r="Z439" s="373"/>
    </row>
    <row r="440" ht="12.75" customHeight="1">
      <c r="A440" s="373"/>
      <c r="B440" s="373"/>
      <c r="C440" s="373"/>
      <c r="D440" s="373"/>
      <c r="E440" s="373"/>
      <c r="F440" s="528"/>
      <c r="G440" s="528"/>
      <c r="H440" s="373"/>
      <c r="I440" s="373"/>
      <c r="J440" s="373"/>
      <c r="K440" s="373"/>
      <c r="L440" s="373"/>
      <c r="M440" s="373"/>
      <c r="N440" s="373"/>
      <c r="O440" s="373"/>
      <c r="P440" s="373"/>
      <c r="Q440" s="373"/>
      <c r="R440" s="373"/>
      <c r="S440" s="373"/>
      <c r="T440" s="373"/>
      <c r="U440" s="373"/>
      <c r="V440" s="373"/>
      <c r="W440" s="373"/>
      <c r="X440" s="373"/>
      <c r="Y440" s="373"/>
      <c r="Z440" s="373"/>
    </row>
    <row r="441" ht="12.75" customHeight="1">
      <c r="A441" s="373"/>
      <c r="B441" s="373"/>
      <c r="C441" s="373"/>
      <c r="D441" s="373"/>
      <c r="E441" s="373"/>
      <c r="F441" s="528"/>
      <c r="G441" s="528"/>
      <c r="H441" s="373"/>
      <c r="I441" s="373"/>
      <c r="J441" s="373"/>
      <c r="K441" s="373"/>
      <c r="L441" s="373"/>
      <c r="M441" s="373"/>
      <c r="N441" s="373"/>
      <c r="O441" s="373"/>
      <c r="P441" s="373"/>
      <c r="Q441" s="373"/>
      <c r="R441" s="373"/>
      <c r="S441" s="373"/>
      <c r="T441" s="373"/>
      <c r="U441" s="373"/>
      <c r="V441" s="373"/>
      <c r="W441" s="373"/>
      <c r="X441" s="373"/>
      <c r="Y441" s="373"/>
      <c r="Z441" s="373"/>
    </row>
    <row r="442" ht="12.75" customHeight="1">
      <c r="A442" s="373"/>
      <c r="B442" s="373"/>
      <c r="C442" s="373"/>
      <c r="D442" s="373"/>
      <c r="E442" s="373"/>
      <c r="F442" s="528"/>
      <c r="G442" s="528"/>
      <c r="H442" s="373"/>
      <c r="I442" s="373"/>
      <c r="J442" s="373"/>
      <c r="K442" s="373"/>
      <c r="L442" s="373"/>
      <c r="M442" s="373"/>
      <c r="N442" s="373"/>
      <c r="O442" s="373"/>
      <c r="P442" s="373"/>
      <c r="Q442" s="373"/>
      <c r="R442" s="373"/>
      <c r="S442" s="373"/>
      <c r="T442" s="373"/>
      <c r="U442" s="373"/>
      <c r="V442" s="373"/>
      <c r="W442" s="373"/>
      <c r="X442" s="373"/>
      <c r="Y442" s="373"/>
      <c r="Z442" s="373"/>
    </row>
    <row r="443" ht="12.75" customHeight="1">
      <c r="A443" s="373"/>
      <c r="B443" s="373"/>
      <c r="C443" s="373"/>
      <c r="D443" s="373"/>
      <c r="E443" s="373"/>
      <c r="F443" s="528"/>
      <c r="G443" s="528"/>
      <c r="H443" s="373"/>
      <c r="I443" s="373"/>
      <c r="J443" s="373"/>
      <c r="K443" s="373"/>
      <c r="L443" s="373"/>
      <c r="M443" s="373"/>
      <c r="N443" s="373"/>
      <c r="O443" s="373"/>
      <c r="P443" s="373"/>
      <c r="Q443" s="373"/>
      <c r="R443" s="373"/>
      <c r="S443" s="373"/>
      <c r="T443" s="373"/>
      <c r="U443" s="373"/>
      <c r="V443" s="373"/>
      <c r="W443" s="373"/>
      <c r="X443" s="373"/>
      <c r="Y443" s="373"/>
      <c r="Z443" s="373"/>
    </row>
    <row r="444" ht="12.75" customHeight="1">
      <c r="A444" s="373"/>
      <c r="B444" s="373"/>
      <c r="C444" s="373"/>
      <c r="D444" s="373"/>
      <c r="E444" s="373"/>
      <c r="F444" s="528"/>
      <c r="G444" s="528"/>
      <c r="H444" s="373"/>
      <c r="I444" s="373"/>
      <c r="J444" s="373"/>
      <c r="K444" s="373"/>
      <c r="L444" s="373"/>
      <c r="M444" s="373"/>
      <c r="N444" s="373"/>
      <c r="O444" s="373"/>
      <c r="P444" s="373"/>
      <c r="Q444" s="373"/>
      <c r="R444" s="373"/>
      <c r="S444" s="373"/>
      <c r="T444" s="373"/>
      <c r="U444" s="373"/>
      <c r="V444" s="373"/>
      <c r="W444" s="373"/>
      <c r="X444" s="373"/>
      <c r="Y444" s="373"/>
      <c r="Z444" s="373"/>
    </row>
    <row r="445" ht="12.75" customHeight="1">
      <c r="A445" s="373"/>
      <c r="B445" s="373"/>
      <c r="C445" s="373"/>
      <c r="D445" s="373"/>
      <c r="E445" s="373"/>
      <c r="F445" s="528"/>
      <c r="G445" s="528"/>
      <c r="H445" s="373"/>
      <c r="I445" s="373"/>
      <c r="J445" s="373"/>
      <c r="K445" s="373"/>
      <c r="L445" s="373"/>
      <c r="M445" s="373"/>
      <c r="N445" s="373"/>
      <c r="O445" s="373"/>
      <c r="P445" s="373"/>
      <c r="Q445" s="373"/>
      <c r="R445" s="373"/>
      <c r="S445" s="373"/>
      <c r="T445" s="373"/>
      <c r="U445" s="373"/>
      <c r="V445" s="373"/>
      <c r="W445" s="373"/>
      <c r="X445" s="373"/>
      <c r="Y445" s="373"/>
      <c r="Z445" s="373"/>
    </row>
    <row r="446" ht="12.75" customHeight="1">
      <c r="A446" s="373"/>
      <c r="B446" s="373"/>
      <c r="C446" s="373"/>
      <c r="D446" s="373"/>
      <c r="E446" s="373"/>
      <c r="F446" s="528"/>
      <c r="G446" s="528"/>
      <c r="H446" s="373"/>
      <c r="I446" s="373"/>
      <c r="J446" s="373"/>
      <c r="K446" s="373"/>
      <c r="L446" s="373"/>
      <c r="M446" s="373"/>
      <c r="N446" s="373"/>
      <c r="O446" s="373"/>
      <c r="P446" s="373"/>
      <c r="Q446" s="373"/>
      <c r="R446" s="373"/>
      <c r="S446" s="373"/>
      <c r="T446" s="373"/>
      <c r="U446" s="373"/>
      <c r="V446" s="373"/>
      <c r="W446" s="373"/>
      <c r="X446" s="373"/>
      <c r="Y446" s="373"/>
      <c r="Z446" s="373"/>
    </row>
    <row r="447" ht="12.75" customHeight="1">
      <c r="A447" s="373"/>
      <c r="B447" s="373"/>
      <c r="C447" s="373"/>
      <c r="D447" s="373"/>
      <c r="E447" s="373"/>
      <c r="F447" s="528"/>
      <c r="G447" s="528"/>
      <c r="H447" s="373"/>
      <c r="I447" s="373"/>
      <c r="J447" s="373"/>
      <c r="K447" s="373"/>
      <c r="L447" s="373"/>
      <c r="M447" s="373"/>
      <c r="N447" s="373"/>
      <c r="O447" s="373"/>
      <c r="P447" s="373"/>
      <c r="Q447" s="373"/>
      <c r="R447" s="373"/>
      <c r="S447" s="373"/>
      <c r="T447" s="373"/>
      <c r="U447" s="373"/>
      <c r="V447" s="373"/>
      <c r="W447" s="373"/>
      <c r="X447" s="373"/>
      <c r="Y447" s="373"/>
      <c r="Z447" s="373"/>
    </row>
    <row r="448" ht="12.75" customHeight="1">
      <c r="A448" s="373"/>
      <c r="B448" s="373"/>
      <c r="C448" s="373"/>
      <c r="D448" s="373"/>
      <c r="E448" s="373"/>
      <c r="F448" s="528"/>
      <c r="G448" s="528"/>
      <c r="H448" s="373"/>
      <c r="I448" s="373"/>
      <c r="J448" s="373"/>
      <c r="K448" s="373"/>
      <c r="L448" s="373"/>
      <c r="M448" s="373"/>
      <c r="N448" s="373"/>
      <c r="O448" s="373"/>
      <c r="P448" s="373"/>
      <c r="Q448" s="373"/>
      <c r="R448" s="373"/>
      <c r="S448" s="373"/>
      <c r="T448" s="373"/>
      <c r="U448" s="373"/>
      <c r="V448" s="373"/>
      <c r="W448" s="373"/>
      <c r="X448" s="373"/>
      <c r="Y448" s="373"/>
      <c r="Z448" s="373"/>
    </row>
    <row r="449" ht="12.75" customHeight="1">
      <c r="A449" s="373"/>
      <c r="B449" s="373"/>
      <c r="C449" s="373"/>
      <c r="D449" s="373"/>
      <c r="E449" s="373"/>
      <c r="F449" s="528"/>
      <c r="G449" s="528"/>
      <c r="H449" s="373"/>
      <c r="I449" s="373"/>
      <c r="J449" s="373"/>
      <c r="K449" s="373"/>
      <c r="L449" s="373"/>
      <c r="M449" s="373"/>
      <c r="N449" s="373"/>
      <c r="O449" s="373"/>
      <c r="P449" s="373"/>
      <c r="Q449" s="373"/>
      <c r="R449" s="373"/>
      <c r="S449" s="373"/>
      <c r="T449" s="373"/>
      <c r="U449" s="373"/>
      <c r="V449" s="373"/>
      <c r="W449" s="373"/>
      <c r="X449" s="373"/>
      <c r="Y449" s="373"/>
      <c r="Z449" s="373"/>
    </row>
    <row r="450" ht="12.75" customHeight="1">
      <c r="A450" s="373"/>
      <c r="B450" s="373"/>
      <c r="C450" s="373"/>
      <c r="D450" s="373"/>
      <c r="E450" s="373"/>
      <c r="F450" s="528"/>
      <c r="G450" s="528"/>
      <c r="H450" s="373"/>
      <c r="I450" s="373"/>
      <c r="J450" s="373"/>
      <c r="K450" s="373"/>
      <c r="L450" s="373"/>
      <c r="M450" s="373"/>
      <c r="N450" s="373"/>
      <c r="O450" s="373"/>
      <c r="P450" s="373"/>
      <c r="Q450" s="373"/>
      <c r="R450" s="373"/>
      <c r="S450" s="373"/>
      <c r="T450" s="373"/>
      <c r="U450" s="373"/>
      <c r="V450" s="373"/>
      <c r="W450" s="373"/>
      <c r="X450" s="373"/>
      <c r="Y450" s="373"/>
      <c r="Z450" s="373"/>
    </row>
    <row r="451" ht="12.75" customHeight="1">
      <c r="A451" s="373"/>
      <c r="B451" s="373"/>
      <c r="C451" s="373"/>
      <c r="D451" s="373"/>
      <c r="E451" s="373"/>
      <c r="F451" s="528"/>
      <c r="G451" s="528"/>
      <c r="H451" s="373"/>
      <c r="I451" s="373"/>
      <c r="J451" s="373"/>
      <c r="K451" s="373"/>
      <c r="L451" s="373"/>
      <c r="M451" s="373"/>
      <c r="N451" s="373"/>
      <c r="O451" s="373"/>
      <c r="P451" s="373"/>
      <c r="Q451" s="373"/>
      <c r="R451" s="373"/>
      <c r="S451" s="373"/>
      <c r="T451" s="373"/>
      <c r="U451" s="373"/>
      <c r="V451" s="373"/>
      <c r="W451" s="373"/>
      <c r="X451" s="373"/>
      <c r="Y451" s="373"/>
      <c r="Z451" s="373"/>
    </row>
    <row r="452" ht="12.75" customHeight="1">
      <c r="A452" s="373"/>
      <c r="B452" s="373"/>
      <c r="C452" s="373"/>
      <c r="D452" s="373"/>
      <c r="E452" s="373"/>
      <c r="F452" s="528"/>
      <c r="G452" s="528"/>
      <c r="H452" s="373"/>
      <c r="I452" s="373"/>
      <c r="J452" s="373"/>
      <c r="K452" s="373"/>
      <c r="L452" s="373"/>
      <c r="M452" s="373"/>
      <c r="N452" s="373"/>
      <c r="O452" s="373"/>
      <c r="P452" s="373"/>
      <c r="Q452" s="373"/>
      <c r="R452" s="373"/>
      <c r="S452" s="373"/>
      <c r="T452" s="373"/>
      <c r="U452" s="373"/>
      <c r="V452" s="373"/>
      <c r="W452" s="373"/>
      <c r="X452" s="373"/>
      <c r="Y452" s="373"/>
      <c r="Z452" s="373"/>
    </row>
    <row r="453" ht="12.75" customHeight="1">
      <c r="A453" s="373"/>
      <c r="B453" s="373"/>
      <c r="C453" s="373"/>
      <c r="D453" s="373"/>
      <c r="E453" s="373"/>
      <c r="F453" s="528"/>
      <c r="G453" s="528"/>
      <c r="H453" s="373"/>
      <c r="I453" s="373"/>
      <c r="J453" s="373"/>
      <c r="K453" s="373"/>
      <c r="L453" s="373"/>
      <c r="M453" s="373"/>
      <c r="N453" s="373"/>
      <c r="O453" s="373"/>
      <c r="P453" s="373"/>
      <c r="Q453" s="373"/>
      <c r="R453" s="373"/>
      <c r="S453" s="373"/>
      <c r="T453" s="373"/>
      <c r="U453" s="373"/>
      <c r="V453" s="373"/>
      <c r="W453" s="373"/>
      <c r="X453" s="373"/>
      <c r="Y453" s="373"/>
      <c r="Z453" s="373"/>
    </row>
    <row r="454" ht="12.75" customHeight="1">
      <c r="A454" s="373"/>
      <c r="B454" s="373"/>
      <c r="C454" s="373"/>
      <c r="D454" s="373"/>
      <c r="E454" s="373"/>
      <c r="F454" s="528"/>
      <c r="G454" s="528"/>
      <c r="H454" s="373"/>
      <c r="I454" s="373"/>
      <c r="J454" s="373"/>
      <c r="K454" s="373"/>
      <c r="L454" s="373"/>
      <c r="M454" s="373"/>
      <c r="N454" s="373"/>
      <c r="O454" s="373"/>
      <c r="P454" s="373"/>
      <c r="Q454" s="373"/>
      <c r="R454" s="373"/>
      <c r="S454" s="373"/>
      <c r="T454" s="373"/>
      <c r="U454" s="373"/>
      <c r="V454" s="373"/>
      <c r="W454" s="373"/>
      <c r="X454" s="373"/>
      <c r="Y454" s="373"/>
      <c r="Z454" s="373"/>
    </row>
    <row r="455" ht="12.75" customHeight="1">
      <c r="A455" s="373"/>
      <c r="B455" s="373"/>
      <c r="C455" s="373"/>
      <c r="D455" s="373"/>
      <c r="E455" s="373"/>
      <c r="F455" s="528"/>
      <c r="G455" s="528"/>
      <c r="H455" s="373"/>
      <c r="I455" s="373"/>
      <c r="J455" s="373"/>
      <c r="K455" s="373"/>
      <c r="L455" s="373"/>
      <c r="M455" s="373"/>
      <c r="N455" s="373"/>
      <c r="O455" s="373"/>
      <c r="P455" s="373"/>
      <c r="Q455" s="373"/>
      <c r="R455" s="373"/>
      <c r="S455" s="373"/>
      <c r="T455" s="373"/>
      <c r="U455" s="373"/>
      <c r="V455" s="373"/>
      <c r="W455" s="373"/>
      <c r="X455" s="373"/>
      <c r="Y455" s="373"/>
      <c r="Z455" s="373"/>
    </row>
    <row r="456" ht="12.75" customHeight="1">
      <c r="A456" s="373"/>
      <c r="B456" s="373"/>
      <c r="C456" s="373"/>
      <c r="D456" s="373"/>
      <c r="E456" s="373"/>
      <c r="F456" s="528"/>
      <c r="G456" s="528"/>
      <c r="H456" s="373"/>
      <c r="I456" s="373"/>
      <c r="J456" s="373"/>
      <c r="K456" s="373"/>
      <c r="L456" s="373"/>
      <c r="M456" s="373"/>
      <c r="N456" s="373"/>
      <c r="O456" s="373"/>
      <c r="P456" s="373"/>
      <c r="Q456" s="373"/>
      <c r="R456" s="373"/>
      <c r="S456" s="373"/>
      <c r="T456" s="373"/>
      <c r="U456" s="373"/>
      <c r="V456" s="373"/>
      <c r="W456" s="373"/>
      <c r="X456" s="373"/>
      <c r="Y456" s="373"/>
      <c r="Z456" s="373"/>
    </row>
    <row r="457" ht="12.75" customHeight="1">
      <c r="A457" s="373"/>
      <c r="B457" s="373"/>
      <c r="C457" s="373"/>
      <c r="D457" s="373"/>
      <c r="E457" s="373"/>
      <c r="F457" s="528"/>
      <c r="G457" s="528"/>
      <c r="H457" s="373"/>
      <c r="I457" s="373"/>
      <c r="J457" s="373"/>
      <c r="K457" s="373"/>
      <c r="L457" s="373"/>
      <c r="M457" s="373"/>
      <c r="N457" s="373"/>
      <c r="O457" s="373"/>
      <c r="P457" s="373"/>
      <c r="Q457" s="373"/>
      <c r="R457" s="373"/>
      <c r="S457" s="373"/>
      <c r="T457" s="373"/>
      <c r="U457" s="373"/>
      <c r="V457" s="373"/>
      <c r="W457" s="373"/>
      <c r="X457" s="373"/>
      <c r="Y457" s="373"/>
      <c r="Z457" s="373"/>
    </row>
    <row r="458" ht="12.75" customHeight="1">
      <c r="A458" s="373"/>
      <c r="B458" s="373"/>
      <c r="C458" s="373"/>
      <c r="D458" s="373"/>
      <c r="E458" s="373"/>
      <c r="F458" s="528"/>
      <c r="G458" s="528"/>
      <c r="H458" s="373"/>
      <c r="I458" s="373"/>
      <c r="J458" s="373"/>
      <c r="K458" s="373"/>
      <c r="L458" s="373"/>
      <c r="M458" s="373"/>
      <c r="N458" s="373"/>
      <c r="O458" s="373"/>
      <c r="P458" s="373"/>
      <c r="Q458" s="373"/>
      <c r="R458" s="373"/>
      <c r="S458" s="373"/>
      <c r="T458" s="373"/>
      <c r="U458" s="373"/>
      <c r="V458" s="373"/>
      <c r="W458" s="373"/>
      <c r="X458" s="373"/>
      <c r="Y458" s="373"/>
      <c r="Z458" s="373"/>
    </row>
    <row r="459" ht="12.75" customHeight="1">
      <c r="A459" s="373"/>
      <c r="B459" s="373"/>
      <c r="C459" s="373"/>
      <c r="D459" s="373"/>
      <c r="E459" s="373"/>
      <c r="F459" s="528"/>
      <c r="G459" s="528"/>
      <c r="H459" s="373"/>
      <c r="I459" s="373"/>
      <c r="J459" s="373"/>
      <c r="K459" s="373"/>
      <c r="L459" s="373"/>
      <c r="M459" s="373"/>
      <c r="N459" s="373"/>
      <c r="O459" s="373"/>
      <c r="P459" s="373"/>
      <c r="Q459" s="373"/>
      <c r="R459" s="373"/>
      <c r="S459" s="373"/>
      <c r="T459" s="373"/>
      <c r="U459" s="373"/>
      <c r="V459" s="373"/>
      <c r="W459" s="373"/>
      <c r="X459" s="373"/>
      <c r="Y459" s="373"/>
      <c r="Z459" s="373"/>
    </row>
    <row r="460" ht="12.75" customHeight="1">
      <c r="A460" s="373"/>
      <c r="B460" s="373"/>
      <c r="C460" s="373"/>
      <c r="D460" s="373"/>
      <c r="E460" s="373"/>
      <c r="F460" s="528"/>
      <c r="G460" s="528"/>
      <c r="H460" s="373"/>
      <c r="I460" s="373"/>
      <c r="J460" s="373"/>
      <c r="K460" s="373"/>
      <c r="L460" s="373"/>
      <c r="M460" s="373"/>
      <c r="N460" s="373"/>
      <c r="O460" s="373"/>
      <c r="P460" s="373"/>
      <c r="Q460" s="373"/>
      <c r="R460" s="373"/>
      <c r="S460" s="373"/>
      <c r="T460" s="373"/>
      <c r="U460" s="373"/>
      <c r="V460" s="373"/>
      <c r="W460" s="373"/>
      <c r="X460" s="373"/>
      <c r="Y460" s="373"/>
      <c r="Z460" s="373"/>
    </row>
    <row r="461" ht="12.75" customHeight="1">
      <c r="A461" s="373"/>
      <c r="B461" s="373"/>
      <c r="C461" s="373"/>
      <c r="D461" s="373"/>
      <c r="E461" s="373"/>
      <c r="F461" s="528"/>
      <c r="G461" s="528"/>
      <c r="H461" s="373"/>
      <c r="I461" s="373"/>
      <c r="J461" s="373"/>
      <c r="K461" s="373"/>
      <c r="L461" s="373"/>
      <c r="M461" s="373"/>
      <c r="N461" s="373"/>
      <c r="O461" s="373"/>
      <c r="P461" s="373"/>
      <c r="Q461" s="373"/>
      <c r="R461" s="373"/>
      <c r="S461" s="373"/>
      <c r="T461" s="373"/>
      <c r="U461" s="373"/>
      <c r="V461" s="373"/>
      <c r="W461" s="373"/>
      <c r="X461" s="373"/>
      <c r="Y461" s="373"/>
      <c r="Z461" s="373"/>
    </row>
    <row r="462" ht="12.75" customHeight="1">
      <c r="A462" s="373"/>
      <c r="B462" s="373"/>
      <c r="C462" s="373"/>
      <c r="D462" s="373"/>
      <c r="E462" s="373"/>
      <c r="F462" s="528"/>
      <c r="G462" s="528"/>
      <c r="H462" s="373"/>
      <c r="I462" s="373"/>
      <c r="J462" s="373"/>
      <c r="K462" s="373"/>
      <c r="L462" s="373"/>
      <c r="M462" s="373"/>
      <c r="N462" s="373"/>
      <c r="O462" s="373"/>
      <c r="P462" s="373"/>
      <c r="Q462" s="373"/>
      <c r="R462" s="373"/>
      <c r="S462" s="373"/>
      <c r="T462" s="373"/>
      <c r="U462" s="373"/>
      <c r="V462" s="373"/>
      <c r="W462" s="373"/>
      <c r="X462" s="373"/>
      <c r="Y462" s="373"/>
      <c r="Z462" s="373"/>
    </row>
    <row r="463" ht="12.75" customHeight="1">
      <c r="A463" s="373"/>
      <c r="B463" s="373"/>
      <c r="C463" s="373"/>
      <c r="D463" s="373"/>
      <c r="E463" s="373"/>
      <c r="F463" s="528"/>
      <c r="G463" s="528"/>
      <c r="H463" s="373"/>
      <c r="I463" s="373"/>
      <c r="J463" s="373"/>
      <c r="K463" s="373"/>
      <c r="L463" s="373"/>
      <c r="M463" s="373"/>
      <c r="N463" s="373"/>
      <c r="O463" s="373"/>
      <c r="P463" s="373"/>
      <c r="Q463" s="373"/>
      <c r="R463" s="373"/>
      <c r="S463" s="373"/>
      <c r="T463" s="373"/>
      <c r="U463" s="373"/>
      <c r="V463" s="373"/>
      <c r="W463" s="373"/>
      <c r="X463" s="373"/>
      <c r="Y463" s="373"/>
      <c r="Z463" s="373"/>
    </row>
    <row r="464" ht="12.75" customHeight="1">
      <c r="A464" s="373"/>
      <c r="B464" s="373"/>
      <c r="C464" s="373"/>
      <c r="D464" s="373"/>
      <c r="E464" s="373"/>
      <c r="F464" s="528"/>
      <c r="G464" s="528"/>
      <c r="H464" s="373"/>
      <c r="I464" s="373"/>
      <c r="J464" s="373"/>
      <c r="K464" s="373"/>
      <c r="L464" s="373"/>
      <c r="M464" s="373"/>
      <c r="N464" s="373"/>
      <c r="O464" s="373"/>
      <c r="P464" s="373"/>
      <c r="Q464" s="373"/>
      <c r="R464" s="373"/>
      <c r="S464" s="373"/>
      <c r="T464" s="373"/>
      <c r="U464" s="373"/>
      <c r="V464" s="373"/>
      <c r="W464" s="373"/>
      <c r="X464" s="373"/>
      <c r="Y464" s="373"/>
      <c r="Z464" s="373"/>
    </row>
    <row r="465" ht="12.75" customHeight="1">
      <c r="A465" s="373"/>
      <c r="B465" s="373"/>
      <c r="C465" s="373"/>
      <c r="D465" s="373"/>
      <c r="E465" s="373"/>
      <c r="F465" s="528"/>
      <c r="G465" s="528"/>
      <c r="H465" s="373"/>
      <c r="I465" s="373"/>
      <c r="J465" s="373"/>
      <c r="K465" s="373"/>
      <c r="L465" s="373"/>
      <c r="M465" s="373"/>
      <c r="N465" s="373"/>
      <c r="O465" s="373"/>
      <c r="P465" s="373"/>
      <c r="Q465" s="373"/>
      <c r="R465" s="373"/>
      <c r="S465" s="373"/>
      <c r="T465" s="373"/>
      <c r="U465" s="373"/>
      <c r="V465" s="373"/>
      <c r="W465" s="373"/>
      <c r="X465" s="373"/>
      <c r="Y465" s="373"/>
      <c r="Z465" s="373"/>
    </row>
    <row r="466" ht="12.75" customHeight="1">
      <c r="A466" s="373"/>
      <c r="B466" s="373"/>
      <c r="C466" s="373"/>
      <c r="D466" s="373"/>
      <c r="E466" s="373"/>
      <c r="F466" s="528"/>
      <c r="G466" s="528"/>
      <c r="H466" s="373"/>
      <c r="I466" s="373"/>
      <c r="J466" s="373"/>
      <c r="K466" s="373"/>
      <c r="L466" s="373"/>
      <c r="M466" s="373"/>
      <c r="N466" s="373"/>
      <c r="O466" s="373"/>
      <c r="P466" s="373"/>
      <c r="Q466" s="373"/>
      <c r="R466" s="373"/>
      <c r="S466" s="373"/>
      <c r="T466" s="373"/>
      <c r="U466" s="373"/>
      <c r="V466" s="373"/>
      <c r="W466" s="373"/>
      <c r="X466" s="373"/>
      <c r="Y466" s="373"/>
      <c r="Z466" s="373"/>
    </row>
    <row r="467" ht="12.75" customHeight="1">
      <c r="A467" s="373"/>
      <c r="B467" s="373"/>
      <c r="C467" s="373"/>
      <c r="D467" s="373"/>
      <c r="E467" s="373"/>
      <c r="F467" s="528"/>
      <c r="G467" s="528"/>
      <c r="H467" s="373"/>
      <c r="I467" s="373"/>
      <c r="J467" s="373"/>
      <c r="K467" s="373"/>
      <c r="L467" s="373"/>
      <c r="M467" s="373"/>
      <c r="N467" s="373"/>
      <c r="O467" s="373"/>
      <c r="P467" s="373"/>
      <c r="Q467" s="373"/>
      <c r="R467" s="373"/>
      <c r="S467" s="373"/>
      <c r="T467" s="373"/>
      <c r="U467" s="373"/>
      <c r="V467" s="373"/>
      <c r="W467" s="373"/>
      <c r="X467" s="373"/>
      <c r="Y467" s="373"/>
      <c r="Z467" s="373"/>
    </row>
    <row r="468" ht="12.75" customHeight="1">
      <c r="A468" s="373"/>
      <c r="B468" s="373"/>
      <c r="C468" s="373"/>
      <c r="D468" s="373"/>
      <c r="E468" s="373"/>
      <c r="F468" s="528"/>
      <c r="G468" s="528"/>
      <c r="H468" s="373"/>
      <c r="I468" s="373"/>
      <c r="J468" s="373"/>
      <c r="K468" s="373"/>
      <c r="L468" s="373"/>
      <c r="M468" s="373"/>
      <c r="N468" s="373"/>
      <c r="O468" s="373"/>
      <c r="P468" s="373"/>
      <c r="Q468" s="373"/>
      <c r="R468" s="373"/>
      <c r="S468" s="373"/>
      <c r="T468" s="373"/>
      <c r="U468" s="373"/>
      <c r="V468" s="373"/>
      <c r="W468" s="373"/>
      <c r="X468" s="373"/>
      <c r="Y468" s="373"/>
      <c r="Z468" s="373"/>
    </row>
    <row r="469" ht="12.75" customHeight="1">
      <c r="A469" s="373"/>
      <c r="B469" s="373"/>
      <c r="C469" s="373"/>
      <c r="D469" s="373"/>
      <c r="E469" s="373"/>
      <c r="F469" s="528"/>
      <c r="G469" s="528"/>
      <c r="H469" s="373"/>
      <c r="I469" s="373"/>
      <c r="J469" s="373"/>
      <c r="K469" s="373"/>
      <c r="L469" s="373"/>
      <c r="M469" s="373"/>
      <c r="N469" s="373"/>
      <c r="O469" s="373"/>
      <c r="P469" s="373"/>
      <c r="Q469" s="373"/>
      <c r="R469" s="373"/>
      <c r="S469" s="373"/>
      <c r="T469" s="373"/>
      <c r="U469" s="373"/>
      <c r="V469" s="373"/>
      <c r="W469" s="373"/>
      <c r="X469" s="373"/>
      <c r="Y469" s="373"/>
      <c r="Z469" s="373"/>
    </row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8" footer="0.0" header="0.0" left="0.75" right="0.75" top="0.41"/>
  <pageSetup paperSize="9" orientation="landscape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28" width="10.71"/>
  </cols>
  <sheetData>
    <row r="1" ht="18.0" customHeight="1">
      <c r="A1" s="485"/>
      <c r="B1" s="486"/>
      <c r="C1" s="487"/>
      <c r="D1" s="488"/>
      <c r="E1" s="488"/>
      <c r="F1" s="488"/>
      <c r="G1" s="488"/>
      <c r="H1" s="488"/>
      <c r="I1" s="488"/>
      <c r="J1" s="488"/>
      <c r="K1" s="490"/>
      <c r="L1" s="489"/>
      <c r="M1" s="489"/>
      <c r="N1" s="490"/>
      <c r="O1" s="489"/>
      <c r="P1" s="490"/>
      <c r="Q1" s="490"/>
      <c r="R1" s="488"/>
      <c r="S1" s="488"/>
      <c r="T1" s="488"/>
      <c r="U1" s="488"/>
      <c r="V1" s="491"/>
      <c r="W1" s="488"/>
      <c r="X1" s="485"/>
      <c r="Y1" s="485"/>
      <c r="Z1" s="485"/>
      <c r="AA1" s="485"/>
      <c r="AB1" s="488"/>
    </row>
    <row r="2" ht="18.0" customHeight="1">
      <c r="A2" s="485"/>
      <c r="B2" s="492"/>
      <c r="C2" s="488"/>
      <c r="D2" s="488"/>
      <c r="E2" s="488"/>
      <c r="F2" s="488"/>
      <c r="G2" s="488"/>
      <c r="H2" s="488"/>
      <c r="I2" s="488"/>
      <c r="J2" s="488"/>
      <c r="K2" s="490"/>
      <c r="L2" s="489"/>
      <c r="M2" s="489"/>
      <c r="N2" s="490"/>
      <c r="O2" s="493"/>
      <c r="P2" s="485"/>
      <c r="Q2" s="485"/>
      <c r="R2" s="488"/>
      <c r="S2" s="488"/>
      <c r="T2" s="488"/>
      <c r="U2" s="488"/>
      <c r="V2" s="491"/>
      <c r="W2" s="488"/>
      <c r="X2" s="485"/>
      <c r="Y2" s="485"/>
      <c r="Z2" s="485"/>
      <c r="AA2" s="485"/>
      <c r="AB2" s="488"/>
    </row>
    <row r="3" ht="18.0" customHeight="1">
      <c r="A3" s="485"/>
      <c r="B3" s="492"/>
      <c r="C3" s="488"/>
      <c r="D3" s="488"/>
      <c r="E3" s="488"/>
      <c r="F3" s="488"/>
      <c r="G3" s="488"/>
      <c r="H3" s="488"/>
      <c r="I3" s="494"/>
      <c r="J3" s="494"/>
      <c r="K3" s="497"/>
      <c r="L3" s="494"/>
      <c r="M3" s="494"/>
      <c r="N3" s="488"/>
      <c r="O3" s="485"/>
      <c r="P3" s="485"/>
      <c r="Q3" s="485"/>
      <c r="R3" s="488"/>
      <c r="S3" s="488"/>
      <c r="T3" s="488"/>
      <c r="U3" s="488"/>
      <c r="V3" s="491"/>
      <c r="W3" s="488"/>
      <c r="X3" s="485"/>
      <c r="Y3" s="485"/>
      <c r="Z3" s="485"/>
      <c r="AA3" s="485"/>
      <c r="AB3" s="488"/>
    </row>
    <row r="4" ht="18.0" customHeight="1">
      <c r="A4" s="485"/>
      <c r="B4" s="492"/>
      <c r="C4" s="488"/>
      <c r="D4" s="488"/>
      <c r="E4" s="488"/>
      <c r="F4" s="488"/>
      <c r="G4" s="488"/>
      <c r="H4" s="486"/>
      <c r="I4" s="487"/>
      <c r="J4" s="487"/>
      <c r="K4" s="489"/>
      <c r="L4" s="490"/>
      <c r="M4" s="490"/>
      <c r="N4" s="488"/>
      <c r="O4" s="485"/>
      <c r="P4" s="485"/>
      <c r="Q4" s="485"/>
      <c r="R4" s="488"/>
      <c r="S4" s="488"/>
      <c r="T4" s="488"/>
      <c r="U4" s="488"/>
      <c r="V4" s="491"/>
      <c r="W4" s="488"/>
      <c r="X4" s="485"/>
      <c r="Y4" s="485"/>
      <c r="Z4" s="485"/>
      <c r="AA4" s="485"/>
      <c r="AB4" s="488"/>
    </row>
    <row r="5" ht="18.0" customHeight="1">
      <c r="A5" s="485"/>
      <c r="B5" s="492"/>
      <c r="C5" s="495"/>
      <c r="D5" s="488"/>
      <c r="E5" s="496"/>
      <c r="F5" s="488"/>
      <c r="G5" s="488"/>
      <c r="H5" s="486"/>
      <c r="I5" s="487"/>
      <c r="J5" s="487"/>
      <c r="K5" s="497"/>
      <c r="L5" s="497"/>
      <c r="M5" s="497"/>
      <c r="N5" s="488"/>
      <c r="O5" s="485"/>
      <c r="P5" s="485"/>
      <c r="Q5" s="485"/>
      <c r="R5" s="488"/>
      <c r="S5" s="488"/>
      <c r="T5" s="488"/>
      <c r="U5" s="488"/>
      <c r="V5" s="491"/>
      <c r="W5" s="488"/>
      <c r="X5" s="485"/>
      <c r="Y5" s="485"/>
      <c r="Z5" s="485"/>
      <c r="AA5" s="485"/>
      <c r="AB5" s="488"/>
    </row>
    <row r="6" ht="18.0" customHeight="1">
      <c r="A6" s="485"/>
      <c r="B6" s="492"/>
      <c r="C6" s="488"/>
      <c r="D6" s="488"/>
      <c r="E6" s="488"/>
      <c r="F6" s="488"/>
      <c r="G6" s="488"/>
      <c r="H6" s="500"/>
      <c r="I6" s="517"/>
      <c r="J6" s="517"/>
      <c r="K6" s="498"/>
      <c r="L6" s="488"/>
      <c r="M6" s="488"/>
      <c r="N6" s="488"/>
      <c r="O6" s="485"/>
      <c r="P6" s="485"/>
      <c r="Q6" s="485"/>
      <c r="R6" s="488"/>
      <c r="S6" s="488"/>
      <c r="T6" s="488"/>
      <c r="U6" s="488"/>
      <c r="V6" s="491"/>
      <c r="W6" s="488"/>
      <c r="X6" s="485"/>
      <c r="Y6" s="485"/>
      <c r="Z6" s="485"/>
      <c r="AA6" s="485"/>
      <c r="AB6" s="488"/>
    </row>
    <row r="7" ht="18.0" customHeight="1">
      <c r="A7" s="485"/>
      <c r="B7" s="492"/>
      <c r="C7" s="488"/>
      <c r="D7" s="488"/>
      <c r="E7" s="488"/>
      <c r="F7" s="488"/>
      <c r="G7" s="488"/>
      <c r="H7" s="500"/>
      <c r="I7" s="517"/>
      <c r="J7" s="517"/>
      <c r="K7" s="498"/>
      <c r="L7" s="488"/>
      <c r="M7" s="488"/>
      <c r="N7" s="488"/>
      <c r="O7" s="485"/>
      <c r="P7" s="485"/>
      <c r="Q7" s="485"/>
      <c r="R7" s="488"/>
      <c r="S7" s="488"/>
      <c r="T7" s="488"/>
      <c r="U7" s="488"/>
      <c r="V7" s="491"/>
      <c r="W7" s="488"/>
      <c r="X7" s="485"/>
      <c r="Y7" s="485"/>
      <c r="Z7" s="485"/>
      <c r="AA7" s="485"/>
      <c r="AB7" s="488"/>
    </row>
    <row r="8" ht="18.0" customHeight="1">
      <c r="A8" s="485"/>
      <c r="B8" s="486"/>
      <c r="C8" s="488"/>
      <c r="D8" s="488"/>
      <c r="E8" s="488"/>
      <c r="F8" s="488"/>
      <c r="G8" s="488"/>
      <c r="H8" s="500"/>
      <c r="I8" s="517"/>
      <c r="J8" s="517"/>
      <c r="K8" s="498"/>
      <c r="L8" s="488"/>
      <c r="M8" s="488"/>
      <c r="N8" s="488"/>
      <c r="O8" s="485"/>
      <c r="P8" s="485"/>
      <c r="Q8" s="485"/>
      <c r="R8" s="488"/>
      <c r="S8" s="488"/>
      <c r="T8" s="488"/>
      <c r="U8" s="488"/>
      <c r="V8" s="491"/>
      <c r="W8" s="488"/>
      <c r="X8" s="485"/>
      <c r="Y8" s="485"/>
      <c r="Z8" s="485"/>
      <c r="AA8" s="485"/>
      <c r="AB8" s="488"/>
    </row>
    <row r="9" ht="18.0" customHeight="1">
      <c r="A9" s="485"/>
      <c r="B9" s="486" t="s">
        <v>182</v>
      </c>
      <c r="C9" s="488" t="s">
        <v>183</v>
      </c>
      <c r="D9" s="488" t="s">
        <v>184</v>
      </c>
      <c r="E9" s="485"/>
      <c r="F9" s="485" t="s">
        <v>12</v>
      </c>
      <c r="G9" s="485" t="s">
        <v>48</v>
      </c>
      <c r="H9" s="500" t="s">
        <v>49</v>
      </c>
      <c r="I9" s="499"/>
      <c r="J9" s="499"/>
      <c r="K9" s="500"/>
      <c r="L9" s="488"/>
      <c r="M9" s="488"/>
      <c r="N9" s="488"/>
      <c r="O9" s="485"/>
      <c r="P9" s="485"/>
      <c r="Q9" s="485"/>
      <c r="R9" s="488"/>
      <c r="S9" s="488"/>
      <c r="T9" s="488"/>
      <c r="U9" s="488"/>
      <c r="V9" s="486"/>
      <c r="W9" s="488"/>
      <c r="X9" s="488"/>
      <c r="Y9" s="488"/>
      <c r="Z9" s="485"/>
      <c r="AA9" s="485"/>
      <c r="AB9" s="488"/>
    </row>
    <row r="10" ht="18.0" customHeight="1">
      <c r="A10" s="485"/>
      <c r="B10" s="486">
        <v>1.0</v>
      </c>
      <c r="C10" s="486"/>
      <c r="D10" s="550"/>
      <c r="E10" s="485"/>
      <c r="F10" s="485"/>
      <c r="G10" s="485"/>
      <c r="H10" s="500"/>
      <c r="I10" s="499"/>
      <c r="J10" s="499"/>
      <c r="K10" s="500"/>
      <c r="L10" s="488"/>
      <c r="M10" s="488"/>
      <c r="N10" s="488"/>
      <c r="O10" s="485"/>
      <c r="P10" s="485"/>
      <c r="Q10" s="485"/>
      <c r="R10" s="488"/>
      <c r="S10" s="488"/>
      <c r="T10" s="488"/>
      <c r="U10" s="488"/>
      <c r="V10" s="486"/>
      <c r="W10" s="488"/>
      <c r="X10" s="488"/>
      <c r="Y10" s="488"/>
      <c r="Z10" s="485"/>
      <c r="AA10" s="485"/>
      <c r="AB10" s="488"/>
    </row>
    <row r="11" ht="18.0" customHeight="1">
      <c r="A11" s="485"/>
      <c r="B11" s="486">
        <v>2.0</v>
      </c>
      <c r="C11" s="486"/>
      <c r="D11" s="551"/>
      <c r="E11" s="531"/>
      <c r="F11" s="552" t="s">
        <v>186</v>
      </c>
      <c r="G11" s="511">
        <f>+D10+D12+D14+D15+D16+D17+D18+D19+D20+D21+D22+D23+D24+D25+D26+D27+D28+D29+D30+D31+D32</f>
        <v>0</v>
      </c>
      <c r="H11" s="553" t="str">
        <f>+G11/G16*100</f>
        <v>#DIV/0!</v>
      </c>
      <c r="I11" s="503"/>
      <c r="J11" s="503"/>
      <c r="K11" s="498"/>
      <c r="L11" s="488"/>
      <c r="M11" s="488"/>
      <c r="N11" s="488"/>
      <c r="O11" s="485"/>
      <c r="P11" s="485"/>
      <c r="Q11" s="485"/>
      <c r="R11" s="488"/>
      <c r="S11" s="488"/>
      <c r="T11" s="488"/>
      <c r="U11" s="488"/>
      <c r="V11" s="486"/>
      <c r="W11" s="513"/>
      <c r="X11" s="493"/>
      <c r="Y11" s="493"/>
      <c r="Z11" s="485"/>
      <c r="AA11" s="485"/>
      <c r="AB11" s="488"/>
    </row>
    <row r="12" ht="18.0" customHeight="1">
      <c r="A12" s="485"/>
      <c r="B12" s="486">
        <v>3.0</v>
      </c>
      <c r="C12" s="486"/>
      <c r="D12" s="550"/>
      <c r="E12" s="486"/>
      <c r="F12" s="493" t="s">
        <v>187</v>
      </c>
      <c r="G12" s="502">
        <f>+D11+D33</f>
        <v>0</v>
      </c>
      <c r="H12" s="553" t="str">
        <f>+G12/G16*100</f>
        <v>#DIV/0!</v>
      </c>
      <c r="I12" s="499"/>
      <c r="J12" s="499"/>
      <c r="K12" s="488"/>
      <c r="L12" s="488"/>
      <c r="M12" s="488"/>
      <c r="N12" s="488"/>
      <c r="O12" s="485"/>
      <c r="P12" s="485"/>
      <c r="Q12" s="485"/>
      <c r="R12" s="488"/>
      <c r="S12" s="488"/>
      <c r="T12" s="488"/>
      <c r="U12" s="488"/>
      <c r="V12" s="486"/>
      <c r="W12" s="505"/>
      <c r="X12" s="506"/>
      <c r="Y12" s="506"/>
      <c r="Z12" s="485"/>
      <c r="AA12" s="485"/>
      <c r="AB12" s="488"/>
    </row>
    <row r="13" ht="18.0" customHeight="1">
      <c r="A13" s="485"/>
      <c r="B13" s="486"/>
      <c r="C13" s="486"/>
      <c r="D13" s="550"/>
      <c r="E13" s="486"/>
      <c r="F13" s="493" t="s">
        <v>188</v>
      </c>
      <c r="G13" s="502"/>
      <c r="H13" s="553" t="str">
        <f>+G13/G16*100</f>
        <v>#DIV/0!</v>
      </c>
      <c r="I13" s="499"/>
      <c r="J13" s="499"/>
      <c r="K13" s="488"/>
      <c r="L13" s="488"/>
      <c r="M13" s="488"/>
      <c r="N13" s="488"/>
      <c r="O13" s="485"/>
      <c r="P13" s="485"/>
      <c r="Q13" s="485"/>
      <c r="R13" s="488"/>
      <c r="S13" s="488"/>
      <c r="T13" s="488"/>
      <c r="U13" s="488"/>
      <c r="V13" s="486"/>
      <c r="W13" s="505"/>
      <c r="X13" s="506"/>
      <c r="Y13" s="506"/>
      <c r="Z13" s="485"/>
      <c r="AA13" s="485"/>
      <c r="AB13" s="488"/>
    </row>
    <row r="14" ht="18.0" customHeight="1">
      <c r="A14" s="485"/>
      <c r="B14" s="486">
        <v>4.0</v>
      </c>
      <c r="C14" s="486"/>
      <c r="D14" s="550"/>
      <c r="E14" s="486"/>
      <c r="F14" s="493" t="s">
        <v>189</v>
      </c>
      <c r="G14" s="502">
        <v>0.0</v>
      </c>
      <c r="H14" s="553" t="str">
        <f>+G14/G16*100</f>
        <v>#DIV/0!</v>
      </c>
      <c r="I14" s="499"/>
      <c r="J14" s="499"/>
      <c r="K14" s="488"/>
      <c r="L14" s="488"/>
      <c r="M14" s="488"/>
      <c r="N14" s="488"/>
      <c r="O14" s="485"/>
      <c r="P14" s="485"/>
      <c r="Q14" s="485"/>
      <c r="R14" s="488"/>
      <c r="S14" s="488"/>
      <c r="T14" s="488"/>
      <c r="U14" s="488"/>
      <c r="V14" s="486"/>
      <c r="W14" s="505"/>
      <c r="X14" s="506"/>
      <c r="Y14" s="506"/>
      <c r="Z14" s="485"/>
      <c r="AA14" s="485"/>
      <c r="AB14" s="488"/>
    </row>
    <row r="15" ht="18.0" customHeight="1">
      <c r="A15" s="485"/>
      <c r="B15" s="486">
        <v>5.0</v>
      </c>
      <c r="C15" s="486"/>
      <c r="D15" s="550"/>
      <c r="E15" s="486"/>
      <c r="F15" s="493" t="s">
        <v>190</v>
      </c>
      <c r="G15" s="502">
        <f>+D39+D42</f>
        <v>0</v>
      </c>
      <c r="H15" s="553" t="str">
        <f>+G15/G16*100</f>
        <v>#DIV/0!</v>
      </c>
      <c r="I15" s="499"/>
      <c r="J15" s="499"/>
      <c r="K15" s="488"/>
      <c r="L15" s="488"/>
      <c r="M15" s="488"/>
      <c r="N15" s="488"/>
      <c r="O15" s="485"/>
      <c r="P15" s="485"/>
      <c r="Q15" s="485"/>
      <c r="R15" s="488"/>
      <c r="S15" s="488"/>
      <c r="T15" s="488"/>
      <c r="U15" s="488"/>
      <c r="V15" s="486"/>
      <c r="W15" s="486"/>
      <c r="X15" s="506"/>
      <c r="Y15" s="506"/>
      <c r="Z15" s="485"/>
      <c r="AA15" s="485"/>
      <c r="AB15" s="488"/>
    </row>
    <row r="16" ht="18.0" customHeight="1">
      <c r="A16" s="485"/>
      <c r="B16" s="486">
        <v>6.0</v>
      </c>
      <c r="C16" s="486"/>
      <c r="D16" s="550"/>
      <c r="E16" s="531"/>
      <c r="F16" s="493"/>
      <c r="G16" s="515">
        <f t="shared" ref="G16:H16" si="1">SUM(G11:G15)</f>
        <v>0</v>
      </c>
      <c r="H16" s="554" t="str">
        <f t="shared" si="1"/>
        <v>#DIV/0!</v>
      </c>
      <c r="I16" s="499"/>
      <c r="J16" s="499"/>
      <c r="K16" s="488"/>
      <c r="L16" s="488"/>
      <c r="M16" s="488"/>
      <c r="N16" s="488"/>
      <c r="O16" s="485"/>
      <c r="P16" s="485"/>
      <c r="Q16" s="485"/>
      <c r="R16" s="488"/>
      <c r="S16" s="488"/>
      <c r="T16" s="488"/>
      <c r="U16" s="488"/>
      <c r="V16" s="486"/>
      <c r="W16" s="486"/>
      <c r="X16" s="487"/>
      <c r="Y16" s="487"/>
      <c r="Z16" s="485"/>
      <c r="AA16" s="485"/>
      <c r="AB16" s="488"/>
    </row>
    <row r="17" ht="18.0" customHeight="1">
      <c r="A17" s="485"/>
      <c r="B17" s="486">
        <v>7.0</v>
      </c>
      <c r="C17" s="486"/>
      <c r="D17" s="555"/>
      <c r="E17" s="486"/>
      <c r="F17" s="493"/>
      <c r="G17" s="556"/>
      <c r="H17" s="502"/>
      <c r="I17" s="499"/>
      <c r="J17" s="499"/>
      <c r="K17" s="488"/>
      <c r="L17" s="488"/>
      <c r="M17" s="488"/>
      <c r="N17" s="488"/>
      <c r="O17" s="485"/>
      <c r="P17" s="485"/>
      <c r="Q17" s="485"/>
      <c r="R17" s="488"/>
      <c r="S17" s="488"/>
      <c r="T17" s="488"/>
      <c r="U17" s="488"/>
      <c r="V17" s="486"/>
      <c r="W17" s="486"/>
      <c r="X17" s="506"/>
      <c r="Y17" s="506"/>
      <c r="Z17" s="485"/>
      <c r="AA17" s="485"/>
      <c r="AB17" s="488"/>
    </row>
    <row r="18" ht="18.0" customHeight="1">
      <c r="A18" s="485"/>
      <c r="B18" s="486">
        <v>8.0</v>
      </c>
      <c r="C18" s="486"/>
      <c r="D18" s="550"/>
      <c r="E18" s="486"/>
      <c r="F18" s="493"/>
      <c r="G18" s="493"/>
      <c r="H18" s="486"/>
      <c r="I18" s="499"/>
      <c r="J18" s="499"/>
      <c r="K18" s="488"/>
      <c r="L18" s="488"/>
      <c r="M18" s="488"/>
      <c r="N18" s="488"/>
      <c r="O18" s="485"/>
      <c r="P18" s="485"/>
      <c r="Q18" s="485"/>
      <c r="R18" s="488"/>
      <c r="S18" s="488"/>
      <c r="T18" s="488"/>
      <c r="U18" s="488"/>
      <c r="V18" s="486"/>
      <c r="W18" s="486"/>
      <c r="X18" s="506"/>
      <c r="Y18" s="506"/>
      <c r="Z18" s="485"/>
      <c r="AA18" s="485"/>
      <c r="AB18" s="488"/>
    </row>
    <row r="19" ht="18.0" customHeight="1">
      <c r="A19" s="485"/>
      <c r="B19" s="486">
        <v>9.0</v>
      </c>
      <c r="C19" s="486"/>
      <c r="D19" s="550"/>
      <c r="E19" s="486"/>
      <c r="F19" s="493"/>
      <c r="G19" s="493"/>
      <c r="H19" s="486"/>
      <c r="I19" s="499"/>
      <c r="J19" s="499"/>
      <c r="K19" s="488"/>
      <c r="L19" s="488"/>
      <c r="M19" s="488"/>
      <c r="N19" s="488"/>
      <c r="O19" s="485"/>
      <c r="P19" s="485"/>
      <c r="Q19" s="485"/>
      <c r="R19" s="488"/>
      <c r="S19" s="488"/>
      <c r="T19" s="488"/>
      <c r="U19" s="488"/>
      <c r="V19" s="486"/>
      <c r="W19" s="486"/>
      <c r="X19" s="493"/>
      <c r="Y19" s="493"/>
      <c r="Z19" s="485"/>
      <c r="AA19" s="485"/>
      <c r="AB19" s="488"/>
    </row>
    <row r="20" ht="18.0" customHeight="1">
      <c r="A20" s="485"/>
      <c r="B20" s="486">
        <v>10.0</v>
      </c>
      <c r="C20" s="486"/>
      <c r="D20" s="550"/>
      <c r="E20" s="486"/>
      <c r="F20" s="493"/>
      <c r="G20" s="493"/>
      <c r="H20" s="486"/>
      <c r="I20" s="499"/>
      <c r="J20" s="499"/>
      <c r="K20" s="488"/>
      <c r="L20" s="488"/>
      <c r="M20" s="488"/>
      <c r="N20" s="488"/>
      <c r="O20" s="485"/>
      <c r="P20" s="485"/>
      <c r="Q20" s="485"/>
      <c r="R20" s="488"/>
      <c r="S20" s="488"/>
      <c r="T20" s="488"/>
      <c r="U20" s="488"/>
      <c r="V20" s="486"/>
      <c r="W20" s="486"/>
      <c r="X20" s="493"/>
      <c r="Y20" s="493"/>
      <c r="Z20" s="485"/>
      <c r="AA20" s="485"/>
      <c r="AB20" s="488"/>
    </row>
    <row r="21" ht="18.0" customHeight="1">
      <c r="A21" s="485"/>
      <c r="B21" s="486">
        <v>11.0</v>
      </c>
      <c r="C21" s="486"/>
      <c r="D21" s="550"/>
      <c r="E21" s="486"/>
      <c r="F21" s="493"/>
      <c r="G21" s="493"/>
      <c r="H21" s="486"/>
      <c r="I21" s="499"/>
      <c r="J21" s="499"/>
      <c r="K21" s="488"/>
      <c r="L21" s="488"/>
      <c r="M21" s="488"/>
      <c r="N21" s="488"/>
      <c r="O21" s="485"/>
      <c r="P21" s="485"/>
      <c r="Q21" s="485"/>
      <c r="R21" s="488"/>
      <c r="S21" s="488"/>
      <c r="T21" s="488"/>
      <c r="U21" s="488"/>
      <c r="V21" s="486"/>
      <c r="W21" s="486"/>
      <c r="X21" s="493"/>
      <c r="Y21" s="493"/>
      <c r="Z21" s="485"/>
      <c r="AA21" s="485"/>
      <c r="AB21" s="488"/>
    </row>
    <row r="22" ht="18.0" customHeight="1">
      <c r="A22" s="485"/>
      <c r="B22" s="486">
        <v>12.0</v>
      </c>
      <c r="C22" s="486"/>
      <c r="D22" s="550"/>
      <c r="E22" s="486"/>
      <c r="F22" s="493"/>
      <c r="G22" s="493"/>
      <c r="H22" s="486"/>
      <c r="I22" s="499"/>
      <c r="J22" s="499"/>
      <c r="K22" s="488"/>
      <c r="L22" s="488"/>
      <c r="M22" s="488"/>
      <c r="N22" s="488"/>
      <c r="O22" s="485"/>
      <c r="P22" s="485"/>
      <c r="Q22" s="485"/>
      <c r="R22" s="488"/>
      <c r="S22" s="488"/>
      <c r="T22" s="488"/>
      <c r="U22" s="488"/>
      <c r="V22" s="486"/>
      <c r="W22" s="486"/>
      <c r="X22" s="493"/>
      <c r="Y22" s="493"/>
      <c r="Z22" s="485"/>
      <c r="AA22" s="485"/>
      <c r="AB22" s="488"/>
    </row>
    <row r="23" ht="18.0" customHeight="1">
      <c r="A23" s="485"/>
      <c r="B23" s="486">
        <v>13.0</v>
      </c>
      <c r="C23" s="486"/>
      <c r="D23" s="550"/>
      <c r="E23" s="486"/>
      <c r="F23" s="493"/>
      <c r="G23" s="493"/>
      <c r="H23" s="486"/>
      <c r="I23" s="499"/>
      <c r="J23" s="499"/>
      <c r="K23" s="488"/>
      <c r="L23" s="488"/>
      <c r="M23" s="488"/>
      <c r="N23" s="488"/>
      <c r="O23" s="485"/>
      <c r="P23" s="485"/>
      <c r="Q23" s="485"/>
      <c r="R23" s="488"/>
      <c r="S23" s="488"/>
      <c r="T23" s="488"/>
      <c r="U23" s="488"/>
      <c r="V23" s="486"/>
      <c r="W23" s="505"/>
      <c r="X23" s="493"/>
      <c r="Y23" s="493"/>
      <c r="Z23" s="485"/>
      <c r="AA23" s="485"/>
      <c r="AB23" s="488"/>
    </row>
    <row r="24" ht="18.0" customHeight="1">
      <c r="A24" s="485"/>
      <c r="B24" s="486">
        <v>14.0</v>
      </c>
      <c r="C24" s="486"/>
      <c r="D24" s="550"/>
      <c r="E24" s="486"/>
      <c r="F24" s="493"/>
      <c r="G24" s="493"/>
      <c r="H24" s="486"/>
      <c r="I24" s="499"/>
      <c r="J24" s="499"/>
      <c r="K24" s="488"/>
      <c r="L24" s="488"/>
      <c r="M24" s="488"/>
      <c r="N24" s="488"/>
      <c r="O24" s="485"/>
      <c r="P24" s="485"/>
      <c r="Q24" s="485"/>
      <c r="R24" s="488"/>
      <c r="S24" s="488"/>
      <c r="T24" s="488"/>
      <c r="U24" s="488"/>
      <c r="V24" s="486"/>
      <c r="W24" s="493"/>
      <c r="X24" s="493"/>
      <c r="Y24" s="493"/>
      <c r="Z24" s="485"/>
      <c r="AA24" s="485"/>
      <c r="AB24" s="488"/>
    </row>
    <row r="25" ht="18.0" customHeight="1">
      <c r="A25" s="485"/>
      <c r="B25" s="486">
        <v>15.0</v>
      </c>
      <c r="C25" s="486"/>
      <c r="D25" s="550"/>
      <c r="E25" s="486"/>
      <c r="F25" s="493"/>
      <c r="G25" s="493"/>
      <c r="H25" s="486"/>
      <c r="I25" s="499"/>
      <c r="J25" s="499"/>
      <c r="K25" s="488"/>
      <c r="L25" s="488"/>
      <c r="M25" s="488"/>
      <c r="N25" s="488"/>
      <c r="O25" s="485"/>
      <c r="P25" s="485"/>
      <c r="Q25" s="485"/>
      <c r="R25" s="488"/>
      <c r="S25" s="488"/>
      <c r="T25" s="488"/>
      <c r="U25" s="488"/>
      <c r="V25" s="486"/>
      <c r="W25" s="486"/>
      <c r="X25" s="493"/>
      <c r="Y25" s="493"/>
      <c r="Z25" s="485"/>
      <c r="AA25" s="485"/>
      <c r="AB25" s="488"/>
    </row>
    <row r="26" ht="18.0" customHeight="1">
      <c r="A26" s="485"/>
      <c r="B26" s="486">
        <v>16.0</v>
      </c>
      <c r="C26" s="486"/>
      <c r="D26" s="555"/>
      <c r="E26" s="486"/>
      <c r="F26" s="493"/>
      <c r="G26" s="493"/>
      <c r="H26" s="486"/>
      <c r="I26" s="499"/>
      <c r="J26" s="499"/>
      <c r="K26" s="488"/>
      <c r="L26" s="488"/>
      <c r="M26" s="488"/>
      <c r="N26" s="488"/>
      <c r="O26" s="485"/>
      <c r="P26" s="485"/>
      <c r="Q26" s="485"/>
      <c r="R26" s="488"/>
      <c r="S26" s="488"/>
      <c r="T26" s="488"/>
      <c r="U26" s="488"/>
      <c r="V26" s="486"/>
      <c r="W26" s="486"/>
      <c r="X26" s="493"/>
      <c r="Y26" s="493"/>
      <c r="Z26" s="485"/>
      <c r="AA26" s="485"/>
      <c r="AB26" s="488"/>
    </row>
    <row r="27" ht="18.0" customHeight="1">
      <c r="A27" s="485"/>
      <c r="B27" s="486">
        <v>17.0</v>
      </c>
      <c r="C27" s="486"/>
      <c r="D27" s="550"/>
      <c r="E27" s="486"/>
      <c r="F27" s="493"/>
      <c r="G27" s="493"/>
      <c r="H27" s="486"/>
      <c r="I27" s="499"/>
      <c r="J27" s="499"/>
      <c r="K27" s="488"/>
      <c r="L27" s="488"/>
      <c r="M27" s="488"/>
      <c r="N27" s="488"/>
      <c r="O27" s="485"/>
      <c r="P27" s="485"/>
      <c r="Q27" s="485"/>
      <c r="R27" s="488"/>
      <c r="S27" s="488"/>
      <c r="T27" s="488"/>
      <c r="U27" s="488"/>
      <c r="V27" s="486"/>
      <c r="W27" s="486"/>
      <c r="X27" s="493"/>
      <c r="Y27" s="493"/>
      <c r="Z27" s="485"/>
      <c r="AA27" s="485"/>
      <c r="AB27" s="488"/>
    </row>
    <row r="28" ht="18.0" customHeight="1">
      <c r="A28" s="485"/>
      <c r="B28" s="486">
        <v>18.0</v>
      </c>
      <c r="C28" s="486"/>
      <c r="D28" s="550"/>
      <c r="E28" s="486"/>
      <c r="F28" s="493"/>
      <c r="G28" s="493"/>
      <c r="H28" s="486"/>
      <c r="I28" s="499"/>
      <c r="J28" s="499"/>
      <c r="K28" s="488"/>
      <c r="L28" s="488"/>
      <c r="M28" s="488"/>
      <c r="N28" s="488"/>
      <c r="O28" s="485"/>
      <c r="P28" s="485"/>
      <c r="Q28" s="485"/>
      <c r="R28" s="488"/>
      <c r="S28" s="488"/>
      <c r="T28" s="488"/>
      <c r="U28" s="488"/>
      <c r="V28" s="486"/>
      <c r="W28" s="505"/>
      <c r="X28" s="493"/>
      <c r="Y28" s="493"/>
      <c r="Z28" s="485"/>
      <c r="AA28" s="485"/>
      <c r="AB28" s="488"/>
    </row>
    <row r="29" ht="18.0" customHeight="1">
      <c r="A29" s="485"/>
      <c r="B29" s="486">
        <v>19.0</v>
      </c>
      <c r="C29" s="486"/>
      <c r="D29" s="550"/>
      <c r="E29" s="486"/>
      <c r="F29" s="493"/>
      <c r="G29" s="493"/>
      <c r="H29" s="486"/>
      <c r="I29" s="499"/>
      <c r="J29" s="499"/>
      <c r="K29" s="488"/>
      <c r="L29" s="488"/>
      <c r="M29" s="488"/>
      <c r="N29" s="488"/>
      <c r="O29" s="485"/>
      <c r="P29" s="485"/>
      <c r="Q29" s="485"/>
      <c r="R29" s="488"/>
      <c r="S29" s="488"/>
      <c r="T29" s="488"/>
      <c r="U29" s="488"/>
      <c r="V29" s="486"/>
      <c r="W29" s="493"/>
      <c r="X29" s="493"/>
      <c r="Y29" s="493"/>
      <c r="Z29" s="485"/>
      <c r="AA29" s="485"/>
      <c r="AB29" s="488"/>
    </row>
    <row r="30" ht="18.0" customHeight="1">
      <c r="A30" s="485"/>
      <c r="B30" s="486">
        <v>20.0</v>
      </c>
      <c r="C30" s="486"/>
      <c r="D30" s="550"/>
      <c r="E30" s="486"/>
      <c r="F30" s="493"/>
      <c r="G30" s="493"/>
      <c r="H30" s="486"/>
      <c r="I30" s="499"/>
      <c r="J30" s="499"/>
      <c r="K30" s="488"/>
      <c r="L30" s="488"/>
      <c r="M30" s="488"/>
      <c r="N30" s="488"/>
      <c r="O30" s="485"/>
      <c r="P30" s="485"/>
      <c r="Q30" s="485"/>
      <c r="R30" s="488"/>
      <c r="S30" s="488"/>
      <c r="T30" s="488"/>
      <c r="U30" s="488"/>
      <c r="V30" s="486"/>
      <c r="W30" s="505"/>
      <c r="X30" s="493"/>
      <c r="Y30" s="493"/>
      <c r="Z30" s="485"/>
      <c r="AA30" s="485"/>
      <c r="AB30" s="488"/>
    </row>
    <row r="31" ht="18.0" customHeight="1">
      <c r="A31" s="485"/>
      <c r="B31" s="486">
        <v>21.0</v>
      </c>
      <c r="C31" s="486"/>
      <c r="D31" s="555"/>
      <c r="E31" s="486"/>
      <c r="F31" s="493"/>
      <c r="G31" s="493"/>
      <c r="H31" s="486"/>
      <c r="I31" s="499"/>
      <c r="J31" s="499"/>
      <c r="K31" s="488"/>
      <c r="L31" s="488"/>
      <c r="M31" s="488"/>
      <c r="N31" s="488"/>
      <c r="O31" s="485"/>
      <c r="P31" s="485"/>
      <c r="Q31" s="485"/>
      <c r="R31" s="488"/>
      <c r="S31" s="488"/>
      <c r="T31" s="488"/>
      <c r="U31" s="488"/>
      <c r="V31" s="486"/>
      <c r="W31" s="493"/>
      <c r="X31" s="493"/>
      <c r="Y31" s="493"/>
      <c r="Z31" s="485"/>
      <c r="AA31" s="485"/>
      <c r="AB31" s="488"/>
    </row>
    <row r="32" ht="18.0" customHeight="1">
      <c r="A32" s="485"/>
      <c r="B32" s="486">
        <v>22.0</v>
      </c>
      <c r="C32" s="486"/>
      <c r="D32" s="557"/>
      <c r="E32" s="486"/>
      <c r="F32" s="493"/>
      <c r="G32" s="493"/>
      <c r="H32" s="486"/>
      <c r="I32" s="499"/>
      <c r="J32" s="499"/>
      <c r="K32" s="488"/>
      <c r="L32" s="488"/>
      <c r="M32" s="488"/>
      <c r="N32" s="488"/>
      <c r="O32" s="485"/>
      <c r="P32" s="485"/>
      <c r="Q32" s="485"/>
      <c r="R32" s="488"/>
      <c r="S32" s="488"/>
      <c r="T32" s="488"/>
      <c r="U32" s="488"/>
      <c r="V32" s="486"/>
      <c r="W32" s="513"/>
      <c r="X32" s="493"/>
      <c r="Y32" s="493"/>
      <c r="Z32" s="485"/>
      <c r="AA32" s="485"/>
      <c r="AB32" s="488"/>
    </row>
    <row r="33" ht="18.0" customHeight="1">
      <c r="A33" s="485"/>
      <c r="B33" s="486">
        <v>23.0</v>
      </c>
      <c r="C33" s="486"/>
      <c r="D33" s="550"/>
      <c r="E33" s="486"/>
      <c r="F33" s="493"/>
      <c r="G33" s="493"/>
      <c r="H33" s="486"/>
      <c r="I33" s="499"/>
      <c r="J33" s="499"/>
      <c r="K33" s="488"/>
      <c r="L33" s="488"/>
      <c r="M33" s="488"/>
      <c r="N33" s="488"/>
      <c r="O33" s="485"/>
      <c r="P33" s="485"/>
      <c r="Q33" s="485"/>
      <c r="R33" s="488"/>
      <c r="S33" s="488"/>
      <c r="T33" s="488"/>
      <c r="U33" s="488"/>
      <c r="V33" s="486"/>
      <c r="W33" s="513"/>
      <c r="X33" s="493"/>
      <c r="Y33" s="493"/>
      <c r="Z33" s="485"/>
      <c r="AA33" s="485"/>
      <c r="AB33" s="488"/>
    </row>
    <row r="34" ht="18.0" customHeight="1">
      <c r="A34" s="485"/>
      <c r="B34" s="486" t="s">
        <v>129</v>
      </c>
      <c r="C34" s="486"/>
      <c r="D34" s="558">
        <f>SUM(D10:D33)</f>
        <v>0</v>
      </c>
      <c r="E34" s="486"/>
      <c r="F34" s="493"/>
      <c r="G34" s="493"/>
      <c r="H34" s="486"/>
      <c r="I34" s="499"/>
      <c r="J34" s="499"/>
      <c r="K34" s="488"/>
      <c r="L34" s="488"/>
      <c r="M34" s="488"/>
      <c r="N34" s="488"/>
      <c r="O34" s="485"/>
      <c r="P34" s="485"/>
      <c r="Q34" s="485"/>
      <c r="R34" s="488"/>
      <c r="S34" s="488"/>
      <c r="T34" s="488"/>
      <c r="U34" s="488"/>
      <c r="V34" s="486"/>
      <c r="W34" s="486"/>
      <c r="X34" s="493"/>
      <c r="Y34" s="493"/>
      <c r="Z34" s="485"/>
      <c r="AA34" s="485"/>
      <c r="AB34" s="488"/>
    </row>
    <row r="35" ht="18.0" customHeight="1">
      <c r="A35" s="485"/>
      <c r="B35" s="486"/>
      <c r="C35" s="486"/>
      <c r="D35" s="555"/>
      <c r="E35" s="486"/>
      <c r="F35" s="493"/>
      <c r="G35" s="493"/>
      <c r="H35" s="486"/>
      <c r="I35" s="499"/>
      <c r="J35" s="499"/>
      <c r="K35" s="488"/>
      <c r="L35" s="488"/>
      <c r="M35" s="488"/>
      <c r="N35" s="488"/>
      <c r="O35" s="485"/>
      <c r="P35" s="485"/>
      <c r="Q35" s="485"/>
      <c r="R35" s="488"/>
      <c r="S35" s="488"/>
      <c r="T35" s="488"/>
      <c r="U35" s="488"/>
      <c r="V35" s="486"/>
      <c r="W35" s="486"/>
      <c r="X35" s="493"/>
      <c r="Y35" s="493"/>
      <c r="Z35" s="485"/>
      <c r="AA35" s="485"/>
      <c r="AB35" s="488"/>
    </row>
    <row r="36" ht="18.0" customHeight="1">
      <c r="A36" s="485"/>
      <c r="B36" s="486"/>
      <c r="C36" s="486"/>
      <c r="D36" s="555"/>
      <c r="E36" s="486"/>
      <c r="F36" s="493"/>
      <c r="G36" s="493"/>
      <c r="H36" s="486"/>
      <c r="I36" s="499"/>
      <c r="J36" s="499"/>
      <c r="K36" s="488"/>
      <c r="L36" s="488"/>
      <c r="M36" s="488"/>
      <c r="N36" s="488"/>
      <c r="O36" s="485"/>
      <c r="P36" s="485"/>
      <c r="Q36" s="485"/>
      <c r="R36" s="488"/>
      <c r="S36" s="488"/>
      <c r="T36" s="488"/>
      <c r="U36" s="488"/>
      <c r="V36" s="486"/>
      <c r="W36" s="493"/>
      <c r="X36" s="493"/>
      <c r="Y36" s="493"/>
      <c r="Z36" s="485"/>
      <c r="AA36" s="485"/>
      <c r="AB36" s="488"/>
    </row>
    <row r="37" ht="18.0" customHeight="1">
      <c r="A37" s="485"/>
      <c r="B37" s="486"/>
      <c r="C37" s="486"/>
      <c r="D37" s="550"/>
      <c r="E37" s="486"/>
      <c r="F37" s="493"/>
      <c r="G37" s="493"/>
      <c r="H37" s="486"/>
      <c r="I37" s="499"/>
      <c r="J37" s="499"/>
      <c r="K37" s="488"/>
      <c r="L37" s="488"/>
      <c r="M37" s="488"/>
      <c r="N37" s="488"/>
      <c r="O37" s="485"/>
      <c r="P37" s="485"/>
      <c r="Q37" s="485"/>
      <c r="R37" s="488"/>
      <c r="S37" s="488"/>
      <c r="T37" s="488"/>
      <c r="U37" s="488"/>
      <c r="V37" s="486"/>
      <c r="W37" s="513"/>
      <c r="X37" s="493"/>
      <c r="Y37" s="493"/>
      <c r="Z37" s="485"/>
      <c r="AA37" s="485"/>
      <c r="AB37" s="488"/>
    </row>
    <row r="38" ht="18.0" customHeight="1">
      <c r="A38" s="485"/>
      <c r="B38" s="486"/>
      <c r="C38" s="486"/>
      <c r="D38" s="550"/>
      <c r="E38" s="486"/>
      <c r="F38" s="493"/>
      <c r="G38" s="493"/>
      <c r="H38" s="486"/>
      <c r="I38" s="499"/>
      <c r="J38" s="499"/>
      <c r="K38" s="488"/>
      <c r="L38" s="488"/>
      <c r="M38" s="488"/>
      <c r="N38" s="488"/>
      <c r="O38" s="485"/>
      <c r="P38" s="485"/>
      <c r="Q38" s="485"/>
      <c r="R38" s="488"/>
      <c r="S38" s="488"/>
      <c r="T38" s="488"/>
      <c r="U38" s="488"/>
      <c r="V38" s="486"/>
      <c r="W38" s="486"/>
      <c r="X38" s="493"/>
      <c r="Y38" s="493"/>
      <c r="Z38" s="485"/>
      <c r="AA38" s="485"/>
      <c r="AB38" s="488"/>
    </row>
    <row r="39" ht="18.0" customHeight="1">
      <c r="A39" s="485"/>
      <c r="B39" s="486"/>
      <c r="C39" s="486"/>
      <c r="D39" s="550"/>
      <c r="E39" s="486"/>
      <c r="F39" s="493"/>
      <c r="G39" s="493"/>
      <c r="H39" s="486"/>
      <c r="I39" s="499"/>
      <c r="J39" s="499"/>
      <c r="K39" s="488"/>
      <c r="L39" s="488"/>
      <c r="M39" s="488"/>
      <c r="N39" s="488"/>
      <c r="O39" s="485"/>
      <c r="P39" s="485"/>
      <c r="Q39" s="485"/>
      <c r="R39" s="488"/>
      <c r="S39" s="488"/>
      <c r="T39" s="488"/>
      <c r="U39" s="488"/>
      <c r="V39" s="486"/>
      <c r="W39" s="486"/>
      <c r="X39" s="493"/>
      <c r="Y39" s="493"/>
      <c r="Z39" s="485"/>
      <c r="AA39" s="485"/>
      <c r="AB39" s="488"/>
    </row>
    <row r="40" ht="18.0" customHeight="1">
      <c r="A40" s="485"/>
      <c r="B40" s="486"/>
      <c r="C40" s="486"/>
      <c r="D40" s="550"/>
      <c r="E40" s="486"/>
      <c r="F40" s="493"/>
      <c r="G40" s="493"/>
      <c r="H40" s="486"/>
      <c r="I40" s="499"/>
      <c r="J40" s="499"/>
      <c r="K40" s="488"/>
      <c r="L40" s="488"/>
      <c r="M40" s="488"/>
      <c r="N40" s="488"/>
      <c r="O40" s="485"/>
      <c r="P40" s="485"/>
      <c r="Q40" s="485"/>
      <c r="R40" s="488"/>
      <c r="S40" s="488"/>
      <c r="T40" s="488"/>
      <c r="U40" s="488"/>
      <c r="V40" s="491"/>
      <c r="W40" s="488"/>
      <c r="X40" s="485"/>
      <c r="Y40" s="485"/>
      <c r="Z40" s="485"/>
      <c r="AA40" s="485"/>
      <c r="AB40" s="488"/>
    </row>
    <row r="41" ht="18.0" customHeight="1">
      <c r="A41" s="485"/>
      <c r="B41" s="486"/>
      <c r="C41" s="486"/>
      <c r="D41" s="550"/>
      <c r="E41" s="486"/>
      <c r="F41" s="493"/>
      <c r="G41" s="493"/>
      <c r="H41" s="486"/>
      <c r="I41" s="499"/>
      <c r="J41" s="499"/>
      <c r="K41" s="488"/>
      <c r="L41" s="488"/>
      <c r="M41" s="488"/>
      <c r="N41" s="488"/>
      <c r="O41" s="485"/>
      <c r="P41" s="485"/>
      <c r="Q41" s="485"/>
      <c r="R41" s="488"/>
      <c r="S41" s="488"/>
      <c r="T41" s="488"/>
      <c r="U41" s="488"/>
      <c r="V41" s="491"/>
      <c r="W41" s="488"/>
      <c r="X41" s="485"/>
      <c r="Y41" s="485"/>
      <c r="Z41" s="485"/>
      <c r="AA41" s="485"/>
      <c r="AB41" s="488"/>
    </row>
    <row r="42" ht="18.0" customHeight="1">
      <c r="A42" s="485"/>
      <c r="B42" s="486"/>
      <c r="C42" s="486"/>
      <c r="D42" s="550"/>
      <c r="E42" s="486"/>
      <c r="F42" s="493"/>
      <c r="G42" s="493"/>
      <c r="H42" s="486"/>
      <c r="I42" s="499"/>
      <c r="J42" s="499"/>
      <c r="K42" s="488"/>
      <c r="L42" s="488"/>
      <c r="M42" s="488"/>
      <c r="N42" s="488"/>
      <c r="O42" s="485"/>
      <c r="P42" s="485"/>
      <c r="Q42" s="485"/>
      <c r="R42" s="488"/>
      <c r="S42" s="488"/>
      <c r="T42" s="488"/>
      <c r="U42" s="488"/>
      <c r="V42" s="491"/>
      <c r="W42" s="488"/>
      <c r="X42" s="485"/>
      <c r="Y42" s="485"/>
      <c r="Z42" s="485"/>
      <c r="AA42" s="485"/>
      <c r="AB42" s="488"/>
    </row>
    <row r="43" ht="18.0" customHeight="1">
      <c r="A43" s="485"/>
      <c r="B43" s="486"/>
      <c r="C43" s="486"/>
      <c r="D43" s="550"/>
      <c r="E43" s="486"/>
      <c r="F43" s="493"/>
      <c r="G43" s="493"/>
      <c r="H43" s="486"/>
      <c r="I43" s="499"/>
      <c r="J43" s="499"/>
      <c r="K43" s="488"/>
      <c r="L43" s="488"/>
      <c r="M43" s="488"/>
      <c r="N43" s="488"/>
      <c r="O43" s="485"/>
      <c r="P43" s="485"/>
      <c r="Q43" s="485"/>
      <c r="R43" s="488"/>
      <c r="S43" s="488"/>
      <c r="T43" s="488"/>
      <c r="U43" s="488"/>
      <c r="V43" s="491"/>
      <c r="W43" s="488"/>
      <c r="X43" s="485"/>
      <c r="Y43" s="485"/>
      <c r="Z43" s="485"/>
      <c r="AA43" s="485"/>
      <c r="AB43" s="488"/>
    </row>
    <row r="44" ht="18.0" customHeight="1">
      <c r="A44" s="485"/>
      <c r="B44" s="486"/>
      <c r="C44" s="486"/>
      <c r="D44" s="555"/>
      <c r="E44" s="486"/>
      <c r="F44" s="493"/>
      <c r="G44" s="493"/>
      <c r="H44" s="486"/>
      <c r="I44" s="499"/>
      <c r="J44" s="499"/>
      <c r="K44" s="488"/>
      <c r="L44" s="488"/>
      <c r="M44" s="488"/>
      <c r="N44" s="488"/>
      <c r="O44" s="485"/>
      <c r="P44" s="485"/>
      <c r="Q44" s="485"/>
      <c r="R44" s="488"/>
      <c r="S44" s="488"/>
      <c r="T44" s="488"/>
      <c r="U44" s="488"/>
      <c r="V44" s="491"/>
      <c r="W44" s="488"/>
      <c r="X44" s="485"/>
      <c r="Y44" s="485"/>
      <c r="Z44" s="485"/>
      <c r="AA44" s="485"/>
      <c r="AB44" s="488"/>
    </row>
    <row r="45" ht="18.0" customHeight="1">
      <c r="A45" s="485"/>
      <c r="B45" s="486"/>
      <c r="C45" s="486"/>
      <c r="D45" s="551"/>
      <c r="E45" s="486"/>
      <c r="F45" s="493"/>
      <c r="G45" s="493"/>
      <c r="H45" s="486"/>
      <c r="I45" s="499"/>
      <c r="J45" s="499"/>
      <c r="K45" s="488"/>
      <c r="L45" s="488"/>
      <c r="M45" s="488"/>
      <c r="N45" s="488"/>
      <c r="O45" s="485"/>
      <c r="P45" s="485"/>
      <c r="Q45" s="485"/>
      <c r="R45" s="488"/>
      <c r="S45" s="488"/>
      <c r="T45" s="488"/>
      <c r="U45" s="488"/>
      <c r="V45" s="491"/>
      <c r="W45" s="488"/>
      <c r="X45" s="485"/>
      <c r="Y45" s="485"/>
      <c r="Z45" s="485"/>
      <c r="AA45" s="485"/>
      <c r="AB45" s="488"/>
    </row>
    <row r="46" ht="18.0" customHeight="1">
      <c r="A46" s="485"/>
      <c r="B46" s="486"/>
      <c r="C46" s="486"/>
      <c r="D46" s="559"/>
      <c r="E46" s="486"/>
      <c r="F46" s="493"/>
      <c r="G46" s="493"/>
      <c r="H46" s="486"/>
      <c r="I46" s="499"/>
      <c r="J46" s="499"/>
      <c r="K46" s="488"/>
      <c r="L46" s="488"/>
      <c r="M46" s="488"/>
      <c r="N46" s="488"/>
      <c r="O46" s="485"/>
      <c r="P46" s="485"/>
      <c r="Q46" s="485"/>
      <c r="R46" s="488"/>
      <c r="S46" s="488"/>
      <c r="T46" s="488"/>
      <c r="U46" s="488"/>
      <c r="V46" s="491"/>
      <c r="W46" s="488"/>
      <c r="X46" s="485"/>
      <c r="Y46" s="485"/>
      <c r="Z46" s="485"/>
      <c r="AA46" s="485"/>
      <c r="AB46" s="488"/>
    </row>
    <row r="47" ht="18.0" customHeight="1">
      <c r="A47" s="485"/>
      <c r="B47" s="486"/>
      <c r="C47" s="486"/>
      <c r="D47" s="551"/>
      <c r="E47" s="486"/>
      <c r="F47" s="493"/>
      <c r="G47" s="493"/>
      <c r="H47" s="486"/>
      <c r="I47" s="499"/>
      <c r="J47" s="499"/>
      <c r="K47" s="488"/>
      <c r="L47" s="488"/>
      <c r="M47" s="488"/>
      <c r="N47" s="488"/>
      <c r="O47" s="485"/>
      <c r="P47" s="485"/>
      <c r="Q47" s="485"/>
      <c r="R47" s="488"/>
      <c r="S47" s="488"/>
      <c r="T47" s="488"/>
      <c r="U47" s="488"/>
      <c r="V47" s="491"/>
      <c r="W47" s="488"/>
      <c r="X47" s="485"/>
      <c r="Y47" s="485"/>
      <c r="Z47" s="485"/>
      <c r="AA47" s="485"/>
      <c r="AB47" s="488"/>
    </row>
    <row r="48" ht="18.0" customHeight="1">
      <c r="A48" s="485"/>
      <c r="B48" s="486"/>
      <c r="C48" s="505"/>
      <c r="D48" s="550"/>
      <c r="E48" s="486"/>
      <c r="F48" s="493"/>
      <c r="G48" s="493"/>
      <c r="H48" s="486"/>
      <c r="I48" s="499"/>
      <c r="J48" s="499"/>
      <c r="K48" s="488"/>
      <c r="L48" s="488"/>
      <c r="M48" s="488"/>
      <c r="N48" s="488"/>
      <c r="O48" s="485"/>
      <c r="P48" s="485"/>
      <c r="Q48" s="485"/>
      <c r="R48" s="488"/>
      <c r="S48" s="488"/>
      <c r="T48" s="488"/>
      <c r="U48" s="488"/>
      <c r="V48" s="491"/>
      <c r="W48" s="488"/>
      <c r="X48" s="485"/>
      <c r="Y48" s="485"/>
      <c r="Z48" s="485"/>
      <c r="AA48" s="485"/>
      <c r="AB48" s="488"/>
    </row>
    <row r="49" ht="18.0" customHeight="1">
      <c r="A49" s="485"/>
      <c r="B49" s="486"/>
      <c r="C49" s="486"/>
      <c r="D49" s="550"/>
      <c r="E49" s="486"/>
      <c r="F49" s="493"/>
      <c r="G49" s="493"/>
      <c r="H49" s="486"/>
      <c r="I49" s="499"/>
      <c r="J49" s="499"/>
      <c r="K49" s="488"/>
      <c r="L49" s="488"/>
      <c r="M49" s="488"/>
      <c r="N49" s="488"/>
      <c r="O49" s="485"/>
      <c r="P49" s="485"/>
      <c r="Q49" s="485"/>
      <c r="R49" s="488"/>
      <c r="S49" s="488"/>
      <c r="T49" s="488"/>
      <c r="U49" s="488"/>
      <c r="V49" s="491"/>
      <c r="W49" s="488"/>
      <c r="X49" s="485"/>
      <c r="Y49" s="485"/>
      <c r="Z49" s="485"/>
      <c r="AA49" s="485"/>
      <c r="AB49" s="488"/>
    </row>
    <row r="50" ht="18.0" customHeight="1">
      <c r="A50" s="485"/>
      <c r="B50" s="486"/>
      <c r="C50" s="486"/>
      <c r="D50" s="560"/>
      <c r="E50" s="486"/>
      <c r="F50" s="493"/>
      <c r="G50" s="493"/>
      <c r="H50" s="486"/>
      <c r="I50" s="499"/>
      <c r="J50" s="499"/>
      <c r="K50" s="488"/>
      <c r="L50" s="488"/>
      <c r="M50" s="488"/>
      <c r="N50" s="488"/>
      <c r="O50" s="485"/>
      <c r="P50" s="485"/>
      <c r="Q50" s="485"/>
      <c r="R50" s="488"/>
      <c r="S50" s="488"/>
      <c r="T50" s="488"/>
      <c r="U50" s="488"/>
      <c r="V50" s="491"/>
      <c r="W50" s="488"/>
      <c r="X50" s="485"/>
      <c r="Y50" s="485"/>
      <c r="Z50" s="485"/>
      <c r="AA50" s="485"/>
      <c r="AB50" s="488"/>
    </row>
    <row r="51" ht="18.0" customHeight="1">
      <c r="A51" s="485"/>
      <c r="B51" s="486"/>
      <c r="C51" s="486"/>
      <c r="D51" s="486"/>
      <c r="E51" s="486"/>
      <c r="F51" s="493"/>
      <c r="G51" s="493"/>
      <c r="H51" s="486"/>
      <c r="I51" s="499"/>
      <c r="J51" s="499"/>
      <c r="K51" s="488"/>
      <c r="L51" s="488"/>
      <c r="M51" s="488"/>
      <c r="N51" s="488"/>
      <c r="O51" s="485"/>
      <c r="P51" s="485"/>
      <c r="Q51" s="485"/>
      <c r="R51" s="488"/>
      <c r="S51" s="488"/>
      <c r="T51" s="488"/>
      <c r="U51" s="488"/>
      <c r="V51" s="491"/>
      <c r="W51" s="488"/>
      <c r="X51" s="485"/>
      <c r="Y51" s="485"/>
      <c r="Z51" s="485"/>
      <c r="AA51" s="485"/>
      <c r="AB51" s="488"/>
    </row>
    <row r="52" ht="18.0" customHeight="1">
      <c r="A52" s="485"/>
      <c r="B52" s="486"/>
      <c r="C52" s="486"/>
      <c r="D52" s="486"/>
      <c r="E52" s="486"/>
      <c r="F52" s="493"/>
      <c r="G52" s="493"/>
      <c r="H52" s="486"/>
      <c r="I52" s="499"/>
      <c r="J52" s="499"/>
      <c r="K52" s="488"/>
      <c r="L52" s="488"/>
      <c r="M52" s="488"/>
      <c r="N52" s="488"/>
      <c r="O52" s="485"/>
      <c r="P52" s="485"/>
      <c r="Q52" s="485"/>
      <c r="R52" s="488"/>
      <c r="S52" s="488"/>
      <c r="T52" s="488"/>
      <c r="U52" s="488"/>
      <c r="V52" s="491"/>
      <c r="W52" s="488"/>
      <c r="X52" s="485"/>
      <c r="Y52" s="485"/>
      <c r="Z52" s="485"/>
      <c r="AA52" s="485"/>
      <c r="AB52" s="488"/>
    </row>
    <row r="53" ht="18.0" customHeight="1">
      <c r="A53" s="485"/>
      <c r="B53" s="486"/>
      <c r="C53" s="486"/>
      <c r="D53" s="486"/>
      <c r="E53" s="486"/>
      <c r="F53" s="493"/>
      <c r="G53" s="493"/>
      <c r="H53" s="486"/>
      <c r="I53" s="499"/>
      <c r="J53" s="499"/>
      <c r="K53" s="488"/>
      <c r="L53" s="488"/>
      <c r="M53" s="488"/>
      <c r="N53" s="488"/>
      <c r="O53" s="485"/>
      <c r="P53" s="485"/>
      <c r="Q53" s="485"/>
      <c r="R53" s="488"/>
      <c r="S53" s="488"/>
      <c r="T53" s="488"/>
      <c r="U53" s="488"/>
      <c r="V53" s="491"/>
      <c r="W53" s="488"/>
      <c r="X53" s="485"/>
      <c r="Y53" s="485"/>
      <c r="Z53" s="485"/>
      <c r="AA53" s="485"/>
      <c r="AB53" s="488"/>
    </row>
    <row r="54" ht="18.0" customHeight="1">
      <c r="A54" s="485"/>
      <c r="B54" s="486"/>
      <c r="C54" s="486"/>
      <c r="D54" s="486"/>
      <c r="E54" s="486"/>
      <c r="F54" s="493"/>
      <c r="G54" s="493"/>
      <c r="H54" s="486"/>
      <c r="I54" s="499"/>
      <c r="J54" s="499"/>
      <c r="K54" s="488"/>
      <c r="L54" s="488"/>
      <c r="M54" s="488"/>
      <c r="N54" s="488"/>
      <c r="O54" s="485"/>
      <c r="P54" s="485"/>
      <c r="Q54" s="485"/>
      <c r="R54" s="488"/>
      <c r="S54" s="488"/>
      <c r="T54" s="488"/>
      <c r="U54" s="488"/>
      <c r="V54" s="491"/>
      <c r="W54" s="488"/>
      <c r="X54" s="485"/>
      <c r="Y54" s="485"/>
      <c r="Z54" s="485"/>
      <c r="AA54" s="485"/>
      <c r="AB54" s="488"/>
    </row>
    <row r="55" ht="18.0" customHeight="1">
      <c r="A55" s="485"/>
      <c r="B55" s="486"/>
      <c r="C55" s="486"/>
      <c r="D55" s="486"/>
      <c r="E55" s="486"/>
      <c r="F55" s="493"/>
      <c r="G55" s="493"/>
      <c r="H55" s="486"/>
      <c r="I55" s="499"/>
      <c r="J55" s="499"/>
      <c r="K55" s="488"/>
      <c r="L55" s="488"/>
      <c r="M55" s="488"/>
      <c r="N55" s="488"/>
      <c r="O55" s="485"/>
      <c r="P55" s="485"/>
      <c r="Q55" s="485"/>
      <c r="R55" s="488"/>
      <c r="S55" s="488"/>
      <c r="T55" s="488"/>
      <c r="U55" s="488"/>
      <c r="V55" s="491"/>
      <c r="W55" s="488"/>
      <c r="X55" s="485"/>
      <c r="Y55" s="485"/>
      <c r="Z55" s="485"/>
      <c r="AA55" s="485"/>
      <c r="AB55" s="488"/>
    </row>
    <row r="56" ht="18.0" customHeight="1">
      <c r="A56" s="485"/>
      <c r="B56" s="486"/>
      <c r="C56" s="486"/>
      <c r="D56" s="486"/>
      <c r="E56" s="486"/>
      <c r="F56" s="493"/>
      <c r="G56" s="493"/>
      <c r="H56" s="486"/>
      <c r="I56" s="499"/>
      <c r="J56" s="499"/>
      <c r="K56" s="488"/>
      <c r="L56" s="488"/>
      <c r="M56" s="488"/>
      <c r="N56" s="488"/>
      <c r="O56" s="485"/>
      <c r="P56" s="485"/>
      <c r="Q56" s="485"/>
      <c r="R56" s="488"/>
      <c r="S56" s="488"/>
      <c r="T56" s="488"/>
      <c r="U56" s="488"/>
      <c r="V56" s="491"/>
      <c r="W56" s="488"/>
      <c r="X56" s="485"/>
      <c r="Y56" s="485"/>
      <c r="Z56" s="485"/>
      <c r="AA56" s="485"/>
      <c r="AB56" s="488"/>
    </row>
    <row r="57" ht="18.0" customHeight="1">
      <c r="A57" s="485"/>
      <c r="B57" s="486"/>
      <c r="C57" s="486"/>
      <c r="D57" s="486"/>
      <c r="E57" s="486"/>
      <c r="F57" s="493"/>
      <c r="G57" s="493"/>
      <c r="H57" s="486"/>
      <c r="I57" s="499"/>
      <c r="J57" s="499"/>
      <c r="K57" s="488"/>
      <c r="L57" s="488"/>
      <c r="M57" s="488"/>
      <c r="N57" s="488"/>
      <c r="O57" s="485"/>
      <c r="P57" s="485"/>
      <c r="Q57" s="485"/>
      <c r="R57" s="488"/>
      <c r="S57" s="488"/>
      <c r="T57" s="488"/>
      <c r="U57" s="488"/>
      <c r="V57" s="491"/>
      <c r="W57" s="488"/>
      <c r="X57" s="485"/>
      <c r="Y57" s="485"/>
      <c r="Z57" s="485"/>
      <c r="AA57" s="485"/>
      <c r="AB57" s="488"/>
    </row>
    <row r="58" ht="18.0" customHeight="1">
      <c r="A58" s="485"/>
      <c r="B58" s="486"/>
      <c r="C58" s="486"/>
      <c r="D58" s="486"/>
      <c r="E58" s="486"/>
      <c r="F58" s="493"/>
      <c r="G58" s="493"/>
      <c r="H58" s="486"/>
      <c r="I58" s="499"/>
      <c r="J58" s="499"/>
      <c r="K58" s="488"/>
      <c r="L58" s="488"/>
      <c r="M58" s="488"/>
      <c r="N58" s="488"/>
      <c r="O58" s="485"/>
      <c r="P58" s="485"/>
      <c r="Q58" s="485"/>
      <c r="R58" s="488"/>
      <c r="S58" s="488"/>
      <c r="T58" s="488"/>
      <c r="U58" s="488"/>
      <c r="V58" s="491"/>
      <c r="W58" s="488"/>
      <c r="X58" s="485"/>
      <c r="Y58" s="485"/>
      <c r="Z58" s="485"/>
      <c r="AA58" s="485"/>
      <c r="AB58" s="488"/>
    </row>
    <row r="59" ht="18.0" customHeight="1">
      <c r="A59" s="485"/>
      <c r="B59" s="486"/>
      <c r="C59" s="486"/>
      <c r="D59" s="486"/>
      <c r="E59" s="486"/>
      <c r="F59" s="493"/>
      <c r="G59" s="493"/>
      <c r="H59" s="486"/>
      <c r="I59" s="499"/>
      <c r="J59" s="499"/>
      <c r="K59" s="488"/>
      <c r="L59" s="488"/>
      <c r="M59" s="488"/>
      <c r="N59" s="488"/>
      <c r="O59" s="485"/>
      <c r="P59" s="485"/>
      <c r="Q59" s="485"/>
      <c r="R59" s="488"/>
      <c r="S59" s="488"/>
      <c r="T59" s="488"/>
      <c r="U59" s="488"/>
      <c r="V59" s="491"/>
      <c r="W59" s="488"/>
      <c r="X59" s="485"/>
      <c r="Y59" s="485"/>
      <c r="Z59" s="485"/>
      <c r="AA59" s="485"/>
      <c r="AB59" s="488"/>
    </row>
    <row r="60" ht="18.0" customHeight="1">
      <c r="A60" s="485"/>
      <c r="B60" s="486"/>
      <c r="C60" s="486"/>
      <c r="D60" s="486"/>
      <c r="E60" s="486"/>
      <c r="F60" s="493"/>
      <c r="G60" s="493"/>
      <c r="H60" s="486"/>
      <c r="I60" s="499"/>
      <c r="J60" s="499"/>
      <c r="K60" s="488"/>
      <c r="L60" s="488"/>
      <c r="M60" s="488"/>
      <c r="N60" s="488"/>
      <c r="O60" s="485"/>
      <c r="P60" s="485"/>
      <c r="Q60" s="485"/>
      <c r="R60" s="488"/>
      <c r="S60" s="488"/>
      <c r="T60" s="488"/>
      <c r="U60" s="488"/>
      <c r="V60" s="491"/>
      <c r="W60" s="488"/>
      <c r="X60" s="485"/>
      <c r="Y60" s="485"/>
      <c r="Z60" s="485"/>
      <c r="AA60" s="485"/>
      <c r="AB60" s="488"/>
    </row>
    <row r="61" ht="18.0" customHeight="1">
      <c r="A61" s="485"/>
      <c r="B61" s="486"/>
      <c r="C61" s="486"/>
      <c r="D61" s="486"/>
      <c r="E61" s="486"/>
      <c r="F61" s="493"/>
      <c r="G61" s="493"/>
      <c r="H61" s="486"/>
      <c r="I61" s="499"/>
      <c r="J61" s="499"/>
      <c r="K61" s="488"/>
      <c r="L61" s="488"/>
      <c r="M61" s="488"/>
      <c r="N61" s="488"/>
      <c r="O61" s="485"/>
      <c r="P61" s="485"/>
      <c r="Q61" s="485"/>
      <c r="R61" s="488"/>
      <c r="S61" s="488"/>
      <c r="T61" s="488"/>
      <c r="U61" s="488"/>
      <c r="V61" s="491"/>
      <c r="W61" s="488"/>
      <c r="X61" s="485"/>
      <c r="Y61" s="485"/>
      <c r="Z61" s="485"/>
      <c r="AA61" s="485"/>
      <c r="AB61" s="488"/>
    </row>
    <row r="62" ht="18.0" customHeight="1">
      <c r="A62" s="485"/>
      <c r="B62" s="486"/>
      <c r="C62" s="486"/>
      <c r="D62" s="486"/>
      <c r="E62" s="486"/>
      <c r="F62" s="493"/>
      <c r="G62" s="493"/>
      <c r="H62" s="486"/>
      <c r="I62" s="499"/>
      <c r="J62" s="499"/>
      <c r="K62" s="488"/>
      <c r="L62" s="488"/>
      <c r="M62" s="488"/>
      <c r="N62" s="488"/>
      <c r="O62" s="485"/>
      <c r="P62" s="485"/>
      <c r="Q62" s="485"/>
      <c r="R62" s="488"/>
      <c r="S62" s="488"/>
      <c r="T62" s="488"/>
      <c r="U62" s="488"/>
      <c r="V62" s="491"/>
      <c r="W62" s="488"/>
      <c r="X62" s="485"/>
      <c r="Y62" s="485"/>
      <c r="Z62" s="485"/>
      <c r="AA62" s="485"/>
      <c r="AB62" s="488"/>
    </row>
    <row r="63" ht="18.0" customHeight="1">
      <c r="A63" s="485"/>
      <c r="B63" s="486"/>
      <c r="C63" s="486"/>
      <c r="D63" s="486"/>
      <c r="E63" s="486"/>
      <c r="F63" s="493"/>
      <c r="G63" s="493"/>
      <c r="H63" s="486"/>
      <c r="I63" s="499"/>
      <c r="J63" s="499"/>
      <c r="K63" s="488"/>
      <c r="L63" s="488"/>
      <c r="M63" s="488"/>
      <c r="N63" s="488"/>
      <c r="O63" s="485"/>
      <c r="P63" s="485"/>
      <c r="Q63" s="485"/>
      <c r="R63" s="488"/>
      <c r="S63" s="488"/>
      <c r="T63" s="488"/>
      <c r="U63" s="488"/>
      <c r="V63" s="491"/>
      <c r="W63" s="488"/>
      <c r="X63" s="485"/>
      <c r="Y63" s="485"/>
      <c r="Z63" s="485"/>
      <c r="AA63" s="485"/>
      <c r="AB63" s="488"/>
    </row>
    <row r="64" ht="18.0" customHeight="1">
      <c r="A64" s="485"/>
      <c r="B64" s="486"/>
      <c r="C64" s="486"/>
      <c r="D64" s="486"/>
      <c r="E64" s="486"/>
      <c r="F64" s="493"/>
      <c r="G64" s="493"/>
      <c r="H64" s="486"/>
      <c r="I64" s="499"/>
      <c r="J64" s="499"/>
      <c r="K64" s="488"/>
      <c r="L64" s="488"/>
      <c r="M64" s="488"/>
      <c r="N64" s="488"/>
      <c r="O64" s="485"/>
      <c r="P64" s="485"/>
      <c r="Q64" s="485"/>
      <c r="R64" s="488"/>
      <c r="S64" s="488"/>
      <c r="T64" s="488"/>
      <c r="U64" s="488"/>
      <c r="V64" s="491"/>
      <c r="W64" s="488"/>
      <c r="X64" s="485"/>
      <c r="Y64" s="485"/>
      <c r="Z64" s="485"/>
      <c r="AA64" s="485"/>
      <c r="AB64" s="488"/>
    </row>
    <row r="65" ht="18.0" customHeight="1">
      <c r="A65" s="485"/>
      <c r="B65" s="486"/>
      <c r="C65" s="486"/>
      <c r="D65" s="486"/>
      <c r="E65" s="486"/>
      <c r="F65" s="493"/>
      <c r="G65" s="493"/>
      <c r="H65" s="486"/>
      <c r="I65" s="499"/>
      <c r="J65" s="499"/>
      <c r="K65" s="488"/>
      <c r="L65" s="488"/>
      <c r="M65" s="488"/>
      <c r="N65" s="488"/>
      <c r="O65" s="485"/>
      <c r="P65" s="485"/>
      <c r="Q65" s="485"/>
      <c r="R65" s="488"/>
      <c r="S65" s="488"/>
      <c r="T65" s="488"/>
      <c r="U65" s="488"/>
      <c r="V65" s="491"/>
      <c r="W65" s="488"/>
      <c r="X65" s="485"/>
      <c r="Y65" s="485"/>
      <c r="Z65" s="485"/>
      <c r="AA65" s="485"/>
      <c r="AB65" s="488"/>
    </row>
    <row r="66" ht="18.0" customHeight="1">
      <c r="A66" s="485"/>
      <c r="B66" s="486"/>
      <c r="C66" s="486"/>
      <c r="D66" s="486"/>
      <c r="E66" s="486"/>
      <c r="F66" s="493"/>
      <c r="G66" s="493"/>
      <c r="H66" s="486"/>
      <c r="I66" s="499"/>
      <c r="J66" s="499"/>
      <c r="K66" s="488"/>
      <c r="L66" s="488"/>
      <c r="M66" s="488"/>
      <c r="N66" s="488"/>
      <c r="O66" s="485"/>
      <c r="P66" s="485"/>
      <c r="Q66" s="485"/>
      <c r="R66" s="488"/>
      <c r="S66" s="488"/>
      <c r="T66" s="488"/>
      <c r="U66" s="488"/>
      <c r="V66" s="491"/>
      <c r="W66" s="488"/>
      <c r="X66" s="485"/>
      <c r="Y66" s="485"/>
      <c r="Z66" s="485"/>
      <c r="AA66" s="485"/>
      <c r="AB66" s="488"/>
    </row>
    <row r="67" ht="18.0" customHeight="1">
      <c r="A67" s="485"/>
      <c r="B67" s="486"/>
      <c r="C67" s="486"/>
      <c r="D67" s="486"/>
      <c r="E67" s="486"/>
      <c r="F67" s="493"/>
      <c r="G67" s="493"/>
      <c r="H67" s="486"/>
      <c r="I67" s="499"/>
      <c r="J67" s="499"/>
      <c r="K67" s="488"/>
      <c r="L67" s="488"/>
      <c r="M67" s="488"/>
      <c r="N67" s="488"/>
      <c r="O67" s="485"/>
      <c r="P67" s="485"/>
      <c r="Q67" s="485"/>
      <c r="R67" s="488"/>
      <c r="S67" s="488"/>
      <c r="T67" s="488"/>
      <c r="U67" s="488"/>
      <c r="V67" s="491"/>
      <c r="W67" s="488"/>
      <c r="X67" s="485"/>
      <c r="Y67" s="485"/>
      <c r="Z67" s="485"/>
      <c r="AA67" s="485"/>
      <c r="AB67" s="488"/>
    </row>
    <row r="68" ht="18.0" customHeight="1">
      <c r="A68" s="485"/>
      <c r="B68" s="486"/>
      <c r="C68" s="486"/>
      <c r="D68" s="486"/>
      <c r="E68" s="486"/>
      <c r="F68" s="493"/>
      <c r="G68" s="493"/>
      <c r="H68" s="486"/>
      <c r="I68" s="499"/>
      <c r="J68" s="499"/>
      <c r="K68" s="488"/>
      <c r="L68" s="488"/>
      <c r="M68" s="488"/>
      <c r="N68" s="488"/>
      <c r="O68" s="485"/>
      <c r="P68" s="485"/>
      <c r="Q68" s="485"/>
      <c r="R68" s="488"/>
      <c r="S68" s="488"/>
      <c r="T68" s="488"/>
      <c r="U68" s="488"/>
      <c r="V68" s="491"/>
      <c r="W68" s="488"/>
      <c r="X68" s="485"/>
      <c r="Y68" s="485"/>
      <c r="Z68" s="485"/>
      <c r="AA68" s="485"/>
      <c r="AB68" s="488"/>
    </row>
    <row r="69" ht="18.0" customHeight="1">
      <c r="A69" s="485"/>
      <c r="B69" s="486"/>
      <c r="C69" s="486"/>
      <c r="D69" s="486"/>
      <c r="E69" s="486"/>
      <c r="F69" s="493"/>
      <c r="G69" s="493"/>
      <c r="H69" s="486"/>
      <c r="I69" s="499"/>
      <c r="J69" s="499"/>
      <c r="K69" s="488"/>
      <c r="L69" s="488"/>
      <c r="M69" s="488"/>
      <c r="N69" s="488"/>
      <c r="O69" s="485"/>
      <c r="P69" s="485"/>
      <c r="Q69" s="485"/>
      <c r="R69" s="488"/>
      <c r="S69" s="488"/>
      <c r="T69" s="488"/>
      <c r="U69" s="488"/>
      <c r="V69" s="491"/>
      <c r="W69" s="488"/>
      <c r="X69" s="485"/>
      <c r="Y69" s="485"/>
      <c r="Z69" s="485"/>
      <c r="AA69" s="485"/>
      <c r="AB69" s="488"/>
    </row>
    <row r="70" ht="18.0" customHeight="1">
      <c r="A70" s="485"/>
      <c r="B70" s="486"/>
      <c r="C70" s="486"/>
      <c r="D70" s="486"/>
      <c r="E70" s="486"/>
      <c r="F70" s="493"/>
      <c r="G70" s="493"/>
      <c r="H70" s="486"/>
      <c r="I70" s="499"/>
      <c r="J70" s="499"/>
      <c r="K70" s="488"/>
      <c r="L70" s="488"/>
      <c r="M70" s="488"/>
      <c r="N70" s="488"/>
      <c r="O70" s="485"/>
      <c r="P70" s="485"/>
      <c r="Q70" s="485"/>
      <c r="R70" s="488"/>
      <c r="S70" s="488"/>
      <c r="T70" s="488"/>
      <c r="U70" s="488"/>
      <c r="V70" s="491"/>
      <c r="W70" s="488"/>
      <c r="X70" s="485"/>
      <c r="Y70" s="485"/>
      <c r="Z70" s="485"/>
      <c r="AA70" s="485"/>
      <c r="AB70" s="488"/>
    </row>
    <row r="71" ht="18.0" customHeight="1">
      <c r="A71" s="485"/>
      <c r="B71" s="486"/>
      <c r="C71" s="486"/>
      <c r="D71" s="486"/>
      <c r="E71" s="486"/>
      <c r="F71" s="493"/>
      <c r="G71" s="493"/>
      <c r="H71" s="486"/>
      <c r="I71" s="499"/>
      <c r="J71" s="499"/>
      <c r="K71" s="488"/>
      <c r="L71" s="488"/>
      <c r="M71" s="488"/>
      <c r="N71" s="488"/>
      <c r="O71" s="485"/>
      <c r="P71" s="485"/>
      <c r="Q71" s="485"/>
      <c r="R71" s="488"/>
      <c r="S71" s="488"/>
      <c r="T71" s="488"/>
      <c r="U71" s="488"/>
      <c r="V71" s="491"/>
      <c r="W71" s="488"/>
      <c r="X71" s="485"/>
      <c r="Y71" s="485"/>
      <c r="Z71" s="485"/>
      <c r="AA71" s="485"/>
      <c r="AB71" s="488"/>
    </row>
    <row r="72" ht="18.0" customHeight="1">
      <c r="A72" s="485"/>
      <c r="B72" s="486"/>
      <c r="C72" s="486"/>
      <c r="D72" s="486"/>
      <c r="E72" s="486"/>
      <c r="F72" s="493"/>
      <c r="G72" s="493"/>
      <c r="H72" s="486"/>
      <c r="I72" s="499"/>
      <c r="J72" s="499"/>
      <c r="K72" s="488"/>
      <c r="L72" s="488"/>
      <c r="M72" s="488"/>
      <c r="N72" s="488"/>
      <c r="O72" s="485"/>
      <c r="P72" s="485"/>
      <c r="Q72" s="485"/>
      <c r="R72" s="488"/>
      <c r="S72" s="488"/>
      <c r="T72" s="488"/>
      <c r="U72" s="488"/>
      <c r="V72" s="491"/>
      <c r="W72" s="488"/>
      <c r="X72" s="485"/>
      <c r="Y72" s="485"/>
      <c r="Z72" s="485"/>
      <c r="AA72" s="485"/>
      <c r="AB72" s="488"/>
    </row>
    <row r="73" ht="18.0" customHeight="1">
      <c r="A73" s="485"/>
      <c r="B73" s="486"/>
      <c r="C73" s="486"/>
      <c r="D73" s="486"/>
      <c r="E73" s="486"/>
      <c r="F73" s="493"/>
      <c r="G73" s="493"/>
      <c r="H73" s="486"/>
      <c r="I73" s="499"/>
      <c r="J73" s="499"/>
      <c r="K73" s="488"/>
      <c r="L73" s="488"/>
      <c r="M73" s="488"/>
      <c r="N73" s="488"/>
      <c r="O73" s="485"/>
      <c r="P73" s="485"/>
      <c r="Q73" s="485"/>
      <c r="R73" s="488"/>
      <c r="S73" s="488"/>
      <c r="T73" s="488"/>
      <c r="U73" s="488"/>
      <c r="V73" s="491"/>
      <c r="W73" s="488"/>
      <c r="X73" s="485"/>
      <c r="Y73" s="485"/>
      <c r="Z73" s="485"/>
      <c r="AA73" s="485"/>
      <c r="AB73" s="488"/>
    </row>
    <row r="74" ht="18.0" customHeight="1">
      <c r="A74" s="485"/>
      <c r="B74" s="486"/>
      <c r="C74" s="486"/>
      <c r="D74" s="486"/>
      <c r="E74" s="486"/>
      <c r="F74" s="493"/>
      <c r="G74" s="493"/>
      <c r="H74" s="486"/>
      <c r="I74" s="499"/>
      <c r="J74" s="499"/>
      <c r="K74" s="488"/>
      <c r="L74" s="488"/>
      <c r="M74" s="488"/>
      <c r="N74" s="488"/>
      <c r="O74" s="485"/>
      <c r="P74" s="485"/>
      <c r="Q74" s="485"/>
      <c r="R74" s="488"/>
      <c r="S74" s="488"/>
      <c r="T74" s="488"/>
      <c r="U74" s="488"/>
      <c r="V74" s="491"/>
      <c r="W74" s="488"/>
      <c r="X74" s="485"/>
      <c r="Y74" s="485"/>
      <c r="Z74" s="485"/>
      <c r="AA74" s="485"/>
      <c r="AB74" s="488"/>
    </row>
    <row r="75" ht="18.0" customHeight="1">
      <c r="A75" s="485"/>
      <c r="B75" s="486"/>
      <c r="C75" s="486"/>
      <c r="D75" s="486"/>
      <c r="E75" s="486"/>
      <c r="F75" s="493"/>
      <c r="G75" s="493"/>
      <c r="H75" s="486"/>
      <c r="I75" s="499"/>
      <c r="J75" s="499"/>
      <c r="K75" s="488"/>
      <c r="L75" s="488"/>
      <c r="M75" s="488"/>
      <c r="N75" s="488"/>
      <c r="O75" s="485"/>
      <c r="P75" s="485"/>
      <c r="Q75" s="485"/>
      <c r="R75" s="488"/>
      <c r="S75" s="488"/>
      <c r="T75" s="488"/>
      <c r="U75" s="488"/>
      <c r="V75" s="491"/>
      <c r="W75" s="488"/>
      <c r="X75" s="485"/>
      <c r="Y75" s="485"/>
      <c r="Z75" s="485"/>
      <c r="AA75" s="485"/>
      <c r="AB75" s="488"/>
    </row>
    <row r="76" ht="18.0" customHeight="1">
      <c r="A76" s="485"/>
      <c r="B76" s="486"/>
      <c r="C76" s="486"/>
      <c r="D76" s="486"/>
      <c r="E76" s="486"/>
      <c r="F76" s="493"/>
      <c r="G76" s="493"/>
      <c r="H76" s="486"/>
      <c r="I76" s="499"/>
      <c r="J76" s="499"/>
      <c r="K76" s="488"/>
      <c r="L76" s="488"/>
      <c r="M76" s="488"/>
      <c r="N76" s="488"/>
      <c r="O76" s="485"/>
      <c r="P76" s="485"/>
      <c r="Q76" s="485"/>
      <c r="R76" s="488"/>
      <c r="S76" s="488"/>
      <c r="T76" s="488"/>
      <c r="U76" s="488"/>
      <c r="V76" s="491"/>
      <c r="W76" s="488"/>
      <c r="X76" s="485"/>
      <c r="Y76" s="485"/>
      <c r="Z76" s="485"/>
      <c r="AA76" s="485"/>
      <c r="AB76" s="488"/>
    </row>
    <row r="77" ht="18.0" customHeight="1">
      <c r="A77" s="485"/>
      <c r="B77" s="486"/>
      <c r="C77" s="486"/>
      <c r="D77" s="486"/>
      <c r="E77" s="486"/>
      <c r="F77" s="493"/>
      <c r="G77" s="493"/>
      <c r="H77" s="486"/>
      <c r="I77" s="499"/>
      <c r="J77" s="499"/>
      <c r="K77" s="488"/>
      <c r="L77" s="488"/>
      <c r="M77" s="488"/>
      <c r="N77" s="488"/>
      <c r="O77" s="485"/>
      <c r="P77" s="485"/>
      <c r="Q77" s="485"/>
      <c r="R77" s="488"/>
      <c r="S77" s="488"/>
      <c r="T77" s="488"/>
      <c r="U77" s="488"/>
      <c r="V77" s="491"/>
      <c r="W77" s="488"/>
      <c r="X77" s="485"/>
      <c r="Y77" s="485"/>
      <c r="Z77" s="485"/>
      <c r="AA77" s="485"/>
      <c r="AB77" s="488"/>
    </row>
    <row r="78" ht="18.0" customHeight="1">
      <c r="A78" s="485"/>
      <c r="B78" s="486"/>
      <c r="C78" s="486"/>
      <c r="D78" s="486"/>
      <c r="E78" s="486"/>
      <c r="F78" s="493"/>
      <c r="G78" s="493"/>
      <c r="H78" s="486"/>
      <c r="I78" s="499"/>
      <c r="J78" s="499"/>
      <c r="K78" s="488"/>
      <c r="L78" s="488"/>
      <c r="M78" s="488"/>
      <c r="N78" s="488"/>
      <c r="O78" s="485"/>
      <c r="P78" s="485"/>
      <c r="Q78" s="485"/>
      <c r="R78" s="488"/>
      <c r="S78" s="488"/>
      <c r="T78" s="488"/>
      <c r="U78" s="488"/>
      <c r="V78" s="491"/>
      <c r="W78" s="488"/>
      <c r="X78" s="485"/>
      <c r="Y78" s="485"/>
      <c r="Z78" s="485"/>
      <c r="AA78" s="485"/>
      <c r="AB78" s="488"/>
    </row>
    <row r="79" ht="18.0" customHeight="1">
      <c r="A79" s="485"/>
      <c r="B79" s="486"/>
      <c r="C79" s="486"/>
      <c r="D79" s="486"/>
      <c r="E79" s="486"/>
      <c r="F79" s="493"/>
      <c r="G79" s="493"/>
      <c r="H79" s="486"/>
      <c r="I79" s="499"/>
      <c r="J79" s="499"/>
      <c r="K79" s="488"/>
      <c r="L79" s="488"/>
      <c r="M79" s="488"/>
      <c r="N79" s="488"/>
      <c r="O79" s="485"/>
      <c r="P79" s="485"/>
      <c r="Q79" s="485"/>
      <c r="R79" s="488"/>
      <c r="S79" s="488"/>
      <c r="T79" s="488"/>
      <c r="U79" s="488"/>
      <c r="V79" s="491"/>
      <c r="W79" s="488"/>
      <c r="X79" s="485"/>
      <c r="Y79" s="485"/>
      <c r="Z79" s="485"/>
      <c r="AA79" s="485"/>
      <c r="AB79" s="488"/>
    </row>
    <row r="80" ht="18.0" customHeight="1">
      <c r="A80" s="485"/>
      <c r="B80" s="486"/>
      <c r="C80" s="486"/>
      <c r="D80" s="486"/>
      <c r="E80" s="486"/>
      <c r="F80" s="493"/>
      <c r="G80" s="493"/>
      <c r="H80" s="486"/>
      <c r="I80" s="499"/>
      <c r="J80" s="499"/>
      <c r="K80" s="488"/>
      <c r="L80" s="488"/>
      <c r="M80" s="488"/>
      <c r="N80" s="488"/>
      <c r="O80" s="485"/>
      <c r="P80" s="485"/>
      <c r="Q80" s="485"/>
      <c r="R80" s="488"/>
      <c r="S80" s="488"/>
      <c r="T80" s="488"/>
      <c r="U80" s="488"/>
      <c r="V80" s="491"/>
      <c r="W80" s="488"/>
      <c r="X80" s="485"/>
      <c r="Y80" s="485"/>
      <c r="Z80" s="485"/>
      <c r="AA80" s="485"/>
      <c r="AB80" s="488"/>
    </row>
    <row r="81" ht="18.0" customHeight="1">
      <c r="A81" s="485"/>
      <c r="B81" s="486"/>
      <c r="C81" s="486"/>
      <c r="D81" s="486"/>
      <c r="E81" s="486"/>
      <c r="F81" s="493"/>
      <c r="G81" s="493"/>
      <c r="H81" s="486"/>
      <c r="I81" s="499"/>
      <c r="J81" s="499"/>
      <c r="K81" s="488"/>
      <c r="L81" s="488"/>
      <c r="M81" s="488"/>
      <c r="N81" s="488"/>
      <c r="O81" s="485"/>
      <c r="P81" s="485"/>
      <c r="Q81" s="485"/>
      <c r="R81" s="488"/>
      <c r="S81" s="488"/>
      <c r="T81" s="488"/>
      <c r="U81" s="488"/>
      <c r="V81" s="491"/>
      <c r="W81" s="488"/>
      <c r="X81" s="485"/>
      <c r="Y81" s="485"/>
      <c r="Z81" s="485"/>
      <c r="AA81" s="485"/>
      <c r="AB81" s="488"/>
    </row>
    <row r="82" ht="18.0" customHeight="1">
      <c r="A82" s="485"/>
      <c r="B82" s="486"/>
      <c r="C82" s="486"/>
      <c r="D82" s="486"/>
      <c r="E82" s="486"/>
      <c r="F82" s="493"/>
      <c r="G82" s="493"/>
      <c r="H82" s="486"/>
      <c r="I82" s="499"/>
      <c r="J82" s="499"/>
      <c r="K82" s="488"/>
      <c r="L82" s="488"/>
      <c r="M82" s="488"/>
      <c r="N82" s="488"/>
      <c r="O82" s="485"/>
      <c r="P82" s="485"/>
      <c r="Q82" s="485"/>
      <c r="R82" s="488"/>
      <c r="S82" s="488"/>
      <c r="T82" s="488"/>
      <c r="U82" s="488"/>
      <c r="V82" s="491"/>
      <c r="W82" s="488"/>
      <c r="X82" s="485"/>
      <c r="Y82" s="485"/>
      <c r="Z82" s="485"/>
      <c r="AA82" s="485"/>
      <c r="AB82" s="488"/>
    </row>
    <row r="83" ht="18.0" customHeight="1">
      <c r="A83" s="485"/>
      <c r="B83" s="486"/>
      <c r="C83" s="486"/>
      <c r="D83" s="486"/>
      <c r="E83" s="486"/>
      <c r="F83" s="493"/>
      <c r="G83" s="493"/>
      <c r="H83" s="486"/>
      <c r="I83" s="499"/>
      <c r="J83" s="499"/>
      <c r="K83" s="488"/>
      <c r="L83" s="488"/>
      <c r="M83" s="488"/>
      <c r="N83" s="488"/>
      <c r="O83" s="485"/>
      <c r="P83" s="485"/>
      <c r="Q83" s="485"/>
      <c r="R83" s="488"/>
      <c r="S83" s="488"/>
      <c r="T83" s="488"/>
      <c r="U83" s="488"/>
      <c r="V83" s="491"/>
      <c r="W83" s="488"/>
      <c r="X83" s="485"/>
      <c r="Y83" s="485"/>
      <c r="Z83" s="485"/>
      <c r="AA83" s="485"/>
      <c r="AB83" s="488"/>
    </row>
    <row r="84" ht="18.0" customHeight="1">
      <c r="A84" s="485"/>
      <c r="B84" s="486"/>
      <c r="C84" s="486"/>
      <c r="D84" s="486"/>
      <c r="E84" s="486"/>
      <c r="F84" s="493"/>
      <c r="G84" s="493"/>
      <c r="H84" s="486"/>
      <c r="I84" s="499"/>
      <c r="J84" s="499"/>
      <c r="K84" s="488"/>
      <c r="L84" s="488"/>
      <c r="M84" s="488"/>
      <c r="N84" s="488"/>
      <c r="O84" s="485"/>
      <c r="P84" s="485"/>
      <c r="Q84" s="485"/>
      <c r="R84" s="488"/>
      <c r="S84" s="488"/>
      <c r="T84" s="488"/>
      <c r="U84" s="488"/>
      <c r="V84" s="491"/>
      <c r="W84" s="488"/>
      <c r="X84" s="485"/>
      <c r="Y84" s="485"/>
      <c r="Z84" s="485"/>
      <c r="AA84" s="485"/>
      <c r="AB84" s="488"/>
    </row>
    <row r="85" ht="18.0" customHeight="1">
      <c r="A85" s="485"/>
      <c r="B85" s="486"/>
      <c r="C85" s="486"/>
      <c r="D85" s="486"/>
      <c r="E85" s="486"/>
      <c r="F85" s="493"/>
      <c r="G85" s="493"/>
      <c r="H85" s="486"/>
      <c r="I85" s="499"/>
      <c r="J85" s="499"/>
      <c r="K85" s="488"/>
      <c r="L85" s="488"/>
      <c r="M85" s="488"/>
      <c r="N85" s="488"/>
      <c r="O85" s="485"/>
      <c r="P85" s="485"/>
      <c r="Q85" s="485"/>
      <c r="R85" s="488"/>
      <c r="S85" s="488"/>
      <c r="T85" s="488"/>
      <c r="U85" s="488"/>
      <c r="V85" s="491"/>
      <c r="W85" s="488"/>
      <c r="X85" s="485"/>
      <c r="Y85" s="485"/>
      <c r="Z85" s="485"/>
      <c r="AA85" s="485"/>
      <c r="AB85" s="488"/>
    </row>
    <row r="86" ht="18.0" customHeight="1">
      <c r="A86" s="485"/>
      <c r="B86" s="486"/>
      <c r="C86" s="486"/>
      <c r="D86" s="486"/>
      <c r="E86" s="486"/>
      <c r="F86" s="493"/>
      <c r="G86" s="493"/>
      <c r="H86" s="486"/>
      <c r="I86" s="499"/>
      <c r="J86" s="499"/>
      <c r="K86" s="488"/>
      <c r="L86" s="488"/>
      <c r="M86" s="488"/>
      <c r="N86" s="488"/>
      <c r="O86" s="485"/>
      <c r="P86" s="485"/>
      <c r="Q86" s="485"/>
      <c r="R86" s="488"/>
      <c r="S86" s="488"/>
      <c r="T86" s="488"/>
      <c r="U86" s="488"/>
      <c r="V86" s="491"/>
      <c r="W86" s="488"/>
      <c r="X86" s="485"/>
      <c r="Y86" s="485"/>
      <c r="Z86" s="485"/>
      <c r="AA86" s="485"/>
      <c r="AB86" s="488"/>
    </row>
    <row r="87" ht="18.0" customHeight="1">
      <c r="A87" s="485"/>
      <c r="B87" s="486"/>
      <c r="C87" s="486"/>
      <c r="D87" s="486"/>
      <c r="E87" s="486"/>
      <c r="F87" s="493"/>
      <c r="G87" s="493"/>
      <c r="H87" s="486"/>
      <c r="I87" s="499"/>
      <c r="J87" s="499"/>
      <c r="K87" s="488"/>
      <c r="L87" s="488"/>
      <c r="M87" s="488"/>
      <c r="N87" s="488"/>
      <c r="O87" s="485"/>
      <c r="P87" s="485"/>
      <c r="Q87" s="485"/>
      <c r="R87" s="488"/>
      <c r="S87" s="488"/>
      <c r="T87" s="488"/>
      <c r="U87" s="488"/>
      <c r="V87" s="491"/>
      <c r="W87" s="488"/>
      <c r="X87" s="485"/>
      <c r="Y87" s="485"/>
      <c r="Z87" s="485"/>
      <c r="AA87" s="485"/>
      <c r="AB87" s="488"/>
    </row>
    <row r="88" ht="18.0" customHeight="1">
      <c r="A88" s="485"/>
      <c r="B88" s="486"/>
      <c r="C88" s="486"/>
      <c r="D88" s="486"/>
      <c r="E88" s="486"/>
      <c r="F88" s="493"/>
      <c r="G88" s="493"/>
      <c r="H88" s="486"/>
      <c r="I88" s="499"/>
      <c r="J88" s="499"/>
      <c r="K88" s="488"/>
      <c r="L88" s="488"/>
      <c r="M88" s="488"/>
      <c r="N88" s="488"/>
      <c r="O88" s="485"/>
      <c r="P88" s="485"/>
      <c r="Q88" s="485"/>
      <c r="R88" s="488"/>
      <c r="S88" s="488"/>
      <c r="T88" s="488"/>
      <c r="U88" s="488"/>
      <c r="V88" s="491"/>
      <c r="W88" s="488"/>
      <c r="X88" s="485"/>
      <c r="Y88" s="485"/>
      <c r="Z88" s="485"/>
      <c r="AA88" s="485"/>
      <c r="AB88" s="488"/>
    </row>
    <row r="89" ht="18.0" customHeight="1">
      <c r="A89" s="485"/>
      <c r="B89" s="486"/>
      <c r="C89" s="486"/>
      <c r="D89" s="486"/>
      <c r="E89" s="486"/>
      <c r="F89" s="493"/>
      <c r="G89" s="493"/>
      <c r="H89" s="486"/>
      <c r="I89" s="499"/>
      <c r="J89" s="499"/>
      <c r="K89" s="488"/>
      <c r="L89" s="488"/>
      <c r="M89" s="488"/>
      <c r="N89" s="488"/>
      <c r="O89" s="485"/>
      <c r="P89" s="485"/>
      <c r="Q89" s="485"/>
      <c r="R89" s="488"/>
      <c r="S89" s="488"/>
      <c r="T89" s="488"/>
      <c r="U89" s="488"/>
      <c r="V89" s="491"/>
      <c r="W89" s="488"/>
      <c r="X89" s="485"/>
      <c r="Y89" s="485"/>
      <c r="Z89" s="485"/>
      <c r="AA89" s="485"/>
      <c r="AB89" s="488"/>
    </row>
    <row r="90" ht="18.0" customHeight="1">
      <c r="A90" s="485"/>
      <c r="B90" s="486"/>
      <c r="C90" s="486"/>
      <c r="D90" s="486"/>
      <c r="E90" s="486"/>
      <c r="F90" s="493"/>
      <c r="G90" s="493"/>
      <c r="H90" s="486"/>
      <c r="I90" s="499"/>
      <c r="J90" s="499"/>
      <c r="K90" s="488"/>
      <c r="L90" s="488"/>
      <c r="M90" s="488"/>
      <c r="N90" s="488"/>
      <c r="O90" s="485"/>
      <c r="P90" s="485"/>
      <c r="Q90" s="485"/>
      <c r="R90" s="488"/>
      <c r="S90" s="488"/>
      <c r="T90" s="488"/>
      <c r="U90" s="488"/>
      <c r="V90" s="491"/>
      <c r="W90" s="488"/>
      <c r="X90" s="485"/>
      <c r="Y90" s="485"/>
      <c r="Z90" s="485"/>
      <c r="AA90" s="485"/>
      <c r="AB90" s="488"/>
    </row>
    <row r="91" ht="18.0" customHeight="1">
      <c r="A91" s="485"/>
      <c r="B91" s="486"/>
      <c r="C91" s="486"/>
      <c r="D91" s="486"/>
      <c r="E91" s="486"/>
      <c r="F91" s="493"/>
      <c r="G91" s="493"/>
      <c r="H91" s="486"/>
      <c r="I91" s="499"/>
      <c r="J91" s="499"/>
      <c r="K91" s="488"/>
      <c r="L91" s="488"/>
      <c r="M91" s="488"/>
      <c r="N91" s="488"/>
      <c r="O91" s="485"/>
      <c r="P91" s="485"/>
      <c r="Q91" s="485"/>
      <c r="R91" s="488"/>
      <c r="S91" s="488"/>
      <c r="T91" s="488"/>
      <c r="U91" s="488"/>
      <c r="V91" s="491"/>
      <c r="W91" s="488"/>
      <c r="X91" s="485"/>
      <c r="Y91" s="485"/>
      <c r="Z91" s="485"/>
      <c r="AA91" s="485"/>
      <c r="AB91" s="488"/>
    </row>
    <row r="92" ht="18.0" customHeight="1">
      <c r="A92" s="485"/>
      <c r="B92" s="486"/>
      <c r="C92" s="486"/>
      <c r="D92" s="486"/>
      <c r="E92" s="486"/>
      <c r="F92" s="493"/>
      <c r="G92" s="493"/>
      <c r="H92" s="486"/>
      <c r="I92" s="499"/>
      <c r="J92" s="499"/>
      <c r="K92" s="488"/>
      <c r="L92" s="488"/>
      <c r="M92" s="488"/>
      <c r="N92" s="488"/>
      <c r="O92" s="485"/>
      <c r="P92" s="485"/>
      <c r="Q92" s="485"/>
      <c r="R92" s="488"/>
      <c r="S92" s="488"/>
      <c r="T92" s="488"/>
      <c r="U92" s="488"/>
      <c r="V92" s="491"/>
      <c r="W92" s="488"/>
      <c r="X92" s="485"/>
      <c r="Y92" s="485"/>
      <c r="Z92" s="485"/>
      <c r="AA92" s="485"/>
      <c r="AB92" s="488"/>
    </row>
    <row r="93" ht="18.0" customHeight="1">
      <c r="A93" s="485"/>
      <c r="B93" s="486"/>
      <c r="C93" s="486"/>
      <c r="D93" s="486"/>
      <c r="E93" s="486"/>
      <c r="F93" s="493"/>
      <c r="G93" s="493"/>
      <c r="H93" s="486"/>
      <c r="I93" s="499"/>
      <c r="J93" s="499"/>
      <c r="K93" s="488"/>
      <c r="L93" s="488"/>
      <c r="M93" s="488"/>
      <c r="N93" s="488"/>
      <c r="O93" s="485"/>
      <c r="P93" s="485"/>
      <c r="Q93" s="485"/>
      <c r="R93" s="488"/>
      <c r="S93" s="488"/>
      <c r="T93" s="488"/>
      <c r="U93" s="488"/>
      <c r="V93" s="491"/>
      <c r="W93" s="488"/>
      <c r="X93" s="485"/>
      <c r="Y93" s="485"/>
      <c r="Z93" s="485"/>
      <c r="AA93" s="485"/>
      <c r="AB93" s="488"/>
    </row>
    <row r="94" ht="18.0" customHeight="1">
      <c r="A94" s="485"/>
      <c r="B94" s="486"/>
      <c r="C94" s="486"/>
      <c r="D94" s="486"/>
      <c r="E94" s="486"/>
      <c r="F94" s="493"/>
      <c r="G94" s="493"/>
      <c r="H94" s="486"/>
      <c r="I94" s="499"/>
      <c r="J94" s="499"/>
      <c r="K94" s="488"/>
      <c r="L94" s="488"/>
      <c r="M94" s="488"/>
      <c r="N94" s="488"/>
      <c r="O94" s="485"/>
      <c r="P94" s="485"/>
      <c r="Q94" s="485"/>
      <c r="R94" s="488"/>
      <c r="S94" s="488"/>
      <c r="T94" s="488"/>
      <c r="U94" s="488"/>
      <c r="V94" s="491"/>
      <c r="W94" s="488"/>
      <c r="X94" s="485"/>
      <c r="Y94" s="485"/>
      <c r="Z94" s="485"/>
      <c r="AA94" s="485"/>
      <c r="AB94" s="488"/>
    </row>
    <row r="95" ht="18.0" customHeight="1">
      <c r="A95" s="485"/>
      <c r="B95" s="486"/>
      <c r="C95" s="486"/>
      <c r="D95" s="486"/>
      <c r="E95" s="486"/>
      <c r="F95" s="493"/>
      <c r="G95" s="493"/>
      <c r="H95" s="486"/>
      <c r="I95" s="499"/>
      <c r="J95" s="499"/>
      <c r="K95" s="488"/>
      <c r="L95" s="488"/>
      <c r="M95" s="488"/>
      <c r="N95" s="488"/>
      <c r="O95" s="485"/>
      <c r="P95" s="485"/>
      <c r="Q95" s="485"/>
      <c r="R95" s="488"/>
      <c r="S95" s="488"/>
      <c r="T95" s="488"/>
      <c r="U95" s="488"/>
      <c r="V95" s="491"/>
      <c r="W95" s="488"/>
      <c r="X95" s="485"/>
      <c r="Y95" s="485"/>
      <c r="Z95" s="485"/>
      <c r="AA95" s="485"/>
      <c r="AB95" s="488"/>
    </row>
    <row r="96" ht="18.0" customHeight="1">
      <c r="A96" s="485"/>
      <c r="B96" s="486"/>
      <c r="C96" s="486"/>
      <c r="D96" s="486"/>
      <c r="E96" s="486"/>
      <c r="F96" s="493"/>
      <c r="G96" s="493"/>
      <c r="H96" s="486"/>
      <c r="I96" s="499"/>
      <c r="J96" s="499"/>
      <c r="K96" s="488"/>
      <c r="L96" s="488"/>
      <c r="M96" s="488"/>
      <c r="N96" s="488"/>
      <c r="O96" s="485"/>
      <c r="P96" s="485"/>
      <c r="Q96" s="485"/>
      <c r="R96" s="488"/>
      <c r="S96" s="488"/>
      <c r="T96" s="488"/>
      <c r="U96" s="488"/>
      <c r="V96" s="491"/>
      <c r="W96" s="488"/>
      <c r="X96" s="485"/>
      <c r="Y96" s="485"/>
      <c r="Z96" s="485"/>
      <c r="AA96" s="485"/>
      <c r="AB96" s="488"/>
    </row>
    <row r="97" ht="18.0" customHeight="1">
      <c r="A97" s="485"/>
      <c r="B97" s="486"/>
      <c r="C97" s="486"/>
      <c r="D97" s="486"/>
      <c r="E97" s="486"/>
      <c r="F97" s="493"/>
      <c r="G97" s="493"/>
      <c r="H97" s="486"/>
      <c r="I97" s="499"/>
      <c r="J97" s="499"/>
      <c r="K97" s="488"/>
      <c r="L97" s="488"/>
      <c r="M97" s="488"/>
      <c r="N97" s="488"/>
      <c r="O97" s="485"/>
      <c r="P97" s="485"/>
      <c r="Q97" s="485"/>
      <c r="R97" s="488"/>
      <c r="S97" s="488"/>
      <c r="T97" s="488"/>
      <c r="U97" s="488"/>
      <c r="V97" s="491"/>
      <c r="W97" s="488"/>
      <c r="X97" s="485"/>
      <c r="Y97" s="485"/>
      <c r="Z97" s="485"/>
      <c r="AA97" s="485"/>
      <c r="AB97" s="488"/>
    </row>
    <row r="98" ht="18.0" customHeight="1">
      <c r="A98" s="485"/>
      <c r="B98" s="486"/>
      <c r="C98" s="486"/>
      <c r="D98" s="486"/>
      <c r="E98" s="486"/>
      <c r="F98" s="493"/>
      <c r="G98" s="493"/>
      <c r="H98" s="486"/>
      <c r="I98" s="499"/>
      <c r="J98" s="499"/>
      <c r="K98" s="488"/>
      <c r="L98" s="488"/>
      <c r="M98" s="488"/>
      <c r="N98" s="488"/>
      <c r="O98" s="485"/>
      <c r="P98" s="485"/>
      <c r="Q98" s="485"/>
      <c r="R98" s="488"/>
      <c r="S98" s="488"/>
      <c r="T98" s="488"/>
      <c r="U98" s="488"/>
      <c r="V98" s="491"/>
      <c r="W98" s="488"/>
      <c r="X98" s="485"/>
      <c r="Y98" s="485"/>
      <c r="Z98" s="485"/>
      <c r="AA98" s="485"/>
      <c r="AB98" s="488"/>
    </row>
    <row r="99" ht="18.0" customHeight="1">
      <c r="A99" s="485"/>
      <c r="B99" s="486"/>
      <c r="C99" s="486"/>
      <c r="D99" s="486"/>
      <c r="E99" s="486"/>
      <c r="F99" s="493"/>
      <c r="G99" s="493"/>
      <c r="H99" s="486"/>
      <c r="I99" s="499"/>
      <c r="J99" s="499"/>
      <c r="K99" s="488"/>
      <c r="L99" s="488"/>
      <c r="M99" s="488"/>
      <c r="N99" s="488"/>
      <c r="O99" s="485"/>
      <c r="P99" s="485"/>
      <c r="Q99" s="485"/>
      <c r="R99" s="488"/>
      <c r="S99" s="488"/>
      <c r="T99" s="488"/>
      <c r="U99" s="488"/>
      <c r="V99" s="491"/>
      <c r="W99" s="488"/>
      <c r="X99" s="485"/>
      <c r="Y99" s="485"/>
      <c r="Z99" s="485"/>
      <c r="AA99" s="485"/>
      <c r="AB99" s="488"/>
    </row>
    <row r="100" ht="18.0" customHeight="1">
      <c r="A100" s="485"/>
      <c r="B100" s="486"/>
      <c r="C100" s="486"/>
      <c r="D100" s="486"/>
      <c r="E100" s="486"/>
      <c r="F100" s="493"/>
      <c r="G100" s="493"/>
      <c r="H100" s="486"/>
      <c r="I100" s="499"/>
      <c r="J100" s="499"/>
      <c r="K100" s="488"/>
      <c r="L100" s="488"/>
      <c r="M100" s="488"/>
      <c r="N100" s="488"/>
      <c r="O100" s="485"/>
      <c r="P100" s="485"/>
      <c r="Q100" s="485"/>
      <c r="R100" s="488"/>
      <c r="S100" s="488"/>
      <c r="T100" s="488"/>
      <c r="U100" s="488"/>
      <c r="V100" s="491"/>
      <c r="W100" s="488"/>
      <c r="X100" s="485"/>
      <c r="Y100" s="485"/>
      <c r="Z100" s="485"/>
      <c r="AA100" s="485"/>
      <c r="AB100" s="488"/>
    </row>
    <row r="101" ht="18.0" customHeight="1">
      <c r="A101" s="485"/>
      <c r="B101" s="486"/>
      <c r="C101" s="486"/>
      <c r="D101" s="486"/>
      <c r="E101" s="486"/>
      <c r="F101" s="493"/>
      <c r="G101" s="493"/>
      <c r="H101" s="486"/>
      <c r="I101" s="499"/>
      <c r="J101" s="499"/>
      <c r="K101" s="488"/>
      <c r="L101" s="488"/>
      <c r="M101" s="488"/>
      <c r="N101" s="488"/>
      <c r="O101" s="485"/>
      <c r="P101" s="485"/>
      <c r="Q101" s="485"/>
      <c r="R101" s="488"/>
      <c r="S101" s="488"/>
      <c r="T101" s="488"/>
      <c r="U101" s="488"/>
      <c r="V101" s="491"/>
      <c r="W101" s="488"/>
      <c r="X101" s="485"/>
      <c r="Y101" s="485"/>
      <c r="Z101" s="485"/>
      <c r="AA101" s="485"/>
      <c r="AB101" s="488"/>
    </row>
    <row r="102" ht="18.0" customHeight="1">
      <c r="A102" s="485"/>
      <c r="B102" s="486"/>
      <c r="C102" s="486"/>
      <c r="D102" s="486"/>
      <c r="E102" s="486"/>
      <c r="F102" s="493"/>
      <c r="G102" s="493"/>
      <c r="H102" s="486"/>
      <c r="I102" s="499"/>
      <c r="J102" s="499"/>
      <c r="K102" s="488"/>
      <c r="L102" s="488"/>
      <c r="M102" s="488"/>
      <c r="N102" s="488"/>
      <c r="O102" s="485"/>
      <c r="P102" s="485"/>
      <c r="Q102" s="485"/>
      <c r="R102" s="488"/>
      <c r="S102" s="488"/>
      <c r="T102" s="488"/>
      <c r="U102" s="488"/>
      <c r="V102" s="491"/>
      <c r="W102" s="488"/>
      <c r="X102" s="485"/>
      <c r="Y102" s="485"/>
      <c r="Z102" s="485"/>
      <c r="AA102" s="485"/>
      <c r="AB102" s="488"/>
    </row>
    <row r="103" ht="18.0" customHeight="1">
      <c r="A103" s="485"/>
      <c r="B103" s="486"/>
      <c r="C103" s="486"/>
      <c r="D103" s="486"/>
      <c r="E103" s="486"/>
      <c r="F103" s="493"/>
      <c r="G103" s="493"/>
      <c r="H103" s="486"/>
      <c r="I103" s="499"/>
      <c r="J103" s="499"/>
      <c r="K103" s="488"/>
      <c r="L103" s="488"/>
      <c r="M103" s="488"/>
      <c r="N103" s="488"/>
      <c r="O103" s="485"/>
      <c r="P103" s="485"/>
      <c r="Q103" s="485"/>
      <c r="R103" s="488"/>
      <c r="S103" s="488"/>
      <c r="T103" s="488"/>
      <c r="U103" s="488"/>
      <c r="V103" s="491"/>
      <c r="W103" s="488"/>
      <c r="X103" s="485"/>
      <c r="Y103" s="485"/>
      <c r="Z103" s="485"/>
      <c r="AA103" s="485"/>
      <c r="AB103" s="488"/>
    </row>
    <row r="104" ht="18.0" customHeight="1">
      <c r="A104" s="485"/>
      <c r="B104" s="486"/>
      <c r="C104" s="486"/>
      <c r="D104" s="486"/>
      <c r="E104" s="486"/>
      <c r="F104" s="493"/>
      <c r="G104" s="493"/>
      <c r="H104" s="486"/>
      <c r="I104" s="499"/>
      <c r="J104" s="499"/>
      <c r="K104" s="488"/>
      <c r="L104" s="488"/>
      <c r="M104" s="488"/>
      <c r="N104" s="488"/>
      <c r="O104" s="485"/>
      <c r="P104" s="485"/>
      <c r="Q104" s="485"/>
      <c r="R104" s="488"/>
      <c r="S104" s="488"/>
      <c r="T104" s="488"/>
      <c r="U104" s="488"/>
      <c r="V104" s="491"/>
      <c r="W104" s="488"/>
      <c r="X104" s="485"/>
      <c r="Y104" s="485"/>
      <c r="Z104" s="485"/>
      <c r="AA104" s="485"/>
      <c r="AB104" s="488"/>
    </row>
    <row r="105" ht="18.0" customHeight="1">
      <c r="A105" s="485"/>
      <c r="B105" s="486"/>
      <c r="C105" s="486"/>
      <c r="D105" s="486"/>
      <c r="E105" s="486"/>
      <c r="F105" s="493"/>
      <c r="G105" s="493"/>
      <c r="H105" s="486"/>
      <c r="I105" s="499"/>
      <c r="J105" s="499"/>
      <c r="K105" s="488"/>
      <c r="L105" s="488"/>
      <c r="M105" s="488"/>
      <c r="N105" s="488"/>
      <c r="O105" s="485"/>
      <c r="P105" s="485"/>
      <c r="Q105" s="485"/>
      <c r="R105" s="488"/>
      <c r="S105" s="488"/>
      <c r="T105" s="488"/>
      <c r="U105" s="488"/>
      <c r="V105" s="491"/>
      <c r="W105" s="488"/>
      <c r="X105" s="485"/>
      <c r="Y105" s="485"/>
      <c r="Z105" s="485"/>
      <c r="AA105" s="485"/>
      <c r="AB105" s="488"/>
    </row>
    <row r="106" ht="18.0" customHeight="1">
      <c r="A106" s="485"/>
      <c r="B106" s="486"/>
      <c r="C106" s="486"/>
      <c r="D106" s="486"/>
      <c r="E106" s="486"/>
      <c r="F106" s="493"/>
      <c r="G106" s="493"/>
      <c r="H106" s="486"/>
      <c r="I106" s="499"/>
      <c r="J106" s="499"/>
      <c r="K106" s="488"/>
      <c r="L106" s="488"/>
      <c r="M106" s="488"/>
      <c r="N106" s="488"/>
      <c r="O106" s="485"/>
      <c r="P106" s="485"/>
      <c r="Q106" s="485"/>
      <c r="R106" s="488"/>
      <c r="S106" s="488"/>
      <c r="T106" s="488"/>
      <c r="U106" s="488"/>
      <c r="V106" s="491"/>
      <c r="W106" s="488"/>
      <c r="X106" s="485"/>
      <c r="Y106" s="485"/>
      <c r="Z106" s="485"/>
      <c r="AA106" s="485"/>
      <c r="AB106" s="488"/>
    </row>
    <row r="107" ht="18.0" customHeight="1">
      <c r="A107" s="485"/>
      <c r="B107" s="486"/>
      <c r="C107" s="486"/>
      <c r="D107" s="486"/>
      <c r="E107" s="486"/>
      <c r="F107" s="493"/>
      <c r="G107" s="493"/>
      <c r="H107" s="486"/>
      <c r="I107" s="499"/>
      <c r="J107" s="499"/>
      <c r="K107" s="488"/>
      <c r="L107" s="488"/>
      <c r="M107" s="488"/>
      <c r="N107" s="488"/>
      <c r="O107" s="485"/>
      <c r="P107" s="485"/>
      <c r="Q107" s="485"/>
      <c r="R107" s="488"/>
      <c r="S107" s="488"/>
      <c r="T107" s="488"/>
      <c r="U107" s="488"/>
      <c r="V107" s="491"/>
      <c r="W107" s="488"/>
      <c r="X107" s="485"/>
      <c r="Y107" s="485"/>
      <c r="Z107" s="485"/>
      <c r="AA107" s="485"/>
      <c r="AB107" s="488"/>
    </row>
    <row r="108" ht="18.0" customHeight="1">
      <c r="A108" s="485"/>
      <c r="B108" s="486"/>
      <c r="C108" s="486"/>
      <c r="D108" s="486"/>
      <c r="E108" s="486"/>
      <c r="F108" s="493"/>
      <c r="G108" s="493"/>
      <c r="H108" s="486"/>
      <c r="I108" s="499"/>
      <c r="J108" s="499"/>
      <c r="K108" s="488"/>
      <c r="L108" s="488"/>
      <c r="M108" s="488"/>
      <c r="N108" s="488"/>
      <c r="O108" s="485"/>
      <c r="P108" s="485"/>
      <c r="Q108" s="485"/>
      <c r="R108" s="488"/>
      <c r="S108" s="488"/>
      <c r="T108" s="488"/>
      <c r="U108" s="488"/>
      <c r="V108" s="491"/>
      <c r="W108" s="488"/>
      <c r="X108" s="485"/>
      <c r="Y108" s="485"/>
      <c r="Z108" s="485"/>
      <c r="AA108" s="485"/>
      <c r="AB108" s="488"/>
    </row>
    <row r="109" ht="18.0" customHeight="1">
      <c r="A109" s="485"/>
      <c r="B109" s="486"/>
      <c r="C109" s="486"/>
      <c r="D109" s="486"/>
      <c r="E109" s="486"/>
      <c r="F109" s="493"/>
      <c r="G109" s="493"/>
      <c r="H109" s="486"/>
      <c r="I109" s="499"/>
      <c r="J109" s="499"/>
      <c r="K109" s="488"/>
      <c r="L109" s="488"/>
      <c r="M109" s="488"/>
      <c r="N109" s="488"/>
      <c r="O109" s="485"/>
      <c r="P109" s="485"/>
      <c r="Q109" s="485"/>
      <c r="R109" s="488"/>
      <c r="S109" s="488"/>
      <c r="T109" s="488"/>
      <c r="U109" s="488"/>
      <c r="V109" s="491"/>
      <c r="W109" s="488"/>
      <c r="X109" s="485"/>
      <c r="Y109" s="485"/>
      <c r="Z109" s="485"/>
      <c r="AA109" s="485"/>
      <c r="AB109" s="488"/>
    </row>
    <row r="110" ht="18.0" customHeight="1">
      <c r="A110" s="485"/>
      <c r="B110" s="486"/>
      <c r="C110" s="486"/>
      <c r="D110" s="486"/>
      <c r="E110" s="486"/>
      <c r="F110" s="493"/>
      <c r="G110" s="493"/>
      <c r="H110" s="486"/>
      <c r="I110" s="499"/>
      <c r="J110" s="499"/>
      <c r="K110" s="488"/>
      <c r="L110" s="488"/>
      <c r="M110" s="488"/>
      <c r="N110" s="488"/>
      <c r="O110" s="485"/>
      <c r="P110" s="485"/>
      <c r="Q110" s="485"/>
      <c r="R110" s="488"/>
      <c r="S110" s="488"/>
      <c r="T110" s="488"/>
      <c r="U110" s="488"/>
      <c r="V110" s="491"/>
      <c r="W110" s="488"/>
      <c r="X110" s="485"/>
      <c r="Y110" s="485"/>
      <c r="Z110" s="485"/>
      <c r="AA110" s="485"/>
      <c r="AB110" s="488"/>
    </row>
    <row r="111" ht="18.0" customHeight="1">
      <c r="A111" s="485"/>
      <c r="B111" s="486"/>
      <c r="C111" s="486"/>
      <c r="D111" s="486"/>
      <c r="E111" s="486"/>
      <c r="F111" s="493"/>
      <c r="G111" s="493"/>
      <c r="H111" s="486"/>
      <c r="I111" s="499"/>
      <c r="J111" s="499"/>
      <c r="K111" s="488"/>
      <c r="L111" s="488"/>
      <c r="M111" s="488"/>
      <c r="N111" s="488"/>
      <c r="O111" s="485"/>
      <c r="P111" s="485"/>
      <c r="Q111" s="485"/>
      <c r="R111" s="488"/>
      <c r="S111" s="488"/>
      <c r="T111" s="488"/>
      <c r="U111" s="488"/>
      <c r="V111" s="491"/>
      <c r="W111" s="488"/>
      <c r="X111" s="485"/>
      <c r="Y111" s="485"/>
      <c r="Z111" s="485"/>
      <c r="AA111" s="485"/>
      <c r="AB111" s="488"/>
    </row>
    <row r="112" ht="18.0" customHeight="1">
      <c r="A112" s="485"/>
      <c r="B112" s="486"/>
      <c r="C112" s="486"/>
      <c r="D112" s="486"/>
      <c r="E112" s="486"/>
      <c r="F112" s="493"/>
      <c r="G112" s="493"/>
      <c r="H112" s="486"/>
      <c r="I112" s="499"/>
      <c r="J112" s="499"/>
      <c r="K112" s="488"/>
      <c r="L112" s="488"/>
      <c r="M112" s="488"/>
      <c r="N112" s="488"/>
      <c r="O112" s="485"/>
      <c r="P112" s="485"/>
      <c r="Q112" s="485"/>
      <c r="R112" s="488"/>
      <c r="S112" s="488"/>
      <c r="T112" s="488"/>
      <c r="U112" s="488"/>
      <c r="V112" s="491"/>
      <c r="W112" s="488"/>
      <c r="X112" s="485"/>
      <c r="Y112" s="485"/>
      <c r="Z112" s="485"/>
      <c r="AA112" s="485"/>
      <c r="AB112" s="488"/>
    </row>
    <row r="113" ht="18.0" customHeight="1">
      <c r="A113" s="485"/>
      <c r="B113" s="486"/>
      <c r="C113" s="486"/>
      <c r="D113" s="486"/>
      <c r="E113" s="486"/>
      <c r="F113" s="493"/>
      <c r="G113" s="493"/>
      <c r="H113" s="486"/>
      <c r="I113" s="499"/>
      <c r="J113" s="499"/>
      <c r="K113" s="488"/>
      <c r="L113" s="488"/>
      <c r="M113" s="488"/>
      <c r="N113" s="488"/>
      <c r="O113" s="485"/>
      <c r="P113" s="485"/>
      <c r="Q113" s="485"/>
      <c r="R113" s="488"/>
      <c r="S113" s="488"/>
      <c r="T113" s="488"/>
      <c r="U113" s="488"/>
      <c r="V113" s="491"/>
      <c r="W113" s="488"/>
      <c r="X113" s="485"/>
      <c r="Y113" s="485"/>
      <c r="Z113" s="485"/>
      <c r="AA113" s="485"/>
      <c r="AB113" s="488"/>
    </row>
    <row r="114" ht="18.0" customHeight="1">
      <c r="A114" s="485"/>
      <c r="B114" s="486"/>
      <c r="C114" s="486"/>
      <c r="D114" s="486"/>
      <c r="E114" s="486"/>
      <c r="F114" s="493"/>
      <c r="G114" s="493"/>
      <c r="H114" s="486"/>
      <c r="I114" s="499"/>
      <c r="J114" s="499"/>
      <c r="K114" s="488"/>
      <c r="L114" s="488"/>
      <c r="M114" s="488"/>
      <c r="N114" s="488"/>
      <c r="O114" s="485"/>
      <c r="P114" s="485"/>
      <c r="Q114" s="485"/>
      <c r="R114" s="488"/>
      <c r="S114" s="488"/>
      <c r="T114" s="488"/>
      <c r="U114" s="488"/>
      <c r="V114" s="491"/>
      <c r="W114" s="488"/>
      <c r="X114" s="485"/>
      <c r="Y114" s="485"/>
      <c r="Z114" s="485"/>
      <c r="AA114" s="485"/>
      <c r="AB114" s="488"/>
    </row>
    <row r="115" ht="18.0" customHeight="1">
      <c r="A115" s="485"/>
      <c r="B115" s="486"/>
      <c r="C115" s="486"/>
      <c r="D115" s="486"/>
      <c r="E115" s="486"/>
      <c r="F115" s="493"/>
      <c r="G115" s="493"/>
      <c r="H115" s="486"/>
      <c r="I115" s="499"/>
      <c r="J115" s="499"/>
      <c r="K115" s="488"/>
      <c r="L115" s="488"/>
      <c r="M115" s="488"/>
      <c r="N115" s="488"/>
      <c r="O115" s="485"/>
      <c r="P115" s="485"/>
      <c r="Q115" s="485"/>
      <c r="R115" s="488"/>
      <c r="S115" s="488"/>
      <c r="T115" s="488"/>
      <c r="U115" s="488"/>
      <c r="V115" s="491"/>
      <c r="W115" s="488"/>
      <c r="X115" s="485"/>
      <c r="Y115" s="485"/>
      <c r="Z115" s="485"/>
      <c r="AA115" s="485"/>
      <c r="AB115" s="488"/>
    </row>
    <row r="116" ht="18.0" customHeight="1">
      <c r="A116" s="485"/>
      <c r="B116" s="486"/>
      <c r="C116" s="486"/>
      <c r="D116" s="486"/>
      <c r="E116" s="486"/>
      <c r="F116" s="493"/>
      <c r="G116" s="493"/>
      <c r="H116" s="486"/>
      <c r="I116" s="499"/>
      <c r="J116" s="499"/>
      <c r="K116" s="488"/>
      <c r="L116" s="488"/>
      <c r="M116" s="488"/>
      <c r="N116" s="488"/>
      <c r="O116" s="485"/>
      <c r="P116" s="485"/>
      <c r="Q116" s="485"/>
      <c r="R116" s="488"/>
      <c r="S116" s="488"/>
      <c r="T116" s="488"/>
      <c r="U116" s="488"/>
      <c r="V116" s="491"/>
      <c r="W116" s="488"/>
      <c r="X116" s="485"/>
      <c r="Y116" s="485"/>
      <c r="Z116" s="485"/>
      <c r="AA116" s="485"/>
      <c r="AB116" s="488"/>
    </row>
    <row r="117" ht="18.0" customHeight="1">
      <c r="A117" s="485"/>
      <c r="B117" s="486"/>
      <c r="C117" s="486"/>
      <c r="D117" s="486"/>
      <c r="E117" s="486"/>
      <c r="F117" s="493"/>
      <c r="G117" s="493"/>
      <c r="H117" s="486"/>
      <c r="I117" s="499"/>
      <c r="J117" s="499"/>
      <c r="K117" s="488"/>
      <c r="L117" s="488"/>
      <c r="M117" s="488"/>
      <c r="N117" s="488"/>
      <c r="O117" s="485"/>
      <c r="P117" s="485"/>
      <c r="Q117" s="485"/>
      <c r="R117" s="488"/>
      <c r="S117" s="488"/>
      <c r="T117" s="488"/>
      <c r="U117" s="488"/>
      <c r="V117" s="491"/>
      <c r="W117" s="488"/>
      <c r="X117" s="485"/>
      <c r="Y117" s="485"/>
      <c r="Z117" s="485"/>
      <c r="AA117" s="485"/>
      <c r="AB117" s="488"/>
    </row>
    <row r="118" ht="18.0" customHeight="1">
      <c r="A118" s="485"/>
      <c r="B118" s="486"/>
      <c r="C118" s="486"/>
      <c r="D118" s="486"/>
      <c r="E118" s="486"/>
      <c r="F118" s="493"/>
      <c r="G118" s="493"/>
      <c r="H118" s="486"/>
      <c r="I118" s="499"/>
      <c r="J118" s="499"/>
      <c r="K118" s="488"/>
      <c r="L118" s="488"/>
      <c r="M118" s="488"/>
      <c r="N118" s="488"/>
      <c r="O118" s="485"/>
      <c r="P118" s="485"/>
      <c r="Q118" s="485"/>
      <c r="R118" s="488"/>
      <c r="S118" s="488"/>
      <c r="T118" s="488"/>
      <c r="U118" s="488"/>
      <c r="V118" s="491"/>
      <c r="W118" s="488"/>
      <c r="X118" s="485"/>
      <c r="Y118" s="485"/>
      <c r="Z118" s="485"/>
      <c r="AA118" s="485"/>
      <c r="AB118" s="488"/>
    </row>
    <row r="119" ht="18.0" customHeight="1">
      <c r="A119" s="485"/>
      <c r="B119" s="486"/>
      <c r="C119" s="486"/>
      <c r="D119" s="486"/>
      <c r="E119" s="486"/>
      <c r="F119" s="493"/>
      <c r="G119" s="493"/>
      <c r="H119" s="486"/>
      <c r="I119" s="499"/>
      <c r="J119" s="499"/>
      <c r="K119" s="488"/>
      <c r="L119" s="488"/>
      <c r="M119" s="488"/>
      <c r="N119" s="488"/>
      <c r="O119" s="485"/>
      <c r="P119" s="485"/>
      <c r="Q119" s="485"/>
      <c r="R119" s="488"/>
      <c r="S119" s="488"/>
      <c r="T119" s="488"/>
      <c r="U119" s="488"/>
      <c r="V119" s="491"/>
      <c r="W119" s="488"/>
      <c r="X119" s="485"/>
      <c r="Y119" s="485"/>
      <c r="Z119" s="485"/>
      <c r="AA119" s="485"/>
      <c r="AB119" s="488"/>
    </row>
    <row r="120" ht="18.0" customHeight="1">
      <c r="A120" s="485"/>
      <c r="B120" s="486"/>
      <c r="C120" s="486"/>
      <c r="D120" s="486"/>
      <c r="E120" s="486"/>
      <c r="F120" s="493"/>
      <c r="G120" s="493"/>
      <c r="H120" s="486"/>
      <c r="I120" s="499"/>
      <c r="J120" s="499"/>
      <c r="K120" s="488"/>
      <c r="L120" s="488"/>
      <c r="M120" s="488"/>
      <c r="N120" s="488"/>
      <c r="O120" s="485"/>
      <c r="P120" s="485"/>
      <c r="Q120" s="485"/>
      <c r="R120" s="488"/>
      <c r="S120" s="488"/>
      <c r="T120" s="488"/>
      <c r="U120" s="488"/>
      <c r="V120" s="491"/>
      <c r="W120" s="488"/>
      <c r="X120" s="485"/>
      <c r="Y120" s="485"/>
      <c r="Z120" s="485"/>
      <c r="AA120" s="485"/>
      <c r="AB120" s="488"/>
    </row>
    <row r="121" ht="18.0" customHeight="1">
      <c r="A121" s="485"/>
      <c r="B121" s="486"/>
      <c r="C121" s="486"/>
      <c r="D121" s="486"/>
      <c r="E121" s="486"/>
      <c r="F121" s="493"/>
      <c r="G121" s="493"/>
      <c r="H121" s="486"/>
      <c r="I121" s="499"/>
      <c r="J121" s="499"/>
      <c r="K121" s="488"/>
      <c r="L121" s="488"/>
      <c r="M121" s="488"/>
      <c r="N121" s="488"/>
      <c r="O121" s="485"/>
      <c r="P121" s="485"/>
      <c r="Q121" s="485"/>
      <c r="R121" s="488"/>
      <c r="S121" s="488"/>
      <c r="T121" s="488"/>
      <c r="U121" s="488"/>
      <c r="V121" s="491"/>
      <c r="W121" s="488"/>
      <c r="X121" s="485"/>
      <c r="Y121" s="485"/>
      <c r="Z121" s="485"/>
      <c r="AA121" s="485"/>
      <c r="AB121" s="488"/>
    </row>
    <row r="122" ht="18.0" customHeight="1">
      <c r="A122" s="485"/>
      <c r="B122" s="486"/>
      <c r="C122" s="486"/>
      <c r="D122" s="486"/>
      <c r="E122" s="486"/>
      <c r="F122" s="493"/>
      <c r="G122" s="493"/>
      <c r="H122" s="486"/>
      <c r="I122" s="499"/>
      <c r="J122" s="499"/>
      <c r="K122" s="488"/>
      <c r="L122" s="488"/>
      <c r="M122" s="488"/>
      <c r="N122" s="488"/>
      <c r="O122" s="485"/>
      <c r="P122" s="485"/>
      <c r="Q122" s="485"/>
      <c r="R122" s="488"/>
      <c r="S122" s="488"/>
      <c r="T122" s="488"/>
      <c r="U122" s="488"/>
      <c r="V122" s="491"/>
      <c r="W122" s="488"/>
      <c r="X122" s="485"/>
      <c r="Y122" s="485"/>
      <c r="Z122" s="485"/>
      <c r="AA122" s="485"/>
      <c r="AB122" s="488"/>
    </row>
    <row r="123" ht="18.0" customHeight="1">
      <c r="A123" s="485"/>
      <c r="B123" s="486"/>
      <c r="C123" s="486"/>
      <c r="D123" s="486"/>
      <c r="E123" s="486"/>
      <c r="F123" s="493"/>
      <c r="G123" s="493"/>
      <c r="H123" s="486"/>
      <c r="I123" s="499"/>
      <c r="J123" s="499"/>
      <c r="K123" s="488"/>
      <c r="L123" s="488"/>
      <c r="M123" s="488"/>
      <c r="N123" s="488"/>
      <c r="O123" s="485"/>
      <c r="P123" s="485"/>
      <c r="Q123" s="485"/>
      <c r="R123" s="488"/>
      <c r="S123" s="488"/>
      <c r="T123" s="488"/>
      <c r="U123" s="488"/>
      <c r="V123" s="491"/>
      <c r="W123" s="488"/>
      <c r="X123" s="485"/>
      <c r="Y123" s="485"/>
      <c r="Z123" s="485"/>
      <c r="AA123" s="485"/>
      <c r="AB123" s="488"/>
    </row>
    <row r="124" ht="18.0" customHeight="1">
      <c r="A124" s="485"/>
      <c r="B124" s="486"/>
      <c r="C124" s="486"/>
      <c r="D124" s="486"/>
      <c r="E124" s="486"/>
      <c r="F124" s="493"/>
      <c r="G124" s="493"/>
      <c r="H124" s="486"/>
      <c r="I124" s="499"/>
      <c r="J124" s="499"/>
      <c r="K124" s="488"/>
      <c r="L124" s="488"/>
      <c r="M124" s="488"/>
      <c r="N124" s="488"/>
      <c r="O124" s="485"/>
      <c r="P124" s="485"/>
      <c r="Q124" s="485"/>
      <c r="R124" s="488"/>
      <c r="S124" s="488"/>
      <c r="T124" s="488"/>
      <c r="U124" s="488"/>
      <c r="V124" s="491"/>
      <c r="W124" s="488"/>
      <c r="X124" s="485"/>
      <c r="Y124" s="485"/>
      <c r="Z124" s="485"/>
      <c r="AA124" s="485"/>
      <c r="AB124" s="488"/>
    </row>
    <row r="125" ht="18.0" customHeight="1">
      <c r="A125" s="485"/>
      <c r="B125" s="486"/>
      <c r="C125" s="486"/>
      <c r="D125" s="486"/>
      <c r="E125" s="486"/>
      <c r="F125" s="493"/>
      <c r="G125" s="493"/>
      <c r="H125" s="486"/>
      <c r="I125" s="499"/>
      <c r="J125" s="499"/>
      <c r="K125" s="488"/>
      <c r="L125" s="488"/>
      <c r="M125" s="488"/>
      <c r="N125" s="488"/>
      <c r="O125" s="485"/>
      <c r="P125" s="485"/>
      <c r="Q125" s="485"/>
      <c r="R125" s="488"/>
      <c r="S125" s="488"/>
      <c r="T125" s="488"/>
      <c r="U125" s="488"/>
      <c r="V125" s="491"/>
      <c r="W125" s="488"/>
      <c r="X125" s="485"/>
      <c r="Y125" s="485"/>
      <c r="Z125" s="485"/>
      <c r="AA125" s="485"/>
      <c r="AB125" s="488"/>
    </row>
    <row r="126" ht="18.0" customHeight="1">
      <c r="A126" s="485"/>
      <c r="B126" s="486"/>
      <c r="C126" s="486"/>
      <c r="D126" s="486"/>
      <c r="E126" s="486"/>
      <c r="F126" s="493"/>
      <c r="G126" s="493"/>
      <c r="H126" s="486"/>
      <c r="I126" s="499"/>
      <c r="J126" s="499"/>
      <c r="K126" s="488"/>
      <c r="L126" s="488"/>
      <c r="M126" s="488"/>
      <c r="N126" s="488"/>
      <c r="O126" s="485"/>
      <c r="P126" s="485"/>
      <c r="Q126" s="485"/>
      <c r="R126" s="488"/>
      <c r="S126" s="488"/>
      <c r="T126" s="488"/>
      <c r="U126" s="488"/>
      <c r="V126" s="491"/>
      <c r="W126" s="488"/>
      <c r="X126" s="485"/>
      <c r="Y126" s="485"/>
      <c r="Z126" s="485"/>
      <c r="AA126" s="485"/>
      <c r="AB126" s="488"/>
    </row>
    <row r="127" ht="18.0" customHeight="1">
      <c r="A127" s="485"/>
      <c r="B127" s="486"/>
      <c r="C127" s="486"/>
      <c r="D127" s="486"/>
      <c r="E127" s="486"/>
      <c r="F127" s="493"/>
      <c r="G127" s="493"/>
      <c r="H127" s="486"/>
      <c r="I127" s="499"/>
      <c r="J127" s="499"/>
      <c r="K127" s="488"/>
      <c r="L127" s="488"/>
      <c r="M127" s="488"/>
      <c r="N127" s="488"/>
      <c r="O127" s="485"/>
      <c r="P127" s="485"/>
      <c r="Q127" s="485"/>
      <c r="R127" s="488"/>
      <c r="S127" s="488"/>
      <c r="T127" s="488"/>
      <c r="U127" s="488"/>
      <c r="V127" s="491"/>
      <c r="W127" s="488"/>
      <c r="X127" s="485"/>
      <c r="Y127" s="485"/>
      <c r="Z127" s="485"/>
      <c r="AA127" s="485"/>
      <c r="AB127" s="488"/>
    </row>
    <row r="128" ht="18.0" customHeight="1">
      <c r="A128" s="485"/>
      <c r="B128" s="486"/>
      <c r="C128" s="486"/>
      <c r="D128" s="486"/>
      <c r="E128" s="486"/>
      <c r="F128" s="493"/>
      <c r="G128" s="493"/>
      <c r="H128" s="486"/>
      <c r="I128" s="499"/>
      <c r="J128" s="499"/>
      <c r="K128" s="488"/>
      <c r="L128" s="488"/>
      <c r="M128" s="488"/>
      <c r="N128" s="488"/>
      <c r="O128" s="485"/>
      <c r="P128" s="485"/>
      <c r="Q128" s="485"/>
      <c r="R128" s="488"/>
      <c r="S128" s="488"/>
      <c r="T128" s="488"/>
      <c r="U128" s="488"/>
      <c r="V128" s="491"/>
      <c r="W128" s="488"/>
      <c r="X128" s="485"/>
      <c r="Y128" s="485"/>
      <c r="Z128" s="485"/>
      <c r="AA128" s="485"/>
      <c r="AB128" s="488"/>
    </row>
    <row r="129" ht="18.0" customHeight="1">
      <c r="A129" s="485"/>
      <c r="B129" s="486"/>
      <c r="C129" s="486"/>
      <c r="D129" s="486"/>
      <c r="E129" s="486"/>
      <c r="F129" s="493"/>
      <c r="G129" s="493"/>
      <c r="H129" s="486"/>
      <c r="I129" s="499"/>
      <c r="J129" s="499"/>
      <c r="K129" s="488"/>
      <c r="L129" s="488"/>
      <c r="M129" s="488"/>
      <c r="N129" s="488"/>
      <c r="O129" s="485"/>
      <c r="P129" s="485"/>
      <c r="Q129" s="485"/>
      <c r="R129" s="488"/>
      <c r="S129" s="488"/>
      <c r="T129" s="488"/>
      <c r="U129" s="488"/>
      <c r="V129" s="491"/>
      <c r="W129" s="488"/>
      <c r="X129" s="485"/>
      <c r="Y129" s="485"/>
      <c r="Z129" s="485"/>
      <c r="AA129" s="485"/>
      <c r="AB129" s="488"/>
    </row>
    <row r="130" ht="18.0" customHeight="1">
      <c r="A130" s="485"/>
      <c r="B130" s="486"/>
      <c r="C130" s="486"/>
      <c r="D130" s="486"/>
      <c r="E130" s="486"/>
      <c r="F130" s="493"/>
      <c r="G130" s="493"/>
      <c r="H130" s="486"/>
      <c r="I130" s="499"/>
      <c r="J130" s="499"/>
      <c r="K130" s="488"/>
      <c r="L130" s="488"/>
      <c r="M130" s="488"/>
      <c r="N130" s="488"/>
      <c r="O130" s="485"/>
      <c r="P130" s="485"/>
      <c r="Q130" s="485"/>
      <c r="R130" s="488"/>
      <c r="S130" s="488"/>
      <c r="T130" s="488"/>
      <c r="U130" s="488"/>
      <c r="V130" s="491"/>
      <c r="W130" s="488"/>
      <c r="X130" s="485"/>
      <c r="Y130" s="485"/>
      <c r="Z130" s="485"/>
      <c r="AA130" s="485"/>
      <c r="AB130" s="488"/>
    </row>
    <row r="131" ht="18.0" customHeight="1">
      <c r="A131" s="485"/>
      <c r="B131" s="486"/>
      <c r="C131" s="486"/>
      <c r="D131" s="486"/>
      <c r="E131" s="486"/>
      <c r="F131" s="493"/>
      <c r="G131" s="493"/>
      <c r="H131" s="486"/>
      <c r="I131" s="499"/>
      <c r="J131" s="499"/>
      <c r="K131" s="488"/>
      <c r="L131" s="488"/>
      <c r="M131" s="488"/>
      <c r="N131" s="488"/>
      <c r="O131" s="485"/>
      <c r="P131" s="485"/>
      <c r="Q131" s="485"/>
      <c r="R131" s="488"/>
      <c r="S131" s="488"/>
      <c r="T131" s="488"/>
      <c r="U131" s="488"/>
      <c r="V131" s="491"/>
      <c r="W131" s="488"/>
      <c r="X131" s="485"/>
      <c r="Y131" s="485"/>
      <c r="Z131" s="485"/>
      <c r="AA131" s="485"/>
      <c r="AB131" s="488"/>
    </row>
    <row r="132" ht="18.0" customHeight="1">
      <c r="A132" s="485"/>
      <c r="B132" s="486"/>
      <c r="C132" s="486"/>
      <c r="D132" s="486"/>
      <c r="E132" s="486"/>
      <c r="F132" s="493"/>
      <c r="G132" s="493"/>
      <c r="H132" s="486"/>
      <c r="I132" s="499"/>
      <c r="J132" s="499"/>
      <c r="K132" s="488"/>
      <c r="L132" s="488"/>
      <c r="M132" s="488"/>
      <c r="N132" s="488"/>
      <c r="O132" s="485"/>
      <c r="P132" s="485"/>
      <c r="Q132" s="485"/>
      <c r="R132" s="488"/>
      <c r="S132" s="488"/>
      <c r="T132" s="488"/>
      <c r="U132" s="488"/>
      <c r="V132" s="491"/>
      <c r="W132" s="488"/>
      <c r="X132" s="485"/>
      <c r="Y132" s="485"/>
      <c r="Z132" s="485"/>
      <c r="AA132" s="485"/>
      <c r="AB132" s="488"/>
    </row>
    <row r="133" ht="18.0" customHeight="1">
      <c r="A133" s="485"/>
      <c r="B133" s="486"/>
      <c r="C133" s="486"/>
      <c r="D133" s="486"/>
      <c r="E133" s="486"/>
      <c r="F133" s="493"/>
      <c r="G133" s="493"/>
      <c r="H133" s="486"/>
      <c r="I133" s="499"/>
      <c r="J133" s="499"/>
      <c r="K133" s="488"/>
      <c r="L133" s="488"/>
      <c r="M133" s="488"/>
      <c r="N133" s="488"/>
      <c r="O133" s="485"/>
      <c r="P133" s="485"/>
      <c r="Q133" s="485"/>
      <c r="R133" s="488"/>
      <c r="S133" s="488"/>
      <c r="T133" s="488"/>
      <c r="U133" s="488"/>
      <c r="V133" s="491"/>
      <c r="W133" s="488"/>
      <c r="X133" s="485"/>
      <c r="Y133" s="485"/>
      <c r="Z133" s="485"/>
      <c r="AA133" s="485"/>
      <c r="AB133" s="488"/>
    </row>
    <row r="134" ht="18.0" customHeight="1">
      <c r="A134" s="485"/>
      <c r="B134" s="486"/>
      <c r="C134" s="486"/>
      <c r="D134" s="486"/>
      <c r="E134" s="486"/>
      <c r="F134" s="493"/>
      <c r="G134" s="493"/>
      <c r="H134" s="486"/>
      <c r="I134" s="499"/>
      <c r="J134" s="499"/>
      <c r="K134" s="488"/>
      <c r="L134" s="488"/>
      <c r="M134" s="488"/>
      <c r="N134" s="488"/>
      <c r="O134" s="485"/>
      <c r="P134" s="485"/>
      <c r="Q134" s="485"/>
      <c r="R134" s="488"/>
      <c r="S134" s="488"/>
      <c r="T134" s="488"/>
      <c r="U134" s="488"/>
      <c r="V134" s="491"/>
      <c r="W134" s="488"/>
      <c r="X134" s="485"/>
      <c r="Y134" s="485"/>
      <c r="Z134" s="485"/>
      <c r="AA134" s="485"/>
      <c r="AB134" s="488"/>
    </row>
    <row r="135" ht="18.0" customHeight="1">
      <c r="A135" s="485"/>
      <c r="B135" s="486"/>
      <c r="C135" s="486"/>
      <c r="D135" s="486"/>
      <c r="E135" s="486"/>
      <c r="F135" s="493"/>
      <c r="G135" s="493"/>
      <c r="H135" s="486"/>
      <c r="I135" s="499"/>
      <c r="J135" s="499"/>
      <c r="K135" s="488"/>
      <c r="L135" s="488"/>
      <c r="M135" s="488"/>
      <c r="N135" s="488"/>
      <c r="O135" s="485"/>
      <c r="P135" s="485"/>
      <c r="Q135" s="485"/>
      <c r="R135" s="488"/>
      <c r="S135" s="488"/>
      <c r="T135" s="488"/>
      <c r="U135" s="488"/>
      <c r="V135" s="491"/>
      <c r="W135" s="488"/>
      <c r="X135" s="485"/>
      <c r="Y135" s="485"/>
      <c r="Z135" s="485"/>
      <c r="AA135" s="485"/>
      <c r="AB135" s="488"/>
    </row>
    <row r="136" ht="18.0" customHeight="1">
      <c r="A136" s="485"/>
      <c r="B136" s="486"/>
      <c r="C136" s="486"/>
      <c r="D136" s="486"/>
      <c r="E136" s="486"/>
      <c r="F136" s="493"/>
      <c r="G136" s="493"/>
      <c r="H136" s="486"/>
      <c r="I136" s="499"/>
      <c r="J136" s="499"/>
      <c r="K136" s="488"/>
      <c r="L136" s="488"/>
      <c r="M136" s="488"/>
      <c r="N136" s="488"/>
      <c r="O136" s="485"/>
      <c r="P136" s="485"/>
      <c r="Q136" s="485"/>
      <c r="R136" s="488"/>
      <c r="S136" s="488"/>
      <c r="T136" s="488"/>
      <c r="U136" s="488"/>
      <c r="V136" s="491"/>
      <c r="W136" s="488"/>
      <c r="X136" s="485"/>
      <c r="Y136" s="485"/>
      <c r="Z136" s="485"/>
      <c r="AA136" s="485"/>
      <c r="AB136" s="488"/>
    </row>
    <row r="137" ht="18.0" customHeight="1">
      <c r="A137" s="485"/>
      <c r="B137" s="486"/>
      <c r="C137" s="486"/>
      <c r="D137" s="486"/>
      <c r="E137" s="486"/>
      <c r="F137" s="493"/>
      <c r="G137" s="493"/>
      <c r="H137" s="486"/>
      <c r="I137" s="499"/>
      <c r="J137" s="499"/>
      <c r="K137" s="488"/>
      <c r="L137" s="488"/>
      <c r="M137" s="488"/>
      <c r="N137" s="488"/>
      <c r="O137" s="485"/>
      <c r="P137" s="485"/>
      <c r="Q137" s="485"/>
      <c r="R137" s="488"/>
      <c r="S137" s="488"/>
      <c r="T137" s="488"/>
      <c r="U137" s="488"/>
      <c r="V137" s="491"/>
      <c r="W137" s="488"/>
      <c r="X137" s="485"/>
      <c r="Y137" s="485"/>
      <c r="Z137" s="485"/>
      <c r="AA137" s="485"/>
      <c r="AB137" s="488"/>
    </row>
    <row r="138" ht="18.0" customHeight="1">
      <c r="A138" s="485"/>
      <c r="B138" s="486"/>
      <c r="C138" s="486"/>
      <c r="D138" s="486"/>
      <c r="E138" s="486"/>
      <c r="F138" s="493"/>
      <c r="G138" s="493"/>
      <c r="H138" s="486"/>
      <c r="I138" s="499"/>
      <c r="J138" s="499"/>
      <c r="K138" s="488"/>
      <c r="L138" s="488"/>
      <c r="M138" s="488"/>
      <c r="N138" s="488"/>
      <c r="O138" s="485"/>
      <c r="P138" s="485"/>
      <c r="Q138" s="485"/>
      <c r="R138" s="488"/>
      <c r="S138" s="488"/>
      <c r="T138" s="488"/>
      <c r="U138" s="488"/>
      <c r="V138" s="491"/>
      <c r="W138" s="488"/>
      <c r="X138" s="485"/>
      <c r="Y138" s="485"/>
      <c r="Z138" s="485"/>
      <c r="AA138" s="485"/>
      <c r="AB138" s="488"/>
    </row>
    <row r="139" ht="18.0" customHeight="1">
      <c r="A139" s="485"/>
      <c r="B139" s="486"/>
      <c r="C139" s="486"/>
      <c r="D139" s="486"/>
      <c r="E139" s="486"/>
      <c r="F139" s="493"/>
      <c r="G139" s="493"/>
      <c r="H139" s="486"/>
      <c r="I139" s="499"/>
      <c r="J139" s="499"/>
      <c r="K139" s="488"/>
      <c r="L139" s="488"/>
      <c r="M139" s="488"/>
      <c r="N139" s="488"/>
      <c r="O139" s="485"/>
      <c r="P139" s="485"/>
      <c r="Q139" s="485"/>
      <c r="R139" s="488"/>
      <c r="S139" s="488"/>
      <c r="T139" s="488"/>
      <c r="U139" s="488"/>
      <c r="V139" s="491"/>
      <c r="W139" s="488"/>
      <c r="X139" s="485"/>
      <c r="Y139" s="485"/>
      <c r="Z139" s="485"/>
      <c r="AA139" s="485"/>
      <c r="AB139" s="488"/>
    </row>
    <row r="140" ht="18.0" customHeight="1">
      <c r="A140" s="485"/>
      <c r="B140" s="486"/>
      <c r="C140" s="486"/>
      <c r="D140" s="486"/>
      <c r="E140" s="486"/>
      <c r="F140" s="493"/>
      <c r="G140" s="493"/>
      <c r="H140" s="486"/>
      <c r="I140" s="499"/>
      <c r="J140" s="499"/>
      <c r="K140" s="488"/>
      <c r="L140" s="488"/>
      <c r="M140" s="488"/>
      <c r="N140" s="488"/>
      <c r="O140" s="485"/>
      <c r="P140" s="485"/>
      <c r="Q140" s="485"/>
      <c r="R140" s="488"/>
      <c r="S140" s="488"/>
      <c r="T140" s="488"/>
      <c r="U140" s="488"/>
      <c r="V140" s="491"/>
      <c r="W140" s="488"/>
      <c r="X140" s="485"/>
      <c r="Y140" s="485"/>
      <c r="Z140" s="485"/>
      <c r="AA140" s="485"/>
      <c r="AB140" s="488"/>
    </row>
    <row r="141" ht="18.0" customHeight="1">
      <c r="A141" s="485"/>
      <c r="B141" s="486"/>
      <c r="C141" s="486"/>
      <c r="D141" s="486"/>
      <c r="E141" s="486"/>
      <c r="F141" s="493"/>
      <c r="G141" s="493"/>
      <c r="H141" s="486"/>
      <c r="I141" s="499"/>
      <c r="J141" s="499"/>
      <c r="K141" s="488"/>
      <c r="L141" s="488"/>
      <c r="M141" s="488"/>
      <c r="N141" s="488"/>
      <c r="O141" s="485"/>
      <c r="P141" s="485"/>
      <c r="Q141" s="485"/>
      <c r="R141" s="488"/>
      <c r="S141" s="488"/>
      <c r="T141" s="488"/>
      <c r="U141" s="488"/>
      <c r="V141" s="491"/>
      <c r="W141" s="488"/>
      <c r="X141" s="485"/>
      <c r="Y141" s="485"/>
      <c r="Z141" s="485"/>
      <c r="AA141" s="485"/>
      <c r="AB141" s="488"/>
    </row>
    <row r="142" ht="18.0" customHeight="1">
      <c r="A142" s="485"/>
      <c r="B142" s="486"/>
      <c r="C142" s="486"/>
      <c r="D142" s="486"/>
      <c r="E142" s="486"/>
      <c r="F142" s="493"/>
      <c r="G142" s="493"/>
      <c r="H142" s="486"/>
      <c r="I142" s="499"/>
      <c r="J142" s="499"/>
      <c r="K142" s="488"/>
      <c r="L142" s="488"/>
      <c r="M142" s="488"/>
      <c r="N142" s="488"/>
      <c r="O142" s="485"/>
      <c r="P142" s="485"/>
      <c r="Q142" s="485"/>
      <c r="R142" s="488"/>
      <c r="S142" s="488"/>
      <c r="T142" s="488"/>
      <c r="U142" s="488"/>
      <c r="V142" s="491"/>
      <c r="W142" s="488"/>
      <c r="X142" s="485"/>
      <c r="Y142" s="485"/>
      <c r="Z142" s="485"/>
      <c r="AA142" s="485"/>
      <c r="AB142" s="488"/>
    </row>
    <row r="143" ht="18.0" customHeight="1">
      <c r="A143" s="485"/>
      <c r="B143" s="486"/>
      <c r="C143" s="486"/>
      <c r="D143" s="486"/>
      <c r="E143" s="486"/>
      <c r="F143" s="493"/>
      <c r="G143" s="493"/>
      <c r="H143" s="486"/>
      <c r="I143" s="499"/>
      <c r="J143" s="499"/>
      <c r="K143" s="488"/>
      <c r="L143" s="488"/>
      <c r="M143" s="488"/>
      <c r="N143" s="488"/>
      <c r="O143" s="485"/>
      <c r="P143" s="485"/>
      <c r="Q143" s="485"/>
      <c r="R143" s="488"/>
      <c r="S143" s="488"/>
      <c r="T143" s="488"/>
      <c r="U143" s="488"/>
      <c r="V143" s="491"/>
      <c r="W143" s="488"/>
      <c r="X143" s="485"/>
      <c r="Y143" s="485"/>
      <c r="Z143" s="485"/>
      <c r="AA143" s="485"/>
      <c r="AB143" s="488"/>
    </row>
    <row r="144" ht="18.0" customHeight="1">
      <c r="A144" s="485"/>
      <c r="B144" s="486"/>
      <c r="C144" s="486"/>
      <c r="D144" s="486"/>
      <c r="E144" s="486"/>
      <c r="F144" s="493"/>
      <c r="G144" s="493"/>
      <c r="H144" s="486"/>
      <c r="I144" s="499"/>
      <c r="J144" s="499"/>
      <c r="K144" s="488"/>
      <c r="L144" s="488"/>
      <c r="M144" s="488"/>
      <c r="N144" s="488"/>
      <c r="O144" s="485"/>
      <c r="P144" s="485"/>
      <c r="Q144" s="485"/>
      <c r="R144" s="488"/>
      <c r="S144" s="488"/>
      <c r="T144" s="488"/>
      <c r="U144" s="488"/>
      <c r="V144" s="491"/>
      <c r="W144" s="488"/>
      <c r="X144" s="485"/>
      <c r="Y144" s="485"/>
      <c r="Z144" s="485"/>
      <c r="AA144" s="485"/>
      <c r="AB144" s="488"/>
    </row>
    <row r="145" ht="18.0" customHeight="1">
      <c r="A145" s="485"/>
      <c r="B145" s="486"/>
      <c r="C145" s="486"/>
      <c r="D145" s="486"/>
      <c r="E145" s="486"/>
      <c r="F145" s="493"/>
      <c r="G145" s="493"/>
      <c r="H145" s="486"/>
      <c r="I145" s="499"/>
      <c r="J145" s="499"/>
      <c r="K145" s="488"/>
      <c r="L145" s="488"/>
      <c r="M145" s="488"/>
      <c r="N145" s="488"/>
      <c r="O145" s="485"/>
      <c r="P145" s="485"/>
      <c r="Q145" s="485"/>
      <c r="R145" s="488"/>
      <c r="S145" s="488"/>
      <c r="T145" s="488"/>
      <c r="U145" s="488"/>
      <c r="V145" s="491"/>
      <c r="W145" s="488"/>
      <c r="X145" s="485"/>
      <c r="Y145" s="485"/>
      <c r="Z145" s="485"/>
      <c r="AA145" s="485"/>
      <c r="AB145" s="488"/>
    </row>
    <row r="146" ht="18.0" customHeight="1">
      <c r="A146" s="485"/>
      <c r="B146" s="486"/>
      <c r="C146" s="486"/>
      <c r="D146" s="486"/>
      <c r="E146" s="486"/>
      <c r="F146" s="493"/>
      <c r="G146" s="493"/>
      <c r="H146" s="486"/>
      <c r="I146" s="499"/>
      <c r="J146" s="499"/>
      <c r="K146" s="488"/>
      <c r="L146" s="488"/>
      <c r="M146" s="488"/>
      <c r="N146" s="488"/>
      <c r="O146" s="485"/>
      <c r="P146" s="485"/>
      <c r="Q146" s="485"/>
      <c r="R146" s="488"/>
      <c r="S146" s="488"/>
      <c r="T146" s="488"/>
      <c r="U146" s="488"/>
      <c r="V146" s="491"/>
      <c r="W146" s="488"/>
      <c r="X146" s="485"/>
      <c r="Y146" s="485"/>
      <c r="Z146" s="485"/>
      <c r="AA146" s="485"/>
      <c r="AB146" s="488"/>
    </row>
    <row r="147" ht="18.0" customHeight="1">
      <c r="A147" s="485"/>
      <c r="B147" s="486"/>
      <c r="C147" s="486"/>
      <c r="D147" s="486"/>
      <c r="E147" s="486"/>
      <c r="F147" s="493"/>
      <c r="G147" s="493"/>
      <c r="H147" s="486"/>
      <c r="I147" s="499"/>
      <c r="J147" s="499"/>
      <c r="K147" s="488"/>
      <c r="L147" s="488"/>
      <c r="M147" s="488"/>
      <c r="N147" s="488"/>
      <c r="O147" s="485"/>
      <c r="P147" s="485"/>
      <c r="Q147" s="485"/>
      <c r="R147" s="488"/>
      <c r="S147" s="488"/>
      <c r="T147" s="488"/>
      <c r="U147" s="488"/>
      <c r="V147" s="491"/>
      <c r="W147" s="488"/>
      <c r="X147" s="485"/>
      <c r="Y147" s="485"/>
      <c r="Z147" s="485"/>
      <c r="AA147" s="485"/>
      <c r="AB147" s="488"/>
    </row>
    <row r="148" ht="18.0" customHeight="1">
      <c r="A148" s="485"/>
      <c r="B148" s="486"/>
      <c r="C148" s="486"/>
      <c r="D148" s="486"/>
      <c r="E148" s="486"/>
      <c r="F148" s="493"/>
      <c r="G148" s="493"/>
      <c r="H148" s="486"/>
      <c r="I148" s="499"/>
      <c r="J148" s="499"/>
      <c r="K148" s="488"/>
      <c r="L148" s="488"/>
      <c r="M148" s="488"/>
      <c r="N148" s="488"/>
      <c r="O148" s="485"/>
      <c r="P148" s="485"/>
      <c r="Q148" s="485"/>
      <c r="R148" s="488"/>
      <c r="S148" s="488"/>
      <c r="T148" s="488"/>
      <c r="U148" s="488"/>
      <c r="V148" s="491"/>
      <c r="W148" s="488"/>
      <c r="X148" s="485"/>
      <c r="Y148" s="485"/>
      <c r="Z148" s="485"/>
      <c r="AA148" s="485"/>
      <c r="AB148" s="488"/>
    </row>
    <row r="149" ht="18.0" customHeight="1">
      <c r="A149" s="485"/>
      <c r="B149" s="486"/>
      <c r="C149" s="486"/>
      <c r="D149" s="486"/>
      <c r="E149" s="486"/>
      <c r="F149" s="493"/>
      <c r="G149" s="493"/>
      <c r="H149" s="486"/>
      <c r="I149" s="499"/>
      <c r="J149" s="499"/>
      <c r="K149" s="488"/>
      <c r="L149" s="488"/>
      <c r="M149" s="488"/>
      <c r="N149" s="488"/>
      <c r="O149" s="485"/>
      <c r="P149" s="485"/>
      <c r="Q149" s="485"/>
      <c r="R149" s="488"/>
      <c r="S149" s="488"/>
      <c r="T149" s="488"/>
      <c r="U149" s="488"/>
      <c r="V149" s="491"/>
      <c r="W149" s="488"/>
      <c r="X149" s="485"/>
      <c r="Y149" s="485"/>
      <c r="Z149" s="485"/>
      <c r="AA149" s="485"/>
      <c r="AB149" s="488"/>
    </row>
    <row r="150" ht="18.0" customHeight="1">
      <c r="A150" s="485"/>
      <c r="B150" s="486"/>
      <c r="C150" s="486"/>
      <c r="D150" s="486"/>
      <c r="E150" s="486"/>
      <c r="F150" s="493"/>
      <c r="G150" s="493"/>
      <c r="H150" s="486"/>
      <c r="I150" s="499"/>
      <c r="J150" s="499"/>
      <c r="K150" s="488"/>
      <c r="L150" s="488"/>
      <c r="M150" s="488"/>
      <c r="N150" s="488"/>
      <c r="O150" s="485"/>
      <c r="P150" s="485"/>
      <c r="Q150" s="485"/>
      <c r="R150" s="488"/>
      <c r="S150" s="488"/>
      <c r="T150" s="488"/>
      <c r="U150" s="488"/>
      <c r="V150" s="491"/>
      <c r="W150" s="488"/>
      <c r="X150" s="485"/>
      <c r="Y150" s="485"/>
      <c r="Z150" s="485"/>
      <c r="AA150" s="485"/>
      <c r="AB150" s="488"/>
    </row>
    <row r="151" ht="18.0" customHeight="1">
      <c r="A151" s="485"/>
      <c r="B151" s="486"/>
      <c r="C151" s="486"/>
      <c r="D151" s="486"/>
      <c r="E151" s="486"/>
      <c r="F151" s="493"/>
      <c r="G151" s="493"/>
      <c r="H151" s="486"/>
      <c r="I151" s="499"/>
      <c r="J151" s="499"/>
      <c r="K151" s="488"/>
      <c r="L151" s="488"/>
      <c r="M151" s="488"/>
      <c r="N151" s="488"/>
      <c r="O151" s="485"/>
      <c r="P151" s="485"/>
      <c r="Q151" s="485"/>
      <c r="R151" s="488"/>
      <c r="S151" s="488"/>
      <c r="T151" s="488"/>
      <c r="U151" s="488"/>
      <c r="V151" s="491"/>
      <c r="W151" s="488"/>
      <c r="X151" s="485"/>
      <c r="Y151" s="485"/>
      <c r="Z151" s="485"/>
      <c r="AA151" s="485"/>
      <c r="AB151" s="488"/>
    </row>
    <row r="152" ht="18.0" customHeight="1">
      <c r="A152" s="485"/>
      <c r="B152" s="486"/>
      <c r="C152" s="486"/>
      <c r="D152" s="486"/>
      <c r="E152" s="486"/>
      <c r="F152" s="493"/>
      <c r="G152" s="493"/>
      <c r="H152" s="486"/>
      <c r="I152" s="499"/>
      <c r="J152" s="499"/>
      <c r="K152" s="488"/>
      <c r="L152" s="488"/>
      <c r="M152" s="488"/>
      <c r="N152" s="488"/>
      <c r="O152" s="485"/>
      <c r="P152" s="485"/>
      <c r="Q152" s="485"/>
      <c r="R152" s="488"/>
      <c r="S152" s="488"/>
      <c r="T152" s="488"/>
      <c r="U152" s="488"/>
      <c r="V152" s="491"/>
      <c r="W152" s="488"/>
      <c r="X152" s="485"/>
      <c r="Y152" s="485"/>
      <c r="Z152" s="485"/>
      <c r="AA152" s="485"/>
      <c r="AB152" s="488"/>
    </row>
    <row r="153" ht="18.0" customHeight="1">
      <c r="A153" s="485"/>
      <c r="B153" s="486"/>
      <c r="C153" s="486"/>
      <c r="D153" s="486"/>
      <c r="E153" s="486"/>
      <c r="F153" s="493"/>
      <c r="G153" s="493"/>
      <c r="H153" s="486"/>
      <c r="I153" s="499"/>
      <c r="J153" s="499"/>
      <c r="K153" s="488"/>
      <c r="L153" s="488"/>
      <c r="M153" s="488"/>
      <c r="N153" s="488"/>
      <c r="O153" s="485"/>
      <c r="P153" s="485"/>
      <c r="Q153" s="485"/>
      <c r="R153" s="488"/>
      <c r="S153" s="488"/>
      <c r="T153" s="488"/>
      <c r="U153" s="488"/>
      <c r="V153" s="491"/>
      <c r="W153" s="488"/>
      <c r="X153" s="485"/>
      <c r="Y153" s="485"/>
      <c r="Z153" s="485"/>
      <c r="AA153" s="485"/>
      <c r="AB153" s="488"/>
    </row>
    <row r="154" ht="18.0" customHeight="1">
      <c r="A154" s="485"/>
      <c r="B154" s="486"/>
      <c r="C154" s="486"/>
      <c r="D154" s="486"/>
      <c r="E154" s="486"/>
      <c r="F154" s="493"/>
      <c r="G154" s="493"/>
      <c r="H154" s="486"/>
      <c r="I154" s="499"/>
      <c r="J154" s="499"/>
      <c r="K154" s="488"/>
      <c r="L154" s="488"/>
      <c r="M154" s="488"/>
      <c r="N154" s="488"/>
      <c r="O154" s="485"/>
      <c r="P154" s="485"/>
      <c r="Q154" s="485"/>
      <c r="R154" s="488"/>
      <c r="S154" s="488"/>
      <c r="T154" s="488"/>
      <c r="U154" s="488"/>
      <c r="V154" s="491"/>
      <c r="W154" s="488"/>
      <c r="X154" s="485"/>
      <c r="Y154" s="485"/>
      <c r="Z154" s="485"/>
      <c r="AA154" s="485"/>
      <c r="AB154" s="488"/>
    </row>
    <row r="155" ht="18.0" customHeight="1">
      <c r="A155" s="485"/>
      <c r="B155" s="486"/>
      <c r="C155" s="486"/>
      <c r="D155" s="486"/>
      <c r="E155" s="486"/>
      <c r="F155" s="493"/>
      <c r="G155" s="493"/>
      <c r="H155" s="486"/>
      <c r="I155" s="499"/>
      <c r="J155" s="499"/>
      <c r="K155" s="488"/>
      <c r="L155" s="488"/>
      <c r="M155" s="488"/>
      <c r="N155" s="488"/>
      <c r="O155" s="485"/>
      <c r="P155" s="485"/>
      <c r="Q155" s="485"/>
      <c r="R155" s="488"/>
      <c r="S155" s="488"/>
      <c r="T155" s="488"/>
      <c r="U155" s="488"/>
      <c r="V155" s="491"/>
      <c r="W155" s="488"/>
      <c r="X155" s="485"/>
      <c r="Y155" s="485"/>
      <c r="Z155" s="485"/>
      <c r="AA155" s="485"/>
      <c r="AB155" s="488"/>
    </row>
    <row r="156" ht="18.0" customHeight="1">
      <c r="A156" s="485"/>
      <c r="B156" s="486"/>
      <c r="C156" s="486"/>
      <c r="D156" s="486"/>
      <c r="E156" s="486"/>
      <c r="F156" s="493"/>
      <c r="G156" s="493"/>
      <c r="H156" s="486"/>
      <c r="I156" s="499"/>
      <c r="J156" s="499"/>
      <c r="K156" s="488"/>
      <c r="L156" s="488"/>
      <c r="M156" s="488"/>
      <c r="N156" s="488"/>
      <c r="O156" s="485"/>
      <c r="P156" s="485"/>
      <c r="Q156" s="485"/>
      <c r="R156" s="488"/>
      <c r="S156" s="488"/>
      <c r="T156" s="488"/>
      <c r="U156" s="488"/>
      <c r="V156" s="491"/>
      <c r="W156" s="488"/>
      <c r="X156" s="485"/>
      <c r="Y156" s="485"/>
      <c r="Z156" s="485"/>
      <c r="AA156" s="485"/>
      <c r="AB156" s="488"/>
    </row>
    <row r="157" ht="18.0" customHeight="1">
      <c r="A157" s="485"/>
      <c r="B157" s="486"/>
      <c r="C157" s="486"/>
      <c r="D157" s="486"/>
      <c r="E157" s="486"/>
      <c r="F157" s="493"/>
      <c r="G157" s="493"/>
      <c r="H157" s="486"/>
      <c r="I157" s="499"/>
      <c r="J157" s="499"/>
      <c r="K157" s="488"/>
      <c r="L157" s="488"/>
      <c r="M157" s="488"/>
      <c r="N157" s="488"/>
      <c r="O157" s="485"/>
      <c r="P157" s="485"/>
      <c r="Q157" s="485"/>
      <c r="R157" s="488"/>
      <c r="S157" s="488"/>
      <c r="T157" s="488"/>
      <c r="U157" s="488"/>
      <c r="V157" s="491"/>
      <c r="W157" s="488"/>
      <c r="X157" s="485"/>
      <c r="Y157" s="485"/>
      <c r="Z157" s="485"/>
      <c r="AA157" s="485"/>
      <c r="AB157" s="488"/>
    </row>
    <row r="158" ht="18.0" customHeight="1">
      <c r="A158" s="485"/>
      <c r="B158" s="486"/>
      <c r="C158" s="486"/>
      <c r="D158" s="486"/>
      <c r="E158" s="486"/>
      <c r="F158" s="493"/>
      <c r="G158" s="493"/>
      <c r="H158" s="486"/>
      <c r="I158" s="499"/>
      <c r="J158" s="499"/>
      <c r="K158" s="488"/>
      <c r="L158" s="488"/>
      <c r="M158" s="488"/>
      <c r="N158" s="488"/>
      <c r="O158" s="485"/>
      <c r="P158" s="485"/>
      <c r="Q158" s="485"/>
      <c r="R158" s="488"/>
      <c r="S158" s="488"/>
      <c r="T158" s="488"/>
      <c r="U158" s="488"/>
      <c r="V158" s="491"/>
      <c r="W158" s="488"/>
      <c r="X158" s="485"/>
      <c r="Y158" s="485"/>
      <c r="Z158" s="485"/>
      <c r="AA158" s="485"/>
      <c r="AB158" s="488"/>
    </row>
    <row r="159" ht="18.0" customHeight="1">
      <c r="A159" s="485"/>
      <c r="B159" s="486"/>
      <c r="C159" s="486"/>
      <c r="D159" s="486"/>
      <c r="E159" s="486"/>
      <c r="F159" s="493"/>
      <c r="G159" s="493"/>
      <c r="H159" s="486"/>
      <c r="I159" s="499"/>
      <c r="J159" s="499"/>
      <c r="K159" s="488"/>
      <c r="L159" s="488"/>
      <c r="M159" s="488"/>
      <c r="N159" s="488"/>
      <c r="O159" s="485"/>
      <c r="P159" s="485"/>
      <c r="Q159" s="485"/>
      <c r="R159" s="488"/>
      <c r="S159" s="488"/>
      <c r="T159" s="488"/>
      <c r="U159" s="488"/>
      <c r="V159" s="491"/>
      <c r="W159" s="488"/>
      <c r="X159" s="485"/>
      <c r="Y159" s="485"/>
      <c r="Z159" s="485"/>
      <c r="AA159" s="485"/>
      <c r="AB159" s="488"/>
    </row>
    <row r="160" ht="18.0" customHeight="1">
      <c r="A160" s="485"/>
      <c r="B160" s="486"/>
      <c r="C160" s="486"/>
      <c r="D160" s="486"/>
      <c r="E160" s="486"/>
      <c r="F160" s="493"/>
      <c r="G160" s="493"/>
      <c r="H160" s="486"/>
      <c r="I160" s="499"/>
      <c r="J160" s="499"/>
      <c r="K160" s="488"/>
      <c r="L160" s="488"/>
      <c r="M160" s="488"/>
      <c r="N160" s="488"/>
      <c r="O160" s="485"/>
      <c r="P160" s="485"/>
      <c r="Q160" s="485"/>
      <c r="R160" s="488"/>
      <c r="S160" s="488"/>
      <c r="T160" s="488"/>
      <c r="U160" s="488"/>
      <c r="V160" s="491"/>
      <c r="W160" s="488"/>
      <c r="X160" s="485"/>
      <c r="Y160" s="485"/>
      <c r="Z160" s="485"/>
      <c r="AA160" s="485"/>
      <c r="AB160" s="488"/>
    </row>
    <row r="161" ht="18.0" customHeight="1">
      <c r="A161" s="485"/>
      <c r="B161" s="486"/>
      <c r="C161" s="486"/>
      <c r="D161" s="486"/>
      <c r="E161" s="486"/>
      <c r="F161" s="493"/>
      <c r="G161" s="493"/>
      <c r="H161" s="486"/>
      <c r="I161" s="499"/>
      <c r="J161" s="499"/>
      <c r="K161" s="488"/>
      <c r="L161" s="488"/>
      <c r="M161" s="488"/>
      <c r="N161" s="488"/>
      <c r="O161" s="485"/>
      <c r="P161" s="485"/>
      <c r="Q161" s="485"/>
      <c r="R161" s="488"/>
      <c r="S161" s="488"/>
      <c r="T161" s="488"/>
      <c r="U161" s="488"/>
      <c r="V161" s="491"/>
      <c r="W161" s="488"/>
      <c r="X161" s="485"/>
      <c r="Y161" s="485"/>
      <c r="Z161" s="485"/>
      <c r="AA161" s="485"/>
      <c r="AB161" s="488"/>
    </row>
    <row r="162" ht="18.0" customHeight="1">
      <c r="A162" s="485"/>
      <c r="B162" s="486"/>
      <c r="C162" s="486"/>
      <c r="D162" s="486"/>
      <c r="E162" s="486"/>
      <c r="F162" s="493"/>
      <c r="G162" s="493"/>
      <c r="H162" s="486"/>
      <c r="I162" s="499"/>
      <c r="J162" s="499"/>
      <c r="K162" s="488"/>
      <c r="L162" s="488"/>
      <c r="M162" s="488"/>
      <c r="N162" s="488"/>
      <c r="O162" s="485"/>
      <c r="P162" s="485"/>
      <c r="Q162" s="485"/>
      <c r="R162" s="488"/>
      <c r="S162" s="488"/>
      <c r="T162" s="488"/>
      <c r="U162" s="488"/>
      <c r="V162" s="491"/>
      <c r="W162" s="488"/>
      <c r="X162" s="485"/>
      <c r="Y162" s="485"/>
      <c r="Z162" s="485"/>
      <c r="AA162" s="485"/>
      <c r="AB162" s="488"/>
    </row>
    <row r="163" ht="18.0" customHeight="1">
      <c r="A163" s="485"/>
      <c r="B163" s="486"/>
      <c r="C163" s="486"/>
      <c r="D163" s="486"/>
      <c r="E163" s="486"/>
      <c r="F163" s="493"/>
      <c r="G163" s="493"/>
      <c r="H163" s="486"/>
      <c r="I163" s="499"/>
      <c r="J163" s="499"/>
      <c r="K163" s="488"/>
      <c r="L163" s="488"/>
      <c r="M163" s="488"/>
      <c r="N163" s="488"/>
      <c r="O163" s="485"/>
      <c r="P163" s="485"/>
      <c r="Q163" s="485"/>
      <c r="R163" s="488"/>
      <c r="S163" s="488"/>
      <c r="T163" s="488"/>
      <c r="U163" s="488"/>
      <c r="V163" s="491"/>
      <c r="W163" s="488"/>
      <c r="X163" s="485"/>
      <c r="Y163" s="485"/>
      <c r="Z163" s="485"/>
      <c r="AA163" s="485"/>
      <c r="AB163" s="488"/>
    </row>
    <row r="164" ht="18.0" customHeight="1">
      <c r="A164" s="485"/>
      <c r="B164" s="486"/>
      <c r="C164" s="486"/>
      <c r="D164" s="486"/>
      <c r="E164" s="486"/>
      <c r="F164" s="493"/>
      <c r="G164" s="493"/>
      <c r="H164" s="486"/>
      <c r="I164" s="499"/>
      <c r="J164" s="499"/>
      <c r="K164" s="488"/>
      <c r="L164" s="488"/>
      <c r="M164" s="488"/>
      <c r="N164" s="488"/>
      <c r="O164" s="485"/>
      <c r="P164" s="485"/>
      <c r="Q164" s="485"/>
      <c r="R164" s="488"/>
      <c r="S164" s="488"/>
      <c r="T164" s="488"/>
      <c r="U164" s="488"/>
      <c r="V164" s="491"/>
      <c r="W164" s="488"/>
      <c r="X164" s="485"/>
      <c r="Y164" s="485"/>
      <c r="Z164" s="485"/>
      <c r="AA164" s="485"/>
      <c r="AB164" s="488"/>
    </row>
    <row r="165" ht="18.0" customHeight="1">
      <c r="A165" s="485"/>
      <c r="B165" s="486"/>
      <c r="C165" s="486"/>
      <c r="D165" s="486"/>
      <c r="E165" s="486"/>
      <c r="F165" s="493"/>
      <c r="G165" s="493"/>
      <c r="H165" s="486"/>
      <c r="I165" s="499"/>
      <c r="J165" s="499"/>
      <c r="K165" s="488"/>
      <c r="L165" s="488"/>
      <c r="M165" s="488"/>
      <c r="N165" s="488"/>
      <c r="O165" s="485"/>
      <c r="P165" s="485"/>
      <c r="Q165" s="485"/>
      <c r="R165" s="488"/>
      <c r="S165" s="488"/>
      <c r="T165" s="488"/>
      <c r="U165" s="488"/>
      <c r="V165" s="491"/>
      <c r="W165" s="488"/>
      <c r="X165" s="485"/>
      <c r="Y165" s="485"/>
      <c r="Z165" s="485"/>
      <c r="AA165" s="485"/>
      <c r="AB165" s="488"/>
    </row>
    <row r="166" ht="18.0" customHeight="1">
      <c r="A166" s="485"/>
      <c r="B166" s="486"/>
      <c r="C166" s="486"/>
      <c r="D166" s="486"/>
      <c r="E166" s="486"/>
      <c r="F166" s="493"/>
      <c r="G166" s="493"/>
      <c r="H166" s="486"/>
      <c r="I166" s="499"/>
      <c r="J166" s="499"/>
      <c r="K166" s="488"/>
      <c r="L166" s="488"/>
      <c r="M166" s="488"/>
      <c r="N166" s="488"/>
      <c r="O166" s="485"/>
      <c r="P166" s="485"/>
      <c r="Q166" s="485"/>
      <c r="R166" s="488"/>
      <c r="S166" s="488"/>
      <c r="T166" s="488"/>
      <c r="U166" s="488"/>
      <c r="V166" s="491"/>
      <c r="W166" s="488"/>
      <c r="X166" s="485"/>
      <c r="Y166" s="485"/>
      <c r="Z166" s="485"/>
      <c r="AA166" s="485"/>
      <c r="AB166" s="488"/>
    </row>
    <row r="167" ht="18.0" customHeight="1">
      <c r="A167" s="485"/>
      <c r="B167" s="486"/>
      <c r="C167" s="486"/>
      <c r="D167" s="486"/>
      <c r="E167" s="486"/>
      <c r="F167" s="493"/>
      <c r="G167" s="493"/>
      <c r="H167" s="486"/>
      <c r="I167" s="499"/>
      <c r="J167" s="499"/>
      <c r="K167" s="488"/>
      <c r="L167" s="488"/>
      <c r="M167" s="488"/>
      <c r="N167" s="488"/>
      <c r="O167" s="485"/>
      <c r="P167" s="485"/>
      <c r="Q167" s="485"/>
      <c r="R167" s="488"/>
      <c r="S167" s="488"/>
      <c r="T167" s="488"/>
      <c r="U167" s="488"/>
      <c r="V167" s="491"/>
      <c r="W167" s="488"/>
      <c r="X167" s="485"/>
      <c r="Y167" s="485"/>
      <c r="Z167" s="485"/>
      <c r="AA167" s="485"/>
      <c r="AB167" s="488"/>
    </row>
    <row r="168" ht="18.0" customHeight="1">
      <c r="A168" s="485"/>
      <c r="B168" s="486"/>
      <c r="C168" s="486"/>
      <c r="D168" s="486"/>
      <c r="E168" s="486"/>
      <c r="F168" s="493"/>
      <c r="G168" s="493"/>
      <c r="H168" s="486"/>
      <c r="I168" s="499"/>
      <c r="J168" s="499"/>
      <c r="K168" s="488"/>
      <c r="L168" s="488"/>
      <c r="M168" s="488"/>
      <c r="N168" s="488"/>
      <c r="O168" s="485"/>
      <c r="P168" s="485"/>
      <c r="Q168" s="485"/>
      <c r="R168" s="488"/>
      <c r="S168" s="488"/>
      <c r="T168" s="488"/>
      <c r="U168" s="488"/>
      <c r="V168" s="491"/>
      <c r="W168" s="488"/>
      <c r="X168" s="485"/>
      <c r="Y168" s="485"/>
      <c r="Z168" s="485"/>
      <c r="AA168" s="485"/>
      <c r="AB168" s="488"/>
    </row>
    <row r="169" ht="18.0" customHeight="1">
      <c r="A169" s="485"/>
      <c r="B169" s="486"/>
      <c r="C169" s="486"/>
      <c r="D169" s="486"/>
      <c r="E169" s="486"/>
      <c r="F169" s="493"/>
      <c r="G169" s="493"/>
      <c r="H169" s="486"/>
      <c r="I169" s="499"/>
      <c r="J169" s="499"/>
      <c r="K169" s="488"/>
      <c r="L169" s="488"/>
      <c r="M169" s="488"/>
      <c r="N169" s="488"/>
      <c r="O169" s="485"/>
      <c r="P169" s="485"/>
      <c r="Q169" s="485"/>
      <c r="R169" s="488"/>
      <c r="S169" s="488"/>
      <c r="T169" s="488"/>
      <c r="U169" s="488"/>
      <c r="V169" s="491"/>
      <c r="W169" s="488"/>
      <c r="X169" s="485"/>
      <c r="Y169" s="485"/>
      <c r="Z169" s="485"/>
      <c r="AA169" s="485"/>
      <c r="AB169" s="488"/>
    </row>
    <row r="170" ht="18.0" customHeight="1">
      <c r="A170" s="485"/>
      <c r="B170" s="486"/>
      <c r="C170" s="486"/>
      <c r="D170" s="486"/>
      <c r="E170" s="486"/>
      <c r="F170" s="493"/>
      <c r="G170" s="493"/>
      <c r="H170" s="486"/>
      <c r="I170" s="499"/>
      <c r="J170" s="499"/>
      <c r="K170" s="488"/>
      <c r="L170" s="488"/>
      <c r="M170" s="488"/>
      <c r="N170" s="488"/>
      <c r="O170" s="485"/>
      <c r="P170" s="485"/>
      <c r="Q170" s="485"/>
      <c r="R170" s="488"/>
      <c r="S170" s="488"/>
      <c r="T170" s="488"/>
      <c r="U170" s="488"/>
      <c r="V170" s="491"/>
      <c r="W170" s="488"/>
      <c r="X170" s="485"/>
      <c r="Y170" s="485"/>
      <c r="Z170" s="485"/>
      <c r="AA170" s="485"/>
      <c r="AB170" s="488"/>
    </row>
    <row r="171" ht="18.0" customHeight="1">
      <c r="A171" s="485"/>
      <c r="B171" s="486"/>
      <c r="C171" s="486"/>
      <c r="D171" s="486"/>
      <c r="E171" s="486"/>
      <c r="F171" s="493"/>
      <c r="G171" s="493"/>
      <c r="H171" s="486"/>
      <c r="I171" s="499"/>
      <c r="J171" s="499"/>
      <c r="K171" s="488"/>
      <c r="L171" s="488"/>
      <c r="M171" s="488"/>
      <c r="N171" s="488"/>
      <c r="O171" s="485"/>
      <c r="P171" s="485"/>
      <c r="Q171" s="485"/>
      <c r="R171" s="488"/>
      <c r="S171" s="488"/>
      <c r="T171" s="488"/>
      <c r="U171" s="488"/>
      <c r="V171" s="491"/>
      <c r="W171" s="488"/>
      <c r="X171" s="485"/>
      <c r="Y171" s="485"/>
      <c r="Z171" s="485"/>
      <c r="AA171" s="485"/>
      <c r="AB171" s="488"/>
    </row>
    <row r="172" ht="18.0" customHeight="1">
      <c r="A172" s="485"/>
      <c r="B172" s="486"/>
      <c r="C172" s="486"/>
      <c r="D172" s="486"/>
      <c r="E172" s="486"/>
      <c r="F172" s="493"/>
      <c r="G172" s="493"/>
      <c r="H172" s="486"/>
      <c r="I172" s="499"/>
      <c r="J172" s="499"/>
      <c r="K172" s="488"/>
      <c r="L172" s="488"/>
      <c r="M172" s="488"/>
      <c r="N172" s="488"/>
      <c r="O172" s="485"/>
      <c r="P172" s="485"/>
      <c r="Q172" s="485"/>
      <c r="R172" s="488"/>
      <c r="S172" s="488"/>
      <c r="T172" s="488"/>
      <c r="U172" s="488"/>
      <c r="V172" s="491"/>
      <c r="W172" s="488"/>
      <c r="X172" s="485"/>
      <c r="Y172" s="485"/>
      <c r="Z172" s="485"/>
      <c r="AA172" s="485"/>
      <c r="AB172" s="488"/>
    </row>
    <row r="173" ht="18.0" customHeight="1">
      <c r="A173" s="485"/>
      <c r="B173" s="486"/>
      <c r="C173" s="486"/>
      <c r="D173" s="486"/>
      <c r="E173" s="486"/>
      <c r="F173" s="493"/>
      <c r="G173" s="493"/>
      <c r="H173" s="486"/>
      <c r="I173" s="499"/>
      <c r="J173" s="499"/>
      <c r="K173" s="488"/>
      <c r="L173" s="488"/>
      <c r="M173" s="488"/>
      <c r="N173" s="488"/>
      <c r="O173" s="485"/>
      <c r="P173" s="485"/>
      <c r="Q173" s="485"/>
      <c r="R173" s="488"/>
      <c r="S173" s="488"/>
      <c r="T173" s="488"/>
      <c r="U173" s="488"/>
      <c r="V173" s="491"/>
      <c r="W173" s="488"/>
      <c r="X173" s="485"/>
      <c r="Y173" s="485"/>
      <c r="Z173" s="485"/>
      <c r="AA173" s="485"/>
      <c r="AB173" s="488"/>
    </row>
    <row r="174" ht="18.0" customHeight="1">
      <c r="A174" s="485"/>
      <c r="B174" s="486"/>
      <c r="C174" s="486"/>
      <c r="D174" s="486"/>
      <c r="E174" s="486"/>
      <c r="F174" s="493"/>
      <c r="G174" s="493"/>
      <c r="H174" s="486"/>
      <c r="I174" s="499"/>
      <c r="J174" s="499"/>
      <c r="K174" s="488"/>
      <c r="L174" s="488"/>
      <c r="M174" s="488"/>
      <c r="N174" s="488"/>
      <c r="O174" s="485"/>
      <c r="P174" s="485"/>
      <c r="Q174" s="485"/>
      <c r="R174" s="488"/>
      <c r="S174" s="488"/>
      <c r="T174" s="488"/>
      <c r="U174" s="488"/>
      <c r="V174" s="491"/>
      <c r="W174" s="488"/>
      <c r="X174" s="485"/>
      <c r="Y174" s="485"/>
      <c r="Z174" s="485"/>
      <c r="AA174" s="485"/>
      <c r="AB174" s="488"/>
    </row>
    <row r="175" ht="18.0" customHeight="1">
      <c r="A175" s="485"/>
      <c r="B175" s="486"/>
      <c r="C175" s="486"/>
      <c r="D175" s="486"/>
      <c r="E175" s="486"/>
      <c r="F175" s="493"/>
      <c r="G175" s="493"/>
      <c r="H175" s="486"/>
      <c r="I175" s="499"/>
      <c r="J175" s="499"/>
      <c r="K175" s="488"/>
      <c r="L175" s="488"/>
      <c r="M175" s="488"/>
      <c r="N175" s="488"/>
      <c r="O175" s="485"/>
      <c r="P175" s="485"/>
      <c r="Q175" s="485"/>
      <c r="R175" s="488"/>
      <c r="S175" s="488"/>
      <c r="T175" s="488"/>
      <c r="U175" s="488"/>
      <c r="V175" s="491"/>
      <c r="W175" s="488"/>
      <c r="X175" s="485"/>
      <c r="Y175" s="485"/>
      <c r="Z175" s="485"/>
      <c r="AA175" s="485"/>
      <c r="AB175" s="488"/>
    </row>
    <row r="176" ht="18.0" customHeight="1">
      <c r="A176" s="485"/>
      <c r="B176" s="486"/>
      <c r="C176" s="486"/>
      <c r="D176" s="486"/>
      <c r="E176" s="486"/>
      <c r="F176" s="493"/>
      <c r="G176" s="493"/>
      <c r="H176" s="486"/>
      <c r="I176" s="499"/>
      <c r="J176" s="499"/>
      <c r="K176" s="488"/>
      <c r="L176" s="488"/>
      <c r="M176" s="488"/>
      <c r="N176" s="488"/>
      <c r="O176" s="485"/>
      <c r="P176" s="485"/>
      <c r="Q176" s="485"/>
      <c r="R176" s="488"/>
      <c r="S176" s="488"/>
      <c r="T176" s="488"/>
      <c r="U176" s="488"/>
      <c r="V176" s="491"/>
      <c r="W176" s="488"/>
      <c r="X176" s="485"/>
      <c r="Y176" s="485"/>
      <c r="Z176" s="485"/>
      <c r="AA176" s="485"/>
      <c r="AB176" s="488"/>
    </row>
    <row r="177" ht="18.0" customHeight="1">
      <c r="A177" s="485"/>
      <c r="B177" s="486"/>
      <c r="C177" s="486"/>
      <c r="D177" s="486"/>
      <c r="E177" s="486"/>
      <c r="F177" s="493"/>
      <c r="G177" s="493"/>
      <c r="H177" s="486"/>
      <c r="I177" s="499"/>
      <c r="J177" s="499"/>
      <c r="K177" s="488"/>
      <c r="L177" s="488"/>
      <c r="M177" s="488"/>
      <c r="N177" s="488"/>
      <c r="O177" s="485"/>
      <c r="P177" s="485"/>
      <c r="Q177" s="485"/>
      <c r="R177" s="488"/>
      <c r="S177" s="488"/>
      <c r="T177" s="488"/>
      <c r="U177" s="488"/>
      <c r="V177" s="491"/>
      <c r="W177" s="488"/>
      <c r="X177" s="485"/>
      <c r="Y177" s="485"/>
      <c r="Z177" s="485"/>
      <c r="AA177" s="485"/>
      <c r="AB177" s="488"/>
    </row>
    <row r="178" ht="18.0" customHeight="1">
      <c r="A178" s="485"/>
      <c r="B178" s="486"/>
      <c r="C178" s="486"/>
      <c r="D178" s="486"/>
      <c r="E178" s="486"/>
      <c r="F178" s="493"/>
      <c r="G178" s="493"/>
      <c r="H178" s="486"/>
      <c r="I178" s="499"/>
      <c r="J178" s="499"/>
      <c r="K178" s="488"/>
      <c r="L178" s="488"/>
      <c r="M178" s="488"/>
      <c r="N178" s="488"/>
      <c r="O178" s="485"/>
      <c r="P178" s="485"/>
      <c r="Q178" s="485"/>
      <c r="R178" s="488"/>
      <c r="S178" s="488"/>
      <c r="T178" s="488"/>
      <c r="U178" s="488"/>
      <c r="V178" s="491"/>
      <c r="W178" s="488"/>
      <c r="X178" s="485"/>
      <c r="Y178" s="485"/>
      <c r="Z178" s="485"/>
      <c r="AA178" s="485"/>
      <c r="AB178" s="488"/>
    </row>
    <row r="179" ht="18.0" customHeight="1">
      <c r="A179" s="485"/>
      <c r="B179" s="486"/>
      <c r="C179" s="486"/>
      <c r="D179" s="486"/>
      <c r="E179" s="486"/>
      <c r="F179" s="493"/>
      <c r="G179" s="493"/>
      <c r="H179" s="486"/>
      <c r="I179" s="499"/>
      <c r="J179" s="499"/>
      <c r="K179" s="488"/>
      <c r="L179" s="488"/>
      <c r="M179" s="488"/>
      <c r="N179" s="488"/>
      <c r="O179" s="485"/>
      <c r="P179" s="485"/>
      <c r="Q179" s="485"/>
      <c r="R179" s="488"/>
      <c r="S179" s="488"/>
      <c r="T179" s="488"/>
      <c r="U179" s="488"/>
      <c r="V179" s="491"/>
      <c r="W179" s="488"/>
      <c r="X179" s="485"/>
      <c r="Y179" s="485"/>
      <c r="Z179" s="485"/>
      <c r="AA179" s="485"/>
      <c r="AB179" s="488"/>
    </row>
    <row r="180" ht="18.0" customHeight="1">
      <c r="A180" s="485"/>
      <c r="B180" s="486"/>
      <c r="C180" s="486"/>
      <c r="D180" s="486"/>
      <c r="E180" s="486"/>
      <c r="F180" s="493"/>
      <c r="G180" s="493"/>
      <c r="H180" s="486"/>
      <c r="I180" s="499"/>
      <c r="J180" s="499"/>
      <c r="K180" s="488"/>
      <c r="L180" s="488"/>
      <c r="M180" s="488"/>
      <c r="N180" s="488"/>
      <c r="O180" s="485"/>
      <c r="P180" s="485"/>
      <c r="Q180" s="485"/>
      <c r="R180" s="488"/>
      <c r="S180" s="488"/>
      <c r="T180" s="488"/>
      <c r="U180" s="488"/>
      <c r="V180" s="491"/>
      <c r="W180" s="488"/>
      <c r="X180" s="485"/>
      <c r="Y180" s="485"/>
      <c r="Z180" s="485"/>
      <c r="AA180" s="485"/>
      <c r="AB180" s="488"/>
    </row>
    <row r="181" ht="18.0" customHeight="1">
      <c r="A181" s="485"/>
      <c r="B181" s="486"/>
      <c r="C181" s="486"/>
      <c r="D181" s="486"/>
      <c r="E181" s="486"/>
      <c r="F181" s="493"/>
      <c r="G181" s="493"/>
      <c r="H181" s="486"/>
      <c r="I181" s="499"/>
      <c r="J181" s="499"/>
      <c r="K181" s="488"/>
      <c r="L181" s="488"/>
      <c r="M181" s="488"/>
      <c r="N181" s="488"/>
      <c r="O181" s="485"/>
      <c r="P181" s="485"/>
      <c r="Q181" s="485"/>
      <c r="R181" s="488"/>
      <c r="S181" s="488"/>
      <c r="T181" s="488"/>
      <c r="U181" s="488"/>
      <c r="V181" s="491"/>
      <c r="W181" s="488"/>
      <c r="X181" s="485"/>
      <c r="Y181" s="485"/>
      <c r="Z181" s="485"/>
      <c r="AA181" s="485"/>
      <c r="AB181" s="488"/>
    </row>
    <row r="182" ht="18.0" customHeight="1">
      <c r="A182" s="485"/>
      <c r="B182" s="486"/>
      <c r="C182" s="486"/>
      <c r="D182" s="486"/>
      <c r="E182" s="486"/>
      <c r="F182" s="493"/>
      <c r="G182" s="493"/>
      <c r="H182" s="486"/>
      <c r="I182" s="499"/>
      <c r="J182" s="499"/>
      <c r="K182" s="488"/>
      <c r="L182" s="488"/>
      <c r="M182" s="488"/>
      <c r="N182" s="488"/>
      <c r="O182" s="485"/>
      <c r="P182" s="485"/>
      <c r="Q182" s="485"/>
      <c r="R182" s="488"/>
      <c r="S182" s="488"/>
      <c r="T182" s="488"/>
      <c r="U182" s="488"/>
      <c r="V182" s="491"/>
      <c r="W182" s="488"/>
      <c r="X182" s="485"/>
      <c r="Y182" s="485"/>
      <c r="Z182" s="485"/>
      <c r="AA182" s="485"/>
      <c r="AB182" s="488"/>
    </row>
    <row r="183" ht="18.0" customHeight="1">
      <c r="A183" s="485"/>
      <c r="B183" s="486"/>
      <c r="C183" s="486"/>
      <c r="D183" s="486"/>
      <c r="E183" s="486"/>
      <c r="F183" s="493"/>
      <c r="G183" s="493"/>
      <c r="H183" s="486"/>
      <c r="I183" s="499"/>
      <c r="J183" s="499"/>
      <c r="K183" s="488"/>
      <c r="L183" s="488"/>
      <c r="M183" s="488"/>
      <c r="N183" s="488"/>
      <c r="O183" s="485"/>
      <c r="P183" s="485"/>
      <c r="Q183" s="485"/>
      <c r="R183" s="488"/>
      <c r="S183" s="488"/>
      <c r="T183" s="488"/>
      <c r="U183" s="488"/>
      <c r="V183" s="491"/>
      <c r="W183" s="488"/>
      <c r="X183" s="485"/>
      <c r="Y183" s="485"/>
      <c r="Z183" s="485"/>
      <c r="AA183" s="485"/>
      <c r="AB183" s="488"/>
    </row>
    <row r="184" ht="18.0" customHeight="1">
      <c r="A184" s="485"/>
      <c r="B184" s="486"/>
      <c r="C184" s="486"/>
      <c r="D184" s="486"/>
      <c r="E184" s="486"/>
      <c r="F184" s="493"/>
      <c r="G184" s="493"/>
      <c r="H184" s="486"/>
      <c r="I184" s="499"/>
      <c r="J184" s="499"/>
      <c r="K184" s="488"/>
      <c r="L184" s="488"/>
      <c r="M184" s="488"/>
      <c r="N184" s="488"/>
      <c r="O184" s="485"/>
      <c r="P184" s="485"/>
      <c r="Q184" s="485"/>
      <c r="R184" s="488"/>
      <c r="S184" s="488"/>
      <c r="T184" s="488"/>
      <c r="U184" s="488"/>
      <c r="V184" s="491"/>
      <c r="W184" s="488"/>
      <c r="X184" s="485"/>
      <c r="Y184" s="485"/>
      <c r="Z184" s="485"/>
      <c r="AA184" s="485"/>
      <c r="AB184" s="488"/>
    </row>
    <row r="185" ht="18.0" customHeight="1">
      <c r="A185" s="485"/>
      <c r="B185" s="486"/>
      <c r="C185" s="486"/>
      <c r="D185" s="486"/>
      <c r="E185" s="486"/>
      <c r="F185" s="493"/>
      <c r="G185" s="493"/>
      <c r="H185" s="486"/>
      <c r="I185" s="499"/>
      <c r="J185" s="499"/>
      <c r="K185" s="488"/>
      <c r="L185" s="488"/>
      <c r="M185" s="488"/>
      <c r="N185" s="488"/>
      <c r="O185" s="485"/>
      <c r="P185" s="485"/>
      <c r="Q185" s="485"/>
      <c r="R185" s="488"/>
      <c r="S185" s="488"/>
      <c r="T185" s="488"/>
      <c r="U185" s="488"/>
      <c r="V185" s="491"/>
      <c r="W185" s="488"/>
      <c r="X185" s="485"/>
      <c r="Y185" s="485"/>
      <c r="Z185" s="485"/>
      <c r="AA185" s="485"/>
      <c r="AB185" s="488"/>
    </row>
    <row r="186" ht="18.0" customHeight="1">
      <c r="A186" s="485"/>
      <c r="B186" s="486"/>
      <c r="C186" s="486"/>
      <c r="D186" s="486"/>
      <c r="E186" s="486"/>
      <c r="F186" s="493"/>
      <c r="G186" s="493"/>
      <c r="H186" s="486"/>
      <c r="I186" s="499"/>
      <c r="J186" s="499"/>
      <c r="K186" s="488"/>
      <c r="L186" s="488"/>
      <c r="M186" s="488"/>
      <c r="N186" s="488"/>
      <c r="O186" s="485"/>
      <c r="P186" s="485"/>
      <c r="Q186" s="485"/>
      <c r="R186" s="488"/>
      <c r="S186" s="488"/>
      <c r="T186" s="488"/>
      <c r="U186" s="488"/>
      <c r="V186" s="491"/>
      <c r="W186" s="488"/>
      <c r="X186" s="485"/>
      <c r="Y186" s="485"/>
      <c r="Z186" s="485"/>
      <c r="AA186" s="485"/>
      <c r="AB186" s="488"/>
    </row>
    <row r="187" ht="18.0" customHeight="1">
      <c r="A187" s="485"/>
      <c r="B187" s="486"/>
      <c r="C187" s="486"/>
      <c r="D187" s="486"/>
      <c r="E187" s="486"/>
      <c r="F187" s="493"/>
      <c r="G187" s="493"/>
      <c r="H187" s="486"/>
      <c r="I187" s="499"/>
      <c r="J187" s="499"/>
      <c r="K187" s="488"/>
      <c r="L187" s="488"/>
      <c r="M187" s="488"/>
      <c r="N187" s="488"/>
      <c r="O187" s="485"/>
      <c r="P187" s="485"/>
      <c r="Q187" s="485"/>
      <c r="R187" s="488"/>
      <c r="S187" s="488"/>
      <c r="T187" s="488"/>
      <c r="U187" s="488"/>
      <c r="V187" s="491"/>
      <c r="W187" s="488"/>
      <c r="X187" s="485"/>
      <c r="Y187" s="485"/>
      <c r="Z187" s="485"/>
      <c r="AA187" s="485"/>
      <c r="AB187" s="488"/>
    </row>
    <row r="188" ht="18.0" customHeight="1">
      <c r="A188" s="485"/>
      <c r="B188" s="486"/>
      <c r="C188" s="486"/>
      <c r="D188" s="486"/>
      <c r="E188" s="486"/>
      <c r="F188" s="493"/>
      <c r="G188" s="493"/>
      <c r="H188" s="486"/>
      <c r="I188" s="499"/>
      <c r="J188" s="499"/>
      <c r="K188" s="488"/>
      <c r="L188" s="488"/>
      <c r="M188" s="488"/>
      <c r="N188" s="488"/>
      <c r="O188" s="485"/>
      <c r="P188" s="485"/>
      <c r="Q188" s="485"/>
      <c r="R188" s="488"/>
      <c r="S188" s="488"/>
      <c r="T188" s="488"/>
      <c r="U188" s="488"/>
      <c r="V188" s="491"/>
      <c r="W188" s="488"/>
      <c r="X188" s="485"/>
      <c r="Y188" s="485"/>
      <c r="Z188" s="485"/>
      <c r="AA188" s="485"/>
      <c r="AB188" s="488"/>
    </row>
    <row r="189" ht="18.0" customHeight="1">
      <c r="A189" s="485"/>
      <c r="B189" s="486"/>
      <c r="C189" s="486"/>
      <c r="D189" s="486"/>
      <c r="E189" s="486"/>
      <c r="F189" s="493"/>
      <c r="G189" s="493"/>
      <c r="H189" s="486"/>
      <c r="I189" s="499"/>
      <c r="J189" s="499"/>
      <c r="K189" s="488"/>
      <c r="L189" s="488"/>
      <c r="M189" s="488"/>
      <c r="N189" s="488"/>
      <c r="O189" s="485"/>
      <c r="P189" s="485"/>
      <c r="Q189" s="485"/>
      <c r="R189" s="488"/>
      <c r="S189" s="488"/>
      <c r="T189" s="488"/>
      <c r="U189" s="488"/>
      <c r="V189" s="491"/>
      <c r="W189" s="488"/>
      <c r="X189" s="485"/>
      <c r="Y189" s="485"/>
      <c r="Z189" s="485"/>
      <c r="AA189" s="485"/>
      <c r="AB189" s="488"/>
    </row>
    <row r="190" ht="18.0" customHeight="1">
      <c r="A190" s="485"/>
      <c r="B190" s="486"/>
      <c r="C190" s="486"/>
      <c r="D190" s="486"/>
      <c r="E190" s="486"/>
      <c r="F190" s="493"/>
      <c r="G190" s="493"/>
      <c r="H190" s="486"/>
      <c r="I190" s="499"/>
      <c r="J190" s="499"/>
      <c r="K190" s="488"/>
      <c r="L190" s="488"/>
      <c r="M190" s="488"/>
      <c r="N190" s="488"/>
      <c r="O190" s="485"/>
      <c r="P190" s="485"/>
      <c r="Q190" s="485"/>
      <c r="R190" s="488"/>
      <c r="S190" s="488"/>
      <c r="T190" s="488"/>
      <c r="U190" s="488"/>
      <c r="V190" s="491"/>
      <c r="W190" s="488"/>
      <c r="X190" s="485"/>
      <c r="Y190" s="485"/>
      <c r="Z190" s="485"/>
      <c r="AA190" s="485"/>
      <c r="AB190" s="488"/>
    </row>
    <row r="191" ht="18.0" customHeight="1">
      <c r="A191" s="485"/>
      <c r="B191" s="486"/>
      <c r="C191" s="486"/>
      <c r="D191" s="486"/>
      <c r="E191" s="486"/>
      <c r="F191" s="493"/>
      <c r="G191" s="493"/>
      <c r="H191" s="486"/>
      <c r="I191" s="499"/>
      <c r="J191" s="499"/>
      <c r="K191" s="488"/>
      <c r="L191" s="488"/>
      <c r="M191" s="488"/>
      <c r="N191" s="488"/>
      <c r="O191" s="485"/>
      <c r="P191" s="485"/>
      <c r="Q191" s="485"/>
      <c r="R191" s="488"/>
      <c r="S191" s="488"/>
      <c r="T191" s="488"/>
      <c r="U191" s="488"/>
      <c r="V191" s="491"/>
      <c r="W191" s="488"/>
      <c r="X191" s="485"/>
      <c r="Y191" s="485"/>
      <c r="Z191" s="485"/>
      <c r="AA191" s="485"/>
      <c r="AB191" s="488"/>
    </row>
    <row r="192" ht="18.0" customHeight="1">
      <c r="A192" s="485"/>
      <c r="B192" s="486"/>
      <c r="C192" s="486"/>
      <c r="D192" s="486"/>
      <c r="E192" s="486"/>
      <c r="F192" s="493"/>
      <c r="G192" s="493"/>
      <c r="H192" s="486"/>
      <c r="I192" s="499"/>
      <c r="J192" s="499"/>
      <c r="K192" s="488"/>
      <c r="L192" s="488"/>
      <c r="M192" s="488"/>
      <c r="N192" s="488"/>
      <c r="O192" s="485"/>
      <c r="P192" s="485"/>
      <c r="Q192" s="485"/>
      <c r="R192" s="488"/>
      <c r="S192" s="488"/>
      <c r="T192" s="488"/>
      <c r="U192" s="488"/>
      <c r="V192" s="491"/>
      <c r="W192" s="488"/>
      <c r="X192" s="485"/>
      <c r="Y192" s="485"/>
      <c r="Z192" s="485"/>
      <c r="AA192" s="485"/>
      <c r="AB192" s="488"/>
    </row>
    <row r="193" ht="18.0" customHeight="1">
      <c r="A193" s="485"/>
      <c r="B193" s="486"/>
      <c r="C193" s="486"/>
      <c r="D193" s="486"/>
      <c r="E193" s="486"/>
      <c r="F193" s="493"/>
      <c r="G193" s="493"/>
      <c r="H193" s="486"/>
      <c r="I193" s="499"/>
      <c r="J193" s="499"/>
      <c r="K193" s="488"/>
      <c r="L193" s="488"/>
      <c r="M193" s="488"/>
      <c r="N193" s="488"/>
      <c r="O193" s="485"/>
      <c r="P193" s="485"/>
      <c r="Q193" s="485"/>
      <c r="R193" s="488"/>
      <c r="S193" s="488"/>
      <c r="T193" s="488"/>
      <c r="U193" s="488"/>
      <c r="V193" s="491"/>
      <c r="W193" s="488"/>
      <c r="X193" s="485"/>
      <c r="Y193" s="485"/>
      <c r="Z193" s="485"/>
      <c r="AA193" s="485"/>
      <c r="AB193" s="488"/>
    </row>
    <row r="194" ht="18.0" customHeight="1">
      <c r="A194" s="485"/>
      <c r="B194" s="486"/>
      <c r="C194" s="486"/>
      <c r="D194" s="486"/>
      <c r="E194" s="486"/>
      <c r="F194" s="493"/>
      <c r="G194" s="493"/>
      <c r="H194" s="486"/>
      <c r="I194" s="499"/>
      <c r="J194" s="499"/>
      <c r="K194" s="488"/>
      <c r="L194" s="488"/>
      <c r="M194" s="488"/>
      <c r="N194" s="488"/>
      <c r="O194" s="485"/>
      <c r="P194" s="485"/>
      <c r="Q194" s="485"/>
      <c r="R194" s="488"/>
      <c r="S194" s="488"/>
      <c r="T194" s="488"/>
      <c r="U194" s="488"/>
      <c r="V194" s="491"/>
      <c r="W194" s="488"/>
      <c r="X194" s="485"/>
      <c r="Y194" s="485"/>
      <c r="Z194" s="485"/>
      <c r="AA194" s="485"/>
      <c r="AB194" s="488"/>
    </row>
    <row r="195" ht="18.0" customHeight="1">
      <c r="A195" s="485"/>
      <c r="B195" s="486"/>
      <c r="C195" s="486"/>
      <c r="D195" s="486"/>
      <c r="E195" s="486"/>
      <c r="F195" s="493"/>
      <c r="G195" s="493"/>
      <c r="H195" s="486"/>
      <c r="I195" s="499"/>
      <c r="J195" s="499"/>
      <c r="K195" s="488"/>
      <c r="L195" s="488"/>
      <c r="M195" s="488"/>
      <c r="N195" s="488"/>
      <c r="O195" s="485"/>
      <c r="P195" s="485"/>
      <c r="Q195" s="485"/>
      <c r="R195" s="488"/>
      <c r="S195" s="488"/>
      <c r="T195" s="488"/>
      <c r="U195" s="488"/>
      <c r="V195" s="491"/>
      <c r="W195" s="488"/>
      <c r="X195" s="485"/>
      <c r="Y195" s="485"/>
      <c r="Z195" s="485"/>
      <c r="AA195" s="485"/>
      <c r="AB195" s="488"/>
    </row>
    <row r="196" ht="18.0" customHeight="1">
      <c r="A196" s="485"/>
      <c r="B196" s="486"/>
      <c r="C196" s="486"/>
      <c r="D196" s="486"/>
      <c r="E196" s="486"/>
      <c r="F196" s="493"/>
      <c r="G196" s="493"/>
      <c r="H196" s="486"/>
      <c r="I196" s="499"/>
      <c r="J196" s="499"/>
      <c r="K196" s="488"/>
      <c r="L196" s="488"/>
      <c r="M196" s="488"/>
      <c r="N196" s="488"/>
      <c r="O196" s="485"/>
      <c r="P196" s="485"/>
      <c r="Q196" s="485"/>
      <c r="R196" s="488"/>
      <c r="S196" s="488"/>
      <c r="T196" s="488"/>
      <c r="U196" s="488"/>
      <c r="V196" s="491"/>
      <c r="W196" s="488"/>
      <c r="X196" s="485"/>
      <c r="Y196" s="485"/>
      <c r="Z196" s="485"/>
      <c r="AA196" s="485"/>
      <c r="AB196" s="488"/>
    </row>
    <row r="197" ht="18.0" customHeight="1">
      <c r="A197" s="485"/>
      <c r="B197" s="486"/>
      <c r="C197" s="486"/>
      <c r="D197" s="486"/>
      <c r="E197" s="486"/>
      <c r="F197" s="493"/>
      <c r="G197" s="493"/>
      <c r="H197" s="486"/>
      <c r="I197" s="499"/>
      <c r="J197" s="499"/>
      <c r="K197" s="488"/>
      <c r="L197" s="488"/>
      <c r="M197" s="488"/>
      <c r="N197" s="488"/>
      <c r="O197" s="485"/>
      <c r="P197" s="485"/>
      <c r="Q197" s="485"/>
      <c r="R197" s="488"/>
      <c r="S197" s="488"/>
      <c r="T197" s="488"/>
      <c r="U197" s="488"/>
      <c r="V197" s="491"/>
      <c r="W197" s="488"/>
      <c r="X197" s="485"/>
      <c r="Y197" s="485"/>
      <c r="Z197" s="485"/>
      <c r="AA197" s="485"/>
      <c r="AB197" s="488"/>
    </row>
    <row r="198" ht="18.0" customHeight="1">
      <c r="A198" s="485"/>
      <c r="B198" s="486"/>
      <c r="C198" s="486"/>
      <c r="D198" s="486"/>
      <c r="E198" s="486"/>
      <c r="F198" s="493"/>
      <c r="G198" s="493"/>
      <c r="H198" s="486"/>
      <c r="I198" s="499"/>
      <c r="J198" s="499"/>
      <c r="K198" s="488"/>
      <c r="L198" s="488"/>
      <c r="M198" s="488"/>
      <c r="N198" s="488"/>
      <c r="O198" s="485"/>
      <c r="P198" s="485"/>
      <c r="Q198" s="485"/>
      <c r="R198" s="488"/>
      <c r="S198" s="488"/>
      <c r="T198" s="488"/>
      <c r="U198" s="488"/>
      <c r="V198" s="491"/>
      <c r="W198" s="488"/>
      <c r="X198" s="485"/>
      <c r="Y198" s="485"/>
      <c r="Z198" s="485"/>
      <c r="AA198" s="485"/>
      <c r="AB198" s="488"/>
    </row>
    <row r="199" ht="18.0" customHeight="1">
      <c r="A199" s="485"/>
      <c r="B199" s="486"/>
      <c r="C199" s="486"/>
      <c r="D199" s="486"/>
      <c r="E199" s="486"/>
      <c r="F199" s="493"/>
      <c r="G199" s="493"/>
      <c r="H199" s="486"/>
      <c r="I199" s="499"/>
      <c r="J199" s="499"/>
      <c r="K199" s="488"/>
      <c r="L199" s="488"/>
      <c r="M199" s="488"/>
      <c r="N199" s="488"/>
      <c r="O199" s="485"/>
      <c r="P199" s="485"/>
      <c r="Q199" s="485"/>
      <c r="R199" s="488"/>
      <c r="S199" s="488"/>
      <c r="T199" s="488"/>
      <c r="U199" s="488"/>
      <c r="V199" s="491"/>
      <c r="W199" s="488"/>
      <c r="X199" s="485"/>
      <c r="Y199" s="485"/>
      <c r="Z199" s="485"/>
      <c r="AA199" s="485"/>
      <c r="AB199" s="488"/>
    </row>
    <row r="200" ht="18.0" customHeight="1">
      <c r="A200" s="485"/>
      <c r="B200" s="486"/>
      <c r="C200" s="486"/>
      <c r="D200" s="486"/>
      <c r="E200" s="486"/>
      <c r="F200" s="493"/>
      <c r="G200" s="493"/>
      <c r="H200" s="486"/>
      <c r="I200" s="499"/>
      <c r="J200" s="499"/>
      <c r="K200" s="488"/>
      <c r="L200" s="488"/>
      <c r="M200" s="488"/>
      <c r="N200" s="488"/>
      <c r="O200" s="485"/>
      <c r="P200" s="485"/>
      <c r="Q200" s="485"/>
      <c r="R200" s="488"/>
      <c r="S200" s="488"/>
      <c r="T200" s="488"/>
      <c r="U200" s="488"/>
      <c r="V200" s="491"/>
      <c r="W200" s="488"/>
      <c r="X200" s="485"/>
      <c r="Y200" s="485"/>
      <c r="Z200" s="485"/>
      <c r="AA200" s="485"/>
      <c r="AB200" s="488"/>
    </row>
    <row r="201" ht="18.0" customHeight="1">
      <c r="A201" s="485"/>
      <c r="B201" s="486"/>
      <c r="C201" s="486"/>
      <c r="D201" s="486"/>
      <c r="E201" s="486"/>
      <c r="F201" s="493"/>
      <c r="G201" s="493"/>
      <c r="H201" s="486"/>
      <c r="I201" s="499"/>
      <c r="J201" s="499"/>
      <c r="K201" s="488"/>
      <c r="L201" s="488"/>
      <c r="M201" s="488"/>
      <c r="N201" s="488"/>
      <c r="O201" s="485"/>
      <c r="P201" s="485"/>
      <c r="Q201" s="485"/>
      <c r="R201" s="488"/>
      <c r="S201" s="488"/>
      <c r="T201" s="488"/>
      <c r="U201" s="488"/>
      <c r="V201" s="491"/>
      <c r="W201" s="488"/>
      <c r="X201" s="485"/>
      <c r="Y201" s="485"/>
      <c r="Z201" s="485"/>
      <c r="AA201" s="485"/>
      <c r="AB201" s="488"/>
    </row>
    <row r="202" ht="18.0" customHeight="1">
      <c r="A202" s="485"/>
      <c r="B202" s="486"/>
      <c r="C202" s="486"/>
      <c r="D202" s="486"/>
      <c r="E202" s="486"/>
      <c r="F202" s="493"/>
      <c r="G202" s="493"/>
      <c r="H202" s="486"/>
      <c r="I202" s="499"/>
      <c r="J202" s="499"/>
      <c r="K202" s="488"/>
      <c r="L202" s="488"/>
      <c r="M202" s="488"/>
      <c r="N202" s="488"/>
      <c r="O202" s="485"/>
      <c r="P202" s="485"/>
      <c r="Q202" s="485"/>
      <c r="R202" s="488"/>
      <c r="S202" s="488"/>
      <c r="T202" s="488"/>
      <c r="U202" s="488"/>
      <c r="V202" s="491"/>
      <c r="W202" s="488"/>
      <c r="X202" s="485"/>
      <c r="Y202" s="485"/>
      <c r="Z202" s="485"/>
      <c r="AA202" s="485"/>
      <c r="AB202" s="488"/>
    </row>
    <row r="203" ht="18.0" customHeight="1">
      <c r="A203" s="485"/>
      <c r="B203" s="486"/>
      <c r="C203" s="486"/>
      <c r="D203" s="486"/>
      <c r="E203" s="486"/>
      <c r="F203" s="493"/>
      <c r="G203" s="493"/>
      <c r="H203" s="486"/>
      <c r="I203" s="499"/>
      <c r="J203" s="499"/>
      <c r="K203" s="488"/>
      <c r="L203" s="488"/>
      <c r="M203" s="488"/>
      <c r="N203" s="488"/>
      <c r="O203" s="485"/>
      <c r="P203" s="485"/>
      <c r="Q203" s="485"/>
      <c r="R203" s="488"/>
      <c r="S203" s="488"/>
      <c r="T203" s="488"/>
      <c r="U203" s="488"/>
      <c r="V203" s="491"/>
      <c r="W203" s="488"/>
      <c r="X203" s="485"/>
      <c r="Y203" s="485"/>
      <c r="Z203" s="485"/>
      <c r="AA203" s="485"/>
      <c r="AB203" s="488"/>
    </row>
    <row r="204" ht="18.0" customHeight="1">
      <c r="A204" s="485"/>
      <c r="B204" s="486"/>
      <c r="C204" s="486"/>
      <c r="D204" s="486"/>
      <c r="E204" s="486"/>
      <c r="F204" s="493"/>
      <c r="G204" s="493"/>
      <c r="H204" s="486"/>
      <c r="I204" s="499"/>
      <c r="J204" s="499"/>
      <c r="K204" s="488"/>
      <c r="L204" s="488"/>
      <c r="M204" s="488"/>
      <c r="N204" s="488"/>
      <c r="O204" s="485"/>
      <c r="P204" s="485"/>
      <c r="Q204" s="485"/>
      <c r="R204" s="488"/>
      <c r="S204" s="488"/>
      <c r="T204" s="488"/>
      <c r="U204" s="488"/>
      <c r="V204" s="491"/>
      <c r="W204" s="488"/>
      <c r="X204" s="485"/>
      <c r="Y204" s="485"/>
      <c r="Z204" s="485"/>
      <c r="AA204" s="485"/>
      <c r="AB204" s="488"/>
    </row>
    <row r="205" ht="18.0" customHeight="1">
      <c r="A205" s="485"/>
      <c r="B205" s="486"/>
      <c r="C205" s="486"/>
      <c r="D205" s="486"/>
      <c r="E205" s="486"/>
      <c r="F205" s="493"/>
      <c r="G205" s="493"/>
      <c r="H205" s="486"/>
      <c r="I205" s="499"/>
      <c r="J205" s="499"/>
      <c r="K205" s="488"/>
      <c r="L205" s="488"/>
      <c r="M205" s="488"/>
      <c r="N205" s="488"/>
      <c r="O205" s="485"/>
      <c r="P205" s="485"/>
      <c r="Q205" s="485"/>
      <c r="R205" s="488"/>
      <c r="S205" s="488"/>
      <c r="T205" s="488"/>
      <c r="U205" s="488"/>
      <c r="V205" s="491"/>
      <c r="W205" s="488"/>
      <c r="X205" s="485"/>
      <c r="Y205" s="485"/>
      <c r="Z205" s="485"/>
      <c r="AA205" s="485"/>
      <c r="AB205" s="488"/>
    </row>
    <row r="206" ht="18.0" customHeight="1">
      <c r="A206" s="485"/>
      <c r="B206" s="486"/>
      <c r="C206" s="486"/>
      <c r="D206" s="486"/>
      <c r="E206" s="486"/>
      <c r="F206" s="493"/>
      <c r="G206" s="493"/>
      <c r="H206" s="486"/>
      <c r="I206" s="499"/>
      <c r="J206" s="499"/>
      <c r="K206" s="488"/>
      <c r="L206" s="488"/>
      <c r="M206" s="488"/>
      <c r="N206" s="488"/>
      <c r="O206" s="485"/>
      <c r="P206" s="485"/>
      <c r="Q206" s="485"/>
      <c r="R206" s="488"/>
      <c r="S206" s="488"/>
      <c r="T206" s="488"/>
      <c r="U206" s="488"/>
      <c r="V206" s="491"/>
      <c r="W206" s="488"/>
      <c r="X206" s="485"/>
      <c r="Y206" s="485"/>
      <c r="Z206" s="485"/>
      <c r="AA206" s="485"/>
      <c r="AB206" s="488"/>
    </row>
    <row r="207" ht="18.0" customHeight="1">
      <c r="A207" s="485"/>
      <c r="B207" s="486"/>
      <c r="C207" s="486"/>
      <c r="D207" s="486"/>
      <c r="E207" s="486"/>
      <c r="F207" s="493"/>
      <c r="G207" s="493"/>
      <c r="H207" s="486"/>
      <c r="I207" s="499"/>
      <c r="J207" s="499"/>
      <c r="K207" s="488"/>
      <c r="L207" s="488"/>
      <c r="M207" s="488"/>
      <c r="N207" s="488"/>
      <c r="O207" s="485"/>
      <c r="P207" s="485"/>
      <c r="Q207" s="485"/>
      <c r="R207" s="488"/>
      <c r="S207" s="488"/>
      <c r="T207" s="488"/>
      <c r="U207" s="488"/>
      <c r="V207" s="491"/>
      <c r="W207" s="488"/>
      <c r="X207" s="485"/>
      <c r="Y207" s="485"/>
      <c r="Z207" s="485"/>
      <c r="AA207" s="485"/>
      <c r="AB207" s="488"/>
    </row>
    <row r="208" ht="18.0" customHeight="1">
      <c r="A208" s="485"/>
      <c r="B208" s="486"/>
      <c r="C208" s="486"/>
      <c r="D208" s="486"/>
      <c r="E208" s="486"/>
      <c r="F208" s="493"/>
      <c r="G208" s="493"/>
      <c r="H208" s="486"/>
      <c r="I208" s="499"/>
      <c r="J208" s="499"/>
      <c r="K208" s="488"/>
      <c r="L208" s="488"/>
      <c r="M208" s="488"/>
      <c r="N208" s="488"/>
      <c r="O208" s="485"/>
      <c r="P208" s="485"/>
      <c r="Q208" s="485"/>
      <c r="R208" s="488"/>
      <c r="S208" s="488"/>
      <c r="T208" s="488"/>
      <c r="U208" s="488"/>
      <c r="V208" s="491"/>
      <c r="W208" s="488"/>
      <c r="X208" s="485"/>
      <c r="Y208" s="485"/>
      <c r="Z208" s="485"/>
      <c r="AA208" s="485"/>
      <c r="AB208" s="488"/>
    </row>
    <row r="209" ht="18.0" customHeight="1">
      <c r="A209" s="485"/>
      <c r="B209" s="486"/>
      <c r="C209" s="486"/>
      <c r="D209" s="486"/>
      <c r="E209" s="486"/>
      <c r="F209" s="493"/>
      <c r="G209" s="493"/>
      <c r="H209" s="486"/>
      <c r="I209" s="499"/>
      <c r="J209" s="499"/>
      <c r="K209" s="488"/>
      <c r="L209" s="488"/>
      <c r="M209" s="488"/>
      <c r="N209" s="488"/>
      <c r="O209" s="485"/>
      <c r="P209" s="485"/>
      <c r="Q209" s="485"/>
      <c r="R209" s="488"/>
      <c r="S209" s="488"/>
      <c r="T209" s="488"/>
      <c r="U209" s="488"/>
      <c r="V209" s="491"/>
      <c r="W209" s="488"/>
      <c r="X209" s="485"/>
      <c r="Y209" s="485"/>
      <c r="Z209" s="485"/>
      <c r="AA209" s="485"/>
      <c r="AB209" s="488"/>
    </row>
    <row r="210" ht="18.0" customHeight="1">
      <c r="A210" s="485"/>
      <c r="B210" s="486"/>
      <c r="C210" s="486"/>
      <c r="D210" s="486"/>
      <c r="E210" s="486"/>
      <c r="F210" s="493"/>
      <c r="G210" s="493"/>
      <c r="H210" s="486"/>
      <c r="I210" s="499"/>
      <c r="J210" s="499"/>
      <c r="K210" s="488"/>
      <c r="L210" s="488"/>
      <c r="M210" s="488"/>
      <c r="N210" s="488"/>
      <c r="O210" s="485"/>
      <c r="P210" s="485"/>
      <c r="Q210" s="485"/>
      <c r="R210" s="488"/>
      <c r="S210" s="488"/>
      <c r="T210" s="488"/>
      <c r="U210" s="488"/>
      <c r="V210" s="491"/>
      <c r="W210" s="488"/>
      <c r="X210" s="485"/>
      <c r="Y210" s="485"/>
      <c r="Z210" s="485"/>
      <c r="AA210" s="485"/>
      <c r="AB210" s="488"/>
    </row>
    <row r="211" ht="18.0" customHeight="1">
      <c r="A211" s="485"/>
      <c r="B211" s="486"/>
      <c r="C211" s="486"/>
      <c r="D211" s="486"/>
      <c r="E211" s="486"/>
      <c r="F211" s="493"/>
      <c r="G211" s="493"/>
      <c r="H211" s="486"/>
      <c r="I211" s="499"/>
      <c r="J211" s="499"/>
      <c r="K211" s="488"/>
      <c r="L211" s="488"/>
      <c r="M211" s="488"/>
      <c r="N211" s="488"/>
      <c r="O211" s="485"/>
      <c r="P211" s="485"/>
      <c r="Q211" s="485"/>
      <c r="R211" s="488"/>
      <c r="S211" s="488"/>
      <c r="T211" s="488"/>
      <c r="U211" s="488"/>
      <c r="V211" s="491"/>
      <c r="W211" s="488"/>
      <c r="X211" s="485"/>
      <c r="Y211" s="485"/>
      <c r="Z211" s="485"/>
      <c r="AA211" s="485"/>
      <c r="AB211" s="488"/>
    </row>
    <row r="212" ht="18.0" customHeight="1">
      <c r="A212" s="485"/>
      <c r="B212" s="486"/>
      <c r="C212" s="486"/>
      <c r="D212" s="486"/>
      <c r="E212" s="486"/>
      <c r="F212" s="493"/>
      <c r="G212" s="493"/>
      <c r="H212" s="486"/>
      <c r="I212" s="499"/>
      <c r="J212" s="499"/>
      <c r="K212" s="488"/>
      <c r="L212" s="488"/>
      <c r="M212" s="488"/>
      <c r="N212" s="488"/>
      <c r="O212" s="485"/>
      <c r="P212" s="485"/>
      <c r="Q212" s="485"/>
      <c r="R212" s="488"/>
      <c r="S212" s="488"/>
      <c r="T212" s="488"/>
      <c r="U212" s="488"/>
      <c r="V212" s="491"/>
      <c r="W212" s="488"/>
      <c r="X212" s="485"/>
      <c r="Y212" s="485"/>
      <c r="Z212" s="485"/>
      <c r="AA212" s="485"/>
      <c r="AB212" s="488"/>
    </row>
    <row r="213" ht="18.0" customHeight="1">
      <c r="A213" s="485"/>
      <c r="B213" s="486"/>
      <c r="C213" s="486"/>
      <c r="D213" s="486"/>
      <c r="E213" s="486"/>
      <c r="F213" s="493"/>
      <c r="G213" s="493"/>
      <c r="H213" s="486"/>
      <c r="I213" s="499"/>
      <c r="J213" s="499"/>
      <c r="K213" s="488"/>
      <c r="L213" s="488"/>
      <c r="M213" s="488"/>
      <c r="N213" s="488"/>
      <c r="O213" s="485"/>
      <c r="P213" s="485"/>
      <c r="Q213" s="485"/>
      <c r="R213" s="488"/>
      <c r="S213" s="488"/>
      <c r="T213" s="488"/>
      <c r="U213" s="488"/>
      <c r="V213" s="491"/>
      <c r="W213" s="488"/>
      <c r="X213" s="485"/>
      <c r="Y213" s="485"/>
      <c r="Z213" s="485"/>
      <c r="AA213" s="485"/>
      <c r="AB213" s="488"/>
    </row>
    <row r="214" ht="18.0" customHeight="1">
      <c r="A214" s="485"/>
      <c r="B214" s="486"/>
      <c r="C214" s="486"/>
      <c r="D214" s="486"/>
      <c r="E214" s="486"/>
      <c r="F214" s="493"/>
      <c r="G214" s="493"/>
      <c r="H214" s="486"/>
      <c r="I214" s="499"/>
      <c r="J214" s="499"/>
      <c r="K214" s="488"/>
      <c r="L214" s="488"/>
      <c r="M214" s="488"/>
      <c r="N214" s="488"/>
      <c r="O214" s="485"/>
      <c r="P214" s="485"/>
      <c r="Q214" s="485"/>
      <c r="R214" s="488"/>
      <c r="S214" s="488"/>
      <c r="T214" s="488"/>
      <c r="U214" s="488"/>
      <c r="V214" s="491"/>
      <c r="W214" s="488"/>
      <c r="X214" s="485"/>
      <c r="Y214" s="485"/>
      <c r="Z214" s="485"/>
      <c r="AA214" s="485"/>
      <c r="AB214" s="488"/>
    </row>
    <row r="215" ht="18.0" customHeight="1">
      <c r="A215" s="485"/>
      <c r="B215" s="486"/>
      <c r="C215" s="486"/>
      <c r="D215" s="486"/>
      <c r="E215" s="486"/>
      <c r="F215" s="493"/>
      <c r="G215" s="493"/>
      <c r="H215" s="486"/>
      <c r="I215" s="499"/>
      <c r="J215" s="499"/>
      <c r="K215" s="488"/>
      <c r="L215" s="488"/>
      <c r="M215" s="488"/>
      <c r="N215" s="488"/>
      <c r="O215" s="485"/>
      <c r="P215" s="485"/>
      <c r="Q215" s="485"/>
      <c r="R215" s="488"/>
      <c r="S215" s="488"/>
      <c r="T215" s="488"/>
      <c r="U215" s="488"/>
      <c r="V215" s="491"/>
      <c r="W215" s="488"/>
      <c r="X215" s="485"/>
      <c r="Y215" s="485"/>
      <c r="Z215" s="485"/>
      <c r="AA215" s="485"/>
      <c r="AB215" s="488"/>
    </row>
    <row r="216" ht="18.0" customHeight="1">
      <c r="A216" s="485"/>
      <c r="B216" s="486"/>
      <c r="C216" s="486"/>
      <c r="D216" s="486"/>
      <c r="E216" s="486"/>
      <c r="F216" s="493"/>
      <c r="G216" s="493"/>
      <c r="H216" s="486"/>
      <c r="I216" s="499"/>
      <c r="J216" s="499"/>
      <c r="K216" s="488"/>
      <c r="L216" s="488"/>
      <c r="M216" s="488"/>
      <c r="N216" s="488"/>
      <c r="O216" s="485"/>
      <c r="P216" s="485"/>
      <c r="Q216" s="485"/>
      <c r="R216" s="488"/>
      <c r="S216" s="488"/>
      <c r="T216" s="488"/>
      <c r="U216" s="488"/>
      <c r="V216" s="491"/>
      <c r="W216" s="488"/>
      <c r="X216" s="485"/>
      <c r="Y216" s="485"/>
      <c r="Z216" s="485"/>
      <c r="AA216" s="485"/>
      <c r="AB216" s="488"/>
    </row>
    <row r="217" ht="18.0" customHeight="1">
      <c r="A217" s="485"/>
      <c r="B217" s="486"/>
      <c r="C217" s="486"/>
      <c r="D217" s="486"/>
      <c r="E217" s="486"/>
      <c r="F217" s="493"/>
      <c r="G217" s="493"/>
      <c r="H217" s="486"/>
      <c r="I217" s="499"/>
      <c r="J217" s="499"/>
      <c r="K217" s="488"/>
      <c r="L217" s="488"/>
      <c r="M217" s="488"/>
      <c r="N217" s="488"/>
      <c r="O217" s="485"/>
      <c r="P217" s="485"/>
      <c r="Q217" s="485"/>
      <c r="R217" s="488"/>
      <c r="S217" s="488"/>
      <c r="T217" s="488"/>
      <c r="U217" s="488"/>
      <c r="V217" s="491"/>
      <c r="W217" s="488"/>
      <c r="X217" s="485"/>
      <c r="Y217" s="485"/>
      <c r="Z217" s="485"/>
      <c r="AA217" s="485"/>
      <c r="AB217" s="488"/>
    </row>
    <row r="218" ht="18.0" customHeight="1">
      <c r="A218" s="485"/>
      <c r="B218" s="486"/>
      <c r="C218" s="486"/>
      <c r="D218" s="486"/>
      <c r="E218" s="486"/>
      <c r="F218" s="493"/>
      <c r="G218" s="493"/>
      <c r="H218" s="486"/>
      <c r="I218" s="499"/>
      <c r="J218" s="499"/>
      <c r="K218" s="488"/>
      <c r="L218" s="488"/>
      <c r="M218" s="488"/>
      <c r="N218" s="488"/>
      <c r="O218" s="485"/>
      <c r="P218" s="485"/>
      <c r="Q218" s="485"/>
      <c r="R218" s="488"/>
      <c r="S218" s="488"/>
      <c r="T218" s="488"/>
      <c r="U218" s="488"/>
      <c r="V218" s="491"/>
      <c r="W218" s="488"/>
      <c r="X218" s="485"/>
      <c r="Y218" s="485"/>
      <c r="Z218" s="485"/>
      <c r="AA218" s="485"/>
      <c r="AB218" s="488"/>
    </row>
    <row r="219" ht="18.0" customHeight="1">
      <c r="A219" s="485"/>
      <c r="B219" s="486"/>
      <c r="C219" s="486"/>
      <c r="D219" s="486"/>
      <c r="E219" s="486"/>
      <c r="F219" s="493"/>
      <c r="G219" s="493"/>
      <c r="H219" s="486"/>
      <c r="I219" s="499"/>
      <c r="J219" s="499"/>
      <c r="K219" s="488"/>
      <c r="L219" s="488"/>
      <c r="M219" s="488"/>
      <c r="N219" s="488"/>
      <c r="O219" s="485"/>
      <c r="P219" s="485"/>
      <c r="Q219" s="485"/>
      <c r="R219" s="488"/>
      <c r="S219" s="488"/>
      <c r="T219" s="488"/>
      <c r="U219" s="488"/>
      <c r="V219" s="491"/>
      <c r="W219" s="488"/>
      <c r="X219" s="485"/>
      <c r="Y219" s="485"/>
      <c r="Z219" s="485"/>
      <c r="AA219" s="485"/>
      <c r="AB219" s="488"/>
    </row>
    <row r="220" ht="18.0" customHeight="1">
      <c r="A220" s="485"/>
      <c r="B220" s="486"/>
      <c r="C220" s="486"/>
      <c r="D220" s="486"/>
      <c r="E220" s="486"/>
      <c r="F220" s="493"/>
      <c r="G220" s="493"/>
      <c r="H220" s="486"/>
      <c r="I220" s="499"/>
      <c r="J220" s="499"/>
      <c r="K220" s="488"/>
      <c r="L220" s="488"/>
      <c r="M220" s="488"/>
      <c r="N220" s="488"/>
      <c r="O220" s="485"/>
      <c r="P220" s="485"/>
      <c r="Q220" s="485"/>
      <c r="R220" s="488"/>
      <c r="S220" s="488"/>
      <c r="T220" s="488"/>
      <c r="U220" s="488"/>
      <c r="V220" s="491"/>
      <c r="W220" s="488"/>
      <c r="X220" s="485"/>
      <c r="Y220" s="485"/>
      <c r="Z220" s="485"/>
      <c r="AA220" s="485"/>
      <c r="AB220" s="488"/>
    </row>
    <row r="221" ht="18.0" customHeight="1">
      <c r="A221" s="485"/>
      <c r="B221" s="486"/>
      <c r="C221" s="486"/>
      <c r="D221" s="486"/>
      <c r="E221" s="486"/>
      <c r="F221" s="493"/>
      <c r="G221" s="493"/>
      <c r="H221" s="486"/>
      <c r="I221" s="499"/>
      <c r="J221" s="499"/>
      <c r="K221" s="488"/>
      <c r="L221" s="488"/>
      <c r="M221" s="488"/>
      <c r="N221" s="488"/>
      <c r="O221" s="485"/>
      <c r="P221" s="485"/>
      <c r="Q221" s="485"/>
      <c r="R221" s="488"/>
      <c r="S221" s="488"/>
      <c r="T221" s="488"/>
      <c r="U221" s="488"/>
      <c r="V221" s="491"/>
      <c r="W221" s="488"/>
      <c r="X221" s="485"/>
      <c r="Y221" s="485"/>
      <c r="Z221" s="485"/>
      <c r="AA221" s="485"/>
      <c r="AB221" s="488"/>
    </row>
    <row r="222" ht="18.0" customHeight="1">
      <c r="A222" s="485"/>
      <c r="B222" s="486"/>
      <c r="C222" s="486"/>
      <c r="D222" s="486"/>
      <c r="E222" s="486"/>
      <c r="F222" s="493"/>
      <c r="G222" s="493"/>
      <c r="H222" s="486"/>
      <c r="I222" s="499"/>
      <c r="J222" s="499"/>
      <c r="K222" s="488"/>
      <c r="L222" s="488"/>
      <c r="M222" s="488"/>
      <c r="N222" s="488"/>
      <c r="O222" s="485"/>
      <c r="P222" s="485"/>
      <c r="Q222" s="485"/>
      <c r="R222" s="488"/>
      <c r="S222" s="488"/>
      <c r="T222" s="488"/>
      <c r="U222" s="488"/>
      <c r="V222" s="491"/>
      <c r="W222" s="488"/>
      <c r="X222" s="485"/>
      <c r="Y222" s="485"/>
      <c r="Z222" s="485"/>
      <c r="AA222" s="485"/>
      <c r="AB222" s="488"/>
    </row>
    <row r="223" ht="18.0" customHeight="1">
      <c r="A223" s="485"/>
      <c r="B223" s="486"/>
      <c r="C223" s="486"/>
      <c r="D223" s="486"/>
      <c r="E223" s="486"/>
      <c r="F223" s="493"/>
      <c r="G223" s="493"/>
      <c r="H223" s="486"/>
      <c r="I223" s="499"/>
      <c r="J223" s="499"/>
      <c r="K223" s="488"/>
      <c r="L223" s="488"/>
      <c r="M223" s="488"/>
      <c r="N223" s="488"/>
      <c r="O223" s="485"/>
      <c r="P223" s="485"/>
      <c r="Q223" s="485"/>
      <c r="R223" s="488"/>
      <c r="S223" s="488"/>
      <c r="T223" s="488"/>
      <c r="U223" s="488"/>
      <c r="V223" s="491"/>
      <c r="W223" s="488"/>
      <c r="X223" s="485"/>
      <c r="Y223" s="485"/>
      <c r="Z223" s="485"/>
      <c r="AA223" s="485"/>
      <c r="AB223" s="488"/>
    </row>
    <row r="224" ht="18.0" customHeight="1">
      <c r="A224" s="485"/>
      <c r="B224" s="486"/>
      <c r="C224" s="486"/>
      <c r="D224" s="486"/>
      <c r="E224" s="486"/>
      <c r="F224" s="493"/>
      <c r="G224" s="493"/>
      <c r="H224" s="486"/>
      <c r="I224" s="499"/>
      <c r="J224" s="499"/>
      <c r="K224" s="488"/>
      <c r="L224" s="488"/>
      <c r="M224" s="488"/>
      <c r="N224" s="488"/>
      <c r="O224" s="485"/>
      <c r="P224" s="485"/>
      <c r="Q224" s="485"/>
      <c r="R224" s="488"/>
      <c r="S224" s="488"/>
      <c r="T224" s="488"/>
      <c r="U224" s="488"/>
      <c r="V224" s="491"/>
      <c r="W224" s="488"/>
      <c r="X224" s="485"/>
      <c r="Y224" s="485"/>
      <c r="Z224" s="485"/>
      <c r="AA224" s="485"/>
      <c r="AB224" s="488"/>
    </row>
    <row r="225" ht="18.0" customHeight="1">
      <c r="A225" s="485"/>
      <c r="B225" s="486"/>
      <c r="C225" s="486"/>
      <c r="D225" s="486"/>
      <c r="E225" s="486"/>
      <c r="F225" s="493"/>
      <c r="G225" s="493"/>
      <c r="H225" s="486"/>
      <c r="I225" s="499"/>
      <c r="J225" s="499"/>
      <c r="K225" s="488"/>
      <c r="L225" s="488"/>
      <c r="M225" s="488"/>
      <c r="N225" s="488"/>
      <c r="O225" s="485"/>
      <c r="P225" s="485"/>
      <c r="Q225" s="485"/>
      <c r="R225" s="488"/>
      <c r="S225" s="488"/>
      <c r="T225" s="488"/>
      <c r="U225" s="488"/>
      <c r="V225" s="491"/>
      <c r="W225" s="488"/>
      <c r="X225" s="485"/>
      <c r="Y225" s="485"/>
      <c r="Z225" s="485"/>
      <c r="AA225" s="485"/>
      <c r="AB225" s="488"/>
    </row>
    <row r="226" ht="18.0" customHeight="1">
      <c r="A226" s="485"/>
      <c r="B226" s="486"/>
      <c r="C226" s="486"/>
      <c r="D226" s="486"/>
      <c r="E226" s="486"/>
      <c r="F226" s="493"/>
      <c r="G226" s="493"/>
      <c r="H226" s="486"/>
      <c r="I226" s="499"/>
      <c r="J226" s="499"/>
      <c r="K226" s="488"/>
      <c r="L226" s="488"/>
      <c r="M226" s="488"/>
      <c r="N226" s="488"/>
      <c r="O226" s="485"/>
      <c r="P226" s="485"/>
      <c r="Q226" s="485"/>
      <c r="R226" s="488"/>
      <c r="S226" s="488"/>
      <c r="T226" s="488"/>
      <c r="U226" s="488"/>
      <c r="V226" s="491"/>
      <c r="W226" s="488"/>
      <c r="X226" s="485"/>
      <c r="Y226" s="485"/>
      <c r="Z226" s="485"/>
      <c r="AA226" s="485"/>
      <c r="AB226" s="488"/>
    </row>
    <row r="227" ht="18.0" customHeight="1">
      <c r="A227" s="485"/>
      <c r="B227" s="486"/>
      <c r="C227" s="486"/>
      <c r="D227" s="486"/>
      <c r="E227" s="486"/>
      <c r="F227" s="493"/>
      <c r="G227" s="493"/>
      <c r="H227" s="486"/>
      <c r="I227" s="499"/>
      <c r="J227" s="499"/>
      <c r="K227" s="488"/>
      <c r="L227" s="488"/>
      <c r="M227" s="488"/>
      <c r="N227" s="488"/>
      <c r="O227" s="485"/>
      <c r="P227" s="485"/>
      <c r="Q227" s="485"/>
      <c r="R227" s="488"/>
      <c r="S227" s="488"/>
      <c r="T227" s="488"/>
      <c r="U227" s="488"/>
      <c r="V227" s="491"/>
      <c r="W227" s="488"/>
      <c r="X227" s="485"/>
      <c r="Y227" s="485"/>
      <c r="Z227" s="485"/>
      <c r="AA227" s="485"/>
      <c r="AB227" s="488"/>
    </row>
    <row r="228" ht="18.0" customHeight="1">
      <c r="A228" s="485"/>
      <c r="B228" s="486"/>
      <c r="C228" s="486"/>
      <c r="D228" s="486"/>
      <c r="E228" s="486"/>
      <c r="F228" s="493"/>
      <c r="G228" s="493"/>
      <c r="H228" s="486"/>
      <c r="I228" s="499"/>
      <c r="J228" s="499"/>
      <c r="K228" s="488"/>
      <c r="L228" s="488"/>
      <c r="M228" s="488"/>
      <c r="N228" s="488"/>
      <c r="O228" s="485"/>
      <c r="P228" s="485"/>
      <c r="Q228" s="485"/>
      <c r="R228" s="488"/>
      <c r="S228" s="488"/>
      <c r="T228" s="488"/>
      <c r="U228" s="488"/>
      <c r="V228" s="491"/>
      <c r="W228" s="488"/>
      <c r="X228" s="485"/>
      <c r="Y228" s="485"/>
      <c r="Z228" s="485"/>
      <c r="AA228" s="485"/>
      <c r="AB228" s="488"/>
    </row>
    <row r="229" ht="18.0" customHeight="1">
      <c r="A229" s="485"/>
      <c r="B229" s="486"/>
      <c r="C229" s="486"/>
      <c r="D229" s="486"/>
      <c r="E229" s="486"/>
      <c r="F229" s="493"/>
      <c r="G229" s="493"/>
      <c r="H229" s="486"/>
      <c r="I229" s="499"/>
      <c r="J229" s="499"/>
      <c r="K229" s="488"/>
      <c r="L229" s="488"/>
      <c r="M229" s="488"/>
      <c r="N229" s="488"/>
      <c r="O229" s="485"/>
      <c r="P229" s="485"/>
      <c r="Q229" s="485"/>
      <c r="R229" s="488"/>
      <c r="S229" s="488"/>
      <c r="T229" s="488"/>
      <c r="U229" s="488"/>
      <c r="V229" s="491"/>
      <c r="W229" s="488"/>
      <c r="X229" s="485"/>
      <c r="Y229" s="485"/>
      <c r="Z229" s="485"/>
      <c r="AA229" s="485"/>
      <c r="AB229" s="488"/>
    </row>
    <row r="230" ht="18.0" customHeight="1">
      <c r="A230" s="485"/>
      <c r="B230" s="486"/>
      <c r="C230" s="486"/>
      <c r="D230" s="486"/>
      <c r="E230" s="486"/>
      <c r="F230" s="493"/>
      <c r="G230" s="493"/>
      <c r="H230" s="486"/>
      <c r="I230" s="499"/>
      <c r="J230" s="499"/>
      <c r="K230" s="488"/>
      <c r="L230" s="488"/>
      <c r="M230" s="488"/>
      <c r="N230" s="488"/>
      <c r="O230" s="485"/>
      <c r="P230" s="485"/>
      <c r="Q230" s="485"/>
      <c r="R230" s="488"/>
      <c r="S230" s="488"/>
      <c r="T230" s="488"/>
      <c r="U230" s="488"/>
      <c r="V230" s="491"/>
      <c r="W230" s="488"/>
      <c r="X230" s="485"/>
      <c r="Y230" s="485"/>
      <c r="Z230" s="485"/>
      <c r="AA230" s="485"/>
      <c r="AB230" s="488"/>
    </row>
    <row r="231" ht="18.0" customHeight="1">
      <c r="A231" s="485"/>
      <c r="B231" s="486"/>
      <c r="C231" s="486"/>
      <c r="D231" s="486"/>
      <c r="E231" s="486"/>
      <c r="F231" s="493"/>
      <c r="G231" s="493"/>
      <c r="H231" s="486"/>
      <c r="I231" s="499"/>
      <c r="J231" s="499"/>
      <c r="K231" s="488"/>
      <c r="L231" s="488"/>
      <c r="M231" s="488"/>
      <c r="N231" s="488"/>
      <c r="O231" s="485"/>
      <c r="P231" s="485"/>
      <c r="Q231" s="485"/>
      <c r="R231" s="488"/>
      <c r="S231" s="488"/>
      <c r="T231" s="488"/>
      <c r="U231" s="488"/>
      <c r="V231" s="491"/>
      <c r="W231" s="488"/>
      <c r="X231" s="485"/>
      <c r="Y231" s="485"/>
      <c r="Z231" s="485"/>
      <c r="AA231" s="485"/>
      <c r="AB231" s="488"/>
    </row>
    <row r="232" ht="18.0" customHeight="1">
      <c r="A232" s="485"/>
      <c r="B232" s="486"/>
      <c r="C232" s="486"/>
      <c r="D232" s="486"/>
      <c r="E232" s="486"/>
      <c r="F232" s="493"/>
      <c r="G232" s="493"/>
      <c r="H232" s="486"/>
      <c r="I232" s="499"/>
      <c r="J232" s="499"/>
      <c r="K232" s="488"/>
      <c r="L232" s="488"/>
      <c r="M232" s="488"/>
      <c r="N232" s="488"/>
      <c r="O232" s="485"/>
      <c r="P232" s="485"/>
      <c r="Q232" s="485"/>
      <c r="R232" s="488"/>
      <c r="S232" s="488"/>
      <c r="T232" s="488"/>
      <c r="U232" s="488"/>
      <c r="V232" s="491"/>
      <c r="W232" s="488"/>
      <c r="X232" s="485"/>
      <c r="Y232" s="485"/>
      <c r="Z232" s="485"/>
      <c r="AA232" s="485"/>
      <c r="AB232" s="488"/>
    </row>
    <row r="233" ht="18.0" customHeight="1">
      <c r="A233" s="485"/>
      <c r="B233" s="486"/>
      <c r="C233" s="486"/>
      <c r="D233" s="486"/>
      <c r="E233" s="486"/>
      <c r="F233" s="493"/>
      <c r="G233" s="493"/>
      <c r="H233" s="486"/>
      <c r="I233" s="499"/>
      <c r="J233" s="499"/>
      <c r="K233" s="488"/>
      <c r="L233" s="488"/>
      <c r="M233" s="488"/>
      <c r="N233" s="488"/>
      <c r="O233" s="485"/>
      <c r="P233" s="485"/>
      <c r="Q233" s="485"/>
      <c r="R233" s="488"/>
      <c r="S233" s="488"/>
      <c r="T233" s="488"/>
      <c r="U233" s="488"/>
      <c r="V233" s="491"/>
      <c r="W233" s="488"/>
      <c r="X233" s="485"/>
      <c r="Y233" s="485"/>
      <c r="Z233" s="485"/>
      <c r="AA233" s="485"/>
      <c r="AB233" s="488"/>
    </row>
    <row r="234" ht="18.0" customHeight="1">
      <c r="A234" s="485"/>
      <c r="B234" s="486"/>
      <c r="C234" s="486"/>
      <c r="D234" s="486"/>
      <c r="E234" s="486"/>
      <c r="F234" s="493"/>
      <c r="G234" s="493"/>
      <c r="H234" s="486"/>
      <c r="I234" s="499"/>
      <c r="J234" s="499"/>
      <c r="K234" s="488"/>
      <c r="L234" s="488"/>
      <c r="M234" s="488"/>
      <c r="N234" s="488"/>
      <c r="O234" s="485"/>
      <c r="P234" s="485"/>
      <c r="Q234" s="485"/>
      <c r="R234" s="488"/>
      <c r="S234" s="488"/>
      <c r="T234" s="488"/>
      <c r="U234" s="488"/>
      <c r="V234" s="491"/>
      <c r="W234" s="488"/>
      <c r="X234" s="485"/>
      <c r="Y234" s="485"/>
      <c r="Z234" s="485"/>
      <c r="AA234" s="485"/>
      <c r="AB234" s="488"/>
    </row>
    <row r="235" ht="18.0" customHeight="1">
      <c r="A235" s="485"/>
      <c r="B235" s="486"/>
      <c r="C235" s="486"/>
      <c r="D235" s="486"/>
      <c r="E235" s="486"/>
      <c r="F235" s="493"/>
      <c r="G235" s="493"/>
      <c r="H235" s="486"/>
      <c r="I235" s="499"/>
      <c r="J235" s="499"/>
      <c r="K235" s="488"/>
      <c r="L235" s="488"/>
      <c r="M235" s="488"/>
      <c r="N235" s="488"/>
      <c r="O235" s="485"/>
      <c r="P235" s="485"/>
      <c r="Q235" s="485"/>
      <c r="R235" s="488"/>
      <c r="S235" s="488"/>
      <c r="T235" s="488"/>
      <c r="U235" s="488"/>
      <c r="V235" s="491"/>
      <c r="W235" s="488"/>
      <c r="X235" s="485"/>
      <c r="Y235" s="485"/>
      <c r="Z235" s="485"/>
      <c r="AA235" s="485"/>
      <c r="AB235" s="488"/>
    </row>
    <row r="236" ht="18.0" customHeight="1">
      <c r="A236" s="485"/>
      <c r="B236" s="486"/>
      <c r="C236" s="486"/>
      <c r="D236" s="486"/>
      <c r="E236" s="486"/>
      <c r="F236" s="493"/>
      <c r="G236" s="493"/>
      <c r="H236" s="486"/>
      <c r="I236" s="499"/>
      <c r="J236" s="499"/>
      <c r="K236" s="488"/>
      <c r="L236" s="488"/>
      <c r="M236" s="488"/>
      <c r="N236" s="488"/>
      <c r="O236" s="485"/>
      <c r="P236" s="485"/>
      <c r="Q236" s="485"/>
      <c r="R236" s="488"/>
      <c r="S236" s="488"/>
      <c r="T236" s="488"/>
      <c r="U236" s="488"/>
      <c r="V236" s="491"/>
      <c r="W236" s="488"/>
      <c r="X236" s="485"/>
      <c r="Y236" s="485"/>
      <c r="Z236" s="485"/>
      <c r="AA236" s="485"/>
      <c r="AB236" s="488"/>
    </row>
    <row r="237" ht="18.0" customHeight="1">
      <c r="A237" s="485"/>
      <c r="B237" s="486"/>
      <c r="C237" s="486"/>
      <c r="D237" s="486"/>
      <c r="E237" s="486"/>
      <c r="F237" s="493"/>
      <c r="G237" s="493"/>
      <c r="H237" s="486"/>
      <c r="I237" s="499"/>
      <c r="J237" s="499"/>
      <c r="K237" s="488"/>
      <c r="L237" s="488"/>
      <c r="M237" s="488"/>
      <c r="N237" s="488"/>
      <c r="O237" s="485"/>
      <c r="P237" s="485"/>
      <c r="Q237" s="485"/>
      <c r="R237" s="488"/>
      <c r="S237" s="488"/>
      <c r="T237" s="488"/>
      <c r="U237" s="488"/>
      <c r="V237" s="491"/>
      <c r="W237" s="488"/>
      <c r="X237" s="485"/>
      <c r="Y237" s="485"/>
      <c r="Z237" s="485"/>
      <c r="AA237" s="485"/>
      <c r="AB237" s="488"/>
    </row>
    <row r="238" ht="18.0" customHeight="1">
      <c r="A238" s="485"/>
      <c r="B238" s="486"/>
      <c r="C238" s="486"/>
      <c r="D238" s="486"/>
      <c r="E238" s="486"/>
      <c r="F238" s="493"/>
      <c r="G238" s="493"/>
      <c r="H238" s="486"/>
      <c r="I238" s="499"/>
      <c r="J238" s="499"/>
      <c r="K238" s="488"/>
      <c r="L238" s="488"/>
      <c r="M238" s="488"/>
      <c r="N238" s="488"/>
      <c r="O238" s="485"/>
      <c r="P238" s="485"/>
      <c r="Q238" s="485"/>
      <c r="R238" s="488"/>
      <c r="S238" s="488"/>
      <c r="T238" s="488"/>
      <c r="U238" s="488"/>
      <c r="V238" s="491"/>
      <c r="W238" s="488"/>
      <c r="X238" s="485"/>
      <c r="Y238" s="485"/>
      <c r="Z238" s="485"/>
      <c r="AA238" s="485"/>
      <c r="AB238" s="488"/>
    </row>
    <row r="239" ht="18.0" customHeight="1">
      <c r="A239" s="485"/>
      <c r="B239" s="486"/>
      <c r="C239" s="486"/>
      <c r="D239" s="486"/>
      <c r="E239" s="486"/>
      <c r="F239" s="493"/>
      <c r="G239" s="493"/>
      <c r="H239" s="486"/>
      <c r="I239" s="499"/>
      <c r="J239" s="499"/>
      <c r="K239" s="488"/>
      <c r="L239" s="488"/>
      <c r="M239" s="488"/>
      <c r="N239" s="488"/>
      <c r="O239" s="485"/>
      <c r="P239" s="485"/>
      <c r="Q239" s="485"/>
      <c r="R239" s="488"/>
      <c r="S239" s="488"/>
      <c r="T239" s="488"/>
      <c r="U239" s="488"/>
      <c r="V239" s="491"/>
      <c r="W239" s="488"/>
      <c r="X239" s="485"/>
      <c r="Y239" s="485"/>
      <c r="Z239" s="485"/>
      <c r="AA239" s="485"/>
      <c r="AB239" s="488"/>
    </row>
    <row r="240" ht="18.0" customHeight="1">
      <c r="A240" s="485"/>
      <c r="B240" s="486"/>
      <c r="C240" s="486"/>
      <c r="D240" s="486"/>
      <c r="E240" s="486"/>
      <c r="F240" s="493"/>
      <c r="G240" s="493"/>
      <c r="H240" s="486"/>
      <c r="I240" s="499"/>
      <c r="J240" s="499"/>
      <c r="K240" s="488"/>
      <c r="L240" s="488"/>
      <c r="M240" s="488"/>
      <c r="N240" s="488"/>
      <c r="O240" s="485"/>
      <c r="P240" s="485"/>
      <c r="Q240" s="485"/>
      <c r="R240" s="488"/>
      <c r="S240" s="488"/>
      <c r="T240" s="488"/>
      <c r="U240" s="488"/>
      <c r="V240" s="491"/>
      <c r="W240" s="488"/>
      <c r="X240" s="485"/>
      <c r="Y240" s="485"/>
      <c r="Z240" s="485"/>
      <c r="AA240" s="485"/>
      <c r="AB240" s="488"/>
    </row>
    <row r="241" ht="18.0" customHeight="1">
      <c r="A241" s="485"/>
      <c r="B241" s="486"/>
      <c r="C241" s="486"/>
      <c r="D241" s="486"/>
      <c r="E241" s="486"/>
      <c r="F241" s="493"/>
      <c r="G241" s="493"/>
      <c r="H241" s="486"/>
      <c r="I241" s="499"/>
      <c r="J241" s="499"/>
      <c r="K241" s="488"/>
      <c r="L241" s="488"/>
      <c r="M241" s="488"/>
      <c r="N241" s="488"/>
      <c r="O241" s="485"/>
      <c r="P241" s="485"/>
      <c r="Q241" s="485"/>
      <c r="R241" s="488"/>
      <c r="S241" s="488"/>
      <c r="T241" s="488"/>
      <c r="U241" s="488"/>
      <c r="V241" s="491"/>
      <c r="W241" s="488"/>
      <c r="X241" s="485"/>
      <c r="Y241" s="485"/>
      <c r="Z241" s="485"/>
      <c r="AA241" s="485"/>
      <c r="AB241" s="488"/>
    </row>
    <row r="242" ht="18.0" customHeight="1">
      <c r="A242" s="485"/>
      <c r="B242" s="486"/>
      <c r="C242" s="486"/>
      <c r="D242" s="486"/>
      <c r="E242" s="486"/>
      <c r="F242" s="493"/>
      <c r="G242" s="493"/>
      <c r="H242" s="486"/>
      <c r="I242" s="499"/>
      <c r="J242" s="499"/>
      <c r="K242" s="488"/>
      <c r="L242" s="488"/>
      <c r="M242" s="488"/>
      <c r="N242" s="488"/>
      <c r="O242" s="485"/>
      <c r="P242" s="485"/>
      <c r="Q242" s="485"/>
      <c r="R242" s="488"/>
      <c r="S242" s="488"/>
      <c r="T242" s="488"/>
      <c r="U242" s="488"/>
      <c r="V242" s="491"/>
      <c r="W242" s="488"/>
      <c r="X242" s="485"/>
      <c r="Y242" s="485"/>
      <c r="Z242" s="485"/>
      <c r="AA242" s="485"/>
      <c r="AB242" s="488"/>
    </row>
    <row r="243" ht="18.0" customHeight="1">
      <c r="A243" s="485"/>
      <c r="B243" s="486"/>
      <c r="C243" s="486"/>
      <c r="D243" s="486"/>
      <c r="E243" s="486"/>
      <c r="F243" s="493"/>
      <c r="G243" s="493"/>
      <c r="H243" s="486"/>
      <c r="I243" s="499"/>
      <c r="J243" s="499"/>
      <c r="K243" s="488"/>
      <c r="L243" s="488"/>
      <c r="M243" s="488"/>
      <c r="N243" s="488"/>
      <c r="O243" s="485"/>
      <c r="P243" s="485"/>
      <c r="Q243" s="485"/>
      <c r="R243" s="488"/>
      <c r="S243" s="488"/>
      <c r="T243" s="488"/>
      <c r="U243" s="488"/>
      <c r="V243" s="491"/>
      <c r="W243" s="488"/>
      <c r="X243" s="485"/>
      <c r="Y243" s="485"/>
      <c r="Z243" s="485"/>
      <c r="AA243" s="485"/>
      <c r="AB243" s="488"/>
    </row>
    <row r="244" ht="18.0" customHeight="1">
      <c r="A244" s="485"/>
      <c r="B244" s="486"/>
      <c r="C244" s="486"/>
      <c r="D244" s="486"/>
      <c r="E244" s="486"/>
      <c r="F244" s="493"/>
      <c r="G244" s="493"/>
      <c r="H244" s="486"/>
      <c r="I244" s="499"/>
      <c r="J244" s="499"/>
      <c r="K244" s="488"/>
      <c r="L244" s="488"/>
      <c r="M244" s="488"/>
      <c r="N244" s="488"/>
      <c r="O244" s="485"/>
      <c r="P244" s="485"/>
      <c r="Q244" s="485"/>
      <c r="R244" s="488"/>
      <c r="S244" s="488"/>
      <c r="T244" s="488"/>
      <c r="U244" s="488"/>
      <c r="V244" s="491"/>
      <c r="W244" s="488"/>
      <c r="X244" s="485"/>
      <c r="Y244" s="485"/>
      <c r="Z244" s="485"/>
      <c r="AA244" s="485"/>
      <c r="AB244" s="488"/>
    </row>
    <row r="245" ht="18.0" customHeight="1">
      <c r="A245" s="485"/>
      <c r="B245" s="486"/>
      <c r="C245" s="486"/>
      <c r="D245" s="486"/>
      <c r="E245" s="486"/>
      <c r="F245" s="493"/>
      <c r="G245" s="493"/>
      <c r="H245" s="486"/>
      <c r="I245" s="499"/>
      <c r="J245" s="499"/>
      <c r="K245" s="488"/>
      <c r="L245" s="488"/>
      <c r="M245" s="488"/>
      <c r="N245" s="488"/>
      <c r="O245" s="485"/>
      <c r="P245" s="485"/>
      <c r="Q245" s="485"/>
      <c r="R245" s="488"/>
      <c r="S245" s="488"/>
      <c r="T245" s="488"/>
      <c r="U245" s="488"/>
      <c r="V245" s="491"/>
      <c r="W245" s="488"/>
      <c r="X245" s="485"/>
      <c r="Y245" s="485"/>
      <c r="Z245" s="485"/>
      <c r="AA245" s="485"/>
      <c r="AB245" s="488"/>
    </row>
    <row r="246" ht="18.0" customHeight="1">
      <c r="A246" s="485"/>
      <c r="B246" s="486"/>
      <c r="C246" s="486"/>
      <c r="D246" s="486"/>
      <c r="E246" s="486"/>
      <c r="F246" s="493"/>
      <c r="G246" s="493"/>
      <c r="H246" s="486"/>
      <c r="I246" s="499"/>
      <c r="J246" s="499"/>
      <c r="K246" s="488"/>
      <c r="L246" s="488"/>
      <c r="M246" s="488"/>
      <c r="N246" s="488"/>
      <c r="O246" s="485"/>
      <c r="P246" s="485"/>
      <c r="Q246" s="485"/>
      <c r="R246" s="488"/>
      <c r="S246" s="488"/>
      <c r="T246" s="488"/>
      <c r="U246" s="488"/>
      <c r="V246" s="491"/>
      <c r="W246" s="488"/>
      <c r="X246" s="485"/>
      <c r="Y246" s="485"/>
      <c r="Z246" s="485"/>
      <c r="AA246" s="485"/>
      <c r="AB246" s="488"/>
    </row>
    <row r="247" ht="18.0" customHeight="1">
      <c r="A247" s="485"/>
      <c r="B247" s="486"/>
      <c r="C247" s="486"/>
      <c r="D247" s="486"/>
      <c r="E247" s="486"/>
      <c r="F247" s="493"/>
      <c r="G247" s="493"/>
      <c r="H247" s="486"/>
      <c r="I247" s="499"/>
      <c r="J247" s="499"/>
      <c r="K247" s="488"/>
      <c r="L247" s="488"/>
      <c r="M247" s="488"/>
      <c r="N247" s="488"/>
      <c r="O247" s="485"/>
      <c r="P247" s="485"/>
      <c r="Q247" s="485"/>
      <c r="R247" s="488"/>
      <c r="S247" s="488"/>
      <c r="T247" s="488"/>
      <c r="U247" s="488"/>
      <c r="V247" s="491"/>
      <c r="W247" s="488"/>
      <c r="X247" s="485"/>
      <c r="Y247" s="485"/>
      <c r="Z247" s="485"/>
      <c r="AA247" s="485"/>
      <c r="AB247" s="488"/>
    </row>
    <row r="248" ht="18.0" customHeight="1">
      <c r="A248" s="485"/>
      <c r="B248" s="486"/>
      <c r="C248" s="518"/>
      <c r="D248" s="486"/>
      <c r="E248" s="518"/>
      <c r="F248" s="519"/>
      <c r="G248" s="519"/>
      <c r="H248" s="518"/>
      <c r="I248" s="499"/>
      <c r="J248" s="499"/>
      <c r="K248" s="488"/>
      <c r="L248" s="488"/>
      <c r="M248" s="488"/>
      <c r="N248" s="488"/>
      <c r="O248" s="485"/>
      <c r="P248" s="485"/>
      <c r="Q248" s="485"/>
      <c r="R248" s="488"/>
      <c r="S248" s="488"/>
      <c r="T248" s="488"/>
      <c r="U248" s="488"/>
      <c r="V248" s="491"/>
      <c r="W248" s="488"/>
      <c r="X248" s="485"/>
      <c r="Y248" s="485"/>
      <c r="Z248" s="485"/>
      <c r="AA248" s="485"/>
      <c r="AB248" s="488"/>
    </row>
    <row r="249" ht="18.0" customHeight="1">
      <c r="A249" s="485"/>
      <c r="B249" s="518"/>
      <c r="C249" s="518"/>
      <c r="D249" s="518"/>
      <c r="E249" s="518"/>
      <c r="F249" s="519"/>
      <c r="G249" s="519"/>
      <c r="H249" s="518"/>
      <c r="I249" s="499"/>
      <c r="J249" s="499"/>
      <c r="K249" s="488"/>
      <c r="L249" s="488"/>
      <c r="M249" s="488"/>
      <c r="N249" s="488"/>
      <c r="O249" s="485"/>
      <c r="P249" s="485"/>
      <c r="Q249" s="485"/>
      <c r="R249" s="488"/>
      <c r="S249" s="488"/>
      <c r="T249" s="488"/>
      <c r="U249" s="488"/>
      <c r="V249" s="491"/>
      <c r="W249" s="488"/>
      <c r="X249" s="485"/>
      <c r="Y249" s="485"/>
      <c r="Z249" s="485"/>
      <c r="AA249" s="485"/>
      <c r="AB249" s="488"/>
    </row>
    <row r="250" ht="18.0" customHeight="1">
      <c r="A250" s="485"/>
      <c r="B250" s="518"/>
      <c r="C250" s="518"/>
      <c r="D250" s="518"/>
      <c r="E250" s="518"/>
      <c r="F250" s="519"/>
      <c r="G250" s="519"/>
      <c r="H250" s="518"/>
      <c r="I250" s="499"/>
      <c r="J250" s="499"/>
      <c r="K250" s="488"/>
      <c r="L250" s="488"/>
      <c r="M250" s="488"/>
      <c r="N250" s="488"/>
      <c r="O250" s="485"/>
      <c r="P250" s="485"/>
      <c r="Q250" s="485"/>
      <c r="R250" s="488"/>
      <c r="S250" s="488"/>
      <c r="T250" s="488"/>
      <c r="U250" s="488"/>
      <c r="V250" s="491"/>
      <c r="W250" s="488"/>
      <c r="X250" s="485"/>
      <c r="Y250" s="485"/>
      <c r="Z250" s="485"/>
      <c r="AA250" s="485"/>
      <c r="AB250" s="488"/>
    </row>
    <row r="251" ht="18.0" customHeight="1">
      <c r="A251" s="485"/>
      <c r="B251" s="518"/>
      <c r="C251" s="518"/>
      <c r="D251" s="518"/>
      <c r="E251" s="518"/>
      <c r="F251" s="519"/>
      <c r="G251" s="519"/>
      <c r="H251" s="518"/>
      <c r="I251" s="499"/>
      <c r="J251" s="499"/>
      <c r="K251" s="488"/>
      <c r="L251" s="488"/>
      <c r="M251" s="488"/>
      <c r="N251" s="488"/>
      <c r="O251" s="485"/>
      <c r="P251" s="485"/>
      <c r="Q251" s="485"/>
      <c r="R251" s="488"/>
      <c r="S251" s="488"/>
      <c r="T251" s="488"/>
      <c r="U251" s="488"/>
      <c r="V251" s="491"/>
      <c r="W251" s="488"/>
      <c r="X251" s="485"/>
      <c r="Y251" s="485"/>
      <c r="Z251" s="485"/>
      <c r="AA251" s="485"/>
      <c r="AB251" s="488"/>
    </row>
    <row r="252" ht="18.0" customHeight="1">
      <c r="A252" s="485"/>
      <c r="B252" s="518"/>
      <c r="C252" s="518"/>
      <c r="D252" s="518"/>
      <c r="E252" s="518"/>
      <c r="F252" s="519"/>
      <c r="G252" s="519"/>
      <c r="H252" s="518"/>
      <c r="I252" s="499"/>
      <c r="J252" s="499"/>
      <c r="K252" s="488"/>
      <c r="L252" s="488"/>
      <c r="M252" s="488"/>
      <c r="N252" s="488"/>
      <c r="O252" s="485"/>
      <c r="P252" s="485"/>
      <c r="Q252" s="485"/>
      <c r="R252" s="488"/>
      <c r="S252" s="488"/>
      <c r="T252" s="488"/>
      <c r="U252" s="488"/>
      <c r="V252" s="491"/>
      <c r="W252" s="488"/>
      <c r="X252" s="485"/>
      <c r="Y252" s="485"/>
      <c r="Z252" s="485"/>
      <c r="AA252" s="485"/>
      <c r="AB252" s="488"/>
    </row>
    <row r="253" ht="18.0" customHeight="1">
      <c r="A253" s="485"/>
      <c r="B253" s="518"/>
      <c r="C253" s="518"/>
      <c r="D253" s="518"/>
      <c r="E253" s="518"/>
      <c r="F253" s="519"/>
      <c r="G253" s="519"/>
      <c r="H253" s="518"/>
      <c r="I253" s="499"/>
      <c r="J253" s="499"/>
      <c r="K253" s="488"/>
      <c r="L253" s="488"/>
      <c r="M253" s="488"/>
      <c r="N253" s="488"/>
      <c r="O253" s="485"/>
      <c r="P253" s="485"/>
      <c r="Q253" s="485"/>
      <c r="R253" s="488"/>
      <c r="S253" s="488"/>
      <c r="T253" s="488"/>
      <c r="U253" s="488"/>
      <c r="V253" s="491"/>
      <c r="W253" s="488"/>
      <c r="X253" s="485"/>
      <c r="Y253" s="485"/>
      <c r="Z253" s="485"/>
      <c r="AA253" s="485"/>
      <c r="AB253" s="488"/>
    </row>
    <row r="254" ht="18.0" customHeight="1">
      <c r="A254" s="485"/>
      <c r="B254" s="518"/>
      <c r="C254" s="518"/>
      <c r="D254" s="518"/>
      <c r="E254" s="518"/>
      <c r="F254" s="519"/>
      <c r="G254" s="519"/>
      <c r="H254" s="518"/>
      <c r="I254" s="499"/>
      <c r="J254" s="499"/>
      <c r="K254" s="488"/>
      <c r="L254" s="488"/>
      <c r="M254" s="488"/>
      <c r="N254" s="488"/>
      <c r="O254" s="485"/>
      <c r="P254" s="485"/>
      <c r="Q254" s="485"/>
      <c r="R254" s="488"/>
      <c r="S254" s="488"/>
      <c r="T254" s="488"/>
      <c r="U254" s="488"/>
      <c r="V254" s="491"/>
      <c r="W254" s="488"/>
      <c r="X254" s="485"/>
      <c r="Y254" s="485"/>
      <c r="Z254" s="485"/>
      <c r="AA254" s="485"/>
      <c r="AB254" s="488"/>
    </row>
    <row r="255" ht="18.0" customHeight="1">
      <c r="A255" s="485"/>
      <c r="B255" s="518"/>
      <c r="C255" s="518"/>
      <c r="D255" s="518"/>
      <c r="E255" s="518"/>
      <c r="F255" s="519"/>
      <c r="G255" s="519"/>
      <c r="H255" s="518"/>
      <c r="I255" s="499"/>
      <c r="J255" s="499"/>
      <c r="K255" s="488"/>
      <c r="L255" s="488"/>
      <c r="M255" s="488"/>
      <c r="N255" s="488"/>
      <c r="O255" s="485"/>
      <c r="P255" s="485"/>
      <c r="Q255" s="485"/>
      <c r="R255" s="488"/>
      <c r="S255" s="488"/>
      <c r="T255" s="488"/>
      <c r="U255" s="488"/>
      <c r="V255" s="491"/>
      <c r="W255" s="488"/>
      <c r="X255" s="485"/>
      <c r="Y255" s="485"/>
      <c r="Z255" s="485"/>
      <c r="AA255" s="485"/>
      <c r="AB255" s="488"/>
    </row>
    <row r="256" ht="18.0" customHeight="1">
      <c r="A256" s="485"/>
      <c r="B256" s="518"/>
      <c r="C256" s="518"/>
      <c r="D256" s="518"/>
      <c r="E256" s="518"/>
      <c r="F256" s="519"/>
      <c r="G256" s="519"/>
      <c r="H256" s="518"/>
      <c r="I256" s="499"/>
      <c r="J256" s="499"/>
      <c r="K256" s="488"/>
      <c r="L256" s="488"/>
      <c r="M256" s="488"/>
      <c r="N256" s="488"/>
      <c r="O256" s="485"/>
      <c r="P256" s="485"/>
      <c r="Q256" s="485"/>
      <c r="R256" s="488"/>
      <c r="S256" s="488"/>
      <c r="T256" s="488"/>
      <c r="U256" s="488"/>
      <c r="V256" s="491"/>
      <c r="W256" s="488"/>
      <c r="X256" s="485"/>
      <c r="Y256" s="485"/>
      <c r="Z256" s="485"/>
      <c r="AA256" s="485"/>
      <c r="AB256" s="488"/>
    </row>
    <row r="257" ht="18.0" customHeight="1">
      <c r="A257" s="485"/>
      <c r="B257" s="518"/>
      <c r="C257" s="518"/>
      <c r="D257" s="518"/>
      <c r="E257" s="518"/>
      <c r="F257" s="519"/>
      <c r="G257" s="519"/>
      <c r="H257" s="518"/>
      <c r="I257" s="499"/>
      <c r="J257" s="499"/>
      <c r="K257" s="488"/>
      <c r="L257" s="488"/>
      <c r="M257" s="488"/>
      <c r="N257" s="488"/>
      <c r="O257" s="485"/>
      <c r="P257" s="485"/>
      <c r="Q257" s="485"/>
      <c r="R257" s="488"/>
      <c r="S257" s="488"/>
      <c r="T257" s="488"/>
      <c r="U257" s="488"/>
      <c r="V257" s="491"/>
      <c r="W257" s="488"/>
      <c r="X257" s="485"/>
      <c r="Y257" s="485"/>
      <c r="Z257" s="485"/>
      <c r="AA257" s="485"/>
      <c r="AB257" s="488"/>
    </row>
    <row r="258" ht="18.0" customHeight="1">
      <c r="A258" s="485"/>
      <c r="B258" s="518"/>
      <c r="C258" s="518"/>
      <c r="D258" s="518"/>
      <c r="E258" s="518"/>
      <c r="F258" s="519"/>
      <c r="G258" s="519"/>
      <c r="H258" s="518"/>
      <c r="I258" s="499"/>
      <c r="J258" s="499"/>
      <c r="K258" s="488"/>
      <c r="L258" s="488"/>
      <c r="M258" s="488"/>
      <c r="N258" s="488"/>
      <c r="O258" s="485"/>
      <c r="P258" s="485"/>
      <c r="Q258" s="485"/>
      <c r="R258" s="488"/>
      <c r="S258" s="488"/>
      <c r="T258" s="488"/>
      <c r="U258" s="488"/>
      <c r="V258" s="491"/>
      <c r="W258" s="488"/>
      <c r="X258" s="485"/>
      <c r="Y258" s="485"/>
      <c r="Z258" s="485"/>
      <c r="AA258" s="485"/>
      <c r="AB258" s="488"/>
    </row>
    <row r="259" ht="18.0" customHeight="1">
      <c r="A259" s="485"/>
      <c r="B259" s="518"/>
      <c r="C259" s="518"/>
      <c r="D259" s="518"/>
      <c r="E259" s="518"/>
      <c r="F259" s="519"/>
      <c r="G259" s="519"/>
      <c r="H259" s="518"/>
      <c r="I259" s="499"/>
      <c r="J259" s="499"/>
      <c r="K259" s="488"/>
      <c r="L259" s="488"/>
      <c r="M259" s="488"/>
      <c r="N259" s="488"/>
      <c r="O259" s="485"/>
      <c r="P259" s="485"/>
      <c r="Q259" s="485"/>
      <c r="R259" s="488"/>
      <c r="S259" s="488"/>
      <c r="T259" s="488"/>
      <c r="U259" s="488"/>
      <c r="V259" s="491"/>
      <c r="W259" s="488"/>
      <c r="X259" s="485"/>
      <c r="Y259" s="485"/>
      <c r="Z259" s="485"/>
      <c r="AA259" s="485"/>
      <c r="AB259" s="488"/>
    </row>
    <row r="260" ht="18.0" customHeight="1">
      <c r="A260" s="485"/>
      <c r="B260" s="518"/>
      <c r="C260" s="518"/>
      <c r="D260" s="518"/>
      <c r="E260" s="518"/>
      <c r="F260" s="519"/>
      <c r="G260" s="519"/>
      <c r="H260" s="518"/>
      <c r="I260" s="499"/>
      <c r="J260" s="499"/>
      <c r="K260" s="488"/>
      <c r="L260" s="488"/>
      <c r="M260" s="488"/>
      <c r="N260" s="488"/>
      <c r="O260" s="485"/>
      <c r="P260" s="485"/>
      <c r="Q260" s="485"/>
      <c r="R260" s="488"/>
      <c r="S260" s="488"/>
      <c r="T260" s="488"/>
      <c r="U260" s="488"/>
      <c r="V260" s="491"/>
      <c r="W260" s="488"/>
      <c r="X260" s="485"/>
      <c r="Y260" s="485"/>
      <c r="Z260" s="485"/>
      <c r="AA260" s="485"/>
      <c r="AB260" s="488"/>
    </row>
    <row r="261" ht="18.0" customHeight="1">
      <c r="A261" s="485"/>
      <c r="B261" s="518"/>
      <c r="C261" s="518"/>
      <c r="D261" s="518"/>
      <c r="E261" s="518"/>
      <c r="F261" s="519"/>
      <c r="G261" s="519"/>
      <c r="H261" s="518"/>
      <c r="I261" s="499"/>
      <c r="J261" s="499"/>
      <c r="K261" s="488"/>
      <c r="L261" s="488"/>
      <c r="M261" s="488"/>
      <c r="N261" s="488"/>
      <c r="O261" s="485"/>
      <c r="P261" s="485"/>
      <c r="Q261" s="485"/>
      <c r="R261" s="488"/>
      <c r="S261" s="488"/>
      <c r="T261" s="488"/>
      <c r="U261" s="488"/>
      <c r="V261" s="491"/>
      <c r="W261" s="488"/>
      <c r="X261" s="485"/>
      <c r="Y261" s="485"/>
      <c r="Z261" s="485"/>
      <c r="AA261" s="485"/>
      <c r="AB261" s="488"/>
    </row>
    <row r="262" ht="18.0" customHeight="1">
      <c r="A262" s="485"/>
      <c r="B262" s="518"/>
      <c r="C262" s="518"/>
      <c r="D262" s="518"/>
      <c r="E262" s="518"/>
      <c r="F262" s="519"/>
      <c r="G262" s="519"/>
      <c r="H262" s="518"/>
      <c r="I262" s="499"/>
      <c r="J262" s="499"/>
      <c r="K262" s="488"/>
      <c r="L262" s="488"/>
      <c r="M262" s="488"/>
      <c r="N262" s="488"/>
      <c r="O262" s="485"/>
      <c r="P262" s="485"/>
      <c r="Q262" s="485"/>
      <c r="R262" s="488"/>
      <c r="S262" s="488"/>
      <c r="T262" s="488"/>
      <c r="U262" s="488"/>
      <c r="V262" s="491"/>
      <c r="W262" s="488"/>
      <c r="X262" s="485"/>
      <c r="Y262" s="485"/>
      <c r="Z262" s="485"/>
      <c r="AA262" s="485"/>
      <c r="AB262" s="488"/>
    </row>
    <row r="263" ht="18.0" customHeight="1">
      <c r="A263" s="485"/>
      <c r="B263" s="518"/>
      <c r="C263" s="518"/>
      <c r="D263" s="518"/>
      <c r="E263" s="518"/>
      <c r="F263" s="519"/>
      <c r="G263" s="519"/>
      <c r="H263" s="518"/>
      <c r="I263" s="499"/>
      <c r="J263" s="499"/>
      <c r="K263" s="488"/>
      <c r="L263" s="488"/>
      <c r="M263" s="488"/>
      <c r="N263" s="488"/>
      <c r="O263" s="485"/>
      <c r="P263" s="485"/>
      <c r="Q263" s="485"/>
      <c r="R263" s="488"/>
      <c r="S263" s="488"/>
      <c r="T263" s="488"/>
      <c r="U263" s="488"/>
      <c r="V263" s="491"/>
      <c r="W263" s="488"/>
      <c r="X263" s="485"/>
      <c r="Y263" s="485"/>
      <c r="Z263" s="485"/>
      <c r="AA263" s="485"/>
      <c r="AB263" s="488"/>
    </row>
    <row r="264" ht="18.0" customHeight="1">
      <c r="A264" s="485"/>
      <c r="B264" s="518"/>
      <c r="C264" s="518"/>
      <c r="D264" s="518"/>
      <c r="E264" s="518"/>
      <c r="F264" s="519"/>
      <c r="G264" s="519"/>
      <c r="H264" s="518"/>
      <c r="I264" s="499"/>
      <c r="J264" s="499"/>
      <c r="K264" s="488"/>
      <c r="L264" s="488"/>
      <c r="M264" s="488"/>
      <c r="N264" s="488"/>
      <c r="O264" s="485"/>
      <c r="P264" s="485"/>
      <c r="Q264" s="485"/>
      <c r="R264" s="488"/>
      <c r="S264" s="488"/>
      <c r="T264" s="488"/>
      <c r="U264" s="488"/>
      <c r="V264" s="491"/>
      <c r="W264" s="488"/>
      <c r="X264" s="485"/>
      <c r="Y264" s="485"/>
      <c r="Z264" s="485"/>
      <c r="AA264" s="485"/>
      <c r="AB264" s="488"/>
    </row>
    <row r="265" ht="18.0" customHeight="1">
      <c r="A265" s="485"/>
      <c r="B265" s="518"/>
      <c r="C265" s="518"/>
      <c r="D265" s="518"/>
      <c r="E265" s="518"/>
      <c r="F265" s="519"/>
      <c r="G265" s="519"/>
      <c r="H265" s="518"/>
      <c r="I265" s="499"/>
      <c r="J265" s="499"/>
      <c r="K265" s="488"/>
      <c r="L265" s="488"/>
      <c r="M265" s="488"/>
      <c r="N265" s="488"/>
      <c r="O265" s="485"/>
      <c r="P265" s="485"/>
      <c r="Q265" s="485"/>
      <c r="R265" s="488"/>
      <c r="S265" s="488"/>
      <c r="T265" s="488"/>
      <c r="U265" s="488"/>
      <c r="V265" s="491"/>
      <c r="W265" s="488"/>
      <c r="X265" s="485"/>
      <c r="Y265" s="485"/>
      <c r="Z265" s="485"/>
      <c r="AA265" s="485"/>
      <c r="AB265" s="488"/>
    </row>
    <row r="266" ht="18.0" customHeight="1">
      <c r="A266" s="485"/>
      <c r="B266" s="518"/>
      <c r="C266" s="518"/>
      <c r="D266" s="518"/>
      <c r="E266" s="518"/>
      <c r="F266" s="519"/>
      <c r="G266" s="519"/>
      <c r="H266" s="518"/>
      <c r="I266" s="499"/>
      <c r="J266" s="499"/>
      <c r="K266" s="488"/>
      <c r="L266" s="488"/>
      <c r="M266" s="488"/>
      <c r="N266" s="488"/>
      <c r="O266" s="485"/>
      <c r="P266" s="485"/>
      <c r="Q266" s="485"/>
      <c r="R266" s="488"/>
      <c r="S266" s="488"/>
      <c r="T266" s="488"/>
      <c r="U266" s="488"/>
      <c r="V266" s="491"/>
      <c r="W266" s="488"/>
      <c r="X266" s="485"/>
      <c r="Y266" s="485"/>
      <c r="Z266" s="485"/>
      <c r="AA266" s="485"/>
      <c r="AB266" s="488"/>
    </row>
    <row r="267" ht="18.0" customHeight="1">
      <c r="A267" s="485"/>
      <c r="B267" s="520"/>
      <c r="C267" s="520"/>
      <c r="D267" s="520"/>
      <c r="E267" s="520"/>
      <c r="F267" s="521"/>
      <c r="G267" s="521"/>
      <c r="H267" s="520"/>
      <c r="I267" s="522"/>
      <c r="J267" s="522"/>
      <c r="K267" s="488"/>
      <c r="L267" s="488"/>
      <c r="M267" s="488"/>
      <c r="N267" s="488"/>
      <c r="O267" s="485"/>
      <c r="P267" s="485"/>
      <c r="Q267" s="485"/>
      <c r="R267" s="488"/>
      <c r="S267" s="488"/>
      <c r="T267" s="488"/>
      <c r="U267" s="488"/>
      <c r="V267" s="491"/>
      <c r="W267" s="488"/>
      <c r="X267" s="485"/>
      <c r="Y267" s="485"/>
      <c r="Z267" s="485"/>
      <c r="AA267" s="485"/>
      <c r="AB267" s="488"/>
    </row>
    <row r="268" ht="18.0" customHeight="1">
      <c r="A268" s="485"/>
      <c r="B268" s="520"/>
      <c r="C268" s="520"/>
      <c r="D268" s="520"/>
      <c r="E268" s="520"/>
      <c r="F268" s="521"/>
      <c r="G268" s="521"/>
      <c r="H268" s="520"/>
      <c r="I268" s="522"/>
      <c r="J268" s="522"/>
      <c r="K268" s="488"/>
      <c r="L268" s="488"/>
      <c r="M268" s="488"/>
      <c r="N268" s="488"/>
      <c r="O268" s="485"/>
      <c r="P268" s="485"/>
      <c r="Q268" s="485"/>
      <c r="R268" s="488"/>
      <c r="S268" s="488"/>
      <c r="T268" s="488"/>
      <c r="U268" s="488"/>
      <c r="V268" s="488"/>
      <c r="W268" s="488"/>
      <c r="X268" s="485"/>
      <c r="Y268" s="485"/>
      <c r="Z268" s="485"/>
      <c r="AA268" s="485"/>
      <c r="AB268" s="488"/>
    </row>
    <row r="269" ht="18.0" customHeight="1">
      <c r="A269" s="485"/>
      <c r="B269" s="520"/>
      <c r="C269" s="520"/>
      <c r="D269" s="520"/>
      <c r="E269" s="520"/>
      <c r="F269" s="521"/>
      <c r="G269" s="521"/>
      <c r="H269" s="520"/>
      <c r="I269" s="522"/>
      <c r="J269" s="522"/>
      <c r="K269" s="488"/>
      <c r="L269" s="488"/>
      <c r="M269" s="488"/>
      <c r="N269" s="488"/>
      <c r="O269" s="485"/>
      <c r="P269" s="485"/>
      <c r="Q269" s="485"/>
      <c r="R269" s="488"/>
      <c r="S269" s="488"/>
      <c r="T269" s="488"/>
      <c r="U269" s="488"/>
      <c r="V269" s="488"/>
      <c r="W269" s="488"/>
      <c r="X269" s="485"/>
      <c r="Y269" s="485"/>
      <c r="Z269" s="485"/>
      <c r="AA269" s="485"/>
      <c r="AB269" s="488"/>
    </row>
    <row r="270" ht="18.0" customHeight="1">
      <c r="A270" s="485"/>
      <c r="B270" s="520"/>
      <c r="C270" s="520"/>
      <c r="D270" s="520"/>
      <c r="E270" s="520"/>
      <c r="F270" s="521"/>
      <c r="G270" s="521"/>
      <c r="H270" s="520"/>
      <c r="I270" s="522"/>
      <c r="J270" s="522"/>
      <c r="K270" s="488"/>
      <c r="L270" s="488"/>
      <c r="M270" s="488"/>
      <c r="N270" s="488"/>
      <c r="O270" s="485"/>
      <c r="P270" s="485"/>
      <c r="Q270" s="485"/>
      <c r="R270" s="488"/>
      <c r="S270" s="488"/>
      <c r="T270" s="488"/>
      <c r="U270" s="488"/>
      <c r="V270" s="488"/>
      <c r="W270" s="488"/>
      <c r="X270" s="485"/>
      <c r="Y270" s="485"/>
      <c r="Z270" s="485"/>
      <c r="AA270" s="485"/>
      <c r="AB270" s="488"/>
    </row>
    <row r="271" ht="18.0" customHeight="1">
      <c r="A271" s="485"/>
      <c r="B271" s="520"/>
      <c r="C271" s="520"/>
      <c r="D271" s="520"/>
      <c r="E271" s="520"/>
      <c r="F271" s="521"/>
      <c r="G271" s="521"/>
      <c r="H271" s="520"/>
      <c r="I271" s="522"/>
      <c r="J271" s="522"/>
      <c r="K271" s="488"/>
      <c r="L271" s="488"/>
      <c r="M271" s="488"/>
      <c r="N271" s="488"/>
      <c r="O271" s="485"/>
      <c r="P271" s="485"/>
      <c r="Q271" s="485"/>
      <c r="R271" s="488"/>
      <c r="S271" s="488"/>
      <c r="T271" s="488"/>
      <c r="U271" s="488"/>
      <c r="V271" s="488"/>
      <c r="W271" s="488"/>
      <c r="X271" s="485"/>
      <c r="Y271" s="485"/>
      <c r="Z271" s="485"/>
      <c r="AA271" s="485"/>
      <c r="AB271" s="488"/>
    </row>
    <row r="272" ht="18.0" customHeight="1">
      <c r="A272" s="485"/>
      <c r="B272" s="523"/>
      <c r="C272" s="523"/>
      <c r="D272" s="523"/>
      <c r="E272" s="523"/>
      <c r="F272" s="524"/>
      <c r="G272" s="524"/>
      <c r="H272" s="523"/>
      <c r="I272" s="525"/>
      <c r="J272" s="525"/>
      <c r="K272" s="488"/>
      <c r="L272" s="488"/>
      <c r="M272" s="488"/>
      <c r="N272" s="488"/>
      <c r="O272" s="485"/>
      <c r="P272" s="485"/>
      <c r="Q272" s="485"/>
      <c r="R272" s="488"/>
      <c r="S272" s="488"/>
      <c r="T272" s="488"/>
      <c r="U272" s="488"/>
      <c r="V272" s="488"/>
      <c r="W272" s="488"/>
      <c r="X272" s="485"/>
      <c r="Y272" s="485"/>
      <c r="Z272" s="485"/>
      <c r="AA272" s="485"/>
      <c r="AB272" s="488"/>
    </row>
    <row r="273" ht="18.0" customHeight="1">
      <c r="A273" s="485"/>
      <c r="B273" s="523"/>
      <c r="C273" s="523"/>
      <c r="D273" s="523"/>
      <c r="E273" s="523"/>
      <c r="F273" s="524"/>
      <c r="G273" s="524"/>
      <c r="H273" s="523"/>
      <c r="I273" s="525"/>
      <c r="J273" s="525"/>
      <c r="K273" s="488"/>
      <c r="L273" s="488"/>
      <c r="M273" s="488"/>
      <c r="N273" s="488"/>
      <c r="O273" s="485"/>
      <c r="P273" s="485"/>
      <c r="Q273" s="485"/>
      <c r="R273" s="488"/>
      <c r="S273" s="488"/>
      <c r="T273" s="488"/>
      <c r="U273" s="488"/>
      <c r="V273" s="488"/>
      <c r="W273" s="488"/>
      <c r="X273" s="485"/>
      <c r="Y273" s="485"/>
      <c r="Z273" s="485"/>
      <c r="AA273" s="485"/>
      <c r="AB273" s="488"/>
    </row>
    <row r="274" ht="18.0" customHeight="1">
      <c r="A274" s="485"/>
      <c r="B274" s="523"/>
      <c r="C274" s="523"/>
      <c r="D274" s="523"/>
      <c r="E274" s="523"/>
      <c r="F274" s="524"/>
      <c r="G274" s="524"/>
      <c r="H274" s="523"/>
      <c r="I274" s="525"/>
      <c r="J274" s="525"/>
      <c r="K274" s="488"/>
      <c r="L274" s="488"/>
      <c r="M274" s="488"/>
      <c r="N274" s="488"/>
      <c r="O274" s="485"/>
      <c r="P274" s="485"/>
      <c r="Q274" s="485"/>
      <c r="R274" s="488"/>
      <c r="S274" s="488"/>
      <c r="T274" s="488"/>
      <c r="U274" s="488"/>
      <c r="V274" s="488"/>
      <c r="W274" s="488"/>
      <c r="X274" s="485"/>
      <c r="Y274" s="485"/>
      <c r="Z274" s="485"/>
      <c r="AA274" s="485"/>
      <c r="AB274" s="488"/>
    </row>
    <row r="275" ht="18.0" customHeight="1">
      <c r="A275" s="485"/>
      <c r="B275" s="523"/>
      <c r="C275" s="523"/>
      <c r="D275" s="523"/>
      <c r="E275" s="523"/>
      <c r="F275" s="524"/>
      <c r="G275" s="524"/>
      <c r="H275" s="523"/>
      <c r="I275" s="525"/>
      <c r="J275" s="525"/>
      <c r="K275" s="488"/>
      <c r="L275" s="488"/>
      <c r="M275" s="488"/>
      <c r="N275" s="488"/>
      <c r="O275" s="485"/>
      <c r="P275" s="485"/>
      <c r="Q275" s="485"/>
      <c r="R275" s="488"/>
      <c r="S275" s="488"/>
      <c r="T275" s="488"/>
      <c r="U275" s="488"/>
      <c r="V275" s="488"/>
      <c r="W275" s="488"/>
      <c r="X275" s="485"/>
      <c r="Y275" s="485"/>
      <c r="Z275" s="485"/>
      <c r="AA275" s="485"/>
      <c r="AB275" s="488"/>
    </row>
    <row r="276" ht="18.0" customHeight="1">
      <c r="A276" s="485"/>
      <c r="B276" s="523"/>
      <c r="C276" s="523"/>
      <c r="D276" s="523"/>
      <c r="E276" s="523"/>
      <c r="F276" s="524"/>
      <c r="G276" s="524"/>
      <c r="H276" s="523"/>
      <c r="I276" s="525"/>
      <c r="J276" s="525"/>
      <c r="K276" s="488"/>
      <c r="L276" s="488"/>
      <c r="M276" s="488"/>
      <c r="N276" s="488"/>
      <c r="O276" s="485"/>
      <c r="P276" s="485"/>
      <c r="Q276" s="485"/>
      <c r="R276" s="488"/>
      <c r="S276" s="488"/>
      <c r="T276" s="488"/>
      <c r="U276" s="488"/>
      <c r="V276" s="488"/>
      <c r="W276" s="488"/>
      <c r="X276" s="485"/>
      <c r="Y276" s="485"/>
      <c r="Z276" s="485"/>
      <c r="AA276" s="485"/>
      <c r="AB276" s="488"/>
    </row>
    <row r="277" ht="18.0" customHeight="1">
      <c r="A277" s="485"/>
      <c r="B277" s="523"/>
      <c r="C277" s="523"/>
      <c r="D277" s="523"/>
      <c r="E277" s="523"/>
      <c r="F277" s="524"/>
      <c r="G277" s="524"/>
      <c r="H277" s="523"/>
      <c r="I277" s="525"/>
      <c r="J277" s="525"/>
      <c r="K277" s="488"/>
      <c r="L277" s="488"/>
      <c r="M277" s="488"/>
      <c r="N277" s="488"/>
      <c r="O277" s="485"/>
      <c r="P277" s="485"/>
      <c r="Q277" s="485"/>
      <c r="R277" s="488"/>
      <c r="S277" s="488"/>
      <c r="T277" s="488"/>
      <c r="U277" s="488"/>
      <c r="V277" s="488"/>
      <c r="W277" s="488"/>
      <c r="X277" s="485"/>
      <c r="Y277" s="485"/>
      <c r="Z277" s="485"/>
      <c r="AA277" s="485"/>
      <c r="AB277" s="488"/>
    </row>
    <row r="278" ht="18.0" customHeight="1">
      <c r="A278" s="485"/>
      <c r="B278" s="523"/>
      <c r="C278" s="523"/>
      <c r="D278" s="523"/>
      <c r="E278" s="523"/>
      <c r="F278" s="524"/>
      <c r="G278" s="524"/>
      <c r="H278" s="523"/>
      <c r="I278" s="525"/>
      <c r="J278" s="525"/>
      <c r="K278" s="488"/>
      <c r="L278" s="488"/>
      <c r="M278" s="488"/>
      <c r="N278" s="488"/>
      <c r="O278" s="485"/>
      <c r="P278" s="485"/>
      <c r="Q278" s="485"/>
      <c r="R278" s="488"/>
      <c r="S278" s="488"/>
      <c r="T278" s="488"/>
      <c r="U278" s="488"/>
      <c r="V278" s="488"/>
      <c r="W278" s="488"/>
      <c r="X278" s="485"/>
      <c r="Y278" s="485"/>
      <c r="Z278" s="485"/>
      <c r="AA278" s="485"/>
      <c r="AB278" s="488"/>
    </row>
    <row r="279" ht="18.0" customHeight="1">
      <c r="A279" s="485"/>
      <c r="B279" s="523"/>
      <c r="C279" s="523"/>
      <c r="D279" s="523"/>
      <c r="E279" s="523"/>
      <c r="F279" s="524"/>
      <c r="G279" s="524"/>
      <c r="H279" s="523"/>
      <c r="I279" s="525"/>
      <c r="J279" s="525"/>
      <c r="K279" s="488"/>
      <c r="L279" s="488"/>
      <c r="M279" s="488"/>
      <c r="N279" s="488"/>
      <c r="O279" s="485"/>
      <c r="P279" s="485"/>
      <c r="Q279" s="485"/>
      <c r="R279" s="488"/>
      <c r="S279" s="488"/>
      <c r="T279" s="488"/>
      <c r="U279" s="488"/>
      <c r="V279" s="488"/>
      <c r="W279" s="488"/>
      <c r="X279" s="485"/>
      <c r="Y279" s="485"/>
      <c r="Z279" s="485"/>
      <c r="AA279" s="485"/>
      <c r="AB279" s="488"/>
    </row>
    <row r="280" ht="18.0" customHeight="1">
      <c r="A280" s="485"/>
      <c r="B280" s="523"/>
      <c r="C280" s="523"/>
      <c r="D280" s="523"/>
      <c r="E280" s="523"/>
      <c r="F280" s="524"/>
      <c r="G280" s="524"/>
      <c r="H280" s="523"/>
      <c r="I280" s="525"/>
      <c r="J280" s="525"/>
      <c r="K280" s="488"/>
      <c r="L280" s="488"/>
      <c r="M280" s="488"/>
      <c r="N280" s="488"/>
      <c r="O280" s="485"/>
      <c r="P280" s="485"/>
      <c r="Q280" s="485"/>
      <c r="R280" s="488"/>
      <c r="S280" s="488"/>
      <c r="T280" s="488"/>
      <c r="U280" s="488"/>
      <c r="V280" s="488"/>
      <c r="W280" s="488"/>
      <c r="X280" s="485"/>
      <c r="Y280" s="485"/>
      <c r="Z280" s="485"/>
      <c r="AA280" s="485"/>
      <c r="AB280" s="488"/>
    </row>
    <row r="281" ht="18.0" customHeight="1">
      <c r="A281" s="485"/>
      <c r="B281" s="523"/>
      <c r="C281" s="523"/>
      <c r="D281" s="523"/>
      <c r="E281" s="523"/>
      <c r="F281" s="524"/>
      <c r="G281" s="524"/>
      <c r="H281" s="523"/>
      <c r="I281" s="525"/>
      <c r="J281" s="525"/>
      <c r="K281" s="488"/>
      <c r="L281" s="488"/>
      <c r="M281" s="488"/>
      <c r="N281" s="488"/>
      <c r="O281" s="485"/>
      <c r="P281" s="485"/>
      <c r="Q281" s="485"/>
      <c r="R281" s="488"/>
      <c r="S281" s="488"/>
      <c r="T281" s="488"/>
      <c r="U281" s="488"/>
      <c r="V281" s="488"/>
      <c r="W281" s="488"/>
      <c r="X281" s="485"/>
      <c r="Y281" s="485"/>
      <c r="Z281" s="485"/>
      <c r="AA281" s="485"/>
      <c r="AB281" s="488"/>
    </row>
    <row r="282" ht="18.0" customHeight="1">
      <c r="A282" s="485"/>
      <c r="B282" s="523"/>
      <c r="C282" s="523"/>
      <c r="D282" s="523"/>
      <c r="E282" s="523"/>
      <c r="F282" s="524"/>
      <c r="G282" s="524"/>
      <c r="H282" s="523"/>
      <c r="I282" s="525"/>
      <c r="J282" s="525"/>
      <c r="K282" s="488"/>
      <c r="L282" s="488"/>
      <c r="M282" s="488"/>
      <c r="N282" s="488"/>
      <c r="O282" s="485"/>
      <c r="P282" s="485"/>
      <c r="Q282" s="485"/>
      <c r="R282" s="488"/>
      <c r="S282" s="488"/>
      <c r="T282" s="488"/>
      <c r="U282" s="488"/>
      <c r="V282" s="488"/>
      <c r="W282" s="488"/>
      <c r="X282" s="485"/>
      <c r="Y282" s="485"/>
      <c r="Z282" s="485"/>
      <c r="AA282" s="485"/>
      <c r="AB282" s="488"/>
    </row>
    <row r="283" ht="18.0" customHeight="1">
      <c r="A283" s="485"/>
      <c r="B283" s="523"/>
      <c r="C283" s="523"/>
      <c r="D283" s="523"/>
      <c r="E283" s="523"/>
      <c r="F283" s="524"/>
      <c r="G283" s="524"/>
      <c r="H283" s="523"/>
      <c r="I283" s="525"/>
      <c r="J283" s="525"/>
      <c r="K283" s="488"/>
      <c r="L283" s="488"/>
      <c r="M283" s="488"/>
      <c r="N283" s="488"/>
      <c r="O283" s="485"/>
      <c r="P283" s="485"/>
      <c r="Q283" s="485"/>
      <c r="R283" s="488"/>
      <c r="S283" s="488"/>
      <c r="T283" s="488"/>
      <c r="U283" s="488"/>
      <c r="V283" s="488"/>
      <c r="W283" s="488"/>
      <c r="X283" s="485"/>
      <c r="Y283" s="485"/>
      <c r="Z283" s="485"/>
      <c r="AA283" s="485"/>
      <c r="AB283" s="488"/>
    </row>
    <row r="284" ht="18.0" customHeight="1">
      <c r="A284" s="485"/>
      <c r="B284" s="523"/>
      <c r="C284" s="523"/>
      <c r="D284" s="523"/>
      <c r="E284" s="523"/>
      <c r="F284" s="524"/>
      <c r="G284" s="524"/>
      <c r="H284" s="523"/>
      <c r="I284" s="525"/>
      <c r="J284" s="525"/>
      <c r="K284" s="488"/>
      <c r="L284" s="488"/>
      <c r="M284" s="488"/>
      <c r="N284" s="488"/>
      <c r="O284" s="485"/>
      <c r="P284" s="485"/>
      <c r="Q284" s="485"/>
      <c r="R284" s="488"/>
      <c r="S284" s="488"/>
      <c r="T284" s="488"/>
      <c r="U284" s="488"/>
      <c r="V284" s="488"/>
      <c r="W284" s="488"/>
      <c r="X284" s="485"/>
      <c r="Y284" s="485"/>
      <c r="Z284" s="485"/>
      <c r="AA284" s="485"/>
      <c r="AB284" s="488"/>
    </row>
    <row r="285" ht="18.0" customHeight="1">
      <c r="A285" s="485"/>
      <c r="B285" s="523"/>
      <c r="C285" s="523"/>
      <c r="D285" s="523"/>
      <c r="E285" s="523"/>
      <c r="F285" s="524"/>
      <c r="G285" s="524"/>
      <c r="H285" s="523"/>
      <c r="I285" s="525"/>
      <c r="J285" s="525"/>
      <c r="K285" s="488"/>
      <c r="L285" s="488"/>
      <c r="M285" s="488"/>
      <c r="N285" s="488"/>
      <c r="O285" s="485"/>
      <c r="P285" s="485"/>
      <c r="Q285" s="485"/>
      <c r="R285" s="488"/>
      <c r="S285" s="488"/>
      <c r="T285" s="488"/>
      <c r="U285" s="488"/>
      <c r="V285" s="488"/>
      <c r="W285" s="488"/>
      <c r="X285" s="485"/>
      <c r="Y285" s="485"/>
      <c r="Z285" s="485"/>
      <c r="AA285" s="485"/>
      <c r="AB285" s="488"/>
    </row>
    <row r="286" ht="18.0" customHeight="1">
      <c r="A286" s="485"/>
      <c r="B286" s="523"/>
      <c r="C286" s="523"/>
      <c r="D286" s="523"/>
      <c r="E286" s="523"/>
      <c r="F286" s="524"/>
      <c r="G286" s="524"/>
      <c r="H286" s="523"/>
      <c r="I286" s="525"/>
      <c r="J286" s="525"/>
      <c r="K286" s="488"/>
      <c r="L286" s="488"/>
      <c r="M286" s="488"/>
      <c r="N286" s="488"/>
      <c r="O286" s="485"/>
      <c r="P286" s="485"/>
      <c r="Q286" s="485"/>
      <c r="R286" s="488"/>
      <c r="S286" s="488"/>
      <c r="T286" s="488"/>
      <c r="U286" s="488"/>
      <c r="V286" s="488"/>
      <c r="W286" s="488"/>
      <c r="X286" s="485"/>
      <c r="Y286" s="485"/>
      <c r="Z286" s="485"/>
      <c r="AA286" s="485"/>
      <c r="AB286" s="488"/>
    </row>
    <row r="287" ht="18.0" customHeight="1">
      <c r="A287" s="485"/>
      <c r="B287" s="523"/>
      <c r="C287" s="523"/>
      <c r="D287" s="523"/>
      <c r="E287" s="523"/>
      <c r="F287" s="524"/>
      <c r="G287" s="524"/>
      <c r="H287" s="523"/>
      <c r="I287" s="525"/>
      <c r="J287" s="525"/>
      <c r="K287" s="488"/>
      <c r="L287" s="488"/>
      <c r="M287" s="488"/>
      <c r="N287" s="488"/>
      <c r="O287" s="485"/>
      <c r="P287" s="485"/>
      <c r="Q287" s="485"/>
      <c r="R287" s="488"/>
      <c r="S287" s="488"/>
      <c r="T287" s="488"/>
      <c r="U287" s="488"/>
      <c r="V287" s="488"/>
      <c r="W287" s="488"/>
      <c r="X287" s="485"/>
      <c r="Y287" s="485"/>
      <c r="Z287" s="485"/>
      <c r="AA287" s="485"/>
      <c r="AB287" s="488"/>
    </row>
    <row r="288" ht="18.0" customHeight="1">
      <c r="A288" s="485"/>
      <c r="B288" s="523"/>
      <c r="C288" s="523"/>
      <c r="D288" s="523"/>
      <c r="E288" s="523"/>
      <c r="F288" s="524"/>
      <c r="G288" s="524"/>
      <c r="H288" s="523"/>
      <c r="I288" s="525"/>
      <c r="J288" s="525"/>
      <c r="K288" s="488"/>
      <c r="L288" s="488"/>
      <c r="M288" s="488"/>
      <c r="N288" s="488"/>
      <c r="O288" s="485"/>
      <c r="P288" s="485"/>
      <c r="Q288" s="485"/>
      <c r="R288" s="488"/>
      <c r="S288" s="488"/>
      <c r="T288" s="488"/>
      <c r="U288" s="488"/>
      <c r="V288" s="488"/>
      <c r="W288" s="488"/>
      <c r="X288" s="485"/>
      <c r="Y288" s="485"/>
      <c r="Z288" s="485"/>
      <c r="AA288" s="485"/>
      <c r="AB288" s="488"/>
    </row>
    <row r="289" ht="18.0" customHeight="1">
      <c r="A289" s="485"/>
      <c r="B289" s="523"/>
      <c r="C289" s="523"/>
      <c r="D289" s="523"/>
      <c r="E289" s="523"/>
      <c r="F289" s="524"/>
      <c r="G289" s="524"/>
      <c r="H289" s="523"/>
      <c r="I289" s="525"/>
      <c r="J289" s="525"/>
      <c r="K289" s="488"/>
      <c r="L289" s="488"/>
      <c r="M289" s="488"/>
      <c r="N289" s="488"/>
      <c r="O289" s="485"/>
      <c r="P289" s="485"/>
      <c r="Q289" s="485"/>
      <c r="R289" s="488"/>
      <c r="S289" s="488"/>
      <c r="T289" s="488"/>
      <c r="U289" s="488"/>
      <c r="V289" s="488"/>
      <c r="W289" s="488"/>
      <c r="X289" s="485"/>
      <c r="Y289" s="485"/>
      <c r="Z289" s="485"/>
      <c r="AA289" s="485"/>
      <c r="AB289" s="488"/>
    </row>
    <row r="290" ht="18.0" customHeight="1">
      <c r="A290" s="485"/>
      <c r="B290" s="523"/>
      <c r="C290" s="523"/>
      <c r="D290" s="523"/>
      <c r="E290" s="523"/>
      <c r="F290" s="524"/>
      <c r="G290" s="524"/>
      <c r="H290" s="523"/>
      <c r="I290" s="525"/>
      <c r="J290" s="525"/>
      <c r="K290" s="488"/>
      <c r="L290" s="488"/>
      <c r="M290" s="488"/>
      <c r="N290" s="488"/>
      <c r="O290" s="485"/>
      <c r="P290" s="485"/>
      <c r="Q290" s="485"/>
      <c r="R290" s="488"/>
      <c r="S290" s="488"/>
      <c r="T290" s="488"/>
      <c r="U290" s="488"/>
      <c r="V290" s="488"/>
      <c r="W290" s="488"/>
      <c r="X290" s="485"/>
      <c r="Y290" s="485"/>
      <c r="Z290" s="485"/>
      <c r="AA290" s="485"/>
      <c r="AB290" s="488"/>
    </row>
    <row r="291" ht="18.0" customHeight="1">
      <c r="A291" s="485"/>
      <c r="B291" s="523"/>
      <c r="C291" s="523"/>
      <c r="D291" s="523"/>
      <c r="E291" s="523"/>
      <c r="F291" s="524"/>
      <c r="G291" s="524"/>
      <c r="H291" s="523"/>
      <c r="I291" s="525"/>
      <c r="J291" s="525"/>
      <c r="K291" s="488"/>
      <c r="L291" s="488"/>
      <c r="M291" s="488"/>
      <c r="N291" s="488"/>
      <c r="O291" s="485"/>
      <c r="P291" s="485"/>
      <c r="Q291" s="485"/>
      <c r="R291" s="488"/>
      <c r="S291" s="488"/>
      <c r="T291" s="488"/>
      <c r="U291" s="488"/>
      <c r="V291" s="488"/>
      <c r="W291" s="488"/>
      <c r="X291" s="485"/>
      <c r="Y291" s="485"/>
      <c r="Z291" s="485"/>
      <c r="AA291" s="485"/>
      <c r="AB291" s="488"/>
    </row>
    <row r="292" ht="18.0" customHeight="1">
      <c r="A292" s="485"/>
      <c r="B292" s="523"/>
      <c r="C292" s="523"/>
      <c r="D292" s="523"/>
      <c r="E292" s="523"/>
      <c r="F292" s="524"/>
      <c r="G292" s="524"/>
      <c r="H292" s="523"/>
      <c r="I292" s="525"/>
      <c r="J292" s="525"/>
      <c r="K292" s="488"/>
      <c r="L292" s="488"/>
      <c r="M292" s="488"/>
      <c r="N292" s="488"/>
      <c r="O292" s="485"/>
      <c r="P292" s="485"/>
      <c r="Q292" s="485"/>
      <c r="R292" s="488"/>
      <c r="S292" s="488"/>
      <c r="T292" s="488"/>
      <c r="U292" s="488"/>
      <c r="V292" s="488"/>
      <c r="W292" s="488"/>
      <c r="X292" s="485"/>
      <c r="Y292" s="485"/>
      <c r="Z292" s="485"/>
      <c r="AA292" s="485"/>
      <c r="AB292" s="488"/>
    </row>
    <row r="293" ht="18.0" customHeight="1">
      <c r="A293" s="485"/>
      <c r="B293" s="523"/>
      <c r="C293" s="523"/>
      <c r="D293" s="523"/>
      <c r="E293" s="523"/>
      <c r="F293" s="524"/>
      <c r="G293" s="524"/>
      <c r="H293" s="523"/>
      <c r="I293" s="525"/>
      <c r="J293" s="525"/>
      <c r="K293" s="488"/>
      <c r="L293" s="488"/>
      <c r="M293" s="488"/>
      <c r="N293" s="488"/>
      <c r="O293" s="485"/>
      <c r="P293" s="485"/>
      <c r="Q293" s="485"/>
      <c r="R293" s="488"/>
      <c r="S293" s="488"/>
      <c r="T293" s="488"/>
      <c r="U293" s="488"/>
      <c r="V293" s="488"/>
      <c r="W293" s="488"/>
      <c r="X293" s="485"/>
      <c r="Y293" s="485"/>
      <c r="Z293" s="485"/>
      <c r="AA293" s="485"/>
      <c r="AB293" s="488"/>
    </row>
    <row r="294" ht="18.0" customHeight="1">
      <c r="A294" s="485"/>
      <c r="B294" s="523"/>
      <c r="C294" s="523"/>
      <c r="D294" s="523"/>
      <c r="E294" s="523"/>
      <c r="F294" s="524"/>
      <c r="G294" s="524"/>
      <c r="H294" s="523"/>
      <c r="I294" s="525"/>
      <c r="J294" s="525"/>
      <c r="K294" s="488"/>
      <c r="L294" s="488"/>
      <c r="M294" s="488"/>
      <c r="N294" s="488"/>
      <c r="O294" s="485"/>
      <c r="P294" s="485"/>
      <c r="Q294" s="485"/>
      <c r="R294" s="488"/>
      <c r="S294" s="488"/>
      <c r="T294" s="488"/>
      <c r="U294" s="488"/>
      <c r="V294" s="488"/>
      <c r="W294" s="488"/>
      <c r="X294" s="485"/>
      <c r="Y294" s="485"/>
      <c r="Z294" s="485"/>
      <c r="AA294" s="485"/>
      <c r="AB294" s="488"/>
    </row>
    <row r="295" ht="18.0" customHeight="1">
      <c r="A295" s="485"/>
      <c r="B295" s="523"/>
      <c r="C295" s="523"/>
      <c r="D295" s="523"/>
      <c r="E295" s="523"/>
      <c r="F295" s="524"/>
      <c r="G295" s="524"/>
      <c r="H295" s="523"/>
      <c r="I295" s="525"/>
      <c r="J295" s="525"/>
      <c r="K295" s="488"/>
      <c r="L295" s="488"/>
      <c r="M295" s="488"/>
      <c r="N295" s="488"/>
      <c r="O295" s="485"/>
      <c r="P295" s="485"/>
      <c r="Q295" s="485"/>
      <c r="R295" s="488"/>
      <c r="S295" s="488"/>
      <c r="T295" s="488"/>
      <c r="U295" s="488"/>
      <c r="V295" s="488"/>
      <c r="W295" s="488"/>
      <c r="X295" s="485"/>
      <c r="Y295" s="485"/>
      <c r="Z295" s="485"/>
      <c r="AA295" s="485"/>
      <c r="AB295" s="488"/>
    </row>
    <row r="296" ht="18.0" customHeight="1">
      <c r="A296" s="485"/>
      <c r="B296" s="523"/>
      <c r="C296" s="523"/>
      <c r="D296" s="523"/>
      <c r="E296" s="523"/>
      <c r="F296" s="524"/>
      <c r="G296" s="524"/>
      <c r="H296" s="523"/>
      <c r="I296" s="525"/>
      <c r="J296" s="525"/>
      <c r="K296" s="488"/>
      <c r="L296" s="488"/>
      <c r="M296" s="488"/>
      <c r="N296" s="488"/>
      <c r="O296" s="485"/>
      <c r="P296" s="485"/>
      <c r="Q296" s="485"/>
      <c r="R296" s="488"/>
      <c r="S296" s="488"/>
      <c r="T296" s="488"/>
      <c r="U296" s="488"/>
      <c r="V296" s="488"/>
      <c r="W296" s="488"/>
      <c r="X296" s="485"/>
      <c r="Y296" s="485"/>
      <c r="Z296" s="485"/>
      <c r="AA296" s="485"/>
      <c r="AB296" s="488"/>
    </row>
    <row r="297" ht="18.0" customHeight="1">
      <c r="A297" s="485"/>
      <c r="B297" s="523"/>
      <c r="C297" s="523"/>
      <c r="D297" s="523"/>
      <c r="E297" s="523"/>
      <c r="F297" s="524"/>
      <c r="G297" s="524"/>
      <c r="H297" s="523"/>
      <c r="I297" s="525"/>
      <c r="J297" s="525"/>
      <c r="K297" s="488"/>
      <c r="L297" s="488"/>
      <c r="M297" s="488"/>
      <c r="N297" s="488"/>
      <c r="O297" s="485"/>
      <c r="P297" s="485"/>
      <c r="Q297" s="485"/>
      <c r="R297" s="488"/>
      <c r="S297" s="488"/>
      <c r="T297" s="488"/>
      <c r="U297" s="488"/>
      <c r="V297" s="488"/>
      <c r="W297" s="488"/>
      <c r="X297" s="485"/>
      <c r="Y297" s="485"/>
      <c r="Z297" s="485"/>
      <c r="AA297" s="485"/>
      <c r="AB297" s="488"/>
    </row>
    <row r="298" ht="18.0" customHeight="1">
      <c r="A298" s="485"/>
      <c r="B298" s="523"/>
      <c r="C298" s="523"/>
      <c r="D298" s="523"/>
      <c r="E298" s="523"/>
      <c r="F298" s="524"/>
      <c r="G298" s="524"/>
      <c r="H298" s="523"/>
      <c r="I298" s="525"/>
      <c r="J298" s="525"/>
      <c r="K298" s="488"/>
      <c r="L298" s="488"/>
      <c r="M298" s="488"/>
      <c r="N298" s="488"/>
      <c r="O298" s="485"/>
      <c r="P298" s="485"/>
      <c r="Q298" s="485"/>
      <c r="R298" s="488"/>
      <c r="S298" s="488"/>
      <c r="T298" s="488"/>
      <c r="U298" s="488"/>
      <c r="V298" s="488"/>
      <c r="W298" s="488"/>
      <c r="X298" s="485"/>
      <c r="Y298" s="485"/>
      <c r="Z298" s="485"/>
      <c r="AA298" s="485"/>
      <c r="AB298" s="488"/>
    </row>
    <row r="299" ht="18.0" customHeight="1">
      <c r="A299" s="485"/>
      <c r="B299" s="523"/>
      <c r="C299" s="523"/>
      <c r="D299" s="523"/>
      <c r="E299" s="523"/>
      <c r="F299" s="524"/>
      <c r="G299" s="524"/>
      <c r="H299" s="523"/>
      <c r="I299" s="525"/>
      <c r="J299" s="525"/>
      <c r="K299" s="488"/>
      <c r="L299" s="488"/>
      <c r="M299" s="488"/>
      <c r="N299" s="488"/>
      <c r="O299" s="485"/>
      <c r="P299" s="485"/>
      <c r="Q299" s="485"/>
      <c r="R299" s="488"/>
      <c r="S299" s="488"/>
      <c r="T299" s="488"/>
      <c r="U299" s="488"/>
      <c r="V299" s="488"/>
      <c r="W299" s="488"/>
      <c r="X299" s="485"/>
      <c r="Y299" s="485"/>
      <c r="Z299" s="485"/>
      <c r="AA299" s="485"/>
      <c r="AB299" s="488"/>
    </row>
    <row r="300" ht="18.0" customHeight="1">
      <c r="A300" s="485"/>
      <c r="B300" s="523"/>
      <c r="C300" s="523"/>
      <c r="D300" s="523"/>
      <c r="E300" s="523"/>
      <c r="F300" s="524"/>
      <c r="G300" s="524"/>
      <c r="H300" s="523"/>
      <c r="I300" s="525"/>
      <c r="J300" s="525"/>
      <c r="K300" s="488"/>
      <c r="L300" s="488"/>
      <c r="M300" s="488"/>
      <c r="N300" s="488"/>
      <c r="O300" s="485"/>
      <c r="P300" s="485"/>
      <c r="Q300" s="485"/>
      <c r="R300" s="488"/>
      <c r="S300" s="488"/>
      <c r="T300" s="488"/>
      <c r="U300" s="488"/>
      <c r="V300" s="488"/>
      <c r="W300" s="488"/>
      <c r="X300" s="485"/>
      <c r="Y300" s="485"/>
      <c r="Z300" s="485"/>
      <c r="AA300" s="485"/>
      <c r="AB300" s="488"/>
    </row>
    <row r="301" ht="18.0" customHeight="1">
      <c r="A301" s="485"/>
      <c r="B301" s="523"/>
      <c r="C301" s="523"/>
      <c r="D301" s="523"/>
      <c r="E301" s="523"/>
      <c r="F301" s="524"/>
      <c r="G301" s="524"/>
      <c r="H301" s="523"/>
      <c r="I301" s="525"/>
      <c r="J301" s="525"/>
      <c r="K301" s="488"/>
      <c r="L301" s="488"/>
      <c r="M301" s="488"/>
      <c r="N301" s="488"/>
      <c r="O301" s="485"/>
      <c r="P301" s="485"/>
      <c r="Q301" s="485"/>
      <c r="R301" s="488"/>
      <c r="S301" s="488"/>
      <c r="T301" s="488"/>
      <c r="U301" s="488"/>
      <c r="V301" s="488"/>
      <c r="W301" s="488"/>
      <c r="X301" s="485"/>
      <c r="Y301" s="485"/>
      <c r="Z301" s="485"/>
      <c r="AA301" s="485"/>
      <c r="AB301" s="488"/>
    </row>
    <row r="302" ht="18.0" customHeight="1">
      <c r="A302" s="485"/>
      <c r="B302" s="523"/>
      <c r="C302" s="523"/>
      <c r="D302" s="523"/>
      <c r="E302" s="523"/>
      <c r="F302" s="524"/>
      <c r="G302" s="524"/>
      <c r="H302" s="523"/>
      <c r="I302" s="525"/>
      <c r="J302" s="525"/>
      <c r="K302" s="488"/>
      <c r="L302" s="488"/>
      <c r="M302" s="488"/>
      <c r="N302" s="488"/>
      <c r="O302" s="485"/>
      <c r="P302" s="485"/>
      <c r="Q302" s="485"/>
      <c r="R302" s="488"/>
      <c r="S302" s="488"/>
      <c r="T302" s="488"/>
      <c r="U302" s="488"/>
      <c r="V302" s="488"/>
      <c r="W302" s="488"/>
      <c r="X302" s="485"/>
      <c r="Y302" s="485"/>
      <c r="Z302" s="485"/>
      <c r="AA302" s="485"/>
      <c r="AB302" s="488"/>
    </row>
    <row r="303" ht="18.0" customHeight="1">
      <c r="A303" s="373"/>
      <c r="B303" s="488"/>
      <c r="C303" s="488"/>
      <c r="D303" s="488"/>
      <c r="E303" s="488"/>
      <c r="F303" s="526"/>
      <c r="G303" s="526"/>
      <c r="H303" s="505"/>
      <c r="I303" s="505"/>
      <c r="J303" s="505"/>
      <c r="K303" s="487"/>
      <c r="L303" s="487"/>
      <c r="M303" s="487"/>
      <c r="N303" s="487"/>
      <c r="O303" s="487"/>
      <c r="P303" s="487"/>
      <c r="Q303" s="487"/>
      <c r="R303" s="373"/>
      <c r="S303" s="373"/>
      <c r="T303" s="373"/>
      <c r="U303" s="373"/>
      <c r="V303" s="373"/>
      <c r="W303" s="373"/>
      <c r="X303" s="373"/>
      <c r="Y303" s="373"/>
      <c r="Z303" s="373"/>
      <c r="AA303" s="373"/>
      <c r="AB303" s="373"/>
    </row>
    <row r="304" ht="18.0" customHeight="1">
      <c r="A304" s="373"/>
      <c r="B304" s="488"/>
      <c r="C304" s="488"/>
      <c r="D304" s="488"/>
      <c r="E304" s="488"/>
      <c r="F304" s="527"/>
      <c r="G304" s="527"/>
      <c r="H304" s="488"/>
      <c r="I304" s="373"/>
      <c r="J304" s="373"/>
      <c r="K304" s="373"/>
      <c r="L304" s="373"/>
      <c r="M304" s="373"/>
      <c r="N304" s="373"/>
      <c r="O304" s="373"/>
      <c r="P304" s="373"/>
      <c r="Q304" s="373"/>
      <c r="R304" s="373"/>
      <c r="S304" s="373"/>
      <c r="T304" s="373"/>
      <c r="U304" s="373"/>
      <c r="V304" s="373"/>
      <c r="W304" s="373"/>
      <c r="X304" s="373"/>
      <c r="Y304" s="373"/>
      <c r="Z304" s="373"/>
      <c r="AA304" s="373"/>
      <c r="AB304" s="373"/>
    </row>
    <row r="305" ht="18.0" customHeight="1">
      <c r="A305" s="373"/>
      <c r="B305" s="373"/>
      <c r="C305" s="373"/>
      <c r="D305" s="373"/>
      <c r="E305" s="373"/>
      <c r="F305" s="528"/>
      <c r="G305" s="528"/>
      <c r="H305" s="373"/>
      <c r="I305" s="373"/>
      <c r="J305" s="373"/>
      <c r="K305" s="373"/>
      <c r="L305" s="373"/>
      <c r="M305" s="373"/>
      <c r="N305" s="373"/>
      <c r="O305" s="373"/>
      <c r="P305" s="373"/>
      <c r="Q305" s="373"/>
      <c r="R305" s="373"/>
      <c r="S305" s="373"/>
      <c r="T305" s="373"/>
      <c r="U305" s="373"/>
      <c r="V305" s="373"/>
      <c r="W305" s="373"/>
      <c r="X305" s="373"/>
      <c r="Y305" s="373"/>
      <c r="Z305" s="373"/>
      <c r="AA305" s="373"/>
      <c r="AB305" s="373"/>
    </row>
    <row r="306" ht="18.0" customHeight="1">
      <c r="A306" s="373"/>
      <c r="B306" s="373"/>
      <c r="C306" s="373"/>
      <c r="D306" s="373"/>
      <c r="E306" s="373"/>
      <c r="F306" s="528"/>
      <c r="G306" s="528"/>
      <c r="H306" s="373"/>
      <c r="I306" s="373"/>
      <c r="J306" s="373"/>
      <c r="K306" s="373"/>
      <c r="L306" s="373"/>
      <c r="M306" s="373"/>
      <c r="N306" s="373"/>
      <c r="O306" s="373"/>
      <c r="P306" s="373"/>
      <c r="Q306" s="373"/>
      <c r="R306" s="373"/>
      <c r="S306" s="373"/>
      <c r="T306" s="373"/>
      <c r="U306" s="373"/>
      <c r="V306" s="373"/>
      <c r="W306" s="373"/>
      <c r="X306" s="373"/>
      <c r="Y306" s="373"/>
      <c r="Z306" s="373"/>
      <c r="AA306" s="373"/>
      <c r="AB306" s="373"/>
    </row>
    <row r="307" ht="18.0" customHeight="1">
      <c r="A307" s="373"/>
      <c r="B307" s="373"/>
      <c r="C307" s="373"/>
      <c r="D307" s="373"/>
      <c r="E307" s="373"/>
      <c r="F307" s="528"/>
      <c r="G307" s="528"/>
      <c r="H307" s="373"/>
      <c r="I307" s="373"/>
      <c r="J307" s="373"/>
      <c r="K307" s="373"/>
      <c r="L307" s="373"/>
      <c r="M307" s="373"/>
      <c r="N307" s="373"/>
      <c r="O307" s="373"/>
      <c r="P307" s="373"/>
      <c r="Q307" s="373"/>
      <c r="R307" s="373"/>
      <c r="S307" s="373"/>
      <c r="T307" s="373"/>
      <c r="U307" s="373"/>
      <c r="V307" s="373"/>
      <c r="W307" s="373"/>
      <c r="X307" s="373"/>
      <c r="Y307" s="373"/>
      <c r="Z307" s="373"/>
      <c r="AA307" s="373"/>
      <c r="AB307" s="373"/>
    </row>
    <row r="308" ht="18.0" customHeight="1">
      <c r="A308" s="140"/>
      <c r="B308" s="373"/>
      <c r="C308" s="373"/>
      <c r="D308" s="373"/>
      <c r="E308" s="373"/>
      <c r="F308" s="528"/>
      <c r="G308" s="528"/>
      <c r="H308" s="373"/>
      <c r="I308" s="373"/>
      <c r="J308" s="373"/>
      <c r="K308" s="373"/>
      <c r="L308" s="373"/>
      <c r="M308" s="373"/>
      <c r="N308" s="373"/>
      <c r="O308" s="373"/>
      <c r="P308" s="373"/>
      <c r="Q308" s="373"/>
      <c r="R308" s="373"/>
      <c r="S308" s="373"/>
      <c r="T308" s="373"/>
      <c r="U308" s="373"/>
      <c r="V308" s="373"/>
      <c r="W308" s="373"/>
      <c r="X308" s="373"/>
      <c r="Y308" s="373"/>
      <c r="Z308" s="373"/>
      <c r="AA308" s="373"/>
      <c r="AB308" s="373"/>
    </row>
    <row r="309" ht="18.0" customHeight="1">
      <c r="A309" s="373"/>
      <c r="B309" s="373"/>
      <c r="C309" s="373"/>
      <c r="D309" s="373"/>
      <c r="E309" s="373"/>
      <c r="F309" s="528"/>
      <c r="G309" s="528"/>
      <c r="H309" s="373"/>
      <c r="I309" s="373"/>
      <c r="J309" s="373"/>
      <c r="K309" s="373"/>
      <c r="L309" s="373"/>
      <c r="M309" s="373"/>
      <c r="N309" s="373"/>
      <c r="O309" s="373"/>
      <c r="P309" s="373"/>
      <c r="Q309" s="373"/>
      <c r="R309" s="373"/>
      <c r="S309" s="373"/>
      <c r="T309" s="373"/>
      <c r="U309" s="373"/>
      <c r="V309" s="373"/>
      <c r="W309" s="373"/>
      <c r="X309" s="373"/>
      <c r="Y309" s="373"/>
      <c r="Z309" s="373"/>
      <c r="AA309" s="373"/>
      <c r="AB309" s="373"/>
    </row>
    <row r="310" ht="18.0" customHeight="1">
      <c r="A310" s="373"/>
      <c r="B310" s="505"/>
      <c r="C310" s="529"/>
      <c r="D310" s="529"/>
      <c r="E310" s="529"/>
      <c r="F310" s="530"/>
      <c r="G310" s="530"/>
      <c r="H310" s="505"/>
      <c r="I310" s="505"/>
      <c r="J310" s="505"/>
      <c r="K310" s="373"/>
      <c r="L310" s="373"/>
      <c r="M310" s="373"/>
      <c r="N310" s="373"/>
      <c r="O310" s="373"/>
      <c r="P310" s="373"/>
      <c r="Q310" s="373"/>
      <c r="R310" s="373"/>
      <c r="S310" s="373"/>
      <c r="T310" s="373"/>
      <c r="U310" s="373"/>
      <c r="V310" s="373"/>
      <c r="W310" s="373"/>
      <c r="X310" s="373"/>
      <c r="Y310" s="373"/>
      <c r="Z310" s="373"/>
      <c r="AA310" s="373"/>
      <c r="AB310" s="373"/>
    </row>
    <row r="311" ht="18.0" customHeight="1">
      <c r="A311" s="531"/>
      <c r="B311" s="486"/>
      <c r="C311" s="486"/>
      <c r="D311" s="486"/>
      <c r="E311" s="486"/>
      <c r="F311" s="493"/>
      <c r="G311" s="493"/>
      <c r="H311" s="486"/>
      <c r="I311" s="499"/>
      <c r="J311" s="499"/>
      <c r="K311" s="373"/>
      <c r="L311" s="373"/>
      <c r="M311" s="373"/>
      <c r="N311" s="373"/>
      <c r="O311" s="532"/>
      <c r="P311" s="532"/>
      <c r="Q311" s="532"/>
      <c r="R311" s="373"/>
      <c r="S311" s="373"/>
      <c r="T311" s="373"/>
      <c r="U311" s="373"/>
      <c r="V311" s="373"/>
      <c r="W311" s="373"/>
      <c r="X311" s="373"/>
      <c r="Y311" s="373"/>
      <c r="Z311" s="373"/>
      <c r="AA311" s="373"/>
      <c r="AB311" s="373"/>
    </row>
    <row r="312" ht="18.0" customHeight="1">
      <c r="A312" s="531"/>
      <c r="B312" s="486"/>
      <c r="C312" s="486"/>
      <c r="D312" s="486"/>
      <c r="E312" s="486"/>
      <c r="F312" s="493"/>
      <c r="G312" s="493"/>
      <c r="H312" s="486"/>
      <c r="I312" s="499"/>
      <c r="J312" s="499"/>
      <c r="K312" s="373"/>
      <c r="L312" s="373"/>
      <c r="M312" s="373"/>
      <c r="N312" s="373"/>
      <c r="O312" s="532"/>
      <c r="P312" s="532"/>
      <c r="Q312" s="532"/>
      <c r="R312" s="373"/>
      <c r="S312" s="373"/>
      <c r="T312" s="373"/>
      <c r="U312" s="373"/>
      <c r="V312" s="373"/>
      <c r="W312" s="373"/>
      <c r="X312" s="523"/>
      <c r="Y312" s="523"/>
      <c r="Z312" s="373"/>
      <c r="AA312" s="373"/>
      <c r="AB312" s="373"/>
    </row>
    <row r="313" ht="18.0" customHeight="1">
      <c r="A313" s="531"/>
      <c r="B313" s="486"/>
      <c r="C313" s="486"/>
      <c r="D313" s="486"/>
      <c r="E313" s="486"/>
      <c r="F313" s="493"/>
      <c r="G313" s="493"/>
      <c r="H313" s="486"/>
      <c r="I313" s="499"/>
      <c r="J313" s="499"/>
      <c r="K313" s="373"/>
      <c r="L313" s="373"/>
      <c r="M313" s="373"/>
      <c r="N313" s="373"/>
      <c r="O313" s="532"/>
      <c r="P313" s="532"/>
      <c r="Q313" s="532"/>
      <c r="R313" s="373"/>
      <c r="S313" s="373"/>
      <c r="T313" s="373"/>
      <c r="U313" s="373"/>
      <c r="V313" s="373"/>
      <c r="W313" s="373"/>
      <c r="X313" s="523"/>
      <c r="Y313" s="523"/>
      <c r="Z313" s="373"/>
      <c r="AA313" s="373"/>
      <c r="AB313" s="373"/>
    </row>
    <row r="314" ht="18.0" customHeight="1">
      <c r="A314" s="531"/>
      <c r="B314" s="486"/>
      <c r="C314" s="486"/>
      <c r="D314" s="486"/>
      <c r="E314" s="486"/>
      <c r="F314" s="493"/>
      <c r="G314" s="493"/>
      <c r="H314" s="486"/>
      <c r="I314" s="499"/>
      <c r="J314" s="499"/>
      <c r="K314" s="373"/>
      <c r="L314" s="373"/>
      <c r="M314" s="373"/>
      <c r="N314" s="373"/>
      <c r="O314" s="532"/>
      <c r="P314" s="532"/>
      <c r="Q314" s="532"/>
      <c r="R314" s="373"/>
      <c r="S314" s="373"/>
      <c r="T314" s="373"/>
      <c r="U314" s="373"/>
      <c r="V314" s="373"/>
      <c r="W314" s="373"/>
      <c r="X314" s="523"/>
      <c r="Y314" s="523"/>
      <c r="Z314" s="373"/>
      <c r="AA314" s="373"/>
      <c r="AB314" s="373"/>
    </row>
    <row r="315" ht="18.0" customHeight="1">
      <c r="A315" s="531"/>
      <c r="B315" s="486"/>
      <c r="C315" s="486"/>
      <c r="D315" s="486"/>
      <c r="E315" s="486"/>
      <c r="F315" s="493"/>
      <c r="G315" s="493"/>
      <c r="H315" s="486"/>
      <c r="I315" s="499"/>
      <c r="J315" s="499"/>
      <c r="K315" s="373"/>
      <c r="L315" s="373"/>
      <c r="M315" s="373"/>
      <c r="N315" s="373"/>
      <c r="O315" s="532"/>
      <c r="P315" s="532"/>
      <c r="Q315" s="532"/>
      <c r="R315" s="373"/>
      <c r="S315" s="373"/>
      <c r="T315" s="373"/>
      <c r="U315" s="373"/>
      <c r="V315" s="373"/>
      <c r="W315" s="373"/>
      <c r="X315" s="373"/>
      <c r="Y315" s="373"/>
      <c r="Z315" s="373"/>
      <c r="AA315" s="373"/>
      <c r="AB315" s="373"/>
    </row>
    <row r="316" ht="18.0" customHeight="1">
      <c r="A316" s="531"/>
      <c r="B316" s="486"/>
      <c r="C316" s="486"/>
      <c r="D316" s="486"/>
      <c r="E316" s="486"/>
      <c r="F316" s="493"/>
      <c r="G316" s="493"/>
      <c r="H316" s="486"/>
      <c r="I316" s="499"/>
      <c r="J316" s="499"/>
      <c r="K316" s="373"/>
      <c r="L316" s="373"/>
      <c r="M316" s="373"/>
      <c r="N316" s="373"/>
      <c r="O316" s="532"/>
      <c r="P316" s="532"/>
      <c r="Q316" s="532"/>
      <c r="R316" s="373"/>
      <c r="S316" s="373"/>
      <c r="T316" s="373"/>
      <c r="U316" s="373"/>
      <c r="V316" s="373"/>
      <c r="W316" s="373"/>
      <c r="X316" s="373"/>
      <c r="Y316" s="373"/>
      <c r="Z316" s="373"/>
      <c r="AA316" s="373"/>
      <c r="AB316" s="373"/>
    </row>
    <row r="317" ht="18.0" customHeight="1">
      <c r="A317" s="531"/>
      <c r="B317" s="486"/>
      <c r="C317" s="486"/>
      <c r="D317" s="486"/>
      <c r="E317" s="486"/>
      <c r="F317" s="493"/>
      <c r="G317" s="493"/>
      <c r="H317" s="486"/>
      <c r="I317" s="499"/>
      <c r="J317" s="499"/>
      <c r="K317" s="373"/>
      <c r="L317" s="373"/>
      <c r="M317" s="373"/>
      <c r="N317" s="373"/>
      <c r="O317" s="532"/>
      <c r="P317" s="532"/>
      <c r="Q317" s="532"/>
      <c r="R317" s="373"/>
      <c r="S317" s="373"/>
      <c r="T317" s="373"/>
      <c r="U317" s="373"/>
      <c r="V317" s="373"/>
      <c r="W317" s="373"/>
      <c r="X317" s="373"/>
      <c r="Y317" s="373"/>
      <c r="Z317" s="373"/>
      <c r="AA317" s="373"/>
      <c r="AB317" s="373"/>
    </row>
    <row r="318" ht="18.0" customHeight="1">
      <c r="A318" s="531"/>
      <c r="B318" s="486"/>
      <c r="C318" s="486"/>
      <c r="D318" s="486"/>
      <c r="E318" s="486"/>
      <c r="F318" s="493"/>
      <c r="G318" s="493"/>
      <c r="H318" s="486"/>
      <c r="I318" s="499"/>
      <c r="J318" s="499"/>
      <c r="K318" s="373"/>
      <c r="L318" s="373"/>
      <c r="M318" s="373"/>
      <c r="N318" s="373"/>
      <c r="O318" s="532"/>
      <c r="P318" s="532"/>
      <c r="Q318" s="532"/>
      <c r="R318" s="373"/>
      <c r="S318" s="373"/>
      <c r="T318" s="373"/>
      <c r="U318" s="373"/>
      <c r="V318" s="373"/>
      <c r="W318" s="373"/>
      <c r="X318" s="373"/>
      <c r="Y318" s="373"/>
      <c r="Z318" s="373"/>
      <c r="AA318" s="373"/>
      <c r="AB318" s="373"/>
    </row>
    <row r="319" ht="18.0" customHeight="1">
      <c r="A319" s="531"/>
      <c r="B319" s="486"/>
      <c r="C319" s="486"/>
      <c r="D319" s="486"/>
      <c r="E319" s="486"/>
      <c r="F319" s="493"/>
      <c r="G319" s="493"/>
      <c r="H319" s="486"/>
      <c r="I319" s="499"/>
      <c r="J319" s="499"/>
      <c r="K319" s="373"/>
      <c r="L319" s="373"/>
      <c r="M319" s="373"/>
      <c r="N319" s="373"/>
      <c r="O319" s="532"/>
      <c r="P319" s="532"/>
      <c r="Q319" s="532"/>
      <c r="R319" s="373"/>
      <c r="S319" s="373"/>
      <c r="T319" s="373"/>
      <c r="U319" s="373"/>
      <c r="V319" s="373"/>
      <c r="W319" s="373"/>
      <c r="X319" s="373"/>
      <c r="Y319" s="373"/>
      <c r="Z319" s="373"/>
      <c r="AA319" s="373"/>
      <c r="AB319" s="373"/>
    </row>
    <row r="320" ht="18.0" customHeight="1">
      <c r="A320" s="531"/>
      <c r="B320" s="486"/>
      <c r="C320" s="486"/>
      <c r="D320" s="486"/>
      <c r="E320" s="486"/>
      <c r="F320" s="493"/>
      <c r="G320" s="493"/>
      <c r="H320" s="486"/>
      <c r="I320" s="499"/>
      <c r="J320" s="499"/>
      <c r="K320" s="373"/>
      <c r="L320" s="373"/>
      <c r="M320" s="373"/>
      <c r="N320" s="373"/>
      <c r="O320" s="373"/>
      <c r="P320" s="373"/>
      <c r="Q320" s="373"/>
      <c r="R320" s="373"/>
      <c r="S320" s="373"/>
      <c r="T320" s="373"/>
      <c r="U320" s="373"/>
      <c r="V320" s="373"/>
      <c r="W320" s="533"/>
      <c r="X320" s="373"/>
      <c r="Y320" s="373"/>
      <c r="Z320" s="373"/>
      <c r="AA320" s="373"/>
      <c r="AB320" s="373"/>
    </row>
    <row r="321" ht="18.0" customHeight="1">
      <c r="A321" s="531"/>
      <c r="B321" s="373"/>
      <c r="C321" s="373"/>
      <c r="D321" s="373"/>
      <c r="E321" s="373"/>
      <c r="F321" s="530"/>
      <c r="G321" s="530"/>
      <c r="H321" s="373"/>
      <c r="I321" s="534"/>
      <c r="J321" s="534"/>
      <c r="K321" s="373"/>
      <c r="L321" s="373"/>
      <c r="M321" s="373"/>
      <c r="N321" s="373"/>
      <c r="O321" s="373"/>
      <c r="P321" s="373"/>
      <c r="Q321" s="373"/>
      <c r="R321" s="373"/>
      <c r="S321" s="373"/>
      <c r="T321" s="373"/>
      <c r="U321" s="373"/>
      <c r="V321" s="373"/>
      <c r="W321" s="533"/>
      <c r="X321" s="373"/>
      <c r="Y321" s="373"/>
      <c r="Z321" s="373"/>
      <c r="AA321" s="373"/>
      <c r="AB321" s="373"/>
    </row>
    <row r="322" ht="18.0" customHeight="1">
      <c r="A322" s="373"/>
      <c r="B322" s="373"/>
      <c r="C322" s="373"/>
      <c r="D322" s="373"/>
      <c r="E322" s="373"/>
      <c r="F322" s="528"/>
      <c r="G322" s="528"/>
      <c r="H322" s="373"/>
      <c r="I322" s="373"/>
      <c r="J322" s="373"/>
      <c r="K322" s="373"/>
      <c r="L322" s="373"/>
      <c r="M322" s="373"/>
      <c r="N322" s="373"/>
      <c r="O322" s="373"/>
      <c r="P322" s="373"/>
      <c r="Q322" s="373"/>
      <c r="R322" s="373"/>
      <c r="S322" s="373"/>
      <c r="T322" s="373"/>
      <c r="U322" s="373"/>
      <c r="V322" s="373"/>
      <c r="W322" s="533"/>
      <c r="X322" s="373"/>
      <c r="Y322" s="373"/>
      <c r="Z322" s="373"/>
      <c r="AA322" s="373"/>
      <c r="AB322" s="373"/>
    </row>
    <row r="323" ht="18.0" customHeight="1">
      <c r="A323" s="373"/>
      <c r="B323" s="373"/>
      <c r="C323" s="373"/>
      <c r="D323" s="373"/>
      <c r="E323" s="373"/>
      <c r="F323" s="528"/>
      <c r="G323" s="528"/>
      <c r="H323" s="373"/>
      <c r="I323" s="373"/>
      <c r="J323" s="373"/>
      <c r="K323" s="373"/>
      <c r="L323" s="373"/>
      <c r="M323" s="373"/>
      <c r="N323" s="373"/>
      <c r="O323" s="373"/>
      <c r="P323" s="373"/>
      <c r="Q323" s="373"/>
      <c r="R323" s="373"/>
      <c r="S323" s="373"/>
      <c r="T323" s="373"/>
      <c r="U323" s="373"/>
      <c r="V323" s="373"/>
      <c r="W323" s="533"/>
      <c r="X323" s="373"/>
      <c r="Y323" s="373"/>
      <c r="Z323" s="373"/>
      <c r="AA323" s="373"/>
      <c r="AB323" s="373"/>
    </row>
    <row r="324" ht="18.0" customHeight="1">
      <c r="A324" s="373"/>
      <c r="B324" s="373"/>
      <c r="C324" s="373"/>
      <c r="D324" s="373"/>
      <c r="E324" s="373"/>
      <c r="F324" s="528"/>
      <c r="G324" s="528"/>
      <c r="H324" s="373"/>
      <c r="I324" s="373"/>
      <c r="J324" s="373"/>
      <c r="K324" s="373"/>
      <c r="L324" s="373"/>
      <c r="M324" s="373"/>
      <c r="N324" s="373"/>
      <c r="O324" s="373"/>
      <c r="P324" s="373"/>
      <c r="Q324" s="373"/>
      <c r="R324" s="373"/>
      <c r="S324" s="373"/>
      <c r="T324" s="373"/>
      <c r="U324" s="373"/>
      <c r="V324" s="373"/>
      <c r="W324" s="533"/>
      <c r="X324" s="373"/>
      <c r="Y324" s="373"/>
      <c r="Z324" s="373"/>
      <c r="AA324" s="373"/>
      <c r="AB324" s="373"/>
    </row>
    <row r="325" ht="18.0" customHeight="1">
      <c r="A325" s="140"/>
      <c r="B325" s="373"/>
      <c r="C325" s="373"/>
      <c r="D325" s="373"/>
      <c r="E325" s="373"/>
      <c r="F325" s="528"/>
      <c r="G325" s="528"/>
      <c r="H325" s="373"/>
      <c r="I325" s="373"/>
      <c r="J325" s="373"/>
      <c r="K325" s="373"/>
      <c r="L325" s="373"/>
      <c r="M325" s="373"/>
      <c r="N325" s="373"/>
      <c r="O325" s="373"/>
      <c r="P325" s="373"/>
      <c r="Q325" s="373"/>
      <c r="R325" s="373"/>
      <c r="S325" s="373"/>
      <c r="T325" s="373"/>
      <c r="U325" s="373"/>
      <c r="V325" s="373"/>
      <c r="W325" s="533"/>
      <c r="X325" s="373"/>
      <c r="Y325" s="373"/>
      <c r="Z325" s="373"/>
      <c r="AA325" s="373"/>
      <c r="AB325" s="373"/>
    </row>
    <row r="326" ht="18.0" customHeight="1">
      <c r="A326" s="373"/>
      <c r="B326" s="373"/>
      <c r="C326" s="373"/>
      <c r="D326" s="373"/>
      <c r="E326" s="373"/>
      <c r="F326" s="528"/>
      <c r="G326" s="528"/>
      <c r="H326" s="373"/>
      <c r="I326" s="373"/>
      <c r="J326" s="373"/>
      <c r="K326" s="373"/>
      <c r="L326" s="373"/>
      <c r="M326" s="373"/>
      <c r="N326" s="373"/>
      <c r="O326" s="373"/>
      <c r="P326" s="373"/>
      <c r="Q326" s="373"/>
      <c r="R326" s="373"/>
      <c r="S326" s="373"/>
      <c r="T326" s="373"/>
      <c r="U326" s="373"/>
      <c r="V326" s="373"/>
      <c r="W326" s="533"/>
      <c r="X326" s="373"/>
      <c r="Y326" s="373"/>
      <c r="Z326" s="373"/>
      <c r="AA326" s="373"/>
      <c r="AB326" s="373"/>
    </row>
    <row r="327" ht="18.0" customHeight="1">
      <c r="A327" s="373"/>
      <c r="B327" s="505"/>
      <c r="C327" s="529"/>
      <c r="D327" s="529"/>
      <c r="E327" s="529"/>
      <c r="F327" s="530"/>
      <c r="G327" s="530"/>
      <c r="H327" s="505"/>
      <c r="I327" s="505"/>
      <c r="J327" s="505"/>
      <c r="K327" s="373"/>
      <c r="L327" s="373"/>
      <c r="M327" s="373"/>
      <c r="N327" s="373"/>
      <c r="O327" s="373"/>
      <c r="P327" s="373"/>
      <c r="Q327" s="373"/>
      <c r="R327" s="373"/>
      <c r="S327" s="373"/>
      <c r="T327" s="373"/>
      <c r="U327" s="373"/>
      <c r="V327" s="373"/>
      <c r="W327" s="533"/>
      <c r="X327" s="373"/>
      <c r="Y327" s="373"/>
      <c r="Z327" s="373"/>
      <c r="AA327" s="373"/>
      <c r="AB327" s="373"/>
    </row>
    <row r="328" ht="18.0" customHeight="1">
      <c r="A328" s="531"/>
      <c r="B328" s="535"/>
      <c r="C328" s="534"/>
      <c r="D328" s="534"/>
      <c r="E328" s="534"/>
      <c r="F328" s="536"/>
      <c r="G328" s="536"/>
      <c r="H328" s="534"/>
      <c r="I328" s="534"/>
      <c r="J328" s="534"/>
      <c r="K328" s="373"/>
      <c r="L328" s="373"/>
      <c r="M328" s="373"/>
      <c r="N328" s="373"/>
      <c r="O328" s="373"/>
      <c r="P328" s="373"/>
      <c r="Q328" s="373"/>
      <c r="R328" s="373"/>
      <c r="S328" s="373"/>
      <c r="T328" s="373"/>
      <c r="U328" s="373"/>
      <c r="V328" s="373"/>
      <c r="W328" s="533"/>
      <c r="X328" s="373"/>
      <c r="Y328" s="373"/>
      <c r="Z328" s="373"/>
      <c r="AA328" s="373"/>
      <c r="AB328" s="373"/>
    </row>
    <row r="329" ht="18.0" customHeight="1">
      <c r="A329" s="531"/>
      <c r="B329" s="535"/>
      <c r="C329" s="534"/>
      <c r="D329" s="534"/>
      <c r="E329" s="534"/>
      <c r="F329" s="536"/>
      <c r="G329" s="536"/>
      <c r="H329" s="534"/>
      <c r="I329" s="534"/>
      <c r="J329" s="534"/>
      <c r="K329" s="373"/>
      <c r="L329" s="373"/>
      <c r="M329" s="373"/>
      <c r="N329" s="373"/>
      <c r="O329" s="373"/>
      <c r="P329" s="373"/>
      <c r="Q329" s="373"/>
      <c r="R329" s="373"/>
      <c r="S329" s="373"/>
      <c r="T329" s="373"/>
      <c r="U329" s="373"/>
      <c r="V329" s="373"/>
      <c r="W329" s="533"/>
      <c r="X329" s="373"/>
      <c r="Y329" s="373"/>
      <c r="Z329" s="373"/>
      <c r="AA329" s="373"/>
      <c r="AB329" s="373"/>
    </row>
    <row r="330" ht="18.0" customHeight="1">
      <c r="A330" s="531"/>
      <c r="B330" s="535"/>
      <c r="C330" s="534"/>
      <c r="D330" s="534"/>
      <c r="E330" s="534"/>
      <c r="F330" s="536"/>
      <c r="G330" s="536"/>
      <c r="H330" s="534"/>
      <c r="I330" s="534"/>
      <c r="J330" s="534"/>
      <c r="K330" s="373"/>
      <c r="L330" s="373"/>
      <c r="M330" s="373"/>
      <c r="N330" s="373"/>
      <c r="O330" s="373"/>
      <c r="P330" s="373"/>
      <c r="Q330" s="373"/>
      <c r="R330" s="373"/>
      <c r="S330" s="373"/>
      <c r="T330" s="373"/>
      <c r="U330" s="373"/>
      <c r="V330" s="373"/>
      <c r="W330" s="533"/>
      <c r="X330" s="373"/>
      <c r="Y330" s="373"/>
      <c r="Z330" s="373"/>
      <c r="AA330" s="373"/>
      <c r="AB330" s="373"/>
    </row>
    <row r="331" ht="18.0" customHeight="1">
      <c r="A331" s="531"/>
      <c r="B331" s="535"/>
      <c r="C331" s="534"/>
      <c r="D331" s="534"/>
      <c r="E331" s="534"/>
      <c r="F331" s="537"/>
      <c r="G331" s="537"/>
      <c r="H331" s="534"/>
      <c r="I331" s="534"/>
      <c r="J331" s="534"/>
      <c r="K331" s="373"/>
      <c r="L331" s="373"/>
      <c r="M331" s="373"/>
      <c r="N331" s="373"/>
      <c r="O331" s="373"/>
      <c r="P331" s="373"/>
      <c r="Q331" s="373"/>
      <c r="R331" s="373"/>
      <c r="S331" s="373"/>
      <c r="T331" s="373"/>
      <c r="U331" s="373"/>
      <c r="V331" s="373"/>
      <c r="W331" s="528"/>
      <c r="X331" s="373"/>
      <c r="Y331" s="373"/>
      <c r="Z331" s="373"/>
      <c r="AA331" s="373"/>
      <c r="AB331" s="373"/>
    </row>
    <row r="332" ht="18.0" customHeight="1">
      <c r="A332" s="531"/>
      <c r="B332" s="535"/>
      <c r="C332" s="534"/>
      <c r="D332" s="534"/>
      <c r="E332" s="534"/>
      <c r="F332" s="537"/>
      <c r="G332" s="537"/>
      <c r="H332" s="534"/>
      <c r="I332" s="534"/>
      <c r="J332" s="534"/>
      <c r="K332" s="373"/>
      <c r="L332" s="373"/>
      <c r="M332" s="373"/>
      <c r="N332" s="373"/>
      <c r="O332" s="373"/>
      <c r="P332" s="373"/>
      <c r="Q332" s="373"/>
      <c r="R332" s="373"/>
      <c r="S332" s="373"/>
      <c r="T332" s="373"/>
      <c r="U332" s="373"/>
      <c r="V332" s="373"/>
      <c r="W332" s="533"/>
      <c r="X332" s="373"/>
      <c r="Y332" s="373"/>
      <c r="Z332" s="373"/>
      <c r="AA332" s="373"/>
      <c r="AB332" s="373"/>
    </row>
    <row r="333" ht="18.0" customHeight="1">
      <c r="A333" s="531"/>
      <c r="B333" s="535"/>
      <c r="C333" s="538"/>
      <c r="D333" s="534"/>
      <c r="E333" s="534"/>
      <c r="F333" s="537"/>
      <c r="G333" s="537"/>
      <c r="H333" s="534"/>
      <c r="I333" s="534"/>
      <c r="J333" s="534"/>
      <c r="K333" s="373"/>
      <c r="L333" s="373"/>
      <c r="M333" s="373"/>
      <c r="N333" s="373"/>
      <c r="O333" s="373"/>
      <c r="P333" s="373"/>
      <c r="Q333" s="373"/>
      <c r="R333" s="373"/>
      <c r="S333" s="373"/>
      <c r="T333" s="373"/>
      <c r="U333" s="373"/>
      <c r="V333" s="373"/>
      <c r="W333" s="533"/>
      <c r="X333" s="373"/>
      <c r="Y333" s="373"/>
      <c r="Z333" s="373"/>
      <c r="AA333" s="373"/>
      <c r="AB333" s="373"/>
    </row>
    <row r="334" ht="18.0" customHeight="1">
      <c r="A334" s="373"/>
      <c r="B334" s="373"/>
      <c r="C334" s="373"/>
      <c r="D334" s="373"/>
      <c r="E334" s="373"/>
      <c r="F334" s="530"/>
      <c r="G334" s="530"/>
      <c r="H334" s="373"/>
      <c r="I334" s="534"/>
      <c r="J334" s="534"/>
      <c r="K334" s="373"/>
      <c r="L334" s="373"/>
      <c r="M334" s="373"/>
      <c r="N334" s="373"/>
      <c r="O334" s="373"/>
      <c r="P334" s="373"/>
      <c r="Q334" s="373"/>
      <c r="R334" s="373"/>
      <c r="S334" s="373"/>
      <c r="T334" s="373"/>
      <c r="U334" s="373"/>
      <c r="V334" s="373"/>
      <c r="W334" s="533"/>
      <c r="X334" s="373"/>
      <c r="Y334" s="373"/>
      <c r="Z334" s="373"/>
      <c r="AA334" s="373"/>
      <c r="AB334" s="373"/>
    </row>
    <row r="335" ht="18.0" customHeight="1">
      <c r="A335" s="373"/>
      <c r="B335" s="373"/>
      <c r="C335" s="373"/>
      <c r="D335" s="373"/>
      <c r="E335" s="373"/>
      <c r="F335" s="528"/>
      <c r="G335" s="528"/>
      <c r="H335" s="373"/>
      <c r="I335" s="373"/>
      <c r="J335" s="373"/>
      <c r="K335" s="373"/>
      <c r="L335" s="373"/>
      <c r="M335" s="373"/>
      <c r="N335" s="373"/>
      <c r="O335" s="373"/>
      <c r="P335" s="373"/>
      <c r="Q335" s="373"/>
      <c r="R335" s="373"/>
      <c r="S335" s="373"/>
      <c r="T335" s="373"/>
      <c r="U335" s="373"/>
      <c r="V335" s="373"/>
      <c r="W335" s="533"/>
      <c r="X335" s="373"/>
      <c r="Y335" s="373"/>
      <c r="Z335" s="373"/>
      <c r="AA335" s="373"/>
      <c r="AB335" s="373"/>
    </row>
    <row r="336" ht="18.0" customHeight="1">
      <c r="A336" s="373"/>
      <c r="B336" s="373"/>
      <c r="C336" s="373"/>
      <c r="D336" s="373"/>
      <c r="E336" s="373"/>
      <c r="F336" s="528"/>
      <c r="G336" s="528"/>
      <c r="H336" s="373"/>
      <c r="I336" s="373"/>
      <c r="J336" s="373"/>
      <c r="K336" s="373"/>
      <c r="L336" s="373"/>
      <c r="M336" s="373"/>
      <c r="N336" s="373"/>
      <c r="O336" s="373"/>
      <c r="P336" s="373"/>
      <c r="Q336" s="373"/>
      <c r="R336" s="373"/>
      <c r="S336" s="373"/>
      <c r="T336" s="373"/>
      <c r="U336" s="373"/>
      <c r="V336" s="373"/>
      <c r="W336" s="533"/>
      <c r="X336" s="373"/>
      <c r="Y336" s="373"/>
      <c r="Z336" s="373"/>
      <c r="AA336" s="373"/>
      <c r="AB336" s="373"/>
    </row>
    <row r="337" ht="18.0" customHeight="1">
      <c r="A337" s="373"/>
      <c r="B337" s="373"/>
      <c r="C337" s="373"/>
      <c r="D337" s="373"/>
      <c r="E337" s="373"/>
      <c r="F337" s="528"/>
      <c r="G337" s="528"/>
      <c r="H337" s="373"/>
      <c r="I337" s="373"/>
      <c r="J337" s="373"/>
      <c r="K337" s="373"/>
      <c r="L337" s="373"/>
      <c r="M337" s="373"/>
      <c r="N337" s="373"/>
      <c r="O337" s="373"/>
      <c r="P337" s="373"/>
      <c r="Q337" s="373"/>
      <c r="R337" s="373"/>
      <c r="S337" s="373"/>
      <c r="T337" s="373"/>
      <c r="U337" s="373"/>
      <c r="V337" s="373"/>
      <c r="W337" s="533"/>
      <c r="X337" s="373"/>
      <c r="Y337" s="373"/>
      <c r="Z337" s="373"/>
      <c r="AA337" s="373"/>
      <c r="AB337" s="373"/>
    </row>
    <row r="338" ht="18.0" customHeight="1">
      <c r="A338" s="539"/>
      <c r="B338" s="373"/>
      <c r="C338" s="373"/>
      <c r="D338" s="373"/>
      <c r="E338" s="373"/>
      <c r="F338" s="528"/>
      <c r="G338" s="528"/>
      <c r="H338" s="373"/>
      <c r="I338" s="373"/>
      <c r="J338" s="373"/>
      <c r="K338" s="373"/>
      <c r="L338" s="373"/>
      <c r="M338" s="373"/>
      <c r="N338" s="373"/>
      <c r="O338" s="373"/>
      <c r="P338" s="373"/>
      <c r="Q338" s="373"/>
      <c r="R338" s="373"/>
      <c r="S338" s="373"/>
      <c r="T338" s="373"/>
      <c r="U338" s="373"/>
      <c r="V338" s="373"/>
      <c r="W338" s="533"/>
      <c r="X338" s="373"/>
      <c r="Y338" s="373"/>
      <c r="Z338" s="373"/>
      <c r="AA338" s="373"/>
      <c r="AB338" s="373"/>
    </row>
    <row r="339" ht="18.0" customHeight="1">
      <c r="A339" s="540"/>
      <c r="B339" s="541"/>
      <c r="C339" s="541"/>
      <c r="D339" s="541"/>
      <c r="E339" s="541"/>
      <c r="F339" s="542"/>
      <c r="G339" s="542"/>
      <c r="H339" s="541"/>
      <c r="I339" s="540"/>
      <c r="J339" s="540"/>
      <c r="K339" s="540"/>
      <c r="L339" s="540"/>
      <c r="M339" s="540"/>
      <c r="N339" s="540"/>
      <c r="O339" s="540"/>
      <c r="P339" s="540"/>
      <c r="Q339" s="540"/>
      <c r="R339" s="540"/>
      <c r="S339" s="540"/>
      <c r="T339" s="540"/>
      <c r="U339" s="540"/>
      <c r="V339" s="540"/>
      <c r="W339" s="533"/>
      <c r="X339" s="540"/>
      <c r="Y339" s="540"/>
      <c r="Z339" s="540"/>
      <c r="AA339" s="540"/>
      <c r="AB339" s="540"/>
    </row>
    <row r="340" ht="18.0" customHeight="1">
      <c r="A340" s="505"/>
      <c r="B340" s="505"/>
      <c r="C340" s="505"/>
      <c r="D340" s="505"/>
      <c r="E340" s="505"/>
      <c r="F340" s="543"/>
      <c r="G340" s="543"/>
      <c r="H340" s="505"/>
      <c r="I340" s="373"/>
      <c r="J340" s="373"/>
      <c r="K340" s="373"/>
      <c r="L340" s="373"/>
      <c r="M340" s="373"/>
      <c r="N340" s="373"/>
      <c r="O340" s="373"/>
      <c r="P340" s="373"/>
      <c r="Q340" s="373"/>
      <c r="R340" s="373"/>
      <c r="S340" s="373"/>
      <c r="T340" s="373"/>
      <c r="U340" s="373"/>
      <c r="V340" s="373"/>
      <c r="W340" s="533"/>
      <c r="X340" s="373"/>
      <c r="Y340" s="373"/>
      <c r="Z340" s="373"/>
      <c r="AA340" s="373"/>
      <c r="AB340" s="373"/>
    </row>
    <row r="341" ht="18.0" customHeight="1">
      <c r="A341" s="505"/>
      <c r="B341" s="505"/>
      <c r="C341" s="544"/>
      <c r="D341" s="545"/>
      <c r="E341" s="545"/>
      <c r="F341" s="546"/>
      <c r="G341" s="546"/>
      <c r="H341" s="545"/>
      <c r="I341" s="373"/>
      <c r="J341" s="373"/>
      <c r="K341" s="373"/>
      <c r="L341" s="373"/>
      <c r="M341" s="373"/>
      <c r="N341" s="373"/>
      <c r="O341" s="373"/>
      <c r="P341" s="373"/>
      <c r="Q341" s="373"/>
      <c r="R341" s="373"/>
      <c r="S341" s="373"/>
      <c r="T341" s="373"/>
      <c r="U341" s="373"/>
      <c r="V341" s="373"/>
      <c r="W341" s="533"/>
      <c r="X341" s="373"/>
      <c r="Y341" s="373"/>
      <c r="Z341" s="373"/>
      <c r="AA341" s="373"/>
      <c r="AB341" s="373"/>
    </row>
    <row r="342" ht="18.0" customHeight="1">
      <c r="A342" s="505"/>
      <c r="B342" s="531"/>
      <c r="C342" s="547"/>
      <c r="D342" s="547"/>
      <c r="E342" s="547"/>
      <c r="F342" s="548"/>
      <c r="G342" s="548"/>
      <c r="H342" s="547"/>
      <c r="I342" s="373"/>
      <c r="J342" s="373"/>
      <c r="K342" s="373"/>
      <c r="L342" s="373"/>
      <c r="M342" s="373"/>
      <c r="N342" s="373"/>
      <c r="O342" s="373"/>
      <c r="P342" s="373"/>
      <c r="Q342" s="373"/>
      <c r="R342" s="373"/>
      <c r="S342" s="373"/>
      <c r="T342" s="373"/>
      <c r="U342" s="373"/>
      <c r="V342" s="373"/>
      <c r="W342" s="533"/>
      <c r="X342" s="373"/>
      <c r="Y342" s="373"/>
      <c r="Z342" s="373"/>
      <c r="AA342" s="373"/>
      <c r="AB342" s="373"/>
    </row>
    <row r="343" ht="18.0" customHeight="1">
      <c r="A343" s="373"/>
      <c r="B343" s="373"/>
      <c r="C343" s="373"/>
      <c r="D343" s="487" t="s">
        <v>50</v>
      </c>
      <c r="E343" s="487" t="s">
        <v>48</v>
      </c>
      <c r="F343" s="543">
        <f>+D340+E340+F340+H340</f>
        <v>0</v>
      </c>
      <c r="G343" s="530"/>
      <c r="H343" s="373"/>
      <c r="I343" s="373"/>
      <c r="J343" s="373"/>
      <c r="K343" s="373"/>
      <c r="L343" s="373"/>
      <c r="M343" s="373"/>
      <c r="N343" s="373"/>
      <c r="O343" s="373"/>
      <c r="P343" s="373"/>
      <c r="Q343" s="373"/>
      <c r="R343" s="373"/>
      <c r="S343" s="373"/>
      <c r="T343" s="373"/>
      <c r="U343" s="373"/>
      <c r="V343" s="373"/>
      <c r="W343" s="537"/>
      <c r="X343" s="373"/>
      <c r="Y343" s="373"/>
      <c r="Z343" s="373"/>
      <c r="AA343" s="373"/>
      <c r="AB343" s="373"/>
    </row>
    <row r="344" ht="18.0" customHeight="1">
      <c r="A344" s="373"/>
      <c r="B344" s="373"/>
      <c r="C344" s="373"/>
      <c r="D344" s="538"/>
      <c r="E344" s="487" t="s">
        <v>49</v>
      </c>
      <c r="F344" s="546" t="str">
        <f>+F343/B340</f>
        <v>#DIV/0!</v>
      </c>
      <c r="G344" s="546"/>
      <c r="H344" s="373"/>
      <c r="I344" s="373"/>
      <c r="J344" s="373"/>
      <c r="K344" s="373"/>
      <c r="L344" s="373"/>
      <c r="M344" s="373"/>
      <c r="N344" s="373"/>
      <c r="O344" s="373"/>
      <c r="P344" s="373"/>
      <c r="Q344" s="373"/>
      <c r="R344" s="373"/>
      <c r="S344" s="373"/>
      <c r="T344" s="373"/>
      <c r="U344" s="373"/>
      <c r="V344" s="373"/>
      <c r="W344" s="537"/>
      <c r="X344" s="373"/>
      <c r="Y344" s="373"/>
      <c r="Z344" s="373"/>
      <c r="AA344" s="373"/>
      <c r="AB344" s="373"/>
    </row>
    <row r="345" ht="18.0" customHeight="1">
      <c r="A345" s="540"/>
      <c r="B345" s="540"/>
      <c r="C345" s="487" t="s">
        <v>51</v>
      </c>
      <c r="D345" s="540"/>
      <c r="E345" s="540"/>
      <c r="F345" s="549"/>
      <c r="G345" s="549"/>
      <c r="H345" s="540"/>
      <c r="I345" s="373"/>
      <c r="J345" s="373"/>
      <c r="K345" s="373"/>
      <c r="L345" s="373"/>
      <c r="M345" s="373"/>
      <c r="N345" s="373"/>
      <c r="O345" s="373"/>
      <c r="P345" s="373"/>
      <c r="Q345" s="373"/>
      <c r="R345" s="373"/>
      <c r="S345" s="373"/>
      <c r="T345" s="373"/>
      <c r="U345" s="373"/>
      <c r="V345" s="373"/>
      <c r="W345" s="528"/>
      <c r="X345" s="373"/>
      <c r="Y345" s="373"/>
      <c r="Z345" s="373"/>
      <c r="AA345" s="373"/>
      <c r="AB345" s="373"/>
    </row>
    <row r="346" ht="18.0" customHeight="1">
      <c r="A346" s="540"/>
      <c r="B346" s="540"/>
      <c r="C346" s="540"/>
      <c r="D346" s="487" t="s">
        <v>52</v>
      </c>
      <c r="E346" s="540"/>
      <c r="F346" s="549">
        <f>+F345*(F343-F340)</f>
        <v>0</v>
      </c>
      <c r="G346" s="549"/>
      <c r="H346" s="540"/>
      <c r="I346" s="373"/>
      <c r="J346" s="373"/>
      <c r="K346" s="373"/>
      <c r="L346" s="373"/>
      <c r="M346" s="373"/>
      <c r="N346" s="373"/>
      <c r="O346" s="373"/>
      <c r="P346" s="373"/>
      <c r="Q346" s="373"/>
      <c r="R346" s="373"/>
      <c r="S346" s="373"/>
      <c r="T346" s="373"/>
      <c r="U346" s="373"/>
      <c r="V346" s="373"/>
      <c r="W346" s="373"/>
      <c r="X346" s="373"/>
      <c r="Y346" s="373"/>
      <c r="Z346" s="373"/>
      <c r="AA346" s="373"/>
      <c r="AB346" s="373"/>
    </row>
    <row r="347" ht="18.0" customHeight="1">
      <c r="A347" s="373"/>
      <c r="B347" s="373"/>
      <c r="C347" s="373"/>
      <c r="D347" s="373"/>
      <c r="E347" s="373"/>
      <c r="F347" s="528"/>
      <c r="G347" s="528"/>
      <c r="H347" s="373"/>
      <c r="I347" s="373"/>
      <c r="J347" s="373"/>
      <c r="K347" s="373"/>
      <c r="L347" s="373"/>
      <c r="M347" s="373"/>
      <c r="N347" s="373"/>
      <c r="O347" s="373"/>
      <c r="P347" s="373"/>
      <c r="Q347" s="373"/>
      <c r="R347" s="373"/>
      <c r="S347" s="373"/>
      <c r="T347" s="373"/>
      <c r="U347" s="373"/>
      <c r="V347" s="373"/>
      <c r="W347" s="373"/>
      <c r="X347" s="373"/>
      <c r="Y347" s="373"/>
      <c r="Z347" s="373"/>
      <c r="AA347" s="373"/>
      <c r="AB347" s="373"/>
    </row>
    <row r="348" ht="18.0" customHeight="1">
      <c r="A348" s="373"/>
      <c r="B348" s="373"/>
      <c r="C348" s="373"/>
      <c r="D348" s="373"/>
      <c r="E348" s="373"/>
      <c r="F348" s="528"/>
      <c r="G348" s="528"/>
      <c r="H348" s="373"/>
      <c r="I348" s="373"/>
      <c r="J348" s="373"/>
      <c r="K348" s="373"/>
      <c r="L348" s="373"/>
      <c r="M348" s="373"/>
      <c r="N348" s="373"/>
      <c r="O348" s="373"/>
      <c r="P348" s="373"/>
      <c r="Q348" s="373"/>
      <c r="R348" s="373"/>
      <c r="S348" s="373"/>
      <c r="T348" s="373"/>
      <c r="U348" s="373"/>
      <c r="V348" s="373"/>
      <c r="W348" s="373"/>
      <c r="X348" s="373"/>
      <c r="Y348" s="373"/>
      <c r="Z348" s="373"/>
      <c r="AA348" s="373"/>
      <c r="AB348" s="373"/>
    </row>
    <row r="349" ht="18.0" customHeight="1">
      <c r="A349" s="373"/>
      <c r="B349" s="373"/>
      <c r="C349" s="373"/>
      <c r="D349" s="373"/>
      <c r="E349" s="373"/>
      <c r="F349" s="528"/>
      <c r="G349" s="528"/>
      <c r="H349" s="373"/>
      <c r="I349" s="373"/>
      <c r="J349" s="373"/>
      <c r="K349" s="373"/>
      <c r="L349" s="373"/>
      <c r="M349" s="373"/>
      <c r="N349" s="373"/>
      <c r="O349" s="373"/>
      <c r="P349" s="373"/>
      <c r="Q349" s="373"/>
      <c r="R349" s="373"/>
      <c r="S349" s="373"/>
      <c r="T349" s="373"/>
      <c r="U349" s="373"/>
      <c r="V349" s="373"/>
      <c r="W349" s="373"/>
      <c r="X349" s="373"/>
      <c r="Y349" s="373"/>
      <c r="Z349" s="373"/>
      <c r="AA349" s="373"/>
      <c r="AB349" s="373"/>
    </row>
    <row r="350" ht="18.0" customHeight="1">
      <c r="A350" s="373"/>
      <c r="B350" s="373"/>
      <c r="C350" s="373"/>
      <c r="D350" s="373"/>
      <c r="E350" s="373"/>
      <c r="F350" s="528"/>
      <c r="G350" s="528"/>
      <c r="H350" s="373"/>
      <c r="I350" s="373"/>
      <c r="J350" s="373"/>
      <c r="K350" s="373"/>
      <c r="L350" s="373"/>
      <c r="M350" s="373"/>
      <c r="N350" s="373"/>
      <c r="O350" s="373"/>
      <c r="P350" s="373"/>
      <c r="Q350" s="373"/>
      <c r="R350" s="373"/>
      <c r="S350" s="373"/>
      <c r="T350" s="373"/>
      <c r="U350" s="373"/>
      <c r="V350" s="373"/>
      <c r="W350" s="373"/>
      <c r="X350" s="373"/>
      <c r="Y350" s="373"/>
      <c r="Z350" s="373"/>
      <c r="AA350" s="373"/>
      <c r="AB350" s="373"/>
    </row>
    <row r="351" ht="18.0" customHeight="1">
      <c r="A351" s="373"/>
      <c r="B351" s="373"/>
      <c r="C351" s="373"/>
      <c r="D351" s="373"/>
      <c r="E351" s="373"/>
      <c r="F351" s="528"/>
      <c r="G351" s="528"/>
      <c r="H351" s="373"/>
      <c r="I351" s="373"/>
      <c r="J351" s="373"/>
      <c r="K351" s="373"/>
      <c r="L351" s="373"/>
      <c r="M351" s="373"/>
      <c r="N351" s="373"/>
      <c r="O351" s="373"/>
      <c r="P351" s="373"/>
      <c r="Q351" s="373"/>
      <c r="R351" s="373"/>
      <c r="S351" s="373"/>
      <c r="T351" s="373"/>
      <c r="U351" s="373"/>
      <c r="V351" s="373"/>
      <c r="W351" s="373"/>
      <c r="X351" s="373"/>
      <c r="Y351" s="373"/>
      <c r="Z351" s="373"/>
      <c r="AA351" s="373"/>
      <c r="AB351" s="373"/>
    </row>
    <row r="352" ht="18.0" customHeight="1">
      <c r="A352" s="373"/>
      <c r="B352" s="373"/>
      <c r="C352" s="373"/>
      <c r="D352" s="373"/>
      <c r="E352" s="373"/>
      <c r="F352" s="528"/>
      <c r="G352" s="528"/>
      <c r="H352" s="373"/>
      <c r="I352" s="373"/>
      <c r="J352" s="373"/>
      <c r="K352" s="373"/>
      <c r="L352" s="373"/>
      <c r="M352" s="373"/>
      <c r="N352" s="373"/>
      <c r="O352" s="373"/>
      <c r="P352" s="373"/>
      <c r="Q352" s="373"/>
      <c r="R352" s="373"/>
      <c r="S352" s="373"/>
      <c r="T352" s="373"/>
      <c r="U352" s="373"/>
      <c r="V352" s="373"/>
      <c r="W352" s="373"/>
      <c r="X352" s="373"/>
      <c r="Y352" s="373"/>
      <c r="Z352" s="373"/>
      <c r="AA352" s="373"/>
      <c r="AB352" s="373"/>
    </row>
    <row r="353" ht="18.0" customHeight="1">
      <c r="A353" s="373"/>
      <c r="B353" s="373"/>
      <c r="C353" s="373"/>
      <c r="D353" s="373"/>
      <c r="E353" s="373"/>
      <c r="F353" s="528"/>
      <c r="G353" s="528"/>
      <c r="H353" s="373"/>
      <c r="I353" s="373"/>
      <c r="J353" s="373"/>
      <c r="K353" s="373"/>
      <c r="L353" s="373"/>
      <c r="M353" s="373"/>
      <c r="N353" s="373"/>
      <c r="O353" s="373"/>
      <c r="P353" s="373"/>
      <c r="Q353" s="373"/>
      <c r="R353" s="373"/>
      <c r="S353" s="373"/>
      <c r="T353" s="373"/>
      <c r="U353" s="373"/>
      <c r="V353" s="373"/>
      <c r="W353" s="373"/>
      <c r="X353" s="373"/>
      <c r="Y353" s="373"/>
      <c r="Z353" s="373"/>
      <c r="AA353" s="373"/>
      <c r="AB353" s="373"/>
    </row>
    <row r="354" ht="18.0" customHeight="1">
      <c r="A354" s="373"/>
      <c r="B354" s="373"/>
      <c r="C354" s="373"/>
      <c r="D354" s="373"/>
      <c r="E354" s="373"/>
      <c r="F354" s="528"/>
      <c r="G354" s="528"/>
      <c r="H354" s="373"/>
      <c r="I354" s="373"/>
      <c r="J354" s="373"/>
      <c r="K354" s="373"/>
      <c r="L354" s="373"/>
      <c r="M354" s="373"/>
      <c r="N354" s="373"/>
      <c r="O354" s="373"/>
      <c r="P354" s="373"/>
      <c r="Q354" s="373"/>
      <c r="R354" s="373"/>
      <c r="S354" s="373"/>
      <c r="T354" s="373"/>
      <c r="U354" s="373"/>
      <c r="V354" s="373"/>
      <c r="W354" s="373"/>
      <c r="X354" s="373"/>
      <c r="Y354" s="373"/>
      <c r="Z354" s="373"/>
      <c r="AA354" s="373"/>
      <c r="AB354" s="373"/>
    </row>
    <row r="355" ht="18.0" customHeight="1">
      <c r="A355" s="373"/>
      <c r="B355" s="373"/>
      <c r="C355" s="373"/>
      <c r="D355" s="373"/>
      <c r="E355" s="373"/>
      <c r="F355" s="528"/>
      <c r="G355" s="528"/>
      <c r="H355" s="373"/>
      <c r="I355" s="373"/>
      <c r="J355" s="373"/>
      <c r="K355" s="373"/>
      <c r="L355" s="373"/>
      <c r="M355" s="373"/>
      <c r="N355" s="373"/>
      <c r="O355" s="373"/>
      <c r="P355" s="373"/>
      <c r="Q355" s="373"/>
      <c r="R355" s="373"/>
      <c r="S355" s="373"/>
      <c r="T355" s="373"/>
      <c r="U355" s="373"/>
      <c r="V355" s="373"/>
      <c r="W355" s="373"/>
      <c r="X355" s="373"/>
      <c r="Y355" s="373"/>
      <c r="Z355" s="373"/>
      <c r="AA355" s="373"/>
      <c r="AB355" s="373"/>
    </row>
    <row r="356" ht="18.0" customHeight="1">
      <c r="A356" s="373"/>
      <c r="B356" s="373"/>
      <c r="C356" s="373"/>
      <c r="D356" s="373"/>
      <c r="E356" s="373"/>
      <c r="F356" s="528"/>
      <c r="G356" s="528"/>
      <c r="H356" s="373"/>
      <c r="I356" s="373"/>
      <c r="J356" s="373"/>
      <c r="K356" s="373"/>
      <c r="L356" s="373"/>
      <c r="M356" s="373"/>
      <c r="N356" s="373"/>
      <c r="O356" s="373"/>
      <c r="P356" s="373"/>
      <c r="Q356" s="373"/>
      <c r="R356" s="373"/>
      <c r="S356" s="373"/>
      <c r="T356" s="373"/>
      <c r="U356" s="373"/>
      <c r="V356" s="373"/>
      <c r="W356" s="373"/>
      <c r="X356" s="373"/>
      <c r="Y356" s="373"/>
      <c r="Z356" s="373"/>
      <c r="AA356" s="373"/>
      <c r="AB356" s="373"/>
    </row>
    <row r="357" ht="18.0" customHeight="1">
      <c r="A357" s="373"/>
      <c r="B357" s="373"/>
      <c r="C357" s="373"/>
      <c r="D357" s="373"/>
      <c r="E357" s="373"/>
      <c r="F357" s="528"/>
      <c r="G357" s="528"/>
      <c r="H357" s="373"/>
      <c r="I357" s="373"/>
      <c r="J357" s="373"/>
      <c r="K357" s="373"/>
      <c r="L357" s="373"/>
      <c r="M357" s="373"/>
      <c r="N357" s="373"/>
      <c r="O357" s="373"/>
      <c r="P357" s="373"/>
      <c r="Q357" s="373"/>
      <c r="R357" s="373"/>
      <c r="S357" s="373"/>
      <c r="T357" s="373"/>
      <c r="U357" s="373"/>
      <c r="V357" s="373"/>
      <c r="W357" s="373"/>
      <c r="X357" s="373"/>
      <c r="Y357" s="373"/>
      <c r="Z357" s="373"/>
      <c r="AA357" s="373"/>
      <c r="AB357" s="373"/>
    </row>
    <row r="358" ht="18.0" customHeight="1">
      <c r="A358" s="373"/>
      <c r="B358" s="373"/>
      <c r="C358" s="373"/>
      <c r="D358" s="373"/>
      <c r="E358" s="373"/>
      <c r="F358" s="528"/>
      <c r="G358" s="528"/>
      <c r="H358" s="373"/>
      <c r="I358" s="373"/>
      <c r="J358" s="373"/>
      <c r="K358" s="373"/>
      <c r="L358" s="373"/>
      <c r="M358" s="373"/>
      <c r="N358" s="373"/>
      <c r="O358" s="373"/>
      <c r="P358" s="373"/>
      <c r="Q358" s="373"/>
      <c r="R358" s="373"/>
      <c r="S358" s="373"/>
      <c r="T358" s="373"/>
      <c r="U358" s="373"/>
      <c r="V358" s="373"/>
      <c r="W358" s="373"/>
      <c r="X358" s="373"/>
      <c r="Y358" s="373"/>
      <c r="Z358" s="373"/>
      <c r="AA358" s="373"/>
      <c r="AB358" s="373"/>
    </row>
    <row r="359" ht="18.0" customHeight="1">
      <c r="A359" s="373"/>
      <c r="B359" s="373"/>
      <c r="C359" s="373"/>
      <c r="D359" s="373"/>
      <c r="E359" s="373"/>
      <c r="F359" s="528"/>
      <c r="G359" s="528"/>
      <c r="H359" s="373"/>
      <c r="I359" s="373"/>
      <c r="J359" s="373"/>
      <c r="K359" s="373"/>
      <c r="L359" s="373"/>
      <c r="M359" s="373"/>
      <c r="N359" s="373"/>
      <c r="O359" s="373"/>
      <c r="P359" s="373"/>
      <c r="Q359" s="373"/>
      <c r="R359" s="373"/>
      <c r="S359" s="373"/>
      <c r="T359" s="373"/>
      <c r="U359" s="373"/>
      <c r="V359" s="373"/>
      <c r="W359" s="373"/>
      <c r="X359" s="373"/>
      <c r="Y359" s="373"/>
      <c r="Z359" s="373"/>
      <c r="AA359" s="373"/>
      <c r="AB359" s="373"/>
    </row>
    <row r="360" ht="18.0" customHeight="1">
      <c r="A360" s="373"/>
      <c r="B360" s="373"/>
      <c r="C360" s="373"/>
      <c r="D360" s="373"/>
      <c r="E360" s="373"/>
      <c r="F360" s="528"/>
      <c r="G360" s="528"/>
      <c r="H360" s="373"/>
      <c r="I360" s="373"/>
      <c r="J360" s="373"/>
      <c r="K360" s="373"/>
      <c r="L360" s="373"/>
      <c r="M360" s="373"/>
      <c r="N360" s="373"/>
      <c r="O360" s="373"/>
      <c r="P360" s="373"/>
      <c r="Q360" s="373"/>
      <c r="R360" s="373"/>
      <c r="S360" s="373"/>
      <c r="T360" s="373"/>
      <c r="U360" s="373"/>
      <c r="V360" s="373"/>
      <c r="W360" s="373"/>
      <c r="X360" s="373"/>
      <c r="Y360" s="373"/>
      <c r="Z360" s="373"/>
      <c r="AA360" s="373"/>
      <c r="AB360" s="373"/>
    </row>
    <row r="361" ht="18.0" customHeight="1">
      <c r="A361" s="373"/>
      <c r="B361" s="373"/>
      <c r="C361" s="373"/>
      <c r="D361" s="373"/>
      <c r="E361" s="373"/>
      <c r="F361" s="528"/>
      <c r="G361" s="528"/>
      <c r="H361" s="373"/>
      <c r="I361" s="373"/>
      <c r="J361" s="373"/>
      <c r="K361" s="373"/>
      <c r="L361" s="373"/>
      <c r="M361" s="373"/>
      <c r="N361" s="373"/>
      <c r="O361" s="373"/>
      <c r="P361" s="373"/>
      <c r="Q361" s="373"/>
      <c r="R361" s="373"/>
      <c r="S361" s="373"/>
      <c r="T361" s="373"/>
      <c r="U361" s="373"/>
      <c r="V361" s="373"/>
      <c r="W361" s="373"/>
      <c r="X361" s="373"/>
      <c r="Y361" s="373"/>
      <c r="Z361" s="373"/>
      <c r="AA361" s="373"/>
      <c r="AB361" s="373"/>
    </row>
    <row r="362" ht="18.0" customHeight="1">
      <c r="A362" s="373"/>
      <c r="B362" s="373"/>
      <c r="C362" s="373"/>
      <c r="D362" s="373"/>
      <c r="E362" s="373"/>
      <c r="F362" s="528"/>
      <c r="G362" s="528"/>
      <c r="H362" s="373"/>
      <c r="I362" s="373"/>
      <c r="J362" s="373"/>
      <c r="K362" s="373"/>
      <c r="L362" s="373"/>
      <c r="M362" s="373"/>
      <c r="N362" s="373"/>
      <c r="O362" s="373"/>
      <c r="P362" s="373"/>
      <c r="Q362" s="373"/>
      <c r="R362" s="373"/>
      <c r="S362" s="373"/>
      <c r="T362" s="373"/>
      <c r="U362" s="373"/>
      <c r="V362" s="373"/>
      <c r="W362" s="373"/>
      <c r="X362" s="373"/>
      <c r="Y362" s="373"/>
      <c r="Z362" s="373"/>
      <c r="AA362" s="373"/>
      <c r="AB362" s="373"/>
    </row>
    <row r="363" ht="18.0" customHeight="1">
      <c r="A363" s="373"/>
      <c r="B363" s="373"/>
      <c r="C363" s="373"/>
      <c r="D363" s="373"/>
      <c r="E363" s="373"/>
      <c r="F363" s="528"/>
      <c r="G363" s="528"/>
      <c r="H363" s="373"/>
      <c r="I363" s="373"/>
      <c r="J363" s="373"/>
      <c r="K363" s="373"/>
      <c r="L363" s="373"/>
      <c r="M363" s="373"/>
      <c r="N363" s="373"/>
      <c r="O363" s="373"/>
      <c r="P363" s="373"/>
      <c r="Q363" s="373"/>
      <c r="R363" s="373"/>
      <c r="S363" s="373"/>
      <c r="T363" s="373"/>
      <c r="U363" s="373"/>
      <c r="V363" s="373"/>
      <c r="W363" s="373"/>
      <c r="X363" s="373"/>
      <c r="Y363" s="373"/>
      <c r="Z363" s="373"/>
      <c r="AA363" s="373"/>
      <c r="AB363" s="373"/>
    </row>
    <row r="364" ht="18.0" customHeight="1">
      <c r="A364" s="373"/>
      <c r="B364" s="373"/>
      <c r="C364" s="373"/>
      <c r="D364" s="373"/>
      <c r="E364" s="373"/>
      <c r="F364" s="528"/>
      <c r="G364" s="528"/>
      <c r="H364" s="373"/>
      <c r="I364" s="373"/>
      <c r="J364" s="373"/>
      <c r="K364" s="373"/>
      <c r="L364" s="373"/>
      <c r="M364" s="373"/>
      <c r="N364" s="373"/>
      <c r="O364" s="373"/>
      <c r="P364" s="373"/>
      <c r="Q364" s="373"/>
      <c r="R364" s="373"/>
      <c r="S364" s="373"/>
      <c r="T364" s="373"/>
      <c r="U364" s="373"/>
      <c r="V364" s="373"/>
      <c r="W364" s="373"/>
      <c r="X364" s="373"/>
      <c r="Y364" s="373"/>
      <c r="Z364" s="373"/>
      <c r="AA364" s="373"/>
      <c r="AB364" s="373"/>
    </row>
    <row r="365" ht="18.0" customHeight="1">
      <c r="A365" s="373"/>
      <c r="B365" s="373"/>
      <c r="C365" s="373"/>
      <c r="D365" s="373"/>
      <c r="E365" s="373"/>
      <c r="F365" s="528"/>
      <c r="G365" s="528"/>
      <c r="H365" s="373"/>
      <c r="I365" s="373"/>
      <c r="J365" s="373"/>
      <c r="K365" s="373"/>
      <c r="L365" s="373"/>
      <c r="M365" s="373"/>
      <c r="N365" s="373"/>
      <c r="O365" s="373"/>
      <c r="P365" s="373"/>
      <c r="Q365" s="373"/>
      <c r="R365" s="373"/>
      <c r="S365" s="373"/>
      <c r="T365" s="373"/>
      <c r="U365" s="373"/>
      <c r="V365" s="373"/>
      <c r="W365" s="373"/>
      <c r="X365" s="373"/>
      <c r="Y365" s="373"/>
      <c r="Z365" s="373"/>
      <c r="AA365" s="373"/>
      <c r="AB365" s="373"/>
    </row>
    <row r="366" ht="18.0" customHeight="1">
      <c r="A366" s="373"/>
      <c r="B366" s="373"/>
      <c r="C366" s="373"/>
      <c r="D366" s="373"/>
      <c r="E366" s="373"/>
      <c r="F366" s="528"/>
      <c r="G366" s="528"/>
      <c r="H366" s="373"/>
      <c r="I366" s="373"/>
      <c r="J366" s="373"/>
      <c r="K366" s="373"/>
      <c r="L366" s="373"/>
      <c r="M366" s="373"/>
      <c r="N366" s="373"/>
      <c r="O366" s="373"/>
      <c r="P366" s="373"/>
      <c r="Q366" s="373"/>
      <c r="R366" s="373"/>
      <c r="S366" s="373"/>
      <c r="T366" s="373"/>
      <c r="U366" s="373"/>
      <c r="V366" s="373"/>
      <c r="W366" s="373"/>
      <c r="X366" s="373"/>
      <c r="Y366" s="373"/>
      <c r="Z366" s="373"/>
      <c r="AA366" s="373"/>
      <c r="AB366" s="373"/>
    </row>
    <row r="367" ht="18.0" customHeight="1">
      <c r="A367" s="373"/>
      <c r="B367" s="373"/>
      <c r="C367" s="373"/>
      <c r="D367" s="373"/>
      <c r="E367" s="373"/>
      <c r="F367" s="528"/>
      <c r="G367" s="528"/>
      <c r="H367" s="373"/>
      <c r="I367" s="373"/>
      <c r="J367" s="373"/>
      <c r="K367" s="373"/>
      <c r="L367" s="373"/>
      <c r="M367" s="373"/>
      <c r="N367" s="373"/>
      <c r="O367" s="373"/>
      <c r="P367" s="373"/>
      <c r="Q367" s="373"/>
      <c r="R367" s="373"/>
      <c r="S367" s="373"/>
      <c r="T367" s="373"/>
      <c r="U367" s="373"/>
      <c r="V367" s="373"/>
      <c r="W367" s="373"/>
      <c r="X367" s="373"/>
      <c r="Y367" s="373"/>
      <c r="Z367" s="373"/>
      <c r="AA367" s="373"/>
      <c r="AB367" s="373"/>
    </row>
    <row r="368" ht="18.0" customHeight="1">
      <c r="A368" s="373"/>
      <c r="B368" s="373"/>
      <c r="C368" s="373"/>
      <c r="D368" s="373"/>
      <c r="E368" s="373"/>
      <c r="F368" s="528"/>
      <c r="G368" s="528"/>
      <c r="H368" s="373"/>
      <c r="I368" s="373"/>
      <c r="J368" s="373"/>
      <c r="K368" s="373"/>
      <c r="L368" s="373"/>
      <c r="M368" s="373"/>
      <c r="N368" s="373"/>
      <c r="O368" s="373"/>
      <c r="P368" s="373"/>
      <c r="Q368" s="373"/>
      <c r="R368" s="373"/>
      <c r="S368" s="373"/>
      <c r="T368" s="373"/>
      <c r="U368" s="373"/>
      <c r="V368" s="373"/>
      <c r="W368" s="373"/>
      <c r="X368" s="373"/>
      <c r="Y368" s="373"/>
      <c r="Z368" s="373"/>
      <c r="AA368" s="373"/>
      <c r="AB368" s="373"/>
    </row>
    <row r="369" ht="18.0" customHeight="1">
      <c r="A369" s="373"/>
      <c r="B369" s="373"/>
      <c r="C369" s="373"/>
      <c r="D369" s="373"/>
      <c r="E369" s="373"/>
      <c r="F369" s="528"/>
      <c r="G369" s="528"/>
      <c r="H369" s="373"/>
      <c r="I369" s="373"/>
      <c r="J369" s="373"/>
      <c r="K369" s="373"/>
      <c r="L369" s="373"/>
      <c r="M369" s="373"/>
      <c r="N369" s="373"/>
      <c r="O369" s="373"/>
      <c r="P369" s="373"/>
      <c r="Q369" s="373"/>
      <c r="R369" s="373"/>
      <c r="S369" s="373"/>
      <c r="T369" s="373"/>
      <c r="U369" s="373"/>
      <c r="V369" s="373"/>
      <c r="W369" s="373"/>
      <c r="X369" s="373"/>
      <c r="Y369" s="373"/>
      <c r="Z369" s="373"/>
      <c r="AA369" s="373"/>
      <c r="AB369" s="373"/>
    </row>
    <row r="370" ht="18.0" customHeight="1">
      <c r="A370" s="373"/>
      <c r="B370" s="373"/>
      <c r="C370" s="373"/>
      <c r="D370" s="373"/>
      <c r="E370" s="373"/>
      <c r="F370" s="528"/>
      <c r="G370" s="528"/>
      <c r="H370" s="373"/>
      <c r="I370" s="373"/>
      <c r="J370" s="373"/>
      <c r="K370" s="373"/>
      <c r="L370" s="373"/>
      <c r="M370" s="373"/>
      <c r="N370" s="373"/>
      <c r="O370" s="373"/>
      <c r="P370" s="373"/>
      <c r="Q370" s="373"/>
      <c r="R370" s="373"/>
      <c r="S370" s="373"/>
      <c r="T370" s="373"/>
      <c r="U370" s="373"/>
      <c r="V370" s="373"/>
      <c r="W370" s="373"/>
      <c r="X370" s="373"/>
      <c r="Y370" s="373"/>
      <c r="Z370" s="373"/>
      <c r="AA370" s="373"/>
      <c r="AB370" s="373"/>
    </row>
    <row r="371" ht="18.0" customHeight="1">
      <c r="A371" s="373"/>
      <c r="B371" s="373"/>
      <c r="C371" s="373"/>
      <c r="D371" s="373"/>
      <c r="E371" s="373"/>
      <c r="F371" s="528"/>
      <c r="G371" s="528"/>
      <c r="H371" s="373"/>
      <c r="I371" s="373"/>
      <c r="J371" s="373"/>
      <c r="K371" s="373"/>
      <c r="L371" s="373"/>
      <c r="M371" s="373"/>
      <c r="N371" s="373"/>
      <c r="O371" s="373"/>
      <c r="P371" s="373"/>
      <c r="Q371" s="373"/>
      <c r="R371" s="373"/>
      <c r="S371" s="373"/>
      <c r="T371" s="373"/>
      <c r="U371" s="373"/>
      <c r="V371" s="373"/>
      <c r="W371" s="373"/>
      <c r="X371" s="373"/>
      <c r="Y371" s="373"/>
      <c r="Z371" s="373"/>
      <c r="AA371" s="373"/>
      <c r="AB371" s="373"/>
    </row>
    <row r="372" ht="18.0" customHeight="1">
      <c r="A372" s="373"/>
      <c r="B372" s="373"/>
      <c r="C372" s="373"/>
      <c r="D372" s="373"/>
      <c r="E372" s="373"/>
      <c r="F372" s="528"/>
      <c r="G372" s="528"/>
      <c r="H372" s="373"/>
      <c r="I372" s="373"/>
      <c r="J372" s="373"/>
      <c r="K372" s="373"/>
      <c r="L372" s="373"/>
      <c r="M372" s="373"/>
      <c r="N372" s="373"/>
      <c r="O372" s="373"/>
      <c r="P372" s="373"/>
      <c r="Q372" s="373"/>
      <c r="R372" s="373"/>
      <c r="S372" s="373"/>
      <c r="T372" s="373"/>
      <c r="U372" s="373"/>
      <c r="V372" s="373"/>
      <c r="W372" s="373"/>
      <c r="X372" s="373"/>
      <c r="Y372" s="373"/>
      <c r="Z372" s="373"/>
      <c r="AA372" s="373"/>
      <c r="AB372" s="373"/>
    </row>
    <row r="373" ht="18.0" customHeight="1">
      <c r="A373" s="373"/>
      <c r="B373" s="373"/>
      <c r="C373" s="373"/>
      <c r="D373" s="373"/>
      <c r="E373" s="373"/>
      <c r="F373" s="528"/>
      <c r="G373" s="528"/>
      <c r="H373" s="373"/>
      <c r="I373" s="373"/>
      <c r="J373" s="373"/>
      <c r="K373" s="373"/>
      <c r="L373" s="373"/>
      <c r="M373" s="373"/>
      <c r="N373" s="373"/>
      <c r="O373" s="373"/>
      <c r="P373" s="373"/>
      <c r="Q373" s="373"/>
      <c r="R373" s="373"/>
      <c r="S373" s="373"/>
      <c r="T373" s="373"/>
      <c r="U373" s="373"/>
      <c r="V373" s="373"/>
      <c r="W373" s="373"/>
      <c r="X373" s="373"/>
      <c r="Y373" s="373"/>
      <c r="Z373" s="373"/>
      <c r="AA373" s="373"/>
      <c r="AB373" s="373"/>
    </row>
    <row r="374" ht="18.0" customHeight="1">
      <c r="A374" s="373"/>
      <c r="B374" s="373"/>
      <c r="C374" s="373"/>
      <c r="D374" s="373"/>
      <c r="E374" s="373"/>
      <c r="F374" s="528"/>
      <c r="G374" s="528"/>
      <c r="H374" s="373"/>
      <c r="I374" s="373"/>
      <c r="J374" s="373"/>
      <c r="K374" s="373"/>
      <c r="L374" s="373"/>
      <c r="M374" s="373"/>
      <c r="N374" s="373"/>
      <c r="O374" s="373"/>
      <c r="P374" s="373"/>
      <c r="Q374" s="373"/>
      <c r="R374" s="373"/>
      <c r="S374" s="373"/>
      <c r="T374" s="373"/>
      <c r="U374" s="373"/>
      <c r="V374" s="373"/>
      <c r="W374" s="373"/>
      <c r="X374" s="373"/>
      <c r="Y374" s="373"/>
      <c r="Z374" s="373"/>
      <c r="AA374" s="373"/>
      <c r="AB374" s="373"/>
    </row>
    <row r="375" ht="18.0" customHeight="1">
      <c r="A375" s="373"/>
      <c r="B375" s="373"/>
      <c r="C375" s="373"/>
      <c r="D375" s="373"/>
      <c r="E375" s="373"/>
      <c r="F375" s="528"/>
      <c r="G375" s="528"/>
      <c r="H375" s="373"/>
      <c r="I375" s="373"/>
      <c r="J375" s="373"/>
      <c r="K375" s="373"/>
      <c r="L375" s="373"/>
      <c r="M375" s="373"/>
      <c r="N375" s="373"/>
      <c r="O375" s="373"/>
      <c r="P375" s="373"/>
      <c r="Q375" s="373"/>
      <c r="R375" s="373"/>
      <c r="S375" s="373"/>
      <c r="T375" s="373"/>
      <c r="U375" s="373"/>
      <c r="V375" s="373"/>
      <c r="W375" s="373"/>
      <c r="X375" s="373"/>
      <c r="Y375" s="373"/>
      <c r="Z375" s="373"/>
      <c r="AA375" s="373"/>
      <c r="AB375" s="373"/>
    </row>
    <row r="376" ht="18.0" customHeight="1">
      <c r="A376" s="373"/>
      <c r="B376" s="373"/>
      <c r="C376" s="373"/>
      <c r="D376" s="373"/>
      <c r="E376" s="373"/>
      <c r="F376" s="528"/>
      <c r="G376" s="528"/>
      <c r="H376" s="373"/>
      <c r="I376" s="373"/>
      <c r="J376" s="373"/>
      <c r="K376" s="373"/>
      <c r="L376" s="373"/>
      <c r="M376" s="373"/>
      <c r="N376" s="373"/>
      <c r="O376" s="373"/>
      <c r="P376" s="373"/>
      <c r="Q376" s="373"/>
      <c r="R376" s="373"/>
      <c r="S376" s="373"/>
      <c r="T376" s="373"/>
      <c r="U376" s="373"/>
      <c r="V376" s="373"/>
      <c r="W376" s="373"/>
      <c r="X376" s="373"/>
      <c r="Y376" s="373"/>
      <c r="Z376" s="373"/>
      <c r="AA376" s="373"/>
      <c r="AB376" s="373"/>
    </row>
    <row r="377" ht="18.0" customHeight="1">
      <c r="A377" s="373"/>
      <c r="B377" s="373"/>
      <c r="C377" s="373"/>
      <c r="D377" s="373"/>
      <c r="E377" s="373"/>
      <c r="F377" s="528"/>
      <c r="G377" s="528"/>
      <c r="H377" s="373"/>
      <c r="I377" s="373"/>
      <c r="J377" s="373"/>
      <c r="K377" s="373"/>
      <c r="L377" s="373"/>
      <c r="M377" s="373"/>
      <c r="N377" s="373"/>
      <c r="O377" s="373"/>
      <c r="P377" s="373"/>
      <c r="Q377" s="373"/>
      <c r="R377" s="373"/>
      <c r="S377" s="373"/>
      <c r="T377" s="373"/>
      <c r="U377" s="373"/>
      <c r="V377" s="373"/>
      <c r="W377" s="373"/>
      <c r="X377" s="373"/>
      <c r="Y377" s="373"/>
      <c r="Z377" s="373"/>
      <c r="AA377" s="373"/>
      <c r="AB377" s="373"/>
    </row>
    <row r="378" ht="18.0" customHeight="1">
      <c r="A378" s="373"/>
      <c r="B378" s="373"/>
      <c r="C378" s="373"/>
      <c r="D378" s="373"/>
      <c r="E378" s="373"/>
      <c r="F378" s="528"/>
      <c r="G378" s="528"/>
      <c r="H378" s="373"/>
      <c r="I378" s="373"/>
      <c r="J378" s="373"/>
      <c r="K378" s="373"/>
      <c r="L378" s="373"/>
      <c r="M378" s="373"/>
      <c r="N378" s="373"/>
      <c r="O378" s="373"/>
      <c r="P378" s="373"/>
      <c r="Q378" s="373"/>
      <c r="R378" s="373"/>
      <c r="S378" s="373"/>
      <c r="T378" s="373"/>
      <c r="U378" s="373"/>
      <c r="V378" s="373"/>
      <c r="W378" s="373"/>
      <c r="X378" s="373"/>
      <c r="Y378" s="373"/>
      <c r="Z378" s="373"/>
      <c r="AA378" s="373"/>
      <c r="AB378" s="373"/>
    </row>
    <row r="379" ht="18.0" customHeight="1">
      <c r="A379" s="373"/>
      <c r="B379" s="373"/>
      <c r="C379" s="373"/>
      <c r="D379" s="373"/>
      <c r="E379" s="373"/>
      <c r="F379" s="528"/>
      <c r="G379" s="528"/>
      <c r="H379" s="373"/>
      <c r="I379" s="373"/>
      <c r="J379" s="373"/>
      <c r="K379" s="373"/>
      <c r="L379" s="373"/>
      <c r="M379" s="373"/>
      <c r="N379" s="373"/>
      <c r="O379" s="373"/>
      <c r="P379" s="373"/>
      <c r="Q379" s="373"/>
      <c r="R379" s="373"/>
      <c r="S379" s="373"/>
      <c r="T379" s="373"/>
      <c r="U379" s="373"/>
      <c r="V379" s="373"/>
      <c r="W379" s="373"/>
      <c r="X379" s="373"/>
      <c r="Y379" s="373"/>
      <c r="Z379" s="373"/>
      <c r="AA379" s="373"/>
      <c r="AB379" s="373"/>
    </row>
    <row r="380" ht="18.0" customHeight="1">
      <c r="A380" s="373"/>
      <c r="B380" s="373"/>
      <c r="C380" s="373"/>
      <c r="D380" s="373"/>
      <c r="E380" s="373"/>
      <c r="F380" s="528"/>
      <c r="G380" s="528"/>
      <c r="H380" s="373"/>
      <c r="I380" s="373"/>
      <c r="J380" s="373"/>
      <c r="K380" s="373"/>
      <c r="L380" s="373"/>
      <c r="M380" s="373"/>
      <c r="N380" s="373"/>
      <c r="O380" s="373"/>
      <c r="P380" s="373"/>
      <c r="Q380" s="373"/>
      <c r="R380" s="373"/>
      <c r="S380" s="373"/>
      <c r="T380" s="373"/>
      <c r="U380" s="373"/>
      <c r="V380" s="373"/>
      <c r="W380" s="373"/>
      <c r="X380" s="373"/>
      <c r="Y380" s="373"/>
      <c r="Z380" s="373"/>
      <c r="AA380" s="373"/>
      <c r="AB380" s="373"/>
    </row>
    <row r="381" ht="18.0" customHeight="1">
      <c r="A381" s="373"/>
      <c r="B381" s="373"/>
      <c r="C381" s="373"/>
      <c r="D381" s="373"/>
      <c r="E381" s="373"/>
      <c r="F381" s="528"/>
      <c r="G381" s="528"/>
      <c r="H381" s="373"/>
      <c r="I381" s="373"/>
      <c r="J381" s="373"/>
      <c r="K381" s="373"/>
      <c r="L381" s="373"/>
      <c r="M381" s="373"/>
      <c r="N381" s="373"/>
      <c r="O381" s="373"/>
      <c r="P381" s="373"/>
      <c r="Q381" s="373"/>
      <c r="R381" s="373"/>
      <c r="S381" s="373"/>
      <c r="T381" s="373"/>
      <c r="U381" s="373"/>
      <c r="V381" s="373"/>
      <c r="W381" s="373"/>
      <c r="X381" s="373"/>
      <c r="Y381" s="373"/>
      <c r="Z381" s="373"/>
      <c r="AA381" s="373"/>
      <c r="AB381" s="373"/>
    </row>
    <row r="382" ht="18.0" customHeight="1">
      <c r="A382" s="373"/>
      <c r="B382" s="373"/>
      <c r="C382" s="373"/>
      <c r="D382" s="373"/>
      <c r="E382" s="373"/>
      <c r="F382" s="528"/>
      <c r="G382" s="528"/>
      <c r="H382" s="373"/>
      <c r="I382" s="373"/>
      <c r="J382" s="373"/>
      <c r="K382" s="373"/>
      <c r="L382" s="373"/>
      <c r="M382" s="373"/>
      <c r="N382" s="373"/>
      <c r="O382" s="373"/>
      <c r="P382" s="373"/>
      <c r="Q382" s="373"/>
      <c r="R382" s="373"/>
      <c r="S382" s="373"/>
      <c r="T382" s="373"/>
      <c r="U382" s="373"/>
      <c r="V382" s="373"/>
      <c r="W382" s="373"/>
      <c r="X382" s="373"/>
      <c r="Y382" s="373"/>
      <c r="Z382" s="373"/>
      <c r="AA382" s="373"/>
      <c r="AB382" s="373"/>
    </row>
    <row r="383" ht="18.0" customHeight="1">
      <c r="A383" s="373"/>
      <c r="B383" s="373"/>
      <c r="C383" s="373"/>
      <c r="D383" s="373"/>
      <c r="E383" s="373"/>
      <c r="F383" s="528"/>
      <c r="G383" s="528"/>
      <c r="H383" s="373"/>
      <c r="I383" s="373"/>
      <c r="J383" s="373"/>
      <c r="K383" s="373"/>
      <c r="L383" s="373"/>
      <c r="M383" s="373"/>
      <c r="N383" s="373"/>
      <c r="O383" s="373"/>
      <c r="P383" s="373"/>
      <c r="Q383" s="373"/>
      <c r="R383" s="373"/>
      <c r="S383" s="373"/>
      <c r="T383" s="373"/>
      <c r="U383" s="373"/>
      <c r="V383" s="373"/>
      <c r="W383" s="373"/>
      <c r="X383" s="373"/>
      <c r="Y383" s="373"/>
      <c r="Z383" s="373"/>
      <c r="AA383" s="373"/>
      <c r="AB383" s="373"/>
    </row>
    <row r="384" ht="18.0" customHeight="1">
      <c r="A384" s="373"/>
      <c r="B384" s="373"/>
      <c r="C384" s="373"/>
      <c r="D384" s="373"/>
      <c r="E384" s="373"/>
      <c r="F384" s="528"/>
      <c r="G384" s="528"/>
      <c r="H384" s="373"/>
      <c r="I384" s="373"/>
      <c r="J384" s="373"/>
      <c r="K384" s="373"/>
      <c r="L384" s="373"/>
      <c r="M384" s="373"/>
      <c r="N384" s="373"/>
      <c r="O384" s="373"/>
      <c r="P384" s="373"/>
      <c r="Q384" s="373"/>
      <c r="R384" s="373"/>
      <c r="S384" s="373"/>
      <c r="T384" s="373"/>
      <c r="U384" s="373"/>
      <c r="V384" s="373"/>
      <c r="W384" s="373"/>
      <c r="X384" s="373"/>
      <c r="Y384" s="373"/>
      <c r="Z384" s="373"/>
      <c r="AA384" s="373"/>
      <c r="AB384" s="373"/>
    </row>
    <row r="385" ht="18.0" customHeight="1">
      <c r="A385" s="373"/>
      <c r="B385" s="373"/>
      <c r="C385" s="373"/>
      <c r="D385" s="373"/>
      <c r="E385" s="373"/>
      <c r="F385" s="528"/>
      <c r="G385" s="528"/>
      <c r="H385" s="373"/>
      <c r="I385" s="373"/>
      <c r="J385" s="373"/>
      <c r="K385" s="373"/>
      <c r="L385" s="373"/>
      <c r="M385" s="373"/>
      <c r="N385" s="373"/>
      <c r="O385" s="373"/>
      <c r="P385" s="373"/>
      <c r="Q385" s="373"/>
      <c r="R385" s="373"/>
      <c r="S385" s="373"/>
      <c r="T385" s="373"/>
      <c r="U385" s="373"/>
      <c r="V385" s="373"/>
      <c r="W385" s="373"/>
      <c r="X385" s="373"/>
      <c r="Y385" s="373"/>
      <c r="Z385" s="373"/>
      <c r="AA385" s="373"/>
      <c r="AB385" s="373"/>
    </row>
    <row r="386" ht="18.0" customHeight="1">
      <c r="A386" s="373"/>
      <c r="B386" s="373"/>
      <c r="C386" s="373"/>
      <c r="D386" s="373"/>
      <c r="E386" s="373"/>
      <c r="F386" s="528"/>
      <c r="G386" s="528"/>
      <c r="H386" s="373"/>
      <c r="I386" s="373"/>
      <c r="J386" s="373"/>
      <c r="K386" s="373"/>
      <c r="L386" s="373"/>
      <c r="M386" s="373"/>
      <c r="N386" s="373"/>
      <c r="O386" s="373"/>
      <c r="P386" s="373"/>
      <c r="Q386" s="373"/>
      <c r="R386" s="373"/>
      <c r="S386" s="373"/>
      <c r="T386" s="373"/>
      <c r="U386" s="373"/>
      <c r="V386" s="373"/>
      <c r="W386" s="373"/>
      <c r="X386" s="373"/>
      <c r="Y386" s="373"/>
      <c r="Z386" s="373"/>
      <c r="AA386" s="373"/>
      <c r="AB386" s="373"/>
    </row>
    <row r="387" ht="18.0" customHeight="1">
      <c r="A387" s="373"/>
      <c r="B387" s="373"/>
      <c r="C387" s="373"/>
      <c r="D387" s="373"/>
      <c r="E387" s="373"/>
      <c r="F387" s="528"/>
      <c r="G387" s="528"/>
      <c r="H387" s="373"/>
      <c r="I387" s="373"/>
      <c r="J387" s="373"/>
      <c r="K387" s="373"/>
      <c r="L387" s="373"/>
      <c r="M387" s="373"/>
      <c r="N387" s="373"/>
      <c r="O387" s="373"/>
      <c r="P387" s="373"/>
      <c r="Q387" s="373"/>
      <c r="R387" s="373"/>
      <c r="S387" s="373"/>
      <c r="T387" s="373"/>
      <c r="U387" s="373"/>
      <c r="V387" s="373"/>
      <c r="W387" s="373"/>
      <c r="X387" s="373"/>
      <c r="Y387" s="373"/>
      <c r="Z387" s="373"/>
      <c r="AA387" s="373"/>
      <c r="AB387" s="373"/>
    </row>
    <row r="388" ht="18.0" customHeight="1">
      <c r="A388" s="373"/>
      <c r="B388" s="373"/>
      <c r="C388" s="373"/>
      <c r="D388" s="373"/>
      <c r="E388" s="373"/>
      <c r="F388" s="528"/>
      <c r="G388" s="528"/>
      <c r="H388" s="373"/>
      <c r="I388" s="373"/>
      <c r="J388" s="373"/>
      <c r="K388" s="373"/>
      <c r="L388" s="373"/>
      <c r="M388" s="373"/>
      <c r="N388" s="373"/>
      <c r="O388" s="373"/>
      <c r="P388" s="373"/>
      <c r="Q388" s="373"/>
      <c r="R388" s="373"/>
      <c r="S388" s="373"/>
      <c r="T388" s="373"/>
      <c r="U388" s="373"/>
      <c r="V388" s="373"/>
      <c r="W388" s="373"/>
      <c r="X388" s="373"/>
      <c r="Y388" s="373"/>
      <c r="Z388" s="373"/>
      <c r="AA388" s="373"/>
      <c r="AB388" s="373"/>
    </row>
    <row r="389" ht="18.0" customHeight="1">
      <c r="A389" s="373"/>
      <c r="B389" s="373"/>
      <c r="C389" s="373"/>
      <c r="D389" s="373"/>
      <c r="E389" s="373"/>
      <c r="F389" s="528"/>
      <c r="G389" s="528"/>
      <c r="H389" s="373"/>
      <c r="I389" s="373"/>
      <c r="J389" s="373"/>
      <c r="K389" s="373"/>
      <c r="L389" s="373"/>
      <c r="M389" s="373"/>
      <c r="N389" s="373"/>
      <c r="O389" s="373"/>
      <c r="P389" s="373"/>
      <c r="Q389" s="373"/>
      <c r="R389" s="373"/>
      <c r="S389" s="373"/>
      <c r="T389" s="373"/>
      <c r="U389" s="373"/>
      <c r="V389" s="373"/>
      <c r="W389" s="373"/>
      <c r="X389" s="373"/>
      <c r="Y389" s="373"/>
      <c r="Z389" s="373"/>
      <c r="AA389" s="373"/>
      <c r="AB389" s="373"/>
    </row>
    <row r="390" ht="18.0" customHeight="1">
      <c r="A390" s="373"/>
      <c r="B390" s="373"/>
      <c r="C390" s="373"/>
      <c r="D390" s="373"/>
      <c r="E390" s="373"/>
      <c r="F390" s="528"/>
      <c r="G390" s="528"/>
      <c r="H390" s="373"/>
      <c r="I390" s="373"/>
      <c r="J390" s="373"/>
      <c r="K390" s="373"/>
      <c r="L390" s="373"/>
      <c r="M390" s="373"/>
      <c r="N390" s="373"/>
      <c r="O390" s="373"/>
      <c r="P390" s="373"/>
      <c r="Q390" s="373"/>
      <c r="R390" s="373"/>
      <c r="S390" s="373"/>
      <c r="T390" s="373"/>
      <c r="U390" s="373"/>
      <c r="V390" s="373"/>
      <c r="W390" s="373"/>
      <c r="X390" s="373"/>
      <c r="Y390" s="373"/>
      <c r="Z390" s="373"/>
      <c r="AA390" s="373"/>
      <c r="AB390" s="373"/>
    </row>
    <row r="391" ht="18.0" customHeight="1">
      <c r="A391" s="373"/>
      <c r="B391" s="373"/>
      <c r="C391" s="373"/>
      <c r="D391" s="373"/>
      <c r="E391" s="373"/>
      <c r="F391" s="528"/>
      <c r="G391" s="528"/>
      <c r="H391" s="373"/>
      <c r="I391" s="373"/>
      <c r="J391" s="373"/>
      <c r="K391" s="373"/>
      <c r="L391" s="373"/>
      <c r="M391" s="373"/>
      <c r="N391" s="373"/>
      <c r="O391" s="373"/>
      <c r="P391" s="373"/>
      <c r="Q391" s="373"/>
      <c r="R391" s="373"/>
      <c r="S391" s="373"/>
      <c r="T391" s="373"/>
      <c r="U391" s="373"/>
      <c r="V391" s="373"/>
      <c r="W391" s="373"/>
      <c r="X391" s="373"/>
      <c r="Y391" s="373"/>
      <c r="Z391" s="373"/>
      <c r="AA391" s="373"/>
      <c r="AB391" s="373"/>
    </row>
    <row r="392" ht="18.0" customHeight="1">
      <c r="A392" s="373"/>
      <c r="B392" s="373"/>
      <c r="C392" s="373"/>
      <c r="D392" s="373"/>
      <c r="E392" s="373"/>
      <c r="F392" s="528"/>
      <c r="G392" s="528"/>
      <c r="H392" s="373"/>
      <c r="I392" s="373"/>
      <c r="J392" s="373"/>
      <c r="K392" s="373"/>
      <c r="L392" s="373"/>
      <c r="M392" s="373"/>
      <c r="N392" s="373"/>
      <c r="O392" s="373"/>
      <c r="P392" s="373"/>
      <c r="Q392" s="373"/>
      <c r="R392" s="373"/>
      <c r="S392" s="373"/>
      <c r="T392" s="373"/>
      <c r="U392" s="373"/>
      <c r="V392" s="373"/>
      <c r="W392" s="373"/>
      <c r="X392" s="373"/>
      <c r="Y392" s="373"/>
      <c r="Z392" s="373"/>
      <c r="AA392" s="373"/>
      <c r="AB392" s="373"/>
    </row>
    <row r="393" ht="18.0" customHeight="1">
      <c r="A393" s="373"/>
      <c r="B393" s="373"/>
      <c r="C393" s="373"/>
      <c r="D393" s="373"/>
      <c r="E393" s="373"/>
      <c r="F393" s="528"/>
      <c r="G393" s="528"/>
      <c r="H393" s="373"/>
      <c r="I393" s="373"/>
      <c r="J393" s="373"/>
      <c r="K393" s="373"/>
      <c r="L393" s="373"/>
      <c r="M393" s="373"/>
      <c r="N393" s="373"/>
      <c r="O393" s="373"/>
      <c r="P393" s="373"/>
      <c r="Q393" s="373"/>
      <c r="R393" s="373"/>
      <c r="S393" s="373"/>
      <c r="T393" s="373"/>
      <c r="U393" s="373"/>
      <c r="V393" s="373"/>
      <c r="W393" s="373"/>
      <c r="X393" s="373"/>
      <c r="Y393" s="373"/>
      <c r="Z393" s="373"/>
      <c r="AA393" s="373"/>
      <c r="AB393" s="373"/>
    </row>
    <row r="394" ht="18.0" customHeight="1">
      <c r="A394" s="373"/>
      <c r="B394" s="373"/>
      <c r="C394" s="373"/>
      <c r="D394" s="373"/>
      <c r="E394" s="373"/>
      <c r="F394" s="528"/>
      <c r="G394" s="528"/>
      <c r="H394" s="373"/>
      <c r="I394" s="373"/>
      <c r="J394" s="373"/>
      <c r="K394" s="373"/>
      <c r="L394" s="373"/>
      <c r="M394" s="373"/>
      <c r="N394" s="373"/>
      <c r="O394" s="373"/>
      <c r="P394" s="373"/>
      <c r="Q394" s="373"/>
      <c r="R394" s="373"/>
      <c r="S394" s="373"/>
      <c r="T394" s="373"/>
      <c r="U394" s="373"/>
      <c r="V394" s="373"/>
      <c r="W394" s="373"/>
      <c r="X394" s="373"/>
      <c r="Y394" s="373"/>
      <c r="Z394" s="373"/>
      <c r="AA394" s="373"/>
      <c r="AB394" s="373"/>
    </row>
    <row r="395" ht="18.0" customHeight="1">
      <c r="A395" s="373"/>
      <c r="B395" s="373"/>
      <c r="C395" s="373"/>
      <c r="D395" s="373"/>
      <c r="E395" s="373"/>
      <c r="F395" s="528"/>
      <c r="G395" s="528"/>
      <c r="H395" s="373"/>
      <c r="I395" s="373"/>
      <c r="J395" s="373"/>
      <c r="K395" s="373"/>
      <c r="L395" s="373"/>
      <c r="M395" s="373"/>
      <c r="N395" s="373"/>
      <c r="O395" s="373"/>
      <c r="P395" s="373"/>
      <c r="Q395" s="373"/>
      <c r="R395" s="373"/>
      <c r="S395" s="373"/>
      <c r="T395" s="373"/>
      <c r="U395" s="373"/>
      <c r="V395" s="373"/>
      <c r="W395" s="373"/>
      <c r="X395" s="373"/>
      <c r="Y395" s="373"/>
      <c r="Z395" s="373"/>
      <c r="AA395" s="373"/>
      <c r="AB395" s="373"/>
    </row>
    <row r="396" ht="18.0" customHeight="1">
      <c r="A396" s="373"/>
      <c r="B396" s="373"/>
      <c r="C396" s="373"/>
      <c r="D396" s="373"/>
      <c r="E396" s="373"/>
      <c r="F396" s="528"/>
      <c r="G396" s="528"/>
      <c r="H396" s="373"/>
      <c r="I396" s="373"/>
      <c r="J396" s="373"/>
      <c r="K396" s="373"/>
      <c r="L396" s="373"/>
      <c r="M396" s="373"/>
      <c r="N396" s="373"/>
      <c r="O396" s="373"/>
      <c r="P396" s="373"/>
      <c r="Q396" s="373"/>
      <c r="R396" s="373"/>
      <c r="S396" s="373"/>
      <c r="T396" s="373"/>
      <c r="U396" s="373"/>
      <c r="V396" s="373"/>
      <c r="W396" s="373"/>
      <c r="X396" s="373"/>
      <c r="Y396" s="373"/>
      <c r="Z396" s="373"/>
      <c r="AA396" s="373"/>
      <c r="AB396" s="373"/>
    </row>
    <row r="397" ht="18.0" customHeight="1">
      <c r="A397" s="373"/>
      <c r="B397" s="373"/>
      <c r="C397" s="373"/>
      <c r="D397" s="373"/>
      <c r="E397" s="373"/>
      <c r="F397" s="528"/>
      <c r="G397" s="528"/>
      <c r="H397" s="373"/>
      <c r="I397" s="373"/>
      <c r="J397" s="373"/>
      <c r="K397" s="373"/>
      <c r="L397" s="373"/>
      <c r="M397" s="373"/>
      <c r="N397" s="373"/>
      <c r="O397" s="373"/>
      <c r="P397" s="373"/>
      <c r="Q397" s="373"/>
      <c r="R397" s="373"/>
      <c r="S397" s="373"/>
      <c r="T397" s="373"/>
      <c r="U397" s="373"/>
      <c r="V397" s="373"/>
      <c r="W397" s="373"/>
      <c r="X397" s="373"/>
      <c r="Y397" s="373"/>
      <c r="Z397" s="373"/>
      <c r="AA397" s="373"/>
      <c r="AB397" s="373"/>
    </row>
    <row r="398" ht="18.0" customHeight="1">
      <c r="A398" s="373"/>
      <c r="B398" s="373"/>
      <c r="C398" s="373"/>
      <c r="D398" s="373"/>
      <c r="E398" s="373"/>
      <c r="F398" s="528"/>
      <c r="G398" s="528"/>
      <c r="H398" s="373"/>
      <c r="I398" s="373"/>
      <c r="J398" s="373"/>
      <c r="K398" s="373"/>
      <c r="L398" s="373"/>
      <c r="M398" s="373"/>
      <c r="N398" s="373"/>
      <c r="O398" s="373"/>
      <c r="P398" s="373"/>
      <c r="Q398" s="373"/>
      <c r="R398" s="373"/>
      <c r="S398" s="373"/>
      <c r="T398" s="373"/>
      <c r="U398" s="373"/>
      <c r="V398" s="373"/>
      <c r="W398" s="373"/>
      <c r="X398" s="373"/>
      <c r="Y398" s="373"/>
      <c r="Z398" s="373"/>
      <c r="AA398" s="373"/>
      <c r="AB398" s="373"/>
    </row>
    <row r="399" ht="18.0" customHeight="1">
      <c r="A399" s="373"/>
      <c r="B399" s="373"/>
      <c r="C399" s="373"/>
      <c r="D399" s="373"/>
      <c r="E399" s="373"/>
      <c r="F399" s="528"/>
      <c r="G399" s="528"/>
      <c r="H399" s="373"/>
      <c r="I399" s="373"/>
      <c r="J399" s="373"/>
      <c r="K399" s="373"/>
      <c r="L399" s="373"/>
      <c r="M399" s="373"/>
      <c r="N399" s="373"/>
      <c r="O399" s="373"/>
      <c r="P399" s="373"/>
      <c r="Q399" s="373"/>
      <c r="R399" s="373"/>
      <c r="S399" s="373"/>
      <c r="T399" s="373"/>
      <c r="U399" s="373"/>
      <c r="V399" s="373"/>
      <c r="W399" s="373"/>
      <c r="X399" s="373"/>
      <c r="Y399" s="373"/>
      <c r="Z399" s="373"/>
      <c r="AA399" s="373"/>
      <c r="AB399" s="373"/>
    </row>
    <row r="400" ht="18.0" customHeight="1">
      <c r="A400" s="373"/>
      <c r="B400" s="373"/>
      <c r="C400" s="373"/>
      <c r="D400" s="373"/>
      <c r="E400" s="373"/>
      <c r="F400" s="528"/>
      <c r="G400" s="528"/>
      <c r="H400" s="373"/>
      <c r="I400" s="373"/>
      <c r="J400" s="373"/>
      <c r="K400" s="373"/>
      <c r="L400" s="373"/>
      <c r="M400" s="373"/>
      <c r="N400" s="373"/>
      <c r="O400" s="373"/>
      <c r="P400" s="373"/>
      <c r="Q400" s="373"/>
      <c r="R400" s="373"/>
      <c r="S400" s="373"/>
      <c r="T400" s="373"/>
      <c r="U400" s="373"/>
      <c r="V400" s="373"/>
      <c r="W400" s="373"/>
      <c r="X400" s="373"/>
      <c r="Y400" s="373"/>
      <c r="Z400" s="373"/>
      <c r="AA400" s="373"/>
      <c r="AB400" s="373"/>
    </row>
    <row r="401" ht="18.0" customHeight="1">
      <c r="A401" s="373"/>
      <c r="B401" s="373"/>
      <c r="C401" s="373"/>
      <c r="D401" s="373"/>
      <c r="E401" s="373"/>
      <c r="F401" s="528"/>
      <c r="G401" s="528"/>
      <c r="H401" s="373"/>
      <c r="I401" s="373"/>
      <c r="J401" s="373"/>
      <c r="K401" s="373"/>
      <c r="L401" s="373"/>
      <c r="M401" s="373"/>
      <c r="N401" s="373"/>
      <c r="O401" s="373"/>
      <c r="P401" s="373"/>
      <c r="Q401" s="373"/>
      <c r="R401" s="373"/>
      <c r="S401" s="373"/>
      <c r="T401" s="373"/>
      <c r="U401" s="373"/>
      <c r="V401" s="373"/>
      <c r="W401" s="373"/>
      <c r="X401" s="373"/>
      <c r="Y401" s="373"/>
      <c r="Z401" s="373"/>
      <c r="AA401" s="373"/>
      <c r="AB401" s="373"/>
    </row>
    <row r="402" ht="18.0" customHeight="1">
      <c r="A402" s="373"/>
      <c r="B402" s="373"/>
      <c r="C402" s="373"/>
      <c r="D402" s="373"/>
      <c r="E402" s="373"/>
      <c r="F402" s="528"/>
      <c r="G402" s="528"/>
      <c r="H402" s="373"/>
      <c r="I402" s="373"/>
      <c r="J402" s="373"/>
      <c r="K402" s="373"/>
      <c r="L402" s="373"/>
      <c r="M402" s="373"/>
      <c r="N402" s="373"/>
      <c r="O402" s="373"/>
      <c r="P402" s="373"/>
      <c r="Q402" s="373"/>
      <c r="R402" s="373"/>
      <c r="S402" s="373"/>
      <c r="T402" s="373"/>
      <c r="U402" s="373"/>
      <c r="V402" s="373"/>
      <c r="W402" s="373"/>
      <c r="X402" s="373"/>
      <c r="Y402" s="373"/>
      <c r="Z402" s="373"/>
      <c r="AA402" s="373"/>
      <c r="AB402" s="373"/>
    </row>
    <row r="403" ht="18.0" customHeight="1">
      <c r="A403" s="373"/>
      <c r="B403" s="373"/>
      <c r="C403" s="373"/>
      <c r="D403" s="373"/>
      <c r="E403" s="373"/>
      <c r="F403" s="528"/>
      <c r="G403" s="528"/>
      <c r="H403" s="373"/>
      <c r="I403" s="373"/>
      <c r="J403" s="373"/>
      <c r="K403" s="373"/>
      <c r="L403" s="373"/>
      <c r="M403" s="373"/>
      <c r="N403" s="373"/>
      <c r="O403" s="373"/>
      <c r="P403" s="373"/>
      <c r="Q403" s="373"/>
      <c r="R403" s="373"/>
      <c r="S403" s="373"/>
      <c r="T403" s="373"/>
      <c r="U403" s="373"/>
      <c r="V403" s="373"/>
      <c r="W403" s="373"/>
      <c r="X403" s="373"/>
      <c r="Y403" s="373"/>
      <c r="Z403" s="373"/>
      <c r="AA403" s="373"/>
      <c r="AB403" s="373"/>
    </row>
    <row r="404" ht="18.0" customHeight="1">
      <c r="A404" s="373"/>
      <c r="B404" s="373"/>
      <c r="C404" s="373"/>
      <c r="D404" s="373"/>
      <c r="E404" s="373"/>
      <c r="F404" s="528"/>
      <c r="G404" s="528"/>
      <c r="H404" s="373"/>
      <c r="I404" s="373"/>
      <c r="J404" s="373"/>
      <c r="K404" s="373"/>
      <c r="L404" s="373"/>
      <c r="M404" s="373"/>
      <c r="N404" s="373"/>
      <c r="O404" s="373"/>
      <c r="P404" s="373"/>
      <c r="Q404" s="373"/>
      <c r="R404" s="373"/>
      <c r="S404" s="373"/>
      <c r="T404" s="373"/>
      <c r="U404" s="373"/>
      <c r="V404" s="373"/>
      <c r="W404" s="373"/>
      <c r="X404" s="373"/>
      <c r="Y404" s="373"/>
      <c r="Z404" s="373"/>
      <c r="AA404" s="373"/>
      <c r="AB404" s="373"/>
    </row>
    <row r="405" ht="18.0" customHeight="1">
      <c r="A405" s="373"/>
      <c r="B405" s="373"/>
      <c r="C405" s="373"/>
      <c r="D405" s="373"/>
      <c r="E405" s="373"/>
      <c r="F405" s="528"/>
      <c r="G405" s="528"/>
      <c r="H405" s="373"/>
      <c r="I405" s="373"/>
      <c r="J405" s="373"/>
      <c r="K405" s="373"/>
      <c r="L405" s="373"/>
      <c r="M405" s="373"/>
      <c r="N405" s="373"/>
      <c r="O405" s="373"/>
      <c r="P405" s="373"/>
      <c r="Q405" s="373"/>
      <c r="R405" s="373"/>
      <c r="S405" s="373"/>
      <c r="T405" s="373"/>
      <c r="U405" s="373"/>
      <c r="V405" s="373"/>
      <c r="W405" s="373"/>
      <c r="X405" s="373"/>
      <c r="Y405" s="373"/>
      <c r="Z405" s="373"/>
      <c r="AA405" s="373"/>
      <c r="AB405" s="373"/>
    </row>
    <row r="406" ht="18.0" customHeight="1">
      <c r="A406" s="373"/>
      <c r="B406" s="373"/>
      <c r="C406" s="373"/>
      <c r="D406" s="373"/>
      <c r="E406" s="373"/>
      <c r="F406" s="528"/>
      <c r="G406" s="528"/>
      <c r="H406" s="373"/>
      <c r="I406" s="373"/>
      <c r="J406" s="373"/>
      <c r="K406" s="373"/>
      <c r="L406" s="373"/>
      <c r="M406" s="373"/>
      <c r="N406" s="373"/>
      <c r="O406" s="373"/>
      <c r="P406" s="373"/>
      <c r="Q406" s="373"/>
      <c r="R406" s="373"/>
      <c r="S406" s="373"/>
      <c r="T406" s="373"/>
      <c r="U406" s="373"/>
      <c r="V406" s="373"/>
      <c r="W406" s="373"/>
      <c r="X406" s="373"/>
      <c r="Y406" s="373"/>
      <c r="Z406" s="373"/>
      <c r="AA406" s="373"/>
      <c r="AB406" s="373"/>
    </row>
    <row r="407" ht="18.0" customHeight="1">
      <c r="A407" s="373"/>
      <c r="B407" s="373"/>
      <c r="C407" s="373"/>
      <c r="D407" s="373"/>
      <c r="E407" s="373"/>
      <c r="F407" s="528"/>
      <c r="G407" s="528"/>
      <c r="H407" s="373"/>
      <c r="I407" s="373"/>
      <c r="J407" s="373"/>
      <c r="K407" s="373"/>
      <c r="L407" s="373"/>
      <c r="M407" s="373"/>
      <c r="N407" s="373"/>
      <c r="O407" s="373"/>
      <c r="P407" s="373"/>
      <c r="Q407" s="373"/>
      <c r="R407" s="373"/>
      <c r="S407" s="373"/>
      <c r="T407" s="373"/>
      <c r="U407" s="373"/>
      <c r="V407" s="373"/>
      <c r="W407" s="373"/>
      <c r="X407" s="373"/>
      <c r="Y407" s="373"/>
      <c r="Z407" s="373"/>
      <c r="AA407" s="373"/>
      <c r="AB407" s="373"/>
    </row>
    <row r="408" ht="18.0" customHeight="1">
      <c r="A408" s="373"/>
      <c r="B408" s="373"/>
      <c r="C408" s="373"/>
      <c r="D408" s="373"/>
      <c r="E408" s="373"/>
      <c r="F408" s="528"/>
      <c r="G408" s="528"/>
      <c r="H408" s="373"/>
      <c r="I408" s="373"/>
      <c r="J408" s="373"/>
      <c r="K408" s="373"/>
      <c r="L408" s="373"/>
      <c r="M408" s="373"/>
      <c r="N408" s="373"/>
      <c r="O408" s="373"/>
      <c r="P408" s="373"/>
      <c r="Q408" s="373"/>
      <c r="R408" s="373"/>
      <c r="S408" s="373"/>
      <c r="T408" s="373"/>
      <c r="U408" s="373"/>
      <c r="V408" s="373"/>
      <c r="W408" s="373"/>
      <c r="X408" s="373"/>
      <c r="Y408" s="373"/>
      <c r="Z408" s="373"/>
      <c r="AA408" s="373"/>
      <c r="AB408" s="373"/>
    </row>
    <row r="409" ht="18.0" customHeight="1">
      <c r="A409" s="373"/>
      <c r="B409" s="373"/>
      <c r="C409" s="373"/>
      <c r="D409" s="373"/>
      <c r="E409" s="373"/>
      <c r="F409" s="528"/>
      <c r="G409" s="528"/>
      <c r="H409" s="373"/>
      <c r="I409" s="373"/>
      <c r="J409" s="373"/>
      <c r="K409" s="373"/>
      <c r="L409" s="373"/>
      <c r="M409" s="373"/>
      <c r="N409" s="373"/>
      <c r="O409" s="373"/>
      <c r="P409" s="373"/>
      <c r="Q409" s="373"/>
      <c r="R409" s="373"/>
      <c r="S409" s="373"/>
      <c r="T409" s="373"/>
      <c r="U409" s="373"/>
      <c r="V409" s="373"/>
      <c r="W409" s="373"/>
      <c r="X409" s="373"/>
      <c r="Y409" s="373"/>
      <c r="Z409" s="373"/>
      <c r="AA409" s="373"/>
      <c r="AB409" s="373"/>
    </row>
    <row r="410" ht="18.0" customHeight="1">
      <c r="A410" s="373"/>
      <c r="B410" s="373"/>
      <c r="C410" s="373"/>
      <c r="D410" s="373"/>
      <c r="E410" s="373"/>
      <c r="F410" s="528"/>
      <c r="G410" s="528"/>
      <c r="H410" s="373"/>
      <c r="I410" s="373"/>
      <c r="J410" s="373"/>
      <c r="K410" s="373"/>
      <c r="L410" s="373"/>
      <c r="M410" s="373"/>
      <c r="N410" s="373"/>
      <c r="O410" s="373"/>
      <c r="P410" s="373"/>
      <c r="Q410" s="373"/>
      <c r="R410" s="373"/>
      <c r="S410" s="373"/>
      <c r="T410" s="373"/>
      <c r="U410" s="373"/>
      <c r="V410" s="373"/>
      <c r="W410" s="373"/>
      <c r="X410" s="373"/>
      <c r="Y410" s="373"/>
      <c r="Z410" s="373"/>
      <c r="AA410" s="373"/>
      <c r="AB410" s="373"/>
    </row>
    <row r="411" ht="18.0" customHeight="1">
      <c r="A411" s="373"/>
      <c r="B411" s="373"/>
      <c r="C411" s="373"/>
      <c r="D411" s="373"/>
      <c r="E411" s="373"/>
      <c r="F411" s="528"/>
      <c r="G411" s="528"/>
      <c r="H411" s="373"/>
      <c r="I411" s="373"/>
      <c r="J411" s="373"/>
      <c r="K411" s="373"/>
      <c r="L411" s="373"/>
      <c r="M411" s="373"/>
      <c r="N411" s="373"/>
      <c r="O411" s="373"/>
      <c r="P411" s="373"/>
      <c r="Q411" s="373"/>
      <c r="R411" s="373"/>
      <c r="S411" s="373"/>
      <c r="T411" s="373"/>
      <c r="U411" s="373"/>
      <c r="V411" s="373"/>
      <c r="W411" s="373"/>
      <c r="X411" s="373"/>
      <c r="Y411" s="373"/>
      <c r="Z411" s="373"/>
      <c r="AA411" s="373"/>
      <c r="AB411" s="373"/>
    </row>
    <row r="412" ht="18.0" customHeight="1">
      <c r="A412" s="373"/>
      <c r="B412" s="373"/>
      <c r="C412" s="373"/>
      <c r="D412" s="373"/>
      <c r="E412" s="373"/>
      <c r="F412" s="528"/>
      <c r="G412" s="528"/>
      <c r="H412" s="373"/>
      <c r="I412" s="373"/>
      <c r="J412" s="373"/>
      <c r="K412" s="373"/>
      <c r="L412" s="373"/>
      <c r="M412" s="373"/>
      <c r="N412" s="373"/>
      <c r="O412" s="373"/>
      <c r="P412" s="373"/>
      <c r="Q412" s="373"/>
      <c r="R412" s="373"/>
      <c r="S412" s="373"/>
      <c r="T412" s="373"/>
      <c r="U412" s="373"/>
      <c r="V412" s="373"/>
      <c r="W412" s="373"/>
      <c r="X412" s="373"/>
      <c r="Y412" s="373"/>
      <c r="Z412" s="373"/>
      <c r="AA412" s="373"/>
      <c r="AB412" s="373"/>
    </row>
    <row r="413" ht="18.0" customHeight="1">
      <c r="A413" s="373"/>
      <c r="B413" s="373"/>
      <c r="C413" s="373"/>
      <c r="D413" s="373"/>
      <c r="E413" s="373"/>
      <c r="F413" s="528"/>
      <c r="G413" s="528"/>
      <c r="H413" s="373"/>
      <c r="I413" s="373"/>
      <c r="J413" s="373"/>
      <c r="K413" s="373"/>
      <c r="L413" s="373"/>
      <c r="M413" s="373"/>
      <c r="N413" s="373"/>
      <c r="O413" s="373"/>
      <c r="P413" s="373"/>
      <c r="Q413" s="373"/>
      <c r="R413" s="373"/>
      <c r="S413" s="373"/>
      <c r="T413" s="373"/>
      <c r="U413" s="373"/>
      <c r="V413" s="373"/>
      <c r="W413" s="373"/>
      <c r="X413" s="373"/>
      <c r="Y413" s="373"/>
      <c r="Z413" s="373"/>
      <c r="AA413" s="373"/>
      <c r="AB413" s="373"/>
    </row>
    <row r="414" ht="18.0" customHeight="1">
      <c r="A414" s="373"/>
      <c r="B414" s="373"/>
      <c r="C414" s="373"/>
      <c r="D414" s="373"/>
      <c r="E414" s="373"/>
      <c r="F414" s="528"/>
      <c r="G414" s="528"/>
      <c r="H414" s="373"/>
      <c r="I414" s="373"/>
      <c r="J414" s="373"/>
      <c r="K414" s="373"/>
      <c r="L414" s="373"/>
      <c r="M414" s="373"/>
      <c r="N414" s="373"/>
      <c r="O414" s="373"/>
      <c r="P414" s="373"/>
      <c r="Q414" s="373"/>
      <c r="R414" s="373"/>
      <c r="S414" s="373"/>
      <c r="T414" s="373"/>
      <c r="U414" s="373"/>
      <c r="V414" s="373"/>
      <c r="W414" s="373"/>
      <c r="X414" s="373"/>
      <c r="Y414" s="373"/>
      <c r="Z414" s="373"/>
      <c r="AA414" s="373"/>
      <c r="AB414" s="373"/>
    </row>
    <row r="415" ht="18.0" customHeight="1">
      <c r="A415" s="373"/>
      <c r="B415" s="373"/>
      <c r="C415" s="373"/>
      <c r="D415" s="373"/>
      <c r="E415" s="373"/>
      <c r="F415" s="528"/>
      <c r="G415" s="528"/>
      <c r="H415" s="373"/>
      <c r="I415" s="373"/>
      <c r="J415" s="373"/>
      <c r="K415" s="373"/>
      <c r="L415" s="373"/>
      <c r="M415" s="373"/>
      <c r="N415" s="373"/>
      <c r="O415" s="373"/>
      <c r="P415" s="373"/>
      <c r="Q415" s="373"/>
      <c r="R415" s="373"/>
      <c r="S415" s="373"/>
      <c r="T415" s="373"/>
      <c r="U415" s="373"/>
      <c r="V415" s="373"/>
      <c r="W415" s="373"/>
      <c r="X415" s="373"/>
      <c r="Y415" s="373"/>
      <c r="Z415" s="373"/>
      <c r="AA415" s="373"/>
      <c r="AB415" s="373"/>
    </row>
    <row r="416" ht="18.0" customHeight="1">
      <c r="A416" s="373"/>
      <c r="B416" s="373"/>
      <c r="C416" s="373"/>
      <c r="D416" s="373"/>
      <c r="E416" s="373"/>
      <c r="F416" s="528"/>
      <c r="G416" s="528"/>
      <c r="H416" s="373"/>
      <c r="I416" s="373"/>
      <c r="J416" s="373"/>
      <c r="K416" s="373"/>
      <c r="L416" s="373"/>
      <c r="M416" s="373"/>
      <c r="N416" s="373"/>
      <c r="O416" s="373"/>
      <c r="P416" s="373"/>
      <c r="Q416" s="373"/>
      <c r="R416" s="373"/>
      <c r="S416" s="373"/>
      <c r="T416" s="373"/>
      <c r="U416" s="373"/>
      <c r="V416" s="373"/>
      <c r="W416" s="373"/>
      <c r="X416" s="373"/>
      <c r="Y416" s="373"/>
      <c r="Z416" s="373"/>
      <c r="AA416" s="373"/>
      <c r="AB416" s="373"/>
    </row>
    <row r="417" ht="18.0" customHeight="1">
      <c r="A417" s="373"/>
      <c r="B417" s="373"/>
      <c r="C417" s="373"/>
      <c r="D417" s="373"/>
      <c r="E417" s="373"/>
      <c r="F417" s="528"/>
      <c r="G417" s="528"/>
      <c r="H417" s="373"/>
      <c r="I417" s="373"/>
      <c r="J417" s="373"/>
      <c r="K417" s="373"/>
      <c r="L417" s="373"/>
      <c r="M417" s="373"/>
      <c r="N417" s="373"/>
      <c r="O417" s="373"/>
      <c r="P417" s="373"/>
      <c r="Q417" s="373"/>
      <c r="R417" s="373"/>
      <c r="S417" s="373"/>
      <c r="T417" s="373"/>
      <c r="U417" s="373"/>
      <c r="V417" s="373"/>
      <c r="W417" s="373"/>
      <c r="X417" s="373"/>
      <c r="Y417" s="373"/>
      <c r="Z417" s="373"/>
      <c r="AA417" s="373"/>
      <c r="AB417" s="373"/>
    </row>
    <row r="418" ht="18.0" customHeight="1">
      <c r="A418" s="373"/>
      <c r="B418" s="373"/>
      <c r="C418" s="373"/>
      <c r="D418" s="373"/>
      <c r="E418" s="373"/>
      <c r="F418" s="528"/>
      <c r="G418" s="528"/>
      <c r="H418" s="373"/>
      <c r="I418" s="373"/>
      <c r="J418" s="373"/>
      <c r="K418" s="373"/>
      <c r="L418" s="373"/>
      <c r="M418" s="373"/>
      <c r="N418" s="373"/>
      <c r="O418" s="373"/>
      <c r="P418" s="373"/>
      <c r="Q418" s="373"/>
      <c r="R418" s="373"/>
      <c r="S418" s="373"/>
      <c r="T418" s="373"/>
      <c r="U418" s="373"/>
      <c r="V418" s="373"/>
      <c r="W418" s="373"/>
      <c r="X418" s="373"/>
      <c r="Y418" s="373"/>
      <c r="Z418" s="373"/>
      <c r="AA418" s="373"/>
      <c r="AB418" s="373"/>
    </row>
    <row r="419" ht="18.0" customHeight="1">
      <c r="A419" s="373"/>
      <c r="B419" s="373"/>
      <c r="C419" s="373"/>
      <c r="D419" s="373"/>
      <c r="E419" s="373"/>
      <c r="F419" s="528"/>
      <c r="G419" s="528"/>
      <c r="H419" s="373"/>
      <c r="I419" s="373"/>
      <c r="J419" s="373"/>
      <c r="K419" s="373"/>
      <c r="L419" s="373"/>
      <c r="M419" s="373"/>
      <c r="N419" s="373"/>
      <c r="O419" s="373"/>
      <c r="P419" s="373"/>
      <c r="Q419" s="373"/>
      <c r="R419" s="373"/>
      <c r="S419" s="373"/>
      <c r="T419" s="373"/>
      <c r="U419" s="373"/>
      <c r="V419" s="373"/>
      <c r="W419" s="373"/>
      <c r="X419" s="373"/>
      <c r="Y419" s="373"/>
      <c r="Z419" s="373"/>
      <c r="AA419" s="373"/>
      <c r="AB419" s="373"/>
    </row>
    <row r="420" ht="18.0" customHeight="1">
      <c r="A420" s="373"/>
      <c r="B420" s="373"/>
      <c r="C420" s="373"/>
      <c r="D420" s="373"/>
      <c r="E420" s="373"/>
      <c r="F420" s="528"/>
      <c r="G420" s="528"/>
      <c r="H420" s="373"/>
      <c r="I420" s="373"/>
      <c r="J420" s="373"/>
      <c r="K420" s="373"/>
      <c r="L420" s="373"/>
      <c r="M420" s="373"/>
      <c r="N420" s="373"/>
      <c r="O420" s="373"/>
      <c r="P420" s="373"/>
      <c r="Q420" s="373"/>
      <c r="R420" s="373"/>
      <c r="S420" s="373"/>
      <c r="T420" s="373"/>
      <c r="U420" s="373"/>
      <c r="V420" s="373"/>
      <c r="W420" s="373"/>
      <c r="X420" s="373"/>
      <c r="Y420" s="373"/>
      <c r="Z420" s="373"/>
      <c r="AA420" s="373"/>
      <c r="AB420" s="373"/>
    </row>
    <row r="421" ht="18.0" customHeight="1">
      <c r="A421" s="373"/>
      <c r="B421" s="373"/>
      <c r="C421" s="373"/>
      <c r="D421" s="373"/>
      <c r="E421" s="373"/>
      <c r="F421" s="528"/>
      <c r="G421" s="528"/>
      <c r="H421" s="373"/>
      <c r="I421" s="373"/>
      <c r="J421" s="373"/>
      <c r="K421" s="373"/>
      <c r="L421" s="373"/>
      <c r="M421" s="373"/>
      <c r="N421" s="373"/>
      <c r="O421" s="373"/>
      <c r="P421" s="373"/>
      <c r="Q421" s="373"/>
      <c r="R421" s="373"/>
      <c r="S421" s="373"/>
      <c r="T421" s="373"/>
      <c r="U421" s="373"/>
      <c r="V421" s="373"/>
      <c r="W421" s="373"/>
      <c r="X421" s="373"/>
      <c r="Y421" s="373"/>
      <c r="Z421" s="373"/>
      <c r="AA421" s="373"/>
      <c r="AB421" s="373"/>
    </row>
    <row r="422" ht="18.0" customHeight="1">
      <c r="A422" s="373"/>
      <c r="B422" s="373"/>
      <c r="C422" s="373"/>
      <c r="D422" s="373"/>
      <c r="E422" s="373"/>
      <c r="F422" s="528"/>
      <c r="G422" s="528"/>
      <c r="H422" s="373"/>
      <c r="I422" s="373"/>
      <c r="J422" s="373"/>
      <c r="K422" s="373"/>
      <c r="L422" s="373"/>
      <c r="M422" s="373"/>
      <c r="N422" s="373"/>
      <c r="O422" s="373"/>
      <c r="P422" s="373"/>
      <c r="Q422" s="373"/>
      <c r="R422" s="373"/>
      <c r="S422" s="373"/>
      <c r="T422" s="373"/>
      <c r="U422" s="373"/>
      <c r="V422" s="373"/>
      <c r="W422" s="373"/>
      <c r="X422" s="373"/>
      <c r="Y422" s="373"/>
      <c r="Z422" s="373"/>
      <c r="AA422" s="373"/>
      <c r="AB422" s="373"/>
    </row>
    <row r="423" ht="18.0" customHeight="1">
      <c r="A423" s="373"/>
      <c r="B423" s="373"/>
      <c r="C423" s="373"/>
      <c r="D423" s="373"/>
      <c r="E423" s="373"/>
      <c r="F423" s="528"/>
      <c r="G423" s="528"/>
      <c r="H423" s="373"/>
      <c r="I423" s="373"/>
      <c r="J423" s="373"/>
      <c r="K423" s="373"/>
      <c r="L423" s="373"/>
      <c r="M423" s="373"/>
      <c r="N423" s="373"/>
      <c r="O423" s="373"/>
      <c r="P423" s="373"/>
      <c r="Q423" s="373"/>
      <c r="R423" s="373"/>
      <c r="S423" s="373"/>
      <c r="T423" s="373"/>
      <c r="U423" s="373"/>
      <c r="V423" s="373"/>
      <c r="W423" s="373"/>
      <c r="X423" s="373"/>
      <c r="Y423" s="373"/>
      <c r="Z423" s="373"/>
      <c r="AA423" s="373"/>
      <c r="AB423" s="373"/>
    </row>
    <row r="424" ht="18.0" customHeight="1">
      <c r="A424" s="373"/>
      <c r="B424" s="373"/>
      <c r="C424" s="373"/>
      <c r="D424" s="373"/>
      <c r="E424" s="373"/>
      <c r="F424" s="528"/>
      <c r="G424" s="528"/>
      <c r="H424" s="373"/>
      <c r="I424" s="373"/>
      <c r="J424" s="373"/>
      <c r="K424" s="373"/>
      <c r="L424" s="373"/>
      <c r="M424" s="373"/>
      <c r="N424" s="373"/>
      <c r="O424" s="373"/>
      <c r="P424" s="373"/>
      <c r="Q424" s="373"/>
      <c r="R424" s="373"/>
      <c r="S424" s="373"/>
      <c r="T424" s="373"/>
      <c r="U424" s="373"/>
      <c r="V424" s="373"/>
      <c r="W424" s="373"/>
      <c r="X424" s="373"/>
      <c r="Y424" s="373"/>
      <c r="Z424" s="373"/>
      <c r="AA424" s="373"/>
      <c r="AB424" s="373"/>
    </row>
    <row r="425" ht="18.0" customHeight="1">
      <c r="A425" s="373"/>
      <c r="B425" s="373"/>
      <c r="C425" s="373"/>
      <c r="D425" s="373"/>
      <c r="E425" s="373"/>
      <c r="F425" s="528"/>
      <c r="G425" s="528"/>
      <c r="H425" s="373"/>
      <c r="I425" s="373"/>
      <c r="J425" s="373"/>
      <c r="K425" s="373"/>
      <c r="L425" s="373"/>
      <c r="M425" s="373"/>
      <c r="N425" s="373"/>
      <c r="O425" s="373"/>
      <c r="P425" s="373"/>
      <c r="Q425" s="373"/>
      <c r="R425" s="373"/>
      <c r="S425" s="373"/>
      <c r="T425" s="373"/>
      <c r="U425" s="373"/>
      <c r="V425" s="373"/>
      <c r="W425" s="373"/>
      <c r="X425" s="373"/>
      <c r="Y425" s="373"/>
      <c r="Z425" s="373"/>
      <c r="AA425" s="373"/>
      <c r="AB425" s="373"/>
    </row>
    <row r="426" ht="18.0" customHeight="1">
      <c r="A426" s="373"/>
      <c r="B426" s="373"/>
      <c r="C426" s="373"/>
      <c r="D426" s="373"/>
      <c r="E426" s="373"/>
      <c r="F426" s="528"/>
      <c r="G426" s="528"/>
      <c r="H426" s="373"/>
      <c r="I426" s="373"/>
      <c r="J426" s="373"/>
      <c r="K426" s="373"/>
      <c r="L426" s="373"/>
      <c r="M426" s="373"/>
      <c r="N426" s="373"/>
      <c r="O426" s="373"/>
      <c r="P426" s="373"/>
      <c r="Q426" s="373"/>
      <c r="R426" s="373"/>
      <c r="S426" s="373"/>
      <c r="T426" s="373"/>
      <c r="U426" s="373"/>
      <c r="V426" s="373"/>
      <c r="W426" s="373"/>
      <c r="X426" s="373"/>
      <c r="Y426" s="373"/>
      <c r="Z426" s="373"/>
      <c r="AA426" s="373"/>
      <c r="AB426" s="373"/>
    </row>
    <row r="427" ht="18.0" customHeight="1">
      <c r="A427" s="373"/>
      <c r="B427" s="373"/>
      <c r="C427" s="373"/>
      <c r="D427" s="373"/>
      <c r="E427" s="373"/>
      <c r="F427" s="528"/>
      <c r="G427" s="528"/>
      <c r="H427" s="373"/>
      <c r="I427" s="373"/>
      <c r="J427" s="373"/>
      <c r="K427" s="373"/>
      <c r="L427" s="373"/>
      <c r="M427" s="373"/>
      <c r="N427" s="373"/>
      <c r="O427" s="373"/>
      <c r="P427" s="373"/>
      <c r="Q427" s="373"/>
      <c r="R427" s="373"/>
      <c r="S427" s="373"/>
      <c r="T427" s="373"/>
      <c r="U427" s="373"/>
      <c r="V427" s="373"/>
      <c r="W427" s="373"/>
      <c r="X427" s="373"/>
      <c r="Y427" s="373"/>
      <c r="Z427" s="373"/>
      <c r="AA427" s="373"/>
      <c r="AB427" s="373"/>
    </row>
    <row r="428" ht="18.0" customHeight="1">
      <c r="A428" s="373"/>
      <c r="B428" s="373"/>
      <c r="C428" s="373"/>
      <c r="D428" s="373"/>
      <c r="E428" s="373"/>
      <c r="F428" s="528"/>
      <c r="G428" s="528"/>
      <c r="H428" s="373"/>
      <c r="I428" s="373"/>
      <c r="J428" s="373"/>
      <c r="K428" s="373"/>
      <c r="L428" s="373"/>
      <c r="M428" s="373"/>
      <c r="N428" s="373"/>
      <c r="O428" s="373"/>
      <c r="P428" s="373"/>
      <c r="Q428" s="373"/>
      <c r="R428" s="373"/>
      <c r="S428" s="373"/>
      <c r="T428" s="373"/>
      <c r="U428" s="373"/>
      <c r="V428" s="373"/>
      <c r="W428" s="373"/>
      <c r="X428" s="373"/>
      <c r="Y428" s="373"/>
      <c r="Z428" s="373"/>
      <c r="AA428" s="373"/>
      <c r="AB428" s="373"/>
    </row>
    <row r="429" ht="18.0" customHeight="1">
      <c r="A429" s="373"/>
      <c r="B429" s="373"/>
      <c r="C429" s="373"/>
      <c r="D429" s="373"/>
      <c r="E429" s="373"/>
      <c r="F429" s="528"/>
      <c r="G429" s="528"/>
      <c r="H429" s="373"/>
      <c r="I429" s="373"/>
      <c r="J429" s="373"/>
      <c r="K429" s="373"/>
      <c r="L429" s="373"/>
      <c r="M429" s="373"/>
      <c r="N429" s="373"/>
      <c r="O429" s="373"/>
      <c r="P429" s="373"/>
      <c r="Q429" s="373"/>
      <c r="R429" s="373"/>
      <c r="S429" s="373"/>
      <c r="T429" s="373"/>
      <c r="U429" s="373"/>
      <c r="V429" s="373"/>
      <c r="W429" s="373"/>
      <c r="X429" s="373"/>
      <c r="Y429" s="373"/>
      <c r="Z429" s="373"/>
      <c r="AA429" s="373"/>
      <c r="AB429" s="373"/>
    </row>
    <row r="430" ht="18.0" customHeight="1">
      <c r="A430" s="373"/>
      <c r="B430" s="373"/>
      <c r="C430" s="373"/>
      <c r="D430" s="373"/>
      <c r="E430" s="373"/>
      <c r="F430" s="528"/>
      <c r="G430" s="528"/>
      <c r="H430" s="373"/>
      <c r="I430" s="373"/>
      <c r="J430" s="373"/>
      <c r="K430" s="373"/>
      <c r="L430" s="373"/>
      <c r="M430" s="373"/>
      <c r="N430" s="373"/>
      <c r="O430" s="373"/>
      <c r="P430" s="373"/>
      <c r="Q430" s="373"/>
      <c r="R430" s="373"/>
      <c r="S430" s="373"/>
      <c r="T430" s="373"/>
      <c r="U430" s="373"/>
      <c r="V430" s="373"/>
      <c r="W430" s="373"/>
      <c r="X430" s="373"/>
      <c r="Y430" s="373"/>
      <c r="Z430" s="373"/>
      <c r="AA430" s="373"/>
      <c r="AB430" s="373"/>
    </row>
    <row r="431" ht="18.0" customHeight="1">
      <c r="A431" s="373"/>
      <c r="B431" s="373"/>
      <c r="C431" s="373"/>
      <c r="D431" s="373"/>
      <c r="E431" s="373"/>
      <c r="F431" s="528"/>
      <c r="G431" s="528"/>
      <c r="H431" s="373"/>
      <c r="I431" s="373"/>
      <c r="J431" s="373"/>
      <c r="K431" s="373"/>
      <c r="L431" s="373"/>
      <c r="M431" s="373"/>
      <c r="N431" s="373"/>
      <c r="O431" s="373"/>
      <c r="P431" s="373"/>
      <c r="Q431" s="373"/>
      <c r="R431" s="373"/>
      <c r="S431" s="373"/>
      <c r="T431" s="373"/>
      <c r="U431" s="373"/>
      <c r="V431" s="373"/>
      <c r="W431" s="373"/>
      <c r="X431" s="373"/>
      <c r="Y431" s="373"/>
      <c r="Z431" s="373"/>
      <c r="AA431" s="373"/>
      <c r="AB431" s="373"/>
    </row>
    <row r="432" ht="18.0" customHeight="1">
      <c r="A432" s="373"/>
      <c r="B432" s="373"/>
      <c r="C432" s="373"/>
      <c r="D432" s="373"/>
      <c r="E432" s="373"/>
      <c r="F432" s="528"/>
      <c r="G432" s="528"/>
      <c r="H432" s="373"/>
      <c r="I432" s="373"/>
      <c r="J432" s="373"/>
      <c r="K432" s="373"/>
      <c r="L432" s="373"/>
      <c r="M432" s="373"/>
      <c r="N432" s="373"/>
      <c r="O432" s="373"/>
      <c r="P432" s="373"/>
      <c r="Q432" s="373"/>
      <c r="R432" s="373"/>
      <c r="S432" s="373"/>
      <c r="T432" s="373"/>
      <c r="U432" s="373"/>
      <c r="V432" s="373"/>
      <c r="W432" s="373"/>
      <c r="X432" s="373"/>
      <c r="Y432" s="373"/>
      <c r="Z432" s="373"/>
      <c r="AA432" s="373"/>
      <c r="AB432" s="373"/>
    </row>
    <row r="433" ht="18.0" customHeight="1">
      <c r="A433" s="373"/>
      <c r="B433" s="373"/>
      <c r="C433" s="373"/>
      <c r="D433" s="373"/>
      <c r="E433" s="373"/>
      <c r="F433" s="528"/>
      <c r="G433" s="528"/>
      <c r="H433" s="373"/>
      <c r="I433" s="373"/>
      <c r="J433" s="373"/>
      <c r="K433" s="373"/>
      <c r="L433" s="373"/>
      <c r="M433" s="373"/>
      <c r="N433" s="373"/>
      <c r="O433" s="373"/>
      <c r="P433" s="373"/>
      <c r="Q433" s="373"/>
      <c r="R433" s="373"/>
      <c r="S433" s="373"/>
      <c r="T433" s="373"/>
      <c r="U433" s="373"/>
      <c r="V433" s="373"/>
      <c r="W433" s="373"/>
      <c r="X433" s="373"/>
      <c r="Y433" s="373"/>
      <c r="Z433" s="373"/>
      <c r="AA433" s="373"/>
      <c r="AB433" s="373"/>
    </row>
    <row r="434" ht="18.0" customHeight="1">
      <c r="A434" s="373"/>
      <c r="B434" s="373"/>
      <c r="C434" s="373"/>
      <c r="D434" s="373"/>
      <c r="E434" s="373"/>
      <c r="F434" s="528"/>
      <c r="G434" s="528"/>
      <c r="H434" s="373"/>
      <c r="I434" s="373"/>
      <c r="J434" s="373"/>
      <c r="K434" s="373"/>
      <c r="L434" s="373"/>
      <c r="M434" s="373"/>
      <c r="N434" s="373"/>
      <c r="O434" s="373"/>
      <c r="P434" s="373"/>
      <c r="Q434" s="373"/>
      <c r="R434" s="373"/>
      <c r="S434" s="373"/>
      <c r="T434" s="373"/>
      <c r="U434" s="373"/>
      <c r="V434" s="373"/>
      <c r="W434" s="373"/>
      <c r="X434" s="373"/>
      <c r="Y434" s="373"/>
      <c r="Z434" s="373"/>
      <c r="AA434" s="373"/>
      <c r="AB434" s="373"/>
    </row>
    <row r="435" ht="18.0" customHeight="1">
      <c r="A435" s="373"/>
      <c r="B435" s="373"/>
      <c r="C435" s="373"/>
      <c r="D435" s="373"/>
      <c r="E435" s="373"/>
      <c r="F435" s="528"/>
      <c r="G435" s="528"/>
      <c r="H435" s="373"/>
      <c r="I435" s="373"/>
      <c r="J435" s="373"/>
      <c r="K435" s="373"/>
      <c r="L435" s="373"/>
      <c r="M435" s="373"/>
      <c r="N435" s="373"/>
      <c r="O435" s="373"/>
      <c r="P435" s="373"/>
      <c r="Q435" s="373"/>
      <c r="R435" s="373"/>
      <c r="S435" s="373"/>
      <c r="T435" s="373"/>
      <c r="U435" s="373"/>
      <c r="V435" s="373"/>
      <c r="W435" s="373"/>
      <c r="X435" s="373"/>
      <c r="Y435" s="373"/>
      <c r="Z435" s="373"/>
      <c r="AA435" s="373"/>
      <c r="AB435" s="373"/>
    </row>
    <row r="436" ht="18.0" customHeight="1">
      <c r="A436" s="373"/>
      <c r="B436" s="373"/>
      <c r="C436" s="373"/>
      <c r="D436" s="373"/>
      <c r="E436" s="373"/>
      <c r="F436" s="528"/>
      <c r="G436" s="528"/>
      <c r="H436" s="373"/>
      <c r="I436" s="373"/>
      <c r="J436" s="373"/>
      <c r="K436" s="373"/>
      <c r="L436" s="373"/>
      <c r="M436" s="373"/>
      <c r="N436" s="373"/>
      <c r="O436" s="373"/>
      <c r="P436" s="373"/>
      <c r="Q436" s="373"/>
      <c r="R436" s="373"/>
      <c r="S436" s="373"/>
      <c r="T436" s="373"/>
      <c r="U436" s="373"/>
      <c r="V436" s="373"/>
      <c r="W436" s="373"/>
      <c r="X436" s="373"/>
      <c r="Y436" s="373"/>
      <c r="Z436" s="373"/>
      <c r="AA436" s="373"/>
      <c r="AB436" s="373"/>
    </row>
    <row r="437" ht="18.0" customHeight="1">
      <c r="A437" s="373"/>
      <c r="B437" s="373"/>
      <c r="C437" s="373"/>
      <c r="D437" s="373"/>
      <c r="E437" s="373"/>
      <c r="F437" s="528"/>
      <c r="G437" s="528"/>
      <c r="H437" s="373"/>
      <c r="I437" s="373"/>
      <c r="J437" s="373"/>
      <c r="K437" s="373"/>
      <c r="L437" s="373"/>
      <c r="M437" s="373"/>
      <c r="N437" s="373"/>
      <c r="O437" s="373"/>
      <c r="P437" s="373"/>
      <c r="Q437" s="373"/>
      <c r="R437" s="373"/>
      <c r="S437" s="373"/>
      <c r="T437" s="373"/>
      <c r="U437" s="373"/>
      <c r="V437" s="373"/>
      <c r="W437" s="373"/>
      <c r="X437" s="373"/>
      <c r="Y437" s="373"/>
      <c r="Z437" s="373"/>
      <c r="AA437" s="373"/>
      <c r="AB437" s="373"/>
    </row>
    <row r="438" ht="18.0" customHeight="1">
      <c r="A438" s="373"/>
      <c r="B438" s="373"/>
      <c r="C438" s="373"/>
      <c r="D438" s="373"/>
      <c r="E438" s="373"/>
      <c r="F438" s="528"/>
      <c r="G438" s="528"/>
      <c r="H438" s="373"/>
      <c r="I438" s="373"/>
      <c r="J438" s="373"/>
      <c r="K438" s="373"/>
      <c r="L438" s="373"/>
      <c r="M438" s="373"/>
      <c r="N438" s="373"/>
      <c r="O438" s="373"/>
      <c r="P438" s="373"/>
      <c r="Q438" s="373"/>
      <c r="R438" s="373"/>
      <c r="S438" s="373"/>
      <c r="T438" s="373"/>
      <c r="U438" s="373"/>
      <c r="V438" s="373"/>
      <c r="W438" s="373"/>
      <c r="X438" s="373"/>
      <c r="Y438" s="373"/>
      <c r="Z438" s="373"/>
      <c r="AA438" s="373"/>
      <c r="AB438" s="373"/>
    </row>
    <row r="439" ht="18.0" customHeight="1">
      <c r="A439" s="373"/>
      <c r="B439" s="373"/>
      <c r="C439" s="373"/>
      <c r="D439" s="373"/>
      <c r="E439" s="373"/>
      <c r="F439" s="528"/>
      <c r="G439" s="528"/>
      <c r="H439" s="373"/>
      <c r="I439" s="373"/>
      <c r="J439" s="373"/>
      <c r="K439" s="373"/>
      <c r="L439" s="373"/>
      <c r="M439" s="373"/>
      <c r="N439" s="373"/>
      <c r="O439" s="373"/>
      <c r="P439" s="373"/>
      <c r="Q439" s="373"/>
      <c r="R439" s="373"/>
      <c r="S439" s="373"/>
      <c r="T439" s="373"/>
      <c r="U439" s="373"/>
      <c r="V439" s="373"/>
      <c r="W439" s="373"/>
      <c r="X439" s="373"/>
      <c r="Y439" s="373"/>
      <c r="Z439" s="373"/>
      <c r="AA439" s="373"/>
      <c r="AB439" s="373"/>
    </row>
    <row r="440" ht="18.0" customHeight="1">
      <c r="A440" s="373"/>
      <c r="B440" s="373"/>
      <c r="C440" s="373"/>
      <c r="D440" s="373"/>
      <c r="E440" s="373"/>
      <c r="F440" s="528"/>
      <c r="G440" s="528"/>
      <c r="H440" s="373"/>
      <c r="I440" s="373"/>
      <c r="J440" s="373"/>
      <c r="K440" s="373"/>
      <c r="L440" s="373"/>
      <c r="M440" s="373"/>
      <c r="N440" s="373"/>
      <c r="O440" s="373"/>
      <c r="P440" s="373"/>
      <c r="Q440" s="373"/>
      <c r="R440" s="373"/>
      <c r="S440" s="373"/>
      <c r="T440" s="373"/>
      <c r="U440" s="373"/>
      <c r="V440" s="373"/>
      <c r="W440" s="373"/>
      <c r="X440" s="373"/>
      <c r="Y440" s="373"/>
      <c r="Z440" s="373"/>
      <c r="AA440" s="373"/>
      <c r="AB440" s="373"/>
    </row>
    <row r="441" ht="18.0" customHeight="1">
      <c r="A441" s="373"/>
      <c r="B441" s="373"/>
      <c r="C441" s="373"/>
      <c r="D441" s="373"/>
      <c r="E441" s="373"/>
      <c r="F441" s="528"/>
      <c r="G441" s="528"/>
      <c r="H441" s="373"/>
      <c r="I441" s="373"/>
      <c r="J441" s="373"/>
      <c r="K441" s="373"/>
      <c r="L441" s="373"/>
      <c r="M441" s="373"/>
      <c r="N441" s="373"/>
      <c r="O441" s="373"/>
      <c r="P441" s="373"/>
      <c r="Q441" s="373"/>
      <c r="R441" s="373"/>
      <c r="S441" s="373"/>
      <c r="T441" s="373"/>
      <c r="U441" s="373"/>
      <c r="V441" s="373"/>
      <c r="W441" s="373"/>
      <c r="X441" s="373"/>
      <c r="Y441" s="373"/>
      <c r="Z441" s="373"/>
      <c r="AA441" s="373"/>
      <c r="AB441" s="373"/>
    </row>
    <row r="442" ht="18.0" customHeight="1">
      <c r="A442" s="373"/>
      <c r="B442" s="373"/>
      <c r="C442" s="373"/>
      <c r="D442" s="373"/>
      <c r="E442" s="373"/>
      <c r="F442" s="528"/>
      <c r="G442" s="528"/>
      <c r="H442" s="373"/>
      <c r="I442" s="373"/>
      <c r="J442" s="373"/>
      <c r="K442" s="373"/>
      <c r="L442" s="373"/>
      <c r="M442" s="373"/>
      <c r="N442" s="373"/>
      <c r="O442" s="373"/>
      <c r="P442" s="373"/>
      <c r="Q442" s="373"/>
      <c r="R442" s="373"/>
      <c r="S442" s="373"/>
      <c r="T442" s="373"/>
      <c r="U442" s="373"/>
      <c r="V442" s="373"/>
      <c r="W442" s="373"/>
      <c r="X442" s="373"/>
      <c r="Y442" s="373"/>
      <c r="Z442" s="373"/>
      <c r="AA442" s="373"/>
      <c r="AB442" s="373"/>
    </row>
    <row r="443" ht="18.0" customHeight="1">
      <c r="A443" s="373"/>
      <c r="B443" s="373"/>
      <c r="C443" s="373"/>
      <c r="D443" s="373"/>
      <c r="E443" s="373"/>
      <c r="F443" s="528"/>
      <c r="G443" s="528"/>
      <c r="H443" s="373"/>
      <c r="I443" s="373"/>
      <c r="J443" s="373"/>
      <c r="K443" s="373"/>
      <c r="L443" s="373"/>
      <c r="M443" s="373"/>
      <c r="N443" s="373"/>
      <c r="O443" s="373"/>
      <c r="P443" s="373"/>
      <c r="Q443" s="373"/>
      <c r="R443" s="373"/>
      <c r="S443" s="373"/>
      <c r="T443" s="373"/>
      <c r="U443" s="373"/>
      <c r="V443" s="373"/>
      <c r="W443" s="373"/>
      <c r="X443" s="373"/>
      <c r="Y443" s="373"/>
      <c r="Z443" s="373"/>
      <c r="AA443" s="373"/>
      <c r="AB443" s="373"/>
    </row>
    <row r="444" ht="18.0" customHeight="1">
      <c r="A444" s="373"/>
      <c r="B444" s="373"/>
      <c r="C444" s="373"/>
      <c r="D444" s="373"/>
      <c r="E444" s="373"/>
      <c r="F444" s="528"/>
      <c r="G444" s="528"/>
      <c r="H444" s="373"/>
      <c r="I444" s="373"/>
      <c r="J444" s="373"/>
      <c r="K444" s="373"/>
      <c r="L444" s="373"/>
      <c r="M444" s="373"/>
      <c r="N444" s="373"/>
      <c r="O444" s="373"/>
      <c r="P444" s="373"/>
      <c r="Q444" s="373"/>
      <c r="R444" s="373"/>
      <c r="S444" s="373"/>
      <c r="T444" s="373"/>
      <c r="U444" s="373"/>
      <c r="V444" s="373"/>
      <c r="W444" s="373"/>
      <c r="X444" s="373"/>
      <c r="Y444" s="373"/>
      <c r="Z444" s="373"/>
      <c r="AA444" s="373"/>
      <c r="AB444" s="373"/>
    </row>
    <row r="445" ht="18.0" customHeight="1">
      <c r="A445" s="373"/>
      <c r="B445" s="373"/>
      <c r="C445" s="373"/>
      <c r="D445" s="373"/>
      <c r="E445" s="373"/>
      <c r="F445" s="528"/>
      <c r="G445" s="528"/>
      <c r="H445" s="373"/>
      <c r="I445" s="373"/>
      <c r="J445" s="373"/>
      <c r="K445" s="373"/>
      <c r="L445" s="373"/>
      <c r="M445" s="373"/>
      <c r="N445" s="373"/>
      <c r="O445" s="373"/>
      <c r="P445" s="373"/>
      <c r="Q445" s="373"/>
      <c r="R445" s="373"/>
      <c r="S445" s="373"/>
      <c r="T445" s="373"/>
      <c r="U445" s="373"/>
      <c r="V445" s="373"/>
      <c r="W445" s="373"/>
      <c r="X445" s="373"/>
      <c r="Y445" s="373"/>
      <c r="Z445" s="373"/>
      <c r="AA445" s="373"/>
      <c r="AB445" s="373"/>
    </row>
    <row r="446" ht="18.0" customHeight="1">
      <c r="A446" s="373"/>
      <c r="B446" s="373"/>
      <c r="C446" s="373"/>
      <c r="D446" s="373"/>
      <c r="E446" s="373"/>
      <c r="F446" s="528"/>
      <c r="G446" s="528"/>
      <c r="H446" s="373"/>
      <c r="I446" s="373"/>
      <c r="J446" s="373"/>
      <c r="K446" s="373"/>
      <c r="L446" s="373"/>
      <c r="M446" s="373"/>
      <c r="N446" s="373"/>
      <c r="O446" s="373"/>
      <c r="P446" s="373"/>
      <c r="Q446" s="373"/>
      <c r="R446" s="373"/>
      <c r="S446" s="373"/>
      <c r="T446" s="373"/>
      <c r="U446" s="373"/>
      <c r="V446" s="373"/>
      <c r="W446" s="373"/>
      <c r="X446" s="373"/>
      <c r="Y446" s="373"/>
      <c r="Z446" s="373"/>
      <c r="AA446" s="373"/>
      <c r="AB446" s="373"/>
    </row>
    <row r="447" ht="18.0" customHeight="1">
      <c r="A447" s="373"/>
      <c r="B447" s="373"/>
      <c r="C447" s="373"/>
      <c r="D447" s="373"/>
      <c r="E447" s="373"/>
      <c r="F447" s="528"/>
      <c r="G447" s="528"/>
      <c r="H447" s="373"/>
      <c r="I447" s="373"/>
      <c r="J447" s="373"/>
      <c r="K447" s="373"/>
      <c r="L447" s="373"/>
      <c r="M447" s="373"/>
      <c r="N447" s="373"/>
      <c r="O447" s="373"/>
      <c r="P447" s="373"/>
      <c r="Q447" s="373"/>
      <c r="R447" s="373"/>
      <c r="S447" s="373"/>
      <c r="T447" s="373"/>
      <c r="U447" s="373"/>
      <c r="V447" s="373"/>
      <c r="W447" s="373"/>
      <c r="X447" s="373"/>
      <c r="Y447" s="373"/>
      <c r="Z447" s="373"/>
      <c r="AA447" s="373"/>
      <c r="AB447" s="373"/>
    </row>
    <row r="448" ht="18.0" customHeight="1">
      <c r="A448" s="373"/>
      <c r="B448" s="373"/>
      <c r="C448" s="373"/>
      <c r="D448" s="373"/>
      <c r="E448" s="373"/>
      <c r="F448" s="528"/>
      <c r="G448" s="528"/>
      <c r="H448" s="373"/>
      <c r="I448" s="373"/>
      <c r="J448" s="373"/>
      <c r="K448" s="373"/>
      <c r="L448" s="373"/>
      <c r="M448" s="373"/>
      <c r="N448" s="373"/>
      <c r="O448" s="373"/>
      <c r="P448" s="373"/>
      <c r="Q448" s="373"/>
      <c r="R448" s="373"/>
      <c r="S448" s="373"/>
      <c r="T448" s="373"/>
      <c r="U448" s="373"/>
      <c r="V448" s="373"/>
      <c r="W448" s="373"/>
      <c r="X448" s="373"/>
      <c r="Y448" s="373"/>
      <c r="Z448" s="373"/>
      <c r="AA448" s="373"/>
      <c r="AB448" s="373"/>
    </row>
    <row r="449" ht="18.0" customHeight="1">
      <c r="A449" s="373"/>
      <c r="B449" s="373"/>
      <c r="C449" s="373"/>
      <c r="D449" s="373"/>
      <c r="E449" s="373"/>
      <c r="F449" s="528"/>
      <c r="G449" s="528"/>
      <c r="H449" s="373"/>
      <c r="I449" s="373"/>
      <c r="J449" s="373"/>
      <c r="K449" s="373"/>
      <c r="L449" s="373"/>
      <c r="M449" s="373"/>
      <c r="N449" s="373"/>
      <c r="O449" s="373"/>
      <c r="P449" s="373"/>
      <c r="Q449" s="373"/>
      <c r="R449" s="373"/>
      <c r="S449" s="373"/>
      <c r="T449" s="373"/>
      <c r="U449" s="373"/>
      <c r="V449" s="373"/>
      <c r="W449" s="373"/>
      <c r="X449" s="373"/>
      <c r="Y449" s="373"/>
      <c r="Z449" s="373"/>
      <c r="AA449" s="373"/>
      <c r="AB449" s="373"/>
    </row>
    <row r="450" ht="18.0" customHeight="1">
      <c r="A450" s="373"/>
      <c r="B450" s="373"/>
      <c r="C450" s="373"/>
      <c r="D450" s="373"/>
      <c r="E450" s="373"/>
      <c r="F450" s="528"/>
      <c r="G450" s="528"/>
      <c r="H450" s="373"/>
      <c r="I450" s="373"/>
      <c r="J450" s="373"/>
      <c r="K450" s="373"/>
      <c r="L450" s="373"/>
      <c r="M450" s="373"/>
      <c r="N450" s="373"/>
      <c r="O450" s="373"/>
      <c r="P450" s="373"/>
      <c r="Q450" s="373"/>
      <c r="R450" s="373"/>
      <c r="S450" s="373"/>
      <c r="T450" s="373"/>
      <c r="U450" s="373"/>
      <c r="V450" s="373"/>
      <c r="W450" s="373"/>
      <c r="X450" s="373"/>
      <c r="Y450" s="373"/>
      <c r="Z450" s="373"/>
      <c r="AA450" s="373"/>
      <c r="AB450" s="373"/>
    </row>
    <row r="451" ht="18.0" customHeight="1">
      <c r="A451" s="373"/>
      <c r="B451" s="373"/>
      <c r="C451" s="373"/>
      <c r="D451" s="373"/>
      <c r="E451" s="373"/>
      <c r="F451" s="528"/>
      <c r="G451" s="528"/>
      <c r="H451" s="373"/>
      <c r="I451" s="373"/>
      <c r="J451" s="373"/>
      <c r="K451" s="373"/>
      <c r="L451" s="373"/>
      <c r="M451" s="373"/>
      <c r="N451" s="373"/>
      <c r="O451" s="373"/>
      <c r="P451" s="373"/>
      <c r="Q451" s="373"/>
      <c r="R451" s="373"/>
      <c r="S451" s="373"/>
      <c r="T451" s="373"/>
      <c r="U451" s="373"/>
      <c r="V451" s="373"/>
      <c r="W451" s="373"/>
      <c r="X451" s="373"/>
      <c r="Y451" s="373"/>
      <c r="Z451" s="373"/>
      <c r="AA451" s="373"/>
      <c r="AB451" s="373"/>
    </row>
    <row r="452" ht="18.0" customHeight="1">
      <c r="A452" s="373"/>
      <c r="B452" s="373"/>
      <c r="C452" s="373"/>
      <c r="D452" s="373"/>
      <c r="E452" s="373"/>
      <c r="F452" s="528"/>
      <c r="G452" s="528"/>
      <c r="H452" s="373"/>
      <c r="I452" s="373"/>
      <c r="J452" s="373"/>
      <c r="K452" s="373"/>
      <c r="L452" s="373"/>
      <c r="M452" s="373"/>
      <c r="N452" s="373"/>
      <c r="O452" s="373"/>
      <c r="P452" s="373"/>
      <c r="Q452" s="373"/>
      <c r="R452" s="373"/>
      <c r="S452" s="373"/>
      <c r="T452" s="373"/>
      <c r="U452" s="373"/>
      <c r="V452" s="373"/>
      <c r="W452" s="373"/>
      <c r="X452" s="373"/>
      <c r="Y452" s="373"/>
      <c r="Z452" s="373"/>
      <c r="AA452" s="373"/>
      <c r="AB452" s="373"/>
    </row>
    <row r="453" ht="18.0" customHeight="1">
      <c r="A453" s="373"/>
      <c r="B453" s="373"/>
      <c r="C453" s="373"/>
      <c r="D453" s="373"/>
      <c r="E453" s="373"/>
      <c r="F453" s="528"/>
      <c r="G453" s="528"/>
      <c r="H453" s="373"/>
      <c r="I453" s="373"/>
      <c r="J453" s="373"/>
      <c r="K453" s="373"/>
      <c r="L453" s="373"/>
      <c r="M453" s="373"/>
      <c r="N453" s="373"/>
      <c r="O453" s="373"/>
      <c r="P453" s="373"/>
      <c r="Q453" s="373"/>
      <c r="R453" s="373"/>
      <c r="S453" s="373"/>
      <c r="T453" s="373"/>
      <c r="U453" s="373"/>
      <c r="V453" s="373"/>
      <c r="W453" s="373"/>
      <c r="X453" s="373"/>
      <c r="Y453" s="373"/>
      <c r="Z453" s="373"/>
      <c r="AA453" s="373"/>
      <c r="AB453" s="373"/>
    </row>
    <row r="454" ht="18.0" customHeight="1">
      <c r="A454" s="373"/>
      <c r="B454" s="373"/>
      <c r="C454" s="373"/>
      <c r="D454" s="373"/>
      <c r="E454" s="373"/>
      <c r="F454" s="528"/>
      <c r="G454" s="528"/>
      <c r="H454" s="373"/>
      <c r="I454" s="373"/>
      <c r="J454" s="373"/>
      <c r="K454" s="373"/>
      <c r="L454" s="373"/>
      <c r="M454" s="373"/>
      <c r="N454" s="373"/>
      <c r="O454" s="373"/>
      <c r="P454" s="373"/>
      <c r="Q454" s="373"/>
      <c r="R454" s="373"/>
      <c r="S454" s="373"/>
      <c r="T454" s="373"/>
      <c r="U454" s="373"/>
      <c r="V454" s="373"/>
      <c r="W454" s="373"/>
      <c r="X454" s="373"/>
      <c r="Y454" s="373"/>
      <c r="Z454" s="373"/>
      <c r="AA454" s="373"/>
      <c r="AB454" s="373"/>
    </row>
    <row r="455" ht="18.0" customHeight="1">
      <c r="A455" s="373"/>
      <c r="B455" s="373"/>
      <c r="C455" s="373"/>
      <c r="D455" s="373"/>
      <c r="E455" s="373"/>
      <c r="F455" s="528"/>
      <c r="G455" s="528"/>
      <c r="H455" s="373"/>
      <c r="I455" s="373"/>
      <c r="J455" s="373"/>
      <c r="K455" s="373"/>
      <c r="L455" s="373"/>
      <c r="M455" s="373"/>
      <c r="N455" s="373"/>
      <c r="O455" s="373"/>
      <c r="P455" s="373"/>
      <c r="Q455" s="373"/>
      <c r="R455" s="373"/>
      <c r="S455" s="373"/>
      <c r="T455" s="373"/>
      <c r="U455" s="373"/>
      <c r="V455" s="373"/>
      <c r="W455" s="373"/>
      <c r="X455" s="373"/>
      <c r="Y455" s="373"/>
      <c r="Z455" s="373"/>
      <c r="AA455" s="373"/>
      <c r="AB455" s="373"/>
    </row>
    <row r="456" ht="18.0" customHeight="1">
      <c r="A456" s="373"/>
      <c r="B456" s="373"/>
      <c r="C456" s="373"/>
      <c r="D456" s="373"/>
      <c r="E456" s="373"/>
      <c r="F456" s="528"/>
      <c r="G456" s="528"/>
      <c r="H456" s="373"/>
      <c r="I456" s="373"/>
      <c r="J456" s="373"/>
      <c r="K456" s="373"/>
      <c r="L456" s="373"/>
      <c r="M456" s="373"/>
      <c r="N456" s="373"/>
      <c r="O456" s="373"/>
      <c r="P456" s="373"/>
      <c r="Q456" s="373"/>
      <c r="R456" s="373"/>
      <c r="S456" s="373"/>
      <c r="T456" s="373"/>
      <c r="U456" s="373"/>
      <c r="V456" s="373"/>
      <c r="W456" s="373"/>
      <c r="X456" s="373"/>
      <c r="Y456" s="373"/>
      <c r="Z456" s="373"/>
      <c r="AA456" s="373"/>
      <c r="AB456" s="373"/>
    </row>
    <row r="457" ht="18.0" customHeight="1">
      <c r="A457" s="373"/>
      <c r="B457" s="373"/>
      <c r="C457" s="373"/>
      <c r="D457" s="373"/>
      <c r="E457" s="373"/>
      <c r="F457" s="528"/>
      <c r="G457" s="528"/>
      <c r="H457" s="373"/>
      <c r="I457" s="373"/>
      <c r="J457" s="373"/>
      <c r="K457" s="373"/>
      <c r="L457" s="373"/>
      <c r="M457" s="373"/>
      <c r="N457" s="373"/>
      <c r="O457" s="373"/>
      <c r="P457" s="373"/>
      <c r="Q457" s="373"/>
      <c r="R457" s="373"/>
      <c r="S457" s="373"/>
      <c r="T457" s="373"/>
      <c r="U457" s="373"/>
      <c r="V457" s="373"/>
      <c r="W457" s="373"/>
      <c r="X457" s="373"/>
      <c r="Y457" s="373"/>
      <c r="Z457" s="373"/>
      <c r="AA457" s="373"/>
      <c r="AB457" s="373"/>
    </row>
    <row r="458" ht="18.0" customHeight="1">
      <c r="A458" s="373"/>
      <c r="B458" s="373"/>
      <c r="C458" s="373"/>
      <c r="D458" s="373"/>
      <c r="E458" s="373"/>
      <c r="F458" s="528"/>
      <c r="G458" s="528"/>
      <c r="H458" s="373"/>
      <c r="I458" s="373"/>
      <c r="J458" s="373"/>
      <c r="K458" s="373"/>
      <c r="L458" s="373"/>
      <c r="M458" s="373"/>
      <c r="N458" s="373"/>
      <c r="O458" s="373"/>
      <c r="P458" s="373"/>
      <c r="Q458" s="373"/>
      <c r="R458" s="373"/>
      <c r="S458" s="373"/>
      <c r="T458" s="373"/>
      <c r="U458" s="373"/>
      <c r="V458" s="373"/>
      <c r="W458" s="373"/>
      <c r="X458" s="373"/>
      <c r="Y458" s="373"/>
      <c r="Z458" s="373"/>
      <c r="AA458" s="373"/>
      <c r="AB458" s="373"/>
    </row>
    <row r="459" ht="18.0" customHeight="1">
      <c r="A459" s="373"/>
      <c r="B459" s="373"/>
      <c r="C459" s="373"/>
      <c r="D459" s="373"/>
      <c r="E459" s="373"/>
      <c r="F459" s="528"/>
      <c r="G459" s="528"/>
      <c r="H459" s="373"/>
      <c r="I459" s="373"/>
      <c r="J459" s="373"/>
      <c r="K459" s="373"/>
      <c r="L459" s="373"/>
      <c r="M459" s="373"/>
      <c r="N459" s="373"/>
      <c r="O459" s="373"/>
      <c r="P459" s="373"/>
      <c r="Q459" s="373"/>
      <c r="R459" s="373"/>
      <c r="S459" s="373"/>
      <c r="T459" s="373"/>
      <c r="U459" s="373"/>
      <c r="V459" s="373"/>
      <c r="W459" s="373"/>
      <c r="X459" s="373"/>
      <c r="Y459" s="373"/>
      <c r="Z459" s="373"/>
      <c r="AA459" s="373"/>
      <c r="AB459" s="373"/>
    </row>
    <row r="460" ht="18.0" customHeight="1">
      <c r="A460" s="373"/>
      <c r="B460" s="373"/>
      <c r="C460" s="373"/>
      <c r="D460" s="373"/>
      <c r="E460" s="373"/>
      <c r="F460" s="528"/>
      <c r="G460" s="528"/>
      <c r="H460" s="373"/>
      <c r="I460" s="373"/>
      <c r="J460" s="373"/>
      <c r="K460" s="373"/>
      <c r="L460" s="373"/>
      <c r="M460" s="373"/>
      <c r="N460" s="373"/>
      <c r="O460" s="373"/>
      <c r="P460" s="373"/>
      <c r="Q460" s="373"/>
      <c r="R460" s="373"/>
      <c r="S460" s="373"/>
      <c r="T460" s="373"/>
      <c r="U460" s="373"/>
      <c r="V460" s="373"/>
      <c r="W460" s="373"/>
      <c r="X460" s="373"/>
      <c r="Y460" s="373"/>
      <c r="Z460" s="373"/>
      <c r="AA460" s="373"/>
      <c r="AB460" s="373"/>
    </row>
    <row r="461" ht="18.0" customHeight="1">
      <c r="A461" s="373"/>
      <c r="B461" s="373"/>
      <c r="C461" s="373"/>
      <c r="D461" s="373"/>
      <c r="E461" s="373"/>
      <c r="F461" s="528"/>
      <c r="G461" s="528"/>
      <c r="H461" s="373"/>
      <c r="I461" s="373"/>
      <c r="J461" s="373"/>
      <c r="K461" s="373"/>
      <c r="L461" s="373"/>
      <c r="M461" s="373"/>
      <c r="N461" s="373"/>
      <c r="O461" s="373"/>
      <c r="P461" s="373"/>
      <c r="Q461" s="373"/>
      <c r="R461" s="373"/>
      <c r="S461" s="373"/>
      <c r="T461" s="373"/>
      <c r="U461" s="373"/>
      <c r="V461" s="373"/>
      <c r="W461" s="373"/>
      <c r="X461" s="373"/>
      <c r="Y461" s="373"/>
      <c r="Z461" s="373"/>
      <c r="AA461" s="373"/>
      <c r="AB461" s="373"/>
    </row>
    <row r="462" ht="18.0" customHeight="1">
      <c r="A462" s="373"/>
      <c r="B462" s="373"/>
      <c r="C462" s="373"/>
      <c r="D462" s="373"/>
      <c r="E462" s="373"/>
      <c r="F462" s="528"/>
      <c r="G462" s="528"/>
      <c r="H462" s="373"/>
      <c r="I462" s="373"/>
      <c r="J462" s="373"/>
      <c r="K462" s="373"/>
      <c r="L462" s="373"/>
      <c r="M462" s="373"/>
      <c r="N462" s="373"/>
      <c r="O462" s="373"/>
      <c r="P462" s="373"/>
      <c r="Q462" s="373"/>
      <c r="R462" s="373"/>
      <c r="S462" s="373"/>
      <c r="T462" s="373"/>
      <c r="U462" s="373"/>
      <c r="V462" s="373"/>
      <c r="W462" s="373"/>
      <c r="X462" s="373"/>
      <c r="Y462" s="373"/>
      <c r="Z462" s="373"/>
      <c r="AA462" s="373"/>
      <c r="AB462" s="373"/>
    </row>
    <row r="463" ht="18.0" customHeight="1">
      <c r="A463" s="373"/>
      <c r="B463" s="373"/>
      <c r="C463" s="373"/>
      <c r="D463" s="373"/>
      <c r="E463" s="373"/>
      <c r="F463" s="528"/>
      <c r="G463" s="528"/>
      <c r="H463" s="373"/>
      <c r="I463" s="373"/>
      <c r="J463" s="373"/>
      <c r="K463" s="373"/>
      <c r="L463" s="373"/>
      <c r="M463" s="373"/>
      <c r="N463" s="373"/>
      <c r="O463" s="373"/>
      <c r="P463" s="373"/>
      <c r="Q463" s="373"/>
      <c r="R463" s="373"/>
      <c r="S463" s="373"/>
      <c r="T463" s="373"/>
      <c r="U463" s="373"/>
      <c r="V463" s="373"/>
      <c r="W463" s="373"/>
      <c r="X463" s="373"/>
      <c r="Y463" s="373"/>
      <c r="Z463" s="373"/>
      <c r="AA463" s="373"/>
      <c r="AB463" s="373"/>
    </row>
    <row r="464" ht="18.0" customHeight="1">
      <c r="A464" s="373"/>
      <c r="B464" s="373"/>
      <c r="C464" s="373"/>
      <c r="D464" s="373"/>
      <c r="E464" s="373"/>
      <c r="F464" s="528"/>
      <c r="G464" s="528"/>
      <c r="H464" s="373"/>
      <c r="I464" s="373"/>
      <c r="J464" s="373"/>
      <c r="K464" s="373"/>
      <c r="L464" s="373"/>
      <c r="M464" s="373"/>
      <c r="N464" s="373"/>
      <c r="O464" s="373"/>
      <c r="P464" s="373"/>
      <c r="Q464" s="373"/>
      <c r="R464" s="373"/>
      <c r="S464" s="373"/>
      <c r="T464" s="373"/>
      <c r="U464" s="373"/>
      <c r="V464" s="373"/>
      <c r="W464" s="373"/>
      <c r="X464" s="373"/>
      <c r="Y464" s="373"/>
      <c r="Z464" s="373"/>
      <c r="AA464" s="373"/>
      <c r="AB464" s="373"/>
    </row>
    <row r="465" ht="18.0" customHeight="1">
      <c r="A465" s="373"/>
      <c r="B465" s="373"/>
      <c r="C465" s="373"/>
      <c r="D465" s="373"/>
      <c r="E465" s="373"/>
      <c r="F465" s="528"/>
      <c r="G465" s="528"/>
      <c r="H465" s="373"/>
      <c r="I465" s="373"/>
      <c r="J465" s="373"/>
      <c r="K465" s="373"/>
      <c r="L465" s="373"/>
      <c r="M465" s="373"/>
      <c r="N465" s="373"/>
      <c r="O465" s="373"/>
      <c r="P465" s="373"/>
      <c r="Q465" s="373"/>
      <c r="R465" s="373"/>
      <c r="S465" s="373"/>
      <c r="T465" s="373"/>
      <c r="U465" s="373"/>
      <c r="V465" s="373"/>
      <c r="W465" s="373"/>
      <c r="X465" s="373"/>
      <c r="Y465" s="373"/>
      <c r="Z465" s="373"/>
      <c r="AA465" s="373"/>
      <c r="AB465" s="373"/>
    </row>
    <row r="466" ht="18.0" customHeight="1">
      <c r="A466" s="373"/>
      <c r="B466" s="373"/>
      <c r="C466" s="373"/>
      <c r="D466" s="373"/>
      <c r="E466" s="373"/>
      <c r="F466" s="528"/>
      <c r="G466" s="528"/>
      <c r="H466" s="373"/>
      <c r="I466" s="373"/>
      <c r="J466" s="373"/>
      <c r="K466" s="373"/>
      <c r="L466" s="373"/>
      <c r="M466" s="373"/>
      <c r="N466" s="373"/>
      <c r="O466" s="373"/>
      <c r="P466" s="373"/>
      <c r="Q466" s="373"/>
      <c r="R466" s="373"/>
      <c r="S466" s="373"/>
      <c r="T466" s="373"/>
      <c r="U466" s="373"/>
      <c r="V466" s="373"/>
      <c r="W466" s="373"/>
      <c r="X466" s="373"/>
      <c r="Y466" s="373"/>
      <c r="Z466" s="373"/>
      <c r="AA466" s="373"/>
      <c r="AB466" s="373"/>
    </row>
    <row r="467" ht="18.0" customHeight="1">
      <c r="A467" s="373"/>
      <c r="B467" s="373"/>
      <c r="C467" s="373"/>
      <c r="D467" s="373"/>
      <c r="E467" s="373"/>
      <c r="F467" s="528"/>
      <c r="G467" s="528"/>
      <c r="H467" s="373"/>
      <c r="I467" s="373"/>
      <c r="J467" s="373"/>
      <c r="K467" s="373"/>
      <c r="L467" s="373"/>
      <c r="M467" s="373"/>
      <c r="N467" s="373"/>
      <c r="O467" s="373"/>
      <c r="P467" s="373"/>
      <c r="Q467" s="373"/>
      <c r="R467" s="373"/>
      <c r="S467" s="373"/>
      <c r="T467" s="373"/>
      <c r="U467" s="373"/>
      <c r="V467" s="373"/>
      <c r="W467" s="373"/>
      <c r="X467" s="373"/>
      <c r="Y467" s="373"/>
      <c r="Z467" s="373"/>
      <c r="AA467" s="373"/>
      <c r="AB467" s="373"/>
    </row>
    <row r="468" ht="18.0" customHeight="1">
      <c r="A468" s="373"/>
      <c r="B468" s="373"/>
      <c r="C468" s="373"/>
      <c r="D468" s="373"/>
      <c r="E468" s="373"/>
      <c r="F468" s="528"/>
      <c r="G468" s="528"/>
      <c r="H468" s="373"/>
      <c r="I468" s="373"/>
      <c r="J468" s="373"/>
      <c r="K468" s="373"/>
      <c r="L468" s="373"/>
      <c r="M468" s="373"/>
      <c r="N468" s="373"/>
      <c r="O468" s="373"/>
      <c r="P468" s="373"/>
      <c r="Q468" s="373"/>
      <c r="R468" s="373"/>
      <c r="S468" s="373"/>
      <c r="T468" s="373"/>
      <c r="U468" s="373"/>
      <c r="V468" s="373"/>
      <c r="W468" s="373"/>
      <c r="X468" s="373"/>
      <c r="Y468" s="373"/>
      <c r="Z468" s="373"/>
      <c r="AA468" s="373"/>
      <c r="AB468" s="373"/>
    </row>
    <row r="469" ht="18.0" customHeight="1">
      <c r="A469" s="373"/>
      <c r="B469" s="373"/>
      <c r="C469" s="373"/>
      <c r="D469" s="373"/>
      <c r="E469" s="373"/>
      <c r="F469" s="528"/>
      <c r="G469" s="528"/>
      <c r="H469" s="373"/>
      <c r="I469" s="373"/>
      <c r="J469" s="373"/>
      <c r="K469" s="373"/>
      <c r="L469" s="373"/>
      <c r="M469" s="373"/>
      <c r="N469" s="373"/>
      <c r="O469" s="373"/>
      <c r="P469" s="373"/>
      <c r="Q469" s="373"/>
      <c r="R469" s="373"/>
      <c r="S469" s="373"/>
      <c r="T469" s="373"/>
      <c r="U469" s="373"/>
      <c r="V469" s="373"/>
      <c r="W469" s="373"/>
      <c r="X469" s="373"/>
      <c r="Y469" s="373"/>
      <c r="Z469" s="373"/>
      <c r="AA469" s="373"/>
      <c r="AB469" s="373"/>
    </row>
    <row r="470" ht="18.0" customHeight="1">
      <c r="A470" s="373"/>
      <c r="B470" s="373"/>
      <c r="C470" s="373"/>
      <c r="D470" s="373"/>
      <c r="E470" s="373"/>
      <c r="F470" s="528"/>
      <c r="G470" s="528"/>
      <c r="H470" s="373"/>
      <c r="I470" s="373"/>
      <c r="J470" s="373"/>
      <c r="K470" s="373"/>
      <c r="L470" s="373"/>
      <c r="M470" s="373"/>
      <c r="N470" s="373"/>
      <c r="O470" s="373"/>
      <c r="P470" s="373"/>
      <c r="Q470" s="373"/>
      <c r="R470" s="373"/>
      <c r="S470" s="373"/>
      <c r="T470" s="373"/>
      <c r="U470" s="373"/>
      <c r="V470" s="373"/>
      <c r="W470" s="373"/>
      <c r="X470" s="373"/>
      <c r="Y470" s="373"/>
      <c r="Z470" s="373"/>
      <c r="AA470" s="373"/>
      <c r="AB470" s="373"/>
    </row>
    <row r="471" ht="18.0" customHeight="1">
      <c r="A471" s="373"/>
      <c r="B471" s="373"/>
      <c r="C471" s="373"/>
      <c r="D471" s="373"/>
      <c r="E471" s="373"/>
      <c r="F471" s="528"/>
      <c r="G471" s="528"/>
      <c r="H471" s="373"/>
      <c r="I471" s="373"/>
      <c r="J471" s="373"/>
      <c r="K471" s="373"/>
      <c r="L471" s="373"/>
      <c r="M471" s="373"/>
      <c r="N471" s="373"/>
      <c r="O471" s="373"/>
      <c r="P471" s="373"/>
      <c r="Q471" s="373"/>
      <c r="R471" s="373"/>
      <c r="S471" s="373"/>
      <c r="T471" s="373"/>
      <c r="U471" s="373"/>
      <c r="V471" s="373"/>
      <c r="W471" s="373"/>
      <c r="X471" s="373"/>
      <c r="Y471" s="373"/>
      <c r="Z471" s="373"/>
      <c r="AA471" s="373"/>
      <c r="AB471" s="373"/>
    </row>
    <row r="472" ht="18.0" customHeight="1">
      <c r="A472" s="373"/>
      <c r="B472" s="373"/>
      <c r="C472" s="373"/>
      <c r="D472" s="373"/>
      <c r="E472" s="373"/>
      <c r="F472" s="528"/>
      <c r="G472" s="528"/>
      <c r="H472" s="373"/>
      <c r="I472" s="373"/>
      <c r="J472" s="373"/>
      <c r="K472" s="373"/>
      <c r="L472" s="373"/>
      <c r="M472" s="373"/>
      <c r="N472" s="373"/>
      <c r="O472" s="373"/>
      <c r="P472" s="373"/>
      <c r="Q472" s="373"/>
      <c r="R472" s="373"/>
      <c r="S472" s="373"/>
      <c r="T472" s="373"/>
      <c r="U472" s="373"/>
      <c r="V472" s="373"/>
      <c r="W472" s="373"/>
      <c r="X472" s="373"/>
      <c r="Y472" s="373"/>
      <c r="Z472" s="373"/>
      <c r="AA472" s="373"/>
      <c r="AB472" s="373"/>
    </row>
    <row r="473" ht="18.0" customHeight="1">
      <c r="A473" s="373"/>
      <c r="B473" s="373"/>
      <c r="C473" s="373"/>
      <c r="D473" s="373"/>
      <c r="E473" s="373"/>
      <c r="F473" s="528"/>
      <c r="G473" s="528"/>
      <c r="H473" s="373"/>
      <c r="I473" s="373"/>
      <c r="J473" s="373"/>
      <c r="K473" s="373"/>
      <c r="L473" s="373"/>
      <c r="M473" s="373"/>
      <c r="N473" s="373"/>
      <c r="O473" s="373"/>
      <c r="P473" s="373"/>
      <c r="Q473" s="373"/>
      <c r="R473" s="373"/>
      <c r="S473" s="373"/>
      <c r="T473" s="373"/>
      <c r="U473" s="373"/>
      <c r="V473" s="373"/>
      <c r="W473" s="373"/>
      <c r="X473" s="373"/>
      <c r="Y473" s="373"/>
      <c r="Z473" s="373"/>
      <c r="AA473" s="373"/>
      <c r="AB473" s="373"/>
    </row>
    <row r="474" ht="18.0" customHeight="1">
      <c r="A474" s="373"/>
      <c r="B474" s="373"/>
      <c r="C474" s="373"/>
      <c r="D474" s="373"/>
      <c r="E474" s="373"/>
      <c r="F474" s="528"/>
      <c r="G474" s="528"/>
      <c r="H474" s="373"/>
      <c r="I474" s="373"/>
      <c r="J474" s="373"/>
      <c r="K474" s="373"/>
      <c r="L474" s="373"/>
      <c r="M474" s="373"/>
      <c r="N474" s="373"/>
      <c r="O474" s="373"/>
      <c r="P474" s="373"/>
      <c r="Q474" s="373"/>
      <c r="R474" s="373"/>
      <c r="S474" s="373"/>
      <c r="T474" s="373"/>
      <c r="U474" s="373"/>
      <c r="V474" s="373"/>
      <c r="W474" s="373"/>
      <c r="X474" s="373"/>
      <c r="Y474" s="373"/>
      <c r="Z474" s="373"/>
      <c r="AA474" s="373"/>
      <c r="AB474" s="373"/>
    </row>
    <row r="475" ht="18.0" customHeight="1">
      <c r="A475" s="373"/>
      <c r="B475" s="373"/>
      <c r="C475" s="373"/>
      <c r="D475" s="373"/>
      <c r="E475" s="373"/>
      <c r="F475" s="528"/>
      <c r="G475" s="528"/>
      <c r="H475" s="373"/>
      <c r="I475" s="373"/>
      <c r="J475" s="373"/>
      <c r="K475" s="373"/>
      <c r="L475" s="373"/>
      <c r="M475" s="373"/>
      <c r="N475" s="373"/>
      <c r="O475" s="373"/>
      <c r="P475" s="373"/>
      <c r="Q475" s="373"/>
      <c r="R475" s="373"/>
      <c r="S475" s="373"/>
      <c r="T475" s="373"/>
      <c r="U475" s="373"/>
      <c r="V475" s="373"/>
      <c r="W475" s="373"/>
      <c r="X475" s="373"/>
      <c r="Y475" s="373"/>
      <c r="Z475" s="373"/>
      <c r="AA475" s="373"/>
      <c r="AB475" s="373"/>
    </row>
    <row r="476" ht="18.0" customHeight="1">
      <c r="A476" s="373"/>
      <c r="B476" s="373"/>
      <c r="C476" s="373"/>
      <c r="D476" s="373"/>
      <c r="E476" s="373"/>
      <c r="F476" s="528"/>
      <c r="G476" s="528"/>
      <c r="H476" s="373"/>
      <c r="I476" s="373"/>
      <c r="J476" s="373"/>
      <c r="K476" s="373"/>
      <c r="L476" s="373"/>
      <c r="M476" s="373"/>
      <c r="N476" s="373"/>
      <c r="O476" s="373"/>
      <c r="P476" s="373"/>
      <c r="Q476" s="373"/>
      <c r="R476" s="373"/>
      <c r="S476" s="373"/>
      <c r="T476" s="373"/>
      <c r="U476" s="373"/>
      <c r="V476" s="373"/>
      <c r="W476" s="373"/>
      <c r="X476" s="373"/>
      <c r="Y476" s="373"/>
      <c r="Z476" s="373"/>
      <c r="AA476" s="373"/>
      <c r="AB476" s="373"/>
    </row>
    <row r="477" ht="18.0" customHeight="1">
      <c r="A477" s="373"/>
      <c r="B477" s="373"/>
      <c r="C477" s="373"/>
      <c r="D477" s="373"/>
      <c r="E477" s="373"/>
      <c r="F477" s="528"/>
      <c r="G477" s="528"/>
      <c r="H477" s="373"/>
      <c r="I477" s="373"/>
      <c r="J477" s="373"/>
      <c r="K477" s="373"/>
      <c r="L477" s="373"/>
      <c r="M477" s="373"/>
      <c r="N477" s="373"/>
      <c r="O477" s="373"/>
      <c r="P477" s="373"/>
      <c r="Q477" s="373"/>
      <c r="R477" s="373"/>
      <c r="S477" s="373"/>
      <c r="T477" s="373"/>
      <c r="U477" s="373"/>
      <c r="V477" s="373"/>
      <c r="W477" s="373"/>
      <c r="X477" s="373"/>
      <c r="Y477" s="373"/>
      <c r="Z477" s="373"/>
      <c r="AA477" s="373"/>
      <c r="AB477" s="373"/>
    </row>
    <row r="478" ht="18.0" customHeight="1">
      <c r="A478" s="373"/>
      <c r="B478" s="373"/>
      <c r="C478" s="373"/>
      <c r="D478" s="373"/>
      <c r="E478" s="373"/>
      <c r="F478" s="528"/>
      <c r="G478" s="528"/>
      <c r="H478" s="373"/>
      <c r="I478" s="373"/>
      <c r="J478" s="373"/>
      <c r="K478" s="373"/>
      <c r="L478" s="373"/>
      <c r="M478" s="373"/>
      <c r="N478" s="373"/>
      <c r="O478" s="373"/>
      <c r="P478" s="373"/>
      <c r="Q478" s="373"/>
      <c r="R478" s="373"/>
      <c r="S478" s="373"/>
      <c r="T478" s="373"/>
      <c r="U478" s="373"/>
      <c r="V478" s="373"/>
      <c r="W478" s="373"/>
      <c r="X478" s="373"/>
      <c r="Y478" s="373"/>
      <c r="Z478" s="373"/>
      <c r="AA478" s="373"/>
      <c r="AB478" s="373"/>
    </row>
    <row r="479" ht="18.0" customHeight="1">
      <c r="A479" s="373"/>
      <c r="B479" s="373"/>
      <c r="C479" s="373"/>
      <c r="D479" s="373"/>
      <c r="E479" s="373"/>
      <c r="F479" s="528"/>
      <c r="G479" s="528"/>
      <c r="H479" s="373"/>
      <c r="I479" s="373"/>
      <c r="J479" s="373"/>
      <c r="K479" s="373"/>
      <c r="L479" s="373"/>
      <c r="M479" s="373"/>
      <c r="N479" s="373"/>
      <c r="O479" s="373"/>
      <c r="P479" s="373"/>
      <c r="Q479" s="373"/>
      <c r="R479" s="373"/>
      <c r="S479" s="373"/>
      <c r="T479" s="373"/>
      <c r="U479" s="373"/>
      <c r="V479" s="373"/>
      <c r="W479" s="373"/>
      <c r="X479" s="373"/>
      <c r="Y479" s="373"/>
      <c r="Z479" s="373"/>
      <c r="AA479" s="373"/>
      <c r="AB479" s="373"/>
    </row>
    <row r="480" ht="18.0" customHeight="1">
      <c r="A480" s="373"/>
      <c r="B480" s="373"/>
      <c r="C480" s="373"/>
      <c r="D480" s="373"/>
      <c r="E480" s="373"/>
      <c r="F480" s="528"/>
      <c r="G480" s="528"/>
      <c r="H480" s="373"/>
      <c r="I480" s="373"/>
      <c r="J480" s="373"/>
      <c r="K480" s="373"/>
      <c r="L480" s="373"/>
      <c r="M480" s="373"/>
      <c r="N480" s="373"/>
      <c r="O480" s="373"/>
      <c r="P480" s="373"/>
      <c r="Q480" s="373"/>
      <c r="R480" s="373"/>
      <c r="S480" s="373"/>
      <c r="T480" s="373"/>
      <c r="U480" s="373"/>
      <c r="V480" s="373"/>
      <c r="W480" s="373"/>
      <c r="X480" s="373"/>
      <c r="Y480" s="373"/>
      <c r="Z480" s="373"/>
      <c r="AA480" s="373"/>
      <c r="AB480" s="373"/>
    </row>
    <row r="481" ht="18.0" customHeight="1">
      <c r="A481" s="373"/>
      <c r="B481" s="373"/>
      <c r="C481" s="373"/>
      <c r="D481" s="373"/>
      <c r="E481" s="373"/>
      <c r="F481" s="528"/>
      <c r="G481" s="528"/>
      <c r="H481" s="373"/>
      <c r="I481" s="373"/>
      <c r="J481" s="373"/>
      <c r="K481" s="373"/>
      <c r="L481" s="373"/>
      <c r="M481" s="373"/>
      <c r="N481" s="373"/>
      <c r="O481" s="373"/>
      <c r="P481" s="373"/>
      <c r="Q481" s="373"/>
      <c r="R481" s="373"/>
      <c r="S481" s="373"/>
      <c r="T481" s="373"/>
      <c r="U481" s="373"/>
      <c r="V481" s="373"/>
      <c r="W481" s="373"/>
      <c r="X481" s="373"/>
      <c r="Y481" s="373"/>
      <c r="Z481" s="373"/>
      <c r="AA481" s="373"/>
      <c r="AB481" s="373"/>
    </row>
    <row r="482" ht="18.0" customHeight="1">
      <c r="A482" s="373"/>
      <c r="B482" s="373"/>
      <c r="C482" s="373"/>
      <c r="D482" s="373"/>
      <c r="E482" s="373"/>
      <c r="F482" s="528"/>
      <c r="G482" s="528"/>
      <c r="H482" s="373"/>
      <c r="I482" s="373"/>
      <c r="J482" s="373"/>
      <c r="K482" s="373"/>
      <c r="L482" s="373"/>
      <c r="M482" s="373"/>
      <c r="N482" s="373"/>
      <c r="O482" s="373"/>
      <c r="P482" s="373"/>
      <c r="Q482" s="373"/>
      <c r="R482" s="373"/>
      <c r="S482" s="373"/>
      <c r="T482" s="373"/>
      <c r="U482" s="373"/>
      <c r="V482" s="373"/>
      <c r="W482" s="373"/>
      <c r="X482" s="373"/>
      <c r="Y482" s="373"/>
      <c r="Z482" s="373"/>
      <c r="AA482" s="373"/>
      <c r="AB482" s="373"/>
    </row>
    <row r="483" ht="18.0" customHeight="1">
      <c r="A483" s="373"/>
      <c r="B483" s="373"/>
      <c r="C483" s="373"/>
      <c r="D483" s="373"/>
      <c r="E483" s="373"/>
      <c r="F483" s="528"/>
      <c r="G483" s="528"/>
      <c r="H483" s="373"/>
      <c r="I483" s="373"/>
      <c r="J483" s="373"/>
      <c r="K483" s="373"/>
      <c r="L483" s="373"/>
      <c r="M483" s="373"/>
      <c r="N483" s="373"/>
      <c r="O483" s="373"/>
      <c r="P483" s="373"/>
      <c r="Q483" s="373"/>
      <c r="R483" s="373"/>
      <c r="S483" s="373"/>
      <c r="T483" s="373"/>
      <c r="U483" s="373"/>
      <c r="V483" s="373"/>
      <c r="W483" s="373"/>
      <c r="X483" s="373"/>
      <c r="Y483" s="373"/>
      <c r="Z483" s="373"/>
      <c r="AA483" s="373"/>
      <c r="AB483" s="373"/>
    </row>
    <row r="484" ht="18.0" customHeight="1">
      <c r="A484" s="373"/>
      <c r="B484" s="373"/>
      <c r="C484" s="373"/>
      <c r="D484" s="373"/>
      <c r="E484" s="373"/>
      <c r="F484" s="528"/>
      <c r="G484" s="528"/>
      <c r="H484" s="373"/>
      <c r="I484" s="373"/>
      <c r="J484" s="373"/>
      <c r="K484" s="373"/>
      <c r="L484" s="373"/>
      <c r="M484" s="373"/>
      <c r="N484" s="373"/>
      <c r="O484" s="373"/>
      <c r="P484" s="373"/>
      <c r="Q484" s="373"/>
      <c r="R484" s="373"/>
      <c r="S484" s="373"/>
      <c r="T484" s="373"/>
      <c r="U484" s="373"/>
      <c r="V484" s="373"/>
      <c r="W484" s="373"/>
      <c r="X484" s="373"/>
      <c r="Y484" s="373"/>
      <c r="Z484" s="373"/>
      <c r="AA484" s="373"/>
      <c r="AB484" s="373"/>
    </row>
    <row r="485" ht="18.0" customHeight="1">
      <c r="A485" s="373"/>
      <c r="B485" s="373"/>
      <c r="C485" s="373"/>
      <c r="D485" s="373"/>
      <c r="E485" s="373"/>
      <c r="F485" s="528"/>
      <c r="G485" s="528"/>
      <c r="H485" s="373"/>
      <c r="I485" s="373"/>
      <c r="J485" s="373"/>
      <c r="K485" s="373"/>
      <c r="L485" s="373"/>
      <c r="M485" s="373"/>
      <c r="N485" s="373"/>
      <c r="O485" s="373"/>
      <c r="P485" s="373"/>
      <c r="Q485" s="373"/>
      <c r="R485" s="373"/>
      <c r="S485" s="373"/>
      <c r="T485" s="373"/>
      <c r="U485" s="373"/>
      <c r="V485" s="373"/>
      <c r="W485" s="373"/>
      <c r="X485" s="373"/>
      <c r="Y485" s="373"/>
      <c r="Z485" s="373"/>
      <c r="AA485" s="373"/>
      <c r="AB485" s="373"/>
    </row>
    <row r="486" ht="18.0" customHeight="1">
      <c r="A486" s="373"/>
      <c r="B486" s="373"/>
      <c r="C486" s="373"/>
      <c r="D486" s="373"/>
      <c r="E486" s="373"/>
      <c r="F486" s="528"/>
      <c r="G486" s="528"/>
      <c r="H486" s="373"/>
      <c r="I486" s="373"/>
      <c r="J486" s="373"/>
      <c r="K486" s="373"/>
      <c r="L486" s="373"/>
      <c r="M486" s="373"/>
      <c r="N486" s="373"/>
      <c r="O486" s="373"/>
      <c r="P486" s="373"/>
      <c r="Q486" s="373"/>
      <c r="R486" s="373"/>
      <c r="S486" s="373"/>
      <c r="T486" s="373"/>
      <c r="U486" s="373"/>
      <c r="V486" s="373"/>
      <c r="W486" s="373"/>
      <c r="X486" s="373"/>
      <c r="Y486" s="373"/>
      <c r="Z486" s="373"/>
      <c r="AA486" s="373"/>
      <c r="AB486" s="373"/>
    </row>
    <row r="487" ht="18.0" customHeight="1">
      <c r="A487" s="373"/>
      <c r="B487" s="373"/>
      <c r="C487" s="373"/>
      <c r="D487" s="373"/>
      <c r="E487" s="373"/>
      <c r="F487" s="528"/>
      <c r="G487" s="528"/>
      <c r="H487" s="373"/>
      <c r="I487" s="373"/>
      <c r="J487" s="373"/>
      <c r="K487" s="373"/>
      <c r="L487" s="373"/>
      <c r="M487" s="373"/>
      <c r="N487" s="373"/>
      <c r="O487" s="373"/>
      <c r="P487" s="373"/>
      <c r="Q487" s="373"/>
      <c r="R487" s="373"/>
      <c r="S487" s="373"/>
      <c r="T487" s="373"/>
      <c r="U487" s="373"/>
      <c r="V487" s="373"/>
      <c r="W487" s="373"/>
      <c r="X487" s="373"/>
      <c r="Y487" s="373"/>
      <c r="Z487" s="373"/>
      <c r="AA487" s="373"/>
      <c r="AB487" s="373"/>
    </row>
    <row r="488" ht="18.0" customHeight="1">
      <c r="A488" s="373"/>
      <c r="B488" s="373"/>
      <c r="C488" s="373"/>
      <c r="D488" s="373"/>
      <c r="E488" s="373"/>
      <c r="F488" s="528"/>
      <c r="G488" s="528"/>
      <c r="H488" s="373"/>
      <c r="I488" s="373"/>
      <c r="J488" s="373"/>
      <c r="K488" s="373"/>
      <c r="L488" s="373"/>
      <c r="M488" s="373"/>
      <c r="N488" s="373"/>
      <c r="O488" s="373"/>
      <c r="P488" s="373"/>
      <c r="Q488" s="373"/>
      <c r="R488" s="373"/>
      <c r="S488" s="373"/>
      <c r="T488" s="373"/>
      <c r="U488" s="373"/>
      <c r="V488" s="373"/>
      <c r="W488" s="373"/>
      <c r="X488" s="373"/>
      <c r="Y488" s="373"/>
      <c r="Z488" s="373"/>
      <c r="AA488" s="373"/>
      <c r="AB488" s="373"/>
    </row>
    <row r="489" ht="18.0" customHeight="1">
      <c r="A489" s="373"/>
      <c r="B489" s="373"/>
      <c r="C489" s="373"/>
      <c r="D489" s="373"/>
      <c r="E489" s="373"/>
      <c r="F489" s="528"/>
      <c r="G489" s="528"/>
      <c r="H489" s="373"/>
      <c r="I489" s="373"/>
      <c r="J489" s="373"/>
      <c r="K489" s="373"/>
      <c r="L489" s="373"/>
      <c r="M489" s="373"/>
      <c r="N489" s="373"/>
      <c r="O489" s="373"/>
      <c r="P489" s="373"/>
      <c r="Q489" s="373"/>
      <c r="R489" s="373"/>
      <c r="S489" s="373"/>
      <c r="T489" s="373"/>
      <c r="U489" s="373"/>
      <c r="V489" s="373"/>
      <c r="W489" s="373"/>
      <c r="X489" s="373"/>
      <c r="Y489" s="373"/>
      <c r="Z489" s="373"/>
      <c r="AA489" s="373"/>
      <c r="AB489" s="373"/>
    </row>
    <row r="490" ht="18.0" customHeight="1">
      <c r="A490" s="373"/>
      <c r="B490" s="373"/>
      <c r="C490" s="373"/>
      <c r="D490" s="373"/>
      <c r="E490" s="373"/>
      <c r="F490" s="528"/>
      <c r="G490" s="528"/>
      <c r="H490" s="373"/>
      <c r="I490" s="373"/>
      <c r="J490" s="373"/>
      <c r="K490" s="373"/>
      <c r="L490" s="373"/>
      <c r="M490" s="373"/>
      <c r="N490" s="373"/>
      <c r="O490" s="373"/>
      <c r="P490" s="373"/>
      <c r="Q490" s="373"/>
      <c r="R490" s="373"/>
      <c r="S490" s="373"/>
      <c r="T490" s="373"/>
      <c r="U490" s="373"/>
      <c r="V490" s="373"/>
      <c r="W490" s="373"/>
      <c r="X490" s="373"/>
      <c r="Y490" s="373"/>
      <c r="Z490" s="373"/>
      <c r="AA490" s="373"/>
      <c r="AB490" s="373"/>
    </row>
    <row r="491" ht="18.0" customHeight="1">
      <c r="A491" s="373"/>
      <c r="B491" s="373"/>
      <c r="C491" s="373"/>
      <c r="D491" s="373"/>
      <c r="E491" s="373"/>
      <c r="F491" s="528"/>
      <c r="G491" s="528"/>
      <c r="H491" s="373"/>
      <c r="I491" s="373"/>
      <c r="J491" s="373"/>
      <c r="K491" s="373"/>
      <c r="L491" s="373"/>
      <c r="M491" s="373"/>
      <c r="N491" s="373"/>
      <c r="O491" s="373"/>
      <c r="P491" s="373"/>
      <c r="Q491" s="373"/>
      <c r="R491" s="373"/>
      <c r="S491" s="373"/>
      <c r="T491" s="373"/>
      <c r="U491" s="373"/>
      <c r="V491" s="373"/>
      <c r="W491" s="373"/>
      <c r="X491" s="373"/>
      <c r="Y491" s="373"/>
      <c r="Z491" s="373"/>
      <c r="AA491" s="373"/>
      <c r="AB491" s="373"/>
    </row>
    <row r="492" ht="18.0" customHeight="1">
      <c r="A492" s="373"/>
      <c r="B492" s="373"/>
      <c r="C492" s="373"/>
      <c r="D492" s="373"/>
      <c r="E492" s="373"/>
      <c r="F492" s="528"/>
      <c r="G492" s="528"/>
      <c r="H492" s="373"/>
      <c r="I492" s="373"/>
      <c r="J492" s="373"/>
      <c r="K492" s="373"/>
      <c r="L492" s="373"/>
      <c r="M492" s="373"/>
      <c r="N492" s="373"/>
      <c r="O492" s="373"/>
      <c r="P492" s="373"/>
      <c r="Q492" s="373"/>
      <c r="R492" s="373"/>
      <c r="S492" s="373"/>
      <c r="T492" s="373"/>
      <c r="U492" s="373"/>
      <c r="V492" s="373"/>
      <c r="W492" s="373"/>
      <c r="X492" s="373"/>
      <c r="Y492" s="373"/>
      <c r="Z492" s="373"/>
      <c r="AA492" s="373"/>
      <c r="AB492" s="373"/>
    </row>
    <row r="493" ht="18.0" customHeight="1">
      <c r="A493" s="373"/>
      <c r="B493" s="373"/>
      <c r="C493" s="373"/>
      <c r="D493" s="373"/>
      <c r="E493" s="373"/>
      <c r="F493" s="528"/>
      <c r="G493" s="528"/>
      <c r="H493" s="373"/>
      <c r="I493" s="373"/>
      <c r="J493" s="373"/>
      <c r="K493" s="373"/>
      <c r="L493" s="373"/>
      <c r="M493" s="373"/>
      <c r="N493" s="373"/>
      <c r="O493" s="373"/>
      <c r="P493" s="373"/>
      <c r="Q493" s="373"/>
      <c r="R493" s="373"/>
      <c r="S493" s="373"/>
      <c r="T493" s="373"/>
      <c r="U493" s="373"/>
      <c r="V493" s="373"/>
      <c r="W493" s="373"/>
      <c r="X493" s="373"/>
      <c r="Y493" s="373"/>
      <c r="Z493" s="373"/>
      <c r="AA493" s="373"/>
      <c r="AB493" s="373"/>
    </row>
    <row r="494" ht="18.0" customHeight="1">
      <c r="A494" s="373"/>
      <c r="B494" s="373"/>
      <c r="C494" s="373"/>
      <c r="D494" s="373"/>
      <c r="E494" s="373"/>
      <c r="F494" s="528"/>
      <c r="G494" s="528"/>
      <c r="H494" s="373"/>
      <c r="I494" s="373"/>
      <c r="J494" s="373"/>
      <c r="K494" s="373"/>
      <c r="L494" s="373"/>
      <c r="M494" s="373"/>
      <c r="N494" s="373"/>
      <c r="O494" s="373"/>
      <c r="P494" s="373"/>
      <c r="Q494" s="373"/>
      <c r="R494" s="373"/>
      <c r="S494" s="373"/>
      <c r="T494" s="373"/>
      <c r="U494" s="373"/>
      <c r="V494" s="373"/>
      <c r="W494" s="373"/>
      <c r="X494" s="373"/>
      <c r="Y494" s="373"/>
      <c r="Z494" s="373"/>
      <c r="AA494" s="373"/>
      <c r="AB494" s="373"/>
    </row>
    <row r="495" ht="18.0" customHeight="1">
      <c r="A495" s="373"/>
      <c r="B495" s="373"/>
      <c r="C495" s="373"/>
      <c r="D495" s="373"/>
      <c r="E495" s="373"/>
      <c r="F495" s="528"/>
      <c r="G495" s="528"/>
      <c r="H495" s="373"/>
      <c r="I495" s="373"/>
      <c r="J495" s="373"/>
      <c r="K495" s="373"/>
      <c r="L495" s="373"/>
      <c r="M495" s="373"/>
      <c r="N495" s="373"/>
      <c r="O495" s="373"/>
      <c r="P495" s="373"/>
      <c r="Q495" s="373"/>
      <c r="R495" s="373"/>
      <c r="S495" s="373"/>
      <c r="T495" s="373"/>
      <c r="U495" s="373"/>
      <c r="V495" s="373"/>
      <c r="W495" s="373"/>
      <c r="X495" s="373"/>
      <c r="Y495" s="373"/>
      <c r="Z495" s="373"/>
      <c r="AA495" s="373"/>
      <c r="AB495" s="373"/>
    </row>
    <row r="496" ht="18.0" customHeight="1">
      <c r="A496" s="373"/>
      <c r="B496" s="373"/>
      <c r="C496" s="373"/>
      <c r="D496" s="373"/>
      <c r="E496" s="373"/>
      <c r="F496" s="528"/>
      <c r="G496" s="528"/>
      <c r="H496" s="373"/>
      <c r="I496" s="373"/>
      <c r="J496" s="373"/>
      <c r="K496" s="373"/>
      <c r="L496" s="373"/>
      <c r="M496" s="373"/>
      <c r="N496" s="373"/>
      <c r="O496" s="373"/>
      <c r="P496" s="373"/>
      <c r="Q496" s="373"/>
      <c r="R496" s="373"/>
      <c r="S496" s="373"/>
      <c r="T496" s="373"/>
      <c r="U496" s="373"/>
      <c r="V496" s="373"/>
      <c r="W496" s="373"/>
      <c r="X496" s="373"/>
      <c r="Y496" s="373"/>
      <c r="Z496" s="373"/>
      <c r="AA496" s="373"/>
      <c r="AB496" s="373"/>
    </row>
    <row r="497" ht="18.0" customHeight="1">
      <c r="A497" s="373"/>
      <c r="B497" s="373"/>
      <c r="C497" s="373"/>
      <c r="D497" s="373"/>
      <c r="E497" s="373"/>
      <c r="F497" s="528"/>
      <c r="G497" s="528"/>
      <c r="H497" s="373"/>
      <c r="I497" s="373"/>
      <c r="J497" s="373"/>
      <c r="K497" s="373"/>
      <c r="L497" s="373"/>
      <c r="M497" s="373"/>
      <c r="N497" s="373"/>
      <c r="O497" s="373"/>
      <c r="P497" s="373"/>
      <c r="Q497" s="373"/>
      <c r="R497" s="373"/>
      <c r="S497" s="373"/>
      <c r="T497" s="373"/>
      <c r="U497" s="373"/>
      <c r="V497" s="373"/>
      <c r="W497" s="373"/>
      <c r="X497" s="373"/>
      <c r="Y497" s="373"/>
      <c r="Z497" s="373"/>
      <c r="AA497" s="373"/>
      <c r="AB497" s="373"/>
    </row>
    <row r="498" ht="18.0" customHeight="1">
      <c r="A498" s="373"/>
      <c r="B498" s="373"/>
      <c r="C498" s="373"/>
      <c r="D498" s="373"/>
      <c r="E498" s="373"/>
      <c r="F498" s="528"/>
      <c r="G498" s="528"/>
      <c r="H498" s="373"/>
      <c r="I498" s="373"/>
      <c r="J498" s="373"/>
      <c r="K498" s="373"/>
      <c r="L498" s="373"/>
      <c r="M498" s="373"/>
      <c r="N498" s="373"/>
      <c r="O498" s="373"/>
      <c r="P498" s="373"/>
      <c r="Q498" s="373"/>
      <c r="R498" s="373"/>
      <c r="S498" s="373"/>
      <c r="T498" s="373"/>
      <c r="U498" s="373"/>
      <c r="V498" s="373"/>
      <c r="W498" s="373"/>
      <c r="X498" s="373"/>
      <c r="Y498" s="373"/>
      <c r="Z498" s="373"/>
      <c r="AA498" s="373"/>
      <c r="AB498" s="373"/>
    </row>
    <row r="499" ht="18.0" customHeight="1">
      <c r="A499" s="373"/>
      <c r="B499" s="373"/>
      <c r="C499" s="373"/>
      <c r="D499" s="373"/>
      <c r="E499" s="373"/>
      <c r="F499" s="528"/>
      <c r="G499" s="528"/>
      <c r="H499" s="373"/>
      <c r="I499" s="373"/>
      <c r="J499" s="373"/>
      <c r="K499" s="373"/>
      <c r="L499" s="373"/>
      <c r="M499" s="373"/>
      <c r="N499" s="373"/>
      <c r="O499" s="373"/>
      <c r="P499" s="373"/>
      <c r="Q499" s="373"/>
      <c r="R499" s="373"/>
      <c r="S499" s="373"/>
      <c r="T499" s="373"/>
      <c r="U499" s="373"/>
      <c r="V499" s="373"/>
      <c r="W499" s="373"/>
      <c r="X499" s="373"/>
      <c r="Y499" s="373"/>
      <c r="Z499" s="373"/>
      <c r="AA499" s="373"/>
      <c r="AB499" s="373"/>
    </row>
    <row r="500" ht="18.0" customHeight="1">
      <c r="A500" s="373"/>
      <c r="B500" s="373"/>
      <c r="C500" s="373"/>
      <c r="D500" s="373"/>
      <c r="E500" s="373"/>
      <c r="F500" s="528"/>
      <c r="G500" s="528"/>
      <c r="H500" s="373"/>
      <c r="I500" s="373"/>
      <c r="J500" s="373"/>
      <c r="K500" s="373"/>
      <c r="L500" s="373"/>
      <c r="M500" s="373"/>
      <c r="N500" s="373"/>
      <c r="O500" s="373"/>
      <c r="P500" s="373"/>
      <c r="Q500" s="373"/>
      <c r="R500" s="373"/>
      <c r="S500" s="373"/>
      <c r="T500" s="373"/>
      <c r="U500" s="373"/>
      <c r="V500" s="373"/>
      <c r="W500" s="373"/>
      <c r="X500" s="373"/>
      <c r="Y500" s="373"/>
      <c r="Z500" s="373"/>
      <c r="AA500" s="373"/>
      <c r="AB500" s="373"/>
    </row>
    <row r="501" ht="18.0" customHeight="1">
      <c r="A501" s="373"/>
      <c r="B501" s="373"/>
      <c r="C501" s="373"/>
      <c r="D501" s="373"/>
      <c r="E501" s="373"/>
      <c r="F501" s="528"/>
      <c r="G501" s="528"/>
      <c r="H501" s="373"/>
      <c r="I501" s="373"/>
      <c r="J501" s="373"/>
      <c r="K501" s="373"/>
      <c r="L501" s="373"/>
      <c r="M501" s="373"/>
      <c r="N501" s="373"/>
      <c r="O501" s="373"/>
      <c r="P501" s="373"/>
      <c r="Q501" s="373"/>
      <c r="R501" s="373"/>
      <c r="S501" s="373"/>
      <c r="T501" s="373"/>
      <c r="U501" s="373"/>
      <c r="V501" s="373"/>
      <c r="W501" s="373"/>
      <c r="X501" s="373"/>
      <c r="Y501" s="373"/>
      <c r="Z501" s="373"/>
      <c r="AA501" s="373"/>
      <c r="AB501" s="373"/>
    </row>
    <row r="502" ht="18.0" customHeight="1">
      <c r="A502" s="373"/>
      <c r="B502" s="373"/>
      <c r="C502" s="373"/>
      <c r="D502" s="373"/>
      <c r="E502" s="373"/>
      <c r="F502" s="528"/>
      <c r="G502" s="528"/>
      <c r="H502" s="373"/>
      <c r="I502" s="373"/>
      <c r="J502" s="373"/>
      <c r="K502" s="373"/>
      <c r="L502" s="373"/>
      <c r="M502" s="373"/>
      <c r="N502" s="373"/>
      <c r="O502" s="373"/>
      <c r="P502" s="373"/>
      <c r="Q502" s="373"/>
      <c r="R502" s="373"/>
      <c r="S502" s="373"/>
      <c r="T502" s="373"/>
      <c r="U502" s="373"/>
      <c r="V502" s="373"/>
      <c r="W502" s="373"/>
      <c r="X502" s="373"/>
      <c r="Y502" s="373"/>
      <c r="Z502" s="373"/>
      <c r="AA502" s="373"/>
      <c r="AB502" s="373"/>
    </row>
    <row r="503" ht="18.0" customHeight="1">
      <c r="A503" s="373"/>
      <c r="B503" s="373"/>
      <c r="C503" s="373"/>
      <c r="D503" s="373"/>
      <c r="E503" s="373"/>
      <c r="F503" s="528"/>
      <c r="G503" s="528"/>
      <c r="H503" s="373"/>
      <c r="I503" s="373"/>
      <c r="J503" s="373"/>
      <c r="K503" s="373"/>
      <c r="L503" s="373"/>
      <c r="M503" s="373"/>
      <c r="N503" s="373"/>
      <c r="O503" s="373"/>
      <c r="P503" s="373"/>
      <c r="Q503" s="373"/>
      <c r="R503" s="373"/>
      <c r="S503" s="373"/>
      <c r="T503" s="373"/>
      <c r="U503" s="373"/>
      <c r="V503" s="373"/>
      <c r="W503" s="373"/>
      <c r="X503" s="373"/>
      <c r="Y503" s="373"/>
      <c r="Z503" s="373"/>
      <c r="AA503" s="373"/>
      <c r="AB503" s="373"/>
    </row>
    <row r="504" ht="18.0" customHeight="1">
      <c r="A504" s="373"/>
      <c r="B504" s="373"/>
      <c r="C504" s="373"/>
      <c r="D504" s="373"/>
      <c r="E504" s="373"/>
      <c r="F504" s="528"/>
      <c r="G504" s="528"/>
      <c r="H504" s="373"/>
      <c r="I504" s="373"/>
      <c r="J504" s="373"/>
      <c r="K504" s="373"/>
      <c r="L504" s="373"/>
      <c r="M504" s="373"/>
      <c r="N504" s="373"/>
      <c r="O504" s="373"/>
      <c r="P504" s="373"/>
      <c r="Q504" s="373"/>
      <c r="R504" s="373"/>
      <c r="S504" s="373"/>
      <c r="T504" s="373"/>
      <c r="U504" s="373"/>
      <c r="V504" s="373"/>
      <c r="W504" s="373"/>
      <c r="X504" s="373"/>
      <c r="Y504" s="373"/>
      <c r="Z504" s="373"/>
      <c r="AA504" s="373"/>
      <c r="AB504" s="373"/>
    </row>
    <row r="505" ht="18.0" customHeight="1">
      <c r="A505" s="373"/>
      <c r="B505" s="373"/>
      <c r="C505" s="373"/>
      <c r="D505" s="373"/>
      <c r="E505" s="373"/>
      <c r="F505" s="528"/>
      <c r="G505" s="528"/>
      <c r="H505" s="373"/>
      <c r="I505" s="373"/>
      <c r="J505" s="373"/>
      <c r="K505" s="373"/>
      <c r="L505" s="373"/>
      <c r="M505" s="373"/>
      <c r="N505" s="373"/>
      <c r="O505" s="373"/>
      <c r="P505" s="373"/>
      <c r="Q505" s="373"/>
      <c r="R505" s="373"/>
      <c r="S505" s="373"/>
      <c r="T505" s="373"/>
      <c r="U505" s="373"/>
      <c r="V505" s="373"/>
      <c r="W505" s="373"/>
      <c r="X505" s="373"/>
      <c r="Y505" s="373"/>
      <c r="Z505" s="373"/>
      <c r="AA505" s="373"/>
      <c r="AB505" s="373"/>
    </row>
    <row r="506" ht="18.0" customHeight="1">
      <c r="A506" s="373"/>
      <c r="B506" s="373"/>
      <c r="C506" s="373"/>
      <c r="D506" s="373"/>
      <c r="E506" s="373"/>
      <c r="F506" s="528"/>
      <c r="G506" s="528"/>
      <c r="H506" s="373"/>
      <c r="I506" s="373"/>
      <c r="J506" s="373"/>
      <c r="K506" s="373"/>
      <c r="L506" s="373"/>
      <c r="M506" s="373"/>
      <c r="N506" s="373"/>
      <c r="O506" s="373"/>
      <c r="P506" s="373"/>
      <c r="Q506" s="373"/>
      <c r="R506" s="373"/>
      <c r="S506" s="373"/>
      <c r="T506" s="373"/>
      <c r="U506" s="373"/>
      <c r="V506" s="373"/>
      <c r="W506" s="373"/>
      <c r="X506" s="373"/>
      <c r="Y506" s="373"/>
      <c r="Z506" s="373"/>
      <c r="AA506" s="373"/>
      <c r="AB506" s="373"/>
    </row>
    <row r="507" ht="18.0" customHeight="1">
      <c r="A507" s="373"/>
      <c r="B507" s="373"/>
      <c r="C507" s="373"/>
      <c r="D507" s="373"/>
      <c r="E507" s="373"/>
      <c r="F507" s="528"/>
      <c r="G507" s="528"/>
      <c r="H507" s="373"/>
      <c r="I507" s="373"/>
      <c r="J507" s="373"/>
      <c r="K507" s="373"/>
      <c r="L507" s="373"/>
      <c r="M507" s="373"/>
      <c r="N507" s="373"/>
      <c r="O507" s="373"/>
      <c r="P507" s="373"/>
      <c r="Q507" s="373"/>
      <c r="R507" s="373"/>
      <c r="S507" s="373"/>
      <c r="T507" s="373"/>
      <c r="U507" s="373"/>
      <c r="V507" s="373"/>
      <c r="W507" s="373"/>
      <c r="X507" s="373"/>
      <c r="Y507" s="373"/>
      <c r="Z507" s="373"/>
      <c r="AA507" s="373"/>
      <c r="AB507" s="373"/>
    </row>
    <row r="508" ht="18.0" customHeight="1">
      <c r="A508" s="373"/>
      <c r="B508" s="373"/>
      <c r="C508" s="373"/>
      <c r="D508" s="373"/>
      <c r="E508" s="373"/>
      <c r="F508" s="528"/>
      <c r="G508" s="528"/>
      <c r="H508" s="373"/>
      <c r="I508" s="373"/>
      <c r="J508" s="373"/>
      <c r="K508" s="373"/>
      <c r="L508" s="373"/>
      <c r="M508" s="373"/>
      <c r="N508" s="373"/>
      <c r="O508" s="373"/>
      <c r="P508" s="373"/>
      <c r="Q508" s="373"/>
      <c r="R508" s="373"/>
      <c r="S508" s="373"/>
      <c r="T508" s="373"/>
      <c r="U508" s="373"/>
      <c r="V508" s="373"/>
      <c r="W508" s="373"/>
      <c r="X508" s="373"/>
      <c r="Y508" s="373"/>
      <c r="Z508" s="373"/>
      <c r="AA508" s="373"/>
      <c r="AB508" s="373"/>
    </row>
    <row r="509" ht="18.0" customHeight="1">
      <c r="A509" s="373"/>
      <c r="B509" s="373"/>
      <c r="C509" s="373"/>
      <c r="D509" s="373"/>
      <c r="E509" s="373"/>
      <c r="F509" s="528"/>
      <c r="G509" s="528"/>
      <c r="H509" s="373"/>
      <c r="I509" s="373"/>
      <c r="J509" s="373"/>
      <c r="K509" s="373"/>
      <c r="L509" s="373"/>
      <c r="M509" s="373"/>
      <c r="N509" s="373"/>
      <c r="O509" s="373"/>
      <c r="P509" s="373"/>
      <c r="Q509" s="373"/>
      <c r="R509" s="373"/>
      <c r="S509" s="373"/>
      <c r="T509" s="373"/>
      <c r="U509" s="373"/>
      <c r="V509" s="373"/>
      <c r="W509" s="373"/>
      <c r="X509" s="373"/>
      <c r="Y509" s="373"/>
      <c r="Z509" s="373"/>
      <c r="AA509" s="373"/>
      <c r="AB509" s="373"/>
    </row>
    <row r="510" ht="18.0" customHeight="1">
      <c r="A510" s="373"/>
      <c r="B510" s="373"/>
      <c r="C510" s="373"/>
      <c r="D510" s="373"/>
      <c r="E510" s="373"/>
      <c r="F510" s="528"/>
      <c r="G510" s="528"/>
      <c r="H510" s="373"/>
      <c r="I510" s="373"/>
      <c r="J510" s="373"/>
      <c r="K510" s="373"/>
      <c r="L510" s="373"/>
      <c r="M510" s="373"/>
      <c r="N510" s="373"/>
      <c r="O510" s="373"/>
      <c r="P510" s="373"/>
      <c r="Q510" s="373"/>
      <c r="R510" s="373"/>
      <c r="S510" s="373"/>
      <c r="T510" s="373"/>
      <c r="U510" s="373"/>
      <c r="V510" s="373"/>
      <c r="W510" s="373"/>
      <c r="X510" s="373"/>
      <c r="Y510" s="373"/>
      <c r="Z510" s="373"/>
      <c r="AA510" s="373"/>
      <c r="AB510" s="373"/>
    </row>
    <row r="511" ht="18.0" customHeight="1">
      <c r="A511" s="373"/>
      <c r="B511" s="373"/>
      <c r="C511" s="373"/>
      <c r="D511" s="373"/>
      <c r="E511" s="373"/>
      <c r="F511" s="528"/>
      <c r="G511" s="528"/>
      <c r="H511" s="373"/>
      <c r="I511" s="373"/>
      <c r="J511" s="373"/>
      <c r="K511" s="373"/>
      <c r="L511" s="373"/>
      <c r="M511" s="373"/>
      <c r="N511" s="373"/>
      <c r="O511" s="373"/>
      <c r="P511" s="373"/>
      <c r="Q511" s="373"/>
      <c r="R511" s="373"/>
      <c r="S511" s="373"/>
      <c r="T511" s="373"/>
      <c r="U511" s="373"/>
      <c r="V511" s="373"/>
      <c r="W511" s="373"/>
      <c r="X511" s="373"/>
      <c r="Y511" s="373"/>
      <c r="Z511" s="373"/>
      <c r="AA511" s="373"/>
      <c r="AB511" s="373"/>
    </row>
    <row r="512" ht="18.0" customHeight="1">
      <c r="A512" s="373"/>
      <c r="B512" s="373"/>
      <c r="C512" s="373"/>
      <c r="D512" s="373"/>
      <c r="E512" s="373"/>
      <c r="F512" s="528"/>
      <c r="G512" s="528"/>
      <c r="H512" s="373"/>
      <c r="I512" s="373"/>
      <c r="J512" s="373"/>
      <c r="K512" s="373"/>
      <c r="L512" s="373"/>
      <c r="M512" s="373"/>
      <c r="N512" s="373"/>
      <c r="O512" s="373"/>
      <c r="P512" s="373"/>
      <c r="Q512" s="373"/>
      <c r="R512" s="373"/>
      <c r="S512" s="373"/>
      <c r="T512" s="373"/>
      <c r="U512" s="373"/>
      <c r="V512" s="373"/>
      <c r="W512" s="373"/>
      <c r="X512" s="373"/>
      <c r="Y512" s="373"/>
      <c r="Z512" s="373"/>
      <c r="AA512" s="373"/>
      <c r="AB512" s="373"/>
    </row>
    <row r="513" ht="18.0" customHeight="1">
      <c r="A513" s="373"/>
      <c r="B513" s="373"/>
      <c r="C513" s="373"/>
      <c r="D513" s="373"/>
      <c r="E513" s="373"/>
      <c r="F513" s="528"/>
      <c r="G513" s="528"/>
      <c r="H513" s="373"/>
      <c r="I513" s="373"/>
      <c r="J513" s="373"/>
      <c r="K513" s="373"/>
      <c r="L513" s="373"/>
      <c r="M513" s="373"/>
      <c r="N513" s="373"/>
      <c r="O513" s="373"/>
      <c r="P513" s="373"/>
      <c r="Q513" s="373"/>
      <c r="R513" s="373"/>
      <c r="S513" s="373"/>
      <c r="T513" s="373"/>
      <c r="U513" s="373"/>
      <c r="V513" s="373"/>
      <c r="W513" s="373"/>
      <c r="X513" s="373"/>
      <c r="Y513" s="373"/>
      <c r="Z513" s="373"/>
      <c r="AA513" s="373"/>
      <c r="AB513" s="373"/>
    </row>
    <row r="514" ht="18.0" customHeight="1">
      <c r="A514" s="373"/>
      <c r="B514" s="373"/>
      <c r="C514" s="373"/>
      <c r="D514" s="373"/>
      <c r="E514" s="373"/>
      <c r="F514" s="528"/>
      <c r="G514" s="528"/>
      <c r="H514" s="373"/>
      <c r="I514" s="373"/>
      <c r="J514" s="373"/>
      <c r="K514" s="373"/>
      <c r="L514" s="373"/>
      <c r="M514" s="373"/>
      <c r="N514" s="373"/>
      <c r="O514" s="373"/>
      <c r="P514" s="373"/>
      <c r="Q514" s="373"/>
      <c r="R514" s="373"/>
      <c r="S514" s="373"/>
      <c r="T514" s="373"/>
      <c r="U514" s="373"/>
      <c r="V514" s="373"/>
      <c r="W514" s="373"/>
      <c r="X514" s="373"/>
      <c r="Y514" s="373"/>
      <c r="Z514" s="373"/>
      <c r="AA514" s="373"/>
      <c r="AB514" s="373"/>
    </row>
    <row r="515" ht="18.0" customHeight="1">
      <c r="A515" s="373"/>
      <c r="B515" s="373"/>
      <c r="C515" s="373"/>
      <c r="D515" s="373"/>
      <c r="E515" s="373"/>
      <c r="F515" s="528"/>
      <c r="G515" s="528"/>
      <c r="H515" s="373"/>
      <c r="I515" s="373"/>
      <c r="J515" s="373"/>
      <c r="K515" s="373"/>
      <c r="L515" s="373"/>
      <c r="M515" s="373"/>
      <c r="N515" s="373"/>
      <c r="O515" s="373"/>
      <c r="P515" s="373"/>
      <c r="Q515" s="373"/>
      <c r="R515" s="373"/>
      <c r="S515" s="373"/>
      <c r="T515" s="373"/>
      <c r="U515" s="373"/>
      <c r="V515" s="373"/>
      <c r="W515" s="373"/>
      <c r="X515" s="373"/>
      <c r="Y515" s="373"/>
      <c r="Z515" s="373"/>
      <c r="AA515" s="373"/>
      <c r="AB515" s="373"/>
    </row>
    <row r="516" ht="18.0" customHeight="1">
      <c r="A516" s="373"/>
      <c r="B516" s="373"/>
      <c r="C516" s="373"/>
      <c r="D516" s="373"/>
      <c r="E516" s="373"/>
      <c r="F516" s="528"/>
      <c r="G516" s="528"/>
      <c r="H516" s="373"/>
      <c r="I516" s="373"/>
      <c r="J516" s="373"/>
      <c r="K516" s="373"/>
      <c r="L516" s="373"/>
      <c r="M516" s="373"/>
      <c r="N516" s="373"/>
      <c r="O516" s="373"/>
      <c r="P516" s="373"/>
      <c r="Q516" s="373"/>
      <c r="R516" s="373"/>
      <c r="S516" s="373"/>
      <c r="T516" s="373"/>
      <c r="U516" s="373"/>
      <c r="V516" s="373"/>
      <c r="W516" s="373"/>
      <c r="X516" s="373"/>
      <c r="Y516" s="373"/>
      <c r="Z516" s="373"/>
      <c r="AA516" s="373"/>
      <c r="AB516" s="373"/>
    </row>
    <row r="517" ht="18.0" customHeight="1">
      <c r="A517" s="373"/>
      <c r="B517" s="373"/>
      <c r="C517" s="373"/>
      <c r="D517" s="373"/>
      <c r="E517" s="373"/>
      <c r="F517" s="528"/>
      <c r="G517" s="528"/>
      <c r="H517" s="373"/>
      <c r="I517" s="373"/>
      <c r="J517" s="373"/>
      <c r="K517" s="373"/>
      <c r="L517" s="373"/>
      <c r="M517" s="373"/>
      <c r="N517" s="373"/>
      <c r="O517" s="373"/>
      <c r="P517" s="373"/>
      <c r="Q517" s="373"/>
      <c r="R517" s="373"/>
      <c r="S517" s="373"/>
      <c r="T517" s="373"/>
      <c r="U517" s="373"/>
      <c r="V517" s="373"/>
      <c r="W517" s="373"/>
      <c r="X517" s="373"/>
      <c r="Y517" s="373"/>
      <c r="Z517" s="373"/>
      <c r="AA517" s="373"/>
      <c r="AB517" s="373"/>
    </row>
    <row r="518" ht="18.0" customHeight="1">
      <c r="A518" s="373"/>
      <c r="B518" s="373"/>
      <c r="C518" s="373"/>
      <c r="D518" s="373"/>
      <c r="E518" s="373"/>
      <c r="F518" s="528"/>
      <c r="G518" s="528"/>
      <c r="H518" s="373"/>
      <c r="I518" s="373"/>
      <c r="J518" s="373"/>
      <c r="K518" s="373"/>
      <c r="L518" s="373"/>
      <c r="M518" s="373"/>
      <c r="N518" s="373"/>
      <c r="O518" s="373"/>
      <c r="P518" s="373"/>
      <c r="Q518" s="373"/>
      <c r="R518" s="373"/>
      <c r="S518" s="373"/>
      <c r="T518" s="373"/>
      <c r="U518" s="373"/>
      <c r="V518" s="373"/>
      <c r="W518" s="373"/>
      <c r="X518" s="373"/>
      <c r="Y518" s="373"/>
      <c r="Z518" s="373"/>
      <c r="AA518" s="373"/>
      <c r="AB518" s="373"/>
    </row>
    <row r="519" ht="18.0" customHeight="1">
      <c r="A519" s="373"/>
      <c r="B519" s="373"/>
      <c r="C519" s="373"/>
      <c r="D519" s="373"/>
      <c r="E519" s="373"/>
      <c r="F519" s="528"/>
      <c r="G519" s="528"/>
      <c r="H519" s="373"/>
      <c r="I519" s="373"/>
      <c r="J519" s="373"/>
      <c r="K519" s="373"/>
      <c r="L519" s="373"/>
      <c r="M519" s="373"/>
      <c r="N519" s="373"/>
      <c r="O519" s="373"/>
      <c r="P519" s="373"/>
      <c r="Q519" s="373"/>
      <c r="R519" s="373"/>
      <c r="S519" s="373"/>
      <c r="T519" s="373"/>
      <c r="U519" s="373"/>
      <c r="V519" s="373"/>
      <c r="W519" s="373"/>
      <c r="X519" s="373"/>
      <c r="Y519" s="373"/>
      <c r="Z519" s="373"/>
      <c r="AA519" s="373"/>
      <c r="AB519" s="373"/>
    </row>
    <row r="520" ht="18.0" customHeight="1">
      <c r="A520" s="373"/>
      <c r="B520" s="373"/>
      <c r="C520" s="373"/>
      <c r="D520" s="373"/>
      <c r="E520" s="373"/>
      <c r="F520" s="528"/>
      <c r="G520" s="528"/>
      <c r="H520" s="373"/>
      <c r="I520" s="373"/>
      <c r="J520" s="373"/>
      <c r="K520" s="373"/>
      <c r="L520" s="373"/>
      <c r="M520" s="373"/>
      <c r="N520" s="373"/>
      <c r="O520" s="373"/>
      <c r="P520" s="373"/>
      <c r="Q520" s="373"/>
      <c r="R520" s="373"/>
      <c r="S520" s="373"/>
      <c r="T520" s="373"/>
      <c r="U520" s="373"/>
      <c r="V520" s="373"/>
      <c r="W520" s="373"/>
      <c r="X520" s="373"/>
      <c r="Y520" s="373"/>
      <c r="Z520" s="373"/>
      <c r="AA520" s="373"/>
      <c r="AB520" s="373"/>
    </row>
    <row r="521" ht="18.0" customHeight="1">
      <c r="A521" s="373"/>
      <c r="B521" s="373"/>
      <c r="C521" s="373"/>
      <c r="D521" s="373"/>
      <c r="E521" s="373"/>
      <c r="F521" s="528"/>
      <c r="G521" s="528"/>
      <c r="H521" s="373"/>
      <c r="I521" s="373"/>
      <c r="J521" s="373"/>
      <c r="K521" s="373"/>
      <c r="L521" s="373"/>
      <c r="M521" s="373"/>
      <c r="N521" s="373"/>
      <c r="O521" s="373"/>
      <c r="P521" s="373"/>
      <c r="Q521" s="373"/>
      <c r="R521" s="373"/>
      <c r="S521" s="373"/>
      <c r="T521" s="373"/>
      <c r="U521" s="373"/>
      <c r="V521" s="373"/>
      <c r="W521" s="373"/>
      <c r="X521" s="373"/>
      <c r="Y521" s="373"/>
      <c r="Z521" s="373"/>
      <c r="AA521" s="373"/>
      <c r="AB521" s="373"/>
    </row>
    <row r="522" ht="18.0" customHeight="1">
      <c r="A522" s="373"/>
      <c r="B522" s="373"/>
      <c r="C522" s="373"/>
      <c r="D522" s="373"/>
      <c r="E522" s="373"/>
      <c r="F522" s="528"/>
      <c r="G522" s="528"/>
      <c r="H522" s="373"/>
      <c r="I522" s="373"/>
      <c r="J522" s="373"/>
      <c r="K522" s="373"/>
      <c r="L522" s="373"/>
      <c r="M522" s="373"/>
      <c r="N522" s="373"/>
      <c r="O522" s="373"/>
      <c r="P522" s="373"/>
      <c r="Q522" s="373"/>
      <c r="R522" s="373"/>
      <c r="S522" s="373"/>
      <c r="T522" s="373"/>
      <c r="U522" s="373"/>
      <c r="V522" s="373"/>
      <c r="W522" s="373"/>
      <c r="X522" s="373"/>
      <c r="Y522" s="373"/>
      <c r="Z522" s="373"/>
      <c r="AA522" s="373"/>
      <c r="AB522" s="373"/>
    </row>
    <row r="523" ht="18.0" customHeight="1">
      <c r="A523" s="373"/>
      <c r="B523" s="373"/>
      <c r="C523" s="373"/>
      <c r="D523" s="373"/>
      <c r="E523" s="373"/>
      <c r="F523" s="528"/>
      <c r="G523" s="528"/>
      <c r="H523" s="373"/>
      <c r="I523" s="373"/>
      <c r="J523" s="373"/>
      <c r="K523" s="373"/>
      <c r="L523" s="373"/>
      <c r="M523" s="373"/>
      <c r="N523" s="373"/>
      <c r="O523" s="373"/>
      <c r="P523" s="373"/>
      <c r="Q523" s="373"/>
      <c r="R523" s="373"/>
      <c r="S523" s="373"/>
      <c r="T523" s="373"/>
      <c r="U523" s="373"/>
      <c r="V523" s="373"/>
      <c r="W523" s="373"/>
      <c r="X523" s="373"/>
      <c r="Y523" s="373"/>
      <c r="Z523" s="373"/>
      <c r="AA523" s="373"/>
      <c r="AB523" s="373"/>
    </row>
    <row r="524" ht="18.0" customHeight="1">
      <c r="A524" s="373"/>
      <c r="B524" s="373"/>
      <c r="C524" s="373"/>
      <c r="D524" s="373"/>
      <c r="E524" s="373"/>
      <c r="F524" s="528"/>
      <c r="G524" s="528"/>
      <c r="H524" s="373"/>
      <c r="I524" s="373"/>
      <c r="J524" s="373"/>
      <c r="K524" s="373"/>
      <c r="L524" s="373"/>
      <c r="M524" s="373"/>
      <c r="N524" s="373"/>
      <c r="O524" s="373"/>
      <c r="P524" s="373"/>
      <c r="Q524" s="373"/>
      <c r="R524" s="373"/>
      <c r="S524" s="373"/>
      <c r="T524" s="373"/>
      <c r="U524" s="373"/>
      <c r="V524" s="373"/>
      <c r="W524" s="373"/>
      <c r="X524" s="373"/>
      <c r="Y524" s="373"/>
      <c r="Z524" s="373"/>
      <c r="AA524" s="373"/>
      <c r="AB524" s="373"/>
    </row>
    <row r="525" ht="18.0" customHeight="1">
      <c r="A525" s="373"/>
      <c r="B525" s="373"/>
      <c r="C525" s="373"/>
      <c r="D525" s="373"/>
      <c r="E525" s="373"/>
      <c r="F525" s="528"/>
      <c r="G525" s="528"/>
      <c r="H525" s="373"/>
      <c r="I525" s="373"/>
      <c r="J525" s="373"/>
      <c r="K525" s="373"/>
      <c r="L525" s="373"/>
      <c r="M525" s="373"/>
      <c r="N525" s="373"/>
      <c r="O525" s="373"/>
      <c r="P525" s="373"/>
      <c r="Q525" s="373"/>
      <c r="R525" s="373"/>
      <c r="S525" s="373"/>
      <c r="T525" s="373"/>
      <c r="U525" s="373"/>
      <c r="V525" s="373"/>
      <c r="W525" s="373"/>
      <c r="X525" s="373"/>
      <c r="Y525" s="373"/>
      <c r="Z525" s="373"/>
      <c r="AA525" s="373"/>
      <c r="AB525" s="373"/>
    </row>
    <row r="526" ht="18.0" customHeight="1">
      <c r="A526" s="373"/>
      <c r="B526" s="373"/>
      <c r="C526" s="373"/>
      <c r="D526" s="373"/>
      <c r="E526" s="373"/>
      <c r="F526" s="528"/>
      <c r="G526" s="528"/>
      <c r="H526" s="373"/>
      <c r="I526" s="373"/>
      <c r="J526" s="373"/>
      <c r="K526" s="373"/>
      <c r="L526" s="373"/>
      <c r="M526" s="373"/>
      <c r="N526" s="373"/>
      <c r="O526" s="373"/>
      <c r="P526" s="373"/>
      <c r="Q526" s="373"/>
      <c r="R526" s="373"/>
      <c r="S526" s="373"/>
      <c r="T526" s="373"/>
      <c r="U526" s="373"/>
      <c r="V526" s="373"/>
      <c r="W526" s="373"/>
      <c r="X526" s="373"/>
      <c r="Y526" s="373"/>
      <c r="Z526" s="373"/>
      <c r="AA526" s="373"/>
      <c r="AB526" s="373"/>
    </row>
    <row r="527" ht="18.0" customHeight="1">
      <c r="A527" s="373"/>
      <c r="B527" s="373"/>
      <c r="C527" s="373"/>
      <c r="D527" s="373"/>
      <c r="E527" s="373"/>
      <c r="F527" s="528"/>
      <c r="G527" s="528"/>
      <c r="H527" s="373"/>
      <c r="I527" s="373"/>
      <c r="J527" s="373"/>
      <c r="K527" s="373"/>
      <c r="L527" s="373"/>
      <c r="M527" s="373"/>
      <c r="N527" s="373"/>
      <c r="O527" s="373"/>
      <c r="P527" s="373"/>
      <c r="Q527" s="373"/>
      <c r="R527" s="373"/>
      <c r="S527" s="373"/>
      <c r="T527" s="373"/>
      <c r="U527" s="373"/>
      <c r="V527" s="373"/>
      <c r="W527" s="373"/>
      <c r="X527" s="373"/>
      <c r="Y527" s="373"/>
      <c r="Z527" s="373"/>
      <c r="AA527" s="373"/>
      <c r="AB527" s="373"/>
    </row>
    <row r="528" ht="18.0" customHeight="1">
      <c r="A528" s="373"/>
      <c r="B528" s="373"/>
      <c r="C528" s="373"/>
      <c r="D528" s="373"/>
      <c r="E528" s="373"/>
      <c r="F528" s="528"/>
      <c r="G528" s="528"/>
      <c r="H528" s="373"/>
      <c r="I528" s="373"/>
      <c r="J528" s="373"/>
      <c r="K528" s="373"/>
      <c r="L528" s="373"/>
      <c r="M528" s="373"/>
      <c r="N528" s="373"/>
      <c r="O528" s="373"/>
      <c r="P528" s="373"/>
      <c r="Q528" s="373"/>
      <c r="R528" s="373"/>
      <c r="S528" s="373"/>
      <c r="T528" s="373"/>
      <c r="U528" s="373"/>
      <c r="V528" s="373"/>
      <c r="W528" s="373"/>
      <c r="X528" s="373"/>
      <c r="Y528" s="373"/>
      <c r="Z528" s="373"/>
      <c r="AA528" s="373"/>
      <c r="AB528" s="373"/>
    </row>
    <row r="529" ht="18.0" customHeight="1">
      <c r="A529" s="373"/>
      <c r="B529" s="373"/>
      <c r="C529" s="373"/>
      <c r="D529" s="373"/>
      <c r="E529" s="373"/>
      <c r="F529" s="528"/>
      <c r="G529" s="528"/>
      <c r="H529" s="373"/>
      <c r="I529" s="373"/>
      <c r="J529" s="373"/>
      <c r="K529" s="373"/>
      <c r="L529" s="373"/>
      <c r="M529" s="373"/>
      <c r="N529" s="373"/>
      <c r="O529" s="373"/>
      <c r="P529" s="373"/>
      <c r="Q529" s="373"/>
      <c r="R529" s="373"/>
      <c r="S529" s="373"/>
      <c r="T529" s="373"/>
      <c r="U529" s="373"/>
      <c r="V529" s="373"/>
      <c r="W529" s="373"/>
      <c r="X529" s="373"/>
      <c r="Y529" s="373"/>
      <c r="Z529" s="373"/>
      <c r="AA529" s="373"/>
      <c r="AB529" s="373"/>
    </row>
    <row r="530" ht="18.0" customHeight="1">
      <c r="A530" s="373"/>
      <c r="B530" s="373"/>
      <c r="C530" s="373"/>
      <c r="D530" s="373"/>
      <c r="E530" s="373"/>
      <c r="F530" s="528"/>
      <c r="G530" s="528"/>
      <c r="H530" s="373"/>
      <c r="I530" s="373"/>
      <c r="J530" s="373"/>
      <c r="K530" s="373"/>
      <c r="L530" s="373"/>
      <c r="M530" s="373"/>
      <c r="N530" s="373"/>
      <c r="O530" s="373"/>
      <c r="P530" s="373"/>
      <c r="Q530" s="373"/>
      <c r="R530" s="373"/>
      <c r="S530" s="373"/>
      <c r="T530" s="373"/>
      <c r="U530" s="373"/>
      <c r="V530" s="373"/>
      <c r="W530" s="373"/>
      <c r="X530" s="373"/>
      <c r="Y530" s="373"/>
      <c r="Z530" s="373"/>
      <c r="AA530" s="373"/>
      <c r="AB530" s="373"/>
    </row>
    <row r="531" ht="18.0" customHeight="1">
      <c r="A531" s="373"/>
      <c r="B531" s="373"/>
      <c r="C531" s="373"/>
      <c r="D531" s="373"/>
      <c r="E531" s="373"/>
      <c r="F531" s="528"/>
      <c r="G531" s="528"/>
      <c r="H531" s="373"/>
      <c r="I531" s="373"/>
      <c r="J531" s="373"/>
      <c r="K531" s="373"/>
      <c r="L531" s="373"/>
      <c r="M531" s="373"/>
      <c r="N531" s="373"/>
      <c r="O531" s="373"/>
      <c r="P531" s="373"/>
      <c r="Q531" s="373"/>
      <c r="R531" s="373"/>
      <c r="S531" s="373"/>
      <c r="T531" s="373"/>
      <c r="U531" s="373"/>
      <c r="V531" s="373"/>
      <c r="W531" s="373"/>
      <c r="X531" s="373"/>
      <c r="Y531" s="373"/>
      <c r="Z531" s="373"/>
      <c r="AA531" s="373"/>
      <c r="AB531" s="373"/>
    </row>
    <row r="532" ht="18.0" customHeight="1">
      <c r="A532" s="373"/>
      <c r="B532" s="373"/>
      <c r="C532" s="373"/>
      <c r="D532" s="373"/>
      <c r="E532" s="373"/>
      <c r="F532" s="528"/>
      <c r="G532" s="528"/>
      <c r="H532" s="373"/>
      <c r="I532" s="373"/>
      <c r="J532" s="373"/>
      <c r="K532" s="373"/>
      <c r="L532" s="373"/>
      <c r="M532" s="373"/>
      <c r="N532" s="373"/>
      <c r="O532" s="373"/>
      <c r="P532" s="373"/>
      <c r="Q532" s="373"/>
      <c r="R532" s="373"/>
      <c r="S532" s="373"/>
      <c r="T532" s="373"/>
      <c r="U532" s="373"/>
      <c r="V532" s="373"/>
      <c r="W532" s="373"/>
      <c r="X532" s="373"/>
      <c r="Y532" s="373"/>
      <c r="Z532" s="373"/>
      <c r="AA532" s="373"/>
      <c r="AB532" s="373"/>
    </row>
    <row r="533" ht="18.0" customHeight="1">
      <c r="A533" s="373"/>
      <c r="B533" s="373"/>
      <c r="C533" s="373"/>
      <c r="D533" s="373"/>
      <c r="E533" s="373"/>
      <c r="F533" s="528"/>
      <c r="G533" s="528"/>
      <c r="H533" s="373"/>
      <c r="I533" s="373"/>
      <c r="J533" s="373"/>
      <c r="K533" s="373"/>
      <c r="L533" s="373"/>
      <c r="M533" s="373"/>
      <c r="N533" s="373"/>
      <c r="O533" s="373"/>
      <c r="P533" s="373"/>
      <c r="Q533" s="373"/>
      <c r="R533" s="373"/>
      <c r="S533" s="373"/>
      <c r="T533" s="373"/>
      <c r="U533" s="373"/>
      <c r="V533" s="373"/>
      <c r="W533" s="373"/>
      <c r="X533" s="373"/>
      <c r="Y533" s="373"/>
      <c r="Z533" s="373"/>
      <c r="AA533" s="373"/>
      <c r="AB533" s="373"/>
    </row>
    <row r="534" ht="18.0" customHeight="1">
      <c r="A534" s="373"/>
      <c r="B534" s="373"/>
      <c r="C534" s="373"/>
      <c r="D534" s="373"/>
      <c r="E534" s="373"/>
      <c r="F534" s="528"/>
      <c r="G534" s="528"/>
      <c r="H534" s="373"/>
      <c r="I534" s="373"/>
      <c r="J534" s="373"/>
      <c r="K534" s="373"/>
      <c r="L534" s="373"/>
      <c r="M534" s="373"/>
      <c r="N534" s="373"/>
      <c r="O534" s="373"/>
      <c r="P534" s="373"/>
      <c r="Q534" s="373"/>
      <c r="R534" s="373"/>
      <c r="S534" s="373"/>
      <c r="T534" s="373"/>
      <c r="U534" s="373"/>
      <c r="V534" s="373"/>
      <c r="W534" s="373"/>
      <c r="X534" s="373"/>
      <c r="Y534" s="373"/>
      <c r="Z534" s="373"/>
      <c r="AA534" s="373"/>
      <c r="AB534" s="373"/>
    </row>
    <row r="535" ht="18.0" customHeight="1">
      <c r="A535" s="373"/>
      <c r="B535" s="373"/>
      <c r="C535" s="373"/>
      <c r="D535" s="373"/>
      <c r="E535" s="373"/>
      <c r="F535" s="528"/>
      <c r="G535" s="528"/>
      <c r="H535" s="373"/>
      <c r="I535" s="373"/>
      <c r="J535" s="373"/>
      <c r="K535" s="373"/>
      <c r="L535" s="373"/>
      <c r="M535" s="373"/>
      <c r="N535" s="373"/>
      <c r="O535" s="373"/>
      <c r="P535" s="373"/>
      <c r="Q535" s="373"/>
      <c r="R535" s="373"/>
      <c r="S535" s="373"/>
      <c r="T535" s="373"/>
      <c r="U535" s="373"/>
      <c r="V535" s="373"/>
      <c r="W535" s="373"/>
      <c r="X535" s="373"/>
      <c r="Y535" s="373"/>
      <c r="Z535" s="373"/>
      <c r="AA535" s="373"/>
      <c r="AB535" s="373"/>
    </row>
    <row r="536" ht="18.0" customHeight="1">
      <c r="A536" s="373"/>
      <c r="B536" s="373"/>
      <c r="C536" s="373"/>
      <c r="D536" s="373"/>
      <c r="E536" s="373"/>
      <c r="F536" s="528"/>
      <c r="G536" s="528"/>
      <c r="H536" s="373"/>
      <c r="I536" s="373"/>
      <c r="J536" s="373"/>
      <c r="K536" s="373"/>
      <c r="L536" s="373"/>
      <c r="M536" s="373"/>
      <c r="N536" s="373"/>
      <c r="O536" s="373"/>
      <c r="P536" s="373"/>
      <c r="Q536" s="373"/>
      <c r="R536" s="373"/>
      <c r="S536" s="373"/>
      <c r="T536" s="373"/>
      <c r="U536" s="373"/>
      <c r="V536" s="373"/>
      <c r="W536" s="373"/>
      <c r="X536" s="373"/>
      <c r="Y536" s="373"/>
      <c r="Z536" s="373"/>
      <c r="AA536" s="373"/>
      <c r="AB536" s="373"/>
    </row>
    <row r="537" ht="18.0" customHeight="1">
      <c r="A537" s="373"/>
      <c r="B537" s="373"/>
      <c r="C537" s="373"/>
      <c r="D537" s="373"/>
      <c r="E537" s="373"/>
      <c r="F537" s="528"/>
      <c r="G537" s="528"/>
      <c r="H537" s="373"/>
      <c r="I537" s="373"/>
      <c r="J537" s="373"/>
      <c r="K537" s="373"/>
      <c r="L537" s="373"/>
      <c r="M537" s="373"/>
      <c r="N537" s="373"/>
      <c r="O537" s="373"/>
      <c r="P537" s="373"/>
      <c r="Q537" s="373"/>
      <c r="R537" s="373"/>
      <c r="S537" s="373"/>
      <c r="T537" s="373"/>
      <c r="U537" s="373"/>
      <c r="V537" s="373"/>
      <c r="W537" s="373"/>
      <c r="X537" s="373"/>
      <c r="Y537" s="373"/>
      <c r="Z537" s="373"/>
      <c r="AA537" s="373"/>
      <c r="AB537" s="373"/>
    </row>
    <row r="538" ht="18.0" customHeight="1">
      <c r="A538" s="373"/>
      <c r="B538" s="373"/>
      <c r="C538" s="373"/>
      <c r="D538" s="373"/>
      <c r="E538" s="373"/>
      <c r="F538" s="528"/>
      <c r="G538" s="528"/>
      <c r="H538" s="373"/>
      <c r="I538" s="373"/>
      <c r="J538" s="373"/>
      <c r="K538" s="373"/>
      <c r="L538" s="373"/>
      <c r="M538" s="373"/>
      <c r="N538" s="373"/>
      <c r="O538" s="373"/>
      <c r="P538" s="373"/>
      <c r="Q538" s="373"/>
      <c r="R538" s="373"/>
      <c r="S538" s="373"/>
      <c r="T538" s="373"/>
      <c r="U538" s="373"/>
      <c r="V538" s="373"/>
      <c r="W538" s="373"/>
      <c r="X538" s="373"/>
      <c r="Y538" s="373"/>
      <c r="Z538" s="373"/>
      <c r="AA538" s="373"/>
      <c r="AB538" s="373"/>
    </row>
    <row r="539" ht="18.0" customHeight="1">
      <c r="A539" s="373"/>
      <c r="B539" s="373"/>
      <c r="C539" s="373"/>
      <c r="D539" s="373"/>
      <c r="E539" s="373"/>
      <c r="F539" s="528"/>
      <c r="G539" s="528"/>
      <c r="H539" s="373"/>
      <c r="I539" s="373"/>
      <c r="J539" s="373"/>
      <c r="K539" s="373"/>
      <c r="L539" s="373"/>
      <c r="M539" s="373"/>
      <c r="N539" s="373"/>
      <c r="O539" s="373"/>
      <c r="P539" s="373"/>
      <c r="Q539" s="373"/>
      <c r="R539" s="373"/>
      <c r="S539" s="373"/>
      <c r="T539" s="373"/>
      <c r="U539" s="373"/>
      <c r="V539" s="373"/>
      <c r="W539" s="373"/>
      <c r="X539" s="373"/>
      <c r="Y539" s="373"/>
      <c r="Z539" s="373"/>
      <c r="AA539" s="373"/>
      <c r="AB539" s="373"/>
    </row>
    <row r="540" ht="18.0" customHeight="1">
      <c r="A540" s="373"/>
      <c r="B540" s="373"/>
      <c r="C540" s="373"/>
      <c r="D540" s="373"/>
      <c r="E540" s="373"/>
      <c r="F540" s="528"/>
      <c r="G540" s="528"/>
      <c r="H540" s="373"/>
      <c r="I540" s="373"/>
      <c r="J540" s="373"/>
      <c r="K540" s="373"/>
      <c r="L540" s="373"/>
      <c r="M540" s="373"/>
      <c r="N540" s="373"/>
      <c r="O540" s="373"/>
      <c r="P540" s="373"/>
      <c r="Q540" s="373"/>
      <c r="R540" s="373"/>
      <c r="S540" s="373"/>
      <c r="T540" s="373"/>
      <c r="U540" s="373"/>
      <c r="V540" s="373"/>
      <c r="W540" s="373"/>
      <c r="X540" s="373"/>
      <c r="Y540" s="373"/>
      <c r="Z540" s="373"/>
      <c r="AA540" s="373"/>
      <c r="AB540" s="373"/>
    </row>
    <row r="541" ht="18.0" customHeight="1">
      <c r="A541" s="373"/>
      <c r="B541" s="373"/>
      <c r="C541" s="373"/>
      <c r="D541" s="373"/>
      <c r="E541" s="373"/>
      <c r="F541" s="528"/>
      <c r="G541" s="528"/>
      <c r="H541" s="373"/>
      <c r="I541" s="373"/>
      <c r="J541" s="373"/>
      <c r="K541" s="373"/>
      <c r="L541" s="373"/>
      <c r="M541" s="373"/>
      <c r="N541" s="373"/>
      <c r="O541" s="373"/>
      <c r="P541" s="373"/>
      <c r="Q541" s="373"/>
      <c r="R541" s="373"/>
      <c r="S541" s="373"/>
      <c r="T541" s="373"/>
      <c r="U541" s="373"/>
      <c r="V541" s="373"/>
      <c r="W541" s="373"/>
      <c r="X541" s="373"/>
      <c r="Y541" s="373"/>
      <c r="Z541" s="373"/>
      <c r="AA541" s="373"/>
      <c r="AB541" s="373"/>
    </row>
    <row r="542" ht="18.0" customHeight="1">
      <c r="A542" s="373"/>
      <c r="B542" s="373"/>
      <c r="C542" s="373"/>
      <c r="D542" s="373"/>
      <c r="E542" s="373"/>
      <c r="F542" s="528"/>
      <c r="G542" s="528"/>
      <c r="H542" s="373"/>
      <c r="I542" s="373"/>
      <c r="J542" s="373"/>
      <c r="K542" s="373"/>
      <c r="L542" s="373"/>
      <c r="M542" s="373"/>
      <c r="N542" s="373"/>
      <c r="O542" s="373"/>
      <c r="P542" s="373"/>
      <c r="Q542" s="373"/>
      <c r="R542" s="373"/>
      <c r="S542" s="373"/>
      <c r="T542" s="373"/>
      <c r="U542" s="373"/>
      <c r="V542" s="373"/>
      <c r="W542" s="373"/>
      <c r="X542" s="373"/>
      <c r="Y542" s="373"/>
      <c r="Z542" s="373"/>
      <c r="AA542" s="373"/>
      <c r="AB542" s="373"/>
    </row>
    <row r="543" ht="18.0" customHeight="1">
      <c r="A543" s="373"/>
      <c r="B543" s="373"/>
      <c r="C543" s="373"/>
      <c r="D543" s="373"/>
      <c r="E543" s="373"/>
      <c r="F543" s="528"/>
      <c r="G543" s="528"/>
      <c r="H543" s="373"/>
      <c r="I543" s="373"/>
      <c r="J543" s="373"/>
      <c r="K543" s="373"/>
      <c r="L543" s="373"/>
      <c r="M543" s="373"/>
      <c r="N543" s="373"/>
      <c r="O543" s="373"/>
      <c r="P543" s="373"/>
      <c r="Q543" s="373"/>
      <c r="R543" s="373"/>
      <c r="S543" s="373"/>
      <c r="T543" s="373"/>
      <c r="U543" s="373"/>
      <c r="V543" s="373"/>
      <c r="W543" s="373"/>
      <c r="X543" s="373"/>
      <c r="Y543" s="373"/>
      <c r="Z543" s="373"/>
      <c r="AA543" s="373"/>
      <c r="AB543" s="373"/>
    </row>
    <row r="544" ht="18.0" customHeight="1">
      <c r="A544" s="373"/>
      <c r="B544" s="373"/>
      <c r="C544" s="373"/>
      <c r="D544" s="373"/>
      <c r="E544" s="373"/>
      <c r="F544" s="528"/>
      <c r="G544" s="528"/>
      <c r="H544" s="373"/>
      <c r="I544" s="373"/>
      <c r="J544" s="373"/>
      <c r="K544" s="373"/>
      <c r="L544" s="373"/>
      <c r="M544" s="373"/>
      <c r="N544" s="373"/>
      <c r="O544" s="373"/>
      <c r="P544" s="373"/>
      <c r="Q544" s="373"/>
      <c r="R544" s="373"/>
      <c r="S544" s="373"/>
      <c r="T544" s="373"/>
      <c r="U544" s="373"/>
      <c r="V544" s="373"/>
      <c r="W544" s="373"/>
      <c r="X544" s="373"/>
      <c r="Y544" s="373"/>
      <c r="Z544" s="373"/>
      <c r="AA544" s="373"/>
      <c r="AB544" s="373"/>
    </row>
    <row r="545" ht="18.0" customHeight="1">
      <c r="A545" s="373"/>
      <c r="B545" s="373"/>
      <c r="C545" s="373"/>
      <c r="D545" s="373"/>
      <c r="E545" s="373"/>
      <c r="F545" s="528"/>
      <c r="G545" s="528"/>
      <c r="H545" s="373"/>
      <c r="I545" s="373"/>
      <c r="J545" s="373"/>
      <c r="K545" s="373"/>
      <c r="L545" s="373"/>
      <c r="M545" s="373"/>
      <c r="N545" s="373"/>
      <c r="O545" s="373"/>
      <c r="P545" s="373"/>
      <c r="Q545" s="373"/>
      <c r="R545" s="373"/>
      <c r="S545" s="373"/>
      <c r="T545" s="373"/>
      <c r="U545" s="373"/>
      <c r="V545" s="373"/>
      <c r="W545" s="373"/>
      <c r="X545" s="373"/>
      <c r="Y545" s="373"/>
      <c r="Z545" s="373"/>
      <c r="AA545" s="373"/>
      <c r="AB545" s="373"/>
    </row>
    <row r="546" ht="18.0" customHeight="1">
      <c r="A546" s="373"/>
      <c r="B546" s="373"/>
      <c r="C546" s="373"/>
      <c r="D546" s="373"/>
      <c r="E546" s="373"/>
      <c r="F546" s="528"/>
      <c r="G546" s="528"/>
      <c r="H546" s="373"/>
      <c r="I546" s="373"/>
      <c r="J546" s="373"/>
      <c r="K546" s="373"/>
      <c r="L546" s="373"/>
      <c r="M546" s="373"/>
      <c r="N546" s="373"/>
      <c r="O546" s="373"/>
      <c r="P546" s="373"/>
      <c r="Q546" s="373"/>
      <c r="R546" s="373"/>
      <c r="S546" s="373"/>
      <c r="T546" s="373"/>
      <c r="U546" s="373"/>
      <c r="V546" s="373"/>
      <c r="W546" s="373"/>
      <c r="X546" s="373"/>
      <c r="Y546" s="373"/>
      <c r="Z546" s="373"/>
      <c r="AA546" s="373"/>
      <c r="AB546" s="373"/>
    </row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8" footer="0.0" header="0.0" left="0.75" right="0.75" top="0.41"/>
  <pageSetup paperSize="9" orientation="landscape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5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26" width="8.14"/>
  </cols>
  <sheetData>
    <row r="1" ht="18.75" customHeight="1">
      <c r="A1" s="485"/>
      <c r="B1" s="492"/>
      <c r="C1" s="488"/>
      <c r="D1" s="488"/>
      <c r="E1" s="488"/>
      <c r="F1" s="488"/>
      <c r="G1" s="488"/>
      <c r="H1" s="488"/>
      <c r="I1" s="494"/>
      <c r="J1" s="494"/>
      <c r="K1" s="497"/>
      <c r="L1" s="494"/>
      <c r="M1" s="494"/>
      <c r="N1" s="488"/>
      <c r="O1" s="485"/>
      <c r="P1" s="485"/>
      <c r="Q1" s="485"/>
      <c r="R1" s="488"/>
      <c r="S1" s="488"/>
      <c r="T1" s="488"/>
      <c r="U1" s="488"/>
      <c r="V1" s="491"/>
      <c r="W1" s="561"/>
      <c r="X1" s="485"/>
    </row>
    <row r="2" ht="18.75" customHeight="1">
      <c r="A2" s="485"/>
      <c r="B2" s="492"/>
      <c r="C2" s="488"/>
      <c r="D2" s="488"/>
      <c r="E2" s="488"/>
      <c r="F2" s="486"/>
      <c r="G2" s="488"/>
      <c r="H2" s="486"/>
      <c r="I2" s="487"/>
      <c r="J2" s="487"/>
      <c r="K2" s="489"/>
      <c r="L2" s="490"/>
      <c r="M2" s="490"/>
      <c r="N2" s="488"/>
      <c r="O2" s="485"/>
      <c r="P2" s="485"/>
      <c r="Q2" s="485"/>
      <c r="R2" s="488"/>
      <c r="S2" s="488"/>
      <c r="T2" s="488"/>
      <c r="U2" s="488"/>
      <c r="V2" s="491"/>
      <c r="W2" s="561"/>
      <c r="X2" s="485"/>
    </row>
    <row r="3" ht="18.75" customHeight="1">
      <c r="A3" s="485"/>
      <c r="B3" s="492"/>
      <c r="C3" s="495"/>
      <c r="D3" s="488"/>
      <c r="E3" s="496"/>
      <c r="F3" s="486"/>
      <c r="G3" s="488"/>
      <c r="H3" s="486"/>
      <c r="I3" s="487"/>
      <c r="J3" s="487"/>
      <c r="K3" s="497"/>
      <c r="L3" s="497"/>
      <c r="M3" s="497"/>
      <c r="N3" s="488"/>
      <c r="O3" s="485"/>
      <c r="P3" s="485"/>
      <c r="Q3" s="485"/>
      <c r="R3" s="488"/>
      <c r="S3" s="488"/>
      <c r="T3" s="488"/>
      <c r="U3" s="488"/>
      <c r="V3" s="491"/>
      <c r="W3" s="561"/>
      <c r="X3" s="485"/>
    </row>
    <row r="4" ht="18.75" customHeight="1">
      <c r="A4" s="485"/>
      <c r="B4" s="492"/>
      <c r="C4" s="488"/>
      <c r="D4" s="488"/>
      <c r="E4" s="488"/>
      <c r="F4" s="488"/>
      <c r="G4" s="488"/>
      <c r="H4" s="500"/>
      <c r="I4" s="517"/>
      <c r="J4" s="517"/>
      <c r="K4" s="498"/>
      <c r="L4" s="488"/>
      <c r="M4" s="488"/>
      <c r="N4" s="488"/>
      <c r="O4" s="485"/>
      <c r="P4" s="485"/>
      <c r="Q4" s="485"/>
      <c r="R4" s="488"/>
      <c r="S4" s="488"/>
      <c r="T4" s="488"/>
      <c r="U4" s="488"/>
      <c r="V4" s="491"/>
      <c r="W4" s="561"/>
      <c r="X4" s="485"/>
    </row>
    <row r="5" ht="18.75" customHeight="1">
      <c r="A5" s="485"/>
      <c r="B5" s="492"/>
      <c r="C5" s="488"/>
      <c r="D5" s="488"/>
      <c r="E5" s="488"/>
      <c r="F5" s="488"/>
      <c r="G5" s="488"/>
      <c r="H5" s="500"/>
      <c r="I5" s="517"/>
      <c r="J5" s="517"/>
      <c r="K5" s="498"/>
      <c r="L5" s="488"/>
      <c r="M5" s="488"/>
      <c r="N5" s="488"/>
      <c r="O5" s="485"/>
      <c r="P5" s="485"/>
      <c r="Q5" s="485"/>
      <c r="R5" s="488"/>
      <c r="S5" s="488"/>
      <c r="T5" s="488"/>
      <c r="U5" s="488"/>
      <c r="V5" s="491"/>
      <c r="W5" s="561"/>
      <c r="X5" s="485"/>
    </row>
    <row r="6" ht="18.75" customHeight="1">
      <c r="A6" s="485"/>
      <c r="B6" s="486"/>
      <c r="C6" s="488"/>
      <c r="D6" s="488"/>
      <c r="E6" s="488"/>
      <c r="F6" s="488"/>
      <c r="G6" s="488"/>
      <c r="H6" s="500"/>
      <c r="I6" s="517"/>
      <c r="J6" s="517"/>
      <c r="K6" s="498"/>
      <c r="L6" s="488"/>
      <c r="M6" s="488"/>
      <c r="N6" s="488"/>
      <c r="O6" s="485"/>
      <c r="P6" s="485"/>
      <c r="Q6" s="485"/>
      <c r="R6" s="488"/>
      <c r="S6" s="488"/>
      <c r="T6" s="488"/>
      <c r="U6" s="488"/>
      <c r="V6" s="491"/>
      <c r="W6" s="561"/>
      <c r="X6" s="485"/>
    </row>
    <row r="7" ht="18.75" customHeight="1">
      <c r="A7" s="485"/>
      <c r="B7" s="486" t="s">
        <v>182</v>
      </c>
      <c r="C7" s="488" t="s">
        <v>183</v>
      </c>
      <c r="D7" s="488" t="s">
        <v>184</v>
      </c>
      <c r="E7" s="488"/>
      <c r="F7" s="488"/>
      <c r="G7" s="488"/>
      <c r="H7" s="500"/>
      <c r="I7" s="499"/>
      <c r="J7" s="499"/>
      <c r="K7" s="500"/>
      <c r="L7" s="488"/>
      <c r="M7" s="488"/>
      <c r="N7" s="488"/>
      <c r="O7" s="485"/>
      <c r="P7" s="485"/>
      <c r="Q7" s="485"/>
      <c r="R7" s="488"/>
      <c r="S7" s="488"/>
      <c r="T7" s="488"/>
      <c r="U7" s="488"/>
      <c r="V7" s="486"/>
      <c r="W7" s="561"/>
      <c r="X7" s="488"/>
    </row>
    <row r="8" ht="18.75" customHeight="1">
      <c r="A8" s="485"/>
      <c r="B8" s="486">
        <v>1.0</v>
      </c>
      <c r="C8" s="500"/>
      <c r="D8" s="562"/>
      <c r="E8" s="488"/>
      <c r="F8" s="488"/>
      <c r="G8" s="488"/>
      <c r="H8" s="500"/>
      <c r="I8" s="503"/>
      <c r="J8" s="503"/>
      <c r="K8" s="498"/>
      <c r="L8" s="488"/>
      <c r="M8" s="488"/>
      <c r="N8" s="488"/>
      <c r="O8" s="485"/>
      <c r="P8" s="485"/>
      <c r="Q8" s="531"/>
      <c r="R8" s="540"/>
      <c r="S8" s="540"/>
      <c r="T8" s="488"/>
      <c r="U8" s="488"/>
      <c r="V8" s="486"/>
      <c r="W8" s="563"/>
      <c r="X8" s="493"/>
    </row>
    <row r="9" ht="18.75" customHeight="1">
      <c r="A9" s="485"/>
      <c r="B9" s="486">
        <v>2.0</v>
      </c>
      <c r="C9" s="486"/>
      <c r="D9" s="551"/>
      <c r="E9" s="486"/>
      <c r="F9" s="493"/>
      <c r="G9" s="493"/>
      <c r="H9" s="486"/>
      <c r="I9" s="499"/>
      <c r="J9" s="499"/>
      <c r="K9" s="488"/>
      <c r="L9" s="488"/>
      <c r="M9" s="488"/>
      <c r="N9" s="488"/>
      <c r="O9" s="485"/>
      <c r="P9" s="485"/>
      <c r="Q9" s="531"/>
      <c r="R9" s="540"/>
      <c r="S9" s="540"/>
      <c r="T9" s="488"/>
      <c r="U9" s="488"/>
      <c r="V9" s="486"/>
      <c r="W9" s="564"/>
      <c r="X9" s="485"/>
    </row>
    <row r="10" ht="18.75" customHeight="1">
      <c r="A10" s="485"/>
      <c r="B10" s="486">
        <v>3.0</v>
      </c>
      <c r="C10" s="500"/>
      <c r="D10" s="517"/>
      <c r="E10" s="486"/>
      <c r="F10" s="493"/>
      <c r="G10" s="493"/>
      <c r="H10" s="486"/>
      <c r="I10" s="499"/>
      <c r="J10" s="499"/>
      <c r="K10" s="488"/>
      <c r="L10" s="488"/>
      <c r="M10" s="488"/>
      <c r="N10" s="488"/>
      <c r="O10" s="485"/>
      <c r="P10" s="485"/>
      <c r="Q10" s="531"/>
      <c r="R10" s="540"/>
      <c r="S10" s="540"/>
      <c r="T10" s="488"/>
      <c r="U10" s="488"/>
      <c r="V10" s="486"/>
      <c r="W10" s="563"/>
      <c r="X10" s="485"/>
    </row>
    <row r="11" ht="18.75" customHeight="1">
      <c r="A11" s="485"/>
      <c r="B11" s="486">
        <v>4.0</v>
      </c>
      <c r="C11" s="500"/>
      <c r="D11" s="562"/>
      <c r="E11" s="486"/>
      <c r="F11" s="493"/>
      <c r="G11" s="493"/>
      <c r="H11" s="486"/>
      <c r="I11" s="499"/>
      <c r="J11" s="499"/>
      <c r="K11" s="488"/>
      <c r="L11" s="488"/>
      <c r="M11" s="488"/>
      <c r="N11" s="488"/>
      <c r="O11" s="485"/>
      <c r="P11" s="485"/>
      <c r="Q11" s="531"/>
      <c r="R11" s="540"/>
      <c r="S11" s="540"/>
      <c r="T11" s="488"/>
      <c r="U11" s="488"/>
      <c r="V11" s="486"/>
      <c r="W11" s="563"/>
      <c r="X11" s="493"/>
    </row>
    <row r="12" ht="18.75" customHeight="1">
      <c r="A12" s="485"/>
      <c r="B12" s="486">
        <v>5.0</v>
      </c>
      <c r="C12" s="518"/>
      <c r="D12" s="565"/>
      <c r="E12" s="486"/>
      <c r="F12" s="493"/>
      <c r="G12" s="493"/>
      <c r="H12" s="486"/>
      <c r="I12" s="499"/>
      <c r="J12" s="499"/>
      <c r="K12" s="488"/>
      <c r="L12" s="488"/>
      <c r="M12" s="488"/>
      <c r="N12" s="488"/>
      <c r="O12" s="485"/>
      <c r="P12" s="485"/>
      <c r="Q12" s="531"/>
      <c r="R12" s="540"/>
      <c r="S12" s="540"/>
      <c r="T12" s="488"/>
      <c r="U12" s="488"/>
      <c r="V12" s="486"/>
      <c r="W12" s="564"/>
      <c r="X12" s="487"/>
    </row>
    <row r="13" ht="18.75" customHeight="1">
      <c r="A13" s="485"/>
      <c r="B13" s="486">
        <v>6.0</v>
      </c>
      <c r="C13" s="500"/>
      <c r="D13" s="562"/>
      <c r="E13" s="486"/>
      <c r="F13" s="493"/>
      <c r="G13" s="493"/>
      <c r="H13" s="486"/>
      <c r="I13" s="499"/>
      <c r="J13" s="499"/>
      <c r="K13" s="488"/>
      <c r="L13" s="488"/>
      <c r="M13" s="488"/>
      <c r="N13" s="488"/>
      <c r="O13" s="485"/>
      <c r="P13" s="485"/>
      <c r="Q13" s="531"/>
      <c r="R13" s="540"/>
      <c r="S13" s="540"/>
      <c r="T13" s="488"/>
      <c r="U13" s="488"/>
      <c r="V13" s="486"/>
      <c r="W13" s="564"/>
      <c r="X13" s="493"/>
    </row>
    <row r="14" ht="18.75" customHeight="1">
      <c r="A14" s="485"/>
      <c r="B14" s="486">
        <v>7.0</v>
      </c>
      <c r="C14" s="500"/>
      <c r="D14" s="562"/>
      <c r="E14" s="486"/>
      <c r="F14" s="493"/>
      <c r="G14" s="493"/>
      <c r="H14" s="486"/>
      <c r="I14" s="499"/>
      <c r="J14" s="499"/>
      <c r="K14" s="488"/>
      <c r="L14" s="488"/>
      <c r="M14" s="488"/>
      <c r="N14" s="488"/>
      <c r="O14" s="485"/>
      <c r="P14" s="485"/>
      <c r="Q14" s="531"/>
      <c r="R14" s="540"/>
      <c r="S14" s="540"/>
      <c r="T14" s="488"/>
      <c r="U14" s="488"/>
      <c r="V14" s="486"/>
      <c r="W14" s="566"/>
      <c r="X14" s="506"/>
    </row>
    <row r="15" ht="18.75" customHeight="1">
      <c r="A15" s="485"/>
      <c r="B15" s="486">
        <v>8.0</v>
      </c>
      <c r="C15" s="500"/>
      <c r="D15" s="562"/>
      <c r="E15" s="486"/>
      <c r="F15" s="493"/>
      <c r="G15" s="493"/>
      <c r="H15" s="486"/>
      <c r="I15" s="499"/>
      <c r="J15" s="499"/>
      <c r="K15" s="488"/>
      <c r="L15" s="488"/>
      <c r="M15" s="488"/>
      <c r="N15" s="488"/>
      <c r="O15" s="485"/>
      <c r="P15" s="485"/>
      <c r="Q15" s="531"/>
      <c r="R15" s="540"/>
      <c r="S15" s="540"/>
      <c r="T15" s="488"/>
      <c r="U15" s="488"/>
      <c r="V15" s="486"/>
      <c r="W15" s="564"/>
      <c r="X15" s="506"/>
    </row>
    <row r="16" ht="18.75" customHeight="1">
      <c r="A16" s="485"/>
      <c r="B16" s="486">
        <v>9.0</v>
      </c>
      <c r="C16" s="500"/>
      <c r="D16" s="517"/>
      <c r="E16" s="486"/>
      <c r="F16" s="493"/>
      <c r="G16" s="493"/>
      <c r="H16" s="486"/>
      <c r="I16" s="499"/>
      <c r="J16" s="499"/>
      <c r="K16" s="488"/>
      <c r="L16" s="488"/>
      <c r="M16" s="488"/>
      <c r="N16" s="488"/>
      <c r="O16" s="485"/>
      <c r="P16" s="485"/>
      <c r="Q16" s="531"/>
      <c r="R16" s="540"/>
      <c r="S16" s="540"/>
      <c r="T16" s="488"/>
      <c r="U16" s="488"/>
      <c r="V16" s="486"/>
      <c r="W16" s="563"/>
      <c r="X16" s="493"/>
    </row>
    <row r="17" ht="18.75" customHeight="1">
      <c r="A17" s="485"/>
      <c r="B17" s="486">
        <v>10.0</v>
      </c>
      <c r="C17" s="518"/>
      <c r="D17" s="565"/>
      <c r="E17" s="486"/>
      <c r="F17" s="493"/>
      <c r="G17" s="493"/>
      <c r="H17" s="486"/>
      <c r="I17" s="499"/>
      <c r="J17" s="499"/>
      <c r="K17" s="488"/>
      <c r="L17" s="488"/>
      <c r="M17" s="488"/>
      <c r="N17" s="488"/>
      <c r="O17" s="485"/>
      <c r="P17" s="485"/>
      <c r="Q17" s="531"/>
      <c r="R17" s="540"/>
      <c r="S17" s="540"/>
      <c r="T17" s="488"/>
      <c r="U17" s="488"/>
      <c r="V17" s="486"/>
      <c r="W17" s="564"/>
      <c r="X17" s="493"/>
    </row>
    <row r="18" ht="18.75" customHeight="1">
      <c r="A18" s="485"/>
      <c r="B18" s="486">
        <v>11.0</v>
      </c>
      <c r="C18" s="518"/>
      <c r="D18" s="562"/>
      <c r="E18" s="486"/>
      <c r="F18" s="493"/>
      <c r="G18" s="493"/>
      <c r="H18" s="486"/>
      <c r="I18" s="499"/>
      <c r="J18" s="499"/>
      <c r="K18" s="488"/>
      <c r="L18" s="488"/>
      <c r="M18" s="488"/>
      <c r="N18" s="488"/>
      <c r="O18" s="485"/>
      <c r="P18" s="485"/>
      <c r="Q18" s="531"/>
      <c r="R18" s="540"/>
      <c r="S18" s="540"/>
      <c r="T18" s="488"/>
      <c r="U18" s="488"/>
      <c r="V18" s="486"/>
      <c r="W18" s="564"/>
      <c r="X18" s="493"/>
    </row>
    <row r="19" ht="18.75" customHeight="1">
      <c r="A19" s="485"/>
      <c r="B19" s="486">
        <v>12.0</v>
      </c>
      <c r="C19" s="518"/>
      <c r="D19" s="565"/>
      <c r="E19" s="486"/>
      <c r="F19" s="493"/>
      <c r="G19" s="493"/>
      <c r="H19" s="486"/>
      <c r="I19" s="499"/>
      <c r="J19" s="499"/>
      <c r="K19" s="488"/>
      <c r="L19" s="488"/>
      <c r="M19" s="488"/>
      <c r="N19" s="488"/>
      <c r="O19" s="485"/>
      <c r="P19" s="485"/>
      <c r="Q19" s="531"/>
      <c r="R19" s="540"/>
      <c r="S19" s="540"/>
      <c r="T19" s="488"/>
      <c r="U19" s="488"/>
      <c r="V19" s="486"/>
      <c r="W19" s="564"/>
      <c r="X19" s="506"/>
    </row>
    <row r="20" ht="18.75" customHeight="1">
      <c r="A20" s="485"/>
      <c r="B20" s="486">
        <v>13.0</v>
      </c>
      <c r="C20" s="500"/>
      <c r="D20" s="562"/>
      <c r="E20" s="486"/>
      <c r="F20" s="493"/>
      <c r="G20" s="493"/>
      <c r="H20" s="486"/>
      <c r="I20" s="499"/>
      <c r="J20" s="499"/>
      <c r="K20" s="488"/>
      <c r="L20" s="488"/>
      <c r="M20" s="488"/>
      <c r="N20" s="488"/>
      <c r="O20" s="485"/>
      <c r="P20" s="485"/>
      <c r="Q20" s="531"/>
      <c r="R20" s="540"/>
      <c r="S20" s="540"/>
      <c r="T20" s="488"/>
      <c r="U20" s="488"/>
      <c r="V20" s="486"/>
      <c r="W20" s="567"/>
      <c r="X20" s="493"/>
    </row>
    <row r="21" ht="18.75" customHeight="1">
      <c r="A21" s="485"/>
      <c r="B21" s="486">
        <v>14.0</v>
      </c>
      <c r="C21" s="500"/>
      <c r="D21" s="562"/>
      <c r="E21" s="486"/>
      <c r="F21" s="493"/>
      <c r="G21" s="493"/>
      <c r="H21" s="486"/>
      <c r="I21" s="499"/>
      <c r="J21" s="499"/>
      <c r="K21" s="488"/>
      <c r="L21" s="488"/>
      <c r="M21" s="488"/>
      <c r="N21" s="488"/>
      <c r="O21" s="485"/>
      <c r="P21" s="485"/>
      <c r="Q21" s="531"/>
      <c r="R21" s="540"/>
      <c r="S21" s="540"/>
      <c r="T21" s="488"/>
      <c r="U21" s="488"/>
      <c r="V21" s="486"/>
      <c r="W21" s="567"/>
      <c r="X21" s="493"/>
    </row>
    <row r="22" ht="18.75" customHeight="1">
      <c r="A22" s="485"/>
      <c r="B22" s="486">
        <v>15.0</v>
      </c>
      <c r="C22" s="500"/>
      <c r="D22" s="562"/>
      <c r="E22" s="486"/>
      <c r="F22" s="493"/>
      <c r="G22" s="493"/>
      <c r="H22" s="486"/>
      <c r="I22" s="499"/>
      <c r="J22" s="499"/>
      <c r="K22" s="488"/>
      <c r="L22" s="488"/>
      <c r="M22" s="488"/>
      <c r="N22" s="488"/>
      <c r="O22" s="485"/>
      <c r="P22" s="485"/>
      <c r="Q22" s="531"/>
      <c r="R22" s="540"/>
      <c r="S22" s="540"/>
      <c r="T22" s="488"/>
      <c r="U22" s="488"/>
      <c r="V22" s="486"/>
      <c r="W22" s="563"/>
      <c r="X22" s="485"/>
    </row>
    <row r="23" ht="18.75" customHeight="1">
      <c r="A23" s="485"/>
      <c r="B23" s="486">
        <v>16.0</v>
      </c>
      <c r="C23" s="518"/>
      <c r="D23" s="565"/>
      <c r="E23" s="486"/>
      <c r="F23" s="493"/>
      <c r="G23" s="493"/>
      <c r="H23" s="486"/>
      <c r="I23" s="499"/>
      <c r="J23" s="499"/>
      <c r="K23" s="488"/>
      <c r="L23" s="488"/>
      <c r="M23" s="488"/>
      <c r="N23" s="488"/>
      <c r="O23" s="485"/>
      <c r="P23" s="485"/>
      <c r="Q23" s="531"/>
      <c r="R23" s="540"/>
      <c r="S23" s="540"/>
      <c r="T23" s="488"/>
      <c r="U23" s="488"/>
      <c r="V23" s="486"/>
      <c r="W23" s="563"/>
      <c r="X23" s="493"/>
    </row>
    <row r="24" ht="18.75" customHeight="1">
      <c r="A24" s="485"/>
      <c r="B24" s="486">
        <v>17.0</v>
      </c>
      <c r="C24" s="500"/>
      <c r="D24" s="562"/>
      <c r="E24" s="486"/>
      <c r="F24" s="493"/>
      <c r="G24" s="493"/>
      <c r="H24" s="486"/>
      <c r="I24" s="499"/>
      <c r="J24" s="499"/>
      <c r="K24" s="488"/>
      <c r="L24" s="488"/>
      <c r="M24" s="488"/>
      <c r="N24" s="488"/>
      <c r="O24" s="485"/>
      <c r="P24" s="485"/>
      <c r="Q24" s="531"/>
      <c r="R24" s="540"/>
      <c r="S24" s="540"/>
      <c r="T24" s="488"/>
      <c r="U24" s="488"/>
      <c r="V24" s="486"/>
      <c r="W24" s="564"/>
      <c r="X24" s="493"/>
    </row>
    <row r="25" ht="18.75" customHeight="1">
      <c r="A25" s="485"/>
      <c r="B25" s="486">
        <v>18.0</v>
      </c>
      <c r="C25" s="500"/>
      <c r="D25" s="562"/>
      <c r="E25" s="486"/>
      <c r="F25" s="493"/>
      <c r="G25" s="493"/>
      <c r="H25" s="486"/>
      <c r="I25" s="499"/>
      <c r="J25" s="499"/>
      <c r="K25" s="488"/>
      <c r="L25" s="488"/>
      <c r="M25" s="488"/>
      <c r="N25" s="488"/>
      <c r="O25" s="485"/>
      <c r="P25" s="485"/>
      <c r="Q25" s="531"/>
      <c r="R25" s="540"/>
      <c r="S25" s="540"/>
      <c r="T25" s="488"/>
      <c r="U25" s="488"/>
      <c r="V25" s="486"/>
      <c r="W25" s="568"/>
      <c r="X25" s="506"/>
    </row>
    <row r="26" ht="18.75" customHeight="1">
      <c r="A26" s="485"/>
      <c r="B26" s="486">
        <v>19.0</v>
      </c>
      <c r="C26" s="500"/>
      <c r="D26" s="562"/>
      <c r="E26" s="486"/>
      <c r="F26" s="493"/>
      <c r="G26" s="493"/>
      <c r="H26" s="486"/>
      <c r="I26" s="499"/>
      <c r="J26" s="499"/>
      <c r="K26" s="488"/>
      <c r="L26" s="488"/>
      <c r="M26" s="488"/>
      <c r="N26" s="488"/>
      <c r="O26" s="485"/>
      <c r="P26" s="485"/>
      <c r="Q26" s="531"/>
      <c r="R26" s="540"/>
      <c r="S26" s="540"/>
      <c r="T26" s="488"/>
      <c r="U26" s="488"/>
      <c r="V26" s="486"/>
      <c r="W26" s="569"/>
      <c r="X26" s="485"/>
    </row>
    <row r="27" ht="18.75" customHeight="1">
      <c r="A27" s="485"/>
      <c r="B27" s="486">
        <v>20.0</v>
      </c>
      <c r="C27" s="500"/>
      <c r="D27" s="562"/>
      <c r="E27" s="486"/>
      <c r="F27" s="493"/>
      <c r="G27" s="493"/>
      <c r="H27" s="486"/>
      <c r="I27" s="499"/>
      <c r="J27" s="499"/>
      <c r="K27" s="488"/>
      <c r="L27" s="488"/>
      <c r="M27" s="488"/>
      <c r="N27" s="488"/>
      <c r="O27" s="485"/>
      <c r="P27" s="485"/>
      <c r="Q27" s="531"/>
      <c r="R27" s="540"/>
      <c r="S27" s="540"/>
      <c r="T27" s="488"/>
      <c r="U27" s="488"/>
      <c r="V27" s="486"/>
      <c r="W27" s="563"/>
      <c r="X27" s="493"/>
    </row>
    <row r="28" ht="18.75" customHeight="1">
      <c r="A28" s="485"/>
      <c r="B28" s="486">
        <v>21.0</v>
      </c>
      <c r="C28" s="500"/>
      <c r="D28" s="562"/>
      <c r="E28" s="486"/>
      <c r="F28" s="493"/>
      <c r="G28" s="493"/>
      <c r="H28" s="486"/>
      <c r="I28" s="499"/>
      <c r="J28" s="499"/>
      <c r="K28" s="488"/>
      <c r="L28" s="488"/>
      <c r="M28" s="488"/>
      <c r="N28" s="488"/>
      <c r="O28" s="485"/>
      <c r="P28" s="485"/>
      <c r="Q28" s="485"/>
      <c r="R28" s="488"/>
      <c r="S28" s="488"/>
      <c r="T28" s="488"/>
      <c r="U28" s="488"/>
      <c r="V28" s="491"/>
      <c r="W28" s="561"/>
      <c r="X28" s="485"/>
    </row>
    <row r="29" ht="18.75" customHeight="1">
      <c r="A29" s="485"/>
      <c r="B29" s="486">
        <v>22.0</v>
      </c>
      <c r="C29" s="518"/>
      <c r="D29" s="570"/>
      <c r="E29" s="486"/>
      <c r="F29" s="493"/>
      <c r="G29" s="493"/>
      <c r="H29" s="486"/>
      <c r="I29" s="499"/>
      <c r="J29" s="499"/>
      <c r="K29" s="488"/>
      <c r="L29" s="488"/>
      <c r="M29" s="488"/>
      <c r="N29" s="488"/>
      <c r="O29" s="485"/>
      <c r="P29" s="485"/>
      <c r="Q29" s="485"/>
      <c r="R29" s="488"/>
      <c r="S29" s="488"/>
      <c r="T29" s="488"/>
      <c r="U29" s="488"/>
      <c r="V29" s="491"/>
      <c r="W29" s="561"/>
      <c r="X29" s="485"/>
    </row>
    <row r="30" ht="18.75" customHeight="1">
      <c r="A30" s="485"/>
      <c r="B30" s="486">
        <v>23.0</v>
      </c>
      <c r="C30" s="486"/>
      <c r="D30" s="486"/>
      <c r="E30" s="486"/>
      <c r="F30" s="493"/>
      <c r="G30" s="493"/>
      <c r="H30" s="486"/>
      <c r="I30" s="499"/>
      <c r="J30" s="499"/>
      <c r="K30" s="488"/>
      <c r="L30" s="488"/>
      <c r="M30" s="488"/>
      <c r="N30" s="488"/>
      <c r="O30" s="485"/>
      <c r="P30" s="485"/>
      <c r="Q30" s="485"/>
      <c r="R30" s="488"/>
      <c r="S30" s="488"/>
      <c r="T30" s="488"/>
      <c r="U30" s="488"/>
      <c r="V30" s="491"/>
      <c r="W30" s="561"/>
      <c r="X30" s="485"/>
    </row>
    <row r="31" ht="18.75" customHeight="1">
      <c r="A31" s="485"/>
      <c r="B31" s="486" t="s">
        <v>129</v>
      </c>
      <c r="C31" s="486"/>
      <c r="D31" s="558">
        <f>SUM(D8:D30)</f>
        <v>0</v>
      </c>
      <c r="E31" s="486"/>
      <c r="F31" s="493"/>
      <c r="G31" s="493"/>
      <c r="H31" s="486"/>
      <c r="I31" s="499"/>
      <c r="J31" s="499"/>
      <c r="K31" s="488"/>
      <c r="L31" s="488"/>
      <c r="M31" s="488"/>
      <c r="N31" s="488"/>
      <c r="O31" s="485"/>
      <c r="P31" s="485"/>
      <c r="Q31" s="485"/>
      <c r="R31" s="488"/>
      <c r="S31" s="488"/>
      <c r="T31" s="488"/>
      <c r="U31" s="488"/>
      <c r="V31" s="491"/>
      <c r="W31" s="561"/>
      <c r="X31" s="485"/>
    </row>
    <row r="32" ht="18.75" customHeight="1">
      <c r="A32" s="485"/>
      <c r="B32" s="486"/>
      <c r="C32" s="486"/>
      <c r="D32" s="486"/>
      <c r="E32" s="486"/>
      <c r="F32" s="493"/>
      <c r="G32" s="493"/>
      <c r="H32" s="486"/>
      <c r="I32" s="499"/>
      <c r="J32" s="499"/>
      <c r="K32" s="488"/>
      <c r="L32" s="488"/>
      <c r="M32" s="488"/>
      <c r="N32" s="488"/>
      <c r="O32" s="485"/>
      <c r="P32" s="485"/>
      <c r="Q32" s="485"/>
      <c r="R32" s="488"/>
      <c r="S32" s="488"/>
      <c r="T32" s="488"/>
      <c r="U32" s="488"/>
      <c r="V32" s="491"/>
      <c r="W32" s="561"/>
      <c r="X32" s="485"/>
    </row>
    <row r="33" ht="18.75" customHeight="1">
      <c r="A33" s="485"/>
      <c r="B33" s="486"/>
      <c r="C33" s="486"/>
      <c r="D33" s="486"/>
      <c r="E33" s="486"/>
      <c r="F33" s="493"/>
      <c r="G33" s="493"/>
      <c r="H33" s="486"/>
      <c r="I33" s="499"/>
      <c r="J33" s="499"/>
      <c r="K33" s="488"/>
      <c r="L33" s="488"/>
      <c r="M33" s="488"/>
      <c r="N33" s="488"/>
      <c r="O33" s="485"/>
      <c r="P33" s="485"/>
      <c r="Q33" s="485"/>
      <c r="R33" s="488"/>
      <c r="S33" s="488"/>
      <c r="T33" s="488"/>
      <c r="U33" s="488"/>
      <c r="V33" s="491"/>
      <c r="W33" s="561"/>
      <c r="X33" s="485"/>
    </row>
    <row r="34" ht="18.75" customHeight="1">
      <c r="A34" s="485"/>
      <c r="B34" s="486"/>
      <c r="C34" s="486"/>
      <c r="D34" s="486"/>
      <c r="E34" s="486"/>
      <c r="F34" s="493"/>
      <c r="G34" s="493"/>
      <c r="H34" s="486"/>
      <c r="I34" s="499"/>
      <c r="J34" s="499"/>
      <c r="K34" s="488"/>
      <c r="L34" s="488"/>
      <c r="M34" s="488"/>
      <c r="N34" s="488"/>
      <c r="O34" s="485"/>
      <c r="P34" s="485"/>
      <c r="Q34" s="485"/>
      <c r="R34" s="488"/>
      <c r="S34" s="488"/>
      <c r="T34" s="488"/>
      <c r="U34" s="488"/>
      <c r="V34" s="491"/>
      <c r="W34" s="561"/>
      <c r="X34" s="485"/>
    </row>
    <row r="35" ht="18.75" customHeight="1">
      <c r="A35" s="485"/>
      <c r="B35" s="486"/>
      <c r="C35" s="486"/>
      <c r="D35" s="486"/>
      <c r="E35" s="486"/>
      <c r="F35" s="493"/>
      <c r="G35" s="493"/>
      <c r="H35" s="486"/>
      <c r="I35" s="499"/>
      <c r="J35" s="499"/>
      <c r="K35" s="488"/>
      <c r="L35" s="488"/>
      <c r="M35" s="488"/>
      <c r="N35" s="488"/>
      <c r="O35" s="485"/>
      <c r="P35" s="485"/>
      <c r="Q35" s="485"/>
      <c r="R35" s="488"/>
      <c r="S35" s="488"/>
      <c r="T35" s="488"/>
      <c r="U35" s="488"/>
      <c r="V35" s="491"/>
      <c r="W35" s="561"/>
      <c r="X35" s="485"/>
    </row>
    <row r="36" ht="18.75" customHeight="1">
      <c r="A36" s="485"/>
      <c r="B36" s="486"/>
      <c r="C36" s="486"/>
      <c r="D36" s="486"/>
      <c r="E36" s="486"/>
      <c r="F36" s="493"/>
      <c r="G36" s="493"/>
      <c r="H36" s="486"/>
      <c r="I36" s="499"/>
      <c r="J36" s="499"/>
      <c r="K36" s="488"/>
      <c r="L36" s="488"/>
      <c r="M36" s="488"/>
      <c r="N36" s="488"/>
      <c r="O36" s="485"/>
      <c r="P36" s="485"/>
      <c r="Q36" s="485"/>
      <c r="R36" s="488"/>
      <c r="S36" s="488"/>
      <c r="T36" s="488"/>
      <c r="U36" s="488"/>
      <c r="V36" s="491"/>
      <c r="W36" s="561"/>
      <c r="X36" s="485"/>
      <c r="Y36" s="488"/>
      <c r="Z36" s="488"/>
    </row>
    <row r="37" ht="18.75" customHeight="1">
      <c r="A37" s="485"/>
      <c r="B37" s="486"/>
      <c r="C37" s="486"/>
      <c r="D37" s="486"/>
      <c r="E37" s="486"/>
      <c r="F37" s="493"/>
      <c r="G37" s="493"/>
      <c r="H37" s="486"/>
      <c r="I37" s="499"/>
      <c r="J37" s="499"/>
      <c r="K37" s="488"/>
      <c r="L37" s="488"/>
      <c r="M37" s="488"/>
      <c r="N37" s="488"/>
      <c r="O37" s="485"/>
      <c r="P37" s="485"/>
      <c r="Q37" s="485"/>
      <c r="R37" s="488"/>
      <c r="S37" s="488"/>
      <c r="T37" s="488"/>
      <c r="U37" s="488"/>
      <c r="V37" s="491"/>
      <c r="W37" s="561"/>
      <c r="X37" s="485"/>
      <c r="Y37" s="488"/>
      <c r="Z37" s="488"/>
    </row>
    <row r="38" ht="18.75" customHeight="1">
      <c r="A38" s="485"/>
      <c r="B38" s="486"/>
      <c r="C38" s="486"/>
      <c r="D38" s="486"/>
      <c r="E38" s="486"/>
      <c r="F38" s="493"/>
      <c r="G38" s="493"/>
      <c r="H38" s="486"/>
      <c r="I38" s="499"/>
      <c r="J38" s="499"/>
      <c r="K38" s="488"/>
      <c r="L38" s="488"/>
      <c r="M38" s="488"/>
      <c r="N38" s="488"/>
      <c r="O38" s="485"/>
      <c r="P38" s="485"/>
      <c r="Q38" s="485"/>
      <c r="R38" s="488"/>
      <c r="S38" s="488"/>
      <c r="T38" s="488"/>
      <c r="U38" s="488"/>
      <c r="V38" s="491"/>
      <c r="W38" s="561"/>
      <c r="X38" s="485"/>
      <c r="Y38" s="488"/>
      <c r="Z38" s="488"/>
    </row>
    <row r="39" ht="18.75" customHeight="1">
      <c r="A39" s="485"/>
      <c r="B39" s="486"/>
      <c r="C39" s="486"/>
      <c r="D39" s="486"/>
      <c r="E39" s="486"/>
      <c r="F39" s="493"/>
      <c r="G39" s="493"/>
      <c r="H39" s="486"/>
      <c r="I39" s="499"/>
      <c r="J39" s="499"/>
      <c r="K39" s="488"/>
      <c r="L39" s="488"/>
      <c r="M39" s="488"/>
      <c r="N39" s="488"/>
      <c r="O39" s="485"/>
      <c r="P39" s="485"/>
      <c r="Q39" s="485"/>
      <c r="R39" s="488"/>
      <c r="S39" s="488"/>
      <c r="T39" s="488"/>
      <c r="U39" s="488"/>
      <c r="V39" s="491"/>
      <c r="W39" s="561"/>
      <c r="X39" s="485"/>
      <c r="Y39" s="488"/>
      <c r="Z39" s="488"/>
    </row>
    <row r="40" ht="18.75" customHeight="1">
      <c r="A40" s="485"/>
      <c r="B40" s="486"/>
      <c r="C40" s="486"/>
      <c r="D40" s="486"/>
      <c r="E40" s="486"/>
      <c r="F40" s="493"/>
      <c r="G40" s="493"/>
      <c r="H40" s="486"/>
      <c r="I40" s="499"/>
      <c r="J40" s="499"/>
      <c r="K40" s="488"/>
      <c r="L40" s="488"/>
      <c r="M40" s="488"/>
      <c r="N40" s="488"/>
      <c r="O40" s="485"/>
      <c r="P40" s="485"/>
      <c r="Q40" s="485"/>
      <c r="R40" s="488"/>
      <c r="S40" s="488"/>
      <c r="T40" s="488"/>
      <c r="U40" s="488"/>
      <c r="V40" s="491"/>
      <c r="W40" s="561"/>
      <c r="X40" s="485"/>
      <c r="Y40" s="488"/>
      <c r="Z40" s="488"/>
    </row>
    <row r="41" ht="18.75" customHeight="1">
      <c r="A41" s="485"/>
      <c r="B41" s="486"/>
      <c r="C41" s="486"/>
      <c r="D41" s="486"/>
      <c r="E41" s="486"/>
      <c r="F41" s="493"/>
      <c r="G41" s="493"/>
      <c r="H41" s="486"/>
      <c r="I41" s="499"/>
      <c r="J41" s="499"/>
      <c r="K41" s="488"/>
      <c r="L41" s="488"/>
      <c r="M41" s="488"/>
      <c r="N41" s="488"/>
      <c r="O41" s="485"/>
      <c r="P41" s="485"/>
      <c r="Q41" s="485"/>
      <c r="R41" s="488"/>
      <c r="S41" s="488"/>
      <c r="T41" s="488"/>
      <c r="U41" s="488"/>
      <c r="V41" s="491"/>
      <c r="W41" s="561"/>
      <c r="X41" s="485"/>
      <c r="Y41" s="488"/>
      <c r="Z41" s="488"/>
    </row>
    <row r="42" ht="18.75" customHeight="1">
      <c r="A42" s="485"/>
      <c r="B42" s="486"/>
      <c r="C42" s="486"/>
      <c r="D42" s="486"/>
      <c r="E42" s="486"/>
      <c r="F42" s="493"/>
      <c r="G42" s="493"/>
      <c r="H42" s="486"/>
      <c r="I42" s="499"/>
      <c r="J42" s="499"/>
      <c r="K42" s="488"/>
      <c r="L42" s="488"/>
      <c r="M42" s="488"/>
      <c r="N42" s="488"/>
      <c r="O42" s="485"/>
      <c r="P42" s="485"/>
      <c r="Q42" s="485"/>
      <c r="R42" s="488"/>
      <c r="S42" s="488"/>
      <c r="T42" s="488"/>
      <c r="U42" s="488"/>
      <c r="V42" s="491"/>
      <c r="W42" s="561"/>
      <c r="X42" s="485"/>
      <c r="Y42" s="488"/>
      <c r="Z42" s="488"/>
    </row>
    <row r="43" ht="18.75" customHeight="1">
      <c r="A43" s="485"/>
      <c r="B43" s="486"/>
      <c r="C43" s="486"/>
      <c r="D43" s="486"/>
      <c r="E43" s="486"/>
      <c r="F43" s="493"/>
      <c r="G43" s="493"/>
      <c r="H43" s="486"/>
      <c r="I43" s="499"/>
      <c r="J43" s="499"/>
      <c r="K43" s="488"/>
      <c r="L43" s="488"/>
      <c r="M43" s="488"/>
      <c r="N43" s="488"/>
      <c r="O43" s="485"/>
      <c r="P43" s="485"/>
      <c r="Q43" s="485"/>
      <c r="R43" s="488"/>
      <c r="S43" s="488"/>
      <c r="T43" s="488"/>
      <c r="U43" s="488"/>
      <c r="V43" s="491"/>
      <c r="W43" s="561"/>
      <c r="X43" s="485"/>
      <c r="Y43" s="488"/>
      <c r="Z43" s="488"/>
    </row>
    <row r="44" ht="18.75" customHeight="1">
      <c r="A44" s="485"/>
      <c r="B44" s="486"/>
      <c r="C44" s="486"/>
      <c r="D44" s="486"/>
      <c r="E44" s="486"/>
      <c r="F44" s="493"/>
      <c r="G44" s="493"/>
      <c r="H44" s="486"/>
      <c r="I44" s="499"/>
      <c r="J44" s="499"/>
      <c r="K44" s="488"/>
      <c r="L44" s="488"/>
      <c r="M44" s="488"/>
      <c r="N44" s="488"/>
      <c r="O44" s="485"/>
      <c r="P44" s="485"/>
      <c r="Q44" s="485"/>
      <c r="R44" s="488"/>
      <c r="S44" s="488"/>
      <c r="T44" s="488"/>
      <c r="U44" s="488"/>
      <c r="V44" s="491"/>
      <c r="W44" s="561"/>
      <c r="X44" s="485"/>
      <c r="Y44" s="488"/>
      <c r="Z44" s="488"/>
    </row>
    <row r="45" ht="18.75" customHeight="1">
      <c r="A45" s="485"/>
      <c r="B45" s="486"/>
      <c r="C45" s="486"/>
      <c r="D45" s="486"/>
      <c r="E45" s="486"/>
      <c r="F45" s="493"/>
      <c r="G45" s="493"/>
      <c r="H45" s="486"/>
      <c r="I45" s="499"/>
      <c r="J45" s="499"/>
      <c r="K45" s="488"/>
      <c r="L45" s="488"/>
      <c r="M45" s="488"/>
      <c r="N45" s="488"/>
      <c r="O45" s="485"/>
      <c r="P45" s="485"/>
      <c r="Q45" s="485"/>
      <c r="R45" s="488"/>
      <c r="S45" s="488"/>
      <c r="T45" s="488"/>
      <c r="U45" s="488"/>
      <c r="V45" s="491"/>
      <c r="W45" s="561"/>
      <c r="X45" s="485"/>
      <c r="Y45" s="488"/>
      <c r="Z45" s="488"/>
    </row>
    <row r="46" ht="18.75" customHeight="1">
      <c r="A46" s="485"/>
      <c r="B46" s="486"/>
      <c r="C46" s="486"/>
      <c r="D46" s="486"/>
      <c r="E46" s="486"/>
      <c r="F46" s="493"/>
      <c r="G46" s="493"/>
      <c r="H46" s="486"/>
      <c r="I46" s="499"/>
      <c r="J46" s="499"/>
      <c r="K46" s="488"/>
      <c r="L46" s="488"/>
      <c r="M46" s="488"/>
      <c r="N46" s="488"/>
      <c r="O46" s="485"/>
      <c r="P46" s="485"/>
      <c r="Q46" s="485"/>
      <c r="R46" s="488"/>
      <c r="S46" s="488"/>
      <c r="T46" s="488"/>
      <c r="U46" s="488"/>
      <c r="V46" s="491"/>
      <c r="W46" s="561"/>
      <c r="X46" s="485"/>
      <c r="Y46" s="488"/>
      <c r="Z46" s="488"/>
    </row>
    <row r="47" ht="18.75" customHeight="1">
      <c r="A47" s="485"/>
      <c r="B47" s="486"/>
      <c r="C47" s="486"/>
      <c r="D47" s="486"/>
      <c r="E47" s="486"/>
      <c r="F47" s="493"/>
      <c r="G47" s="493"/>
      <c r="H47" s="486"/>
      <c r="I47" s="499"/>
      <c r="J47" s="499"/>
      <c r="K47" s="488"/>
      <c r="L47" s="488"/>
      <c r="M47" s="488"/>
      <c r="N47" s="488"/>
      <c r="O47" s="485"/>
      <c r="P47" s="485"/>
      <c r="Q47" s="485"/>
      <c r="R47" s="488"/>
      <c r="S47" s="488"/>
      <c r="T47" s="488"/>
      <c r="U47" s="488"/>
      <c r="V47" s="491"/>
      <c r="W47" s="561"/>
      <c r="X47" s="485"/>
      <c r="Y47" s="488"/>
      <c r="Z47" s="488"/>
    </row>
    <row r="48" ht="18.75" customHeight="1">
      <c r="A48" s="485"/>
      <c r="B48" s="486"/>
      <c r="C48" s="486"/>
      <c r="D48" s="486"/>
      <c r="E48" s="486"/>
      <c r="F48" s="493"/>
      <c r="G48" s="493"/>
      <c r="H48" s="486"/>
      <c r="I48" s="499"/>
      <c r="J48" s="499"/>
      <c r="K48" s="488"/>
      <c r="L48" s="488"/>
      <c r="M48" s="488"/>
      <c r="N48" s="488"/>
      <c r="O48" s="485"/>
      <c r="P48" s="485"/>
      <c r="Q48" s="485"/>
      <c r="R48" s="488"/>
      <c r="S48" s="488"/>
      <c r="T48" s="488"/>
      <c r="U48" s="488"/>
      <c r="V48" s="491"/>
      <c r="W48" s="561"/>
      <c r="X48" s="485"/>
      <c r="Y48" s="488"/>
      <c r="Z48" s="488"/>
    </row>
    <row r="49" ht="18.75" customHeight="1">
      <c r="A49" s="485"/>
      <c r="B49" s="486"/>
      <c r="C49" s="486"/>
      <c r="D49" s="486"/>
      <c r="E49" s="486"/>
      <c r="F49" s="493"/>
      <c r="G49" s="493"/>
      <c r="H49" s="486"/>
      <c r="I49" s="499"/>
      <c r="J49" s="499"/>
      <c r="K49" s="488"/>
      <c r="L49" s="488"/>
      <c r="M49" s="488"/>
      <c r="N49" s="488"/>
      <c r="O49" s="485"/>
      <c r="P49" s="485"/>
      <c r="Q49" s="485"/>
      <c r="R49" s="488"/>
      <c r="S49" s="488"/>
      <c r="T49" s="488"/>
      <c r="U49" s="488"/>
      <c r="V49" s="491"/>
      <c r="W49" s="561"/>
      <c r="X49" s="485"/>
      <c r="Y49" s="488"/>
      <c r="Z49" s="488"/>
    </row>
    <row r="50" ht="18.75" customHeight="1">
      <c r="A50" s="485"/>
      <c r="B50" s="486"/>
      <c r="C50" s="486"/>
      <c r="D50" s="486"/>
      <c r="E50" s="486"/>
      <c r="F50" s="493"/>
      <c r="G50" s="493"/>
      <c r="H50" s="486"/>
      <c r="I50" s="499"/>
      <c r="J50" s="499"/>
      <c r="K50" s="488"/>
      <c r="L50" s="488"/>
      <c r="M50" s="488"/>
      <c r="N50" s="488"/>
      <c r="O50" s="485"/>
      <c r="P50" s="485"/>
      <c r="Q50" s="485"/>
      <c r="R50" s="488"/>
      <c r="S50" s="488"/>
      <c r="T50" s="488"/>
      <c r="U50" s="488"/>
      <c r="V50" s="491"/>
      <c r="W50" s="561"/>
      <c r="X50" s="485"/>
      <c r="Y50" s="488"/>
      <c r="Z50" s="488"/>
    </row>
    <row r="51" ht="18.75" customHeight="1">
      <c r="A51" s="485"/>
      <c r="B51" s="486"/>
      <c r="C51" s="486"/>
      <c r="D51" s="486"/>
      <c r="E51" s="486"/>
      <c r="F51" s="493"/>
      <c r="G51" s="493"/>
      <c r="H51" s="486"/>
      <c r="I51" s="499"/>
      <c r="J51" s="499"/>
      <c r="K51" s="488"/>
      <c r="L51" s="488"/>
      <c r="M51" s="488"/>
      <c r="N51" s="488"/>
      <c r="O51" s="485"/>
      <c r="P51" s="485"/>
      <c r="Q51" s="485"/>
      <c r="R51" s="488"/>
      <c r="S51" s="488"/>
      <c r="T51" s="488"/>
      <c r="U51" s="488"/>
      <c r="V51" s="491"/>
      <c r="W51" s="561"/>
      <c r="X51" s="485"/>
      <c r="Y51" s="488"/>
      <c r="Z51" s="488"/>
    </row>
    <row r="52" ht="18.75" customHeight="1">
      <c r="A52" s="485"/>
      <c r="B52" s="486"/>
      <c r="C52" s="486"/>
      <c r="D52" s="486"/>
      <c r="E52" s="486"/>
      <c r="F52" s="493"/>
      <c r="G52" s="493"/>
      <c r="H52" s="486"/>
      <c r="I52" s="499"/>
      <c r="J52" s="499"/>
      <c r="K52" s="488"/>
      <c r="L52" s="488"/>
      <c r="M52" s="488"/>
      <c r="N52" s="488"/>
      <c r="O52" s="485"/>
      <c r="P52" s="485"/>
      <c r="Q52" s="485"/>
      <c r="R52" s="488"/>
      <c r="S52" s="488"/>
      <c r="T52" s="488"/>
      <c r="U52" s="488"/>
      <c r="V52" s="491"/>
      <c r="W52" s="561"/>
      <c r="X52" s="485"/>
      <c r="Y52" s="488"/>
      <c r="Z52" s="488"/>
    </row>
    <row r="53" ht="18.75" customHeight="1">
      <c r="A53" s="485"/>
      <c r="B53" s="486"/>
      <c r="C53" s="486"/>
      <c r="D53" s="486"/>
      <c r="E53" s="486"/>
      <c r="F53" s="493"/>
      <c r="G53" s="493"/>
      <c r="H53" s="486"/>
      <c r="I53" s="499"/>
      <c r="J53" s="499"/>
      <c r="K53" s="488"/>
      <c r="L53" s="488"/>
      <c r="M53" s="488"/>
      <c r="N53" s="488"/>
      <c r="O53" s="485"/>
      <c r="P53" s="485"/>
      <c r="Q53" s="485"/>
      <c r="R53" s="488"/>
      <c r="S53" s="488"/>
      <c r="T53" s="488"/>
      <c r="U53" s="488"/>
      <c r="V53" s="491"/>
      <c r="W53" s="561"/>
      <c r="X53" s="485"/>
      <c r="Y53" s="485"/>
      <c r="Z53" s="485"/>
    </row>
    <row r="54" ht="18.75" customHeight="1">
      <c r="A54" s="485"/>
      <c r="B54" s="486"/>
      <c r="C54" s="486"/>
      <c r="D54" s="486"/>
      <c r="E54" s="486"/>
      <c r="F54" s="493"/>
      <c r="G54" s="493"/>
      <c r="H54" s="486"/>
      <c r="I54" s="499"/>
      <c r="J54" s="499"/>
      <c r="K54" s="488"/>
      <c r="L54" s="488"/>
      <c r="M54" s="488"/>
      <c r="N54" s="488"/>
      <c r="O54" s="485"/>
      <c r="P54" s="485"/>
      <c r="Q54" s="485"/>
      <c r="R54" s="488"/>
      <c r="S54" s="488"/>
      <c r="T54" s="488"/>
      <c r="U54" s="488"/>
      <c r="V54" s="491"/>
      <c r="W54" s="561"/>
      <c r="X54" s="485"/>
      <c r="Y54" s="485"/>
      <c r="Z54" s="485"/>
    </row>
    <row r="55" ht="18.75" customHeight="1">
      <c r="A55" s="485"/>
      <c r="B55" s="486"/>
      <c r="C55" s="486"/>
      <c r="D55" s="486"/>
      <c r="E55" s="486"/>
      <c r="F55" s="493"/>
      <c r="G55" s="493"/>
      <c r="H55" s="486"/>
      <c r="I55" s="499"/>
      <c r="J55" s="499"/>
      <c r="K55" s="488"/>
      <c r="L55" s="488"/>
      <c r="M55" s="488"/>
      <c r="N55" s="488"/>
      <c r="O55" s="485"/>
      <c r="P55" s="485"/>
      <c r="Q55" s="485"/>
      <c r="R55" s="488"/>
      <c r="S55" s="488"/>
      <c r="T55" s="488"/>
      <c r="U55" s="488"/>
      <c r="V55" s="491"/>
      <c r="W55" s="561"/>
      <c r="X55" s="485"/>
      <c r="Y55" s="485"/>
      <c r="Z55" s="485"/>
    </row>
    <row r="56" ht="18.75" customHeight="1">
      <c r="A56" s="485"/>
      <c r="B56" s="486"/>
      <c r="C56" s="486"/>
      <c r="D56" s="486"/>
      <c r="E56" s="486"/>
      <c r="F56" s="493"/>
      <c r="G56" s="493"/>
      <c r="H56" s="486"/>
      <c r="I56" s="499"/>
      <c r="J56" s="499"/>
      <c r="K56" s="488"/>
      <c r="L56" s="488"/>
      <c r="M56" s="488"/>
      <c r="N56" s="488"/>
      <c r="O56" s="485"/>
      <c r="P56" s="485"/>
      <c r="Q56" s="485"/>
      <c r="R56" s="488"/>
      <c r="S56" s="488"/>
      <c r="T56" s="488"/>
      <c r="U56" s="488"/>
      <c r="V56" s="491"/>
      <c r="W56" s="561"/>
      <c r="X56" s="485"/>
      <c r="Y56" s="485"/>
      <c r="Z56" s="485"/>
    </row>
    <row r="57" ht="18.75" customHeight="1">
      <c r="A57" s="485"/>
      <c r="B57" s="486"/>
      <c r="C57" s="486"/>
      <c r="D57" s="486"/>
      <c r="E57" s="486"/>
      <c r="F57" s="493"/>
      <c r="G57" s="493"/>
      <c r="H57" s="486"/>
      <c r="I57" s="499"/>
      <c r="J57" s="499"/>
      <c r="K57" s="488"/>
      <c r="L57" s="488"/>
      <c r="M57" s="488"/>
      <c r="N57" s="488"/>
      <c r="O57" s="485"/>
      <c r="P57" s="485"/>
      <c r="Q57" s="485"/>
      <c r="R57" s="488"/>
      <c r="S57" s="488"/>
      <c r="T57" s="488"/>
      <c r="U57" s="488"/>
      <c r="V57" s="491"/>
      <c r="W57" s="561"/>
      <c r="X57" s="485"/>
      <c r="Y57" s="485"/>
      <c r="Z57" s="485"/>
    </row>
    <row r="58" ht="18.75" customHeight="1">
      <c r="A58" s="485"/>
      <c r="B58" s="486"/>
      <c r="C58" s="486"/>
      <c r="D58" s="486"/>
      <c r="E58" s="486"/>
      <c r="F58" s="493"/>
      <c r="G58" s="493"/>
      <c r="H58" s="486"/>
      <c r="I58" s="499"/>
      <c r="J58" s="499"/>
      <c r="K58" s="488"/>
      <c r="L58" s="488"/>
      <c r="M58" s="488"/>
      <c r="N58" s="488"/>
      <c r="O58" s="485"/>
      <c r="P58" s="485"/>
      <c r="Q58" s="485"/>
      <c r="R58" s="488"/>
      <c r="S58" s="488"/>
      <c r="T58" s="488"/>
      <c r="U58" s="488"/>
      <c r="V58" s="491"/>
      <c r="W58" s="561"/>
      <c r="X58" s="485"/>
      <c r="Y58" s="485"/>
      <c r="Z58" s="485"/>
    </row>
    <row r="59" ht="18.75" customHeight="1">
      <c r="A59" s="485"/>
      <c r="B59" s="486"/>
      <c r="C59" s="486"/>
      <c r="D59" s="486"/>
      <c r="E59" s="486"/>
      <c r="F59" s="493"/>
      <c r="G59" s="493"/>
      <c r="H59" s="486"/>
      <c r="I59" s="499"/>
      <c r="J59" s="499"/>
      <c r="K59" s="488"/>
      <c r="L59" s="488"/>
      <c r="M59" s="488"/>
      <c r="N59" s="488"/>
      <c r="O59" s="485"/>
      <c r="P59" s="485"/>
      <c r="Q59" s="485"/>
      <c r="R59" s="488"/>
      <c r="S59" s="488"/>
      <c r="T59" s="488"/>
      <c r="U59" s="488"/>
      <c r="V59" s="491"/>
      <c r="W59" s="561"/>
      <c r="X59" s="485"/>
      <c r="Y59" s="485"/>
      <c r="Z59" s="485"/>
    </row>
    <row r="60" ht="18.75" customHeight="1">
      <c r="A60" s="485"/>
      <c r="B60" s="486"/>
      <c r="C60" s="486"/>
      <c r="D60" s="486"/>
      <c r="E60" s="486"/>
      <c r="F60" s="493"/>
      <c r="G60" s="493"/>
      <c r="H60" s="486"/>
      <c r="I60" s="499"/>
      <c r="J60" s="499"/>
      <c r="K60" s="488"/>
      <c r="L60" s="488"/>
      <c r="M60" s="488"/>
      <c r="N60" s="488"/>
      <c r="O60" s="485"/>
      <c r="P60" s="485"/>
      <c r="Q60" s="485"/>
      <c r="R60" s="488"/>
      <c r="S60" s="488"/>
      <c r="T60" s="488"/>
      <c r="U60" s="488"/>
      <c r="V60" s="491"/>
      <c r="W60" s="561"/>
      <c r="X60" s="485"/>
      <c r="Y60" s="485"/>
      <c r="Z60" s="485"/>
    </row>
    <row r="61" ht="18.75" customHeight="1">
      <c r="A61" s="485"/>
      <c r="B61" s="486"/>
      <c r="C61" s="486"/>
      <c r="D61" s="486"/>
      <c r="E61" s="486"/>
      <c r="F61" s="493"/>
      <c r="G61" s="493"/>
      <c r="H61" s="486"/>
      <c r="I61" s="499"/>
      <c r="J61" s="499"/>
      <c r="K61" s="488"/>
      <c r="L61" s="488"/>
      <c r="M61" s="488"/>
      <c r="N61" s="488"/>
      <c r="O61" s="485"/>
      <c r="P61" s="485"/>
      <c r="Q61" s="485"/>
      <c r="R61" s="488"/>
      <c r="S61" s="488"/>
      <c r="T61" s="488"/>
      <c r="U61" s="488"/>
      <c r="V61" s="491"/>
      <c r="W61" s="561"/>
      <c r="X61" s="485"/>
      <c r="Y61" s="485"/>
      <c r="Z61" s="485"/>
    </row>
    <row r="62" ht="18.75" customHeight="1">
      <c r="A62" s="485"/>
      <c r="B62" s="486"/>
      <c r="C62" s="486"/>
      <c r="D62" s="486"/>
      <c r="E62" s="486"/>
      <c r="F62" s="493"/>
      <c r="G62" s="493"/>
      <c r="H62" s="486"/>
      <c r="I62" s="499"/>
      <c r="J62" s="499"/>
      <c r="K62" s="488"/>
      <c r="L62" s="488"/>
      <c r="M62" s="488"/>
      <c r="N62" s="488"/>
      <c r="O62" s="485"/>
      <c r="P62" s="485"/>
      <c r="Q62" s="485"/>
      <c r="R62" s="488"/>
      <c r="S62" s="488"/>
      <c r="T62" s="488"/>
      <c r="U62" s="488"/>
      <c r="V62" s="491"/>
      <c r="W62" s="561"/>
      <c r="X62" s="485"/>
      <c r="Y62" s="485"/>
      <c r="Z62" s="485"/>
    </row>
    <row r="63" ht="18.75" customHeight="1">
      <c r="A63" s="485"/>
      <c r="B63" s="486"/>
      <c r="C63" s="486"/>
      <c r="D63" s="486"/>
      <c r="E63" s="486"/>
      <c r="F63" s="493"/>
      <c r="G63" s="493"/>
      <c r="H63" s="486"/>
      <c r="I63" s="499"/>
      <c r="J63" s="499"/>
      <c r="K63" s="488"/>
      <c r="L63" s="488"/>
      <c r="M63" s="488"/>
      <c r="N63" s="488"/>
      <c r="O63" s="485"/>
      <c r="P63" s="485"/>
      <c r="Q63" s="485"/>
      <c r="R63" s="488"/>
      <c r="S63" s="488"/>
      <c r="T63" s="488"/>
      <c r="U63" s="488"/>
      <c r="V63" s="491"/>
      <c r="W63" s="561"/>
      <c r="X63" s="485"/>
      <c r="Y63" s="485"/>
      <c r="Z63" s="485"/>
    </row>
    <row r="64" ht="18.75" customHeight="1">
      <c r="A64" s="485"/>
      <c r="B64" s="486"/>
      <c r="C64" s="486"/>
      <c r="D64" s="486"/>
      <c r="E64" s="486"/>
      <c r="F64" s="493"/>
      <c r="G64" s="493"/>
      <c r="H64" s="486"/>
      <c r="I64" s="499"/>
      <c r="J64" s="499"/>
      <c r="K64" s="488"/>
      <c r="L64" s="488"/>
      <c r="M64" s="488"/>
      <c r="N64" s="488"/>
      <c r="O64" s="485"/>
      <c r="P64" s="485"/>
      <c r="Q64" s="485"/>
      <c r="R64" s="488"/>
      <c r="S64" s="488"/>
      <c r="T64" s="488"/>
      <c r="U64" s="488"/>
      <c r="V64" s="491"/>
      <c r="W64" s="561"/>
      <c r="X64" s="485"/>
      <c r="Y64" s="485"/>
      <c r="Z64" s="485"/>
    </row>
    <row r="65" ht="18.75" customHeight="1">
      <c r="A65" s="485"/>
      <c r="B65" s="486"/>
      <c r="C65" s="486"/>
      <c r="D65" s="486"/>
      <c r="E65" s="486"/>
      <c r="F65" s="493"/>
      <c r="G65" s="493"/>
      <c r="H65" s="486"/>
      <c r="I65" s="499"/>
      <c r="J65" s="499"/>
      <c r="K65" s="488"/>
      <c r="L65" s="488"/>
      <c r="M65" s="488"/>
      <c r="N65" s="488"/>
      <c r="O65" s="485"/>
      <c r="P65" s="485"/>
      <c r="Q65" s="485"/>
      <c r="R65" s="488"/>
      <c r="S65" s="488"/>
      <c r="T65" s="488"/>
      <c r="U65" s="488"/>
      <c r="V65" s="491"/>
      <c r="W65" s="561"/>
      <c r="X65" s="485"/>
      <c r="Y65" s="485"/>
      <c r="Z65" s="485"/>
    </row>
    <row r="66" ht="18.75" customHeight="1">
      <c r="A66" s="485"/>
      <c r="B66" s="486"/>
      <c r="C66" s="486"/>
      <c r="D66" s="486"/>
      <c r="E66" s="486"/>
      <c r="F66" s="493"/>
      <c r="G66" s="493"/>
      <c r="H66" s="486"/>
      <c r="I66" s="499"/>
      <c r="J66" s="499"/>
      <c r="K66" s="488"/>
      <c r="L66" s="488"/>
      <c r="M66" s="488"/>
      <c r="N66" s="488"/>
      <c r="O66" s="485"/>
      <c r="P66" s="485"/>
      <c r="Q66" s="485"/>
      <c r="R66" s="488"/>
      <c r="S66" s="488"/>
      <c r="T66" s="488"/>
      <c r="U66" s="488"/>
      <c r="V66" s="491"/>
      <c r="W66" s="561"/>
      <c r="X66" s="485"/>
      <c r="Y66" s="485"/>
      <c r="Z66" s="485"/>
    </row>
    <row r="67" ht="18.75" customHeight="1">
      <c r="A67" s="485"/>
      <c r="B67" s="486"/>
      <c r="C67" s="486"/>
      <c r="D67" s="486"/>
      <c r="E67" s="486"/>
      <c r="F67" s="493"/>
      <c r="G67" s="493"/>
      <c r="H67" s="486"/>
      <c r="I67" s="499"/>
      <c r="J67" s="499"/>
      <c r="K67" s="488"/>
      <c r="L67" s="488"/>
      <c r="M67" s="488"/>
      <c r="N67" s="488"/>
      <c r="O67" s="485"/>
      <c r="P67" s="485"/>
      <c r="Q67" s="485"/>
      <c r="R67" s="488"/>
      <c r="S67" s="488"/>
      <c r="T67" s="488"/>
      <c r="U67" s="488"/>
      <c r="V67" s="491"/>
      <c r="W67" s="561"/>
      <c r="X67" s="485"/>
      <c r="Y67" s="485"/>
      <c r="Z67" s="485"/>
    </row>
    <row r="68" ht="18.75" customHeight="1">
      <c r="A68" s="485"/>
      <c r="B68" s="486"/>
      <c r="C68" s="486"/>
      <c r="D68" s="486"/>
      <c r="E68" s="486"/>
      <c r="F68" s="493"/>
      <c r="G68" s="493"/>
      <c r="H68" s="486"/>
      <c r="I68" s="499"/>
      <c r="J68" s="499"/>
      <c r="K68" s="488"/>
      <c r="L68" s="488"/>
      <c r="M68" s="488"/>
      <c r="N68" s="488"/>
      <c r="O68" s="485"/>
      <c r="P68" s="485"/>
      <c r="Q68" s="485"/>
      <c r="R68" s="488"/>
      <c r="S68" s="488"/>
      <c r="T68" s="488"/>
      <c r="U68" s="488"/>
      <c r="V68" s="491"/>
      <c r="W68" s="561"/>
      <c r="X68" s="485"/>
      <c r="Y68" s="485"/>
      <c r="Z68" s="485"/>
    </row>
    <row r="69" ht="18.75" customHeight="1">
      <c r="A69" s="485"/>
      <c r="B69" s="486"/>
      <c r="C69" s="486"/>
      <c r="D69" s="486"/>
      <c r="E69" s="486"/>
      <c r="F69" s="493"/>
      <c r="G69" s="493"/>
      <c r="H69" s="486"/>
      <c r="I69" s="499"/>
      <c r="J69" s="499"/>
      <c r="K69" s="488"/>
      <c r="L69" s="488"/>
      <c r="M69" s="488"/>
      <c r="N69" s="488"/>
      <c r="O69" s="485"/>
      <c r="P69" s="485"/>
      <c r="Q69" s="485"/>
      <c r="R69" s="488"/>
      <c r="S69" s="488"/>
      <c r="T69" s="488"/>
      <c r="U69" s="488"/>
      <c r="V69" s="491"/>
      <c r="W69" s="561"/>
      <c r="X69" s="485"/>
      <c r="Y69" s="485"/>
      <c r="Z69" s="485"/>
    </row>
    <row r="70" ht="18.75" customHeight="1">
      <c r="A70" s="485"/>
      <c r="B70" s="486"/>
      <c r="C70" s="486"/>
      <c r="D70" s="486"/>
      <c r="E70" s="486"/>
      <c r="F70" s="493"/>
      <c r="G70" s="493"/>
      <c r="H70" s="486"/>
      <c r="I70" s="499"/>
      <c r="J70" s="499"/>
      <c r="K70" s="488"/>
      <c r="L70" s="488"/>
      <c r="M70" s="488"/>
      <c r="N70" s="488"/>
      <c r="O70" s="485"/>
      <c r="P70" s="485"/>
      <c r="Q70" s="485"/>
      <c r="R70" s="488"/>
      <c r="S70" s="488"/>
      <c r="T70" s="488"/>
      <c r="U70" s="488"/>
      <c r="V70" s="491"/>
      <c r="W70" s="561"/>
      <c r="X70" s="485"/>
      <c r="Y70" s="485"/>
      <c r="Z70" s="485"/>
    </row>
    <row r="71" ht="18.75" customHeight="1">
      <c r="A71" s="485"/>
      <c r="B71" s="486"/>
      <c r="C71" s="486"/>
      <c r="D71" s="486"/>
      <c r="E71" s="486"/>
      <c r="F71" s="493"/>
      <c r="G71" s="493"/>
      <c r="H71" s="486"/>
      <c r="I71" s="499"/>
      <c r="J71" s="499"/>
      <c r="K71" s="488"/>
      <c r="L71" s="488"/>
      <c r="M71" s="488"/>
      <c r="N71" s="488"/>
      <c r="O71" s="485"/>
      <c r="P71" s="485"/>
      <c r="Q71" s="485"/>
      <c r="R71" s="488"/>
      <c r="S71" s="488"/>
      <c r="T71" s="488"/>
      <c r="U71" s="488"/>
      <c r="V71" s="491"/>
      <c r="W71" s="561"/>
      <c r="X71" s="485"/>
      <c r="Y71" s="485"/>
      <c r="Z71" s="485"/>
    </row>
    <row r="72" ht="18.75" customHeight="1">
      <c r="A72" s="485"/>
      <c r="B72" s="486"/>
      <c r="C72" s="486"/>
      <c r="D72" s="486"/>
      <c r="E72" s="486"/>
      <c r="F72" s="493"/>
      <c r="G72" s="493"/>
      <c r="H72" s="486"/>
      <c r="I72" s="499"/>
      <c r="J72" s="499"/>
      <c r="K72" s="488"/>
      <c r="L72" s="488"/>
      <c r="M72" s="488"/>
      <c r="N72" s="488"/>
      <c r="O72" s="485"/>
      <c r="P72" s="485"/>
      <c r="Q72" s="485"/>
      <c r="R72" s="488"/>
      <c r="S72" s="488"/>
      <c r="T72" s="488"/>
      <c r="U72" s="488"/>
      <c r="V72" s="491"/>
      <c r="W72" s="561"/>
      <c r="X72" s="485"/>
      <c r="Y72" s="485"/>
      <c r="Z72" s="485"/>
    </row>
    <row r="73" ht="18.75" customHeight="1">
      <c r="A73" s="485"/>
      <c r="B73" s="486"/>
      <c r="C73" s="486"/>
      <c r="D73" s="486"/>
      <c r="E73" s="486"/>
      <c r="F73" s="493"/>
      <c r="G73" s="493"/>
      <c r="H73" s="486"/>
      <c r="I73" s="499"/>
      <c r="J73" s="499"/>
      <c r="K73" s="488"/>
      <c r="L73" s="488"/>
      <c r="M73" s="488"/>
      <c r="N73" s="488"/>
      <c r="O73" s="485"/>
      <c r="P73" s="485"/>
      <c r="Q73" s="485"/>
      <c r="R73" s="488"/>
      <c r="S73" s="488"/>
      <c r="T73" s="488"/>
      <c r="U73" s="488"/>
      <c r="V73" s="491"/>
      <c r="W73" s="561"/>
      <c r="X73" s="485"/>
      <c r="Y73" s="485"/>
      <c r="Z73" s="485"/>
    </row>
    <row r="74" ht="18.75" customHeight="1">
      <c r="A74" s="485"/>
      <c r="B74" s="486"/>
      <c r="C74" s="486"/>
      <c r="D74" s="486"/>
      <c r="E74" s="486"/>
      <c r="F74" s="493"/>
      <c r="G74" s="493"/>
      <c r="H74" s="486"/>
      <c r="I74" s="499"/>
      <c r="J74" s="499"/>
      <c r="K74" s="488"/>
      <c r="L74" s="488"/>
      <c r="M74" s="488"/>
      <c r="N74" s="488"/>
      <c r="O74" s="485"/>
      <c r="P74" s="485"/>
      <c r="Q74" s="485"/>
      <c r="R74" s="488"/>
      <c r="S74" s="488"/>
      <c r="T74" s="488"/>
      <c r="U74" s="488"/>
      <c r="V74" s="491"/>
      <c r="W74" s="561"/>
      <c r="X74" s="485"/>
      <c r="Y74" s="485"/>
      <c r="Z74" s="485"/>
    </row>
    <row r="75" ht="18.75" customHeight="1">
      <c r="A75" s="485"/>
      <c r="B75" s="486"/>
      <c r="C75" s="486"/>
      <c r="D75" s="486"/>
      <c r="E75" s="486"/>
      <c r="F75" s="493"/>
      <c r="G75" s="493"/>
      <c r="H75" s="486"/>
      <c r="I75" s="499"/>
      <c r="J75" s="499"/>
      <c r="K75" s="488"/>
      <c r="L75" s="488"/>
      <c r="M75" s="488"/>
      <c r="N75" s="488"/>
      <c r="O75" s="485"/>
      <c r="P75" s="485"/>
      <c r="Q75" s="485"/>
      <c r="R75" s="488"/>
      <c r="S75" s="488"/>
      <c r="T75" s="488"/>
      <c r="U75" s="488"/>
      <c r="V75" s="491"/>
      <c r="W75" s="561"/>
      <c r="X75" s="485"/>
      <c r="Y75" s="485"/>
      <c r="Z75" s="485"/>
    </row>
    <row r="76" ht="18.75" customHeight="1">
      <c r="A76" s="485"/>
      <c r="B76" s="486"/>
      <c r="C76" s="486"/>
      <c r="D76" s="486"/>
      <c r="E76" s="486"/>
      <c r="F76" s="493"/>
      <c r="G76" s="493"/>
      <c r="H76" s="486"/>
      <c r="I76" s="499"/>
      <c r="J76" s="499"/>
      <c r="K76" s="488"/>
      <c r="L76" s="488"/>
      <c r="M76" s="488"/>
      <c r="N76" s="488"/>
      <c r="O76" s="485"/>
      <c r="P76" s="485"/>
      <c r="Q76" s="485"/>
      <c r="R76" s="488"/>
      <c r="S76" s="488"/>
      <c r="T76" s="488"/>
      <c r="U76" s="488"/>
      <c r="V76" s="491"/>
      <c r="W76" s="561"/>
      <c r="X76" s="485"/>
      <c r="Y76" s="485"/>
      <c r="Z76" s="485"/>
    </row>
    <row r="77" ht="18.75" customHeight="1">
      <c r="A77" s="485"/>
      <c r="B77" s="486"/>
      <c r="C77" s="486"/>
      <c r="D77" s="486"/>
      <c r="E77" s="486"/>
      <c r="F77" s="493"/>
      <c r="G77" s="493"/>
      <c r="H77" s="486"/>
      <c r="I77" s="499"/>
      <c r="J77" s="499"/>
      <c r="K77" s="488"/>
      <c r="L77" s="488"/>
      <c r="M77" s="488"/>
      <c r="N77" s="488"/>
      <c r="O77" s="485"/>
      <c r="P77" s="485"/>
      <c r="Q77" s="485"/>
      <c r="R77" s="488"/>
      <c r="S77" s="488"/>
      <c r="T77" s="488"/>
      <c r="U77" s="488"/>
      <c r="V77" s="491"/>
      <c r="W77" s="561"/>
      <c r="X77" s="485"/>
      <c r="Y77" s="485"/>
      <c r="Z77" s="485"/>
    </row>
    <row r="78" ht="18.75" customHeight="1">
      <c r="A78" s="485"/>
      <c r="B78" s="486"/>
      <c r="C78" s="486"/>
      <c r="D78" s="486"/>
      <c r="E78" s="486"/>
      <c r="F78" s="493"/>
      <c r="G78" s="493"/>
      <c r="H78" s="486"/>
      <c r="I78" s="499"/>
      <c r="J78" s="499"/>
      <c r="K78" s="488"/>
      <c r="L78" s="488"/>
      <c r="M78" s="488"/>
      <c r="N78" s="488"/>
      <c r="O78" s="485"/>
      <c r="P78" s="485"/>
      <c r="Q78" s="485"/>
      <c r="R78" s="488"/>
      <c r="S78" s="488"/>
      <c r="T78" s="488"/>
      <c r="U78" s="488"/>
      <c r="V78" s="491"/>
      <c r="W78" s="561"/>
      <c r="X78" s="485"/>
      <c r="Y78" s="485"/>
      <c r="Z78" s="485"/>
    </row>
    <row r="79" ht="18.75" customHeight="1">
      <c r="A79" s="485"/>
      <c r="B79" s="486"/>
      <c r="C79" s="486"/>
      <c r="D79" s="486"/>
      <c r="E79" s="486"/>
      <c r="F79" s="493"/>
      <c r="G79" s="493"/>
      <c r="H79" s="486"/>
      <c r="I79" s="499"/>
      <c r="J79" s="499"/>
      <c r="K79" s="488"/>
      <c r="L79" s="488"/>
      <c r="M79" s="488"/>
      <c r="N79" s="488"/>
      <c r="O79" s="485"/>
      <c r="P79" s="485"/>
      <c r="Q79" s="485"/>
      <c r="R79" s="488"/>
      <c r="S79" s="488"/>
      <c r="T79" s="488"/>
      <c r="U79" s="488"/>
      <c r="V79" s="491"/>
      <c r="W79" s="561"/>
      <c r="X79" s="485"/>
      <c r="Y79" s="485"/>
      <c r="Z79" s="485"/>
    </row>
    <row r="80" ht="18.75" customHeight="1">
      <c r="A80" s="485"/>
      <c r="B80" s="486"/>
      <c r="C80" s="486"/>
      <c r="D80" s="486"/>
      <c r="E80" s="486"/>
      <c r="F80" s="493"/>
      <c r="G80" s="493"/>
      <c r="H80" s="486"/>
      <c r="I80" s="499"/>
      <c r="J80" s="499"/>
      <c r="K80" s="488"/>
      <c r="L80" s="488"/>
      <c r="M80" s="488"/>
      <c r="N80" s="488"/>
      <c r="O80" s="485"/>
      <c r="P80" s="485"/>
      <c r="Q80" s="485"/>
      <c r="R80" s="488"/>
      <c r="S80" s="488"/>
      <c r="T80" s="488"/>
      <c r="U80" s="488"/>
      <c r="V80" s="491"/>
      <c r="W80" s="561"/>
      <c r="X80" s="485"/>
      <c r="Y80" s="485"/>
      <c r="Z80" s="485"/>
    </row>
    <row r="81" ht="18.75" customHeight="1">
      <c r="A81" s="485"/>
      <c r="B81" s="486"/>
      <c r="C81" s="486"/>
      <c r="D81" s="486"/>
      <c r="E81" s="486"/>
      <c r="F81" s="493"/>
      <c r="G81" s="493"/>
      <c r="H81" s="486"/>
      <c r="I81" s="499"/>
      <c r="J81" s="499"/>
      <c r="K81" s="488"/>
      <c r="L81" s="488"/>
      <c r="M81" s="488"/>
      <c r="N81" s="488"/>
      <c r="O81" s="485"/>
      <c r="P81" s="485"/>
      <c r="Q81" s="485"/>
      <c r="R81" s="488"/>
      <c r="S81" s="488"/>
      <c r="T81" s="488"/>
      <c r="U81" s="488"/>
      <c r="V81" s="491"/>
      <c r="W81" s="561"/>
      <c r="X81" s="485"/>
      <c r="Y81" s="485"/>
      <c r="Z81" s="485"/>
    </row>
    <row r="82" ht="18.75" customHeight="1">
      <c r="A82" s="485"/>
      <c r="B82" s="486"/>
      <c r="C82" s="486"/>
      <c r="D82" s="486"/>
      <c r="E82" s="486"/>
      <c r="F82" s="493"/>
      <c r="G82" s="493"/>
      <c r="H82" s="486"/>
      <c r="I82" s="499"/>
      <c r="J82" s="499"/>
      <c r="K82" s="488"/>
      <c r="L82" s="488"/>
      <c r="M82" s="488"/>
      <c r="N82" s="488"/>
      <c r="O82" s="485"/>
      <c r="P82" s="485"/>
      <c r="Q82" s="485"/>
      <c r="R82" s="488"/>
      <c r="S82" s="488"/>
      <c r="T82" s="488"/>
      <c r="U82" s="488"/>
      <c r="V82" s="491"/>
      <c r="W82" s="561"/>
      <c r="X82" s="485"/>
      <c r="Y82" s="485"/>
      <c r="Z82" s="485"/>
    </row>
    <row r="83" ht="18.75" customHeight="1">
      <c r="A83" s="485"/>
      <c r="B83" s="486"/>
      <c r="C83" s="486"/>
      <c r="D83" s="486"/>
      <c r="E83" s="486"/>
      <c r="F83" s="493"/>
      <c r="G83" s="493"/>
      <c r="H83" s="486"/>
      <c r="I83" s="499"/>
      <c r="J83" s="499"/>
      <c r="K83" s="488"/>
      <c r="L83" s="488"/>
      <c r="M83" s="488"/>
      <c r="N83" s="488"/>
      <c r="O83" s="485"/>
      <c r="P83" s="485"/>
      <c r="Q83" s="485"/>
      <c r="R83" s="488"/>
      <c r="S83" s="488"/>
      <c r="T83" s="488"/>
      <c r="U83" s="488"/>
      <c r="V83" s="491"/>
      <c r="W83" s="561"/>
      <c r="X83" s="485"/>
      <c r="Y83" s="485"/>
      <c r="Z83" s="485"/>
    </row>
    <row r="84" ht="18.75" customHeight="1">
      <c r="A84" s="485"/>
      <c r="B84" s="486"/>
      <c r="C84" s="486"/>
      <c r="D84" s="486"/>
      <c r="E84" s="486"/>
      <c r="F84" s="493"/>
      <c r="G84" s="493"/>
      <c r="H84" s="486"/>
      <c r="I84" s="499"/>
      <c r="J84" s="499"/>
      <c r="K84" s="488"/>
      <c r="L84" s="488"/>
      <c r="M84" s="488"/>
      <c r="N84" s="488"/>
      <c r="O84" s="485"/>
      <c r="P84" s="485"/>
      <c r="Q84" s="485"/>
      <c r="R84" s="488"/>
      <c r="S84" s="488"/>
      <c r="T84" s="488"/>
      <c r="U84" s="488"/>
      <c r="V84" s="491"/>
      <c r="W84" s="561"/>
      <c r="X84" s="485"/>
      <c r="Y84" s="485"/>
      <c r="Z84" s="485"/>
    </row>
    <row r="85" ht="18.75" customHeight="1">
      <c r="A85" s="485"/>
      <c r="B85" s="486"/>
      <c r="C85" s="486"/>
      <c r="D85" s="486"/>
      <c r="E85" s="486"/>
      <c r="F85" s="493"/>
      <c r="G85" s="493"/>
      <c r="H85" s="486"/>
      <c r="I85" s="499"/>
      <c r="J85" s="499"/>
      <c r="K85" s="488"/>
      <c r="L85" s="488"/>
      <c r="M85" s="488"/>
      <c r="N85" s="488"/>
      <c r="O85" s="485"/>
      <c r="P85" s="485"/>
      <c r="Q85" s="485"/>
      <c r="R85" s="488"/>
      <c r="S85" s="488"/>
      <c r="T85" s="488"/>
      <c r="U85" s="488"/>
      <c r="V85" s="491"/>
      <c r="W85" s="561"/>
      <c r="X85" s="485"/>
      <c r="Y85" s="485"/>
      <c r="Z85" s="485"/>
    </row>
    <row r="86" ht="18.75" customHeight="1">
      <c r="A86" s="485"/>
      <c r="B86" s="486"/>
      <c r="C86" s="486"/>
      <c r="D86" s="486"/>
      <c r="E86" s="486"/>
      <c r="F86" s="493"/>
      <c r="G86" s="493"/>
      <c r="H86" s="486"/>
      <c r="I86" s="499"/>
      <c r="J86" s="499"/>
      <c r="K86" s="488"/>
      <c r="L86" s="488"/>
      <c r="M86" s="488"/>
      <c r="N86" s="488"/>
      <c r="O86" s="485"/>
      <c r="P86" s="485"/>
      <c r="Q86" s="485"/>
      <c r="R86" s="488"/>
      <c r="S86" s="488"/>
      <c r="T86" s="488"/>
      <c r="U86" s="488"/>
      <c r="V86" s="491"/>
      <c r="W86" s="561"/>
      <c r="X86" s="485"/>
      <c r="Y86" s="485"/>
      <c r="Z86" s="485"/>
    </row>
    <row r="87" ht="18.75" customHeight="1">
      <c r="A87" s="485"/>
      <c r="B87" s="486"/>
      <c r="C87" s="486"/>
      <c r="D87" s="486"/>
      <c r="E87" s="486"/>
      <c r="F87" s="493"/>
      <c r="G87" s="493"/>
      <c r="H87" s="486"/>
      <c r="I87" s="499"/>
      <c r="J87" s="499"/>
      <c r="K87" s="488"/>
      <c r="L87" s="488"/>
      <c r="M87" s="488"/>
      <c r="N87" s="488"/>
      <c r="O87" s="485"/>
      <c r="P87" s="485"/>
      <c r="Q87" s="485"/>
      <c r="R87" s="488"/>
      <c r="S87" s="488"/>
      <c r="T87" s="488"/>
      <c r="U87" s="488"/>
      <c r="V87" s="491"/>
      <c r="W87" s="561"/>
      <c r="X87" s="485"/>
      <c r="Y87" s="485"/>
      <c r="Z87" s="485"/>
    </row>
    <row r="88" ht="18.75" customHeight="1">
      <c r="A88" s="485"/>
      <c r="B88" s="486"/>
      <c r="C88" s="486"/>
      <c r="D88" s="486"/>
      <c r="E88" s="486"/>
      <c r="F88" s="493"/>
      <c r="G88" s="493"/>
      <c r="H88" s="486"/>
      <c r="I88" s="499"/>
      <c r="J88" s="499"/>
      <c r="K88" s="488"/>
      <c r="L88" s="488"/>
      <c r="M88" s="488"/>
      <c r="N88" s="488"/>
      <c r="O88" s="485"/>
      <c r="P88" s="485"/>
      <c r="Q88" s="485"/>
      <c r="R88" s="488"/>
      <c r="S88" s="488"/>
      <c r="T88" s="488"/>
      <c r="U88" s="488"/>
      <c r="V88" s="491"/>
      <c r="W88" s="561"/>
      <c r="X88" s="485"/>
      <c r="Y88" s="485"/>
      <c r="Z88" s="485"/>
    </row>
    <row r="89" ht="18.75" customHeight="1">
      <c r="A89" s="485"/>
      <c r="B89" s="486"/>
      <c r="C89" s="486"/>
      <c r="D89" s="486"/>
      <c r="E89" s="486"/>
      <c r="F89" s="493"/>
      <c r="G89" s="493"/>
      <c r="H89" s="486"/>
      <c r="I89" s="499"/>
      <c r="J89" s="499"/>
      <c r="K89" s="488"/>
      <c r="L89" s="488"/>
      <c r="M89" s="488"/>
      <c r="N89" s="488"/>
      <c r="O89" s="485"/>
      <c r="P89" s="485"/>
      <c r="Q89" s="485"/>
      <c r="R89" s="488"/>
      <c r="S89" s="488"/>
      <c r="T89" s="488"/>
      <c r="U89" s="488"/>
      <c r="V89" s="491"/>
      <c r="W89" s="561"/>
      <c r="X89" s="485"/>
      <c r="Y89" s="485"/>
      <c r="Z89" s="485"/>
    </row>
    <row r="90" ht="18.75" customHeight="1">
      <c r="A90" s="485"/>
      <c r="B90" s="486"/>
      <c r="C90" s="486"/>
      <c r="D90" s="486"/>
      <c r="E90" s="486"/>
      <c r="F90" s="493"/>
      <c r="G90" s="493"/>
      <c r="H90" s="486"/>
      <c r="I90" s="499"/>
      <c r="J90" s="499"/>
      <c r="K90" s="488"/>
      <c r="L90" s="488"/>
      <c r="M90" s="488"/>
      <c r="N90" s="488"/>
      <c r="O90" s="485"/>
      <c r="P90" s="485"/>
      <c r="Q90" s="485"/>
      <c r="R90" s="488"/>
      <c r="S90" s="488"/>
      <c r="T90" s="488"/>
      <c r="U90" s="488"/>
      <c r="V90" s="491"/>
      <c r="W90" s="561"/>
      <c r="X90" s="485"/>
      <c r="Y90" s="485"/>
      <c r="Z90" s="485"/>
    </row>
    <row r="91" ht="18.75" customHeight="1">
      <c r="A91" s="485"/>
      <c r="B91" s="486"/>
      <c r="C91" s="486"/>
      <c r="D91" s="486"/>
      <c r="E91" s="486"/>
      <c r="F91" s="493"/>
      <c r="G91" s="493"/>
      <c r="H91" s="486"/>
      <c r="I91" s="499"/>
      <c r="J91" s="499"/>
      <c r="K91" s="488"/>
      <c r="L91" s="488"/>
      <c r="M91" s="488"/>
      <c r="N91" s="488"/>
      <c r="O91" s="485"/>
      <c r="P91" s="485"/>
      <c r="Q91" s="485"/>
      <c r="R91" s="488"/>
      <c r="S91" s="488"/>
      <c r="T91" s="488"/>
      <c r="U91" s="488"/>
      <c r="V91" s="491"/>
      <c r="W91" s="561"/>
      <c r="X91" s="485"/>
      <c r="Y91" s="485"/>
      <c r="Z91" s="485"/>
    </row>
    <row r="92" ht="18.75" customHeight="1">
      <c r="A92" s="485"/>
      <c r="B92" s="486"/>
      <c r="C92" s="486"/>
      <c r="D92" s="486"/>
      <c r="E92" s="486"/>
      <c r="F92" s="493"/>
      <c r="G92" s="493"/>
      <c r="H92" s="486"/>
      <c r="I92" s="499"/>
      <c r="J92" s="499"/>
      <c r="K92" s="488"/>
      <c r="L92" s="488"/>
      <c r="M92" s="488"/>
      <c r="N92" s="488"/>
      <c r="O92" s="485"/>
      <c r="P92" s="485"/>
      <c r="Q92" s="485"/>
      <c r="R92" s="488"/>
      <c r="S92" s="488"/>
      <c r="T92" s="488"/>
      <c r="U92" s="488"/>
      <c r="V92" s="491"/>
      <c r="W92" s="561"/>
      <c r="X92" s="485"/>
      <c r="Y92" s="485"/>
      <c r="Z92" s="485"/>
    </row>
    <row r="93" ht="18.75" customHeight="1">
      <c r="A93" s="485"/>
      <c r="B93" s="486"/>
      <c r="C93" s="486"/>
      <c r="D93" s="486"/>
      <c r="E93" s="486"/>
      <c r="F93" s="493"/>
      <c r="G93" s="493"/>
      <c r="H93" s="486"/>
      <c r="I93" s="499"/>
      <c r="J93" s="499"/>
      <c r="K93" s="488"/>
      <c r="L93" s="488"/>
      <c r="M93" s="488"/>
      <c r="N93" s="488"/>
      <c r="O93" s="485"/>
      <c r="P93" s="485"/>
      <c r="Q93" s="485"/>
      <c r="R93" s="488"/>
      <c r="S93" s="488"/>
      <c r="T93" s="488"/>
      <c r="U93" s="488"/>
      <c r="V93" s="491"/>
      <c r="W93" s="561"/>
      <c r="X93" s="485"/>
      <c r="Y93" s="485"/>
      <c r="Z93" s="485"/>
    </row>
    <row r="94" ht="18.75" customHeight="1">
      <c r="A94" s="485"/>
      <c r="B94" s="486"/>
      <c r="C94" s="486"/>
      <c r="D94" s="486"/>
      <c r="E94" s="486"/>
      <c r="F94" s="493"/>
      <c r="G94" s="493"/>
      <c r="H94" s="486"/>
      <c r="I94" s="499"/>
      <c r="J94" s="499"/>
      <c r="K94" s="488"/>
      <c r="L94" s="488"/>
      <c r="M94" s="488"/>
      <c r="N94" s="488"/>
      <c r="O94" s="485"/>
      <c r="P94" s="485"/>
      <c r="Q94" s="485"/>
      <c r="R94" s="488"/>
      <c r="S94" s="488"/>
      <c r="T94" s="488"/>
      <c r="U94" s="488"/>
      <c r="V94" s="491"/>
      <c r="W94" s="561"/>
      <c r="X94" s="485"/>
      <c r="Y94" s="485"/>
      <c r="Z94" s="485"/>
    </row>
    <row r="95" ht="18.75" customHeight="1">
      <c r="A95" s="485"/>
      <c r="B95" s="486"/>
      <c r="C95" s="486"/>
      <c r="D95" s="486"/>
      <c r="E95" s="486"/>
      <c r="F95" s="493"/>
      <c r="G95" s="493"/>
      <c r="H95" s="486"/>
      <c r="I95" s="499"/>
      <c r="J95" s="499"/>
      <c r="K95" s="488"/>
      <c r="L95" s="488"/>
      <c r="M95" s="488"/>
      <c r="N95" s="488"/>
      <c r="O95" s="485"/>
      <c r="P95" s="485"/>
      <c r="Q95" s="485"/>
      <c r="R95" s="488"/>
      <c r="S95" s="488"/>
      <c r="T95" s="488"/>
      <c r="U95" s="488"/>
      <c r="V95" s="491"/>
      <c r="W95" s="561"/>
      <c r="X95" s="485"/>
      <c r="Y95" s="485"/>
      <c r="Z95" s="485"/>
    </row>
    <row r="96" ht="18.75" customHeight="1">
      <c r="A96" s="485"/>
      <c r="B96" s="486"/>
      <c r="C96" s="486"/>
      <c r="D96" s="486"/>
      <c r="E96" s="486"/>
      <c r="F96" s="493"/>
      <c r="G96" s="493"/>
      <c r="H96" s="486"/>
      <c r="I96" s="499"/>
      <c r="J96" s="499"/>
      <c r="K96" s="488"/>
      <c r="L96" s="488"/>
      <c r="M96" s="488"/>
      <c r="N96" s="488"/>
      <c r="O96" s="485"/>
      <c r="P96" s="485"/>
      <c r="Q96" s="485"/>
      <c r="R96" s="488"/>
      <c r="S96" s="488"/>
      <c r="T96" s="488"/>
      <c r="U96" s="488"/>
      <c r="V96" s="491"/>
      <c r="W96" s="561"/>
      <c r="X96" s="485"/>
      <c r="Y96" s="485"/>
      <c r="Z96" s="485"/>
    </row>
    <row r="97" ht="18.75" customHeight="1">
      <c r="A97" s="485"/>
      <c r="B97" s="486"/>
      <c r="C97" s="486"/>
      <c r="D97" s="486"/>
      <c r="E97" s="486"/>
      <c r="F97" s="493"/>
      <c r="G97" s="493"/>
      <c r="H97" s="486"/>
      <c r="I97" s="499"/>
      <c r="J97" s="499"/>
      <c r="K97" s="488"/>
      <c r="L97" s="488"/>
      <c r="M97" s="488"/>
      <c r="N97" s="488"/>
      <c r="O97" s="485"/>
      <c r="P97" s="485"/>
      <c r="Q97" s="485"/>
      <c r="R97" s="488"/>
      <c r="S97" s="488"/>
      <c r="T97" s="488"/>
      <c r="U97" s="488"/>
      <c r="V97" s="491"/>
      <c r="W97" s="561"/>
      <c r="X97" s="485"/>
      <c r="Y97" s="485"/>
      <c r="Z97" s="485"/>
    </row>
    <row r="98" ht="18.75" customHeight="1">
      <c r="A98" s="485"/>
      <c r="B98" s="486"/>
      <c r="C98" s="486"/>
      <c r="D98" s="486"/>
      <c r="E98" s="486"/>
      <c r="F98" s="493"/>
      <c r="G98" s="493"/>
      <c r="H98" s="486"/>
      <c r="I98" s="499"/>
      <c r="J98" s="499"/>
      <c r="K98" s="488"/>
      <c r="L98" s="488"/>
      <c r="M98" s="488"/>
      <c r="N98" s="488"/>
      <c r="O98" s="485"/>
      <c r="P98" s="485"/>
      <c r="Q98" s="485"/>
      <c r="R98" s="488"/>
      <c r="S98" s="488"/>
      <c r="T98" s="488"/>
      <c r="U98" s="488"/>
      <c r="V98" s="491"/>
      <c r="W98" s="561"/>
      <c r="X98" s="485"/>
      <c r="Y98" s="485"/>
      <c r="Z98" s="485"/>
    </row>
    <row r="99" ht="18.75" customHeight="1">
      <c r="A99" s="485"/>
      <c r="B99" s="486"/>
      <c r="C99" s="486"/>
      <c r="D99" s="486"/>
      <c r="E99" s="486"/>
      <c r="F99" s="493"/>
      <c r="G99" s="493"/>
      <c r="H99" s="486"/>
      <c r="I99" s="499"/>
      <c r="J99" s="499"/>
      <c r="K99" s="488"/>
      <c r="L99" s="488"/>
      <c r="M99" s="488"/>
      <c r="N99" s="488"/>
      <c r="O99" s="485"/>
      <c r="P99" s="485"/>
      <c r="Q99" s="485"/>
      <c r="R99" s="488"/>
      <c r="S99" s="488"/>
      <c r="T99" s="488"/>
      <c r="U99" s="488"/>
      <c r="V99" s="491"/>
      <c r="W99" s="561"/>
      <c r="X99" s="485"/>
      <c r="Y99" s="485"/>
      <c r="Z99" s="485"/>
    </row>
    <row r="100" ht="18.75" customHeight="1">
      <c r="A100" s="485"/>
      <c r="B100" s="486"/>
      <c r="C100" s="486"/>
      <c r="D100" s="486"/>
      <c r="E100" s="486"/>
      <c r="F100" s="493"/>
      <c r="G100" s="493"/>
      <c r="H100" s="486"/>
      <c r="I100" s="499"/>
      <c r="J100" s="499"/>
      <c r="K100" s="488"/>
      <c r="L100" s="488"/>
      <c r="M100" s="488"/>
      <c r="N100" s="488"/>
      <c r="O100" s="485"/>
      <c r="P100" s="485"/>
      <c r="Q100" s="485"/>
      <c r="R100" s="488"/>
      <c r="S100" s="488"/>
      <c r="T100" s="488"/>
      <c r="U100" s="488"/>
      <c r="V100" s="491"/>
      <c r="W100" s="561"/>
      <c r="X100" s="485"/>
      <c r="Y100" s="485"/>
      <c r="Z100" s="485"/>
    </row>
    <row r="101" ht="18.75" customHeight="1">
      <c r="A101" s="485"/>
      <c r="B101" s="486"/>
      <c r="C101" s="486"/>
      <c r="D101" s="486"/>
      <c r="E101" s="486"/>
      <c r="F101" s="493"/>
      <c r="G101" s="493"/>
      <c r="H101" s="486"/>
      <c r="I101" s="499"/>
      <c r="J101" s="499"/>
      <c r="K101" s="488"/>
      <c r="L101" s="488"/>
      <c r="M101" s="488"/>
      <c r="N101" s="488"/>
      <c r="O101" s="485"/>
      <c r="P101" s="485"/>
      <c r="Q101" s="485"/>
      <c r="R101" s="488"/>
      <c r="S101" s="488"/>
      <c r="T101" s="488"/>
      <c r="U101" s="488"/>
      <c r="V101" s="491"/>
      <c r="W101" s="561"/>
      <c r="X101" s="485"/>
      <c r="Y101" s="485"/>
      <c r="Z101" s="485"/>
    </row>
    <row r="102" ht="18.75" customHeight="1">
      <c r="A102" s="485"/>
      <c r="B102" s="486"/>
      <c r="C102" s="486"/>
      <c r="D102" s="486"/>
      <c r="E102" s="486"/>
      <c r="F102" s="493"/>
      <c r="G102" s="493"/>
      <c r="H102" s="486"/>
      <c r="I102" s="499"/>
      <c r="J102" s="499"/>
      <c r="K102" s="488"/>
      <c r="L102" s="488"/>
      <c r="M102" s="488"/>
      <c r="N102" s="488"/>
      <c r="O102" s="485"/>
      <c r="P102" s="485"/>
      <c r="Q102" s="485"/>
      <c r="R102" s="488"/>
      <c r="S102" s="488"/>
      <c r="T102" s="488"/>
      <c r="U102" s="488"/>
      <c r="V102" s="491"/>
      <c r="W102" s="561"/>
      <c r="X102" s="485"/>
      <c r="Y102" s="485"/>
      <c r="Z102" s="485"/>
    </row>
    <row r="103" ht="18.75" customHeight="1">
      <c r="A103" s="485"/>
      <c r="B103" s="486"/>
      <c r="C103" s="486"/>
      <c r="D103" s="486"/>
      <c r="E103" s="486"/>
      <c r="F103" s="493"/>
      <c r="G103" s="493"/>
      <c r="H103" s="486"/>
      <c r="I103" s="499"/>
      <c r="J103" s="499"/>
      <c r="K103" s="488"/>
      <c r="L103" s="488"/>
      <c r="M103" s="488"/>
      <c r="N103" s="488"/>
      <c r="O103" s="485"/>
      <c r="P103" s="485"/>
      <c r="Q103" s="485"/>
      <c r="R103" s="488"/>
      <c r="S103" s="488"/>
      <c r="T103" s="488"/>
      <c r="U103" s="488"/>
      <c r="V103" s="491"/>
      <c r="W103" s="561"/>
      <c r="X103" s="485"/>
      <c r="Y103" s="485"/>
      <c r="Z103" s="485"/>
    </row>
    <row r="104" ht="18.75" customHeight="1">
      <c r="A104" s="485"/>
      <c r="B104" s="486"/>
      <c r="C104" s="486"/>
      <c r="D104" s="486"/>
      <c r="E104" s="486"/>
      <c r="F104" s="493"/>
      <c r="G104" s="493"/>
      <c r="H104" s="486"/>
      <c r="I104" s="499"/>
      <c r="J104" s="499"/>
      <c r="K104" s="488"/>
      <c r="L104" s="488"/>
      <c r="M104" s="488"/>
      <c r="N104" s="488"/>
      <c r="O104" s="485"/>
      <c r="P104" s="485"/>
      <c r="Q104" s="485"/>
      <c r="R104" s="488"/>
      <c r="S104" s="488"/>
      <c r="T104" s="488"/>
      <c r="U104" s="488"/>
      <c r="V104" s="491"/>
      <c r="W104" s="561"/>
      <c r="X104" s="485"/>
      <c r="Y104" s="485"/>
      <c r="Z104" s="485"/>
    </row>
    <row r="105" ht="18.75" customHeight="1">
      <c r="A105" s="485"/>
      <c r="B105" s="486"/>
      <c r="C105" s="486"/>
      <c r="D105" s="486"/>
      <c r="E105" s="486"/>
      <c r="F105" s="493"/>
      <c r="G105" s="493"/>
      <c r="H105" s="486"/>
      <c r="I105" s="499"/>
      <c r="J105" s="499"/>
      <c r="K105" s="488"/>
      <c r="L105" s="488"/>
      <c r="M105" s="488"/>
      <c r="N105" s="488"/>
      <c r="O105" s="485"/>
      <c r="P105" s="485"/>
      <c r="Q105" s="485"/>
      <c r="R105" s="488"/>
      <c r="S105" s="488"/>
      <c r="T105" s="488"/>
      <c r="U105" s="488"/>
      <c r="V105" s="491"/>
      <c r="W105" s="561"/>
      <c r="X105" s="485"/>
      <c r="Y105" s="485"/>
      <c r="Z105" s="485"/>
    </row>
    <row r="106" ht="18.75" customHeight="1">
      <c r="A106" s="485"/>
      <c r="B106" s="486"/>
      <c r="C106" s="486"/>
      <c r="D106" s="486"/>
      <c r="E106" s="486"/>
      <c r="F106" s="493"/>
      <c r="G106" s="493"/>
      <c r="H106" s="486"/>
      <c r="I106" s="499"/>
      <c r="J106" s="499"/>
      <c r="K106" s="488"/>
      <c r="L106" s="488"/>
      <c r="M106" s="488"/>
      <c r="N106" s="488"/>
      <c r="O106" s="485"/>
      <c r="P106" s="485"/>
      <c r="Q106" s="485"/>
      <c r="R106" s="488"/>
      <c r="S106" s="488"/>
      <c r="T106" s="488"/>
      <c r="U106" s="488"/>
      <c r="V106" s="491"/>
      <c r="W106" s="561"/>
      <c r="X106" s="485"/>
      <c r="Y106" s="485"/>
      <c r="Z106" s="485"/>
    </row>
    <row r="107" ht="18.75" customHeight="1">
      <c r="A107" s="485"/>
      <c r="B107" s="486"/>
      <c r="C107" s="486"/>
      <c r="D107" s="486"/>
      <c r="E107" s="486"/>
      <c r="F107" s="493"/>
      <c r="G107" s="493"/>
      <c r="H107" s="486"/>
      <c r="I107" s="499"/>
      <c r="J107" s="499"/>
      <c r="K107" s="488"/>
      <c r="L107" s="488"/>
      <c r="M107" s="488"/>
      <c r="N107" s="488"/>
      <c r="O107" s="485"/>
      <c r="P107" s="485"/>
      <c r="Q107" s="485"/>
      <c r="R107" s="488"/>
      <c r="S107" s="488"/>
      <c r="T107" s="488"/>
      <c r="U107" s="488"/>
      <c r="V107" s="491"/>
      <c r="W107" s="561"/>
      <c r="X107" s="485"/>
      <c r="Y107" s="485"/>
      <c r="Z107" s="485"/>
    </row>
    <row r="108" ht="18.75" customHeight="1">
      <c r="A108" s="485"/>
      <c r="B108" s="486"/>
      <c r="C108" s="486"/>
      <c r="D108" s="486"/>
      <c r="E108" s="486"/>
      <c r="F108" s="493"/>
      <c r="G108" s="493"/>
      <c r="H108" s="486"/>
      <c r="I108" s="499"/>
      <c r="J108" s="499"/>
      <c r="K108" s="488"/>
      <c r="L108" s="488"/>
      <c r="M108" s="488"/>
      <c r="N108" s="488"/>
      <c r="O108" s="485"/>
      <c r="P108" s="485"/>
      <c r="Q108" s="485"/>
      <c r="R108" s="488"/>
      <c r="S108" s="488"/>
      <c r="T108" s="488"/>
      <c r="U108" s="488"/>
      <c r="V108" s="491"/>
      <c r="W108" s="561"/>
      <c r="X108" s="485"/>
      <c r="Y108" s="485"/>
      <c r="Z108" s="485"/>
    </row>
    <row r="109" ht="18.75" customHeight="1">
      <c r="A109" s="485"/>
      <c r="B109" s="486"/>
      <c r="C109" s="486"/>
      <c r="D109" s="486"/>
      <c r="E109" s="486"/>
      <c r="F109" s="493"/>
      <c r="G109" s="493"/>
      <c r="H109" s="486"/>
      <c r="I109" s="499"/>
      <c r="J109" s="499"/>
      <c r="K109" s="488"/>
      <c r="L109" s="488"/>
      <c r="M109" s="488"/>
      <c r="N109" s="488"/>
      <c r="O109" s="485"/>
      <c r="P109" s="485"/>
      <c r="Q109" s="485"/>
      <c r="R109" s="488"/>
      <c r="S109" s="488"/>
      <c r="T109" s="488"/>
      <c r="U109" s="488"/>
      <c r="V109" s="491"/>
      <c r="W109" s="561"/>
      <c r="X109" s="485"/>
      <c r="Y109" s="485"/>
      <c r="Z109" s="485"/>
    </row>
    <row r="110" ht="18.75" customHeight="1">
      <c r="A110" s="485"/>
      <c r="B110" s="486"/>
      <c r="C110" s="486"/>
      <c r="D110" s="486"/>
      <c r="E110" s="486"/>
      <c r="F110" s="493"/>
      <c r="G110" s="493"/>
      <c r="H110" s="486"/>
      <c r="I110" s="499"/>
      <c r="J110" s="499"/>
      <c r="K110" s="488"/>
      <c r="L110" s="488"/>
      <c r="M110" s="488"/>
      <c r="N110" s="488"/>
      <c r="O110" s="485"/>
      <c r="P110" s="485"/>
      <c r="Q110" s="485"/>
      <c r="R110" s="488"/>
      <c r="S110" s="488"/>
      <c r="T110" s="488"/>
      <c r="U110" s="488"/>
      <c r="V110" s="491"/>
      <c r="W110" s="561"/>
      <c r="X110" s="485"/>
      <c r="Y110" s="485"/>
      <c r="Z110" s="485"/>
    </row>
    <row r="111" ht="18.75" customHeight="1">
      <c r="A111" s="485"/>
      <c r="B111" s="486"/>
      <c r="C111" s="486"/>
      <c r="D111" s="486"/>
      <c r="E111" s="486"/>
      <c r="F111" s="493"/>
      <c r="G111" s="493"/>
      <c r="H111" s="486"/>
      <c r="I111" s="499"/>
      <c r="J111" s="499"/>
      <c r="K111" s="488"/>
      <c r="L111" s="488"/>
      <c r="M111" s="488"/>
      <c r="N111" s="488"/>
      <c r="O111" s="485"/>
      <c r="P111" s="485"/>
      <c r="Q111" s="485"/>
      <c r="R111" s="488"/>
      <c r="S111" s="488"/>
      <c r="T111" s="488"/>
      <c r="U111" s="488"/>
      <c r="V111" s="491"/>
      <c r="W111" s="561"/>
      <c r="X111" s="485"/>
      <c r="Y111" s="485"/>
      <c r="Z111" s="485"/>
    </row>
    <row r="112" ht="18.75" customHeight="1">
      <c r="A112" s="485"/>
      <c r="B112" s="486"/>
      <c r="C112" s="486"/>
      <c r="D112" s="486"/>
      <c r="E112" s="486"/>
      <c r="F112" s="493"/>
      <c r="G112" s="493"/>
      <c r="H112" s="486"/>
      <c r="I112" s="499"/>
      <c r="J112" s="499"/>
      <c r="K112" s="488"/>
      <c r="L112" s="488"/>
      <c r="M112" s="488"/>
      <c r="N112" s="488"/>
      <c r="O112" s="485"/>
      <c r="P112" s="485"/>
      <c r="Q112" s="485"/>
      <c r="R112" s="488"/>
      <c r="S112" s="488"/>
      <c r="T112" s="488"/>
      <c r="U112" s="488"/>
      <c r="V112" s="491"/>
      <c r="W112" s="561"/>
      <c r="X112" s="485"/>
      <c r="Y112" s="485"/>
      <c r="Z112" s="485"/>
    </row>
    <row r="113" ht="18.75" customHeight="1">
      <c r="A113" s="485"/>
      <c r="B113" s="486"/>
      <c r="C113" s="486"/>
      <c r="D113" s="486"/>
      <c r="E113" s="486"/>
      <c r="F113" s="493"/>
      <c r="G113" s="493"/>
      <c r="H113" s="486"/>
      <c r="I113" s="499"/>
      <c r="J113" s="499"/>
      <c r="K113" s="488"/>
      <c r="L113" s="488"/>
      <c r="M113" s="488"/>
      <c r="N113" s="488"/>
      <c r="O113" s="485"/>
      <c r="P113" s="485"/>
      <c r="Q113" s="485"/>
      <c r="R113" s="488"/>
      <c r="S113" s="488"/>
      <c r="T113" s="488"/>
      <c r="U113" s="488"/>
      <c r="V113" s="491"/>
      <c r="W113" s="561"/>
      <c r="X113" s="485"/>
      <c r="Y113" s="485"/>
      <c r="Z113" s="485"/>
    </row>
    <row r="114" ht="18.75" customHeight="1">
      <c r="A114" s="485"/>
      <c r="B114" s="486"/>
      <c r="C114" s="486"/>
      <c r="D114" s="486"/>
      <c r="E114" s="486"/>
      <c r="F114" s="493"/>
      <c r="G114" s="493"/>
      <c r="H114" s="486"/>
      <c r="I114" s="499"/>
      <c r="J114" s="499"/>
      <c r="K114" s="488"/>
      <c r="L114" s="488"/>
      <c r="M114" s="488"/>
      <c r="N114" s="488"/>
      <c r="O114" s="485"/>
      <c r="P114" s="485"/>
      <c r="Q114" s="485"/>
      <c r="R114" s="488"/>
      <c r="S114" s="488"/>
      <c r="T114" s="488"/>
      <c r="U114" s="488"/>
      <c r="V114" s="491"/>
      <c r="W114" s="561"/>
      <c r="X114" s="485"/>
      <c r="Y114" s="485"/>
      <c r="Z114" s="485"/>
    </row>
    <row r="115" ht="18.75" customHeight="1">
      <c r="A115" s="485"/>
      <c r="B115" s="486"/>
      <c r="C115" s="486"/>
      <c r="D115" s="486"/>
      <c r="E115" s="486"/>
      <c r="F115" s="493"/>
      <c r="G115" s="493"/>
      <c r="H115" s="486"/>
      <c r="I115" s="499"/>
      <c r="J115" s="499"/>
      <c r="K115" s="488"/>
      <c r="L115" s="488"/>
      <c r="M115" s="488"/>
      <c r="N115" s="488"/>
      <c r="O115" s="485"/>
      <c r="P115" s="485"/>
      <c r="Q115" s="485"/>
      <c r="R115" s="488"/>
      <c r="S115" s="488"/>
      <c r="T115" s="488"/>
      <c r="U115" s="488"/>
      <c r="V115" s="491"/>
      <c r="W115" s="561"/>
      <c r="X115" s="485"/>
      <c r="Y115" s="485"/>
      <c r="Z115" s="485"/>
    </row>
    <row r="116" ht="18.75" customHeight="1">
      <c r="A116" s="485"/>
      <c r="B116" s="486"/>
      <c r="C116" s="486"/>
      <c r="D116" s="486"/>
      <c r="E116" s="486"/>
      <c r="F116" s="493"/>
      <c r="G116" s="493"/>
      <c r="H116" s="486"/>
      <c r="I116" s="499"/>
      <c r="J116" s="499"/>
      <c r="K116" s="488"/>
      <c r="L116" s="488"/>
      <c r="M116" s="488"/>
      <c r="N116" s="488"/>
      <c r="O116" s="485"/>
      <c r="P116" s="485"/>
      <c r="Q116" s="485"/>
      <c r="R116" s="488"/>
      <c r="S116" s="488"/>
      <c r="T116" s="488"/>
      <c r="U116" s="488"/>
      <c r="V116" s="491"/>
      <c r="W116" s="561"/>
      <c r="X116" s="485"/>
      <c r="Y116" s="485"/>
      <c r="Z116" s="485"/>
    </row>
    <row r="117" ht="18.75" customHeight="1">
      <c r="A117" s="485"/>
      <c r="B117" s="486"/>
      <c r="C117" s="486"/>
      <c r="D117" s="486"/>
      <c r="E117" s="486"/>
      <c r="F117" s="493"/>
      <c r="G117" s="493"/>
      <c r="H117" s="486"/>
      <c r="I117" s="499"/>
      <c r="J117" s="499"/>
      <c r="K117" s="488"/>
      <c r="L117" s="488"/>
      <c r="M117" s="488"/>
      <c r="N117" s="488"/>
      <c r="O117" s="485"/>
      <c r="P117" s="485"/>
      <c r="Q117" s="485"/>
      <c r="R117" s="488"/>
      <c r="S117" s="488"/>
      <c r="T117" s="488"/>
      <c r="U117" s="488"/>
      <c r="V117" s="491"/>
      <c r="W117" s="561"/>
      <c r="X117" s="485"/>
      <c r="Y117" s="485"/>
      <c r="Z117" s="485"/>
    </row>
    <row r="118" ht="18.75" customHeight="1">
      <c r="A118" s="485"/>
      <c r="B118" s="486"/>
      <c r="C118" s="486"/>
      <c r="D118" s="486"/>
      <c r="E118" s="486"/>
      <c r="F118" s="493"/>
      <c r="G118" s="493"/>
      <c r="H118" s="486"/>
      <c r="I118" s="499"/>
      <c r="J118" s="499"/>
      <c r="K118" s="488"/>
      <c r="L118" s="488"/>
      <c r="M118" s="488"/>
      <c r="N118" s="488"/>
      <c r="O118" s="485"/>
      <c r="P118" s="485"/>
      <c r="Q118" s="485"/>
      <c r="R118" s="488"/>
      <c r="S118" s="488"/>
      <c r="T118" s="488"/>
      <c r="U118" s="488"/>
      <c r="V118" s="491"/>
      <c r="W118" s="561"/>
      <c r="X118" s="485"/>
      <c r="Y118" s="485"/>
      <c r="Z118" s="485"/>
    </row>
    <row r="119" ht="18.75" customHeight="1">
      <c r="A119" s="485"/>
      <c r="B119" s="486"/>
      <c r="C119" s="486"/>
      <c r="D119" s="486"/>
      <c r="E119" s="486"/>
      <c r="F119" s="493"/>
      <c r="G119" s="493"/>
      <c r="H119" s="486"/>
      <c r="I119" s="499"/>
      <c r="J119" s="499"/>
      <c r="K119" s="488"/>
      <c r="L119" s="488"/>
      <c r="M119" s="488"/>
      <c r="N119" s="488"/>
      <c r="O119" s="485"/>
      <c r="P119" s="485"/>
      <c r="Q119" s="485"/>
      <c r="R119" s="488"/>
      <c r="S119" s="488"/>
      <c r="T119" s="488"/>
      <c r="U119" s="488"/>
      <c r="V119" s="491"/>
      <c r="W119" s="561"/>
      <c r="X119" s="485"/>
      <c r="Y119" s="485"/>
      <c r="Z119" s="485"/>
    </row>
    <row r="120" ht="18.75" customHeight="1">
      <c r="A120" s="485"/>
      <c r="B120" s="486"/>
      <c r="C120" s="486"/>
      <c r="D120" s="486"/>
      <c r="E120" s="486"/>
      <c r="F120" s="493"/>
      <c r="G120" s="493"/>
      <c r="H120" s="486"/>
      <c r="I120" s="499"/>
      <c r="J120" s="499"/>
      <c r="K120" s="488"/>
      <c r="L120" s="488"/>
      <c r="M120" s="488"/>
      <c r="N120" s="488"/>
      <c r="O120" s="485"/>
      <c r="P120" s="485"/>
      <c r="Q120" s="485"/>
      <c r="R120" s="488"/>
      <c r="S120" s="488"/>
      <c r="T120" s="488"/>
      <c r="U120" s="488"/>
      <c r="V120" s="491"/>
      <c r="W120" s="561"/>
      <c r="X120" s="485"/>
      <c r="Y120" s="485"/>
      <c r="Z120" s="485"/>
    </row>
    <row r="121" ht="18.75" customHeight="1">
      <c r="A121" s="485"/>
      <c r="B121" s="486"/>
      <c r="C121" s="486"/>
      <c r="D121" s="486"/>
      <c r="E121" s="486"/>
      <c r="F121" s="493"/>
      <c r="G121" s="493"/>
      <c r="H121" s="486"/>
      <c r="I121" s="499"/>
      <c r="J121" s="499"/>
      <c r="K121" s="488"/>
      <c r="L121" s="488"/>
      <c r="M121" s="488"/>
      <c r="N121" s="488"/>
      <c r="O121" s="485"/>
      <c r="P121" s="485"/>
      <c r="Q121" s="485"/>
      <c r="R121" s="488"/>
      <c r="S121" s="488"/>
      <c r="T121" s="488"/>
      <c r="U121" s="488"/>
      <c r="V121" s="491"/>
      <c r="W121" s="561"/>
      <c r="X121" s="485"/>
      <c r="Y121" s="485"/>
      <c r="Z121" s="485"/>
    </row>
    <row r="122" ht="18.75" customHeight="1">
      <c r="A122" s="485"/>
      <c r="B122" s="486"/>
      <c r="C122" s="486"/>
      <c r="D122" s="486"/>
      <c r="E122" s="486"/>
      <c r="F122" s="493"/>
      <c r="G122" s="493"/>
      <c r="H122" s="486"/>
      <c r="I122" s="499"/>
      <c r="J122" s="499"/>
      <c r="K122" s="488"/>
      <c r="L122" s="488"/>
      <c r="M122" s="488"/>
      <c r="N122" s="488"/>
      <c r="O122" s="485"/>
      <c r="P122" s="485"/>
      <c r="Q122" s="485"/>
      <c r="R122" s="488"/>
      <c r="S122" s="488"/>
      <c r="T122" s="488"/>
      <c r="U122" s="488"/>
      <c r="V122" s="491"/>
      <c r="W122" s="561"/>
      <c r="X122" s="485"/>
      <c r="Y122" s="485"/>
      <c r="Z122" s="485"/>
    </row>
    <row r="123" ht="18.75" customHeight="1">
      <c r="A123" s="485"/>
      <c r="B123" s="486"/>
      <c r="C123" s="486"/>
      <c r="D123" s="486"/>
      <c r="E123" s="486"/>
      <c r="F123" s="493"/>
      <c r="G123" s="493"/>
      <c r="H123" s="486"/>
      <c r="I123" s="499"/>
      <c r="J123" s="499"/>
      <c r="K123" s="488"/>
      <c r="L123" s="488"/>
      <c r="M123" s="488"/>
      <c r="N123" s="488"/>
      <c r="O123" s="485"/>
      <c r="P123" s="485"/>
      <c r="Q123" s="485"/>
      <c r="R123" s="488"/>
      <c r="S123" s="488"/>
      <c r="T123" s="488"/>
      <c r="U123" s="488"/>
      <c r="V123" s="491"/>
      <c r="W123" s="561"/>
      <c r="X123" s="485"/>
      <c r="Y123" s="485"/>
      <c r="Z123" s="485"/>
    </row>
    <row r="124" ht="18.75" customHeight="1">
      <c r="A124" s="485"/>
      <c r="B124" s="486"/>
      <c r="C124" s="486"/>
      <c r="D124" s="486"/>
      <c r="E124" s="486"/>
      <c r="F124" s="493"/>
      <c r="G124" s="493"/>
      <c r="H124" s="486"/>
      <c r="I124" s="499"/>
      <c r="J124" s="499"/>
      <c r="K124" s="488"/>
      <c r="L124" s="488"/>
      <c r="M124" s="488"/>
      <c r="N124" s="488"/>
      <c r="O124" s="485"/>
      <c r="P124" s="485"/>
      <c r="Q124" s="485"/>
      <c r="R124" s="488"/>
      <c r="S124" s="488"/>
      <c r="T124" s="488"/>
      <c r="U124" s="488"/>
      <c r="V124" s="491"/>
      <c r="W124" s="561"/>
      <c r="X124" s="485"/>
      <c r="Y124" s="485"/>
      <c r="Z124" s="485"/>
    </row>
    <row r="125" ht="18.75" customHeight="1">
      <c r="A125" s="485"/>
      <c r="B125" s="486"/>
      <c r="C125" s="486"/>
      <c r="D125" s="486"/>
      <c r="E125" s="486"/>
      <c r="F125" s="493"/>
      <c r="G125" s="493"/>
      <c r="H125" s="486"/>
      <c r="I125" s="499"/>
      <c r="J125" s="499"/>
      <c r="K125" s="488"/>
      <c r="L125" s="488"/>
      <c r="M125" s="488"/>
      <c r="N125" s="488"/>
      <c r="O125" s="485"/>
      <c r="P125" s="485"/>
      <c r="Q125" s="485"/>
      <c r="R125" s="488"/>
      <c r="S125" s="488"/>
      <c r="T125" s="488"/>
      <c r="U125" s="488"/>
      <c r="V125" s="491"/>
      <c r="W125" s="561"/>
      <c r="X125" s="485"/>
      <c r="Y125" s="485"/>
      <c r="Z125" s="485"/>
    </row>
    <row r="126" ht="18.75" customHeight="1">
      <c r="A126" s="485"/>
      <c r="B126" s="486"/>
      <c r="C126" s="486"/>
      <c r="D126" s="486"/>
      <c r="E126" s="486"/>
      <c r="F126" s="493"/>
      <c r="G126" s="493"/>
      <c r="H126" s="486"/>
      <c r="I126" s="499"/>
      <c r="J126" s="499"/>
      <c r="K126" s="488"/>
      <c r="L126" s="488"/>
      <c r="M126" s="488"/>
      <c r="N126" s="488"/>
      <c r="O126" s="485"/>
      <c r="P126" s="485"/>
      <c r="Q126" s="485"/>
      <c r="R126" s="488"/>
      <c r="S126" s="488"/>
      <c r="T126" s="488"/>
      <c r="U126" s="488"/>
      <c r="V126" s="491"/>
      <c r="W126" s="561"/>
      <c r="X126" s="485"/>
      <c r="Y126" s="485"/>
      <c r="Z126" s="485"/>
    </row>
    <row r="127" ht="18.75" customHeight="1">
      <c r="A127" s="485"/>
      <c r="B127" s="486"/>
      <c r="C127" s="486"/>
      <c r="D127" s="486"/>
      <c r="E127" s="486"/>
      <c r="F127" s="493"/>
      <c r="G127" s="493"/>
      <c r="H127" s="486"/>
      <c r="I127" s="499"/>
      <c r="J127" s="499"/>
      <c r="K127" s="488"/>
      <c r="L127" s="488"/>
      <c r="M127" s="488"/>
      <c r="N127" s="488"/>
      <c r="O127" s="485"/>
      <c r="P127" s="485"/>
      <c r="Q127" s="485"/>
      <c r="R127" s="488"/>
      <c r="S127" s="488"/>
      <c r="T127" s="488"/>
      <c r="U127" s="488"/>
      <c r="V127" s="491"/>
      <c r="W127" s="561"/>
      <c r="X127" s="485"/>
      <c r="Y127" s="485"/>
      <c r="Z127" s="485"/>
    </row>
    <row r="128" ht="18.75" customHeight="1">
      <c r="A128" s="485"/>
      <c r="B128" s="486"/>
      <c r="C128" s="486"/>
      <c r="D128" s="486"/>
      <c r="E128" s="486"/>
      <c r="F128" s="493"/>
      <c r="G128" s="493"/>
      <c r="H128" s="486"/>
      <c r="I128" s="499"/>
      <c r="J128" s="499"/>
      <c r="K128" s="488"/>
      <c r="L128" s="488"/>
      <c r="M128" s="488"/>
      <c r="N128" s="488"/>
      <c r="O128" s="485"/>
      <c r="P128" s="485"/>
      <c r="Q128" s="485"/>
      <c r="R128" s="488"/>
      <c r="S128" s="488"/>
      <c r="T128" s="488"/>
      <c r="U128" s="488"/>
      <c r="V128" s="491"/>
      <c r="W128" s="561"/>
      <c r="X128" s="485"/>
      <c r="Y128" s="485"/>
      <c r="Z128" s="485"/>
    </row>
    <row r="129" ht="18.75" customHeight="1">
      <c r="A129" s="485"/>
      <c r="B129" s="486"/>
      <c r="C129" s="486"/>
      <c r="D129" s="486"/>
      <c r="E129" s="486"/>
      <c r="F129" s="493"/>
      <c r="G129" s="493"/>
      <c r="H129" s="486"/>
      <c r="I129" s="499"/>
      <c r="J129" s="499"/>
      <c r="K129" s="488"/>
      <c r="L129" s="488"/>
      <c r="M129" s="488"/>
      <c r="N129" s="488"/>
      <c r="O129" s="485"/>
      <c r="P129" s="485"/>
      <c r="Q129" s="485"/>
      <c r="R129" s="488"/>
      <c r="S129" s="488"/>
      <c r="T129" s="488"/>
      <c r="U129" s="488"/>
      <c r="V129" s="491"/>
      <c r="W129" s="561"/>
      <c r="X129" s="485"/>
      <c r="Y129" s="485"/>
      <c r="Z129" s="485"/>
    </row>
    <row r="130" ht="18.75" customHeight="1">
      <c r="A130" s="485"/>
      <c r="B130" s="486"/>
      <c r="C130" s="486"/>
      <c r="D130" s="486"/>
      <c r="E130" s="486"/>
      <c r="F130" s="493"/>
      <c r="G130" s="493"/>
      <c r="H130" s="486"/>
      <c r="I130" s="499"/>
      <c r="J130" s="499"/>
      <c r="K130" s="488"/>
      <c r="L130" s="488"/>
      <c r="M130" s="488"/>
      <c r="N130" s="488"/>
      <c r="O130" s="485"/>
      <c r="P130" s="485"/>
      <c r="Q130" s="485"/>
      <c r="R130" s="488"/>
      <c r="S130" s="488"/>
      <c r="T130" s="488"/>
      <c r="U130" s="488"/>
      <c r="V130" s="491"/>
      <c r="W130" s="561"/>
      <c r="X130" s="485"/>
      <c r="Y130" s="485"/>
      <c r="Z130" s="485"/>
    </row>
    <row r="131" ht="18.75" customHeight="1">
      <c r="A131" s="485"/>
      <c r="B131" s="486"/>
      <c r="C131" s="486"/>
      <c r="D131" s="486"/>
      <c r="E131" s="486"/>
      <c r="F131" s="493"/>
      <c r="G131" s="493"/>
      <c r="H131" s="486"/>
      <c r="I131" s="499"/>
      <c r="J131" s="499"/>
      <c r="K131" s="488"/>
      <c r="L131" s="488"/>
      <c r="M131" s="488"/>
      <c r="N131" s="488"/>
      <c r="O131" s="485"/>
      <c r="P131" s="485"/>
      <c r="Q131" s="485"/>
      <c r="R131" s="488"/>
      <c r="S131" s="488"/>
      <c r="T131" s="488"/>
      <c r="U131" s="488"/>
      <c r="V131" s="491"/>
      <c r="W131" s="561"/>
      <c r="X131" s="485"/>
      <c r="Y131" s="485"/>
      <c r="Z131" s="485"/>
    </row>
    <row r="132" ht="18.75" customHeight="1">
      <c r="A132" s="485"/>
      <c r="B132" s="486"/>
      <c r="C132" s="486"/>
      <c r="D132" s="486"/>
      <c r="E132" s="486"/>
      <c r="F132" s="493"/>
      <c r="G132" s="493"/>
      <c r="H132" s="486"/>
      <c r="I132" s="499"/>
      <c r="J132" s="499"/>
      <c r="K132" s="488"/>
      <c r="L132" s="488"/>
      <c r="M132" s="488"/>
      <c r="N132" s="488"/>
      <c r="O132" s="485"/>
      <c r="P132" s="485"/>
      <c r="Q132" s="485"/>
      <c r="R132" s="488"/>
      <c r="S132" s="488"/>
      <c r="T132" s="488"/>
      <c r="U132" s="488"/>
      <c r="V132" s="491"/>
      <c r="W132" s="561"/>
      <c r="X132" s="485"/>
      <c r="Y132" s="485"/>
      <c r="Z132" s="485"/>
    </row>
    <row r="133" ht="18.75" customHeight="1">
      <c r="A133" s="485"/>
      <c r="B133" s="486"/>
      <c r="C133" s="486"/>
      <c r="D133" s="486"/>
      <c r="E133" s="486"/>
      <c r="F133" s="493"/>
      <c r="G133" s="493"/>
      <c r="H133" s="486"/>
      <c r="I133" s="499"/>
      <c r="J133" s="499"/>
      <c r="K133" s="488"/>
      <c r="L133" s="488"/>
      <c r="M133" s="488"/>
      <c r="N133" s="488"/>
      <c r="O133" s="485"/>
      <c r="P133" s="485"/>
      <c r="Q133" s="485"/>
      <c r="R133" s="488"/>
      <c r="S133" s="488"/>
      <c r="T133" s="488"/>
      <c r="U133" s="488"/>
      <c r="V133" s="491"/>
      <c r="W133" s="561"/>
      <c r="X133" s="485"/>
      <c r="Y133" s="485"/>
      <c r="Z133" s="485"/>
    </row>
    <row r="134" ht="18.75" customHeight="1">
      <c r="A134" s="485"/>
      <c r="B134" s="486"/>
      <c r="C134" s="486"/>
      <c r="D134" s="486"/>
      <c r="E134" s="486"/>
      <c r="F134" s="493"/>
      <c r="G134" s="493"/>
      <c r="H134" s="486"/>
      <c r="I134" s="499"/>
      <c r="J134" s="499"/>
      <c r="K134" s="488"/>
      <c r="L134" s="488"/>
      <c r="M134" s="488"/>
      <c r="N134" s="488"/>
      <c r="O134" s="485"/>
      <c r="P134" s="485"/>
      <c r="Q134" s="485"/>
      <c r="R134" s="488"/>
      <c r="S134" s="488"/>
      <c r="T134" s="488"/>
      <c r="U134" s="488"/>
      <c r="V134" s="491"/>
      <c r="W134" s="561"/>
      <c r="X134" s="485"/>
      <c r="Y134" s="485"/>
      <c r="Z134" s="485"/>
    </row>
    <row r="135" ht="18.75" customHeight="1">
      <c r="A135" s="485"/>
      <c r="B135" s="486"/>
      <c r="C135" s="486"/>
      <c r="D135" s="486"/>
      <c r="E135" s="486"/>
      <c r="F135" s="493"/>
      <c r="G135" s="493"/>
      <c r="H135" s="486"/>
      <c r="I135" s="499"/>
      <c r="J135" s="499"/>
      <c r="K135" s="488"/>
      <c r="L135" s="488"/>
      <c r="M135" s="488"/>
      <c r="N135" s="488"/>
      <c r="O135" s="485"/>
      <c r="P135" s="485"/>
      <c r="Q135" s="485"/>
      <c r="R135" s="488"/>
      <c r="S135" s="488"/>
      <c r="T135" s="488"/>
      <c r="U135" s="488"/>
      <c r="V135" s="491"/>
      <c r="W135" s="561"/>
      <c r="X135" s="485"/>
      <c r="Y135" s="485"/>
      <c r="Z135" s="485"/>
    </row>
    <row r="136" ht="18.75" customHeight="1">
      <c r="A136" s="485"/>
      <c r="B136" s="486"/>
      <c r="C136" s="486"/>
      <c r="D136" s="486"/>
      <c r="E136" s="486"/>
      <c r="F136" s="493"/>
      <c r="G136" s="493"/>
      <c r="H136" s="486"/>
      <c r="I136" s="499"/>
      <c r="J136" s="499"/>
      <c r="K136" s="488"/>
      <c r="L136" s="488"/>
      <c r="M136" s="488"/>
      <c r="N136" s="488"/>
      <c r="O136" s="485"/>
      <c r="P136" s="485"/>
      <c r="Q136" s="485"/>
      <c r="R136" s="488"/>
      <c r="S136" s="488"/>
      <c r="T136" s="488"/>
      <c r="U136" s="488"/>
      <c r="V136" s="491"/>
      <c r="W136" s="561"/>
      <c r="X136" s="485"/>
      <c r="Y136" s="485"/>
      <c r="Z136" s="485"/>
    </row>
    <row r="137" ht="18.75" customHeight="1">
      <c r="A137" s="485"/>
      <c r="B137" s="486"/>
      <c r="C137" s="486"/>
      <c r="D137" s="486"/>
      <c r="E137" s="486"/>
      <c r="F137" s="493"/>
      <c r="G137" s="493"/>
      <c r="H137" s="486"/>
      <c r="I137" s="499"/>
      <c r="J137" s="499"/>
      <c r="K137" s="488"/>
      <c r="L137" s="488"/>
      <c r="M137" s="488"/>
      <c r="N137" s="488"/>
      <c r="O137" s="485"/>
      <c r="P137" s="485"/>
      <c r="Q137" s="485"/>
      <c r="R137" s="488"/>
      <c r="S137" s="488"/>
      <c r="T137" s="488"/>
      <c r="U137" s="488"/>
      <c r="V137" s="491"/>
      <c r="W137" s="561"/>
      <c r="X137" s="485"/>
      <c r="Y137" s="485"/>
      <c r="Z137" s="485"/>
    </row>
    <row r="138" ht="18.75" customHeight="1">
      <c r="A138" s="485"/>
      <c r="B138" s="486"/>
      <c r="C138" s="486"/>
      <c r="D138" s="486"/>
      <c r="E138" s="486"/>
      <c r="F138" s="493"/>
      <c r="G138" s="493"/>
      <c r="H138" s="486"/>
      <c r="I138" s="499"/>
      <c r="J138" s="499"/>
      <c r="K138" s="488"/>
      <c r="L138" s="488"/>
      <c r="M138" s="488"/>
      <c r="N138" s="488"/>
      <c r="O138" s="485"/>
      <c r="P138" s="485"/>
      <c r="Q138" s="485"/>
      <c r="R138" s="488"/>
      <c r="S138" s="488"/>
      <c r="T138" s="488"/>
      <c r="U138" s="488"/>
      <c r="V138" s="491"/>
      <c r="W138" s="561"/>
      <c r="X138" s="485"/>
      <c r="Y138" s="485"/>
      <c r="Z138" s="485"/>
    </row>
    <row r="139" ht="18.75" customHeight="1">
      <c r="A139" s="485"/>
      <c r="B139" s="486"/>
      <c r="C139" s="486"/>
      <c r="D139" s="486"/>
      <c r="E139" s="486"/>
      <c r="F139" s="493"/>
      <c r="G139" s="493"/>
      <c r="H139" s="486"/>
      <c r="I139" s="499"/>
      <c r="J139" s="499"/>
      <c r="K139" s="488"/>
      <c r="L139" s="488"/>
      <c r="M139" s="488"/>
      <c r="N139" s="488"/>
      <c r="O139" s="485"/>
      <c r="P139" s="485"/>
      <c r="Q139" s="485"/>
      <c r="R139" s="488"/>
      <c r="S139" s="488"/>
      <c r="T139" s="488"/>
      <c r="U139" s="488"/>
      <c r="V139" s="491"/>
      <c r="W139" s="561"/>
      <c r="X139" s="485"/>
      <c r="Y139" s="485"/>
      <c r="Z139" s="485"/>
    </row>
    <row r="140" ht="18.75" customHeight="1">
      <c r="A140" s="485"/>
      <c r="B140" s="486"/>
      <c r="C140" s="486"/>
      <c r="D140" s="486"/>
      <c r="E140" s="486"/>
      <c r="F140" s="493"/>
      <c r="G140" s="493"/>
      <c r="H140" s="486"/>
      <c r="I140" s="499"/>
      <c r="J140" s="499"/>
      <c r="K140" s="488"/>
      <c r="L140" s="488"/>
      <c r="M140" s="488"/>
      <c r="N140" s="488"/>
      <c r="O140" s="485"/>
      <c r="P140" s="485"/>
      <c r="Q140" s="485"/>
      <c r="R140" s="488"/>
      <c r="S140" s="488"/>
      <c r="T140" s="488"/>
      <c r="U140" s="488"/>
      <c r="V140" s="491"/>
      <c r="W140" s="561"/>
      <c r="X140" s="485"/>
      <c r="Y140" s="485"/>
      <c r="Z140" s="485"/>
    </row>
    <row r="141" ht="18.75" customHeight="1">
      <c r="A141" s="485"/>
      <c r="B141" s="486"/>
      <c r="C141" s="486"/>
      <c r="D141" s="486"/>
      <c r="E141" s="486"/>
      <c r="F141" s="493"/>
      <c r="G141" s="493"/>
      <c r="H141" s="486"/>
      <c r="I141" s="499"/>
      <c r="J141" s="499"/>
      <c r="K141" s="488"/>
      <c r="L141" s="488"/>
      <c r="M141" s="488"/>
      <c r="N141" s="488"/>
      <c r="O141" s="485"/>
      <c r="P141" s="485"/>
      <c r="Q141" s="485"/>
      <c r="R141" s="488"/>
      <c r="S141" s="488"/>
      <c r="T141" s="488"/>
      <c r="U141" s="488"/>
      <c r="V141" s="491"/>
      <c r="W141" s="561"/>
      <c r="X141" s="485"/>
      <c r="Y141" s="485"/>
      <c r="Z141" s="485"/>
    </row>
    <row r="142" ht="18.75" customHeight="1">
      <c r="A142" s="485"/>
      <c r="B142" s="486"/>
      <c r="C142" s="486"/>
      <c r="D142" s="486"/>
      <c r="E142" s="486"/>
      <c r="F142" s="493"/>
      <c r="G142" s="493"/>
      <c r="H142" s="486"/>
      <c r="I142" s="499"/>
      <c r="J142" s="499"/>
      <c r="K142" s="488"/>
      <c r="L142" s="488"/>
      <c r="M142" s="488"/>
      <c r="N142" s="488"/>
      <c r="O142" s="485"/>
      <c r="P142" s="485"/>
      <c r="Q142" s="485"/>
      <c r="R142" s="488"/>
      <c r="S142" s="488"/>
      <c r="T142" s="488"/>
      <c r="U142" s="488"/>
      <c r="V142" s="491"/>
      <c r="W142" s="561"/>
      <c r="X142" s="485"/>
      <c r="Y142" s="485"/>
      <c r="Z142" s="485"/>
    </row>
    <row r="143" ht="18.75" customHeight="1">
      <c r="A143" s="485"/>
      <c r="B143" s="486"/>
      <c r="C143" s="486"/>
      <c r="D143" s="486"/>
      <c r="E143" s="486"/>
      <c r="F143" s="493"/>
      <c r="G143" s="493"/>
      <c r="H143" s="486"/>
      <c r="I143" s="499"/>
      <c r="J143" s="499"/>
      <c r="K143" s="488"/>
      <c r="L143" s="488"/>
      <c r="M143" s="488"/>
      <c r="N143" s="488"/>
      <c r="O143" s="485"/>
      <c r="P143" s="485"/>
      <c r="Q143" s="485"/>
      <c r="R143" s="488"/>
      <c r="S143" s="488"/>
      <c r="T143" s="488"/>
      <c r="U143" s="488"/>
      <c r="V143" s="491"/>
      <c r="W143" s="561"/>
      <c r="X143" s="485"/>
      <c r="Y143" s="485"/>
      <c r="Z143" s="485"/>
    </row>
    <row r="144" ht="18.75" customHeight="1">
      <c r="A144" s="485"/>
      <c r="B144" s="486"/>
      <c r="C144" s="486"/>
      <c r="D144" s="486"/>
      <c r="E144" s="486"/>
      <c r="F144" s="493"/>
      <c r="G144" s="493"/>
      <c r="H144" s="486"/>
      <c r="I144" s="499"/>
      <c r="J144" s="499"/>
      <c r="K144" s="488"/>
      <c r="L144" s="488"/>
      <c r="M144" s="488"/>
      <c r="N144" s="488"/>
      <c r="O144" s="485"/>
      <c r="P144" s="485"/>
      <c r="Q144" s="485"/>
      <c r="R144" s="488"/>
      <c r="S144" s="488"/>
      <c r="T144" s="488"/>
      <c r="U144" s="488"/>
      <c r="V144" s="491"/>
      <c r="W144" s="561"/>
      <c r="X144" s="485"/>
      <c r="Y144" s="485"/>
      <c r="Z144" s="485"/>
    </row>
    <row r="145" ht="18.75" customHeight="1">
      <c r="A145" s="485"/>
      <c r="B145" s="486"/>
      <c r="C145" s="486"/>
      <c r="D145" s="486"/>
      <c r="E145" s="486"/>
      <c r="F145" s="493"/>
      <c r="G145" s="493"/>
      <c r="H145" s="486"/>
      <c r="I145" s="499"/>
      <c r="J145" s="499"/>
      <c r="K145" s="488"/>
      <c r="L145" s="488"/>
      <c r="M145" s="488"/>
      <c r="N145" s="488"/>
      <c r="O145" s="485"/>
      <c r="P145" s="485"/>
      <c r="Q145" s="485"/>
      <c r="R145" s="488"/>
      <c r="S145" s="488"/>
      <c r="T145" s="488"/>
      <c r="U145" s="488"/>
      <c r="V145" s="491"/>
      <c r="W145" s="561"/>
      <c r="X145" s="485"/>
      <c r="Y145" s="485"/>
      <c r="Z145" s="485"/>
    </row>
    <row r="146" ht="18.75" customHeight="1">
      <c r="A146" s="485"/>
      <c r="B146" s="486"/>
      <c r="C146" s="486"/>
      <c r="D146" s="486"/>
      <c r="E146" s="486"/>
      <c r="F146" s="493"/>
      <c r="G146" s="493"/>
      <c r="H146" s="486"/>
      <c r="I146" s="499"/>
      <c r="J146" s="499"/>
      <c r="K146" s="488"/>
      <c r="L146" s="488"/>
      <c r="M146" s="488"/>
      <c r="N146" s="488"/>
      <c r="O146" s="485"/>
      <c r="P146" s="485"/>
      <c r="Q146" s="485"/>
      <c r="R146" s="488"/>
      <c r="S146" s="488"/>
      <c r="T146" s="488"/>
      <c r="U146" s="488"/>
      <c r="V146" s="491"/>
      <c r="W146" s="561"/>
      <c r="X146" s="485"/>
      <c r="Y146" s="485"/>
      <c r="Z146" s="485"/>
    </row>
    <row r="147" ht="18.75" customHeight="1">
      <c r="A147" s="485"/>
      <c r="B147" s="486"/>
      <c r="C147" s="486"/>
      <c r="D147" s="486"/>
      <c r="E147" s="486"/>
      <c r="F147" s="493"/>
      <c r="G147" s="493"/>
      <c r="H147" s="486"/>
      <c r="I147" s="499"/>
      <c r="J147" s="499"/>
      <c r="K147" s="488"/>
      <c r="L147" s="488"/>
      <c r="M147" s="488"/>
      <c r="N147" s="488"/>
      <c r="O147" s="485"/>
      <c r="P147" s="485"/>
      <c r="Q147" s="485"/>
      <c r="R147" s="488"/>
      <c r="S147" s="488"/>
      <c r="T147" s="488"/>
      <c r="U147" s="488"/>
      <c r="V147" s="491"/>
      <c r="W147" s="561"/>
      <c r="X147" s="485"/>
      <c r="Y147" s="485"/>
      <c r="Z147" s="485"/>
    </row>
    <row r="148" ht="18.75" customHeight="1">
      <c r="A148" s="485"/>
      <c r="B148" s="486"/>
      <c r="C148" s="486"/>
      <c r="D148" s="486"/>
      <c r="E148" s="486"/>
      <c r="F148" s="493"/>
      <c r="G148" s="493"/>
      <c r="H148" s="486"/>
      <c r="I148" s="499"/>
      <c r="J148" s="499"/>
      <c r="K148" s="488"/>
      <c r="L148" s="488"/>
      <c r="M148" s="488"/>
      <c r="N148" s="488"/>
      <c r="O148" s="485"/>
      <c r="P148" s="485"/>
      <c r="Q148" s="485"/>
      <c r="R148" s="488"/>
      <c r="S148" s="488"/>
      <c r="T148" s="488"/>
      <c r="U148" s="488"/>
      <c r="V148" s="491"/>
      <c r="W148" s="561"/>
      <c r="X148" s="485"/>
      <c r="Y148" s="485"/>
      <c r="Z148" s="485"/>
    </row>
    <row r="149" ht="18.75" customHeight="1">
      <c r="A149" s="485"/>
      <c r="B149" s="486"/>
      <c r="C149" s="486"/>
      <c r="D149" s="486"/>
      <c r="E149" s="486"/>
      <c r="F149" s="493"/>
      <c r="G149" s="493"/>
      <c r="H149" s="486"/>
      <c r="I149" s="499"/>
      <c r="J149" s="499"/>
      <c r="K149" s="488"/>
      <c r="L149" s="488"/>
      <c r="M149" s="488"/>
      <c r="N149" s="488"/>
      <c r="O149" s="485"/>
      <c r="P149" s="485"/>
      <c r="Q149" s="485"/>
      <c r="R149" s="488"/>
      <c r="S149" s="488"/>
      <c r="T149" s="488"/>
      <c r="U149" s="488"/>
      <c r="V149" s="491"/>
      <c r="W149" s="561"/>
      <c r="X149" s="485"/>
      <c r="Y149" s="485"/>
      <c r="Z149" s="485"/>
    </row>
    <row r="150" ht="18.75" customHeight="1">
      <c r="A150" s="485"/>
      <c r="B150" s="486"/>
      <c r="C150" s="486"/>
      <c r="D150" s="486"/>
      <c r="E150" s="486"/>
      <c r="F150" s="493"/>
      <c r="G150" s="493"/>
      <c r="H150" s="486"/>
      <c r="I150" s="499"/>
      <c r="J150" s="499"/>
      <c r="K150" s="488"/>
      <c r="L150" s="488"/>
      <c r="M150" s="488"/>
      <c r="N150" s="488"/>
      <c r="O150" s="485"/>
      <c r="P150" s="485"/>
      <c r="Q150" s="485"/>
      <c r="R150" s="488"/>
      <c r="S150" s="488"/>
      <c r="T150" s="488"/>
      <c r="U150" s="488"/>
      <c r="V150" s="491"/>
      <c r="W150" s="561"/>
      <c r="X150" s="485"/>
      <c r="Y150" s="485"/>
      <c r="Z150" s="485"/>
    </row>
    <row r="151" ht="18.75" customHeight="1">
      <c r="A151" s="485"/>
      <c r="B151" s="486"/>
      <c r="C151" s="486"/>
      <c r="D151" s="486"/>
      <c r="E151" s="486"/>
      <c r="F151" s="493"/>
      <c r="G151" s="493"/>
      <c r="H151" s="486"/>
      <c r="I151" s="499"/>
      <c r="J151" s="499"/>
      <c r="K151" s="488"/>
      <c r="L151" s="488"/>
      <c r="M151" s="488"/>
      <c r="N151" s="488"/>
      <c r="O151" s="485"/>
      <c r="P151" s="485"/>
      <c r="Q151" s="485"/>
      <c r="R151" s="488"/>
      <c r="S151" s="488"/>
      <c r="T151" s="488"/>
      <c r="U151" s="488"/>
      <c r="V151" s="491"/>
      <c r="W151" s="561"/>
      <c r="X151" s="485"/>
      <c r="Y151" s="485"/>
      <c r="Z151" s="485"/>
    </row>
    <row r="152" ht="18.75" customHeight="1">
      <c r="A152" s="485"/>
      <c r="B152" s="486"/>
      <c r="C152" s="486"/>
      <c r="D152" s="486"/>
      <c r="E152" s="486"/>
      <c r="F152" s="493"/>
      <c r="G152" s="493"/>
      <c r="H152" s="486"/>
      <c r="I152" s="499"/>
      <c r="J152" s="499"/>
      <c r="K152" s="488"/>
      <c r="L152" s="488"/>
      <c r="M152" s="488"/>
      <c r="N152" s="488"/>
      <c r="O152" s="485"/>
      <c r="P152" s="485"/>
      <c r="Q152" s="485"/>
      <c r="R152" s="488"/>
      <c r="S152" s="488"/>
      <c r="T152" s="488"/>
      <c r="U152" s="488"/>
      <c r="V152" s="491"/>
      <c r="W152" s="561"/>
      <c r="X152" s="485"/>
      <c r="Y152" s="485"/>
      <c r="Z152" s="485"/>
    </row>
    <row r="153" ht="18.75" customHeight="1">
      <c r="A153" s="485"/>
      <c r="B153" s="486"/>
      <c r="C153" s="486"/>
      <c r="D153" s="486"/>
      <c r="E153" s="486"/>
      <c r="F153" s="493"/>
      <c r="G153" s="493"/>
      <c r="H153" s="486"/>
      <c r="I153" s="499"/>
      <c r="J153" s="499"/>
      <c r="K153" s="488"/>
      <c r="L153" s="488"/>
      <c r="M153" s="488"/>
      <c r="N153" s="488"/>
      <c r="O153" s="485"/>
      <c r="P153" s="485"/>
      <c r="Q153" s="485"/>
      <c r="R153" s="488"/>
      <c r="S153" s="488"/>
      <c r="T153" s="488"/>
      <c r="U153" s="488"/>
      <c r="V153" s="491"/>
      <c r="W153" s="561"/>
      <c r="X153" s="485"/>
      <c r="Y153" s="485"/>
      <c r="Z153" s="485"/>
    </row>
    <row r="154" ht="18.75" customHeight="1">
      <c r="A154" s="485"/>
      <c r="B154" s="486"/>
      <c r="C154" s="486"/>
      <c r="D154" s="486"/>
      <c r="E154" s="486"/>
      <c r="F154" s="493"/>
      <c r="G154" s="493"/>
      <c r="H154" s="486"/>
      <c r="I154" s="499"/>
      <c r="J154" s="499"/>
      <c r="K154" s="488"/>
      <c r="L154" s="488"/>
      <c r="M154" s="488"/>
      <c r="N154" s="488"/>
      <c r="O154" s="485"/>
      <c r="P154" s="485"/>
      <c r="Q154" s="485"/>
      <c r="R154" s="488"/>
      <c r="S154" s="488"/>
      <c r="T154" s="488"/>
      <c r="U154" s="488"/>
      <c r="V154" s="491"/>
      <c r="W154" s="561"/>
      <c r="X154" s="485"/>
      <c r="Y154" s="485"/>
      <c r="Z154" s="485"/>
    </row>
    <row r="155" ht="18.75" customHeight="1">
      <c r="A155" s="485"/>
      <c r="B155" s="486"/>
      <c r="C155" s="486"/>
      <c r="D155" s="486"/>
      <c r="E155" s="486"/>
      <c r="F155" s="493"/>
      <c r="G155" s="493"/>
      <c r="H155" s="486"/>
      <c r="I155" s="499"/>
      <c r="J155" s="499"/>
      <c r="K155" s="488"/>
      <c r="L155" s="488"/>
      <c r="M155" s="488"/>
      <c r="N155" s="488"/>
      <c r="O155" s="485"/>
      <c r="P155" s="485"/>
      <c r="Q155" s="485"/>
      <c r="R155" s="488"/>
      <c r="S155" s="488"/>
      <c r="T155" s="488"/>
      <c r="U155" s="488"/>
      <c r="V155" s="491"/>
      <c r="W155" s="561"/>
      <c r="X155" s="485"/>
      <c r="Y155" s="485"/>
      <c r="Z155" s="485"/>
    </row>
    <row r="156" ht="18.75" customHeight="1">
      <c r="A156" s="485"/>
      <c r="B156" s="486"/>
      <c r="C156" s="486"/>
      <c r="D156" s="486"/>
      <c r="E156" s="486"/>
      <c r="F156" s="493"/>
      <c r="G156" s="493"/>
      <c r="H156" s="486"/>
      <c r="I156" s="499"/>
      <c r="J156" s="499"/>
      <c r="K156" s="488"/>
      <c r="L156" s="488"/>
      <c r="M156" s="488"/>
      <c r="N156" s="488"/>
      <c r="O156" s="485"/>
      <c r="P156" s="485"/>
      <c r="Q156" s="485"/>
      <c r="R156" s="488"/>
      <c r="S156" s="488"/>
      <c r="T156" s="488"/>
      <c r="U156" s="488"/>
      <c r="V156" s="491"/>
      <c r="W156" s="561"/>
      <c r="X156" s="485"/>
      <c r="Y156" s="485"/>
      <c r="Z156" s="485"/>
    </row>
    <row r="157" ht="18.75" customHeight="1">
      <c r="A157" s="485"/>
      <c r="B157" s="486"/>
      <c r="C157" s="486"/>
      <c r="D157" s="486"/>
      <c r="E157" s="486"/>
      <c r="F157" s="493"/>
      <c r="G157" s="493"/>
      <c r="H157" s="486"/>
      <c r="I157" s="499"/>
      <c r="J157" s="499"/>
      <c r="K157" s="488"/>
      <c r="L157" s="488"/>
      <c r="M157" s="488"/>
      <c r="N157" s="488"/>
      <c r="O157" s="485"/>
      <c r="P157" s="485"/>
      <c r="Q157" s="485"/>
      <c r="R157" s="488"/>
      <c r="S157" s="488"/>
      <c r="T157" s="488"/>
      <c r="U157" s="488"/>
      <c r="V157" s="491"/>
      <c r="W157" s="561"/>
      <c r="X157" s="485"/>
      <c r="Y157" s="485"/>
      <c r="Z157" s="485"/>
    </row>
    <row r="158" ht="18.75" customHeight="1">
      <c r="A158" s="485"/>
      <c r="B158" s="486"/>
      <c r="C158" s="486"/>
      <c r="D158" s="486"/>
      <c r="E158" s="486"/>
      <c r="F158" s="493"/>
      <c r="G158" s="493"/>
      <c r="H158" s="486"/>
      <c r="I158" s="499"/>
      <c r="J158" s="499"/>
      <c r="K158" s="488"/>
      <c r="L158" s="488"/>
      <c r="M158" s="488"/>
      <c r="N158" s="488"/>
      <c r="O158" s="485"/>
      <c r="P158" s="485"/>
      <c r="Q158" s="485"/>
      <c r="R158" s="488"/>
      <c r="S158" s="488"/>
      <c r="T158" s="488"/>
      <c r="U158" s="488"/>
      <c r="V158" s="491"/>
      <c r="W158" s="561"/>
      <c r="X158" s="485"/>
      <c r="Y158" s="485"/>
      <c r="Z158" s="485"/>
    </row>
    <row r="159" ht="18.75" customHeight="1">
      <c r="A159" s="485"/>
      <c r="B159" s="486"/>
      <c r="C159" s="486"/>
      <c r="D159" s="486"/>
      <c r="E159" s="486"/>
      <c r="F159" s="493"/>
      <c r="G159" s="493"/>
      <c r="H159" s="486"/>
      <c r="I159" s="499"/>
      <c r="J159" s="499"/>
      <c r="K159" s="488"/>
      <c r="L159" s="488"/>
      <c r="M159" s="488"/>
      <c r="N159" s="488"/>
      <c r="O159" s="485"/>
      <c r="P159" s="485"/>
      <c r="Q159" s="485"/>
      <c r="R159" s="488"/>
      <c r="S159" s="488"/>
      <c r="T159" s="488"/>
      <c r="U159" s="488"/>
      <c r="V159" s="491"/>
      <c r="W159" s="561"/>
      <c r="X159" s="485"/>
      <c r="Y159" s="485"/>
      <c r="Z159" s="485"/>
    </row>
    <row r="160" ht="18.75" customHeight="1">
      <c r="A160" s="485"/>
      <c r="B160" s="486"/>
      <c r="C160" s="486"/>
      <c r="D160" s="486"/>
      <c r="E160" s="486"/>
      <c r="F160" s="493"/>
      <c r="G160" s="493"/>
      <c r="H160" s="486"/>
      <c r="I160" s="499"/>
      <c r="J160" s="499"/>
      <c r="K160" s="488"/>
      <c r="L160" s="488"/>
      <c r="M160" s="488"/>
      <c r="N160" s="488"/>
      <c r="O160" s="485"/>
      <c r="P160" s="485"/>
      <c r="Q160" s="485"/>
      <c r="R160" s="488"/>
      <c r="S160" s="488"/>
      <c r="T160" s="488"/>
      <c r="U160" s="488"/>
      <c r="V160" s="491"/>
      <c r="W160" s="561"/>
      <c r="X160" s="485"/>
      <c r="Y160" s="485"/>
      <c r="Z160" s="485"/>
    </row>
    <row r="161" ht="18.75" customHeight="1">
      <c r="A161" s="485"/>
      <c r="B161" s="486"/>
      <c r="C161" s="486"/>
      <c r="D161" s="486"/>
      <c r="E161" s="486"/>
      <c r="F161" s="493"/>
      <c r="G161" s="493"/>
      <c r="H161" s="486"/>
      <c r="I161" s="499"/>
      <c r="J161" s="499"/>
      <c r="K161" s="488"/>
      <c r="L161" s="488"/>
      <c r="M161" s="488"/>
      <c r="N161" s="488"/>
      <c r="O161" s="485"/>
      <c r="P161" s="485"/>
      <c r="Q161" s="485"/>
      <c r="R161" s="488"/>
      <c r="S161" s="488"/>
      <c r="T161" s="488"/>
      <c r="U161" s="488"/>
      <c r="V161" s="491"/>
      <c r="W161" s="561"/>
      <c r="X161" s="485"/>
      <c r="Y161" s="485"/>
      <c r="Z161" s="485"/>
    </row>
    <row r="162" ht="18.75" customHeight="1">
      <c r="A162" s="485"/>
      <c r="B162" s="486"/>
      <c r="C162" s="486"/>
      <c r="D162" s="486"/>
      <c r="E162" s="486"/>
      <c r="F162" s="493"/>
      <c r="G162" s="493"/>
      <c r="H162" s="486"/>
      <c r="I162" s="499"/>
      <c r="J162" s="499"/>
      <c r="K162" s="488"/>
      <c r="L162" s="488"/>
      <c r="M162" s="488"/>
      <c r="N162" s="488"/>
      <c r="O162" s="485"/>
      <c r="P162" s="485"/>
      <c r="Q162" s="485"/>
      <c r="R162" s="488"/>
      <c r="S162" s="488"/>
      <c r="T162" s="488"/>
      <c r="U162" s="488"/>
      <c r="V162" s="491"/>
      <c r="W162" s="561"/>
      <c r="X162" s="485"/>
      <c r="Y162" s="485"/>
      <c r="Z162" s="485"/>
    </row>
    <row r="163" ht="18.75" customHeight="1">
      <c r="A163" s="485"/>
      <c r="B163" s="486"/>
      <c r="C163" s="486"/>
      <c r="D163" s="486"/>
      <c r="E163" s="486"/>
      <c r="F163" s="493"/>
      <c r="G163" s="493"/>
      <c r="H163" s="486"/>
      <c r="I163" s="499"/>
      <c r="J163" s="499"/>
      <c r="K163" s="488"/>
      <c r="L163" s="488"/>
      <c r="M163" s="488"/>
      <c r="N163" s="488"/>
      <c r="O163" s="485"/>
      <c r="P163" s="485"/>
      <c r="Q163" s="485"/>
      <c r="R163" s="488"/>
      <c r="S163" s="488"/>
      <c r="T163" s="488"/>
      <c r="U163" s="488"/>
      <c r="V163" s="491"/>
      <c r="W163" s="561"/>
      <c r="X163" s="485"/>
      <c r="Y163" s="485"/>
      <c r="Z163" s="485"/>
    </row>
    <row r="164" ht="18.75" customHeight="1">
      <c r="A164" s="485"/>
      <c r="B164" s="486"/>
      <c r="C164" s="486"/>
      <c r="D164" s="486"/>
      <c r="E164" s="486"/>
      <c r="F164" s="493"/>
      <c r="G164" s="493"/>
      <c r="H164" s="486"/>
      <c r="I164" s="499"/>
      <c r="J164" s="499"/>
      <c r="K164" s="488"/>
      <c r="L164" s="488"/>
      <c r="M164" s="488"/>
      <c r="N164" s="488"/>
      <c r="O164" s="485"/>
      <c r="P164" s="485"/>
      <c r="Q164" s="485"/>
      <c r="R164" s="488"/>
      <c r="S164" s="488"/>
      <c r="T164" s="488"/>
      <c r="U164" s="488"/>
      <c r="V164" s="491"/>
      <c r="W164" s="561"/>
      <c r="X164" s="485"/>
      <c r="Y164" s="485"/>
      <c r="Z164" s="485"/>
    </row>
    <row r="165" ht="18.75" customHeight="1">
      <c r="A165" s="485"/>
      <c r="B165" s="486"/>
      <c r="C165" s="486"/>
      <c r="D165" s="486"/>
      <c r="E165" s="486"/>
      <c r="F165" s="493"/>
      <c r="G165" s="493"/>
      <c r="H165" s="486"/>
      <c r="I165" s="499"/>
      <c r="J165" s="499"/>
      <c r="K165" s="488"/>
      <c r="L165" s="488"/>
      <c r="M165" s="488"/>
      <c r="N165" s="488"/>
      <c r="O165" s="485"/>
      <c r="P165" s="485"/>
      <c r="Q165" s="485"/>
      <c r="R165" s="488"/>
      <c r="S165" s="488"/>
      <c r="T165" s="488"/>
      <c r="U165" s="488"/>
      <c r="V165" s="491"/>
      <c r="W165" s="561"/>
      <c r="X165" s="485"/>
      <c r="Y165" s="485"/>
      <c r="Z165" s="485"/>
    </row>
    <row r="166" ht="18.75" customHeight="1">
      <c r="A166" s="485"/>
      <c r="B166" s="486"/>
      <c r="C166" s="486"/>
      <c r="D166" s="486"/>
      <c r="E166" s="486"/>
      <c r="F166" s="493"/>
      <c r="G166" s="493"/>
      <c r="H166" s="486"/>
      <c r="I166" s="499"/>
      <c r="J166" s="499"/>
      <c r="K166" s="488"/>
      <c r="L166" s="488"/>
      <c r="M166" s="488"/>
      <c r="N166" s="488"/>
      <c r="O166" s="485"/>
      <c r="P166" s="485"/>
      <c r="Q166" s="485"/>
      <c r="R166" s="488"/>
      <c r="S166" s="488"/>
      <c r="T166" s="488"/>
      <c r="U166" s="488"/>
      <c r="V166" s="491"/>
      <c r="W166" s="561"/>
      <c r="X166" s="485"/>
      <c r="Y166" s="485"/>
      <c r="Z166" s="485"/>
    </row>
    <row r="167" ht="18.75" customHeight="1">
      <c r="A167" s="485"/>
      <c r="B167" s="486"/>
      <c r="C167" s="486"/>
      <c r="D167" s="486"/>
      <c r="E167" s="486"/>
      <c r="F167" s="493"/>
      <c r="G167" s="493"/>
      <c r="H167" s="486"/>
      <c r="I167" s="499"/>
      <c r="J167" s="499"/>
      <c r="K167" s="488"/>
      <c r="L167" s="488"/>
      <c r="M167" s="488"/>
      <c r="N167" s="488"/>
      <c r="O167" s="485"/>
      <c r="P167" s="485"/>
      <c r="Q167" s="485"/>
      <c r="R167" s="488"/>
      <c r="S167" s="488"/>
      <c r="T167" s="488"/>
      <c r="U167" s="488"/>
      <c r="V167" s="491"/>
      <c r="W167" s="561"/>
      <c r="X167" s="485"/>
      <c r="Y167" s="485"/>
      <c r="Z167" s="485"/>
    </row>
    <row r="168" ht="18.75" customHeight="1">
      <c r="A168" s="485"/>
      <c r="B168" s="486"/>
      <c r="C168" s="486"/>
      <c r="D168" s="486"/>
      <c r="E168" s="486"/>
      <c r="F168" s="493"/>
      <c r="G168" s="493"/>
      <c r="H168" s="486"/>
      <c r="I168" s="499"/>
      <c r="J168" s="499"/>
      <c r="K168" s="488"/>
      <c r="L168" s="488"/>
      <c r="M168" s="488"/>
      <c r="N168" s="488"/>
      <c r="O168" s="485"/>
      <c r="P168" s="485"/>
      <c r="Q168" s="485"/>
      <c r="R168" s="488"/>
      <c r="S168" s="488"/>
      <c r="T168" s="488"/>
      <c r="U168" s="488"/>
      <c r="V168" s="491"/>
      <c r="W168" s="561"/>
      <c r="X168" s="485"/>
      <c r="Y168" s="485"/>
      <c r="Z168" s="485"/>
    </row>
    <row r="169" ht="18.75" customHeight="1">
      <c r="A169" s="485"/>
      <c r="B169" s="486"/>
      <c r="C169" s="486"/>
      <c r="D169" s="486"/>
      <c r="E169" s="486"/>
      <c r="F169" s="493"/>
      <c r="G169" s="493"/>
      <c r="H169" s="486"/>
      <c r="I169" s="499"/>
      <c r="J169" s="499"/>
      <c r="K169" s="488"/>
      <c r="L169" s="488"/>
      <c r="M169" s="488"/>
      <c r="N169" s="488"/>
      <c r="O169" s="485"/>
      <c r="P169" s="485"/>
      <c r="Q169" s="485"/>
      <c r="R169" s="488"/>
      <c r="S169" s="488"/>
      <c r="T169" s="488"/>
      <c r="U169" s="488"/>
      <c r="V169" s="491"/>
      <c r="W169" s="561"/>
      <c r="X169" s="485"/>
      <c r="Y169" s="485"/>
      <c r="Z169" s="485"/>
    </row>
    <row r="170" ht="18.75" customHeight="1">
      <c r="A170" s="485"/>
      <c r="B170" s="486"/>
      <c r="C170" s="486"/>
      <c r="D170" s="486"/>
      <c r="E170" s="486"/>
      <c r="F170" s="493"/>
      <c r="G170" s="493"/>
      <c r="H170" s="486"/>
      <c r="I170" s="499"/>
      <c r="J170" s="499"/>
      <c r="K170" s="488"/>
      <c r="L170" s="488"/>
      <c r="M170" s="488"/>
      <c r="N170" s="488"/>
      <c r="O170" s="485"/>
      <c r="P170" s="485"/>
      <c r="Q170" s="485"/>
      <c r="R170" s="488"/>
      <c r="S170" s="488"/>
      <c r="T170" s="488"/>
      <c r="U170" s="488"/>
      <c r="V170" s="491"/>
      <c r="W170" s="561"/>
      <c r="X170" s="485"/>
      <c r="Y170" s="485"/>
      <c r="Z170" s="485"/>
    </row>
    <row r="171" ht="18.75" customHeight="1">
      <c r="A171" s="485"/>
      <c r="B171" s="486"/>
      <c r="C171" s="486"/>
      <c r="D171" s="486"/>
      <c r="E171" s="486"/>
      <c r="F171" s="493"/>
      <c r="G171" s="493"/>
      <c r="H171" s="486"/>
      <c r="I171" s="499"/>
      <c r="J171" s="499"/>
      <c r="K171" s="488"/>
      <c r="L171" s="488"/>
      <c r="M171" s="488"/>
      <c r="N171" s="488"/>
      <c r="O171" s="485"/>
      <c r="P171" s="485"/>
      <c r="Q171" s="485"/>
      <c r="R171" s="488"/>
      <c r="S171" s="488"/>
      <c r="T171" s="488"/>
      <c r="U171" s="488"/>
      <c r="V171" s="491"/>
      <c r="W171" s="561"/>
      <c r="X171" s="485"/>
      <c r="Y171" s="485"/>
      <c r="Z171" s="485"/>
    </row>
    <row r="172" ht="18.75" customHeight="1">
      <c r="A172" s="485"/>
      <c r="B172" s="486"/>
      <c r="C172" s="486"/>
      <c r="D172" s="486"/>
      <c r="E172" s="486"/>
      <c r="F172" s="493"/>
      <c r="G172" s="493"/>
      <c r="H172" s="486"/>
      <c r="I172" s="499"/>
      <c r="J172" s="499"/>
      <c r="K172" s="488"/>
      <c r="L172" s="488"/>
      <c r="M172" s="488"/>
      <c r="N172" s="488"/>
      <c r="O172" s="485"/>
      <c r="P172" s="485"/>
      <c r="Q172" s="485"/>
      <c r="R172" s="488"/>
      <c r="S172" s="488"/>
      <c r="T172" s="488"/>
      <c r="U172" s="488"/>
      <c r="V172" s="491"/>
      <c r="W172" s="561"/>
      <c r="X172" s="485"/>
      <c r="Y172" s="485"/>
      <c r="Z172" s="485"/>
    </row>
    <row r="173" ht="18.75" customHeight="1">
      <c r="A173" s="485"/>
      <c r="B173" s="486"/>
      <c r="C173" s="486"/>
      <c r="D173" s="486"/>
      <c r="E173" s="486"/>
      <c r="F173" s="493"/>
      <c r="G173" s="493"/>
      <c r="H173" s="486"/>
      <c r="I173" s="499"/>
      <c r="J173" s="499"/>
      <c r="K173" s="488"/>
      <c r="L173" s="488"/>
      <c r="M173" s="488"/>
      <c r="N173" s="488"/>
      <c r="O173" s="485"/>
      <c r="P173" s="485"/>
      <c r="Q173" s="485"/>
      <c r="R173" s="488"/>
      <c r="S173" s="488"/>
      <c r="T173" s="488"/>
      <c r="U173" s="488"/>
      <c r="V173" s="491"/>
      <c r="W173" s="561"/>
      <c r="X173" s="485"/>
      <c r="Y173" s="485"/>
      <c r="Z173" s="485"/>
    </row>
    <row r="174" ht="18.75" customHeight="1">
      <c r="A174" s="485"/>
      <c r="B174" s="486"/>
      <c r="C174" s="486"/>
      <c r="D174" s="486"/>
      <c r="E174" s="486"/>
      <c r="F174" s="493"/>
      <c r="G174" s="493"/>
      <c r="H174" s="486"/>
      <c r="I174" s="499"/>
      <c r="J174" s="499"/>
      <c r="K174" s="488"/>
      <c r="L174" s="488"/>
      <c r="M174" s="488"/>
      <c r="N174" s="488"/>
      <c r="O174" s="485"/>
      <c r="P174" s="485"/>
      <c r="Q174" s="485"/>
      <c r="R174" s="488"/>
      <c r="S174" s="488"/>
      <c r="T174" s="488"/>
      <c r="U174" s="488"/>
      <c r="V174" s="491"/>
      <c r="W174" s="561"/>
      <c r="X174" s="485"/>
      <c r="Y174" s="485"/>
      <c r="Z174" s="485"/>
    </row>
    <row r="175" ht="18.75" customHeight="1">
      <c r="A175" s="485"/>
      <c r="B175" s="486"/>
      <c r="C175" s="486"/>
      <c r="D175" s="486"/>
      <c r="E175" s="486"/>
      <c r="F175" s="493"/>
      <c r="G175" s="493"/>
      <c r="H175" s="486"/>
      <c r="I175" s="499"/>
      <c r="J175" s="499"/>
      <c r="K175" s="488"/>
      <c r="L175" s="488"/>
      <c r="M175" s="488"/>
      <c r="N175" s="488"/>
      <c r="O175" s="485"/>
      <c r="P175" s="485"/>
      <c r="Q175" s="485"/>
      <c r="R175" s="488"/>
      <c r="S175" s="488"/>
      <c r="T175" s="488"/>
      <c r="U175" s="488"/>
      <c r="V175" s="491"/>
      <c r="W175" s="561"/>
      <c r="X175" s="485"/>
      <c r="Y175" s="485"/>
      <c r="Z175" s="485"/>
    </row>
    <row r="176" ht="18.75" customHeight="1">
      <c r="A176" s="485"/>
      <c r="B176" s="486"/>
      <c r="C176" s="486"/>
      <c r="D176" s="486"/>
      <c r="E176" s="486"/>
      <c r="F176" s="493"/>
      <c r="G176" s="493"/>
      <c r="H176" s="486"/>
      <c r="I176" s="499"/>
      <c r="J176" s="499"/>
      <c r="K176" s="488"/>
      <c r="L176" s="488"/>
      <c r="M176" s="488"/>
      <c r="N176" s="488"/>
      <c r="O176" s="485"/>
      <c r="P176" s="485"/>
      <c r="Q176" s="485"/>
      <c r="R176" s="488"/>
      <c r="S176" s="488"/>
      <c r="T176" s="488"/>
      <c r="U176" s="488"/>
      <c r="V176" s="491"/>
      <c r="W176" s="561"/>
      <c r="X176" s="485"/>
      <c r="Y176" s="485"/>
      <c r="Z176" s="485"/>
    </row>
    <row r="177" ht="18.75" customHeight="1">
      <c r="A177" s="485"/>
      <c r="B177" s="486"/>
      <c r="C177" s="486"/>
      <c r="D177" s="486"/>
      <c r="E177" s="486"/>
      <c r="F177" s="493"/>
      <c r="G177" s="493"/>
      <c r="H177" s="486"/>
      <c r="I177" s="499"/>
      <c r="J177" s="499"/>
      <c r="K177" s="488"/>
      <c r="L177" s="488"/>
      <c r="M177" s="488"/>
      <c r="N177" s="488"/>
      <c r="O177" s="485"/>
      <c r="P177" s="485"/>
      <c r="Q177" s="485"/>
      <c r="R177" s="488"/>
      <c r="S177" s="488"/>
      <c r="T177" s="488"/>
      <c r="U177" s="488"/>
      <c r="V177" s="491"/>
      <c r="W177" s="561"/>
      <c r="X177" s="485"/>
      <c r="Y177" s="485"/>
      <c r="Z177" s="485"/>
    </row>
    <row r="178" ht="18.75" customHeight="1">
      <c r="A178" s="485"/>
      <c r="B178" s="486"/>
      <c r="C178" s="486"/>
      <c r="D178" s="486"/>
      <c r="E178" s="486"/>
      <c r="F178" s="493"/>
      <c r="G178" s="493"/>
      <c r="H178" s="486"/>
      <c r="I178" s="499"/>
      <c r="J178" s="499"/>
      <c r="K178" s="488"/>
      <c r="L178" s="488"/>
      <c r="M178" s="488"/>
      <c r="N178" s="488"/>
      <c r="O178" s="485"/>
      <c r="P178" s="485"/>
      <c r="Q178" s="485"/>
      <c r="R178" s="488"/>
      <c r="S178" s="488"/>
      <c r="T178" s="488"/>
      <c r="U178" s="488"/>
      <c r="V178" s="491"/>
      <c r="W178" s="561"/>
      <c r="X178" s="485"/>
      <c r="Y178" s="485"/>
      <c r="Z178" s="485"/>
    </row>
    <row r="179" ht="18.75" customHeight="1">
      <c r="A179" s="485"/>
      <c r="B179" s="486"/>
      <c r="C179" s="486"/>
      <c r="D179" s="486"/>
      <c r="E179" s="486"/>
      <c r="F179" s="493"/>
      <c r="G179" s="493"/>
      <c r="H179" s="486"/>
      <c r="I179" s="499"/>
      <c r="J179" s="499"/>
      <c r="K179" s="488"/>
      <c r="L179" s="488"/>
      <c r="M179" s="488"/>
      <c r="N179" s="488"/>
      <c r="O179" s="485"/>
      <c r="P179" s="485"/>
      <c r="Q179" s="485"/>
      <c r="R179" s="488"/>
      <c r="S179" s="488"/>
      <c r="T179" s="488"/>
      <c r="U179" s="488"/>
      <c r="V179" s="491"/>
      <c r="W179" s="561"/>
      <c r="X179" s="485"/>
      <c r="Y179" s="485"/>
      <c r="Z179" s="485"/>
    </row>
    <row r="180" ht="18.75" customHeight="1">
      <c r="A180" s="485"/>
      <c r="B180" s="486"/>
      <c r="C180" s="486"/>
      <c r="D180" s="486"/>
      <c r="E180" s="486"/>
      <c r="F180" s="493"/>
      <c r="G180" s="493"/>
      <c r="H180" s="486"/>
      <c r="I180" s="499"/>
      <c r="J180" s="499"/>
      <c r="K180" s="488"/>
      <c r="L180" s="488"/>
      <c r="M180" s="488"/>
      <c r="N180" s="488"/>
      <c r="O180" s="485"/>
      <c r="P180" s="485"/>
      <c r="Q180" s="485"/>
      <c r="R180" s="488"/>
      <c r="S180" s="488"/>
      <c r="T180" s="488"/>
      <c r="U180" s="488"/>
      <c r="V180" s="491"/>
      <c r="W180" s="561"/>
      <c r="X180" s="485"/>
      <c r="Y180" s="485"/>
      <c r="Z180" s="485"/>
    </row>
    <row r="181" ht="18.75" customHeight="1">
      <c r="A181" s="485"/>
      <c r="B181" s="486"/>
      <c r="C181" s="486"/>
      <c r="D181" s="486"/>
      <c r="E181" s="486"/>
      <c r="F181" s="493"/>
      <c r="G181" s="493"/>
      <c r="H181" s="486"/>
      <c r="I181" s="499"/>
      <c r="J181" s="499"/>
      <c r="K181" s="488"/>
      <c r="L181" s="488"/>
      <c r="M181" s="488"/>
      <c r="N181" s="488"/>
      <c r="O181" s="485"/>
      <c r="P181" s="485"/>
      <c r="Q181" s="485"/>
      <c r="R181" s="488"/>
      <c r="S181" s="488"/>
      <c r="T181" s="488"/>
      <c r="U181" s="488"/>
      <c r="V181" s="491"/>
      <c r="W181" s="561"/>
      <c r="X181" s="485"/>
      <c r="Y181" s="485"/>
      <c r="Z181" s="485"/>
    </row>
    <row r="182" ht="18.75" customHeight="1">
      <c r="A182" s="485"/>
      <c r="B182" s="486"/>
      <c r="C182" s="486"/>
      <c r="D182" s="486"/>
      <c r="E182" s="486"/>
      <c r="F182" s="493"/>
      <c r="G182" s="493"/>
      <c r="H182" s="486"/>
      <c r="I182" s="499"/>
      <c r="J182" s="499"/>
      <c r="K182" s="488"/>
      <c r="L182" s="488"/>
      <c r="M182" s="488"/>
      <c r="N182" s="488"/>
      <c r="O182" s="485"/>
      <c r="P182" s="485"/>
      <c r="Q182" s="485"/>
      <c r="R182" s="488"/>
      <c r="S182" s="488"/>
      <c r="T182" s="488"/>
      <c r="U182" s="488"/>
      <c r="V182" s="491"/>
      <c r="W182" s="561"/>
      <c r="X182" s="485"/>
      <c r="Y182" s="485"/>
      <c r="Z182" s="485"/>
    </row>
    <row r="183" ht="18.75" customHeight="1">
      <c r="A183" s="485"/>
      <c r="B183" s="486"/>
      <c r="C183" s="486"/>
      <c r="D183" s="486"/>
      <c r="E183" s="486"/>
      <c r="F183" s="493"/>
      <c r="G183" s="493"/>
      <c r="H183" s="486"/>
      <c r="I183" s="499"/>
      <c r="J183" s="499"/>
      <c r="K183" s="488"/>
      <c r="L183" s="488"/>
      <c r="M183" s="488"/>
      <c r="N183" s="488"/>
      <c r="O183" s="485"/>
      <c r="P183" s="485"/>
      <c r="Q183" s="485"/>
      <c r="R183" s="488"/>
      <c r="S183" s="488"/>
      <c r="T183" s="488"/>
      <c r="U183" s="488"/>
      <c r="V183" s="491"/>
      <c r="W183" s="561"/>
      <c r="X183" s="485"/>
      <c r="Y183" s="485"/>
      <c r="Z183" s="485"/>
    </row>
    <row r="184" ht="18.75" customHeight="1">
      <c r="A184" s="485"/>
      <c r="B184" s="486"/>
      <c r="C184" s="486"/>
      <c r="D184" s="486"/>
      <c r="E184" s="486"/>
      <c r="F184" s="493"/>
      <c r="G184" s="493"/>
      <c r="H184" s="486"/>
      <c r="I184" s="499"/>
      <c r="J184" s="499"/>
      <c r="K184" s="488"/>
      <c r="L184" s="488"/>
      <c r="M184" s="488"/>
      <c r="N184" s="488"/>
      <c r="O184" s="485"/>
      <c r="P184" s="485"/>
      <c r="Q184" s="485"/>
      <c r="R184" s="488"/>
      <c r="S184" s="488"/>
      <c r="T184" s="488"/>
      <c r="U184" s="488"/>
      <c r="V184" s="491"/>
      <c r="W184" s="561"/>
      <c r="X184" s="485"/>
      <c r="Y184" s="485"/>
      <c r="Z184" s="485"/>
    </row>
    <row r="185" ht="18.75" customHeight="1">
      <c r="A185" s="485"/>
      <c r="B185" s="486"/>
      <c r="C185" s="486"/>
      <c r="D185" s="486"/>
      <c r="E185" s="486"/>
      <c r="F185" s="493"/>
      <c r="G185" s="493"/>
      <c r="H185" s="486"/>
      <c r="I185" s="499"/>
      <c r="J185" s="499"/>
      <c r="K185" s="488"/>
      <c r="L185" s="488"/>
      <c r="M185" s="488"/>
      <c r="N185" s="488"/>
      <c r="O185" s="485"/>
      <c r="P185" s="485"/>
      <c r="Q185" s="485"/>
      <c r="R185" s="488"/>
      <c r="S185" s="488"/>
      <c r="T185" s="488"/>
      <c r="U185" s="488"/>
      <c r="V185" s="491"/>
      <c r="W185" s="561"/>
      <c r="X185" s="485"/>
      <c r="Y185" s="485"/>
      <c r="Z185" s="485"/>
    </row>
    <row r="186" ht="18.75" customHeight="1">
      <c r="A186" s="485"/>
      <c r="B186" s="486"/>
      <c r="C186" s="486"/>
      <c r="D186" s="486"/>
      <c r="E186" s="486"/>
      <c r="F186" s="493"/>
      <c r="G186" s="493"/>
      <c r="H186" s="486"/>
      <c r="I186" s="499"/>
      <c r="J186" s="499"/>
      <c r="K186" s="488"/>
      <c r="L186" s="488"/>
      <c r="M186" s="488"/>
      <c r="N186" s="488"/>
      <c r="O186" s="485"/>
      <c r="P186" s="485"/>
      <c r="Q186" s="485"/>
      <c r="R186" s="488"/>
      <c r="S186" s="488"/>
      <c r="T186" s="488"/>
      <c r="U186" s="488"/>
      <c r="V186" s="491"/>
      <c r="W186" s="561"/>
      <c r="X186" s="485"/>
      <c r="Y186" s="485"/>
      <c r="Z186" s="485"/>
    </row>
    <row r="187" ht="18.75" customHeight="1">
      <c r="A187" s="485"/>
      <c r="B187" s="486"/>
      <c r="C187" s="486"/>
      <c r="D187" s="486"/>
      <c r="E187" s="486"/>
      <c r="F187" s="493"/>
      <c r="G187" s="493"/>
      <c r="H187" s="486"/>
      <c r="I187" s="499"/>
      <c r="J187" s="499"/>
      <c r="K187" s="488"/>
      <c r="L187" s="488"/>
      <c r="M187" s="488"/>
      <c r="N187" s="488"/>
      <c r="O187" s="485"/>
      <c r="P187" s="485"/>
      <c r="Q187" s="485"/>
      <c r="R187" s="488"/>
      <c r="S187" s="488"/>
      <c r="T187" s="488"/>
      <c r="U187" s="488"/>
      <c r="V187" s="491"/>
      <c r="W187" s="561"/>
      <c r="X187" s="485"/>
      <c r="Y187" s="485"/>
      <c r="Z187" s="485"/>
    </row>
    <row r="188" ht="18.75" customHeight="1">
      <c r="A188" s="485"/>
      <c r="B188" s="486"/>
      <c r="C188" s="486"/>
      <c r="D188" s="486"/>
      <c r="E188" s="486"/>
      <c r="F188" s="493"/>
      <c r="G188" s="493"/>
      <c r="H188" s="486"/>
      <c r="I188" s="499"/>
      <c r="J188" s="499"/>
      <c r="K188" s="488"/>
      <c r="L188" s="488"/>
      <c r="M188" s="488"/>
      <c r="N188" s="488"/>
      <c r="O188" s="485"/>
      <c r="P188" s="485"/>
      <c r="Q188" s="485"/>
      <c r="R188" s="488"/>
      <c r="S188" s="488"/>
      <c r="T188" s="488"/>
      <c r="U188" s="488"/>
      <c r="V188" s="491"/>
      <c r="W188" s="561"/>
      <c r="X188" s="485"/>
      <c r="Y188" s="485"/>
      <c r="Z188" s="485"/>
    </row>
    <row r="189" ht="18.75" customHeight="1">
      <c r="A189" s="485"/>
      <c r="B189" s="486"/>
      <c r="C189" s="486"/>
      <c r="D189" s="486"/>
      <c r="E189" s="486"/>
      <c r="F189" s="493"/>
      <c r="G189" s="493"/>
      <c r="H189" s="486"/>
      <c r="I189" s="499"/>
      <c r="J189" s="499"/>
      <c r="K189" s="488"/>
      <c r="L189" s="488"/>
      <c r="M189" s="488"/>
      <c r="N189" s="488"/>
      <c r="O189" s="485"/>
      <c r="P189" s="485"/>
      <c r="Q189" s="485"/>
      <c r="R189" s="488"/>
      <c r="S189" s="488"/>
      <c r="T189" s="488"/>
      <c r="U189" s="488"/>
      <c r="V189" s="491"/>
      <c r="W189" s="561"/>
      <c r="X189" s="485"/>
      <c r="Y189" s="485"/>
      <c r="Z189" s="485"/>
    </row>
    <row r="190" ht="18.75" customHeight="1">
      <c r="A190" s="485"/>
      <c r="B190" s="486"/>
      <c r="C190" s="486"/>
      <c r="D190" s="486"/>
      <c r="E190" s="486"/>
      <c r="F190" s="493"/>
      <c r="G190" s="493"/>
      <c r="H190" s="486"/>
      <c r="I190" s="499"/>
      <c r="J190" s="499"/>
      <c r="K190" s="488"/>
      <c r="L190" s="488"/>
      <c r="M190" s="488"/>
      <c r="N190" s="488"/>
      <c r="O190" s="485"/>
      <c r="P190" s="485"/>
      <c r="Q190" s="485"/>
      <c r="R190" s="488"/>
      <c r="S190" s="488"/>
      <c r="T190" s="488"/>
      <c r="U190" s="488"/>
      <c r="V190" s="491"/>
      <c r="W190" s="561"/>
      <c r="X190" s="485"/>
      <c r="Y190" s="485"/>
      <c r="Z190" s="485"/>
    </row>
    <row r="191" ht="18.75" customHeight="1">
      <c r="A191" s="485"/>
      <c r="B191" s="486"/>
      <c r="C191" s="486"/>
      <c r="D191" s="486"/>
      <c r="E191" s="486"/>
      <c r="F191" s="493"/>
      <c r="G191" s="493"/>
      <c r="H191" s="486"/>
      <c r="I191" s="499"/>
      <c r="J191" s="499"/>
      <c r="K191" s="488"/>
      <c r="L191" s="488"/>
      <c r="M191" s="488"/>
      <c r="N191" s="488"/>
      <c r="O191" s="485"/>
      <c r="P191" s="485"/>
      <c r="Q191" s="485"/>
      <c r="R191" s="488"/>
      <c r="S191" s="488"/>
      <c r="T191" s="488"/>
      <c r="U191" s="488"/>
      <c r="V191" s="491"/>
      <c r="W191" s="561"/>
      <c r="X191" s="485"/>
      <c r="Y191" s="485"/>
      <c r="Z191" s="485"/>
    </row>
    <row r="192" ht="18.75" customHeight="1">
      <c r="A192" s="485"/>
      <c r="B192" s="486"/>
      <c r="C192" s="486"/>
      <c r="D192" s="486"/>
      <c r="E192" s="486"/>
      <c r="F192" s="493"/>
      <c r="G192" s="493"/>
      <c r="H192" s="486"/>
      <c r="I192" s="499"/>
      <c r="J192" s="499"/>
      <c r="K192" s="488"/>
      <c r="L192" s="488"/>
      <c r="M192" s="488"/>
      <c r="N192" s="488"/>
      <c r="O192" s="485"/>
      <c r="P192" s="485"/>
      <c r="Q192" s="485"/>
      <c r="R192" s="488"/>
      <c r="S192" s="488"/>
      <c r="T192" s="488"/>
      <c r="U192" s="488"/>
      <c r="V192" s="491"/>
      <c r="W192" s="561"/>
      <c r="X192" s="485"/>
      <c r="Y192" s="485"/>
      <c r="Z192" s="485"/>
    </row>
    <row r="193" ht="18.75" customHeight="1">
      <c r="A193" s="485"/>
      <c r="B193" s="486"/>
      <c r="C193" s="486"/>
      <c r="D193" s="486"/>
      <c r="E193" s="486"/>
      <c r="F193" s="493"/>
      <c r="G193" s="493"/>
      <c r="H193" s="486"/>
      <c r="I193" s="499"/>
      <c r="J193" s="499"/>
      <c r="K193" s="488"/>
      <c r="L193" s="488"/>
      <c r="M193" s="488"/>
      <c r="N193" s="488"/>
      <c r="O193" s="485"/>
      <c r="P193" s="485"/>
      <c r="Q193" s="485"/>
      <c r="R193" s="488"/>
      <c r="S193" s="488"/>
      <c r="T193" s="488"/>
      <c r="U193" s="488"/>
      <c r="V193" s="491"/>
      <c r="W193" s="561"/>
      <c r="X193" s="485"/>
      <c r="Y193" s="485"/>
      <c r="Z193" s="485"/>
    </row>
    <row r="194" ht="18.75" customHeight="1">
      <c r="A194" s="485"/>
      <c r="B194" s="486"/>
      <c r="C194" s="486"/>
      <c r="D194" s="486"/>
      <c r="E194" s="486"/>
      <c r="F194" s="493"/>
      <c r="G194" s="493"/>
      <c r="H194" s="486"/>
      <c r="I194" s="499"/>
      <c r="J194" s="499"/>
      <c r="K194" s="488"/>
      <c r="L194" s="488"/>
      <c r="M194" s="488"/>
      <c r="N194" s="488"/>
      <c r="O194" s="485"/>
      <c r="P194" s="485"/>
      <c r="Q194" s="485"/>
      <c r="R194" s="488"/>
      <c r="S194" s="488"/>
      <c r="T194" s="488"/>
      <c r="U194" s="488"/>
      <c r="V194" s="491"/>
      <c r="W194" s="561"/>
      <c r="X194" s="485"/>
      <c r="Y194" s="485"/>
      <c r="Z194" s="485"/>
    </row>
    <row r="195" ht="18.75" customHeight="1">
      <c r="A195" s="485"/>
      <c r="B195" s="486"/>
      <c r="C195" s="486"/>
      <c r="D195" s="486"/>
      <c r="E195" s="486"/>
      <c r="F195" s="493"/>
      <c r="G195" s="493"/>
      <c r="H195" s="486"/>
      <c r="I195" s="499"/>
      <c r="J195" s="499"/>
      <c r="K195" s="488"/>
      <c r="L195" s="488"/>
      <c r="M195" s="488"/>
      <c r="N195" s="488"/>
      <c r="O195" s="485"/>
      <c r="P195" s="485"/>
      <c r="Q195" s="485"/>
      <c r="R195" s="488"/>
      <c r="S195" s="488"/>
      <c r="T195" s="488"/>
      <c r="U195" s="488"/>
      <c r="V195" s="491"/>
      <c r="W195" s="561"/>
      <c r="X195" s="485"/>
      <c r="Y195" s="485"/>
      <c r="Z195" s="485"/>
    </row>
    <row r="196" ht="18.75" customHeight="1">
      <c r="A196" s="485"/>
      <c r="B196" s="486"/>
      <c r="C196" s="486"/>
      <c r="D196" s="486"/>
      <c r="E196" s="486"/>
      <c r="F196" s="493"/>
      <c r="G196" s="493"/>
      <c r="H196" s="486"/>
      <c r="I196" s="499"/>
      <c r="J196" s="499"/>
      <c r="K196" s="488"/>
      <c r="L196" s="488"/>
      <c r="M196" s="488"/>
      <c r="N196" s="488"/>
      <c r="O196" s="485"/>
      <c r="P196" s="485"/>
      <c r="Q196" s="485"/>
      <c r="R196" s="488"/>
      <c r="S196" s="488"/>
      <c r="T196" s="488"/>
      <c r="U196" s="488"/>
      <c r="V196" s="491"/>
      <c r="W196" s="561"/>
      <c r="X196" s="485"/>
      <c r="Y196" s="485"/>
      <c r="Z196" s="485"/>
    </row>
    <row r="197" ht="18.75" customHeight="1">
      <c r="A197" s="485"/>
      <c r="B197" s="486"/>
      <c r="C197" s="486"/>
      <c r="D197" s="486"/>
      <c r="E197" s="486"/>
      <c r="F197" s="493"/>
      <c r="G197" s="493"/>
      <c r="H197" s="486"/>
      <c r="I197" s="499"/>
      <c r="J197" s="499"/>
      <c r="K197" s="488"/>
      <c r="L197" s="488"/>
      <c r="M197" s="488"/>
      <c r="N197" s="488"/>
      <c r="O197" s="485"/>
      <c r="P197" s="485"/>
      <c r="Q197" s="485"/>
      <c r="R197" s="488"/>
      <c r="S197" s="488"/>
      <c r="T197" s="488"/>
      <c r="U197" s="488"/>
      <c r="V197" s="491"/>
      <c r="W197" s="561"/>
      <c r="X197" s="485"/>
      <c r="Y197" s="485"/>
      <c r="Z197" s="485"/>
    </row>
    <row r="198" ht="18.75" customHeight="1">
      <c r="A198" s="485"/>
      <c r="B198" s="486"/>
      <c r="C198" s="486"/>
      <c r="D198" s="486"/>
      <c r="E198" s="486"/>
      <c r="F198" s="493"/>
      <c r="G198" s="493"/>
      <c r="H198" s="486"/>
      <c r="I198" s="499"/>
      <c r="J198" s="499"/>
      <c r="K198" s="488"/>
      <c r="L198" s="488"/>
      <c r="M198" s="488"/>
      <c r="N198" s="488"/>
      <c r="O198" s="485"/>
      <c r="P198" s="485"/>
      <c r="Q198" s="485"/>
      <c r="R198" s="488"/>
      <c r="S198" s="488"/>
      <c r="T198" s="488"/>
      <c r="U198" s="488"/>
      <c r="V198" s="491"/>
      <c r="W198" s="561"/>
      <c r="X198" s="485"/>
      <c r="Y198" s="485"/>
      <c r="Z198" s="485"/>
    </row>
    <row r="199" ht="18.75" customHeight="1">
      <c r="A199" s="485"/>
      <c r="B199" s="486"/>
      <c r="C199" s="486"/>
      <c r="D199" s="486"/>
      <c r="E199" s="486"/>
      <c r="F199" s="493"/>
      <c r="G199" s="493"/>
      <c r="H199" s="486"/>
      <c r="I199" s="499"/>
      <c r="J199" s="499"/>
      <c r="K199" s="488"/>
      <c r="L199" s="488"/>
      <c r="M199" s="488"/>
      <c r="N199" s="488"/>
      <c r="O199" s="485"/>
      <c r="P199" s="485"/>
      <c r="Q199" s="485"/>
      <c r="R199" s="488"/>
      <c r="S199" s="488"/>
      <c r="T199" s="488"/>
      <c r="U199" s="488"/>
      <c r="V199" s="491"/>
      <c r="W199" s="561"/>
      <c r="X199" s="485"/>
      <c r="Y199" s="485"/>
      <c r="Z199" s="485"/>
    </row>
    <row r="200" ht="18.75" customHeight="1">
      <c r="A200" s="485"/>
      <c r="B200" s="486"/>
      <c r="C200" s="486"/>
      <c r="D200" s="486"/>
      <c r="E200" s="486"/>
      <c r="F200" s="493"/>
      <c r="G200" s="493"/>
      <c r="H200" s="486"/>
      <c r="I200" s="499"/>
      <c r="J200" s="499"/>
      <c r="K200" s="488"/>
      <c r="L200" s="488"/>
      <c r="M200" s="488"/>
      <c r="N200" s="488"/>
      <c r="O200" s="485"/>
      <c r="P200" s="485"/>
      <c r="Q200" s="485"/>
      <c r="R200" s="488"/>
      <c r="S200" s="488"/>
      <c r="T200" s="488"/>
      <c r="U200" s="488"/>
      <c r="V200" s="491"/>
      <c r="W200" s="561"/>
      <c r="X200" s="485"/>
      <c r="Y200" s="485"/>
      <c r="Z200" s="485"/>
    </row>
    <row r="201" ht="18.75" customHeight="1">
      <c r="A201" s="485"/>
      <c r="B201" s="486"/>
      <c r="C201" s="486"/>
      <c r="D201" s="486"/>
      <c r="E201" s="486"/>
      <c r="F201" s="493"/>
      <c r="G201" s="493"/>
      <c r="H201" s="486"/>
      <c r="I201" s="499"/>
      <c r="J201" s="499"/>
      <c r="K201" s="488"/>
      <c r="L201" s="488"/>
      <c r="M201" s="488"/>
      <c r="N201" s="488"/>
      <c r="O201" s="485"/>
      <c r="P201" s="485"/>
      <c r="Q201" s="485"/>
      <c r="R201" s="488"/>
      <c r="S201" s="488"/>
      <c r="T201" s="488"/>
      <c r="U201" s="488"/>
      <c r="V201" s="491"/>
      <c r="W201" s="561"/>
      <c r="X201" s="485"/>
      <c r="Y201" s="485"/>
      <c r="Z201" s="485"/>
    </row>
    <row r="202" ht="18.75" customHeight="1">
      <c r="A202" s="485"/>
      <c r="B202" s="486"/>
      <c r="C202" s="486"/>
      <c r="D202" s="486"/>
      <c r="E202" s="486"/>
      <c r="F202" s="493"/>
      <c r="G202" s="493"/>
      <c r="H202" s="486"/>
      <c r="I202" s="499"/>
      <c r="J202" s="499"/>
      <c r="K202" s="488"/>
      <c r="L202" s="488"/>
      <c r="M202" s="488"/>
      <c r="N202" s="488"/>
      <c r="O202" s="485"/>
      <c r="P202" s="485"/>
      <c r="Q202" s="485"/>
      <c r="R202" s="488"/>
      <c r="S202" s="488"/>
      <c r="T202" s="488"/>
      <c r="U202" s="488"/>
      <c r="V202" s="491"/>
      <c r="W202" s="561"/>
      <c r="X202" s="485"/>
      <c r="Y202" s="485"/>
      <c r="Z202" s="485"/>
    </row>
    <row r="203" ht="18.75" customHeight="1">
      <c r="A203" s="485"/>
      <c r="B203" s="486"/>
      <c r="C203" s="486"/>
      <c r="D203" s="486"/>
      <c r="E203" s="486"/>
      <c r="F203" s="493"/>
      <c r="G203" s="493"/>
      <c r="H203" s="486"/>
      <c r="I203" s="499"/>
      <c r="J203" s="499"/>
      <c r="K203" s="488"/>
      <c r="L203" s="488"/>
      <c r="M203" s="488"/>
      <c r="N203" s="488"/>
      <c r="O203" s="485"/>
      <c r="P203" s="485"/>
      <c r="Q203" s="485"/>
      <c r="R203" s="488"/>
      <c r="S203" s="488"/>
      <c r="T203" s="488"/>
      <c r="U203" s="488"/>
      <c r="V203" s="491"/>
      <c r="W203" s="561"/>
      <c r="X203" s="485"/>
      <c r="Y203" s="485"/>
      <c r="Z203" s="485"/>
    </row>
    <row r="204" ht="18.75" customHeight="1">
      <c r="A204" s="485"/>
      <c r="B204" s="486"/>
      <c r="C204" s="486"/>
      <c r="D204" s="486"/>
      <c r="E204" s="486"/>
      <c r="F204" s="493"/>
      <c r="G204" s="493"/>
      <c r="H204" s="486"/>
      <c r="I204" s="499"/>
      <c r="J204" s="499"/>
      <c r="K204" s="488"/>
      <c r="L204" s="488"/>
      <c r="M204" s="488"/>
      <c r="N204" s="488"/>
      <c r="O204" s="485"/>
      <c r="P204" s="485"/>
      <c r="Q204" s="485"/>
      <c r="R204" s="488"/>
      <c r="S204" s="488"/>
      <c r="T204" s="488"/>
      <c r="U204" s="488"/>
      <c r="V204" s="491"/>
      <c r="W204" s="561"/>
      <c r="X204" s="485"/>
      <c r="Y204" s="485"/>
      <c r="Z204" s="485"/>
    </row>
    <row r="205" ht="18.75" customHeight="1">
      <c r="A205" s="485"/>
      <c r="B205" s="486"/>
      <c r="C205" s="486"/>
      <c r="D205" s="486"/>
      <c r="E205" s="486"/>
      <c r="F205" s="493"/>
      <c r="G205" s="493"/>
      <c r="H205" s="486"/>
      <c r="I205" s="499"/>
      <c r="J205" s="499"/>
      <c r="K205" s="488"/>
      <c r="L205" s="488"/>
      <c r="M205" s="488"/>
      <c r="N205" s="488"/>
      <c r="O205" s="485"/>
      <c r="P205" s="485"/>
      <c r="Q205" s="485"/>
      <c r="R205" s="488"/>
      <c r="S205" s="488"/>
      <c r="T205" s="488"/>
      <c r="U205" s="488"/>
      <c r="V205" s="491"/>
      <c r="W205" s="561"/>
      <c r="X205" s="485"/>
      <c r="Y205" s="485"/>
      <c r="Z205" s="485"/>
    </row>
    <row r="206" ht="18.75" customHeight="1">
      <c r="A206" s="485"/>
      <c r="B206" s="486"/>
      <c r="C206" s="486"/>
      <c r="D206" s="486"/>
      <c r="E206" s="486"/>
      <c r="F206" s="493"/>
      <c r="G206" s="493"/>
      <c r="H206" s="486"/>
      <c r="I206" s="499"/>
      <c r="J206" s="499"/>
      <c r="K206" s="488"/>
      <c r="L206" s="488"/>
      <c r="M206" s="488"/>
      <c r="N206" s="488"/>
      <c r="O206" s="485"/>
      <c r="P206" s="485"/>
      <c r="Q206" s="485"/>
      <c r="R206" s="488"/>
      <c r="S206" s="488"/>
      <c r="T206" s="488"/>
      <c r="U206" s="488"/>
      <c r="V206" s="491"/>
      <c r="W206" s="561"/>
      <c r="X206" s="485"/>
      <c r="Y206" s="485"/>
      <c r="Z206" s="485"/>
    </row>
    <row r="207" ht="18.75" customHeight="1">
      <c r="A207" s="485"/>
      <c r="B207" s="486"/>
      <c r="C207" s="486"/>
      <c r="D207" s="486"/>
      <c r="E207" s="486"/>
      <c r="F207" s="493"/>
      <c r="G207" s="493"/>
      <c r="H207" s="486"/>
      <c r="I207" s="499"/>
      <c r="J207" s="499"/>
      <c r="K207" s="488"/>
      <c r="L207" s="488"/>
      <c r="M207" s="488"/>
      <c r="N207" s="488"/>
      <c r="O207" s="485"/>
      <c r="P207" s="485"/>
      <c r="Q207" s="485"/>
      <c r="R207" s="488"/>
      <c r="S207" s="488"/>
      <c r="T207" s="488"/>
      <c r="U207" s="488"/>
      <c r="V207" s="491"/>
      <c r="W207" s="561"/>
      <c r="X207" s="485"/>
      <c r="Y207" s="485"/>
      <c r="Z207" s="485"/>
    </row>
    <row r="208" ht="18.75" customHeight="1">
      <c r="A208" s="485"/>
      <c r="B208" s="486"/>
      <c r="C208" s="486"/>
      <c r="D208" s="486"/>
      <c r="E208" s="486"/>
      <c r="F208" s="493"/>
      <c r="G208" s="493"/>
      <c r="H208" s="486"/>
      <c r="I208" s="499"/>
      <c r="J208" s="499"/>
      <c r="K208" s="488"/>
      <c r="L208" s="488"/>
      <c r="M208" s="488"/>
      <c r="N208" s="488"/>
      <c r="O208" s="485"/>
      <c r="P208" s="485"/>
      <c r="Q208" s="485"/>
      <c r="R208" s="488"/>
      <c r="S208" s="488"/>
      <c r="T208" s="488"/>
      <c r="U208" s="488"/>
      <c r="V208" s="491"/>
      <c r="W208" s="561"/>
      <c r="X208" s="485"/>
      <c r="Y208" s="485"/>
      <c r="Z208" s="485"/>
    </row>
    <row r="209" ht="18.75" customHeight="1">
      <c r="A209" s="485"/>
      <c r="B209" s="486"/>
      <c r="C209" s="486"/>
      <c r="D209" s="486"/>
      <c r="E209" s="486"/>
      <c r="F209" s="493"/>
      <c r="G209" s="493"/>
      <c r="H209" s="486"/>
      <c r="I209" s="499"/>
      <c r="J209" s="499"/>
      <c r="K209" s="488"/>
      <c r="L209" s="488"/>
      <c r="M209" s="488"/>
      <c r="N209" s="488"/>
      <c r="O209" s="485"/>
      <c r="P209" s="485"/>
      <c r="Q209" s="485"/>
      <c r="R209" s="488"/>
      <c r="S209" s="488"/>
      <c r="T209" s="488"/>
      <c r="U209" s="488"/>
      <c r="V209" s="491"/>
      <c r="W209" s="561"/>
      <c r="X209" s="485"/>
      <c r="Y209" s="485"/>
      <c r="Z209" s="485"/>
    </row>
    <row r="210" ht="18.75" customHeight="1">
      <c r="A210" s="485"/>
      <c r="B210" s="486"/>
      <c r="C210" s="486"/>
      <c r="D210" s="486"/>
      <c r="E210" s="486"/>
      <c r="F210" s="493"/>
      <c r="G210" s="493"/>
      <c r="H210" s="486"/>
      <c r="I210" s="499"/>
      <c r="J210" s="499"/>
      <c r="K210" s="488"/>
      <c r="L210" s="488"/>
      <c r="M210" s="488"/>
      <c r="N210" s="488"/>
      <c r="O210" s="485"/>
      <c r="P210" s="485"/>
      <c r="Q210" s="485"/>
      <c r="R210" s="488"/>
      <c r="S210" s="488"/>
      <c r="T210" s="488"/>
      <c r="U210" s="488"/>
      <c r="V210" s="491"/>
      <c r="W210" s="561"/>
      <c r="X210" s="485"/>
      <c r="Y210" s="485"/>
      <c r="Z210" s="485"/>
    </row>
    <row r="211" ht="18.75" customHeight="1">
      <c r="A211" s="485"/>
      <c r="B211" s="486"/>
      <c r="C211" s="486"/>
      <c r="D211" s="486"/>
      <c r="E211" s="486"/>
      <c r="F211" s="493"/>
      <c r="G211" s="493"/>
      <c r="H211" s="486"/>
      <c r="I211" s="499"/>
      <c r="J211" s="499"/>
      <c r="K211" s="488"/>
      <c r="L211" s="488"/>
      <c r="M211" s="488"/>
      <c r="N211" s="488"/>
      <c r="O211" s="485"/>
      <c r="P211" s="485"/>
      <c r="Q211" s="485"/>
      <c r="R211" s="488"/>
      <c r="S211" s="488"/>
      <c r="T211" s="488"/>
      <c r="U211" s="488"/>
      <c r="V211" s="491"/>
      <c r="W211" s="561"/>
      <c r="X211" s="485"/>
      <c r="Y211" s="485"/>
      <c r="Z211" s="485"/>
    </row>
    <row r="212" ht="18.75" customHeight="1">
      <c r="A212" s="485"/>
      <c r="B212" s="486"/>
      <c r="C212" s="486"/>
      <c r="D212" s="486"/>
      <c r="E212" s="486"/>
      <c r="F212" s="493"/>
      <c r="G212" s="493"/>
      <c r="H212" s="486"/>
      <c r="I212" s="499"/>
      <c r="J212" s="499"/>
      <c r="K212" s="488"/>
      <c r="L212" s="488"/>
      <c r="M212" s="488"/>
      <c r="N212" s="488"/>
      <c r="O212" s="485"/>
      <c r="P212" s="485"/>
      <c r="Q212" s="485"/>
      <c r="R212" s="488"/>
      <c r="S212" s="488"/>
      <c r="T212" s="488"/>
      <c r="U212" s="488"/>
      <c r="V212" s="491"/>
      <c r="W212" s="561"/>
      <c r="X212" s="485"/>
      <c r="Y212" s="485"/>
      <c r="Z212" s="485"/>
    </row>
    <row r="213" ht="18.75" customHeight="1">
      <c r="A213" s="485"/>
      <c r="B213" s="486"/>
      <c r="C213" s="486"/>
      <c r="D213" s="486"/>
      <c r="E213" s="486"/>
      <c r="F213" s="493"/>
      <c r="G213" s="493"/>
      <c r="H213" s="486"/>
      <c r="I213" s="499"/>
      <c r="J213" s="499"/>
      <c r="K213" s="488"/>
      <c r="L213" s="488"/>
      <c r="M213" s="488"/>
      <c r="N213" s="488"/>
      <c r="O213" s="485"/>
      <c r="P213" s="485"/>
      <c r="Q213" s="485"/>
      <c r="R213" s="488"/>
      <c r="S213" s="488"/>
      <c r="T213" s="488"/>
      <c r="U213" s="488"/>
      <c r="V213" s="491"/>
      <c r="W213" s="561"/>
      <c r="X213" s="485"/>
      <c r="Y213" s="485"/>
      <c r="Z213" s="485"/>
    </row>
    <row r="214" ht="18.75" customHeight="1">
      <c r="A214" s="485"/>
      <c r="B214" s="486"/>
      <c r="C214" s="486"/>
      <c r="D214" s="486"/>
      <c r="E214" s="486"/>
      <c r="F214" s="493"/>
      <c r="G214" s="493"/>
      <c r="H214" s="486"/>
      <c r="I214" s="499"/>
      <c r="J214" s="499"/>
      <c r="K214" s="488"/>
      <c r="L214" s="488"/>
      <c r="M214" s="488"/>
      <c r="N214" s="488"/>
      <c r="O214" s="485"/>
      <c r="P214" s="485"/>
      <c r="Q214" s="485"/>
      <c r="R214" s="488"/>
      <c r="S214" s="488"/>
      <c r="T214" s="488"/>
      <c r="U214" s="488"/>
      <c r="V214" s="491"/>
      <c r="W214" s="561"/>
      <c r="X214" s="485"/>
      <c r="Y214" s="485"/>
      <c r="Z214" s="485"/>
    </row>
    <row r="215" ht="18.75" customHeight="1">
      <c r="A215" s="485"/>
      <c r="B215" s="486"/>
      <c r="C215" s="486"/>
      <c r="D215" s="486"/>
      <c r="E215" s="486"/>
      <c r="F215" s="493"/>
      <c r="G215" s="493"/>
      <c r="H215" s="486"/>
      <c r="I215" s="499"/>
      <c r="J215" s="499"/>
      <c r="K215" s="488"/>
      <c r="L215" s="488"/>
      <c r="M215" s="488"/>
      <c r="N215" s="488"/>
      <c r="O215" s="485"/>
      <c r="P215" s="485"/>
      <c r="Q215" s="485"/>
      <c r="R215" s="488"/>
      <c r="S215" s="488"/>
      <c r="T215" s="488"/>
      <c r="U215" s="488"/>
      <c r="V215" s="491"/>
      <c r="W215" s="561"/>
      <c r="X215" s="485"/>
      <c r="Y215" s="485"/>
      <c r="Z215" s="485"/>
    </row>
    <row r="216" ht="18.75" customHeight="1">
      <c r="A216" s="485"/>
      <c r="B216" s="486"/>
      <c r="C216" s="486"/>
      <c r="D216" s="486"/>
      <c r="E216" s="486"/>
      <c r="F216" s="493"/>
      <c r="G216" s="493"/>
      <c r="H216" s="486"/>
      <c r="I216" s="499"/>
      <c r="J216" s="499"/>
      <c r="K216" s="488"/>
      <c r="L216" s="488"/>
      <c r="M216" s="488"/>
      <c r="N216" s="488"/>
      <c r="O216" s="485"/>
      <c r="P216" s="485"/>
      <c r="Q216" s="485"/>
      <c r="R216" s="488"/>
      <c r="S216" s="488"/>
      <c r="T216" s="488"/>
      <c r="U216" s="488"/>
      <c r="V216" s="491"/>
      <c r="W216" s="561"/>
      <c r="X216" s="485"/>
      <c r="Y216" s="485"/>
      <c r="Z216" s="485"/>
    </row>
    <row r="217" ht="18.75" customHeight="1">
      <c r="A217" s="485"/>
      <c r="B217" s="486"/>
      <c r="C217" s="486"/>
      <c r="D217" s="486"/>
      <c r="E217" s="486"/>
      <c r="F217" s="493"/>
      <c r="G217" s="493"/>
      <c r="H217" s="486"/>
      <c r="I217" s="499"/>
      <c r="J217" s="499"/>
      <c r="K217" s="488"/>
      <c r="L217" s="488"/>
      <c r="M217" s="488"/>
      <c r="N217" s="488"/>
      <c r="O217" s="485"/>
      <c r="P217" s="485"/>
      <c r="Q217" s="485"/>
      <c r="R217" s="488"/>
      <c r="S217" s="488"/>
      <c r="T217" s="488"/>
      <c r="U217" s="488"/>
      <c r="V217" s="491"/>
      <c r="W217" s="561"/>
      <c r="X217" s="485"/>
      <c r="Y217" s="485"/>
      <c r="Z217" s="485"/>
    </row>
    <row r="218" ht="18.75" customHeight="1">
      <c r="A218" s="485"/>
      <c r="B218" s="486"/>
      <c r="C218" s="486"/>
      <c r="D218" s="486"/>
      <c r="E218" s="486"/>
      <c r="F218" s="493"/>
      <c r="G218" s="493"/>
      <c r="H218" s="486"/>
      <c r="I218" s="499"/>
      <c r="J218" s="499"/>
      <c r="K218" s="488"/>
      <c r="L218" s="488"/>
      <c r="M218" s="488"/>
      <c r="N218" s="488"/>
      <c r="O218" s="485"/>
      <c r="P218" s="485"/>
      <c r="Q218" s="485"/>
      <c r="R218" s="488"/>
      <c r="S218" s="488"/>
      <c r="T218" s="488"/>
      <c r="U218" s="488"/>
      <c r="V218" s="491"/>
      <c r="W218" s="561"/>
      <c r="X218" s="485"/>
      <c r="Y218" s="485"/>
      <c r="Z218" s="485"/>
    </row>
    <row r="219" ht="18.75" customHeight="1">
      <c r="A219" s="485"/>
      <c r="B219" s="486"/>
      <c r="C219" s="486"/>
      <c r="D219" s="486"/>
      <c r="E219" s="486"/>
      <c r="F219" s="493"/>
      <c r="G219" s="493"/>
      <c r="H219" s="486"/>
      <c r="I219" s="499"/>
      <c r="J219" s="499"/>
      <c r="K219" s="488"/>
      <c r="L219" s="488"/>
      <c r="M219" s="488"/>
      <c r="N219" s="488"/>
      <c r="O219" s="485"/>
      <c r="P219" s="485"/>
      <c r="Q219" s="485"/>
      <c r="R219" s="488"/>
      <c r="S219" s="488"/>
      <c r="T219" s="488"/>
      <c r="U219" s="488"/>
      <c r="V219" s="491"/>
      <c r="W219" s="561"/>
      <c r="X219" s="485"/>
      <c r="Y219" s="485"/>
      <c r="Z219" s="485"/>
    </row>
    <row r="220" ht="18.75" customHeight="1">
      <c r="A220" s="485"/>
      <c r="B220" s="486"/>
      <c r="C220" s="486"/>
      <c r="D220" s="486"/>
      <c r="E220" s="486"/>
      <c r="F220" s="493"/>
      <c r="G220" s="493"/>
      <c r="H220" s="486"/>
      <c r="I220" s="499"/>
      <c r="J220" s="499"/>
      <c r="K220" s="488"/>
      <c r="L220" s="488"/>
      <c r="M220" s="488"/>
      <c r="N220" s="488"/>
      <c r="O220" s="485"/>
      <c r="P220" s="485"/>
      <c r="Q220" s="485"/>
      <c r="R220" s="488"/>
      <c r="S220" s="488"/>
      <c r="T220" s="488"/>
      <c r="U220" s="488"/>
      <c r="V220" s="491"/>
      <c r="W220" s="561"/>
      <c r="X220" s="485"/>
      <c r="Y220" s="485"/>
      <c r="Z220" s="485"/>
    </row>
    <row r="221" ht="18.75" customHeight="1">
      <c r="A221" s="485"/>
      <c r="B221" s="486"/>
      <c r="C221" s="486"/>
      <c r="D221" s="486"/>
      <c r="E221" s="486"/>
      <c r="F221" s="493"/>
      <c r="G221" s="493"/>
      <c r="H221" s="486"/>
      <c r="I221" s="499"/>
      <c r="J221" s="499"/>
      <c r="K221" s="488"/>
      <c r="L221" s="488"/>
      <c r="M221" s="488"/>
      <c r="N221" s="488"/>
      <c r="O221" s="485"/>
      <c r="P221" s="485"/>
      <c r="Q221" s="485"/>
      <c r="R221" s="488"/>
      <c r="S221" s="488"/>
      <c r="T221" s="488"/>
      <c r="U221" s="488"/>
      <c r="V221" s="491"/>
      <c r="W221" s="561"/>
      <c r="X221" s="485"/>
      <c r="Y221" s="485"/>
      <c r="Z221" s="485"/>
    </row>
    <row r="222" ht="18.75" customHeight="1">
      <c r="A222" s="485"/>
      <c r="B222" s="486"/>
      <c r="C222" s="486"/>
      <c r="D222" s="486"/>
      <c r="E222" s="486"/>
      <c r="F222" s="493"/>
      <c r="G222" s="493"/>
      <c r="H222" s="486"/>
      <c r="I222" s="499"/>
      <c r="J222" s="499"/>
      <c r="K222" s="488"/>
      <c r="L222" s="488"/>
      <c r="M222" s="488"/>
      <c r="N222" s="488"/>
      <c r="O222" s="485"/>
      <c r="P222" s="485"/>
      <c r="Q222" s="485"/>
      <c r="R222" s="488"/>
      <c r="S222" s="488"/>
      <c r="T222" s="488"/>
      <c r="U222" s="488"/>
      <c r="V222" s="491"/>
      <c r="W222" s="561"/>
      <c r="X222" s="485"/>
      <c r="Y222" s="485"/>
      <c r="Z222" s="485"/>
    </row>
    <row r="223" ht="18.75" customHeight="1">
      <c r="A223" s="485"/>
      <c r="B223" s="486"/>
      <c r="C223" s="518"/>
      <c r="D223" s="486"/>
      <c r="E223" s="518"/>
      <c r="F223" s="519"/>
      <c r="G223" s="519"/>
      <c r="H223" s="518"/>
      <c r="I223" s="499"/>
      <c r="J223" s="499"/>
      <c r="K223" s="488"/>
      <c r="L223" s="488"/>
      <c r="M223" s="488"/>
      <c r="N223" s="488"/>
      <c r="O223" s="485"/>
      <c r="P223" s="485"/>
      <c r="Q223" s="485"/>
      <c r="R223" s="488"/>
      <c r="S223" s="488"/>
      <c r="T223" s="488"/>
      <c r="U223" s="488"/>
      <c r="V223" s="491"/>
      <c r="W223" s="561"/>
      <c r="X223" s="485"/>
      <c r="Y223" s="485"/>
      <c r="Z223" s="485"/>
    </row>
    <row r="224" ht="18.75" customHeight="1">
      <c r="A224" s="485"/>
      <c r="B224" s="518"/>
      <c r="C224" s="518"/>
      <c r="D224" s="518"/>
      <c r="E224" s="518"/>
      <c r="F224" s="519"/>
      <c r="G224" s="519"/>
      <c r="H224" s="518"/>
      <c r="I224" s="499"/>
      <c r="J224" s="499"/>
      <c r="K224" s="488"/>
      <c r="L224" s="488"/>
      <c r="M224" s="488"/>
      <c r="N224" s="488"/>
      <c r="O224" s="485"/>
      <c r="P224" s="485"/>
      <c r="Q224" s="485"/>
      <c r="R224" s="488"/>
      <c r="S224" s="488"/>
      <c r="T224" s="488"/>
      <c r="U224" s="488"/>
      <c r="V224" s="491"/>
      <c r="W224" s="561"/>
      <c r="X224" s="485"/>
      <c r="Y224" s="485"/>
      <c r="Z224" s="485"/>
    </row>
    <row r="225" ht="18.75" customHeight="1">
      <c r="A225" s="485"/>
      <c r="B225" s="518"/>
      <c r="C225" s="518"/>
      <c r="D225" s="518"/>
      <c r="E225" s="518"/>
      <c r="F225" s="519"/>
      <c r="G225" s="519"/>
      <c r="H225" s="518"/>
      <c r="I225" s="499"/>
      <c r="J225" s="499"/>
      <c r="K225" s="488"/>
      <c r="L225" s="488"/>
      <c r="M225" s="488"/>
      <c r="N225" s="488"/>
      <c r="O225" s="485"/>
      <c r="P225" s="485"/>
      <c r="Q225" s="485"/>
      <c r="R225" s="488"/>
      <c r="S225" s="488"/>
      <c r="T225" s="488"/>
      <c r="U225" s="488"/>
      <c r="V225" s="491"/>
      <c r="W225" s="561"/>
      <c r="X225" s="485"/>
      <c r="Y225" s="485"/>
      <c r="Z225" s="485"/>
    </row>
    <row r="226" ht="18.75" customHeight="1">
      <c r="A226" s="485"/>
      <c r="B226" s="518"/>
      <c r="C226" s="518"/>
      <c r="D226" s="518"/>
      <c r="E226" s="518"/>
      <c r="F226" s="519"/>
      <c r="G226" s="519"/>
      <c r="H226" s="518"/>
      <c r="I226" s="499"/>
      <c r="J226" s="499"/>
      <c r="K226" s="488"/>
      <c r="L226" s="488"/>
      <c r="M226" s="488"/>
      <c r="N226" s="488"/>
      <c r="O226" s="485"/>
      <c r="P226" s="485"/>
      <c r="Q226" s="485"/>
      <c r="R226" s="488"/>
      <c r="S226" s="488"/>
      <c r="T226" s="488"/>
      <c r="U226" s="488"/>
      <c r="V226" s="491"/>
      <c r="W226" s="561"/>
      <c r="X226" s="485"/>
      <c r="Y226" s="485"/>
      <c r="Z226" s="485"/>
    </row>
    <row r="227" ht="18.75" customHeight="1">
      <c r="A227" s="485"/>
      <c r="B227" s="518"/>
      <c r="C227" s="518"/>
      <c r="D227" s="518"/>
      <c r="E227" s="518"/>
      <c r="F227" s="519"/>
      <c r="G227" s="519"/>
      <c r="H227" s="518"/>
      <c r="I227" s="499"/>
      <c r="J227" s="499"/>
      <c r="K227" s="488"/>
      <c r="L227" s="488"/>
      <c r="M227" s="488"/>
      <c r="N227" s="488"/>
      <c r="O227" s="485"/>
      <c r="P227" s="485"/>
      <c r="Q227" s="485"/>
      <c r="R227" s="488"/>
      <c r="S227" s="488"/>
      <c r="T227" s="488"/>
      <c r="U227" s="488"/>
      <c r="V227" s="491"/>
      <c r="W227" s="561"/>
      <c r="X227" s="485"/>
      <c r="Y227" s="485"/>
      <c r="Z227" s="485"/>
    </row>
    <row r="228" ht="18.75" customHeight="1">
      <c r="A228" s="485"/>
      <c r="B228" s="518"/>
      <c r="C228" s="518"/>
      <c r="D228" s="518"/>
      <c r="E228" s="518"/>
      <c r="F228" s="519"/>
      <c r="G228" s="519"/>
      <c r="H228" s="518"/>
      <c r="I228" s="499"/>
      <c r="J228" s="499"/>
      <c r="K228" s="488"/>
      <c r="L228" s="488"/>
      <c r="M228" s="488"/>
      <c r="N228" s="488"/>
      <c r="O228" s="485"/>
      <c r="P228" s="485"/>
      <c r="Q228" s="485"/>
      <c r="R228" s="488"/>
      <c r="S228" s="488"/>
      <c r="T228" s="488"/>
      <c r="U228" s="488"/>
      <c r="V228" s="491"/>
      <c r="W228" s="561"/>
      <c r="X228" s="485"/>
      <c r="Y228" s="485"/>
      <c r="Z228" s="485"/>
    </row>
    <row r="229" ht="18.75" customHeight="1">
      <c r="A229" s="485"/>
      <c r="B229" s="518"/>
      <c r="C229" s="518"/>
      <c r="D229" s="518"/>
      <c r="E229" s="518"/>
      <c r="F229" s="519"/>
      <c r="G229" s="519"/>
      <c r="H229" s="518"/>
      <c r="I229" s="499"/>
      <c r="J229" s="499"/>
      <c r="K229" s="488"/>
      <c r="L229" s="488"/>
      <c r="M229" s="488"/>
      <c r="N229" s="488"/>
      <c r="O229" s="485"/>
      <c r="P229" s="485"/>
      <c r="Q229" s="485"/>
      <c r="R229" s="488"/>
      <c r="S229" s="488"/>
      <c r="T229" s="488"/>
      <c r="U229" s="488"/>
      <c r="V229" s="491"/>
      <c r="W229" s="561"/>
      <c r="X229" s="485"/>
      <c r="Y229" s="485"/>
      <c r="Z229" s="485"/>
    </row>
    <row r="230" ht="18.75" customHeight="1">
      <c r="A230" s="485"/>
      <c r="B230" s="518"/>
      <c r="C230" s="518"/>
      <c r="D230" s="518"/>
      <c r="E230" s="518"/>
      <c r="F230" s="519"/>
      <c r="G230" s="519"/>
      <c r="H230" s="518"/>
      <c r="I230" s="499"/>
      <c r="J230" s="499"/>
      <c r="K230" s="488"/>
      <c r="L230" s="488"/>
      <c r="M230" s="488"/>
      <c r="N230" s="488"/>
      <c r="O230" s="485"/>
      <c r="P230" s="485"/>
      <c r="Q230" s="485"/>
      <c r="R230" s="488"/>
      <c r="S230" s="488"/>
      <c r="T230" s="488"/>
      <c r="U230" s="488"/>
      <c r="V230" s="491"/>
      <c r="W230" s="561"/>
      <c r="X230" s="485"/>
      <c r="Y230" s="485"/>
      <c r="Z230" s="485"/>
    </row>
    <row r="231" ht="18.75" customHeight="1">
      <c r="A231" s="485"/>
      <c r="B231" s="518"/>
      <c r="C231" s="518"/>
      <c r="D231" s="518"/>
      <c r="E231" s="518"/>
      <c r="F231" s="519"/>
      <c r="G231" s="519"/>
      <c r="H231" s="518"/>
      <c r="I231" s="499"/>
      <c r="J231" s="499"/>
      <c r="K231" s="488"/>
      <c r="L231" s="488"/>
      <c r="M231" s="488"/>
      <c r="N231" s="488"/>
      <c r="O231" s="485"/>
      <c r="P231" s="485"/>
      <c r="Q231" s="485"/>
      <c r="R231" s="488"/>
      <c r="S231" s="488"/>
      <c r="T231" s="488"/>
      <c r="U231" s="488"/>
      <c r="V231" s="491"/>
      <c r="W231" s="561"/>
      <c r="X231" s="485"/>
      <c r="Y231" s="485"/>
      <c r="Z231" s="485"/>
    </row>
    <row r="232" ht="18.75" customHeight="1">
      <c r="A232" s="485"/>
      <c r="B232" s="518"/>
      <c r="C232" s="518"/>
      <c r="D232" s="518"/>
      <c r="E232" s="518"/>
      <c r="F232" s="519"/>
      <c r="G232" s="519"/>
      <c r="H232" s="518"/>
      <c r="I232" s="499"/>
      <c r="J232" s="499"/>
      <c r="K232" s="488"/>
      <c r="L232" s="488"/>
      <c r="M232" s="488"/>
      <c r="N232" s="488"/>
      <c r="O232" s="485"/>
      <c r="P232" s="485"/>
      <c r="Q232" s="485"/>
      <c r="R232" s="488"/>
      <c r="S232" s="488"/>
      <c r="T232" s="488"/>
      <c r="U232" s="488"/>
      <c r="V232" s="491"/>
      <c r="W232" s="561"/>
      <c r="X232" s="485"/>
      <c r="Y232" s="485"/>
      <c r="Z232" s="485"/>
    </row>
    <row r="233" ht="18.75" customHeight="1">
      <c r="A233" s="485"/>
      <c r="B233" s="518"/>
      <c r="C233" s="518"/>
      <c r="D233" s="518"/>
      <c r="E233" s="518"/>
      <c r="F233" s="519"/>
      <c r="G233" s="519"/>
      <c r="H233" s="518"/>
      <c r="I233" s="499"/>
      <c r="J233" s="499"/>
      <c r="K233" s="488"/>
      <c r="L233" s="488"/>
      <c r="M233" s="488"/>
      <c r="N233" s="488"/>
      <c r="O233" s="485"/>
      <c r="P233" s="485"/>
      <c r="Q233" s="485"/>
      <c r="R233" s="488"/>
      <c r="S233" s="488"/>
      <c r="T233" s="488"/>
      <c r="U233" s="488"/>
      <c r="V233" s="491"/>
      <c r="W233" s="561"/>
      <c r="X233" s="485"/>
      <c r="Y233" s="485"/>
      <c r="Z233" s="485"/>
    </row>
    <row r="234" ht="18.75" customHeight="1">
      <c r="A234" s="485"/>
      <c r="B234" s="518"/>
      <c r="C234" s="518"/>
      <c r="D234" s="518"/>
      <c r="E234" s="518"/>
      <c r="F234" s="519"/>
      <c r="G234" s="519"/>
      <c r="H234" s="518"/>
      <c r="I234" s="499"/>
      <c r="J234" s="499"/>
      <c r="K234" s="488"/>
      <c r="L234" s="488"/>
      <c r="M234" s="488"/>
      <c r="N234" s="488"/>
      <c r="O234" s="485"/>
      <c r="P234" s="485"/>
      <c r="Q234" s="485"/>
      <c r="R234" s="488"/>
      <c r="S234" s="488"/>
      <c r="T234" s="488"/>
      <c r="U234" s="488"/>
      <c r="V234" s="491"/>
      <c r="W234" s="561"/>
      <c r="X234" s="485"/>
      <c r="Y234" s="485"/>
      <c r="Z234" s="485"/>
    </row>
    <row r="235" ht="18.75" customHeight="1">
      <c r="A235" s="485"/>
      <c r="B235" s="518"/>
      <c r="C235" s="518"/>
      <c r="D235" s="518"/>
      <c r="E235" s="518"/>
      <c r="F235" s="519"/>
      <c r="G235" s="519"/>
      <c r="H235" s="518"/>
      <c r="I235" s="499"/>
      <c r="J235" s="499"/>
      <c r="K235" s="488"/>
      <c r="L235" s="488"/>
      <c r="M235" s="488"/>
      <c r="N235" s="488"/>
      <c r="O235" s="485"/>
      <c r="P235" s="485"/>
      <c r="Q235" s="485"/>
      <c r="R235" s="488"/>
      <c r="S235" s="488"/>
      <c r="T235" s="488"/>
      <c r="U235" s="488"/>
      <c r="V235" s="491"/>
      <c r="W235" s="561"/>
      <c r="X235" s="485"/>
      <c r="Y235" s="485"/>
      <c r="Z235" s="485"/>
    </row>
    <row r="236" ht="18.75" customHeight="1">
      <c r="A236" s="485"/>
      <c r="B236" s="518"/>
      <c r="C236" s="518"/>
      <c r="D236" s="518"/>
      <c r="E236" s="518"/>
      <c r="F236" s="519"/>
      <c r="G236" s="519"/>
      <c r="H236" s="518"/>
      <c r="I236" s="499"/>
      <c r="J236" s="499"/>
      <c r="K236" s="488"/>
      <c r="L236" s="488"/>
      <c r="M236" s="488"/>
      <c r="N236" s="488"/>
      <c r="O236" s="485"/>
      <c r="P236" s="485"/>
      <c r="Q236" s="485"/>
      <c r="R236" s="488"/>
      <c r="S236" s="488"/>
      <c r="T236" s="488"/>
      <c r="U236" s="488"/>
      <c r="V236" s="491"/>
      <c r="W236" s="561"/>
      <c r="X236" s="485"/>
      <c r="Y236" s="485"/>
      <c r="Z236" s="485"/>
    </row>
    <row r="237" ht="18.75" customHeight="1">
      <c r="A237" s="485"/>
      <c r="B237" s="518"/>
      <c r="C237" s="518"/>
      <c r="D237" s="518"/>
      <c r="E237" s="518"/>
      <c r="F237" s="519"/>
      <c r="G237" s="519"/>
      <c r="H237" s="518"/>
      <c r="I237" s="499"/>
      <c r="J237" s="499"/>
      <c r="K237" s="488"/>
      <c r="L237" s="488"/>
      <c r="M237" s="488"/>
      <c r="N237" s="488"/>
      <c r="O237" s="485"/>
      <c r="P237" s="485"/>
      <c r="Q237" s="485"/>
      <c r="R237" s="488"/>
      <c r="S237" s="488"/>
      <c r="T237" s="488"/>
      <c r="U237" s="488"/>
      <c r="V237" s="491"/>
      <c r="W237" s="561"/>
      <c r="X237" s="485"/>
      <c r="Y237" s="485"/>
      <c r="Z237" s="485"/>
    </row>
    <row r="238" ht="18.75" customHeight="1">
      <c r="A238" s="485"/>
      <c r="B238" s="518"/>
      <c r="C238" s="518"/>
      <c r="D238" s="518"/>
      <c r="E238" s="518"/>
      <c r="F238" s="519"/>
      <c r="G238" s="519"/>
      <c r="H238" s="518"/>
      <c r="I238" s="499"/>
      <c r="J238" s="499"/>
      <c r="K238" s="488"/>
      <c r="L238" s="488"/>
      <c r="M238" s="488"/>
      <c r="N238" s="488"/>
      <c r="O238" s="485"/>
      <c r="P238" s="485"/>
      <c r="Q238" s="485"/>
      <c r="R238" s="488"/>
      <c r="S238" s="488"/>
      <c r="T238" s="488"/>
      <c r="U238" s="488"/>
      <c r="V238" s="491"/>
      <c r="W238" s="561"/>
      <c r="X238" s="485"/>
      <c r="Y238" s="485"/>
      <c r="Z238" s="485"/>
    </row>
    <row r="239" ht="18.75" customHeight="1">
      <c r="A239" s="485"/>
      <c r="B239" s="518"/>
      <c r="C239" s="518"/>
      <c r="D239" s="518"/>
      <c r="E239" s="518"/>
      <c r="F239" s="519"/>
      <c r="G239" s="519"/>
      <c r="H239" s="518"/>
      <c r="I239" s="499"/>
      <c r="J239" s="499"/>
      <c r="K239" s="488"/>
      <c r="L239" s="488"/>
      <c r="M239" s="488"/>
      <c r="N239" s="488"/>
      <c r="O239" s="485"/>
      <c r="P239" s="485"/>
      <c r="Q239" s="485"/>
      <c r="R239" s="488"/>
      <c r="S239" s="488"/>
      <c r="T239" s="488"/>
      <c r="U239" s="488"/>
      <c r="V239" s="491"/>
      <c r="W239" s="561"/>
      <c r="X239" s="485"/>
      <c r="Y239" s="485"/>
      <c r="Z239" s="485"/>
    </row>
    <row r="240" ht="18.75" customHeight="1">
      <c r="A240" s="485"/>
      <c r="B240" s="518"/>
      <c r="C240" s="518"/>
      <c r="D240" s="518"/>
      <c r="E240" s="518"/>
      <c r="F240" s="519"/>
      <c r="G240" s="519"/>
      <c r="H240" s="518"/>
      <c r="I240" s="499"/>
      <c r="J240" s="499"/>
      <c r="K240" s="488"/>
      <c r="L240" s="488"/>
      <c r="M240" s="488"/>
      <c r="N240" s="488"/>
      <c r="O240" s="485"/>
      <c r="P240" s="485"/>
      <c r="Q240" s="485"/>
      <c r="R240" s="488"/>
      <c r="S240" s="488"/>
      <c r="T240" s="488"/>
      <c r="U240" s="488"/>
      <c r="V240" s="491"/>
      <c r="W240" s="561"/>
      <c r="X240" s="485"/>
      <c r="Y240" s="485"/>
      <c r="Z240" s="485"/>
    </row>
    <row r="241" ht="18.75" customHeight="1">
      <c r="A241" s="485"/>
      <c r="B241" s="518"/>
      <c r="C241" s="518"/>
      <c r="D241" s="518"/>
      <c r="E241" s="518"/>
      <c r="F241" s="519"/>
      <c r="G241" s="519"/>
      <c r="H241" s="518"/>
      <c r="I241" s="499"/>
      <c r="J241" s="499"/>
      <c r="K241" s="488"/>
      <c r="L241" s="488"/>
      <c r="M241" s="488"/>
      <c r="N241" s="488"/>
      <c r="O241" s="485"/>
      <c r="P241" s="485"/>
      <c r="Q241" s="485"/>
      <c r="R241" s="488"/>
      <c r="S241" s="488"/>
      <c r="T241" s="488"/>
      <c r="U241" s="488"/>
      <c r="V241" s="491"/>
      <c r="W241" s="561"/>
      <c r="X241" s="485"/>
      <c r="Y241" s="485"/>
      <c r="Z241" s="485"/>
    </row>
    <row r="242" ht="18.75" customHeight="1">
      <c r="A242" s="485"/>
      <c r="B242" s="520"/>
      <c r="C242" s="520"/>
      <c r="D242" s="520"/>
      <c r="E242" s="520"/>
      <c r="F242" s="521"/>
      <c r="G242" s="521"/>
      <c r="H242" s="520"/>
      <c r="I242" s="522"/>
      <c r="J242" s="522"/>
      <c r="K242" s="488"/>
      <c r="L242" s="488"/>
      <c r="M242" s="488"/>
      <c r="N242" s="488"/>
      <c r="O242" s="485"/>
      <c r="P242" s="485"/>
      <c r="Q242" s="485"/>
      <c r="R242" s="488"/>
      <c r="S242" s="488"/>
      <c r="T242" s="488"/>
      <c r="U242" s="488"/>
      <c r="V242" s="491"/>
      <c r="W242" s="561"/>
      <c r="X242" s="485"/>
      <c r="Y242" s="485"/>
      <c r="Z242" s="485"/>
    </row>
    <row r="243" ht="18.75" customHeight="1">
      <c r="A243" s="485"/>
      <c r="B243" s="520"/>
      <c r="C243" s="520"/>
      <c r="D243" s="520"/>
      <c r="E243" s="520"/>
      <c r="F243" s="521"/>
      <c r="G243" s="521"/>
      <c r="H243" s="520"/>
      <c r="I243" s="522"/>
      <c r="J243" s="522"/>
      <c r="K243" s="488"/>
      <c r="L243" s="488"/>
      <c r="M243" s="488"/>
      <c r="N243" s="488"/>
      <c r="O243" s="485"/>
      <c r="P243" s="485"/>
      <c r="Q243" s="485"/>
      <c r="R243" s="488"/>
      <c r="S243" s="488"/>
      <c r="T243" s="488"/>
      <c r="U243" s="488"/>
      <c r="V243" s="488"/>
      <c r="W243" s="561"/>
      <c r="X243" s="485"/>
      <c r="Y243" s="485"/>
      <c r="Z243" s="485"/>
    </row>
    <row r="244" ht="18.75" customHeight="1">
      <c r="A244" s="485"/>
      <c r="B244" s="520"/>
      <c r="C244" s="520"/>
      <c r="D244" s="520"/>
      <c r="E244" s="520"/>
      <c r="F244" s="521"/>
      <c r="G244" s="521"/>
      <c r="H244" s="520"/>
      <c r="I244" s="522"/>
      <c r="J244" s="522"/>
      <c r="K244" s="488"/>
      <c r="L244" s="488"/>
      <c r="M244" s="488"/>
      <c r="N244" s="488"/>
      <c r="O244" s="485"/>
      <c r="P244" s="485"/>
      <c r="Q244" s="485"/>
      <c r="R244" s="488"/>
      <c r="S244" s="488"/>
      <c r="T244" s="488"/>
      <c r="U244" s="488"/>
      <c r="V244" s="488"/>
      <c r="W244" s="561"/>
      <c r="X244" s="485"/>
      <c r="Y244" s="485"/>
      <c r="Z244" s="485"/>
    </row>
    <row r="245" ht="18.75" customHeight="1">
      <c r="A245" s="485"/>
      <c r="B245" s="520"/>
      <c r="C245" s="520"/>
      <c r="D245" s="520"/>
      <c r="E245" s="520"/>
      <c r="F245" s="521"/>
      <c r="G245" s="521"/>
      <c r="H245" s="520"/>
      <c r="I245" s="522"/>
      <c r="J245" s="522"/>
      <c r="K245" s="488"/>
      <c r="L245" s="488"/>
      <c r="M245" s="488"/>
      <c r="N245" s="488"/>
      <c r="O245" s="485"/>
      <c r="P245" s="485"/>
      <c r="Q245" s="485"/>
      <c r="R245" s="488"/>
      <c r="S245" s="488"/>
      <c r="T245" s="488"/>
      <c r="U245" s="488"/>
      <c r="V245" s="488"/>
      <c r="W245" s="561"/>
      <c r="X245" s="485"/>
      <c r="Y245" s="485"/>
      <c r="Z245" s="485"/>
    </row>
    <row r="246" ht="18.75" customHeight="1">
      <c r="A246" s="485"/>
      <c r="B246" s="520"/>
      <c r="C246" s="520"/>
      <c r="D246" s="520"/>
      <c r="E246" s="520"/>
      <c r="F246" s="521"/>
      <c r="G246" s="521"/>
      <c r="H246" s="520"/>
      <c r="I246" s="522"/>
      <c r="J246" s="522"/>
      <c r="K246" s="488"/>
      <c r="L246" s="488"/>
      <c r="M246" s="488"/>
      <c r="N246" s="488"/>
      <c r="O246" s="485"/>
      <c r="P246" s="485"/>
      <c r="Q246" s="485"/>
      <c r="R246" s="488"/>
      <c r="S246" s="488"/>
      <c r="T246" s="488"/>
      <c r="U246" s="488"/>
      <c r="V246" s="488"/>
      <c r="W246" s="561"/>
      <c r="X246" s="485"/>
      <c r="Y246" s="485"/>
      <c r="Z246" s="485"/>
    </row>
    <row r="247" ht="18.75" customHeight="1">
      <c r="A247" s="485"/>
      <c r="B247" s="523"/>
      <c r="C247" s="523"/>
      <c r="D247" s="523"/>
      <c r="E247" s="523"/>
      <c r="F247" s="524"/>
      <c r="G247" s="524"/>
      <c r="H247" s="523"/>
      <c r="I247" s="525"/>
      <c r="J247" s="525"/>
      <c r="K247" s="488"/>
      <c r="L247" s="488"/>
      <c r="M247" s="488"/>
      <c r="N247" s="488"/>
      <c r="O247" s="485"/>
      <c r="P247" s="485"/>
      <c r="Q247" s="485"/>
      <c r="R247" s="488"/>
      <c r="S247" s="488"/>
      <c r="T247" s="488"/>
      <c r="U247" s="488"/>
      <c r="V247" s="488"/>
      <c r="W247" s="561"/>
      <c r="X247" s="485"/>
      <c r="Y247" s="485"/>
      <c r="Z247" s="485"/>
    </row>
    <row r="248" ht="18.75" customHeight="1">
      <c r="A248" s="485"/>
      <c r="B248" s="523"/>
      <c r="C248" s="523"/>
      <c r="D248" s="523"/>
      <c r="E248" s="523"/>
      <c r="F248" s="524"/>
      <c r="G248" s="524"/>
      <c r="H248" s="523"/>
      <c r="I248" s="525"/>
      <c r="J248" s="525"/>
      <c r="K248" s="488"/>
      <c r="L248" s="488"/>
      <c r="M248" s="488"/>
      <c r="N248" s="488"/>
      <c r="O248" s="485"/>
      <c r="P248" s="485"/>
      <c r="Q248" s="485"/>
      <c r="R248" s="488"/>
      <c r="S248" s="488"/>
      <c r="T248" s="488"/>
      <c r="U248" s="488"/>
      <c r="V248" s="488"/>
      <c r="W248" s="561"/>
      <c r="X248" s="485"/>
      <c r="Y248" s="485"/>
      <c r="Z248" s="485"/>
    </row>
    <row r="249" ht="18.75" customHeight="1">
      <c r="A249" s="485"/>
      <c r="B249" s="523"/>
      <c r="C249" s="523"/>
      <c r="D249" s="523"/>
      <c r="E249" s="523"/>
      <c r="F249" s="524"/>
      <c r="G249" s="524"/>
      <c r="H249" s="523"/>
      <c r="I249" s="525"/>
      <c r="J249" s="525"/>
      <c r="K249" s="488"/>
      <c r="L249" s="488"/>
      <c r="M249" s="488"/>
      <c r="N249" s="488"/>
      <c r="O249" s="485"/>
      <c r="P249" s="485"/>
      <c r="Q249" s="485"/>
      <c r="R249" s="488"/>
      <c r="S249" s="488"/>
      <c r="T249" s="488"/>
      <c r="U249" s="488"/>
      <c r="V249" s="488"/>
      <c r="W249" s="561"/>
      <c r="X249" s="485"/>
      <c r="Y249" s="485"/>
      <c r="Z249" s="485"/>
    </row>
    <row r="250" ht="18.75" customHeight="1">
      <c r="A250" s="485"/>
      <c r="B250" s="523"/>
      <c r="C250" s="523"/>
      <c r="D250" s="523"/>
      <c r="E250" s="523"/>
      <c r="F250" s="524"/>
      <c r="G250" s="524"/>
      <c r="H250" s="523"/>
      <c r="I250" s="525"/>
      <c r="J250" s="525"/>
      <c r="K250" s="488"/>
      <c r="L250" s="488"/>
      <c r="M250" s="488"/>
      <c r="N250" s="488"/>
      <c r="O250" s="485"/>
      <c r="P250" s="485"/>
      <c r="Q250" s="485"/>
      <c r="R250" s="488"/>
      <c r="S250" s="488"/>
      <c r="T250" s="488"/>
      <c r="U250" s="488"/>
      <c r="V250" s="488"/>
      <c r="W250" s="561"/>
      <c r="X250" s="485"/>
      <c r="Y250" s="485"/>
      <c r="Z250" s="485"/>
    </row>
    <row r="251" ht="18.75" customHeight="1">
      <c r="A251" s="485"/>
      <c r="B251" s="523"/>
      <c r="C251" s="523"/>
      <c r="D251" s="523"/>
      <c r="E251" s="523"/>
      <c r="F251" s="524"/>
      <c r="G251" s="524"/>
      <c r="H251" s="523"/>
      <c r="I251" s="525"/>
      <c r="J251" s="525"/>
      <c r="K251" s="488"/>
      <c r="L251" s="488"/>
      <c r="M251" s="488"/>
      <c r="N251" s="488"/>
      <c r="O251" s="485"/>
      <c r="P251" s="485"/>
      <c r="Q251" s="485"/>
      <c r="R251" s="488"/>
      <c r="S251" s="488"/>
      <c r="T251" s="488"/>
      <c r="U251" s="488"/>
      <c r="V251" s="488"/>
      <c r="W251" s="561"/>
      <c r="X251" s="485"/>
      <c r="Y251" s="485"/>
      <c r="Z251" s="485"/>
    </row>
    <row r="252" ht="18.75" customHeight="1">
      <c r="A252" s="485"/>
      <c r="B252" s="523"/>
      <c r="C252" s="523"/>
      <c r="D252" s="523"/>
      <c r="E252" s="523"/>
      <c r="F252" s="524"/>
      <c r="G252" s="524"/>
      <c r="H252" s="523"/>
      <c r="I252" s="525"/>
      <c r="J252" s="525"/>
      <c r="K252" s="488"/>
      <c r="L252" s="488"/>
      <c r="M252" s="488"/>
      <c r="N252" s="488"/>
      <c r="O252" s="485"/>
      <c r="P252" s="485"/>
      <c r="Q252" s="485"/>
      <c r="R252" s="488"/>
      <c r="S252" s="488"/>
      <c r="T252" s="488"/>
      <c r="U252" s="488"/>
      <c r="V252" s="488"/>
      <c r="W252" s="561"/>
      <c r="X252" s="485"/>
      <c r="Y252" s="485"/>
      <c r="Z252" s="485"/>
    </row>
    <row r="253" ht="18.75" customHeight="1">
      <c r="A253" s="485"/>
      <c r="B253" s="523"/>
      <c r="C253" s="523"/>
      <c r="D253" s="523"/>
      <c r="E253" s="523"/>
      <c r="F253" s="524"/>
      <c r="G253" s="524"/>
      <c r="H253" s="523"/>
      <c r="I253" s="525"/>
      <c r="J253" s="525"/>
      <c r="K253" s="488"/>
      <c r="L253" s="488"/>
      <c r="M253" s="488"/>
      <c r="N253" s="488"/>
      <c r="O253" s="485"/>
      <c r="P253" s="485"/>
      <c r="Q253" s="485"/>
      <c r="R253" s="488"/>
      <c r="S253" s="488"/>
      <c r="T253" s="488"/>
      <c r="U253" s="488"/>
      <c r="V253" s="488"/>
      <c r="W253" s="561"/>
      <c r="X253" s="485"/>
      <c r="Y253" s="485"/>
      <c r="Z253" s="485"/>
    </row>
    <row r="254" ht="18.75" customHeight="1">
      <c r="A254" s="485"/>
      <c r="B254" s="523"/>
      <c r="C254" s="523"/>
      <c r="D254" s="523"/>
      <c r="E254" s="523"/>
      <c r="F254" s="524"/>
      <c r="G254" s="524"/>
      <c r="H254" s="523"/>
      <c r="I254" s="525"/>
      <c r="J254" s="525"/>
      <c r="K254" s="488"/>
      <c r="L254" s="488"/>
      <c r="M254" s="488"/>
      <c r="N254" s="488"/>
      <c r="O254" s="485"/>
      <c r="P254" s="485"/>
      <c r="Q254" s="485"/>
      <c r="R254" s="488"/>
      <c r="S254" s="488"/>
      <c r="T254" s="488"/>
      <c r="U254" s="488"/>
      <c r="V254" s="488"/>
      <c r="W254" s="561"/>
      <c r="X254" s="485"/>
      <c r="Y254" s="485"/>
      <c r="Z254" s="485"/>
    </row>
    <row r="255" ht="18.75" customHeight="1">
      <c r="A255" s="485"/>
      <c r="B255" s="523"/>
      <c r="C255" s="523"/>
      <c r="D255" s="523"/>
      <c r="E255" s="523"/>
      <c r="F255" s="524"/>
      <c r="G255" s="524"/>
      <c r="H255" s="523"/>
      <c r="I255" s="525"/>
      <c r="J255" s="525"/>
      <c r="K255" s="488"/>
      <c r="L255" s="488"/>
      <c r="M255" s="488"/>
      <c r="N255" s="488"/>
      <c r="O255" s="485"/>
      <c r="P255" s="485"/>
      <c r="Q255" s="485"/>
      <c r="R255" s="488"/>
      <c r="S255" s="488"/>
      <c r="T255" s="488"/>
      <c r="U255" s="488"/>
      <c r="V255" s="488"/>
      <c r="W255" s="561"/>
      <c r="X255" s="485"/>
      <c r="Y255" s="485"/>
      <c r="Z255" s="485"/>
    </row>
    <row r="256" ht="18.75" customHeight="1">
      <c r="A256" s="485"/>
      <c r="B256" s="523"/>
      <c r="C256" s="523"/>
      <c r="D256" s="523"/>
      <c r="E256" s="523"/>
      <c r="F256" s="524"/>
      <c r="G256" s="524"/>
      <c r="H256" s="523"/>
      <c r="I256" s="525"/>
      <c r="J256" s="525"/>
      <c r="K256" s="488"/>
      <c r="L256" s="488"/>
      <c r="M256" s="488"/>
      <c r="N256" s="488"/>
      <c r="O256" s="485"/>
      <c r="P256" s="485"/>
      <c r="Q256" s="485"/>
      <c r="R256" s="488"/>
      <c r="S256" s="488"/>
      <c r="T256" s="488"/>
      <c r="U256" s="488"/>
      <c r="V256" s="488"/>
      <c r="W256" s="561"/>
      <c r="X256" s="485"/>
      <c r="Y256" s="485"/>
      <c r="Z256" s="485"/>
    </row>
    <row r="257" ht="18.75" customHeight="1">
      <c r="A257" s="485"/>
      <c r="B257" s="523"/>
      <c r="C257" s="523"/>
      <c r="D257" s="523"/>
      <c r="E257" s="523"/>
      <c r="F257" s="524"/>
      <c r="G257" s="524"/>
      <c r="H257" s="523"/>
      <c r="I257" s="525"/>
      <c r="J257" s="525"/>
      <c r="K257" s="488"/>
      <c r="L257" s="488"/>
      <c r="M257" s="488"/>
      <c r="N257" s="488"/>
      <c r="O257" s="485"/>
      <c r="P257" s="485"/>
      <c r="Q257" s="485"/>
      <c r="R257" s="488"/>
      <c r="S257" s="488"/>
      <c r="T257" s="488"/>
      <c r="U257" s="488"/>
      <c r="V257" s="488"/>
      <c r="W257" s="561"/>
      <c r="X257" s="485"/>
      <c r="Y257" s="485"/>
      <c r="Z257" s="485"/>
    </row>
    <row r="258" ht="18.75" customHeight="1">
      <c r="A258" s="485"/>
      <c r="B258" s="523"/>
      <c r="C258" s="523"/>
      <c r="D258" s="523"/>
      <c r="E258" s="523"/>
      <c r="F258" s="524"/>
      <c r="G258" s="524"/>
      <c r="H258" s="523"/>
      <c r="I258" s="525"/>
      <c r="J258" s="525"/>
      <c r="K258" s="488"/>
      <c r="L258" s="488"/>
      <c r="M258" s="488"/>
      <c r="N258" s="488"/>
      <c r="O258" s="485"/>
      <c r="P258" s="485"/>
      <c r="Q258" s="485"/>
      <c r="R258" s="488"/>
      <c r="S258" s="488"/>
      <c r="T258" s="488"/>
      <c r="U258" s="488"/>
      <c r="V258" s="488"/>
      <c r="W258" s="561"/>
      <c r="X258" s="485"/>
      <c r="Y258" s="485"/>
      <c r="Z258" s="485"/>
    </row>
    <row r="259" ht="18.75" customHeight="1">
      <c r="A259" s="485"/>
      <c r="B259" s="523"/>
      <c r="C259" s="523"/>
      <c r="D259" s="523"/>
      <c r="E259" s="523"/>
      <c r="F259" s="524"/>
      <c r="G259" s="524"/>
      <c r="H259" s="523"/>
      <c r="I259" s="525"/>
      <c r="J259" s="525"/>
      <c r="K259" s="488"/>
      <c r="L259" s="488"/>
      <c r="M259" s="488"/>
      <c r="N259" s="488"/>
      <c r="O259" s="485"/>
      <c r="P259" s="485"/>
      <c r="Q259" s="485"/>
      <c r="R259" s="488"/>
      <c r="S259" s="488"/>
      <c r="T259" s="488"/>
      <c r="U259" s="488"/>
      <c r="V259" s="488"/>
      <c r="W259" s="561"/>
      <c r="X259" s="485"/>
      <c r="Y259" s="485"/>
      <c r="Z259" s="485"/>
    </row>
    <row r="260" ht="18.75" customHeight="1">
      <c r="A260" s="485"/>
      <c r="B260" s="523"/>
      <c r="C260" s="523"/>
      <c r="D260" s="523"/>
      <c r="E260" s="523"/>
      <c r="F260" s="524"/>
      <c r="G260" s="524"/>
      <c r="H260" s="523"/>
      <c r="I260" s="525"/>
      <c r="J260" s="525"/>
      <c r="K260" s="488"/>
      <c r="L260" s="488"/>
      <c r="M260" s="488"/>
      <c r="N260" s="488"/>
      <c r="O260" s="485"/>
      <c r="P260" s="485"/>
      <c r="Q260" s="485"/>
      <c r="R260" s="488"/>
      <c r="S260" s="488"/>
      <c r="T260" s="488"/>
      <c r="U260" s="488"/>
      <c r="V260" s="488"/>
      <c r="W260" s="561"/>
      <c r="X260" s="485"/>
      <c r="Y260" s="485"/>
      <c r="Z260" s="485"/>
    </row>
    <row r="261" ht="18.75" customHeight="1">
      <c r="A261" s="485"/>
      <c r="B261" s="523"/>
      <c r="C261" s="523"/>
      <c r="D261" s="523"/>
      <c r="E261" s="523"/>
      <c r="F261" s="524"/>
      <c r="G261" s="524"/>
      <c r="H261" s="523"/>
      <c r="I261" s="525"/>
      <c r="J261" s="525"/>
      <c r="K261" s="488"/>
      <c r="L261" s="488"/>
      <c r="M261" s="488"/>
      <c r="N261" s="488"/>
      <c r="O261" s="485"/>
      <c r="P261" s="485"/>
      <c r="Q261" s="485"/>
      <c r="R261" s="488"/>
      <c r="S261" s="488"/>
      <c r="T261" s="488"/>
      <c r="U261" s="488"/>
      <c r="V261" s="488"/>
      <c r="W261" s="561"/>
      <c r="X261" s="485"/>
      <c r="Y261" s="485"/>
      <c r="Z261" s="485"/>
    </row>
    <row r="262" ht="18.75" customHeight="1">
      <c r="A262" s="485"/>
      <c r="B262" s="523"/>
      <c r="C262" s="523"/>
      <c r="D262" s="523"/>
      <c r="E262" s="523"/>
      <c r="F262" s="524"/>
      <c r="G262" s="524"/>
      <c r="H262" s="523"/>
      <c r="I262" s="525"/>
      <c r="J262" s="525"/>
      <c r="K262" s="488"/>
      <c r="L262" s="488"/>
      <c r="M262" s="488"/>
      <c r="N262" s="488"/>
      <c r="O262" s="485"/>
      <c r="P262" s="485"/>
      <c r="Q262" s="485"/>
      <c r="R262" s="488"/>
      <c r="S262" s="488"/>
      <c r="T262" s="488"/>
      <c r="U262" s="488"/>
      <c r="V262" s="488"/>
      <c r="W262" s="561"/>
      <c r="X262" s="485"/>
      <c r="Y262" s="485"/>
      <c r="Z262" s="485"/>
    </row>
    <row r="263" ht="18.75" customHeight="1">
      <c r="A263" s="485"/>
      <c r="B263" s="523"/>
      <c r="C263" s="523"/>
      <c r="D263" s="523"/>
      <c r="E263" s="523"/>
      <c r="F263" s="524"/>
      <c r="G263" s="524"/>
      <c r="H263" s="523"/>
      <c r="I263" s="525"/>
      <c r="J263" s="525"/>
      <c r="K263" s="488"/>
      <c r="L263" s="488"/>
      <c r="M263" s="488"/>
      <c r="N263" s="488"/>
      <c r="O263" s="485"/>
      <c r="P263" s="485"/>
      <c r="Q263" s="485"/>
      <c r="R263" s="488"/>
      <c r="S263" s="488"/>
      <c r="T263" s="488"/>
      <c r="U263" s="488"/>
      <c r="V263" s="488"/>
      <c r="W263" s="561"/>
      <c r="X263" s="485"/>
      <c r="Y263" s="485"/>
      <c r="Z263" s="485"/>
    </row>
    <row r="264" ht="18.75" customHeight="1">
      <c r="A264" s="485"/>
      <c r="B264" s="523"/>
      <c r="C264" s="523"/>
      <c r="D264" s="523"/>
      <c r="E264" s="523"/>
      <c r="F264" s="524"/>
      <c r="G264" s="524"/>
      <c r="H264" s="523"/>
      <c r="I264" s="525"/>
      <c r="J264" s="525"/>
      <c r="K264" s="488"/>
      <c r="L264" s="488"/>
      <c r="M264" s="488"/>
      <c r="N264" s="488"/>
      <c r="O264" s="485"/>
      <c r="P264" s="485"/>
      <c r="Q264" s="485"/>
      <c r="R264" s="488"/>
      <c r="S264" s="488"/>
      <c r="T264" s="488"/>
      <c r="U264" s="488"/>
      <c r="V264" s="488"/>
      <c r="W264" s="561"/>
      <c r="X264" s="485"/>
      <c r="Y264" s="485"/>
      <c r="Z264" s="485"/>
    </row>
    <row r="265" ht="18.75" customHeight="1">
      <c r="A265" s="485"/>
      <c r="B265" s="523"/>
      <c r="C265" s="523"/>
      <c r="D265" s="523"/>
      <c r="E265" s="523"/>
      <c r="F265" s="524"/>
      <c r="G265" s="524"/>
      <c r="H265" s="523"/>
      <c r="I265" s="525"/>
      <c r="J265" s="525"/>
      <c r="K265" s="488"/>
      <c r="L265" s="488"/>
      <c r="M265" s="488"/>
      <c r="N265" s="488"/>
      <c r="O265" s="485"/>
      <c r="P265" s="485"/>
      <c r="Q265" s="485"/>
      <c r="R265" s="488"/>
      <c r="S265" s="488"/>
      <c r="T265" s="488"/>
      <c r="U265" s="488"/>
      <c r="V265" s="488"/>
      <c r="W265" s="561"/>
      <c r="X265" s="485"/>
      <c r="Y265" s="485"/>
      <c r="Z265" s="485"/>
    </row>
    <row r="266" ht="18.75" customHeight="1">
      <c r="A266" s="485"/>
      <c r="B266" s="523"/>
      <c r="C266" s="523"/>
      <c r="D266" s="523"/>
      <c r="E266" s="523"/>
      <c r="F266" s="524"/>
      <c r="G266" s="524"/>
      <c r="H266" s="523"/>
      <c r="I266" s="525"/>
      <c r="J266" s="525"/>
      <c r="K266" s="488"/>
      <c r="L266" s="488"/>
      <c r="M266" s="488"/>
      <c r="N266" s="488"/>
      <c r="O266" s="485"/>
      <c r="P266" s="485"/>
      <c r="Q266" s="485"/>
      <c r="R266" s="488"/>
      <c r="S266" s="488"/>
      <c r="T266" s="488"/>
      <c r="U266" s="488"/>
      <c r="V266" s="488"/>
      <c r="W266" s="561"/>
      <c r="X266" s="485"/>
      <c r="Y266" s="485"/>
      <c r="Z266" s="485"/>
    </row>
    <row r="267" ht="18.75" customHeight="1">
      <c r="A267" s="485"/>
      <c r="B267" s="523"/>
      <c r="C267" s="523"/>
      <c r="D267" s="523"/>
      <c r="E267" s="523"/>
      <c r="F267" s="524"/>
      <c r="G267" s="524"/>
      <c r="H267" s="523"/>
      <c r="I267" s="525"/>
      <c r="J267" s="525"/>
      <c r="K267" s="488"/>
      <c r="L267" s="488"/>
      <c r="M267" s="488"/>
      <c r="N267" s="488"/>
      <c r="O267" s="485"/>
      <c r="P267" s="485"/>
      <c r="Q267" s="485"/>
      <c r="R267" s="488"/>
      <c r="S267" s="488"/>
      <c r="T267" s="488"/>
      <c r="U267" s="488"/>
      <c r="V267" s="488"/>
      <c r="W267" s="561"/>
      <c r="X267" s="485"/>
      <c r="Y267" s="485"/>
      <c r="Z267" s="485"/>
    </row>
    <row r="268" ht="18.75" customHeight="1">
      <c r="A268" s="485"/>
      <c r="B268" s="523"/>
      <c r="C268" s="523"/>
      <c r="D268" s="523"/>
      <c r="E268" s="523"/>
      <c r="F268" s="524"/>
      <c r="G268" s="524"/>
      <c r="H268" s="523"/>
      <c r="I268" s="525"/>
      <c r="J268" s="525"/>
      <c r="K268" s="488"/>
      <c r="L268" s="488"/>
      <c r="M268" s="488"/>
      <c r="N268" s="488"/>
      <c r="O268" s="485"/>
      <c r="P268" s="485"/>
      <c r="Q268" s="485"/>
      <c r="R268" s="488"/>
      <c r="S268" s="488"/>
      <c r="T268" s="488"/>
      <c r="U268" s="488"/>
      <c r="V268" s="488"/>
      <c r="W268" s="561"/>
      <c r="X268" s="485"/>
      <c r="Y268" s="485"/>
      <c r="Z268" s="485"/>
    </row>
    <row r="269" ht="18.75" customHeight="1">
      <c r="A269" s="485"/>
      <c r="B269" s="523"/>
      <c r="C269" s="523"/>
      <c r="D269" s="523"/>
      <c r="E269" s="523"/>
      <c r="F269" s="524"/>
      <c r="G269" s="524"/>
      <c r="H269" s="523"/>
      <c r="I269" s="525"/>
      <c r="J269" s="525"/>
      <c r="K269" s="488"/>
      <c r="L269" s="488"/>
      <c r="M269" s="488"/>
      <c r="N269" s="488"/>
      <c r="O269" s="485"/>
      <c r="P269" s="485"/>
      <c r="Q269" s="485"/>
      <c r="R269" s="488"/>
      <c r="S269" s="488"/>
      <c r="T269" s="488"/>
      <c r="U269" s="488"/>
      <c r="V269" s="488"/>
      <c r="W269" s="561"/>
      <c r="X269" s="485"/>
      <c r="Y269" s="485"/>
      <c r="Z269" s="485"/>
    </row>
    <row r="270" ht="18.75" customHeight="1">
      <c r="A270" s="485"/>
      <c r="B270" s="523"/>
      <c r="C270" s="523"/>
      <c r="D270" s="523"/>
      <c r="E270" s="523"/>
      <c r="F270" s="524"/>
      <c r="G270" s="524"/>
      <c r="H270" s="523"/>
      <c r="I270" s="525"/>
      <c r="J270" s="525"/>
      <c r="K270" s="488"/>
      <c r="L270" s="488"/>
      <c r="M270" s="488"/>
      <c r="N270" s="488"/>
      <c r="O270" s="485"/>
      <c r="P270" s="485"/>
      <c r="Q270" s="485"/>
      <c r="R270" s="488"/>
      <c r="S270" s="488"/>
      <c r="T270" s="488"/>
      <c r="U270" s="488"/>
      <c r="V270" s="488"/>
      <c r="W270" s="561"/>
      <c r="X270" s="485"/>
      <c r="Y270" s="485"/>
      <c r="Z270" s="485"/>
    </row>
    <row r="271" ht="18.75" customHeight="1">
      <c r="A271" s="485"/>
      <c r="B271" s="523"/>
      <c r="C271" s="523"/>
      <c r="D271" s="523"/>
      <c r="E271" s="523"/>
      <c r="F271" s="524"/>
      <c r="G271" s="524"/>
      <c r="H271" s="523"/>
      <c r="I271" s="525"/>
      <c r="J271" s="525"/>
      <c r="K271" s="488"/>
      <c r="L271" s="488"/>
      <c r="M271" s="488"/>
      <c r="N271" s="488"/>
      <c r="O271" s="485"/>
      <c r="P271" s="485"/>
      <c r="Q271" s="485"/>
      <c r="R271" s="488"/>
      <c r="S271" s="488"/>
      <c r="T271" s="488"/>
      <c r="U271" s="488"/>
      <c r="V271" s="488"/>
      <c r="W271" s="561"/>
      <c r="X271" s="485"/>
      <c r="Y271" s="485"/>
      <c r="Z271" s="485"/>
    </row>
    <row r="272" ht="18.75" customHeight="1">
      <c r="A272" s="485"/>
      <c r="B272" s="523"/>
      <c r="C272" s="523"/>
      <c r="D272" s="523"/>
      <c r="E272" s="523"/>
      <c r="F272" s="524"/>
      <c r="G272" s="524"/>
      <c r="H272" s="523"/>
      <c r="I272" s="525"/>
      <c r="J272" s="525"/>
      <c r="K272" s="488"/>
      <c r="L272" s="488"/>
      <c r="M272" s="488"/>
      <c r="N272" s="488"/>
      <c r="O272" s="485"/>
      <c r="P272" s="485"/>
      <c r="Q272" s="485"/>
      <c r="R272" s="488"/>
      <c r="S272" s="488"/>
      <c r="T272" s="488"/>
      <c r="U272" s="488"/>
      <c r="V272" s="488"/>
      <c r="W272" s="561"/>
      <c r="X272" s="485"/>
      <c r="Y272" s="485"/>
      <c r="Z272" s="485"/>
    </row>
    <row r="273" ht="18.75" customHeight="1">
      <c r="A273" s="485"/>
      <c r="B273" s="523"/>
      <c r="C273" s="523"/>
      <c r="D273" s="523"/>
      <c r="E273" s="523"/>
      <c r="F273" s="524"/>
      <c r="G273" s="524"/>
      <c r="H273" s="523"/>
      <c r="I273" s="525"/>
      <c r="J273" s="525"/>
      <c r="K273" s="488"/>
      <c r="L273" s="488"/>
      <c r="M273" s="488"/>
      <c r="N273" s="488"/>
      <c r="O273" s="485"/>
      <c r="P273" s="485"/>
      <c r="Q273" s="485"/>
      <c r="R273" s="488"/>
      <c r="S273" s="488"/>
      <c r="T273" s="488"/>
      <c r="U273" s="488"/>
      <c r="V273" s="488"/>
      <c r="W273" s="561"/>
      <c r="X273" s="485"/>
      <c r="Y273" s="485"/>
      <c r="Z273" s="485"/>
    </row>
    <row r="274" ht="18.75" customHeight="1">
      <c r="A274" s="485"/>
      <c r="B274" s="523"/>
      <c r="C274" s="523"/>
      <c r="D274" s="523"/>
      <c r="E274" s="523"/>
      <c r="F274" s="524"/>
      <c r="G274" s="524"/>
      <c r="H274" s="523"/>
      <c r="I274" s="525"/>
      <c r="J274" s="525"/>
      <c r="K274" s="488"/>
      <c r="L274" s="488"/>
      <c r="M274" s="488"/>
      <c r="N274" s="488"/>
      <c r="O274" s="485"/>
      <c r="P274" s="485"/>
      <c r="Q274" s="485"/>
      <c r="R274" s="488"/>
      <c r="S274" s="488"/>
      <c r="T274" s="488"/>
      <c r="U274" s="488"/>
      <c r="V274" s="488"/>
      <c r="W274" s="561"/>
      <c r="X274" s="485"/>
      <c r="Y274" s="485"/>
      <c r="Z274" s="485"/>
    </row>
    <row r="275" ht="18.75" customHeight="1">
      <c r="A275" s="485"/>
      <c r="B275" s="523"/>
      <c r="C275" s="523"/>
      <c r="D275" s="523"/>
      <c r="E275" s="523"/>
      <c r="F275" s="524"/>
      <c r="G275" s="524"/>
      <c r="H275" s="523"/>
      <c r="I275" s="525"/>
      <c r="J275" s="525"/>
      <c r="K275" s="488"/>
      <c r="L275" s="488"/>
      <c r="M275" s="488"/>
      <c r="N275" s="488"/>
      <c r="O275" s="485"/>
      <c r="P275" s="485"/>
      <c r="Q275" s="485"/>
      <c r="R275" s="488"/>
      <c r="S275" s="488"/>
      <c r="T275" s="488"/>
      <c r="U275" s="488"/>
      <c r="V275" s="488"/>
      <c r="W275" s="561"/>
      <c r="X275" s="485"/>
      <c r="Y275" s="485"/>
      <c r="Z275" s="485"/>
    </row>
    <row r="276" ht="18.75" customHeight="1">
      <c r="A276" s="485"/>
      <c r="B276" s="523"/>
      <c r="C276" s="523"/>
      <c r="D276" s="523"/>
      <c r="E276" s="523"/>
      <c r="F276" s="524"/>
      <c r="G276" s="524"/>
      <c r="H276" s="523"/>
      <c r="I276" s="525"/>
      <c r="J276" s="525"/>
      <c r="K276" s="488"/>
      <c r="L276" s="488"/>
      <c r="M276" s="488"/>
      <c r="N276" s="488"/>
      <c r="O276" s="485"/>
      <c r="P276" s="485"/>
      <c r="Q276" s="485"/>
      <c r="R276" s="488"/>
      <c r="S276" s="488"/>
      <c r="T276" s="488"/>
      <c r="U276" s="488"/>
      <c r="V276" s="488"/>
      <c r="W276" s="561"/>
      <c r="X276" s="485"/>
      <c r="Y276" s="485"/>
      <c r="Z276" s="485"/>
    </row>
    <row r="277" ht="18.75" customHeight="1">
      <c r="A277" s="485"/>
      <c r="B277" s="523"/>
      <c r="C277" s="523"/>
      <c r="D277" s="523"/>
      <c r="E277" s="523"/>
      <c r="F277" s="524"/>
      <c r="G277" s="524"/>
      <c r="H277" s="523"/>
      <c r="I277" s="525"/>
      <c r="J277" s="525"/>
      <c r="K277" s="488"/>
      <c r="L277" s="488"/>
      <c r="M277" s="488"/>
      <c r="N277" s="488"/>
      <c r="O277" s="485"/>
      <c r="P277" s="485"/>
      <c r="Q277" s="485"/>
      <c r="R277" s="488"/>
      <c r="S277" s="488"/>
      <c r="T277" s="488"/>
      <c r="U277" s="488"/>
      <c r="V277" s="488"/>
      <c r="W277" s="561"/>
      <c r="X277" s="485"/>
      <c r="Y277" s="485"/>
      <c r="Z277" s="485"/>
    </row>
    <row r="278" ht="18.75" customHeight="1">
      <c r="A278" s="373"/>
      <c r="B278" s="488"/>
      <c r="C278" s="488"/>
      <c r="D278" s="488"/>
      <c r="E278" s="488"/>
      <c r="F278" s="526"/>
      <c r="G278" s="526"/>
      <c r="H278" s="505"/>
      <c r="I278" s="505"/>
      <c r="J278" s="505"/>
      <c r="K278" s="487"/>
      <c r="L278" s="487"/>
      <c r="M278" s="487"/>
      <c r="N278" s="487"/>
      <c r="O278" s="487"/>
      <c r="P278" s="487"/>
      <c r="Q278" s="487"/>
      <c r="R278" s="373"/>
      <c r="S278" s="373"/>
      <c r="T278" s="373"/>
      <c r="U278" s="373"/>
      <c r="V278" s="373"/>
      <c r="W278" s="571"/>
      <c r="X278" s="373"/>
      <c r="Y278" s="373"/>
      <c r="Z278" s="373"/>
    </row>
    <row r="279" ht="18.75" customHeight="1">
      <c r="A279" s="373"/>
      <c r="B279" s="488"/>
      <c r="C279" s="488"/>
      <c r="D279" s="488"/>
      <c r="E279" s="488"/>
      <c r="F279" s="527"/>
      <c r="G279" s="527"/>
      <c r="H279" s="488"/>
      <c r="I279" s="373"/>
      <c r="J279" s="373"/>
      <c r="K279" s="373"/>
      <c r="L279" s="373"/>
      <c r="M279" s="373"/>
      <c r="N279" s="373"/>
      <c r="O279" s="373"/>
      <c r="P279" s="373"/>
      <c r="Q279" s="373"/>
      <c r="R279" s="373"/>
      <c r="S279" s="373"/>
      <c r="T279" s="373"/>
      <c r="U279" s="373"/>
      <c r="V279" s="373"/>
      <c r="W279" s="571"/>
      <c r="X279" s="373"/>
      <c r="Y279" s="373"/>
      <c r="Z279" s="373"/>
    </row>
    <row r="280" ht="18.75" customHeight="1">
      <c r="A280" s="373"/>
      <c r="B280" s="373"/>
      <c r="C280" s="373"/>
      <c r="D280" s="373"/>
      <c r="E280" s="373"/>
      <c r="F280" s="528"/>
      <c r="G280" s="528"/>
      <c r="H280" s="373"/>
      <c r="I280" s="373"/>
      <c r="J280" s="373"/>
      <c r="K280" s="373"/>
      <c r="L280" s="373"/>
      <c r="M280" s="373"/>
      <c r="N280" s="373"/>
      <c r="O280" s="373"/>
      <c r="P280" s="373"/>
      <c r="Q280" s="373"/>
      <c r="R280" s="373"/>
      <c r="S280" s="373"/>
      <c r="T280" s="373"/>
      <c r="U280" s="373"/>
      <c r="V280" s="373"/>
      <c r="W280" s="571"/>
      <c r="X280" s="373"/>
      <c r="Y280" s="373"/>
      <c r="Z280" s="373"/>
    </row>
    <row r="281" ht="18.75" customHeight="1">
      <c r="A281" s="373"/>
      <c r="B281" s="373"/>
      <c r="C281" s="373"/>
      <c r="D281" s="373"/>
      <c r="E281" s="373"/>
      <c r="F281" s="528"/>
      <c r="G281" s="528"/>
      <c r="H281" s="373"/>
      <c r="I281" s="373"/>
      <c r="J281" s="373"/>
      <c r="K281" s="373"/>
      <c r="L281" s="373"/>
      <c r="M281" s="373"/>
      <c r="N281" s="373"/>
      <c r="O281" s="373"/>
      <c r="P281" s="373"/>
      <c r="Q281" s="373"/>
      <c r="R281" s="373"/>
      <c r="S281" s="373"/>
      <c r="T281" s="373"/>
      <c r="U281" s="373"/>
      <c r="V281" s="373"/>
      <c r="W281" s="571"/>
      <c r="X281" s="373"/>
      <c r="Y281" s="373"/>
      <c r="Z281" s="373"/>
    </row>
    <row r="282" ht="18.75" customHeight="1">
      <c r="A282" s="373"/>
      <c r="B282" s="373"/>
      <c r="C282" s="373"/>
      <c r="D282" s="373"/>
      <c r="E282" s="373"/>
      <c r="F282" s="528"/>
      <c r="G282" s="528"/>
      <c r="H282" s="373"/>
      <c r="I282" s="373"/>
      <c r="J282" s="373"/>
      <c r="K282" s="373"/>
      <c r="L282" s="373"/>
      <c r="M282" s="373"/>
      <c r="N282" s="373"/>
      <c r="O282" s="373"/>
      <c r="P282" s="373"/>
      <c r="Q282" s="373"/>
      <c r="R282" s="373"/>
      <c r="S282" s="373"/>
      <c r="T282" s="373"/>
      <c r="U282" s="373"/>
      <c r="V282" s="373"/>
      <c r="W282" s="571"/>
      <c r="X282" s="373"/>
      <c r="Y282" s="373"/>
      <c r="Z282" s="373"/>
    </row>
    <row r="283" ht="18.75" customHeight="1">
      <c r="A283" s="140"/>
      <c r="B283" s="373"/>
      <c r="C283" s="373"/>
      <c r="D283" s="373"/>
      <c r="E283" s="373"/>
      <c r="F283" s="528"/>
      <c r="G283" s="528"/>
      <c r="H283" s="373"/>
      <c r="I283" s="373"/>
      <c r="J283" s="373"/>
      <c r="K283" s="373"/>
      <c r="L283" s="373"/>
      <c r="M283" s="373"/>
      <c r="N283" s="373"/>
      <c r="O283" s="373"/>
      <c r="P283" s="373"/>
      <c r="Q283" s="373"/>
      <c r="R283" s="373"/>
      <c r="S283" s="373"/>
      <c r="T283" s="373"/>
      <c r="U283" s="373"/>
      <c r="V283" s="373"/>
      <c r="W283" s="571"/>
      <c r="X283" s="373"/>
      <c r="Y283" s="373"/>
      <c r="Z283" s="373"/>
    </row>
    <row r="284" ht="18.75" customHeight="1">
      <c r="A284" s="373"/>
      <c r="B284" s="373"/>
      <c r="C284" s="373"/>
      <c r="D284" s="373"/>
      <c r="E284" s="373"/>
      <c r="F284" s="528"/>
      <c r="G284" s="528"/>
      <c r="H284" s="373"/>
      <c r="I284" s="373"/>
      <c r="J284" s="373"/>
      <c r="K284" s="373"/>
      <c r="L284" s="373"/>
      <c r="M284" s="373"/>
      <c r="N284" s="373"/>
      <c r="O284" s="373"/>
      <c r="P284" s="373"/>
      <c r="Q284" s="373"/>
      <c r="R284" s="373"/>
      <c r="S284" s="373"/>
      <c r="T284" s="373"/>
      <c r="U284" s="373"/>
      <c r="V284" s="373"/>
      <c r="W284" s="571"/>
      <c r="X284" s="373"/>
      <c r="Y284" s="373"/>
      <c r="Z284" s="373"/>
    </row>
    <row r="285" ht="18.75" customHeight="1">
      <c r="A285" s="373"/>
      <c r="B285" s="505"/>
      <c r="C285" s="529"/>
      <c r="D285" s="529"/>
      <c r="E285" s="529"/>
      <c r="F285" s="530"/>
      <c r="G285" s="530"/>
      <c r="H285" s="505"/>
      <c r="I285" s="505"/>
      <c r="J285" s="505"/>
      <c r="K285" s="373"/>
      <c r="L285" s="373"/>
      <c r="M285" s="373"/>
      <c r="N285" s="373"/>
      <c r="O285" s="373"/>
      <c r="P285" s="373"/>
      <c r="Q285" s="373"/>
      <c r="R285" s="373"/>
      <c r="S285" s="373"/>
      <c r="T285" s="373"/>
      <c r="U285" s="373"/>
      <c r="V285" s="373"/>
      <c r="W285" s="571"/>
      <c r="X285" s="373"/>
      <c r="Y285" s="373"/>
      <c r="Z285" s="373"/>
    </row>
    <row r="286" ht="18.75" customHeight="1">
      <c r="A286" s="531"/>
      <c r="B286" s="486"/>
      <c r="C286" s="486"/>
      <c r="D286" s="486"/>
      <c r="E286" s="486"/>
      <c r="F286" s="493"/>
      <c r="G286" s="493"/>
      <c r="H286" s="486"/>
      <c r="I286" s="499"/>
      <c r="J286" s="499"/>
      <c r="K286" s="373"/>
      <c r="L286" s="373"/>
      <c r="M286" s="373"/>
      <c r="N286" s="373"/>
      <c r="O286" s="532"/>
      <c r="P286" s="532"/>
      <c r="Q286" s="532"/>
      <c r="R286" s="373"/>
      <c r="S286" s="373"/>
      <c r="T286" s="373"/>
      <c r="U286" s="373"/>
      <c r="V286" s="373"/>
      <c r="W286" s="571"/>
      <c r="X286" s="373"/>
      <c r="Y286" s="373"/>
      <c r="Z286" s="373"/>
    </row>
    <row r="287" ht="18.75" customHeight="1">
      <c r="A287" s="531"/>
      <c r="B287" s="486"/>
      <c r="C287" s="486"/>
      <c r="D287" s="486"/>
      <c r="E287" s="486"/>
      <c r="F287" s="493"/>
      <c r="G287" s="493"/>
      <c r="H287" s="486"/>
      <c r="I287" s="499"/>
      <c r="J287" s="499"/>
      <c r="K287" s="373"/>
      <c r="L287" s="373"/>
      <c r="M287" s="373"/>
      <c r="N287" s="373"/>
      <c r="O287" s="532"/>
      <c r="P287" s="532"/>
      <c r="Q287" s="532"/>
      <c r="R287" s="373"/>
      <c r="S287" s="373"/>
      <c r="T287" s="373"/>
      <c r="U287" s="373"/>
      <c r="V287" s="373"/>
      <c r="W287" s="571"/>
      <c r="X287" s="523"/>
      <c r="Y287" s="523"/>
      <c r="Z287" s="373"/>
    </row>
    <row r="288" ht="18.75" customHeight="1">
      <c r="A288" s="531"/>
      <c r="B288" s="486"/>
      <c r="C288" s="486"/>
      <c r="D288" s="486"/>
      <c r="E288" s="486"/>
      <c r="F288" s="493"/>
      <c r="G288" s="493"/>
      <c r="H288" s="486"/>
      <c r="I288" s="499"/>
      <c r="J288" s="499"/>
      <c r="K288" s="373"/>
      <c r="L288" s="373"/>
      <c r="M288" s="373"/>
      <c r="N288" s="373"/>
      <c r="O288" s="532"/>
      <c r="P288" s="532"/>
      <c r="Q288" s="532"/>
      <c r="R288" s="373"/>
      <c r="S288" s="373"/>
      <c r="T288" s="373"/>
      <c r="U288" s="373"/>
      <c r="V288" s="373"/>
      <c r="W288" s="571"/>
      <c r="X288" s="523"/>
      <c r="Y288" s="523"/>
      <c r="Z288" s="373"/>
    </row>
    <row r="289" ht="18.75" customHeight="1">
      <c r="A289" s="531"/>
      <c r="B289" s="486"/>
      <c r="C289" s="486"/>
      <c r="D289" s="486"/>
      <c r="E289" s="486"/>
      <c r="F289" s="493"/>
      <c r="G289" s="493"/>
      <c r="H289" s="486"/>
      <c r="I289" s="499"/>
      <c r="J289" s="499"/>
      <c r="K289" s="373"/>
      <c r="L289" s="373"/>
      <c r="M289" s="373"/>
      <c r="N289" s="373"/>
      <c r="O289" s="532"/>
      <c r="P289" s="532"/>
      <c r="Q289" s="532"/>
      <c r="R289" s="373"/>
      <c r="S289" s="373"/>
      <c r="T289" s="373"/>
      <c r="U289" s="373"/>
      <c r="V289" s="373"/>
      <c r="W289" s="571"/>
      <c r="X289" s="523"/>
      <c r="Y289" s="523"/>
      <c r="Z289" s="373"/>
    </row>
    <row r="290" ht="18.75" customHeight="1">
      <c r="A290" s="531"/>
      <c r="B290" s="486"/>
      <c r="C290" s="486"/>
      <c r="D290" s="486"/>
      <c r="E290" s="486"/>
      <c r="F290" s="493"/>
      <c r="G290" s="493"/>
      <c r="H290" s="486"/>
      <c r="I290" s="499"/>
      <c r="J290" s="499"/>
      <c r="K290" s="373"/>
      <c r="L290" s="373"/>
      <c r="M290" s="373"/>
      <c r="N290" s="373"/>
      <c r="O290" s="532"/>
      <c r="P290" s="532"/>
      <c r="Q290" s="532"/>
      <c r="R290" s="373"/>
      <c r="S290" s="373"/>
      <c r="T290" s="373"/>
      <c r="U290" s="373"/>
      <c r="V290" s="373"/>
      <c r="W290" s="571"/>
      <c r="X290" s="373"/>
      <c r="Y290" s="373"/>
      <c r="Z290" s="373"/>
    </row>
    <row r="291" ht="18.75" customHeight="1">
      <c r="A291" s="531"/>
      <c r="B291" s="486"/>
      <c r="C291" s="486"/>
      <c r="D291" s="486"/>
      <c r="E291" s="486"/>
      <c r="F291" s="493"/>
      <c r="G291" s="493"/>
      <c r="H291" s="486"/>
      <c r="I291" s="499"/>
      <c r="J291" s="499"/>
      <c r="K291" s="373"/>
      <c r="L291" s="373"/>
      <c r="M291" s="373"/>
      <c r="N291" s="373"/>
      <c r="O291" s="532"/>
      <c r="P291" s="532"/>
      <c r="Q291" s="532"/>
      <c r="R291" s="373"/>
      <c r="S291" s="373"/>
      <c r="T291" s="373"/>
      <c r="U291" s="373"/>
      <c r="V291" s="373"/>
      <c r="W291" s="571"/>
      <c r="X291" s="373"/>
      <c r="Y291" s="373"/>
      <c r="Z291" s="373"/>
    </row>
    <row r="292" ht="18.75" customHeight="1">
      <c r="A292" s="531"/>
      <c r="B292" s="486"/>
      <c r="C292" s="486"/>
      <c r="D292" s="486"/>
      <c r="E292" s="486"/>
      <c r="F292" s="493"/>
      <c r="G292" s="493"/>
      <c r="H292" s="486"/>
      <c r="I292" s="499"/>
      <c r="J292" s="499"/>
      <c r="K292" s="373"/>
      <c r="L292" s="373"/>
      <c r="M292" s="373"/>
      <c r="N292" s="373"/>
      <c r="O292" s="532"/>
      <c r="P292" s="532"/>
      <c r="Q292" s="532"/>
      <c r="R292" s="373"/>
      <c r="S292" s="373"/>
      <c r="T292" s="373"/>
      <c r="U292" s="373"/>
      <c r="V292" s="373"/>
      <c r="W292" s="571"/>
      <c r="X292" s="373"/>
      <c r="Y292" s="373"/>
      <c r="Z292" s="373"/>
    </row>
    <row r="293" ht="18.75" customHeight="1">
      <c r="A293" s="531"/>
      <c r="B293" s="486"/>
      <c r="C293" s="486"/>
      <c r="D293" s="486"/>
      <c r="E293" s="486"/>
      <c r="F293" s="493"/>
      <c r="G293" s="493"/>
      <c r="H293" s="486"/>
      <c r="I293" s="499"/>
      <c r="J293" s="499"/>
      <c r="K293" s="373"/>
      <c r="L293" s="373"/>
      <c r="M293" s="373"/>
      <c r="N293" s="373"/>
      <c r="O293" s="532"/>
      <c r="P293" s="532"/>
      <c r="Q293" s="532"/>
      <c r="R293" s="373"/>
      <c r="S293" s="373"/>
      <c r="T293" s="373"/>
      <c r="U293" s="373"/>
      <c r="V293" s="373"/>
      <c r="W293" s="571"/>
      <c r="X293" s="373"/>
      <c r="Y293" s="373"/>
      <c r="Z293" s="373"/>
    </row>
    <row r="294" ht="18.75" customHeight="1">
      <c r="A294" s="531"/>
      <c r="B294" s="486"/>
      <c r="C294" s="486"/>
      <c r="D294" s="486"/>
      <c r="E294" s="486"/>
      <c r="F294" s="493"/>
      <c r="G294" s="493"/>
      <c r="H294" s="486"/>
      <c r="I294" s="499"/>
      <c r="J294" s="499"/>
      <c r="K294" s="373"/>
      <c r="L294" s="373"/>
      <c r="M294" s="373"/>
      <c r="N294" s="373"/>
      <c r="O294" s="532"/>
      <c r="P294" s="532"/>
      <c r="Q294" s="532"/>
      <c r="R294" s="373"/>
      <c r="S294" s="373"/>
      <c r="T294" s="373"/>
      <c r="U294" s="373"/>
      <c r="V294" s="373"/>
      <c r="W294" s="571"/>
      <c r="X294" s="373"/>
      <c r="Y294" s="373"/>
      <c r="Z294" s="373"/>
    </row>
    <row r="295" ht="18.75" customHeight="1">
      <c r="A295" s="531"/>
      <c r="B295" s="486"/>
      <c r="C295" s="486"/>
      <c r="D295" s="486"/>
      <c r="E295" s="486"/>
      <c r="F295" s="493"/>
      <c r="G295" s="493"/>
      <c r="H295" s="486"/>
      <c r="I295" s="499"/>
      <c r="J295" s="499"/>
      <c r="K295" s="373"/>
      <c r="L295" s="373"/>
      <c r="M295" s="373"/>
      <c r="N295" s="373"/>
      <c r="O295" s="373"/>
      <c r="P295" s="373"/>
      <c r="Q295" s="373"/>
      <c r="R295" s="373"/>
      <c r="S295" s="373"/>
      <c r="T295" s="373"/>
      <c r="U295" s="373"/>
      <c r="V295" s="373"/>
      <c r="W295" s="572"/>
      <c r="X295" s="373"/>
      <c r="Y295" s="373"/>
      <c r="Z295" s="373"/>
    </row>
    <row r="296" ht="18.75" customHeight="1">
      <c r="A296" s="531"/>
      <c r="B296" s="373"/>
      <c r="C296" s="373"/>
      <c r="D296" s="373"/>
      <c r="E296" s="373"/>
      <c r="F296" s="530"/>
      <c r="G296" s="530"/>
      <c r="H296" s="373"/>
      <c r="I296" s="534"/>
      <c r="J296" s="534"/>
      <c r="K296" s="373"/>
      <c r="L296" s="373"/>
      <c r="M296" s="373"/>
      <c r="N296" s="373"/>
      <c r="O296" s="373"/>
      <c r="P296" s="373"/>
      <c r="Q296" s="373"/>
      <c r="R296" s="373"/>
      <c r="S296" s="373"/>
      <c r="T296" s="373"/>
      <c r="U296" s="373"/>
      <c r="V296" s="373"/>
      <c r="W296" s="572"/>
      <c r="X296" s="373"/>
      <c r="Y296" s="373"/>
      <c r="Z296" s="373"/>
    </row>
    <row r="297" ht="18.75" customHeight="1">
      <c r="A297" s="373"/>
      <c r="B297" s="373"/>
      <c r="C297" s="373"/>
      <c r="D297" s="373"/>
      <c r="E297" s="373"/>
      <c r="F297" s="528"/>
      <c r="G297" s="528"/>
      <c r="H297" s="373"/>
      <c r="I297" s="373"/>
      <c r="J297" s="373"/>
      <c r="K297" s="373"/>
      <c r="L297" s="373"/>
      <c r="M297" s="373"/>
      <c r="N297" s="373"/>
      <c r="O297" s="373"/>
      <c r="P297" s="373"/>
      <c r="Q297" s="373"/>
      <c r="R297" s="373"/>
      <c r="S297" s="373"/>
      <c r="T297" s="373"/>
      <c r="U297" s="373"/>
      <c r="V297" s="373"/>
      <c r="W297" s="572"/>
      <c r="X297" s="373"/>
      <c r="Y297" s="373"/>
      <c r="Z297" s="373"/>
    </row>
    <row r="298" ht="18.75" customHeight="1">
      <c r="A298" s="373"/>
      <c r="B298" s="373"/>
      <c r="C298" s="373"/>
      <c r="D298" s="373"/>
      <c r="E298" s="373"/>
      <c r="F298" s="528"/>
      <c r="G298" s="528"/>
      <c r="H298" s="373"/>
      <c r="I298" s="373"/>
      <c r="J298" s="373"/>
      <c r="K298" s="373"/>
      <c r="L298" s="373"/>
      <c r="M298" s="373"/>
      <c r="N298" s="373"/>
      <c r="O298" s="373"/>
      <c r="P298" s="373"/>
      <c r="Q298" s="373"/>
      <c r="R298" s="373"/>
      <c r="S298" s="373"/>
      <c r="T298" s="373"/>
      <c r="U298" s="373"/>
      <c r="V298" s="373"/>
      <c r="W298" s="572"/>
      <c r="X298" s="373"/>
      <c r="Y298" s="373"/>
      <c r="Z298" s="373"/>
    </row>
    <row r="299" ht="18.75" customHeight="1">
      <c r="A299" s="373"/>
      <c r="B299" s="373"/>
      <c r="C299" s="373"/>
      <c r="D299" s="373"/>
      <c r="E299" s="373"/>
      <c r="F299" s="528"/>
      <c r="G299" s="528"/>
      <c r="H299" s="373"/>
      <c r="I299" s="373"/>
      <c r="J299" s="373"/>
      <c r="K299" s="373"/>
      <c r="L299" s="373"/>
      <c r="M299" s="373"/>
      <c r="N299" s="373"/>
      <c r="O299" s="373"/>
      <c r="P299" s="373"/>
      <c r="Q299" s="373"/>
      <c r="R299" s="373"/>
      <c r="S299" s="373"/>
      <c r="T299" s="373"/>
      <c r="U299" s="373"/>
      <c r="V299" s="373"/>
      <c r="W299" s="572"/>
      <c r="X299" s="373"/>
      <c r="Y299" s="373"/>
      <c r="Z299" s="373"/>
    </row>
    <row r="300" ht="18.75" customHeight="1">
      <c r="A300" s="140"/>
      <c r="B300" s="373"/>
      <c r="C300" s="373"/>
      <c r="D300" s="373"/>
      <c r="E300" s="373"/>
      <c r="F300" s="528"/>
      <c r="G300" s="528"/>
      <c r="H300" s="373"/>
      <c r="I300" s="373"/>
      <c r="J300" s="373"/>
      <c r="K300" s="373"/>
      <c r="L300" s="373"/>
      <c r="M300" s="373"/>
      <c r="N300" s="373"/>
      <c r="O300" s="373"/>
      <c r="P300" s="373"/>
      <c r="Q300" s="373"/>
      <c r="R300" s="373"/>
      <c r="S300" s="373"/>
      <c r="T300" s="373"/>
      <c r="U300" s="373"/>
      <c r="V300" s="373"/>
      <c r="W300" s="572"/>
      <c r="X300" s="373"/>
      <c r="Y300" s="373"/>
      <c r="Z300" s="373"/>
    </row>
    <row r="301" ht="18.75" customHeight="1">
      <c r="A301" s="373"/>
      <c r="B301" s="373"/>
      <c r="C301" s="373"/>
      <c r="D301" s="373"/>
      <c r="E301" s="373"/>
      <c r="F301" s="528"/>
      <c r="G301" s="528"/>
      <c r="H301" s="373"/>
      <c r="I301" s="373"/>
      <c r="J301" s="373"/>
      <c r="K301" s="373"/>
      <c r="L301" s="373"/>
      <c r="M301" s="373"/>
      <c r="N301" s="373"/>
      <c r="O301" s="373"/>
      <c r="P301" s="373"/>
      <c r="Q301" s="373"/>
      <c r="R301" s="373"/>
      <c r="S301" s="373"/>
      <c r="T301" s="373"/>
      <c r="U301" s="373"/>
      <c r="V301" s="373"/>
      <c r="W301" s="572"/>
      <c r="X301" s="373"/>
      <c r="Y301" s="373"/>
      <c r="Z301" s="373"/>
    </row>
    <row r="302" ht="18.75" customHeight="1">
      <c r="A302" s="373"/>
      <c r="B302" s="505"/>
      <c r="C302" s="529"/>
      <c r="D302" s="529"/>
      <c r="E302" s="529"/>
      <c r="F302" s="530"/>
      <c r="G302" s="530"/>
      <c r="H302" s="505"/>
      <c r="I302" s="505"/>
      <c r="J302" s="505"/>
      <c r="K302" s="373"/>
      <c r="L302" s="373"/>
      <c r="M302" s="373"/>
      <c r="N302" s="373"/>
      <c r="O302" s="373"/>
      <c r="P302" s="373"/>
      <c r="Q302" s="373"/>
      <c r="R302" s="373"/>
      <c r="S302" s="373"/>
      <c r="T302" s="373"/>
      <c r="U302" s="373"/>
      <c r="V302" s="373"/>
      <c r="W302" s="572"/>
      <c r="X302" s="373"/>
      <c r="Y302" s="373"/>
      <c r="Z302" s="373"/>
    </row>
    <row r="303" ht="18.75" customHeight="1">
      <c r="A303" s="531"/>
      <c r="B303" s="535"/>
      <c r="C303" s="534"/>
      <c r="D303" s="534"/>
      <c r="E303" s="534"/>
      <c r="F303" s="536"/>
      <c r="G303" s="536"/>
      <c r="H303" s="534"/>
      <c r="I303" s="534"/>
      <c r="J303" s="534"/>
      <c r="K303" s="373"/>
      <c r="L303" s="373"/>
      <c r="M303" s="373"/>
      <c r="N303" s="373"/>
      <c r="O303" s="373"/>
      <c r="P303" s="373"/>
      <c r="Q303" s="373"/>
      <c r="R303" s="373"/>
      <c r="S303" s="373"/>
      <c r="T303" s="373"/>
      <c r="U303" s="373"/>
      <c r="V303" s="373"/>
      <c r="W303" s="572"/>
      <c r="X303" s="373"/>
      <c r="Y303" s="373"/>
      <c r="Z303" s="373"/>
    </row>
    <row r="304" ht="18.75" customHeight="1">
      <c r="A304" s="531"/>
      <c r="B304" s="535"/>
      <c r="C304" s="534"/>
      <c r="D304" s="534"/>
      <c r="E304" s="534"/>
      <c r="F304" s="536"/>
      <c r="G304" s="536"/>
      <c r="H304" s="534"/>
      <c r="I304" s="534"/>
      <c r="J304" s="534"/>
      <c r="K304" s="373"/>
      <c r="L304" s="373"/>
      <c r="M304" s="373"/>
      <c r="N304" s="373"/>
      <c r="O304" s="373"/>
      <c r="P304" s="373"/>
      <c r="Q304" s="373"/>
      <c r="R304" s="373"/>
      <c r="S304" s="373"/>
      <c r="T304" s="373"/>
      <c r="U304" s="373"/>
      <c r="V304" s="373"/>
      <c r="W304" s="572"/>
      <c r="X304" s="373"/>
      <c r="Y304" s="373"/>
      <c r="Z304" s="373"/>
    </row>
    <row r="305" ht="18.75" customHeight="1">
      <c r="A305" s="531"/>
      <c r="B305" s="535"/>
      <c r="C305" s="534"/>
      <c r="D305" s="534"/>
      <c r="E305" s="534"/>
      <c r="F305" s="536"/>
      <c r="G305" s="536"/>
      <c r="H305" s="534"/>
      <c r="I305" s="534"/>
      <c r="J305" s="534"/>
      <c r="K305" s="373"/>
      <c r="L305" s="373"/>
      <c r="M305" s="373"/>
      <c r="N305" s="373"/>
      <c r="O305" s="373"/>
      <c r="P305" s="373"/>
      <c r="Q305" s="373"/>
      <c r="R305" s="373"/>
      <c r="S305" s="373"/>
      <c r="T305" s="373"/>
      <c r="U305" s="373"/>
      <c r="V305" s="373"/>
      <c r="W305" s="572"/>
      <c r="X305" s="373"/>
      <c r="Y305" s="373"/>
      <c r="Z305" s="373"/>
    </row>
    <row r="306" ht="18.75" customHeight="1">
      <c r="A306" s="531"/>
      <c r="B306" s="535"/>
      <c r="C306" s="534"/>
      <c r="D306" s="534"/>
      <c r="E306" s="534"/>
      <c r="F306" s="537"/>
      <c r="G306" s="537"/>
      <c r="H306" s="534"/>
      <c r="I306" s="534"/>
      <c r="J306" s="534"/>
      <c r="K306" s="373"/>
      <c r="L306" s="373"/>
      <c r="M306" s="373"/>
      <c r="N306" s="373"/>
      <c r="O306" s="373"/>
      <c r="P306" s="373"/>
      <c r="Q306" s="373"/>
      <c r="R306" s="373"/>
      <c r="S306" s="373"/>
      <c r="T306" s="373"/>
      <c r="U306" s="373"/>
      <c r="V306" s="373"/>
      <c r="W306" s="573"/>
      <c r="X306" s="373"/>
      <c r="Y306" s="373"/>
      <c r="Z306" s="373"/>
    </row>
    <row r="307" ht="18.75" customHeight="1">
      <c r="A307" s="531"/>
      <c r="B307" s="535"/>
      <c r="C307" s="534"/>
      <c r="D307" s="534"/>
      <c r="E307" s="534"/>
      <c r="F307" s="537"/>
      <c r="G307" s="537"/>
      <c r="H307" s="534"/>
      <c r="I307" s="534"/>
      <c r="J307" s="534"/>
      <c r="K307" s="373"/>
      <c r="L307" s="373"/>
      <c r="M307" s="373"/>
      <c r="N307" s="373"/>
      <c r="O307" s="373"/>
      <c r="P307" s="373"/>
      <c r="Q307" s="373"/>
      <c r="R307" s="373"/>
      <c r="S307" s="373"/>
      <c r="T307" s="373"/>
      <c r="U307" s="373"/>
      <c r="V307" s="373"/>
      <c r="W307" s="572"/>
      <c r="X307" s="373"/>
      <c r="Y307" s="373"/>
      <c r="Z307" s="373"/>
    </row>
    <row r="308" ht="18.75" customHeight="1">
      <c r="A308" s="531"/>
      <c r="B308" s="535"/>
      <c r="C308" s="538"/>
      <c r="D308" s="534"/>
      <c r="E308" s="534"/>
      <c r="F308" s="537"/>
      <c r="G308" s="537"/>
      <c r="H308" s="534"/>
      <c r="I308" s="534"/>
      <c r="J308" s="534"/>
      <c r="K308" s="373"/>
      <c r="L308" s="373"/>
      <c r="M308" s="373"/>
      <c r="N308" s="373"/>
      <c r="O308" s="373"/>
      <c r="P308" s="373"/>
      <c r="Q308" s="373"/>
      <c r="R308" s="373"/>
      <c r="S308" s="373"/>
      <c r="T308" s="373"/>
      <c r="U308" s="373"/>
      <c r="V308" s="373"/>
      <c r="W308" s="572"/>
      <c r="X308" s="373"/>
      <c r="Y308" s="373"/>
      <c r="Z308" s="373"/>
    </row>
    <row r="309" ht="18.75" customHeight="1">
      <c r="A309" s="373"/>
      <c r="B309" s="373"/>
      <c r="C309" s="373"/>
      <c r="D309" s="373"/>
      <c r="E309" s="373"/>
      <c r="F309" s="530"/>
      <c r="G309" s="530"/>
      <c r="H309" s="373"/>
      <c r="I309" s="534"/>
      <c r="J309" s="534"/>
      <c r="K309" s="373"/>
      <c r="L309" s="373"/>
      <c r="M309" s="373"/>
      <c r="N309" s="373"/>
      <c r="O309" s="373"/>
      <c r="P309" s="373"/>
      <c r="Q309" s="373"/>
      <c r="R309" s="373"/>
      <c r="S309" s="373"/>
      <c r="T309" s="373"/>
      <c r="U309" s="373"/>
      <c r="V309" s="373"/>
      <c r="W309" s="572"/>
      <c r="X309" s="373"/>
      <c r="Y309" s="373"/>
      <c r="Z309" s="373"/>
    </row>
    <row r="310" ht="18.75" customHeight="1">
      <c r="A310" s="373"/>
      <c r="B310" s="373"/>
      <c r="C310" s="373"/>
      <c r="D310" s="373"/>
      <c r="E310" s="373"/>
      <c r="F310" s="528"/>
      <c r="G310" s="528"/>
      <c r="H310" s="373"/>
      <c r="I310" s="373"/>
      <c r="J310" s="373"/>
      <c r="K310" s="373"/>
      <c r="L310" s="373"/>
      <c r="M310" s="373"/>
      <c r="N310" s="373"/>
      <c r="O310" s="373"/>
      <c r="P310" s="373"/>
      <c r="Q310" s="373"/>
      <c r="R310" s="373"/>
      <c r="S310" s="373"/>
      <c r="T310" s="373"/>
      <c r="U310" s="373"/>
      <c r="V310" s="373"/>
      <c r="W310" s="572"/>
      <c r="X310" s="373"/>
      <c r="Y310" s="373"/>
      <c r="Z310" s="373"/>
    </row>
    <row r="311" ht="18.75" customHeight="1">
      <c r="A311" s="373"/>
      <c r="B311" s="373"/>
      <c r="C311" s="373"/>
      <c r="D311" s="373"/>
      <c r="E311" s="373"/>
      <c r="F311" s="528"/>
      <c r="G311" s="528"/>
      <c r="H311" s="373"/>
      <c r="I311" s="373"/>
      <c r="J311" s="373"/>
      <c r="K311" s="373"/>
      <c r="L311" s="373"/>
      <c r="M311" s="373"/>
      <c r="N311" s="373"/>
      <c r="O311" s="373"/>
      <c r="P311" s="373"/>
      <c r="Q311" s="373"/>
      <c r="R311" s="373"/>
      <c r="S311" s="373"/>
      <c r="T311" s="373"/>
      <c r="U311" s="373"/>
      <c r="V311" s="373"/>
      <c r="W311" s="572"/>
      <c r="X311" s="373"/>
      <c r="Y311" s="373"/>
      <c r="Z311" s="373"/>
    </row>
    <row r="312" ht="18.75" customHeight="1">
      <c r="A312" s="373"/>
      <c r="B312" s="373"/>
      <c r="C312" s="373"/>
      <c r="D312" s="373"/>
      <c r="E312" s="373"/>
      <c r="F312" s="528"/>
      <c r="G312" s="528"/>
      <c r="H312" s="373"/>
      <c r="I312" s="373"/>
      <c r="J312" s="373"/>
      <c r="K312" s="373"/>
      <c r="L312" s="373"/>
      <c r="M312" s="373"/>
      <c r="N312" s="373"/>
      <c r="O312" s="373"/>
      <c r="P312" s="373"/>
      <c r="Q312" s="373"/>
      <c r="R312" s="373"/>
      <c r="S312" s="373"/>
      <c r="T312" s="373"/>
      <c r="U312" s="373"/>
      <c r="V312" s="373"/>
      <c r="W312" s="572"/>
      <c r="X312" s="373"/>
      <c r="Y312" s="373"/>
      <c r="Z312" s="373"/>
    </row>
    <row r="313" ht="18.75" customHeight="1">
      <c r="A313" s="539"/>
      <c r="B313" s="373"/>
      <c r="C313" s="373"/>
      <c r="D313" s="373"/>
      <c r="E313" s="373"/>
      <c r="F313" s="528"/>
      <c r="G313" s="528"/>
      <c r="H313" s="373"/>
      <c r="I313" s="373"/>
      <c r="J313" s="373"/>
      <c r="K313" s="373"/>
      <c r="L313" s="373"/>
      <c r="M313" s="373"/>
      <c r="N313" s="373"/>
      <c r="O313" s="373"/>
      <c r="P313" s="373"/>
      <c r="Q313" s="373"/>
      <c r="R313" s="373"/>
      <c r="S313" s="373"/>
      <c r="T313" s="373"/>
      <c r="U313" s="373"/>
      <c r="V313" s="373"/>
      <c r="W313" s="572"/>
      <c r="X313" s="373"/>
      <c r="Y313" s="373"/>
      <c r="Z313" s="373"/>
    </row>
    <row r="314" ht="18.75" customHeight="1">
      <c r="A314" s="540"/>
      <c r="B314" s="541"/>
      <c r="C314" s="541"/>
      <c r="D314" s="541"/>
      <c r="E314" s="541"/>
      <c r="F314" s="542"/>
      <c r="G314" s="542"/>
      <c r="H314" s="541"/>
      <c r="I314" s="540"/>
      <c r="J314" s="540"/>
      <c r="K314" s="540"/>
      <c r="L314" s="540"/>
      <c r="M314" s="540"/>
      <c r="N314" s="540"/>
      <c r="O314" s="540"/>
      <c r="P314" s="540"/>
      <c r="Q314" s="540"/>
      <c r="R314" s="540"/>
      <c r="S314" s="540"/>
      <c r="T314" s="540"/>
      <c r="U314" s="540"/>
      <c r="V314" s="540"/>
      <c r="W314" s="572"/>
      <c r="X314" s="540"/>
      <c r="Y314" s="540"/>
      <c r="Z314" s="540"/>
    </row>
    <row r="315" ht="18.75" customHeight="1">
      <c r="A315" s="505"/>
      <c r="B315" s="505"/>
      <c r="C315" s="505"/>
      <c r="D315" s="505"/>
      <c r="E315" s="505"/>
      <c r="F315" s="543"/>
      <c r="G315" s="543"/>
      <c r="H315" s="505"/>
      <c r="I315" s="373"/>
      <c r="J315" s="373"/>
      <c r="K315" s="373"/>
      <c r="L315" s="373"/>
      <c r="M315" s="373"/>
      <c r="N315" s="373"/>
      <c r="O315" s="373"/>
      <c r="P315" s="373"/>
      <c r="Q315" s="373"/>
      <c r="R315" s="373"/>
      <c r="S315" s="373"/>
      <c r="T315" s="373"/>
      <c r="U315" s="373"/>
      <c r="V315" s="373"/>
      <c r="W315" s="572"/>
      <c r="X315" s="373"/>
      <c r="Y315" s="373"/>
      <c r="Z315" s="373"/>
    </row>
    <row r="316" ht="18.75" customHeight="1">
      <c r="A316" s="505"/>
      <c r="B316" s="505"/>
      <c r="C316" s="544"/>
      <c r="D316" s="545"/>
      <c r="E316" s="545"/>
      <c r="F316" s="546"/>
      <c r="G316" s="546"/>
      <c r="H316" s="545"/>
      <c r="I316" s="373"/>
      <c r="J316" s="373"/>
      <c r="K316" s="373"/>
      <c r="L316" s="373"/>
      <c r="M316" s="373"/>
      <c r="N316" s="373"/>
      <c r="O316" s="373"/>
      <c r="P316" s="373"/>
      <c r="Q316" s="373"/>
      <c r="R316" s="373"/>
      <c r="S316" s="373"/>
      <c r="T316" s="373"/>
      <c r="U316" s="373"/>
      <c r="V316" s="373"/>
      <c r="W316" s="572"/>
      <c r="X316" s="373"/>
      <c r="Y316" s="373"/>
      <c r="Z316" s="373"/>
    </row>
    <row r="317" ht="18.75" customHeight="1">
      <c r="A317" s="505"/>
      <c r="B317" s="531"/>
      <c r="C317" s="547"/>
      <c r="D317" s="547"/>
      <c r="E317" s="547"/>
      <c r="F317" s="548"/>
      <c r="G317" s="548"/>
      <c r="H317" s="547"/>
      <c r="I317" s="373"/>
      <c r="J317" s="373"/>
      <c r="K317" s="373"/>
      <c r="L317" s="373"/>
      <c r="M317" s="373"/>
      <c r="N317" s="373"/>
      <c r="O317" s="373"/>
      <c r="P317" s="373"/>
      <c r="Q317" s="373"/>
      <c r="R317" s="373"/>
      <c r="S317" s="373"/>
      <c r="T317" s="373"/>
      <c r="U317" s="373"/>
      <c r="V317" s="373"/>
      <c r="W317" s="572"/>
      <c r="X317" s="373"/>
      <c r="Y317" s="373"/>
      <c r="Z317" s="373"/>
    </row>
    <row r="318" ht="18.75" customHeight="1">
      <c r="A318" s="373"/>
      <c r="B318" s="373"/>
      <c r="C318" s="373"/>
      <c r="D318" s="487" t="s">
        <v>50</v>
      </c>
      <c r="E318" s="487" t="s">
        <v>48</v>
      </c>
      <c r="F318" s="543">
        <f>+D315+E315+F315+H315</f>
        <v>0</v>
      </c>
      <c r="G318" s="530"/>
      <c r="H318" s="373"/>
      <c r="I318" s="373"/>
      <c r="J318" s="373"/>
      <c r="K318" s="373"/>
      <c r="L318" s="373"/>
      <c r="M318" s="373"/>
      <c r="N318" s="373"/>
      <c r="O318" s="373"/>
      <c r="P318" s="373"/>
      <c r="Q318" s="373"/>
      <c r="R318" s="373"/>
      <c r="S318" s="373"/>
      <c r="T318" s="373"/>
      <c r="U318" s="373"/>
      <c r="V318" s="373"/>
      <c r="W318" s="574"/>
      <c r="X318" s="373"/>
      <c r="Y318" s="373"/>
      <c r="Z318" s="373"/>
    </row>
    <row r="319" ht="18.75" customHeight="1">
      <c r="A319" s="373"/>
      <c r="B319" s="373"/>
      <c r="C319" s="373"/>
      <c r="D319" s="538"/>
      <c r="E319" s="487" t="s">
        <v>49</v>
      </c>
      <c r="F319" s="546" t="str">
        <f>+F318/B315</f>
        <v>#DIV/0!</v>
      </c>
      <c r="G319" s="546"/>
      <c r="H319" s="373"/>
      <c r="I319" s="373"/>
      <c r="J319" s="373"/>
      <c r="K319" s="373"/>
      <c r="L319" s="373"/>
      <c r="M319" s="373"/>
      <c r="N319" s="373"/>
      <c r="O319" s="373"/>
      <c r="P319" s="373"/>
      <c r="Q319" s="373"/>
      <c r="R319" s="373"/>
      <c r="S319" s="373"/>
      <c r="T319" s="373"/>
      <c r="U319" s="373"/>
      <c r="V319" s="373"/>
      <c r="W319" s="574"/>
      <c r="X319" s="373"/>
      <c r="Y319" s="373"/>
      <c r="Z319" s="373"/>
    </row>
    <row r="320" ht="18.75" customHeight="1">
      <c r="A320" s="540"/>
      <c r="B320" s="540"/>
      <c r="C320" s="487" t="s">
        <v>51</v>
      </c>
      <c r="D320" s="540"/>
      <c r="E320" s="540"/>
      <c r="F320" s="549"/>
      <c r="G320" s="549"/>
      <c r="H320" s="540"/>
      <c r="I320" s="373"/>
      <c r="J320" s="373"/>
      <c r="K320" s="373"/>
      <c r="L320" s="373"/>
      <c r="M320" s="373"/>
      <c r="N320" s="373"/>
      <c r="O320" s="373"/>
      <c r="P320" s="373"/>
      <c r="Q320" s="373"/>
      <c r="R320" s="373"/>
      <c r="S320" s="373"/>
      <c r="T320" s="373"/>
      <c r="U320" s="373"/>
      <c r="V320" s="373"/>
      <c r="W320" s="573"/>
      <c r="X320" s="373"/>
      <c r="Y320" s="373"/>
      <c r="Z320" s="373"/>
    </row>
    <row r="321" ht="18.75" customHeight="1">
      <c r="A321" s="540"/>
      <c r="B321" s="540"/>
      <c r="C321" s="540"/>
      <c r="D321" s="487" t="s">
        <v>52</v>
      </c>
      <c r="E321" s="540"/>
      <c r="F321" s="549">
        <f>+F320*(F318-F315)</f>
        <v>0</v>
      </c>
      <c r="G321" s="549"/>
      <c r="H321" s="540"/>
      <c r="I321" s="373"/>
      <c r="J321" s="373"/>
      <c r="K321" s="373"/>
      <c r="L321" s="373"/>
      <c r="M321" s="373"/>
      <c r="N321" s="373"/>
      <c r="O321" s="373"/>
      <c r="P321" s="373"/>
      <c r="Q321" s="373"/>
      <c r="R321" s="373"/>
      <c r="S321" s="373"/>
      <c r="T321" s="373"/>
      <c r="U321" s="373"/>
      <c r="V321" s="373"/>
      <c r="W321" s="571"/>
      <c r="X321" s="373"/>
      <c r="Y321" s="373"/>
      <c r="Z321" s="373"/>
    </row>
    <row r="322" ht="18.75" customHeight="1">
      <c r="A322" s="373"/>
      <c r="B322" s="373"/>
      <c r="C322" s="373"/>
      <c r="D322" s="373"/>
      <c r="E322" s="373"/>
      <c r="F322" s="528"/>
      <c r="G322" s="528"/>
      <c r="H322" s="373"/>
      <c r="I322" s="373"/>
      <c r="J322" s="373"/>
      <c r="K322" s="373"/>
      <c r="L322" s="373"/>
      <c r="M322" s="373"/>
      <c r="N322" s="373"/>
      <c r="O322" s="373"/>
      <c r="P322" s="373"/>
      <c r="Q322" s="373"/>
      <c r="R322" s="373"/>
      <c r="S322" s="373"/>
      <c r="T322" s="373"/>
      <c r="U322" s="373"/>
      <c r="V322" s="373"/>
      <c r="W322" s="571"/>
      <c r="X322" s="373"/>
      <c r="Y322" s="373"/>
      <c r="Z322" s="373"/>
    </row>
    <row r="323" ht="18.75" customHeight="1">
      <c r="A323" s="373"/>
      <c r="B323" s="373"/>
      <c r="C323" s="373"/>
      <c r="D323" s="373"/>
      <c r="E323" s="373"/>
      <c r="F323" s="528"/>
      <c r="G323" s="528"/>
      <c r="H323" s="373"/>
      <c r="I323" s="373"/>
      <c r="J323" s="373"/>
      <c r="K323" s="373"/>
      <c r="L323" s="373"/>
      <c r="M323" s="373"/>
      <c r="N323" s="373"/>
      <c r="O323" s="373"/>
      <c r="P323" s="373"/>
      <c r="Q323" s="373"/>
      <c r="R323" s="373"/>
      <c r="S323" s="373"/>
      <c r="T323" s="373"/>
      <c r="U323" s="373"/>
      <c r="V323" s="373"/>
      <c r="W323" s="571"/>
      <c r="X323" s="373"/>
      <c r="Y323" s="373"/>
      <c r="Z323" s="373"/>
    </row>
    <row r="324" ht="18.75" customHeight="1">
      <c r="A324" s="373"/>
      <c r="B324" s="373"/>
      <c r="C324" s="373"/>
      <c r="D324" s="373"/>
      <c r="E324" s="373"/>
      <c r="F324" s="528"/>
      <c r="G324" s="528"/>
      <c r="H324" s="373"/>
      <c r="I324" s="373"/>
      <c r="J324" s="373"/>
      <c r="K324" s="373"/>
      <c r="L324" s="373"/>
      <c r="M324" s="373"/>
      <c r="N324" s="373"/>
      <c r="O324" s="373"/>
      <c r="P324" s="373"/>
      <c r="Q324" s="373"/>
      <c r="R324" s="373"/>
      <c r="S324" s="373"/>
      <c r="T324" s="373"/>
      <c r="U324" s="373"/>
      <c r="V324" s="373"/>
      <c r="W324" s="571"/>
      <c r="X324" s="373"/>
      <c r="Y324" s="373"/>
      <c r="Z324" s="373"/>
    </row>
    <row r="325" ht="18.75" customHeight="1">
      <c r="A325" s="373"/>
      <c r="B325" s="373"/>
      <c r="C325" s="373"/>
      <c r="D325" s="373"/>
      <c r="E325" s="373"/>
      <c r="F325" s="528"/>
      <c r="G325" s="528"/>
      <c r="H325" s="373"/>
      <c r="I325" s="373"/>
      <c r="J325" s="373"/>
      <c r="K325" s="373"/>
      <c r="L325" s="373"/>
      <c r="M325" s="373"/>
      <c r="N325" s="373"/>
      <c r="O325" s="373"/>
      <c r="P325" s="373"/>
      <c r="Q325" s="373"/>
      <c r="R325" s="373"/>
      <c r="S325" s="373"/>
      <c r="T325" s="373"/>
      <c r="U325" s="373"/>
      <c r="V325" s="373"/>
      <c r="W325" s="571"/>
      <c r="X325" s="373"/>
      <c r="Y325" s="373"/>
      <c r="Z325" s="373"/>
    </row>
    <row r="326" ht="18.75" customHeight="1">
      <c r="A326" s="373"/>
      <c r="B326" s="373"/>
      <c r="C326" s="373"/>
      <c r="D326" s="373"/>
      <c r="E326" s="373"/>
      <c r="F326" s="528"/>
      <c r="G326" s="528"/>
      <c r="H326" s="373"/>
      <c r="I326" s="373"/>
      <c r="J326" s="373"/>
      <c r="K326" s="373"/>
      <c r="L326" s="373"/>
      <c r="M326" s="373"/>
      <c r="N326" s="373"/>
      <c r="O326" s="373"/>
      <c r="P326" s="373"/>
      <c r="Q326" s="373"/>
      <c r="R326" s="373"/>
      <c r="S326" s="373"/>
      <c r="T326" s="373"/>
      <c r="U326" s="373"/>
      <c r="V326" s="373"/>
      <c r="W326" s="571"/>
      <c r="X326" s="373"/>
      <c r="Y326" s="373"/>
      <c r="Z326" s="373"/>
    </row>
    <row r="327" ht="18.75" customHeight="1">
      <c r="A327" s="373"/>
      <c r="B327" s="373"/>
      <c r="C327" s="373"/>
      <c r="D327" s="373"/>
      <c r="E327" s="373"/>
      <c r="F327" s="528"/>
      <c r="G327" s="528"/>
      <c r="H327" s="373"/>
      <c r="I327" s="373"/>
      <c r="J327" s="373"/>
      <c r="K327" s="373"/>
      <c r="L327" s="373"/>
      <c r="M327" s="373"/>
      <c r="N327" s="373"/>
      <c r="O327" s="373"/>
      <c r="P327" s="373"/>
      <c r="Q327" s="373"/>
      <c r="R327" s="373"/>
      <c r="S327" s="373"/>
      <c r="T327" s="373"/>
      <c r="U327" s="373"/>
      <c r="V327" s="373"/>
      <c r="W327" s="571"/>
      <c r="X327" s="373"/>
      <c r="Y327" s="373"/>
      <c r="Z327" s="373"/>
    </row>
    <row r="328" ht="18.75" customHeight="1">
      <c r="A328" s="373"/>
      <c r="B328" s="373"/>
      <c r="C328" s="373"/>
      <c r="D328" s="373"/>
      <c r="E328" s="373"/>
      <c r="F328" s="528"/>
      <c r="G328" s="528"/>
      <c r="H328" s="373"/>
      <c r="I328" s="373"/>
      <c r="J328" s="373"/>
      <c r="K328" s="373"/>
      <c r="L328" s="373"/>
      <c r="M328" s="373"/>
      <c r="N328" s="373"/>
      <c r="O328" s="373"/>
      <c r="P328" s="373"/>
      <c r="Q328" s="373"/>
      <c r="R328" s="373"/>
      <c r="S328" s="373"/>
      <c r="T328" s="373"/>
      <c r="U328" s="373"/>
      <c r="V328" s="373"/>
      <c r="W328" s="571"/>
      <c r="X328" s="373"/>
      <c r="Y328" s="373"/>
      <c r="Z328" s="373"/>
    </row>
    <row r="329" ht="18.75" customHeight="1">
      <c r="A329" s="373"/>
      <c r="B329" s="373"/>
      <c r="C329" s="373"/>
      <c r="D329" s="373"/>
      <c r="E329" s="373"/>
      <c r="F329" s="528"/>
      <c r="G329" s="528"/>
      <c r="H329" s="373"/>
      <c r="I329" s="373"/>
      <c r="J329" s="373"/>
      <c r="K329" s="373"/>
      <c r="L329" s="373"/>
      <c r="M329" s="373"/>
      <c r="N329" s="373"/>
      <c r="O329" s="373"/>
      <c r="P329" s="373"/>
      <c r="Q329" s="373"/>
      <c r="R329" s="373"/>
      <c r="S329" s="373"/>
      <c r="T329" s="373"/>
      <c r="U329" s="373"/>
      <c r="V329" s="373"/>
      <c r="W329" s="571"/>
      <c r="X329" s="373"/>
      <c r="Y329" s="373"/>
      <c r="Z329" s="373"/>
    </row>
    <row r="330" ht="18.75" customHeight="1">
      <c r="A330" s="373"/>
      <c r="B330" s="373"/>
      <c r="C330" s="373"/>
      <c r="D330" s="373"/>
      <c r="E330" s="373"/>
      <c r="F330" s="528"/>
      <c r="G330" s="528"/>
      <c r="H330" s="373"/>
      <c r="I330" s="373"/>
      <c r="J330" s="373"/>
      <c r="K330" s="373"/>
      <c r="L330" s="373"/>
      <c r="M330" s="373"/>
      <c r="N330" s="373"/>
      <c r="O330" s="373"/>
      <c r="P330" s="373"/>
      <c r="Q330" s="373"/>
      <c r="R330" s="373"/>
      <c r="S330" s="373"/>
      <c r="T330" s="373"/>
      <c r="U330" s="373"/>
      <c r="V330" s="373"/>
      <c r="W330" s="571"/>
      <c r="X330" s="373"/>
      <c r="Y330" s="373"/>
      <c r="Z330" s="373"/>
    </row>
    <row r="331" ht="18.75" customHeight="1">
      <c r="A331" s="373"/>
      <c r="B331" s="373"/>
      <c r="C331" s="373"/>
      <c r="D331" s="373"/>
      <c r="E331" s="373"/>
      <c r="F331" s="528"/>
      <c r="G331" s="528"/>
      <c r="H331" s="373"/>
      <c r="I331" s="373"/>
      <c r="J331" s="373"/>
      <c r="K331" s="373"/>
      <c r="L331" s="373"/>
      <c r="M331" s="373"/>
      <c r="N331" s="373"/>
      <c r="O331" s="373"/>
      <c r="P331" s="373"/>
      <c r="Q331" s="373"/>
      <c r="R331" s="373"/>
      <c r="S331" s="373"/>
      <c r="T331" s="373"/>
      <c r="U331" s="373"/>
      <c r="V331" s="373"/>
      <c r="W331" s="571"/>
      <c r="X331" s="373"/>
      <c r="Y331" s="373"/>
      <c r="Z331" s="373"/>
    </row>
    <row r="332" ht="18.75" customHeight="1">
      <c r="A332" s="373"/>
      <c r="B332" s="373"/>
      <c r="C332" s="373"/>
      <c r="D332" s="373"/>
      <c r="E332" s="373"/>
      <c r="F332" s="528"/>
      <c r="G332" s="528"/>
      <c r="H332" s="373"/>
      <c r="I332" s="373"/>
      <c r="J332" s="373"/>
      <c r="K332" s="373"/>
      <c r="L332" s="373"/>
      <c r="M332" s="373"/>
      <c r="N332" s="373"/>
      <c r="O332" s="373"/>
      <c r="P332" s="373"/>
      <c r="Q332" s="373"/>
      <c r="R332" s="373"/>
      <c r="S332" s="373"/>
      <c r="T332" s="373"/>
      <c r="U332" s="373"/>
      <c r="V332" s="373"/>
      <c r="W332" s="571"/>
      <c r="X332" s="373"/>
      <c r="Y332" s="373"/>
      <c r="Z332" s="373"/>
    </row>
    <row r="333" ht="18.75" customHeight="1">
      <c r="A333" s="373"/>
      <c r="B333" s="373"/>
      <c r="C333" s="373"/>
      <c r="D333" s="373"/>
      <c r="E333" s="373"/>
      <c r="F333" s="528"/>
      <c r="G333" s="528"/>
      <c r="H333" s="373"/>
      <c r="I333" s="373"/>
      <c r="J333" s="373"/>
      <c r="K333" s="373"/>
      <c r="L333" s="373"/>
      <c r="M333" s="373"/>
      <c r="N333" s="373"/>
      <c r="O333" s="373"/>
      <c r="P333" s="373"/>
      <c r="Q333" s="373"/>
      <c r="R333" s="373"/>
      <c r="S333" s="373"/>
      <c r="T333" s="373"/>
      <c r="U333" s="373"/>
      <c r="V333" s="373"/>
      <c r="W333" s="571"/>
      <c r="X333" s="373"/>
      <c r="Y333" s="373"/>
      <c r="Z333" s="373"/>
    </row>
    <row r="334" ht="18.75" customHeight="1">
      <c r="A334" s="373"/>
      <c r="B334" s="373"/>
      <c r="C334" s="373"/>
      <c r="D334" s="373"/>
      <c r="E334" s="373"/>
      <c r="F334" s="528"/>
      <c r="G334" s="528"/>
      <c r="H334" s="373"/>
      <c r="I334" s="373"/>
      <c r="J334" s="373"/>
      <c r="K334" s="373"/>
      <c r="L334" s="373"/>
      <c r="M334" s="373"/>
      <c r="N334" s="373"/>
      <c r="O334" s="373"/>
      <c r="P334" s="373"/>
      <c r="Q334" s="373"/>
      <c r="R334" s="373"/>
      <c r="S334" s="373"/>
      <c r="T334" s="373"/>
      <c r="U334" s="373"/>
      <c r="V334" s="373"/>
      <c r="W334" s="571"/>
      <c r="X334" s="373"/>
      <c r="Y334" s="373"/>
      <c r="Z334" s="373"/>
    </row>
    <row r="335" ht="18.75" customHeight="1">
      <c r="A335" s="373"/>
      <c r="B335" s="373"/>
      <c r="C335" s="373"/>
      <c r="D335" s="373"/>
      <c r="E335" s="373"/>
      <c r="F335" s="528"/>
      <c r="G335" s="528"/>
      <c r="H335" s="373"/>
      <c r="I335" s="373"/>
      <c r="J335" s="373"/>
      <c r="K335" s="373"/>
      <c r="L335" s="373"/>
      <c r="M335" s="373"/>
      <c r="N335" s="373"/>
      <c r="O335" s="373"/>
      <c r="P335" s="373"/>
      <c r="Q335" s="373"/>
      <c r="R335" s="373"/>
      <c r="S335" s="373"/>
      <c r="T335" s="373"/>
      <c r="U335" s="373"/>
      <c r="V335" s="373"/>
      <c r="W335" s="571"/>
      <c r="X335" s="373"/>
      <c r="Y335" s="373"/>
      <c r="Z335" s="373"/>
    </row>
    <row r="336" ht="18.75" customHeight="1">
      <c r="A336" s="373"/>
      <c r="B336" s="373"/>
      <c r="C336" s="373"/>
      <c r="D336" s="373"/>
      <c r="E336" s="373"/>
      <c r="F336" s="528"/>
      <c r="G336" s="528"/>
      <c r="H336" s="373"/>
      <c r="I336" s="373"/>
      <c r="J336" s="373"/>
      <c r="K336" s="373"/>
      <c r="L336" s="373"/>
      <c r="M336" s="373"/>
      <c r="N336" s="373"/>
      <c r="O336" s="373"/>
      <c r="P336" s="373"/>
      <c r="Q336" s="373"/>
      <c r="R336" s="373"/>
      <c r="S336" s="373"/>
      <c r="T336" s="373"/>
      <c r="U336" s="373"/>
      <c r="V336" s="373"/>
      <c r="W336" s="571"/>
      <c r="X336" s="373"/>
      <c r="Y336" s="373"/>
      <c r="Z336" s="373"/>
    </row>
    <row r="337" ht="18.75" customHeight="1">
      <c r="A337" s="373"/>
      <c r="B337" s="373"/>
      <c r="C337" s="373"/>
      <c r="D337" s="373"/>
      <c r="E337" s="373"/>
      <c r="F337" s="528"/>
      <c r="G337" s="528"/>
      <c r="H337" s="373"/>
      <c r="I337" s="373"/>
      <c r="J337" s="373"/>
      <c r="K337" s="373"/>
      <c r="L337" s="373"/>
      <c r="M337" s="373"/>
      <c r="N337" s="373"/>
      <c r="O337" s="373"/>
      <c r="P337" s="373"/>
      <c r="Q337" s="373"/>
      <c r="R337" s="373"/>
      <c r="S337" s="373"/>
      <c r="T337" s="373"/>
      <c r="U337" s="373"/>
      <c r="V337" s="373"/>
      <c r="W337" s="571"/>
      <c r="X337" s="373"/>
      <c r="Y337" s="373"/>
      <c r="Z337" s="373"/>
    </row>
    <row r="338" ht="18.75" customHeight="1">
      <c r="A338" s="373"/>
      <c r="B338" s="373"/>
      <c r="C338" s="373"/>
      <c r="D338" s="373"/>
      <c r="E338" s="373"/>
      <c r="F338" s="528"/>
      <c r="G338" s="528"/>
      <c r="H338" s="373"/>
      <c r="I338" s="373"/>
      <c r="J338" s="373"/>
      <c r="K338" s="373"/>
      <c r="L338" s="373"/>
      <c r="M338" s="373"/>
      <c r="N338" s="373"/>
      <c r="O338" s="373"/>
      <c r="P338" s="373"/>
      <c r="Q338" s="373"/>
      <c r="R338" s="373"/>
      <c r="S338" s="373"/>
      <c r="T338" s="373"/>
      <c r="U338" s="373"/>
      <c r="V338" s="373"/>
      <c r="W338" s="571"/>
      <c r="X338" s="373"/>
      <c r="Y338" s="373"/>
      <c r="Z338" s="373"/>
    </row>
    <row r="339" ht="18.75" customHeight="1">
      <c r="A339" s="373"/>
      <c r="B339" s="373"/>
      <c r="C339" s="373"/>
      <c r="D339" s="373"/>
      <c r="E339" s="373"/>
      <c r="F339" s="528"/>
      <c r="G339" s="528"/>
      <c r="H339" s="373"/>
      <c r="I339" s="373"/>
      <c r="J339" s="373"/>
      <c r="K339" s="373"/>
      <c r="L339" s="373"/>
      <c r="M339" s="373"/>
      <c r="N339" s="373"/>
      <c r="O339" s="373"/>
      <c r="P339" s="373"/>
      <c r="Q339" s="373"/>
      <c r="R339" s="373"/>
      <c r="S339" s="373"/>
      <c r="T339" s="373"/>
      <c r="U339" s="373"/>
      <c r="V339" s="373"/>
      <c r="W339" s="571"/>
      <c r="X339" s="373"/>
      <c r="Y339" s="373"/>
      <c r="Z339" s="373"/>
    </row>
    <row r="340" ht="18.75" customHeight="1">
      <c r="A340" s="373"/>
      <c r="B340" s="373"/>
      <c r="C340" s="373"/>
      <c r="D340" s="373"/>
      <c r="E340" s="373"/>
      <c r="F340" s="528"/>
      <c r="G340" s="528"/>
      <c r="H340" s="373"/>
      <c r="I340" s="373"/>
      <c r="J340" s="373"/>
      <c r="K340" s="373"/>
      <c r="L340" s="373"/>
      <c r="M340" s="373"/>
      <c r="N340" s="373"/>
      <c r="O340" s="373"/>
      <c r="P340" s="373"/>
      <c r="Q340" s="373"/>
      <c r="R340" s="373"/>
      <c r="S340" s="373"/>
      <c r="T340" s="373"/>
      <c r="U340" s="373"/>
      <c r="V340" s="373"/>
      <c r="W340" s="571"/>
      <c r="X340" s="373"/>
      <c r="Y340" s="373"/>
      <c r="Z340" s="373"/>
    </row>
    <row r="341" ht="18.75" customHeight="1">
      <c r="A341" s="373"/>
      <c r="B341" s="373"/>
      <c r="C341" s="373"/>
      <c r="D341" s="373"/>
      <c r="E341" s="373"/>
      <c r="F341" s="528"/>
      <c r="G341" s="528"/>
      <c r="H341" s="373"/>
      <c r="I341" s="373"/>
      <c r="J341" s="373"/>
      <c r="K341" s="373"/>
      <c r="L341" s="373"/>
      <c r="M341" s="373"/>
      <c r="N341" s="373"/>
      <c r="O341" s="373"/>
      <c r="P341" s="373"/>
      <c r="Q341" s="373"/>
      <c r="R341" s="373"/>
      <c r="S341" s="373"/>
      <c r="T341" s="373"/>
      <c r="U341" s="373"/>
      <c r="V341" s="373"/>
      <c r="W341" s="571"/>
      <c r="X341" s="373"/>
      <c r="Y341" s="373"/>
      <c r="Z341" s="373"/>
    </row>
    <row r="342" ht="18.75" customHeight="1">
      <c r="A342" s="373"/>
      <c r="B342" s="373"/>
      <c r="C342" s="373"/>
      <c r="D342" s="373"/>
      <c r="E342" s="373"/>
      <c r="F342" s="528"/>
      <c r="G342" s="528"/>
      <c r="H342" s="373"/>
      <c r="I342" s="373"/>
      <c r="J342" s="373"/>
      <c r="K342" s="373"/>
      <c r="L342" s="373"/>
      <c r="M342" s="373"/>
      <c r="N342" s="373"/>
      <c r="O342" s="373"/>
      <c r="P342" s="373"/>
      <c r="Q342" s="373"/>
      <c r="R342" s="373"/>
      <c r="S342" s="373"/>
      <c r="T342" s="373"/>
      <c r="U342" s="373"/>
      <c r="V342" s="373"/>
      <c r="W342" s="571"/>
      <c r="X342" s="373"/>
      <c r="Y342" s="373"/>
      <c r="Z342" s="373"/>
    </row>
    <row r="343" ht="18.75" customHeight="1">
      <c r="A343" s="373"/>
      <c r="B343" s="373"/>
      <c r="C343" s="373"/>
      <c r="D343" s="373"/>
      <c r="E343" s="373"/>
      <c r="F343" s="528"/>
      <c r="G343" s="528"/>
      <c r="H343" s="373"/>
      <c r="I343" s="373"/>
      <c r="J343" s="373"/>
      <c r="K343" s="373"/>
      <c r="L343" s="373"/>
      <c r="M343" s="373"/>
      <c r="N343" s="373"/>
      <c r="O343" s="373"/>
      <c r="P343" s="373"/>
      <c r="Q343" s="373"/>
      <c r="R343" s="373"/>
      <c r="S343" s="373"/>
      <c r="T343" s="373"/>
      <c r="U343" s="373"/>
      <c r="V343" s="373"/>
      <c r="W343" s="571"/>
      <c r="X343" s="373"/>
      <c r="Y343" s="373"/>
      <c r="Z343" s="373"/>
    </row>
    <row r="344" ht="18.75" customHeight="1">
      <c r="A344" s="373"/>
      <c r="B344" s="373"/>
      <c r="C344" s="373"/>
      <c r="D344" s="373"/>
      <c r="E344" s="373"/>
      <c r="F344" s="528"/>
      <c r="G344" s="528"/>
      <c r="H344" s="373"/>
      <c r="I344" s="373"/>
      <c r="J344" s="373"/>
      <c r="K344" s="373"/>
      <c r="L344" s="373"/>
      <c r="M344" s="373"/>
      <c r="N344" s="373"/>
      <c r="O344" s="373"/>
      <c r="P344" s="373"/>
      <c r="Q344" s="373"/>
      <c r="R344" s="373"/>
      <c r="S344" s="373"/>
      <c r="T344" s="373"/>
      <c r="U344" s="373"/>
      <c r="V344" s="373"/>
      <c r="W344" s="571"/>
      <c r="X344" s="373"/>
      <c r="Y344" s="373"/>
      <c r="Z344" s="373"/>
    </row>
    <row r="345" ht="18.75" customHeight="1">
      <c r="A345" s="373"/>
      <c r="B345" s="373"/>
      <c r="C345" s="373"/>
      <c r="D345" s="373"/>
      <c r="E345" s="373"/>
      <c r="F345" s="528"/>
      <c r="G345" s="528"/>
      <c r="H345" s="373"/>
      <c r="I345" s="373"/>
      <c r="J345" s="373"/>
      <c r="K345" s="373"/>
      <c r="L345" s="373"/>
      <c r="M345" s="373"/>
      <c r="N345" s="373"/>
      <c r="O345" s="373"/>
      <c r="P345" s="373"/>
      <c r="Q345" s="373"/>
      <c r="R345" s="373"/>
      <c r="S345" s="373"/>
      <c r="T345" s="373"/>
      <c r="U345" s="373"/>
      <c r="V345" s="373"/>
      <c r="W345" s="571"/>
      <c r="X345" s="373"/>
      <c r="Y345" s="373"/>
      <c r="Z345" s="373"/>
    </row>
    <row r="346" ht="18.75" customHeight="1">
      <c r="A346" s="373"/>
      <c r="B346" s="373"/>
      <c r="C346" s="373"/>
      <c r="D346" s="373"/>
      <c r="E346" s="373"/>
      <c r="F346" s="528"/>
      <c r="G346" s="528"/>
      <c r="H346" s="373"/>
      <c r="I346" s="373"/>
      <c r="J346" s="373"/>
      <c r="K346" s="373"/>
      <c r="L346" s="373"/>
      <c r="M346" s="373"/>
      <c r="N346" s="373"/>
      <c r="O346" s="373"/>
      <c r="P346" s="373"/>
      <c r="Q346" s="373"/>
      <c r="R346" s="373"/>
      <c r="S346" s="373"/>
      <c r="T346" s="373"/>
      <c r="U346" s="373"/>
      <c r="V346" s="373"/>
      <c r="W346" s="571"/>
      <c r="X346" s="373"/>
      <c r="Y346" s="373"/>
      <c r="Z346" s="373"/>
    </row>
    <row r="347" ht="18.75" customHeight="1">
      <c r="A347" s="373"/>
      <c r="B347" s="373"/>
      <c r="C347" s="373"/>
      <c r="D347" s="373"/>
      <c r="E347" s="373"/>
      <c r="F347" s="528"/>
      <c r="G347" s="528"/>
      <c r="H347" s="373"/>
      <c r="I347" s="373"/>
      <c r="J347" s="373"/>
      <c r="K347" s="373"/>
      <c r="L347" s="373"/>
      <c r="M347" s="373"/>
      <c r="N347" s="373"/>
      <c r="O347" s="373"/>
      <c r="P347" s="373"/>
      <c r="Q347" s="373"/>
      <c r="R347" s="373"/>
      <c r="S347" s="373"/>
      <c r="T347" s="373"/>
      <c r="U347" s="373"/>
      <c r="V347" s="373"/>
      <c r="W347" s="571"/>
      <c r="X347" s="373"/>
      <c r="Y347" s="373"/>
      <c r="Z347" s="373"/>
    </row>
    <row r="348" ht="18.75" customHeight="1">
      <c r="A348" s="373"/>
      <c r="B348" s="373"/>
      <c r="C348" s="373"/>
      <c r="D348" s="373"/>
      <c r="E348" s="373"/>
      <c r="F348" s="528"/>
      <c r="G348" s="528"/>
      <c r="H348" s="373"/>
      <c r="I348" s="373"/>
      <c r="J348" s="373"/>
      <c r="K348" s="373"/>
      <c r="L348" s="373"/>
      <c r="M348" s="373"/>
      <c r="N348" s="373"/>
      <c r="O348" s="373"/>
      <c r="P348" s="373"/>
      <c r="Q348" s="373"/>
      <c r="R348" s="373"/>
      <c r="S348" s="373"/>
      <c r="T348" s="373"/>
      <c r="U348" s="373"/>
      <c r="V348" s="373"/>
      <c r="W348" s="571"/>
      <c r="X348" s="373"/>
      <c r="Y348" s="373"/>
      <c r="Z348" s="373"/>
    </row>
    <row r="349" ht="18.75" customHeight="1">
      <c r="A349" s="373"/>
      <c r="B349" s="373"/>
      <c r="C349" s="373"/>
      <c r="D349" s="373"/>
      <c r="E349" s="373"/>
      <c r="F349" s="528"/>
      <c r="G349" s="528"/>
      <c r="H349" s="373"/>
      <c r="I349" s="373"/>
      <c r="J349" s="373"/>
      <c r="K349" s="373"/>
      <c r="L349" s="373"/>
      <c r="M349" s="373"/>
      <c r="N349" s="373"/>
      <c r="O349" s="373"/>
      <c r="P349" s="373"/>
      <c r="Q349" s="373"/>
      <c r="R349" s="373"/>
      <c r="S349" s="373"/>
      <c r="T349" s="373"/>
      <c r="U349" s="373"/>
      <c r="V349" s="373"/>
      <c r="W349" s="571"/>
      <c r="X349" s="373"/>
      <c r="Y349" s="373"/>
      <c r="Z349" s="373"/>
    </row>
    <row r="350" ht="18.75" customHeight="1">
      <c r="A350" s="373"/>
      <c r="B350" s="373"/>
      <c r="C350" s="373"/>
      <c r="D350" s="373"/>
      <c r="E350" s="373"/>
      <c r="F350" s="528"/>
      <c r="G350" s="528"/>
      <c r="H350" s="373"/>
      <c r="I350" s="373"/>
      <c r="J350" s="373"/>
      <c r="K350" s="373"/>
      <c r="L350" s="373"/>
      <c r="M350" s="373"/>
      <c r="N350" s="373"/>
      <c r="O350" s="373"/>
      <c r="P350" s="373"/>
      <c r="Q350" s="373"/>
      <c r="R350" s="373"/>
      <c r="S350" s="373"/>
      <c r="T350" s="373"/>
      <c r="U350" s="373"/>
      <c r="V350" s="373"/>
      <c r="W350" s="571"/>
      <c r="X350" s="373"/>
      <c r="Y350" s="373"/>
      <c r="Z350" s="373"/>
    </row>
    <row r="351" ht="18.75" customHeight="1">
      <c r="A351" s="373"/>
      <c r="B351" s="373"/>
      <c r="C351" s="373"/>
      <c r="D351" s="373"/>
      <c r="E351" s="373"/>
      <c r="F351" s="528"/>
      <c r="G351" s="528"/>
      <c r="H351" s="373"/>
      <c r="I351" s="373"/>
      <c r="J351" s="373"/>
      <c r="K351" s="373"/>
      <c r="L351" s="373"/>
      <c r="M351" s="373"/>
      <c r="N351" s="373"/>
      <c r="O351" s="373"/>
      <c r="P351" s="373"/>
      <c r="Q351" s="373"/>
      <c r="R351" s="373"/>
      <c r="S351" s="373"/>
      <c r="T351" s="373"/>
      <c r="U351" s="373"/>
      <c r="V351" s="373"/>
      <c r="W351" s="571"/>
      <c r="X351" s="373"/>
      <c r="Y351" s="373"/>
      <c r="Z351" s="373"/>
    </row>
    <row r="352" ht="18.75" customHeight="1">
      <c r="A352" s="373"/>
      <c r="B352" s="373"/>
      <c r="C352" s="373"/>
      <c r="D352" s="373"/>
      <c r="E352" s="373"/>
      <c r="F352" s="528"/>
      <c r="G352" s="528"/>
      <c r="H352" s="373"/>
      <c r="I352" s="373"/>
      <c r="J352" s="373"/>
      <c r="K352" s="373"/>
      <c r="L352" s="373"/>
      <c r="M352" s="373"/>
      <c r="N352" s="373"/>
      <c r="O352" s="373"/>
      <c r="P352" s="373"/>
      <c r="Q352" s="373"/>
      <c r="R352" s="373"/>
      <c r="S352" s="373"/>
      <c r="T352" s="373"/>
      <c r="U352" s="373"/>
      <c r="V352" s="373"/>
      <c r="W352" s="571"/>
      <c r="X352" s="373"/>
      <c r="Y352" s="373"/>
      <c r="Z352" s="373"/>
    </row>
    <row r="353" ht="18.75" customHeight="1">
      <c r="A353" s="373"/>
      <c r="B353" s="373"/>
      <c r="C353" s="373"/>
      <c r="D353" s="373"/>
      <c r="E353" s="373"/>
      <c r="F353" s="528"/>
      <c r="G353" s="528"/>
      <c r="H353" s="373"/>
      <c r="I353" s="373"/>
      <c r="J353" s="373"/>
      <c r="K353" s="373"/>
      <c r="L353" s="373"/>
      <c r="M353" s="373"/>
      <c r="N353" s="373"/>
      <c r="O353" s="373"/>
      <c r="P353" s="373"/>
      <c r="Q353" s="373"/>
      <c r="R353" s="373"/>
      <c r="S353" s="373"/>
      <c r="T353" s="373"/>
      <c r="U353" s="373"/>
      <c r="V353" s="373"/>
      <c r="W353" s="571"/>
      <c r="X353" s="373"/>
      <c r="Y353" s="373"/>
      <c r="Z353" s="373"/>
    </row>
    <row r="354" ht="18.75" customHeight="1">
      <c r="A354" s="373"/>
      <c r="B354" s="373"/>
      <c r="C354" s="373"/>
      <c r="D354" s="373"/>
      <c r="E354" s="373"/>
      <c r="F354" s="528"/>
      <c r="G354" s="528"/>
      <c r="H354" s="373"/>
      <c r="I354" s="373"/>
      <c r="J354" s="373"/>
      <c r="K354" s="373"/>
      <c r="L354" s="373"/>
      <c r="M354" s="373"/>
      <c r="N354" s="373"/>
      <c r="O354" s="373"/>
      <c r="P354" s="373"/>
      <c r="Q354" s="373"/>
      <c r="R354" s="373"/>
      <c r="S354" s="373"/>
      <c r="T354" s="373"/>
      <c r="U354" s="373"/>
      <c r="V354" s="373"/>
      <c r="W354" s="571"/>
      <c r="X354" s="373"/>
      <c r="Y354" s="373"/>
      <c r="Z354" s="373"/>
    </row>
    <row r="355" ht="18.75" customHeight="1">
      <c r="A355" s="373"/>
      <c r="B355" s="373"/>
      <c r="C355" s="373"/>
      <c r="D355" s="373"/>
      <c r="E355" s="373"/>
      <c r="F355" s="528"/>
      <c r="G355" s="528"/>
      <c r="H355" s="373"/>
      <c r="I355" s="373"/>
      <c r="J355" s="373"/>
      <c r="K355" s="373"/>
      <c r="L355" s="373"/>
      <c r="M355" s="373"/>
      <c r="N355" s="373"/>
      <c r="O355" s="373"/>
      <c r="P355" s="373"/>
      <c r="Q355" s="373"/>
      <c r="R355" s="373"/>
      <c r="S355" s="373"/>
      <c r="T355" s="373"/>
      <c r="U355" s="373"/>
      <c r="V355" s="373"/>
      <c r="W355" s="571"/>
      <c r="X355" s="373"/>
      <c r="Y355" s="373"/>
      <c r="Z355" s="373"/>
    </row>
    <row r="356" ht="18.75" customHeight="1">
      <c r="A356" s="373"/>
      <c r="B356" s="373"/>
      <c r="C356" s="373"/>
      <c r="D356" s="373"/>
      <c r="E356" s="373"/>
      <c r="F356" s="528"/>
      <c r="G356" s="528"/>
      <c r="H356" s="373"/>
      <c r="I356" s="373"/>
      <c r="J356" s="373"/>
      <c r="K356" s="373"/>
      <c r="L356" s="373"/>
      <c r="M356" s="373"/>
      <c r="N356" s="373"/>
      <c r="O356" s="373"/>
      <c r="P356" s="373"/>
      <c r="Q356" s="373"/>
      <c r="R356" s="373"/>
      <c r="S356" s="373"/>
      <c r="T356" s="373"/>
      <c r="U356" s="373"/>
      <c r="V356" s="373"/>
      <c r="W356" s="571"/>
      <c r="X356" s="373"/>
      <c r="Y356" s="373"/>
      <c r="Z356" s="373"/>
    </row>
    <row r="357" ht="18.75" customHeight="1">
      <c r="A357" s="373"/>
      <c r="B357" s="373"/>
      <c r="C357" s="373"/>
      <c r="D357" s="373"/>
      <c r="E357" s="373"/>
      <c r="F357" s="528"/>
      <c r="G357" s="528"/>
      <c r="H357" s="373"/>
      <c r="I357" s="373"/>
      <c r="J357" s="373"/>
      <c r="K357" s="373"/>
      <c r="L357" s="373"/>
      <c r="M357" s="373"/>
      <c r="N357" s="373"/>
      <c r="O357" s="373"/>
      <c r="P357" s="373"/>
      <c r="Q357" s="373"/>
      <c r="R357" s="373"/>
      <c r="S357" s="373"/>
      <c r="T357" s="373"/>
      <c r="U357" s="373"/>
      <c r="V357" s="373"/>
      <c r="W357" s="571"/>
      <c r="X357" s="373"/>
      <c r="Y357" s="373"/>
      <c r="Z357" s="373"/>
    </row>
    <row r="358" ht="18.75" customHeight="1">
      <c r="A358" s="373"/>
      <c r="B358" s="373"/>
      <c r="C358" s="373"/>
      <c r="D358" s="373"/>
      <c r="E358" s="373"/>
      <c r="F358" s="528"/>
      <c r="G358" s="528"/>
      <c r="H358" s="373"/>
      <c r="I358" s="373"/>
      <c r="J358" s="373"/>
      <c r="K358" s="373"/>
      <c r="L358" s="373"/>
      <c r="M358" s="373"/>
      <c r="N358" s="373"/>
      <c r="O358" s="373"/>
      <c r="P358" s="373"/>
      <c r="Q358" s="373"/>
      <c r="R358" s="373"/>
      <c r="S358" s="373"/>
      <c r="T358" s="373"/>
      <c r="U358" s="373"/>
      <c r="V358" s="373"/>
      <c r="W358" s="571"/>
      <c r="X358" s="373"/>
      <c r="Y358" s="373"/>
      <c r="Z358" s="373"/>
    </row>
    <row r="359" ht="18.75" customHeight="1">
      <c r="A359" s="373"/>
      <c r="B359" s="373"/>
      <c r="C359" s="373"/>
      <c r="D359" s="373"/>
      <c r="E359" s="373"/>
      <c r="F359" s="528"/>
      <c r="G359" s="528"/>
      <c r="H359" s="373"/>
      <c r="I359" s="373"/>
      <c r="J359" s="373"/>
      <c r="K359" s="373"/>
      <c r="L359" s="373"/>
      <c r="M359" s="373"/>
      <c r="N359" s="373"/>
      <c r="O359" s="373"/>
      <c r="P359" s="373"/>
      <c r="Q359" s="373"/>
      <c r="R359" s="373"/>
      <c r="S359" s="373"/>
      <c r="T359" s="373"/>
      <c r="U359" s="373"/>
      <c r="V359" s="373"/>
      <c r="W359" s="571"/>
      <c r="X359" s="373"/>
      <c r="Y359" s="373"/>
      <c r="Z359" s="373"/>
    </row>
    <row r="360" ht="18.75" customHeight="1">
      <c r="A360" s="373"/>
      <c r="B360" s="373"/>
      <c r="C360" s="373"/>
      <c r="D360" s="373"/>
      <c r="E360" s="373"/>
      <c r="F360" s="528"/>
      <c r="G360" s="528"/>
      <c r="H360" s="373"/>
      <c r="I360" s="373"/>
      <c r="J360" s="373"/>
      <c r="K360" s="373"/>
      <c r="L360" s="373"/>
      <c r="M360" s="373"/>
      <c r="N360" s="373"/>
      <c r="O360" s="373"/>
      <c r="P360" s="373"/>
      <c r="Q360" s="373"/>
      <c r="R360" s="373"/>
      <c r="S360" s="373"/>
      <c r="T360" s="373"/>
      <c r="U360" s="373"/>
      <c r="V360" s="373"/>
      <c r="W360" s="571"/>
      <c r="X360" s="373"/>
      <c r="Y360" s="373"/>
      <c r="Z360" s="373"/>
    </row>
    <row r="361" ht="18.75" customHeight="1">
      <c r="A361" s="373"/>
      <c r="B361" s="373"/>
      <c r="C361" s="373"/>
      <c r="D361" s="373"/>
      <c r="E361" s="373"/>
      <c r="F361" s="528"/>
      <c r="G361" s="528"/>
      <c r="H361" s="373"/>
      <c r="I361" s="373"/>
      <c r="J361" s="373"/>
      <c r="K361" s="373"/>
      <c r="L361" s="373"/>
      <c r="M361" s="373"/>
      <c r="N361" s="373"/>
      <c r="O361" s="373"/>
      <c r="P361" s="373"/>
      <c r="Q361" s="373"/>
      <c r="R361" s="373"/>
      <c r="S361" s="373"/>
      <c r="T361" s="373"/>
      <c r="U361" s="373"/>
      <c r="V361" s="373"/>
      <c r="W361" s="571"/>
      <c r="X361" s="373"/>
      <c r="Y361" s="373"/>
      <c r="Z361" s="373"/>
    </row>
    <row r="362" ht="18.75" customHeight="1">
      <c r="A362" s="373"/>
      <c r="B362" s="373"/>
      <c r="C362" s="373"/>
      <c r="D362" s="373"/>
      <c r="E362" s="373"/>
      <c r="F362" s="528"/>
      <c r="G362" s="528"/>
      <c r="H362" s="373"/>
      <c r="I362" s="373"/>
      <c r="J362" s="373"/>
      <c r="K362" s="373"/>
      <c r="L362" s="373"/>
      <c r="M362" s="373"/>
      <c r="N362" s="373"/>
      <c r="O362" s="373"/>
      <c r="P362" s="373"/>
      <c r="Q362" s="373"/>
      <c r="R362" s="373"/>
      <c r="S362" s="373"/>
      <c r="T362" s="373"/>
      <c r="U362" s="373"/>
      <c r="V362" s="373"/>
      <c r="W362" s="571"/>
      <c r="X362" s="373"/>
      <c r="Y362" s="373"/>
      <c r="Z362" s="373"/>
    </row>
    <row r="363" ht="18.75" customHeight="1">
      <c r="A363" s="373"/>
      <c r="B363" s="373"/>
      <c r="C363" s="373"/>
      <c r="D363" s="373"/>
      <c r="E363" s="373"/>
      <c r="F363" s="528"/>
      <c r="G363" s="528"/>
      <c r="H363" s="373"/>
      <c r="I363" s="373"/>
      <c r="J363" s="373"/>
      <c r="K363" s="373"/>
      <c r="L363" s="373"/>
      <c r="M363" s="373"/>
      <c r="N363" s="373"/>
      <c r="O363" s="373"/>
      <c r="P363" s="373"/>
      <c r="Q363" s="373"/>
      <c r="R363" s="373"/>
      <c r="S363" s="373"/>
      <c r="T363" s="373"/>
      <c r="U363" s="373"/>
      <c r="V363" s="373"/>
      <c r="W363" s="571"/>
      <c r="X363" s="373"/>
      <c r="Y363" s="373"/>
      <c r="Z363" s="373"/>
    </row>
    <row r="364" ht="18.75" customHeight="1">
      <c r="A364" s="373"/>
      <c r="B364" s="373"/>
      <c r="C364" s="373"/>
      <c r="D364" s="373"/>
      <c r="E364" s="373"/>
      <c r="F364" s="528"/>
      <c r="G364" s="528"/>
      <c r="H364" s="373"/>
      <c r="I364" s="373"/>
      <c r="J364" s="373"/>
      <c r="K364" s="373"/>
      <c r="L364" s="373"/>
      <c r="M364" s="373"/>
      <c r="N364" s="373"/>
      <c r="O364" s="373"/>
      <c r="P364" s="373"/>
      <c r="Q364" s="373"/>
      <c r="R364" s="373"/>
      <c r="S364" s="373"/>
      <c r="T364" s="373"/>
      <c r="U364" s="373"/>
      <c r="V364" s="373"/>
      <c r="W364" s="571"/>
      <c r="X364" s="373"/>
      <c r="Y364" s="373"/>
      <c r="Z364" s="373"/>
    </row>
    <row r="365" ht="18.75" customHeight="1">
      <c r="A365" s="373"/>
      <c r="B365" s="373"/>
      <c r="C365" s="373"/>
      <c r="D365" s="373"/>
      <c r="E365" s="373"/>
      <c r="F365" s="528"/>
      <c r="G365" s="528"/>
      <c r="H365" s="373"/>
      <c r="I365" s="373"/>
      <c r="J365" s="373"/>
      <c r="K365" s="373"/>
      <c r="L365" s="373"/>
      <c r="M365" s="373"/>
      <c r="N365" s="373"/>
      <c r="O365" s="373"/>
      <c r="P365" s="373"/>
      <c r="Q365" s="373"/>
      <c r="R365" s="373"/>
      <c r="S365" s="373"/>
      <c r="T365" s="373"/>
      <c r="U365" s="373"/>
      <c r="V365" s="373"/>
      <c r="W365" s="571"/>
      <c r="X365" s="373"/>
      <c r="Y365" s="373"/>
      <c r="Z365" s="373"/>
    </row>
    <row r="366" ht="18.75" customHeight="1">
      <c r="A366" s="373"/>
      <c r="B366" s="373"/>
      <c r="C366" s="373"/>
      <c r="D366" s="373"/>
      <c r="E366" s="373"/>
      <c r="F366" s="528"/>
      <c r="G366" s="528"/>
      <c r="H366" s="373"/>
      <c r="I366" s="373"/>
      <c r="J366" s="373"/>
      <c r="K366" s="373"/>
      <c r="L366" s="373"/>
      <c r="M366" s="373"/>
      <c r="N366" s="373"/>
      <c r="O366" s="373"/>
      <c r="P366" s="373"/>
      <c r="Q366" s="373"/>
      <c r="R366" s="373"/>
      <c r="S366" s="373"/>
      <c r="T366" s="373"/>
      <c r="U366" s="373"/>
      <c r="V366" s="373"/>
      <c r="W366" s="571"/>
      <c r="X366" s="373"/>
      <c r="Y366" s="373"/>
      <c r="Z366" s="373"/>
    </row>
    <row r="367" ht="18.75" customHeight="1">
      <c r="A367" s="373"/>
      <c r="B367" s="373"/>
      <c r="C367" s="373"/>
      <c r="D367" s="373"/>
      <c r="E367" s="373"/>
      <c r="F367" s="528"/>
      <c r="G367" s="528"/>
      <c r="H367" s="373"/>
      <c r="I367" s="373"/>
      <c r="J367" s="373"/>
      <c r="K367" s="373"/>
      <c r="L367" s="373"/>
      <c r="M367" s="373"/>
      <c r="N367" s="373"/>
      <c r="O367" s="373"/>
      <c r="P367" s="373"/>
      <c r="Q367" s="373"/>
      <c r="R367" s="373"/>
      <c r="S367" s="373"/>
      <c r="T367" s="373"/>
      <c r="U367" s="373"/>
      <c r="V367" s="373"/>
      <c r="W367" s="571"/>
      <c r="X367" s="373"/>
      <c r="Y367" s="373"/>
      <c r="Z367" s="373"/>
    </row>
    <row r="368" ht="18.75" customHeight="1">
      <c r="A368" s="373"/>
      <c r="B368" s="373"/>
      <c r="C368" s="373"/>
      <c r="D368" s="373"/>
      <c r="E368" s="373"/>
      <c r="F368" s="528"/>
      <c r="G368" s="528"/>
      <c r="H368" s="373"/>
      <c r="I368" s="373"/>
      <c r="J368" s="373"/>
      <c r="K368" s="373"/>
      <c r="L368" s="373"/>
      <c r="M368" s="373"/>
      <c r="N368" s="373"/>
      <c r="O368" s="373"/>
      <c r="P368" s="373"/>
      <c r="Q368" s="373"/>
      <c r="R368" s="373"/>
      <c r="S368" s="373"/>
      <c r="T368" s="373"/>
      <c r="U368" s="373"/>
      <c r="V368" s="373"/>
      <c r="W368" s="571"/>
      <c r="X368" s="373"/>
      <c r="Y368" s="373"/>
      <c r="Z368" s="373"/>
    </row>
    <row r="369" ht="18.75" customHeight="1">
      <c r="A369" s="373"/>
      <c r="B369" s="373"/>
      <c r="C369" s="373"/>
      <c r="D369" s="373"/>
      <c r="E369" s="373"/>
      <c r="F369" s="528"/>
      <c r="G369" s="528"/>
      <c r="H369" s="373"/>
      <c r="I369" s="373"/>
      <c r="J369" s="373"/>
      <c r="K369" s="373"/>
      <c r="L369" s="373"/>
      <c r="M369" s="373"/>
      <c r="N369" s="373"/>
      <c r="O369" s="373"/>
      <c r="P369" s="373"/>
      <c r="Q369" s="373"/>
      <c r="R369" s="373"/>
      <c r="S369" s="373"/>
      <c r="T369" s="373"/>
      <c r="U369" s="373"/>
      <c r="V369" s="373"/>
      <c r="W369" s="571"/>
      <c r="X369" s="373"/>
      <c r="Y369" s="373"/>
      <c r="Z369" s="373"/>
    </row>
    <row r="370" ht="18.75" customHeight="1">
      <c r="A370" s="373"/>
      <c r="B370" s="373"/>
      <c r="C370" s="373"/>
      <c r="D370" s="373"/>
      <c r="E370" s="373"/>
      <c r="F370" s="528"/>
      <c r="G370" s="528"/>
      <c r="H370" s="373"/>
      <c r="I370" s="373"/>
      <c r="J370" s="373"/>
      <c r="K370" s="373"/>
      <c r="L370" s="373"/>
      <c r="M370" s="373"/>
      <c r="N370" s="373"/>
      <c r="O370" s="373"/>
      <c r="P370" s="373"/>
      <c r="Q370" s="373"/>
      <c r="R370" s="373"/>
      <c r="S370" s="373"/>
      <c r="T370" s="373"/>
      <c r="U370" s="373"/>
      <c r="V370" s="373"/>
      <c r="W370" s="571"/>
      <c r="X370" s="373"/>
      <c r="Y370" s="373"/>
      <c r="Z370" s="373"/>
    </row>
    <row r="371" ht="18.75" customHeight="1">
      <c r="A371" s="373"/>
      <c r="B371" s="373"/>
      <c r="C371" s="373"/>
      <c r="D371" s="373"/>
      <c r="E371" s="373"/>
      <c r="F371" s="528"/>
      <c r="G371" s="528"/>
      <c r="H371" s="373"/>
      <c r="I371" s="373"/>
      <c r="J371" s="373"/>
      <c r="K371" s="373"/>
      <c r="L371" s="373"/>
      <c r="M371" s="373"/>
      <c r="N371" s="373"/>
      <c r="O371" s="373"/>
      <c r="P371" s="373"/>
      <c r="Q371" s="373"/>
      <c r="R371" s="373"/>
      <c r="S371" s="373"/>
      <c r="T371" s="373"/>
      <c r="U371" s="373"/>
      <c r="V371" s="373"/>
      <c r="W371" s="571"/>
      <c r="X371" s="373"/>
      <c r="Y371" s="373"/>
      <c r="Z371" s="373"/>
    </row>
    <row r="372" ht="18.75" customHeight="1">
      <c r="A372" s="373"/>
      <c r="B372" s="373"/>
      <c r="C372" s="373"/>
      <c r="D372" s="373"/>
      <c r="E372" s="373"/>
      <c r="F372" s="528"/>
      <c r="G372" s="528"/>
      <c r="H372" s="373"/>
      <c r="I372" s="373"/>
      <c r="J372" s="373"/>
      <c r="K372" s="373"/>
      <c r="L372" s="373"/>
      <c r="M372" s="373"/>
      <c r="N372" s="373"/>
      <c r="O372" s="373"/>
      <c r="P372" s="373"/>
      <c r="Q372" s="373"/>
      <c r="R372" s="373"/>
      <c r="S372" s="373"/>
      <c r="T372" s="373"/>
      <c r="U372" s="373"/>
      <c r="V372" s="373"/>
      <c r="W372" s="571"/>
      <c r="X372" s="373"/>
      <c r="Y372" s="373"/>
      <c r="Z372" s="373"/>
    </row>
    <row r="373" ht="18.75" customHeight="1">
      <c r="A373" s="373"/>
      <c r="B373" s="373"/>
      <c r="C373" s="373"/>
      <c r="D373" s="373"/>
      <c r="E373" s="373"/>
      <c r="F373" s="528"/>
      <c r="G373" s="528"/>
      <c r="H373" s="373"/>
      <c r="I373" s="373"/>
      <c r="J373" s="373"/>
      <c r="K373" s="373"/>
      <c r="L373" s="373"/>
      <c r="M373" s="373"/>
      <c r="N373" s="373"/>
      <c r="O373" s="373"/>
      <c r="P373" s="373"/>
      <c r="Q373" s="373"/>
      <c r="R373" s="373"/>
      <c r="S373" s="373"/>
      <c r="T373" s="373"/>
      <c r="U373" s="373"/>
      <c r="V373" s="373"/>
      <c r="W373" s="571"/>
      <c r="X373" s="373"/>
      <c r="Y373" s="373"/>
      <c r="Z373" s="373"/>
    </row>
    <row r="374" ht="18.75" customHeight="1">
      <c r="A374" s="373"/>
      <c r="B374" s="373"/>
      <c r="C374" s="373"/>
      <c r="D374" s="373"/>
      <c r="E374" s="373"/>
      <c r="F374" s="528"/>
      <c r="G374" s="528"/>
      <c r="H374" s="373"/>
      <c r="I374" s="373"/>
      <c r="J374" s="373"/>
      <c r="K374" s="373"/>
      <c r="L374" s="373"/>
      <c r="M374" s="373"/>
      <c r="N374" s="373"/>
      <c r="O374" s="373"/>
      <c r="P374" s="373"/>
      <c r="Q374" s="373"/>
      <c r="R374" s="373"/>
      <c r="S374" s="373"/>
      <c r="T374" s="373"/>
      <c r="U374" s="373"/>
      <c r="V374" s="373"/>
      <c r="W374" s="571"/>
      <c r="X374" s="373"/>
      <c r="Y374" s="373"/>
      <c r="Z374" s="373"/>
    </row>
    <row r="375" ht="18.75" customHeight="1">
      <c r="A375" s="373"/>
      <c r="B375" s="373"/>
      <c r="C375" s="373"/>
      <c r="D375" s="373"/>
      <c r="E375" s="373"/>
      <c r="F375" s="528"/>
      <c r="G375" s="528"/>
      <c r="H375" s="373"/>
      <c r="I375" s="373"/>
      <c r="J375" s="373"/>
      <c r="K375" s="373"/>
      <c r="L375" s="373"/>
      <c r="M375" s="373"/>
      <c r="N375" s="373"/>
      <c r="O375" s="373"/>
      <c r="P375" s="373"/>
      <c r="Q375" s="373"/>
      <c r="R375" s="373"/>
      <c r="S375" s="373"/>
      <c r="T375" s="373"/>
      <c r="U375" s="373"/>
      <c r="V375" s="373"/>
      <c r="W375" s="571"/>
      <c r="X375" s="373"/>
      <c r="Y375" s="373"/>
      <c r="Z375" s="373"/>
    </row>
    <row r="376" ht="18.75" customHeight="1">
      <c r="A376" s="373"/>
      <c r="B376" s="373"/>
      <c r="C376" s="373"/>
      <c r="D376" s="373"/>
      <c r="E376" s="373"/>
      <c r="F376" s="528"/>
      <c r="G376" s="528"/>
      <c r="H376" s="373"/>
      <c r="I376" s="373"/>
      <c r="J376" s="373"/>
      <c r="K376" s="373"/>
      <c r="L376" s="373"/>
      <c r="M376" s="373"/>
      <c r="N376" s="373"/>
      <c r="O376" s="373"/>
      <c r="P376" s="373"/>
      <c r="Q376" s="373"/>
      <c r="R376" s="373"/>
      <c r="S376" s="373"/>
      <c r="T376" s="373"/>
      <c r="U376" s="373"/>
      <c r="V376" s="373"/>
      <c r="W376" s="571"/>
      <c r="X376" s="373"/>
      <c r="Y376" s="373"/>
      <c r="Z376" s="373"/>
    </row>
    <row r="377" ht="18.75" customHeight="1">
      <c r="A377" s="373"/>
      <c r="B377" s="373"/>
      <c r="C377" s="373"/>
      <c r="D377" s="373"/>
      <c r="E377" s="373"/>
      <c r="F377" s="528"/>
      <c r="G377" s="528"/>
      <c r="H377" s="373"/>
      <c r="I377" s="373"/>
      <c r="J377" s="373"/>
      <c r="K377" s="373"/>
      <c r="L377" s="373"/>
      <c r="M377" s="373"/>
      <c r="N377" s="373"/>
      <c r="O377" s="373"/>
      <c r="P377" s="373"/>
      <c r="Q377" s="373"/>
      <c r="R377" s="373"/>
      <c r="S377" s="373"/>
      <c r="T377" s="373"/>
      <c r="U377" s="373"/>
      <c r="V377" s="373"/>
      <c r="W377" s="571"/>
      <c r="X377" s="373"/>
      <c r="Y377" s="373"/>
      <c r="Z377" s="373"/>
    </row>
    <row r="378" ht="18.75" customHeight="1">
      <c r="A378" s="373"/>
      <c r="B378" s="373"/>
      <c r="C378" s="373"/>
      <c r="D378" s="373"/>
      <c r="E378" s="373"/>
      <c r="F378" s="528"/>
      <c r="G378" s="528"/>
      <c r="H378" s="373"/>
      <c r="I378" s="373"/>
      <c r="J378" s="373"/>
      <c r="K378" s="373"/>
      <c r="L378" s="373"/>
      <c r="M378" s="373"/>
      <c r="N378" s="373"/>
      <c r="O378" s="373"/>
      <c r="P378" s="373"/>
      <c r="Q378" s="373"/>
      <c r="R378" s="373"/>
      <c r="S378" s="373"/>
      <c r="T378" s="373"/>
      <c r="U378" s="373"/>
      <c r="V378" s="373"/>
      <c r="W378" s="571"/>
      <c r="X378" s="373"/>
      <c r="Y378" s="373"/>
      <c r="Z378" s="373"/>
    </row>
    <row r="379" ht="18.75" customHeight="1">
      <c r="A379" s="373"/>
      <c r="B379" s="373"/>
      <c r="C379" s="373"/>
      <c r="D379" s="373"/>
      <c r="E379" s="373"/>
      <c r="F379" s="528"/>
      <c r="G379" s="528"/>
      <c r="H379" s="373"/>
      <c r="I379" s="373"/>
      <c r="J379" s="373"/>
      <c r="K379" s="373"/>
      <c r="L379" s="373"/>
      <c r="M379" s="373"/>
      <c r="N379" s="373"/>
      <c r="O379" s="373"/>
      <c r="P379" s="373"/>
      <c r="Q379" s="373"/>
      <c r="R379" s="373"/>
      <c r="S379" s="373"/>
      <c r="T379" s="373"/>
      <c r="U379" s="373"/>
      <c r="V379" s="373"/>
      <c r="W379" s="571"/>
      <c r="X379" s="373"/>
      <c r="Y379" s="373"/>
      <c r="Z379" s="373"/>
    </row>
    <row r="380" ht="18.75" customHeight="1">
      <c r="A380" s="373"/>
      <c r="B380" s="373"/>
      <c r="C380" s="373"/>
      <c r="D380" s="373"/>
      <c r="E380" s="373"/>
      <c r="F380" s="528"/>
      <c r="G380" s="528"/>
      <c r="H380" s="373"/>
      <c r="I380" s="373"/>
      <c r="J380" s="373"/>
      <c r="K380" s="373"/>
      <c r="L380" s="373"/>
      <c r="M380" s="373"/>
      <c r="N380" s="373"/>
      <c r="O380" s="373"/>
      <c r="P380" s="373"/>
      <c r="Q380" s="373"/>
      <c r="R380" s="373"/>
      <c r="S380" s="373"/>
      <c r="T380" s="373"/>
      <c r="U380" s="373"/>
      <c r="V380" s="373"/>
      <c r="W380" s="571"/>
      <c r="X380" s="373"/>
      <c r="Y380" s="373"/>
      <c r="Z380" s="373"/>
    </row>
    <row r="381" ht="18.75" customHeight="1">
      <c r="A381" s="373"/>
      <c r="B381" s="373"/>
      <c r="C381" s="373"/>
      <c r="D381" s="373"/>
      <c r="E381" s="373"/>
      <c r="F381" s="528"/>
      <c r="G381" s="528"/>
      <c r="H381" s="373"/>
      <c r="I381" s="373"/>
      <c r="J381" s="373"/>
      <c r="K381" s="373"/>
      <c r="L381" s="373"/>
      <c r="M381" s="373"/>
      <c r="N381" s="373"/>
      <c r="O381" s="373"/>
      <c r="P381" s="373"/>
      <c r="Q381" s="373"/>
      <c r="R381" s="373"/>
      <c r="S381" s="373"/>
      <c r="T381" s="373"/>
      <c r="U381" s="373"/>
      <c r="V381" s="373"/>
      <c r="W381" s="571"/>
      <c r="X381" s="373"/>
      <c r="Y381" s="373"/>
      <c r="Z381" s="373"/>
    </row>
    <row r="382" ht="18.75" customHeight="1">
      <c r="A382" s="373"/>
      <c r="B382" s="373"/>
      <c r="C382" s="373"/>
      <c r="D382" s="373"/>
      <c r="E382" s="373"/>
      <c r="F382" s="528"/>
      <c r="G382" s="528"/>
      <c r="H382" s="373"/>
      <c r="I382" s="373"/>
      <c r="J382" s="373"/>
      <c r="K382" s="373"/>
      <c r="L382" s="373"/>
      <c r="M382" s="373"/>
      <c r="N382" s="373"/>
      <c r="O382" s="373"/>
      <c r="P382" s="373"/>
      <c r="Q382" s="373"/>
      <c r="R382" s="373"/>
      <c r="S382" s="373"/>
      <c r="T382" s="373"/>
      <c r="U382" s="373"/>
      <c r="V382" s="373"/>
      <c r="W382" s="571"/>
      <c r="X382" s="373"/>
      <c r="Y382" s="373"/>
      <c r="Z382" s="373"/>
    </row>
    <row r="383" ht="18.75" customHeight="1">
      <c r="A383" s="373"/>
      <c r="B383" s="373"/>
      <c r="C383" s="373"/>
      <c r="D383" s="373"/>
      <c r="E383" s="373"/>
      <c r="F383" s="528"/>
      <c r="G383" s="528"/>
      <c r="H383" s="373"/>
      <c r="I383" s="373"/>
      <c r="J383" s="373"/>
      <c r="K383" s="373"/>
      <c r="L383" s="373"/>
      <c r="M383" s="373"/>
      <c r="N383" s="373"/>
      <c r="O383" s="373"/>
      <c r="P383" s="373"/>
      <c r="Q383" s="373"/>
      <c r="R383" s="373"/>
      <c r="S383" s="373"/>
      <c r="T383" s="373"/>
      <c r="U383" s="373"/>
      <c r="V383" s="373"/>
      <c r="W383" s="571"/>
      <c r="X383" s="373"/>
      <c r="Y383" s="373"/>
      <c r="Z383" s="373"/>
    </row>
    <row r="384" ht="18.75" customHeight="1">
      <c r="A384" s="373"/>
      <c r="B384" s="373"/>
      <c r="C384" s="373"/>
      <c r="D384" s="373"/>
      <c r="E384" s="373"/>
      <c r="F384" s="528"/>
      <c r="G384" s="528"/>
      <c r="H384" s="373"/>
      <c r="I384" s="373"/>
      <c r="J384" s="373"/>
      <c r="K384" s="373"/>
      <c r="L384" s="373"/>
      <c r="M384" s="373"/>
      <c r="N384" s="373"/>
      <c r="O384" s="373"/>
      <c r="P384" s="373"/>
      <c r="Q384" s="373"/>
      <c r="R384" s="373"/>
      <c r="S384" s="373"/>
      <c r="T384" s="373"/>
      <c r="U384" s="373"/>
      <c r="V384" s="373"/>
      <c r="W384" s="571"/>
      <c r="X384" s="373"/>
      <c r="Y384" s="373"/>
      <c r="Z384" s="373"/>
    </row>
    <row r="385" ht="18.75" customHeight="1">
      <c r="A385" s="373"/>
      <c r="B385" s="373"/>
      <c r="C385" s="373"/>
      <c r="D385" s="373"/>
      <c r="E385" s="373"/>
      <c r="F385" s="528"/>
      <c r="G385" s="528"/>
      <c r="H385" s="373"/>
      <c r="I385" s="373"/>
      <c r="J385" s="373"/>
      <c r="K385" s="373"/>
      <c r="L385" s="373"/>
      <c r="M385" s="373"/>
      <c r="N385" s="373"/>
      <c r="O385" s="373"/>
      <c r="P385" s="373"/>
      <c r="Q385" s="373"/>
      <c r="R385" s="373"/>
      <c r="S385" s="373"/>
      <c r="T385" s="373"/>
      <c r="U385" s="373"/>
      <c r="V385" s="373"/>
      <c r="W385" s="571"/>
      <c r="X385" s="373"/>
      <c r="Y385" s="373"/>
      <c r="Z385" s="373"/>
    </row>
    <row r="386" ht="18.75" customHeight="1">
      <c r="A386" s="373"/>
      <c r="B386" s="373"/>
      <c r="C386" s="373"/>
      <c r="D386" s="373"/>
      <c r="E386" s="373"/>
      <c r="F386" s="528"/>
      <c r="G386" s="528"/>
      <c r="H386" s="373"/>
      <c r="I386" s="373"/>
      <c r="J386" s="373"/>
      <c r="K386" s="373"/>
      <c r="L386" s="373"/>
      <c r="M386" s="373"/>
      <c r="N386" s="373"/>
      <c r="O386" s="373"/>
      <c r="P386" s="373"/>
      <c r="Q386" s="373"/>
      <c r="R386" s="373"/>
      <c r="S386" s="373"/>
      <c r="T386" s="373"/>
      <c r="U386" s="373"/>
      <c r="V386" s="373"/>
      <c r="W386" s="571"/>
      <c r="X386" s="373"/>
      <c r="Y386" s="373"/>
      <c r="Z386" s="373"/>
    </row>
    <row r="387" ht="18.75" customHeight="1">
      <c r="A387" s="373"/>
      <c r="B387" s="373"/>
      <c r="C387" s="373"/>
      <c r="D387" s="373"/>
      <c r="E387" s="373"/>
      <c r="F387" s="528"/>
      <c r="G387" s="528"/>
      <c r="H387" s="373"/>
      <c r="I387" s="373"/>
      <c r="J387" s="373"/>
      <c r="K387" s="373"/>
      <c r="L387" s="373"/>
      <c r="M387" s="373"/>
      <c r="N387" s="373"/>
      <c r="O387" s="373"/>
      <c r="P387" s="373"/>
      <c r="Q387" s="373"/>
      <c r="R387" s="373"/>
      <c r="S387" s="373"/>
      <c r="T387" s="373"/>
      <c r="U387" s="373"/>
      <c r="V387" s="373"/>
      <c r="W387" s="571"/>
      <c r="X387" s="373"/>
      <c r="Y387" s="373"/>
      <c r="Z387" s="373"/>
    </row>
    <row r="388" ht="18.75" customHeight="1">
      <c r="A388" s="373"/>
      <c r="B388" s="373"/>
      <c r="C388" s="373"/>
      <c r="D388" s="373"/>
      <c r="E388" s="373"/>
      <c r="F388" s="528"/>
      <c r="G388" s="528"/>
      <c r="H388" s="373"/>
      <c r="I388" s="373"/>
      <c r="J388" s="373"/>
      <c r="K388" s="373"/>
      <c r="L388" s="373"/>
      <c r="M388" s="373"/>
      <c r="N388" s="373"/>
      <c r="O388" s="373"/>
      <c r="P388" s="373"/>
      <c r="Q388" s="373"/>
      <c r="R388" s="373"/>
      <c r="S388" s="373"/>
      <c r="T388" s="373"/>
      <c r="U388" s="373"/>
      <c r="V388" s="373"/>
      <c r="W388" s="571"/>
      <c r="X388" s="373"/>
      <c r="Y388" s="373"/>
      <c r="Z388" s="373"/>
    </row>
    <row r="389" ht="18.75" customHeight="1">
      <c r="A389" s="373"/>
      <c r="B389" s="373"/>
      <c r="C389" s="373"/>
      <c r="D389" s="373"/>
      <c r="E389" s="373"/>
      <c r="F389" s="528"/>
      <c r="G389" s="528"/>
      <c r="H389" s="373"/>
      <c r="I389" s="373"/>
      <c r="J389" s="373"/>
      <c r="K389" s="373"/>
      <c r="L389" s="373"/>
      <c r="M389" s="373"/>
      <c r="N389" s="373"/>
      <c r="O389" s="373"/>
      <c r="P389" s="373"/>
      <c r="Q389" s="373"/>
      <c r="R389" s="373"/>
      <c r="S389" s="373"/>
      <c r="T389" s="373"/>
      <c r="U389" s="373"/>
      <c r="V389" s="373"/>
      <c r="W389" s="571"/>
      <c r="X389" s="373"/>
      <c r="Y389" s="373"/>
      <c r="Z389" s="373"/>
    </row>
    <row r="390" ht="18.75" customHeight="1">
      <c r="A390" s="373"/>
      <c r="B390" s="373"/>
      <c r="C390" s="373"/>
      <c r="D390" s="373"/>
      <c r="E390" s="373"/>
      <c r="F390" s="528"/>
      <c r="G390" s="528"/>
      <c r="H390" s="373"/>
      <c r="I390" s="373"/>
      <c r="J390" s="373"/>
      <c r="K390" s="373"/>
      <c r="L390" s="373"/>
      <c r="M390" s="373"/>
      <c r="N390" s="373"/>
      <c r="O390" s="373"/>
      <c r="P390" s="373"/>
      <c r="Q390" s="373"/>
      <c r="R390" s="373"/>
      <c r="S390" s="373"/>
      <c r="T390" s="373"/>
      <c r="U390" s="373"/>
      <c r="V390" s="373"/>
      <c r="W390" s="571"/>
      <c r="X390" s="373"/>
      <c r="Y390" s="373"/>
      <c r="Z390" s="373"/>
    </row>
    <row r="391" ht="18.75" customHeight="1">
      <c r="A391" s="373"/>
      <c r="B391" s="373"/>
      <c r="C391" s="373"/>
      <c r="D391" s="373"/>
      <c r="E391" s="373"/>
      <c r="F391" s="528"/>
      <c r="G391" s="528"/>
      <c r="H391" s="373"/>
      <c r="I391" s="373"/>
      <c r="J391" s="373"/>
      <c r="K391" s="373"/>
      <c r="L391" s="373"/>
      <c r="M391" s="373"/>
      <c r="N391" s="373"/>
      <c r="O391" s="373"/>
      <c r="P391" s="373"/>
      <c r="Q391" s="373"/>
      <c r="R391" s="373"/>
      <c r="S391" s="373"/>
      <c r="T391" s="373"/>
      <c r="U391" s="373"/>
      <c r="V391" s="373"/>
      <c r="W391" s="571"/>
      <c r="X391" s="373"/>
      <c r="Y391" s="373"/>
      <c r="Z391" s="373"/>
    </row>
    <row r="392" ht="18.75" customHeight="1">
      <c r="A392" s="373"/>
      <c r="B392" s="373"/>
      <c r="C392" s="373"/>
      <c r="D392" s="373"/>
      <c r="E392" s="373"/>
      <c r="F392" s="528"/>
      <c r="G392" s="528"/>
      <c r="H392" s="373"/>
      <c r="I392" s="373"/>
      <c r="J392" s="373"/>
      <c r="K392" s="373"/>
      <c r="L392" s="373"/>
      <c r="M392" s="373"/>
      <c r="N392" s="373"/>
      <c r="O392" s="373"/>
      <c r="P392" s="373"/>
      <c r="Q392" s="373"/>
      <c r="R392" s="373"/>
      <c r="S392" s="373"/>
      <c r="T392" s="373"/>
      <c r="U392" s="373"/>
      <c r="V392" s="373"/>
      <c r="W392" s="571"/>
      <c r="X392" s="373"/>
      <c r="Y392" s="373"/>
      <c r="Z392" s="373"/>
    </row>
    <row r="393" ht="18.75" customHeight="1">
      <c r="A393" s="373"/>
      <c r="B393" s="373"/>
      <c r="C393" s="373"/>
      <c r="D393" s="373"/>
      <c r="E393" s="373"/>
      <c r="F393" s="528"/>
      <c r="G393" s="528"/>
      <c r="H393" s="373"/>
      <c r="I393" s="373"/>
      <c r="J393" s="373"/>
      <c r="K393" s="373"/>
      <c r="L393" s="373"/>
      <c r="M393" s="373"/>
      <c r="N393" s="373"/>
      <c r="O393" s="373"/>
      <c r="P393" s="373"/>
      <c r="Q393" s="373"/>
      <c r="R393" s="373"/>
      <c r="S393" s="373"/>
      <c r="T393" s="373"/>
      <c r="U393" s="373"/>
      <c r="V393" s="373"/>
      <c r="W393" s="571"/>
      <c r="X393" s="373"/>
      <c r="Y393" s="373"/>
      <c r="Z393" s="373"/>
    </row>
    <row r="394" ht="18.75" customHeight="1">
      <c r="A394" s="373"/>
      <c r="B394" s="373"/>
      <c r="C394" s="373"/>
      <c r="D394" s="373"/>
      <c r="E394" s="373"/>
      <c r="F394" s="528"/>
      <c r="G394" s="528"/>
      <c r="H394" s="373"/>
      <c r="I394" s="373"/>
      <c r="J394" s="373"/>
      <c r="K394" s="373"/>
      <c r="L394" s="373"/>
      <c r="M394" s="373"/>
      <c r="N394" s="373"/>
      <c r="O394" s="373"/>
      <c r="P394" s="373"/>
      <c r="Q394" s="373"/>
      <c r="R394" s="373"/>
      <c r="S394" s="373"/>
      <c r="T394" s="373"/>
      <c r="U394" s="373"/>
      <c r="V394" s="373"/>
      <c r="W394" s="571"/>
      <c r="X394" s="373"/>
      <c r="Y394" s="373"/>
      <c r="Z394" s="373"/>
    </row>
    <row r="395" ht="18.75" customHeight="1">
      <c r="A395" s="373"/>
      <c r="B395" s="373"/>
      <c r="C395" s="373"/>
      <c r="D395" s="373"/>
      <c r="E395" s="373"/>
      <c r="F395" s="528"/>
      <c r="G395" s="528"/>
      <c r="H395" s="373"/>
      <c r="I395" s="373"/>
      <c r="J395" s="373"/>
      <c r="K395" s="373"/>
      <c r="L395" s="373"/>
      <c r="M395" s="373"/>
      <c r="N395" s="373"/>
      <c r="O395" s="373"/>
      <c r="P395" s="373"/>
      <c r="Q395" s="373"/>
      <c r="R395" s="373"/>
      <c r="S395" s="373"/>
      <c r="T395" s="373"/>
      <c r="U395" s="373"/>
      <c r="V395" s="373"/>
      <c r="W395" s="571"/>
      <c r="X395" s="373"/>
      <c r="Y395" s="373"/>
      <c r="Z395" s="373"/>
    </row>
    <row r="396" ht="18.75" customHeight="1">
      <c r="A396" s="373"/>
      <c r="B396" s="373"/>
      <c r="C396" s="373"/>
      <c r="D396" s="373"/>
      <c r="E396" s="373"/>
      <c r="F396" s="528"/>
      <c r="G396" s="528"/>
      <c r="H396" s="373"/>
      <c r="I396" s="373"/>
      <c r="J396" s="373"/>
      <c r="K396" s="373"/>
      <c r="L396" s="373"/>
      <c r="M396" s="373"/>
      <c r="N396" s="373"/>
      <c r="O396" s="373"/>
      <c r="P396" s="373"/>
      <c r="Q396" s="373"/>
      <c r="R396" s="373"/>
      <c r="S396" s="373"/>
      <c r="T396" s="373"/>
      <c r="U396" s="373"/>
      <c r="V396" s="373"/>
      <c r="W396" s="571"/>
      <c r="X396" s="373"/>
      <c r="Y396" s="373"/>
      <c r="Z396" s="373"/>
    </row>
    <row r="397" ht="18.75" customHeight="1">
      <c r="A397" s="373"/>
      <c r="B397" s="373"/>
      <c r="C397" s="373"/>
      <c r="D397" s="373"/>
      <c r="E397" s="373"/>
      <c r="F397" s="528"/>
      <c r="G397" s="528"/>
      <c r="H397" s="373"/>
      <c r="I397" s="373"/>
      <c r="J397" s="373"/>
      <c r="K397" s="373"/>
      <c r="L397" s="373"/>
      <c r="M397" s="373"/>
      <c r="N397" s="373"/>
      <c r="O397" s="373"/>
      <c r="P397" s="373"/>
      <c r="Q397" s="373"/>
      <c r="R397" s="373"/>
      <c r="S397" s="373"/>
      <c r="T397" s="373"/>
      <c r="U397" s="373"/>
      <c r="V397" s="373"/>
      <c r="W397" s="571"/>
      <c r="X397" s="373"/>
      <c r="Y397" s="373"/>
      <c r="Z397" s="373"/>
    </row>
    <row r="398" ht="18.75" customHeight="1">
      <c r="A398" s="373"/>
      <c r="B398" s="373"/>
      <c r="C398" s="373"/>
      <c r="D398" s="373"/>
      <c r="E398" s="373"/>
      <c r="F398" s="528"/>
      <c r="G398" s="528"/>
      <c r="H398" s="373"/>
      <c r="I398" s="373"/>
      <c r="J398" s="373"/>
      <c r="K398" s="373"/>
      <c r="L398" s="373"/>
      <c r="M398" s="373"/>
      <c r="N398" s="373"/>
      <c r="O398" s="373"/>
      <c r="P398" s="373"/>
      <c r="Q398" s="373"/>
      <c r="R398" s="373"/>
      <c r="S398" s="373"/>
      <c r="T398" s="373"/>
      <c r="U398" s="373"/>
      <c r="V398" s="373"/>
      <c r="W398" s="571"/>
      <c r="X398" s="373"/>
      <c r="Y398" s="373"/>
      <c r="Z398" s="373"/>
    </row>
    <row r="399" ht="18.75" customHeight="1">
      <c r="A399" s="373"/>
      <c r="B399" s="373"/>
      <c r="C399" s="373"/>
      <c r="D399" s="373"/>
      <c r="E399" s="373"/>
      <c r="F399" s="528"/>
      <c r="G399" s="528"/>
      <c r="H399" s="373"/>
      <c r="I399" s="373"/>
      <c r="J399" s="373"/>
      <c r="K399" s="373"/>
      <c r="L399" s="373"/>
      <c r="M399" s="373"/>
      <c r="N399" s="373"/>
      <c r="O399" s="373"/>
      <c r="P399" s="373"/>
      <c r="Q399" s="373"/>
      <c r="R399" s="373"/>
      <c r="S399" s="373"/>
      <c r="T399" s="373"/>
      <c r="U399" s="373"/>
      <c r="V399" s="373"/>
      <c r="W399" s="571"/>
      <c r="X399" s="373"/>
      <c r="Y399" s="373"/>
      <c r="Z399" s="373"/>
    </row>
    <row r="400" ht="18.75" customHeight="1">
      <c r="A400" s="373"/>
      <c r="B400" s="373"/>
      <c r="C400" s="373"/>
      <c r="D400" s="373"/>
      <c r="E400" s="373"/>
      <c r="F400" s="528"/>
      <c r="G400" s="528"/>
      <c r="H400" s="373"/>
      <c r="I400" s="373"/>
      <c r="J400" s="373"/>
      <c r="K400" s="373"/>
      <c r="L400" s="373"/>
      <c r="M400" s="373"/>
      <c r="N400" s="373"/>
      <c r="O400" s="373"/>
      <c r="P400" s="373"/>
      <c r="Q400" s="373"/>
      <c r="R400" s="373"/>
      <c r="S400" s="373"/>
      <c r="T400" s="373"/>
      <c r="U400" s="373"/>
      <c r="V400" s="373"/>
      <c r="W400" s="571"/>
      <c r="X400" s="373"/>
      <c r="Y400" s="373"/>
      <c r="Z400" s="373"/>
    </row>
    <row r="401" ht="18.75" customHeight="1">
      <c r="A401" s="373"/>
      <c r="B401" s="373"/>
      <c r="C401" s="373"/>
      <c r="D401" s="373"/>
      <c r="E401" s="373"/>
      <c r="F401" s="528"/>
      <c r="G401" s="528"/>
      <c r="H401" s="373"/>
      <c r="I401" s="373"/>
      <c r="J401" s="373"/>
      <c r="K401" s="373"/>
      <c r="L401" s="373"/>
      <c r="M401" s="373"/>
      <c r="N401" s="373"/>
      <c r="O401" s="373"/>
      <c r="P401" s="373"/>
      <c r="Q401" s="373"/>
      <c r="R401" s="373"/>
      <c r="S401" s="373"/>
      <c r="T401" s="373"/>
      <c r="U401" s="373"/>
      <c r="V401" s="373"/>
      <c r="W401" s="571"/>
      <c r="X401" s="373"/>
      <c r="Y401" s="373"/>
      <c r="Z401" s="373"/>
    </row>
    <row r="402" ht="18.75" customHeight="1">
      <c r="A402" s="373"/>
      <c r="B402" s="373"/>
      <c r="C402" s="373"/>
      <c r="D402" s="373"/>
      <c r="E402" s="373"/>
      <c r="F402" s="528"/>
      <c r="G402" s="528"/>
      <c r="H402" s="373"/>
      <c r="I402" s="373"/>
      <c r="J402" s="373"/>
      <c r="K402" s="373"/>
      <c r="L402" s="373"/>
      <c r="M402" s="373"/>
      <c r="N402" s="373"/>
      <c r="O402" s="373"/>
      <c r="P402" s="373"/>
      <c r="Q402" s="373"/>
      <c r="R402" s="373"/>
      <c r="S402" s="373"/>
      <c r="T402" s="373"/>
      <c r="U402" s="373"/>
      <c r="V402" s="373"/>
      <c r="W402" s="571"/>
      <c r="X402" s="373"/>
      <c r="Y402" s="373"/>
      <c r="Z402" s="373"/>
    </row>
    <row r="403" ht="18.75" customHeight="1">
      <c r="A403" s="373"/>
      <c r="B403" s="373"/>
      <c r="C403" s="373"/>
      <c r="D403" s="373"/>
      <c r="E403" s="373"/>
      <c r="F403" s="528"/>
      <c r="G403" s="528"/>
      <c r="H403" s="373"/>
      <c r="I403" s="373"/>
      <c r="J403" s="373"/>
      <c r="K403" s="373"/>
      <c r="L403" s="373"/>
      <c r="M403" s="373"/>
      <c r="N403" s="373"/>
      <c r="O403" s="373"/>
      <c r="P403" s="373"/>
      <c r="Q403" s="373"/>
      <c r="R403" s="373"/>
      <c r="S403" s="373"/>
      <c r="T403" s="373"/>
      <c r="U403" s="373"/>
      <c r="V403" s="373"/>
      <c r="W403" s="571"/>
      <c r="X403" s="373"/>
      <c r="Y403" s="373"/>
      <c r="Z403" s="373"/>
    </row>
    <row r="404" ht="18.75" customHeight="1">
      <c r="A404" s="373"/>
      <c r="B404" s="373"/>
      <c r="C404" s="373"/>
      <c r="D404" s="373"/>
      <c r="E404" s="373"/>
      <c r="F404" s="528"/>
      <c r="G404" s="528"/>
      <c r="H404" s="373"/>
      <c r="I404" s="373"/>
      <c r="J404" s="373"/>
      <c r="K404" s="373"/>
      <c r="L404" s="373"/>
      <c r="M404" s="373"/>
      <c r="N404" s="373"/>
      <c r="O404" s="373"/>
      <c r="P404" s="373"/>
      <c r="Q404" s="373"/>
      <c r="R404" s="373"/>
      <c r="S404" s="373"/>
      <c r="T404" s="373"/>
      <c r="U404" s="373"/>
      <c r="V404" s="373"/>
      <c r="W404" s="571"/>
      <c r="X404" s="373"/>
      <c r="Y404" s="373"/>
      <c r="Z404" s="373"/>
    </row>
    <row r="405" ht="18.75" customHeight="1">
      <c r="A405" s="373"/>
      <c r="B405" s="373"/>
      <c r="C405" s="373"/>
      <c r="D405" s="373"/>
      <c r="E405" s="373"/>
      <c r="F405" s="528"/>
      <c r="G405" s="528"/>
      <c r="H405" s="373"/>
      <c r="I405" s="373"/>
      <c r="J405" s="373"/>
      <c r="K405" s="373"/>
      <c r="L405" s="373"/>
      <c r="M405" s="373"/>
      <c r="N405" s="373"/>
      <c r="O405" s="373"/>
      <c r="P405" s="373"/>
      <c r="Q405" s="373"/>
      <c r="R405" s="373"/>
      <c r="S405" s="373"/>
      <c r="T405" s="373"/>
      <c r="U405" s="373"/>
      <c r="V405" s="373"/>
      <c r="W405" s="571"/>
      <c r="X405" s="373"/>
      <c r="Y405" s="373"/>
      <c r="Z405" s="373"/>
    </row>
    <row r="406" ht="18.75" customHeight="1">
      <c r="A406" s="373"/>
      <c r="B406" s="373"/>
      <c r="C406" s="373"/>
      <c r="D406" s="373"/>
      <c r="E406" s="373"/>
      <c r="F406" s="528"/>
      <c r="G406" s="528"/>
      <c r="H406" s="373"/>
      <c r="I406" s="373"/>
      <c r="J406" s="373"/>
      <c r="K406" s="373"/>
      <c r="L406" s="373"/>
      <c r="M406" s="373"/>
      <c r="N406" s="373"/>
      <c r="O406" s="373"/>
      <c r="P406" s="373"/>
      <c r="Q406" s="373"/>
      <c r="R406" s="373"/>
      <c r="S406" s="373"/>
      <c r="T406" s="373"/>
      <c r="U406" s="373"/>
      <c r="V406" s="373"/>
      <c r="W406" s="571"/>
      <c r="X406" s="373"/>
      <c r="Y406" s="373"/>
      <c r="Z406" s="373"/>
    </row>
    <row r="407" ht="18.75" customHeight="1">
      <c r="A407" s="373"/>
      <c r="B407" s="373"/>
      <c r="C407" s="373"/>
      <c r="D407" s="373"/>
      <c r="E407" s="373"/>
      <c r="F407" s="528"/>
      <c r="G407" s="528"/>
      <c r="H407" s="373"/>
      <c r="I407" s="373"/>
      <c r="J407" s="373"/>
      <c r="K407" s="373"/>
      <c r="L407" s="373"/>
      <c r="M407" s="373"/>
      <c r="N407" s="373"/>
      <c r="O407" s="373"/>
      <c r="P407" s="373"/>
      <c r="Q407" s="373"/>
      <c r="R407" s="373"/>
      <c r="S407" s="373"/>
      <c r="T407" s="373"/>
      <c r="U407" s="373"/>
      <c r="V407" s="373"/>
      <c r="W407" s="571"/>
      <c r="X407" s="373"/>
      <c r="Y407" s="373"/>
      <c r="Z407" s="373"/>
    </row>
    <row r="408" ht="18.75" customHeight="1">
      <c r="A408" s="373"/>
      <c r="B408" s="373"/>
      <c r="C408" s="373"/>
      <c r="D408" s="373"/>
      <c r="E408" s="373"/>
      <c r="F408" s="528"/>
      <c r="G408" s="528"/>
      <c r="H408" s="373"/>
      <c r="I408" s="373"/>
      <c r="J408" s="373"/>
      <c r="K408" s="373"/>
      <c r="L408" s="373"/>
      <c r="M408" s="373"/>
      <c r="N408" s="373"/>
      <c r="O408" s="373"/>
      <c r="P408" s="373"/>
      <c r="Q408" s="373"/>
      <c r="R408" s="373"/>
      <c r="S408" s="373"/>
      <c r="T408" s="373"/>
      <c r="U408" s="373"/>
      <c r="V408" s="373"/>
      <c r="W408" s="571"/>
      <c r="X408" s="373"/>
      <c r="Y408" s="373"/>
      <c r="Z408" s="373"/>
    </row>
    <row r="409" ht="18.75" customHeight="1">
      <c r="A409" s="373"/>
      <c r="B409" s="373"/>
      <c r="C409" s="373"/>
      <c r="D409" s="373"/>
      <c r="E409" s="373"/>
      <c r="F409" s="528"/>
      <c r="G409" s="528"/>
      <c r="H409" s="373"/>
      <c r="I409" s="373"/>
      <c r="J409" s="373"/>
      <c r="K409" s="373"/>
      <c r="L409" s="373"/>
      <c r="M409" s="373"/>
      <c r="N409" s="373"/>
      <c r="O409" s="373"/>
      <c r="P409" s="373"/>
      <c r="Q409" s="373"/>
      <c r="R409" s="373"/>
      <c r="S409" s="373"/>
      <c r="T409" s="373"/>
      <c r="U409" s="373"/>
      <c r="V409" s="373"/>
      <c r="W409" s="571"/>
      <c r="X409" s="373"/>
      <c r="Y409" s="373"/>
      <c r="Z409" s="373"/>
    </row>
    <row r="410" ht="18.75" customHeight="1">
      <c r="A410" s="373"/>
      <c r="B410" s="373"/>
      <c r="C410" s="373"/>
      <c r="D410" s="373"/>
      <c r="E410" s="373"/>
      <c r="F410" s="528"/>
      <c r="G410" s="528"/>
      <c r="H410" s="373"/>
      <c r="I410" s="373"/>
      <c r="J410" s="373"/>
      <c r="K410" s="373"/>
      <c r="L410" s="373"/>
      <c r="M410" s="373"/>
      <c r="N410" s="373"/>
      <c r="O410" s="373"/>
      <c r="P410" s="373"/>
      <c r="Q410" s="373"/>
      <c r="R410" s="373"/>
      <c r="S410" s="373"/>
      <c r="T410" s="373"/>
      <c r="U410" s="373"/>
      <c r="V410" s="373"/>
      <c r="W410" s="571"/>
      <c r="X410" s="373"/>
      <c r="Y410" s="373"/>
      <c r="Z410" s="373"/>
    </row>
    <row r="411" ht="18.75" customHeight="1">
      <c r="A411" s="373"/>
      <c r="B411" s="373"/>
      <c r="C411" s="373"/>
      <c r="D411" s="373"/>
      <c r="E411" s="373"/>
      <c r="F411" s="528"/>
      <c r="G411" s="528"/>
      <c r="H411" s="373"/>
      <c r="I411" s="373"/>
      <c r="J411" s="373"/>
      <c r="K411" s="373"/>
      <c r="L411" s="373"/>
      <c r="M411" s="373"/>
      <c r="N411" s="373"/>
      <c r="O411" s="373"/>
      <c r="P411" s="373"/>
      <c r="Q411" s="373"/>
      <c r="R411" s="373"/>
      <c r="S411" s="373"/>
      <c r="T411" s="373"/>
      <c r="U411" s="373"/>
      <c r="V411" s="373"/>
      <c r="W411" s="571"/>
      <c r="X411" s="373"/>
      <c r="Y411" s="373"/>
      <c r="Z411" s="373"/>
    </row>
    <row r="412" ht="18.75" customHeight="1">
      <c r="A412" s="373"/>
      <c r="B412" s="373"/>
      <c r="C412" s="373"/>
      <c r="D412" s="373"/>
      <c r="E412" s="373"/>
      <c r="F412" s="528"/>
      <c r="G412" s="528"/>
      <c r="H412" s="373"/>
      <c r="I412" s="373"/>
      <c r="J412" s="373"/>
      <c r="K412" s="373"/>
      <c r="L412" s="373"/>
      <c r="M412" s="373"/>
      <c r="N412" s="373"/>
      <c r="O412" s="373"/>
      <c r="P412" s="373"/>
      <c r="Q412" s="373"/>
      <c r="R412" s="373"/>
      <c r="S412" s="373"/>
      <c r="T412" s="373"/>
      <c r="U412" s="373"/>
      <c r="V412" s="373"/>
      <c r="W412" s="571"/>
      <c r="X412" s="373"/>
      <c r="Y412" s="373"/>
      <c r="Z412" s="373"/>
    </row>
    <row r="413" ht="18.75" customHeight="1">
      <c r="A413" s="373"/>
      <c r="B413" s="373"/>
      <c r="C413" s="373"/>
      <c r="D413" s="373"/>
      <c r="E413" s="373"/>
      <c r="F413" s="528"/>
      <c r="G413" s="528"/>
      <c r="H413" s="373"/>
      <c r="I413" s="373"/>
      <c r="J413" s="373"/>
      <c r="K413" s="373"/>
      <c r="L413" s="373"/>
      <c r="M413" s="373"/>
      <c r="N413" s="373"/>
      <c r="O413" s="373"/>
      <c r="P413" s="373"/>
      <c r="Q413" s="373"/>
      <c r="R413" s="373"/>
      <c r="S413" s="373"/>
      <c r="T413" s="373"/>
      <c r="U413" s="373"/>
      <c r="V413" s="373"/>
      <c r="W413" s="571"/>
      <c r="X413" s="373"/>
      <c r="Y413" s="373"/>
      <c r="Z413" s="373"/>
    </row>
    <row r="414" ht="18.75" customHeight="1">
      <c r="A414" s="373"/>
      <c r="B414" s="373"/>
      <c r="C414" s="373"/>
      <c r="D414" s="373"/>
      <c r="E414" s="373"/>
      <c r="F414" s="528"/>
      <c r="G414" s="528"/>
      <c r="H414" s="373"/>
      <c r="I414" s="373"/>
      <c r="J414" s="373"/>
      <c r="K414" s="373"/>
      <c r="L414" s="373"/>
      <c r="M414" s="373"/>
      <c r="N414" s="373"/>
      <c r="O414" s="373"/>
      <c r="P414" s="373"/>
      <c r="Q414" s="373"/>
      <c r="R414" s="373"/>
      <c r="S414" s="373"/>
      <c r="T414" s="373"/>
      <c r="U414" s="373"/>
      <c r="V414" s="373"/>
      <c r="W414" s="571"/>
      <c r="X414" s="373"/>
      <c r="Y414" s="373"/>
      <c r="Z414" s="373"/>
    </row>
    <row r="415" ht="18.75" customHeight="1">
      <c r="A415" s="373"/>
      <c r="B415" s="373"/>
      <c r="C415" s="373"/>
      <c r="D415" s="373"/>
      <c r="E415" s="373"/>
      <c r="F415" s="528"/>
      <c r="G415" s="528"/>
      <c r="H415" s="373"/>
      <c r="I415" s="373"/>
      <c r="J415" s="373"/>
      <c r="K415" s="373"/>
      <c r="L415" s="373"/>
      <c r="M415" s="373"/>
      <c r="N415" s="373"/>
      <c r="O415" s="373"/>
      <c r="P415" s="373"/>
      <c r="Q415" s="373"/>
      <c r="R415" s="373"/>
      <c r="S415" s="373"/>
      <c r="T415" s="373"/>
      <c r="U415" s="373"/>
      <c r="V415" s="373"/>
      <c r="W415" s="571"/>
      <c r="X415" s="373"/>
      <c r="Y415" s="373"/>
      <c r="Z415" s="373"/>
    </row>
    <row r="416" ht="18.75" customHeight="1">
      <c r="A416" s="373"/>
      <c r="B416" s="373"/>
      <c r="C416" s="373"/>
      <c r="D416" s="373"/>
      <c r="E416" s="373"/>
      <c r="F416" s="528"/>
      <c r="G416" s="528"/>
      <c r="H416" s="373"/>
      <c r="I416" s="373"/>
      <c r="J416" s="373"/>
      <c r="K416" s="373"/>
      <c r="L416" s="373"/>
      <c r="M416" s="373"/>
      <c r="N416" s="373"/>
      <c r="O416" s="373"/>
      <c r="P416" s="373"/>
      <c r="Q416" s="373"/>
      <c r="R416" s="373"/>
      <c r="S416" s="373"/>
      <c r="T416" s="373"/>
      <c r="U416" s="373"/>
      <c r="V416" s="373"/>
      <c r="W416" s="571"/>
      <c r="X416" s="373"/>
      <c r="Y416" s="373"/>
      <c r="Z416" s="373"/>
    </row>
    <row r="417" ht="18.75" customHeight="1">
      <c r="A417" s="373"/>
      <c r="B417" s="373"/>
      <c r="C417" s="373"/>
      <c r="D417" s="373"/>
      <c r="E417" s="373"/>
      <c r="F417" s="528"/>
      <c r="G417" s="528"/>
      <c r="H417" s="373"/>
      <c r="I417" s="373"/>
      <c r="J417" s="373"/>
      <c r="K417" s="373"/>
      <c r="L417" s="373"/>
      <c r="M417" s="373"/>
      <c r="N417" s="373"/>
      <c r="O417" s="373"/>
      <c r="P417" s="373"/>
      <c r="Q417" s="373"/>
      <c r="R417" s="373"/>
      <c r="S417" s="373"/>
      <c r="T417" s="373"/>
      <c r="U417" s="373"/>
      <c r="V417" s="373"/>
      <c r="W417" s="571"/>
      <c r="X417" s="373"/>
      <c r="Y417" s="373"/>
      <c r="Z417" s="373"/>
    </row>
    <row r="418" ht="18.75" customHeight="1">
      <c r="A418" s="373"/>
      <c r="B418" s="373"/>
      <c r="C418" s="373"/>
      <c r="D418" s="373"/>
      <c r="E418" s="373"/>
      <c r="F418" s="528"/>
      <c r="G418" s="528"/>
      <c r="H418" s="373"/>
      <c r="I418" s="373"/>
      <c r="J418" s="373"/>
      <c r="K418" s="373"/>
      <c r="L418" s="373"/>
      <c r="M418" s="373"/>
      <c r="N418" s="373"/>
      <c r="O418" s="373"/>
      <c r="P418" s="373"/>
      <c r="Q418" s="373"/>
      <c r="R418" s="373"/>
      <c r="S418" s="373"/>
      <c r="T418" s="373"/>
      <c r="U418" s="373"/>
      <c r="V418" s="373"/>
      <c r="W418" s="571"/>
      <c r="X418" s="373"/>
      <c r="Y418" s="373"/>
      <c r="Z418" s="373"/>
    </row>
    <row r="419" ht="18.75" customHeight="1">
      <c r="A419" s="373"/>
      <c r="B419" s="373"/>
      <c r="C419" s="373"/>
      <c r="D419" s="373"/>
      <c r="E419" s="373"/>
      <c r="F419" s="528"/>
      <c r="G419" s="528"/>
      <c r="H419" s="373"/>
      <c r="I419" s="373"/>
      <c r="J419" s="373"/>
      <c r="K419" s="373"/>
      <c r="L419" s="373"/>
      <c r="M419" s="373"/>
      <c r="N419" s="373"/>
      <c r="O419" s="373"/>
      <c r="P419" s="373"/>
      <c r="Q419" s="373"/>
      <c r="R419" s="373"/>
      <c r="S419" s="373"/>
      <c r="T419" s="373"/>
      <c r="U419" s="373"/>
      <c r="V419" s="373"/>
      <c r="W419" s="571"/>
      <c r="X419" s="373"/>
      <c r="Y419" s="373"/>
      <c r="Z419" s="373"/>
    </row>
    <row r="420" ht="18.75" customHeight="1">
      <c r="A420" s="373"/>
      <c r="B420" s="373"/>
      <c r="C420" s="373"/>
      <c r="D420" s="373"/>
      <c r="E420" s="373"/>
      <c r="F420" s="528"/>
      <c r="G420" s="528"/>
      <c r="H420" s="373"/>
      <c r="I420" s="373"/>
      <c r="J420" s="373"/>
      <c r="K420" s="373"/>
      <c r="L420" s="373"/>
      <c r="M420" s="373"/>
      <c r="N420" s="373"/>
      <c r="O420" s="373"/>
      <c r="P420" s="373"/>
      <c r="Q420" s="373"/>
      <c r="R420" s="373"/>
      <c r="S420" s="373"/>
      <c r="T420" s="373"/>
      <c r="U420" s="373"/>
      <c r="V420" s="373"/>
      <c r="W420" s="571"/>
      <c r="X420" s="373"/>
      <c r="Y420" s="373"/>
      <c r="Z420" s="373"/>
    </row>
    <row r="421" ht="18.75" customHeight="1">
      <c r="A421" s="373"/>
      <c r="B421" s="373"/>
      <c r="C421" s="373"/>
      <c r="D421" s="373"/>
      <c r="E421" s="373"/>
      <c r="F421" s="528"/>
      <c r="G421" s="528"/>
      <c r="H421" s="373"/>
      <c r="I421" s="373"/>
      <c r="J421" s="373"/>
      <c r="K421" s="373"/>
      <c r="L421" s="373"/>
      <c r="M421" s="373"/>
      <c r="N421" s="373"/>
      <c r="O421" s="373"/>
      <c r="P421" s="373"/>
      <c r="Q421" s="373"/>
      <c r="R421" s="373"/>
      <c r="S421" s="373"/>
      <c r="T421" s="373"/>
      <c r="U421" s="373"/>
      <c r="V421" s="373"/>
      <c r="W421" s="571"/>
      <c r="X421" s="373"/>
      <c r="Y421" s="373"/>
      <c r="Z421" s="373"/>
    </row>
    <row r="422" ht="18.75" customHeight="1">
      <c r="A422" s="373"/>
      <c r="B422" s="373"/>
      <c r="C422" s="373"/>
      <c r="D422" s="373"/>
      <c r="E422" s="373"/>
      <c r="F422" s="528"/>
      <c r="G422" s="528"/>
      <c r="H422" s="373"/>
      <c r="I422" s="373"/>
      <c r="J422" s="373"/>
      <c r="K422" s="373"/>
      <c r="L422" s="373"/>
      <c r="M422" s="373"/>
      <c r="N422" s="373"/>
      <c r="O422" s="373"/>
      <c r="P422" s="373"/>
      <c r="Q422" s="373"/>
      <c r="R422" s="373"/>
      <c r="S422" s="373"/>
      <c r="T422" s="373"/>
      <c r="U422" s="373"/>
      <c r="V422" s="373"/>
      <c r="W422" s="571"/>
      <c r="X422" s="373"/>
      <c r="Y422" s="373"/>
      <c r="Z422" s="373"/>
    </row>
    <row r="423" ht="18.75" customHeight="1">
      <c r="A423" s="373"/>
      <c r="B423" s="373"/>
      <c r="C423" s="373"/>
      <c r="D423" s="373"/>
      <c r="E423" s="373"/>
      <c r="F423" s="528"/>
      <c r="G423" s="528"/>
      <c r="H423" s="373"/>
      <c r="I423" s="373"/>
      <c r="J423" s="373"/>
      <c r="K423" s="373"/>
      <c r="L423" s="373"/>
      <c r="M423" s="373"/>
      <c r="N423" s="373"/>
      <c r="O423" s="373"/>
      <c r="P423" s="373"/>
      <c r="Q423" s="373"/>
      <c r="R423" s="373"/>
      <c r="S423" s="373"/>
      <c r="T423" s="373"/>
      <c r="U423" s="373"/>
      <c r="V423" s="373"/>
      <c r="W423" s="571"/>
      <c r="X423" s="373"/>
      <c r="Y423" s="373"/>
      <c r="Z423" s="373"/>
    </row>
    <row r="424" ht="18.75" customHeight="1">
      <c r="A424" s="373"/>
      <c r="B424" s="373"/>
      <c r="C424" s="373"/>
      <c r="D424" s="373"/>
      <c r="E424" s="373"/>
      <c r="F424" s="528"/>
      <c r="G424" s="528"/>
      <c r="H424" s="373"/>
      <c r="I424" s="373"/>
      <c r="J424" s="373"/>
      <c r="K424" s="373"/>
      <c r="L424" s="373"/>
      <c r="M424" s="373"/>
      <c r="N424" s="373"/>
      <c r="O424" s="373"/>
      <c r="P424" s="373"/>
      <c r="Q424" s="373"/>
      <c r="R424" s="373"/>
      <c r="S424" s="373"/>
      <c r="T424" s="373"/>
      <c r="U424" s="373"/>
      <c r="V424" s="373"/>
      <c r="W424" s="571"/>
      <c r="X424" s="373"/>
      <c r="Y424" s="373"/>
      <c r="Z424" s="373"/>
    </row>
    <row r="425" ht="18.75" customHeight="1">
      <c r="A425" s="373"/>
      <c r="B425" s="373"/>
      <c r="C425" s="373"/>
      <c r="D425" s="373"/>
      <c r="E425" s="373"/>
      <c r="F425" s="528"/>
      <c r="G425" s="528"/>
      <c r="H425" s="373"/>
      <c r="I425" s="373"/>
      <c r="J425" s="373"/>
      <c r="K425" s="373"/>
      <c r="L425" s="373"/>
      <c r="M425" s="373"/>
      <c r="N425" s="373"/>
      <c r="O425" s="373"/>
      <c r="P425" s="373"/>
      <c r="Q425" s="373"/>
      <c r="R425" s="373"/>
      <c r="S425" s="373"/>
      <c r="T425" s="373"/>
      <c r="U425" s="373"/>
      <c r="V425" s="373"/>
      <c r="W425" s="571"/>
      <c r="X425" s="373"/>
      <c r="Y425" s="373"/>
      <c r="Z425" s="373"/>
    </row>
    <row r="426" ht="18.75" customHeight="1">
      <c r="A426" s="373"/>
      <c r="B426" s="373"/>
      <c r="C426" s="373"/>
      <c r="D426" s="373"/>
      <c r="E426" s="373"/>
      <c r="F426" s="528"/>
      <c r="G426" s="528"/>
      <c r="H426" s="373"/>
      <c r="I426" s="373"/>
      <c r="J426" s="373"/>
      <c r="K426" s="373"/>
      <c r="L426" s="373"/>
      <c r="M426" s="373"/>
      <c r="N426" s="373"/>
      <c r="O426" s="373"/>
      <c r="P426" s="373"/>
      <c r="Q426" s="373"/>
      <c r="R426" s="373"/>
      <c r="S426" s="373"/>
      <c r="T426" s="373"/>
      <c r="U426" s="373"/>
      <c r="V426" s="373"/>
      <c r="W426" s="571"/>
      <c r="X426" s="373"/>
      <c r="Y426" s="373"/>
      <c r="Z426" s="373"/>
    </row>
    <row r="427" ht="18.75" customHeight="1">
      <c r="A427" s="373"/>
      <c r="B427" s="373"/>
      <c r="C427" s="373"/>
      <c r="D427" s="373"/>
      <c r="E427" s="373"/>
      <c r="F427" s="528"/>
      <c r="G427" s="528"/>
      <c r="H427" s="373"/>
      <c r="I427" s="373"/>
      <c r="J427" s="373"/>
      <c r="K427" s="373"/>
      <c r="L427" s="373"/>
      <c r="M427" s="373"/>
      <c r="N427" s="373"/>
      <c r="O427" s="373"/>
      <c r="P427" s="373"/>
      <c r="Q427" s="373"/>
      <c r="R427" s="373"/>
      <c r="S427" s="373"/>
      <c r="T427" s="373"/>
      <c r="U427" s="373"/>
      <c r="V427" s="373"/>
      <c r="W427" s="571"/>
      <c r="X427" s="373"/>
      <c r="Y427" s="373"/>
      <c r="Z427" s="373"/>
    </row>
    <row r="428" ht="18.75" customHeight="1">
      <c r="A428" s="373"/>
      <c r="B428" s="373"/>
      <c r="C428" s="373"/>
      <c r="D428" s="373"/>
      <c r="E428" s="373"/>
      <c r="F428" s="528"/>
      <c r="G428" s="528"/>
      <c r="H428" s="373"/>
      <c r="I428" s="373"/>
      <c r="J428" s="373"/>
      <c r="K428" s="373"/>
      <c r="L428" s="373"/>
      <c r="M428" s="373"/>
      <c r="N428" s="373"/>
      <c r="O428" s="373"/>
      <c r="P428" s="373"/>
      <c r="Q428" s="373"/>
      <c r="R428" s="373"/>
      <c r="S428" s="373"/>
      <c r="T428" s="373"/>
      <c r="U428" s="373"/>
      <c r="V428" s="373"/>
      <c r="W428" s="571"/>
      <c r="X428" s="373"/>
      <c r="Y428" s="373"/>
      <c r="Z428" s="373"/>
    </row>
    <row r="429" ht="18.75" customHeight="1">
      <c r="A429" s="373"/>
      <c r="B429" s="373"/>
      <c r="C429" s="373"/>
      <c r="D429" s="373"/>
      <c r="E429" s="373"/>
      <c r="F429" s="528"/>
      <c r="G429" s="528"/>
      <c r="H429" s="373"/>
      <c r="I429" s="373"/>
      <c r="J429" s="373"/>
      <c r="K429" s="373"/>
      <c r="L429" s="373"/>
      <c r="M429" s="373"/>
      <c r="N429" s="373"/>
      <c r="O429" s="373"/>
      <c r="P429" s="373"/>
      <c r="Q429" s="373"/>
      <c r="R429" s="373"/>
      <c r="S429" s="373"/>
      <c r="T429" s="373"/>
      <c r="U429" s="373"/>
      <c r="V429" s="373"/>
      <c r="W429" s="571"/>
      <c r="X429" s="373"/>
      <c r="Y429" s="373"/>
      <c r="Z429" s="373"/>
    </row>
    <row r="430" ht="18.75" customHeight="1">
      <c r="A430" s="373"/>
      <c r="B430" s="373"/>
      <c r="C430" s="373"/>
      <c r="D430" s="373"/>
      <c r="E430" s="373"/>
      <c r="F430" s="528"/>
      <c r="G430" s="528"/>
      <c r="H430" s="373"/>
      <c r="I430" s="373"/>
      <c r="J430" s="373"/>
      <c r="K430" s="373"/>
      <c r="L430" s="373"/>
      <c r="M430" s="373"/>
      <c r="N430" s="373"/>
      <c r="O430" s="373"/>
      <c r="P430" s="373"/>
      <c r="Q430" s="373"/>
      <c r="R430" s="373"/>
      <c r="S430" s="373"/>
      <c r="T430" s="373"/>
      <c r="U430" s="373"/>
      <c r="V430" s="373"/>
      <c r="W430" s="571"/>
      <c r="X430" s="373"/>
      <c r="Y430" s="373"/>
      <c r="Z430" s="373"/>
    </row>
    <row r="431" ht="18.75" customHeight="1">
      <c r="A431" s="373"/>
      <c r="B431" s="373"/>
      <c r="C431" s="373"/>
      <c r="D431" s="373"/>
      <c r="E431" s="373"/>
      <c r="F431" s="528"/>
      <c r="G431" s="528"/>
      <c r="H431" s="373"/>
      <c r="I431" s="373"/>
      <c r="J431" s="373"/>
      <c r="K431" s="373"/>
      <c r="L431" s="373"/>
      <c r="M431" s="373"/>
      <c r="N431" s="373"/>
      <c r="O431" s="373"/>
      <c r="P431" s="373"/>
      <c r="Q431" s="373"/>
      <c r="R431" s="373"/>
      <c r="S431" s="373"/>
      <c r="T431" s="373"/>
      <c r="U431" s="373"/>
      <c r="V431" s="373"/>
      <c r="W431" s="571"/>
      <c r="X431" s="373"/>
      <c r="Y431" s="373"/>
      <c r="Z431" s="373"/>
    </row>
    <row r="432" ht="18.75" customHeight="1">
      <c r="A432" s="373"/>
      <c r="B432" s="373"/>
      <c r="C432" s="373"/>
      <c r="D432" s="373"/>
      <c r="E432" s="373"/>
      <c r="F432" s="528"/>
      <c r="G432" s="528"/>
      <c r="H432" s="373"/>
      <c r="I432" s="373"/>
      <c r="J432" s="373"/>
      <c r="K432" s="373"/>
      <c r="L432" s="373"/>
      <c r="M432" s="373"/>
      <c r="N432" s="373"/>
      <c r="O432" s="373"/>
      <c r="P432" s="373"/>
      <c r="Q432" s="373"/>
      <c r="R432" s="373"/>
      <c r="S432" s="373"/>
      <c r="T432" s="373"/>
      <c r="U432" s="373"/>
      <c r="V432" s="373"/>
      <c r="W432" s="571"/>
      <c r="X432" s="373"/>
      <c r="Y432" s="373"/>
      <c r="Z432" s="373"/>
    </row>
    <row r="433" ht="18.75" customHeight="1">
      <c r="A433" s="373"/>
      <c r="B433" s="373"/>
      <c r="C433" s="373"/>
      <c r="D433" s="373"/>
      <c r="E433" s="373"/>
      <c r="F433" s="528"/>
      <c r="G433" s="528"/>
      <c r="H433" s="373"/>
      <c r="I433" s="373"/>
      <c r="J433" s="373"/>
      <c r="K433" s="373"/>
      <c r="L433" s="373"/>
      <c r="M433" s="373"/>
      <c r="N433" s="373"/>
      <c r="O433" s="373"/>
      <c r="P433" s="373"/>
      <c r="Q433" s="373"/>
      <c r="R433" s="373"/>
      <c r="S433" s="373"/>
      <c r="T433" s="373"/>
      <c r="U433" s="373"/>
      <c r="V433" s="373"/>
      <c r="W433" s="571"/>
      <c r="X433" s="373"/>
      <c r="Y433" s="373"/>
      <c r="Z433" s="373"/>
    </row>
    <row r="434" ht="18.75" customHeight="1">
      <c r="A434" s="373"/>
      <c r="B434" s="373"/>
      <c r="C434" s="373"/>
      <c r="D434" s="373"/>
      <c r="E434" s="373"/>
      <c r="F434" s="528"/>
      <c r="G434" s="528"/>
      <c r="H434" s="373"/>
      <c r="I434" s="373"/>
      <c r="J434" s="373"/>
      <c r="K434" s="373"/>
      <c r="L434" s="373"/>
      <c r="M434" s="373"/>
      <c r="N434" s="373"/>
      <c r="O434" s="373"/>
      <c r="P434" s="373"/>
      <c r="Q434" s="373"/>
      <c r="R434" s="373"/>
      <c r="S434" s="373"/>
      <c r="T434" s="373"/>
      <c r="U434" s="373"/>
      <c r="V434" s="373"/>
      <c r="W434" s="571"/>
      <c r="X434" s="373"/>
      <c r="Y434" s="373"/>
      <c r="Z434" s="373"/>
    </row>
    <row r="435" ht="18.75" customHeight="1">
      <c r="A435" s="373"/>
      <c r="B435" s="373"/>
      <c r="C435" s="373"/>
      <c r="D435" s="373"/>
      <c r="E435" s="373"/>
      <c r="F435" s="528"/>
      <c r="G435" s="528"/>
      <c r="H435" s="373"/>
      <c r="I435" s="373"/>
      <c r="J435" s="373"/>
      <c r="K435" s="373"/>
      <c r="L435" s="373"/>
      <c r="M435" s="373"/>
      <c r="N435" s="373"/>
      <c r="O435" s="373"/>
      <c r="P435" s="373"/>
      <c r="Q435" s="373"/>
      <c r="R435" s="373"/>
      <c r="S435" s="373"/>
      <c r="T435" s="373"/>
      <c r="U435" s="373"/>
      <c r="V435" s="373"/>
      <c r="W435" s="571"/>
      <c r="X435" s="373"/>
      <c r="Y435" s="373"/>
      <c r="Z435" s="373"/>
    </row>
    <row r="436" ht="18.75" customHeight="1">
      <c r="A436" s="373"/>
      <c r="B436" s="373"/>
      <c r="C436" s="373"/>
      <c r="D436" s="373"/>
      <c r="E436" s="373"/>
      <c r="F436" s="528"/>
      <c r="G436" s="528"/>
      <c r="H436" s="373"/>
      <c r="I436" s="373"/>
      <c r="J436" s="373"/>
      <c r="K436" s="373"/>
      <c r="L436" s="373"/>
      <c r="M436" s="373"/>
      <c r="N436" s="373"/>
      <c r="O436" s="373"/>
      <c r="P436" s="373"/>
      <c r="Q436" s="373"/>
      <c r="R436" s="373"/>
      <c r="S436" s="373"/>
      <c r="T436" s="373"/>
      <c r="U436" s="373"/>
      <c r="V436" s="373"/>
      <c r="W436" s="571"/>
      <c r="X436" s="373"/>
      <c r="Y436" s="373"/>
      <c r="Z436" s="373"/>
    </row>
    <row r="437" ht="18.75" customHeight="1">
      <c r="A437" s="373"/>
      <c r="B437" s="373"/>
      <c r="C437" s="373"/>
      <c r="D437" s="373"/>
      <c r="E437" s="373"/>
      <c r="F437" s="528"/>
      <c r="G437" s="528"/>
      <c r="H437" s="373"/>
      <c r="I437" s="373"/>
      <c r="J437" s="373"/>
      <c r="K437" s="373"/>
      <c r="L437" s="373"/>
      <c r="M437" s="373"/>
      <c r="N437" s="373"/>
      <c r="O437" s="373"/>
      <c r="P437" s="373"/>
      <c r="Q437" s="373"/>
      <c r="R437" s="373"/>
      <c r="S437" s="373"/>
      <c r="T437" s="373"/>
      <c r="U437" s="373"/>
      <c r="V437" s="373"/>
      <c r="W437" s="571"/>
      <c r="X437" s="373"/>
      <c r="Y437" s="373"/>
      <c r="Z437" s="373"/>
    </row>
    <row r="438" ht="18.75" customHeight="1">
      <c r="A438" s="373"/>
      <c r="B438" s="373"/>
      <c r="C438" s="373"/>
      <c r="D438" s="373"/>
      <c r="E438" s="373"/>
      <c r="F438" s="528"/>
      <c r="G438" s="528"/>
      <c r="H438" s="373"/>
      <c r="I438" s="373"/>
      <c r="J438" s="373"/>
      <c r="K438" s="373"/>
      <c r="L438" s="373"/>
      <c r="M438" s="373"/>
      <c r="N438" s="373"/>
      <c r="O438" s="373"/>
      <c r="P438" s="373"/>
      <c r="Q438" s="373"/>
      <c r="R438" s="373"/>
      <c r="S438" s="373"/>
      <c r="T438" s="373"/>
      <c r="U438" s="373"/>
      <c r="V438" s="373"/>
      <c r="W438" s="571"/>
      <c r="X438" s="373"/>
      <c r="Y438" s="373"/>
      <c r="Z438" s="373"/>
    </row>
    <row r="439" ht="18.75" customHeight="1">
      <c r="A439" s="373"/>
      <c r="B439" s="373"/>
      <c r="C439" s="373"/>
      <c r="D439" s="373"/>
      <c r="E439" s="373"/>
      <c r="F439" s="528"/>
      <c r="G439" s="528"/>
      <c r="H439" s="373"/>
      <c r="I439" s="373"/>
      <c r="J439" s="373"/>
      <c r="K439" s="373"/>
      <c r="L439" s="373"/>
      <c r="M439" s="373"/>
      <c r="N439" s="373"/>
      <c r="O439" s="373"/>
      <c r="P439" s="373"/>
      <c r="Q439" s="373"/>
      <c r="R439" s="373"/>
      <c r="S439" s="373"/>
      <c r="T439" s="373"/>
      <c r="U439" s="373"/>
      <c r="V439" s="373"/>
      <c r="W439" s="571"/>
      <c r="X439" s="373"/>
      <c r="Y439" s="373"/>
      <c r="Z439" s="373"/>
    </row>
    <row r="440" ht="18.75" customHeight="1">
      <c r="A440" s="373"/>
      <c r="B440" s="373"/>
      <c r="C440" s="373"/>
      <c r="D440" s="373"/>
      <c r="E440" s="373"/>
      <c r="F440" s="528"/>
      <c r="G440" s="528"/>
      <c r="H440" s="373"/>
      <c r="I440" s="373"/>
      <c r="J440" s="373"/>
      <c r="K440" s="373"/>
      <c r="L440" s="373"/>
      <c r="M440" s="373"/>
      <c r="N440" s="373"/>
      <c r="O440" s="373"/>
      <c r="P440" s="373"/>
      <c r="Q440" s="373"/>
      <c r="R440" s="373"/>
      <c r="S440" s="373"/>
      <c r="T440" s="373"/>
      <c r="U440" s="373"/>
      <c r="V440" s="373"/>
      <c r="W440" s="571"/>
      <c r="X440" s="373"/>
      <c r="Y440" s="373"/>
      <c r="Z440" s="373"/>
    </row>
    <row r="441" ht="18.75" customHeight="1">
      <c r="A441" s="373"/>
      <c r="B441" s="373"/>
      <c r="C441" s="373"/>
      <c r="D441" s="373"/>
      <c r="E441" s="373"/>
      <c r="F441" s="528"/>
      <c r="G441" s="528"/>
      <c r="H441" s="373"/>
      <c r="I441" s="373"/>
      <c r="J441" s="373"/>
      <c r="K441" s="373"/>
      <c r="L441" s="373"/>
      <c r="M441" s="373"/>
      <c r="N441" s="373"/>
      <c r="O441" s="373"/>
      <c r="P441" s="373"/>
      <c r="Q441" s="373"/>
      <c r="R441" s="373"/>
      <c r="S441" s="373"/>
      <c r="T441" s="373"/>
      <c r="U441" s="373"/>
      <c r="V441" s="373"/>
      <c r="W441" s="571"/>
      <c r="X441" s="373"/>
      <c r="Y441" s="373"/>
      <c r="Z441" s="373"/>
    </row>
    <row r="442" ht="18.75" customHeight="1">
      <c r="A442" s="373"/>
      <c r="B442" s="373"/>
      <c r="C442" s="373"/>
      <c r="D442" s="373"/>
      <c r="E442" s="373"/>
      <c r="F442" s="528"/>
      <c r="G442" s="528"/>
      <c r="H442" s="373"/>
      <c r="I442" s="373"/>
      <c r="J442" s="373"/>
      <c r="K442" s="373"/>
      <c r="L442" s="373"/>
      <c r="M442" s="373"/>
      <c r="N442" s="373"/>
      <c r="O442" s="373"/>
      <c r="P442" s="373"/>
      <c r="Q442" s="373"/>
      <c r="R442" s="373"/>
      <c r="S442" s="373"/>
      <c r="T442" s="373"/>
      <c r="U442" s="373"/>
      <c r="V442" s="373"/>
      <c r="W442" s="571"/>
      <c r="X442" s="373"/>
      <c r="Y442" s="373"/>
      <c r="Z442" s="373"/>
    </row>
    <row r="443" ht="18.75" customHeight="1">
      <c r="A443" s="373"/>
      <c r="B443" s="373"/>
      <c r="C443" s="373"/>
      <c r="D443" s="373"/>
      <c r="E443" s="373"/>
      <c r="F443" s="528"/>
      <c r="G443" s="528"/>
      <c r="H443" s="373"/>
      <c r="I443" s="373"/>
      <c r="J443" s="373"/>
      <c r="K443" s="373"/>
      <c r="L443" s="373"/>
      <c r="M443" s="373"/>
      <c r="N443" s="373"/>
      <c r="O443" s="373"/>
      <c r="P443" s="373"/>
      <c r="Q443" s="373"/>
      <c r="R443" s="373"/>
      <c r="S443" s="373"/>
      <c r="T443" s="373"/>
      <c r="U443" s="373"/>
      <c r="V443" s="373"/>
      <c r="W443" s="571"/>
      <c r="X443" s="373"/>
      <c r="Y443" s="373"/>
      <c r="Z443" s="373"/>
    </row>
    <row r="444" ht="18.75" customHeight="1">
      <c r="A444" s="373"/>
      <c r="B444" s="373"/>
      <c r="C444" s="373"/>
      <c r="D444" s="373"/>
      <c r="E444" s="373"/>
      <c r="F444" s="528"/>
      <c r="G444" s="528"/>
      <c r="H444" s="373"/>
      <c r="I444" s="373"/>
      <c r="J444" s="373"/>
      <c r="K444" s="373"/>
      <c r="L444" s="373"/>
      <c r="M444" s="373"/>
      <c r="N444" s="373"/>
      <c r="O444" s="373"/>
      <c r="P444" s="373"/>
      <c r="Q444" s="373"/>
      <c r="R444" s="373"/>
      <c r="S444" s="373"/>
      <c r="T444" s="373"/>
      <c r="U444" s="373"/>
      <c r="V444" s="373"/>
      <c r="W444" s="571"/>
      <c r="X444" s="373"/>
      <c r="Y444" s="373"/>
      <c r="Z444" s="373"/>
    </row>
    <row r="445" ht="18.75" customHeight="1">
      <c r="A445" s="373"/>
      <c r="B445" s="373"/>
      <c r="C445" s="373"/>
      <c r="D445" s="373"/>
      <c r="E445" s="373"/>
      <c r="F445" s="528"/>
      <c r="G445" s="528"/>
      <c r="H445" s="373"/>
      <c r="I445" s="373"/>
      <c r="J445" s="373"/>
      <c r="K445" s="373"/>
      <c r="L445" s="373"/>
      <c r="M445" s="373"/>
      <c r="N445" s="373"/>
      <c r="O445" s="373"/>
      <c r="P445" s="373"/>
      <c r="Q445" s="373"/>
      <c r="R445" s="373"/>
      <c r="S445" s="373"/>
      <c r="T445" s="373"/>
      <c r="U445" s="373"/>
      <c r="V445" s="373"/>
      <c r="W445" s="571"/>
      <c r="X445" s="373"/>
      <c r="Y445" s="373"/>
      <c r="Z445" s="373"/>
    </row>
    <row r="446" ht="18.75" customHeight="1">
      <c r="A446" s="373"/>
      <c r="B446" s="373"/>
      <c r="C446" s="373"/>
      <c r="D446" s="373"/>
      <c r="E446" s="373"/>
      <c r="F446" s="528"/>
      <c r="G446" s="528"/>
      <c r="H446" s="373"/>
      <c r="I446" s="373"/>
      <c r="J446" s="373"/>
      <c r="K446" s="373"/>
      <c r="L446" s="373"/>
      <c r="M446" s="373"/>
      <c r="N446" s="373"/>
      <c r="O446" s="373"/>
      <c r="P446" s="373"/>
      <c r="Q446" s="373"/>
      <c r="R446" s="373"/>
      <c r="S446" s="373"/>
      <c r="T446" s="373"/>
      <c r="U446" s="373"/>
      <c r="V446" s="373"/>
      <c r="W446" s="571"/>
      <c r="X446" s="373"/>
      <c r="Y446" s="373"/>
      <c r="Z446" s="373"/>
    </row>
    <row r="447" ht="18.75" customHeight="1">
      <c r="A447" s="373"/>
      <c r="B447" s="373"/>
      <c r="C447" s="373"/>
      <c r="D447" s="373"/>
      <c r="E447" s="373"/>
      <c r="F447" s="528"/>
      <c r="G447" s="528"/>
      <c r="H447" s="373"/>
      <c r="I447" s="373"/>
      <c r="J447" s="373"/>
      <c r="K447" s="373"/>
      <c r="L447" s="373"/>
      <c r="M447" s="373"/>
      <c r="N447" s="373"/>
      <c r="O447" s="373"/>
      <c r="P447" s="373"/>
      <c r="Q447" s="373"/>
      <c r="R447" s="373"/>
      <c r="S447" s="373"/>
      <c r="T447" s="373"/>
      <c r="U447" s="373"/>
      <c r="V447" s="373"/>
      <c r="W447" s="571"/>
      <c r="X447" s="373"/>
      <c r="Y447" s="373"/>
      <c r="Z447" s="373"/>
    </row>
    <row r="448" ht="18.75" customHeight="1">
      <c r="A448" s="373"/>
      <c r="B448" s="373"/>
      <c r="C448" s="373"/>
      <c r="D448" s="373"/>
      <c r="E448" s="373"/>
      <c r="F448" s="528"/>
      <c r="G448" s="528"/>
      <c r="H448" s="373"/>
      <c r="I448" s="373"/>
      <c r="J448" s="373"/>
      <c r="K448" s="373"/>
      <c r="L448" s="373"/>
      <c r="M448" s="373"/>
      <c r="N448" s="373"/>
      <c r="O448" s="373"/>
      <c r="P448" s="373"/>
      <c r="Q448" s="373"/>
      <c r="R448" s="373"/>
      <c r="S448" s="373"/>
      <c r="T448" s="373"/>
      <c r="U448" s="373"/>
      <c r="V448" s="373"/>
      <c r="W448" s="571"/>
      <c r="X448" s="373"/>
      <c r="Y448" s="373"/>
      <c r="Z448" s="373"/>
    </row>
    <row r="449" ht="18.75" customHeight="1">
      <c r="A449" s="373"/>
      <c r="B449" s="373"/>
      <c r="C449" s="373"/>
      <c r="D449" s="373"/>
      <c r="E449" s="373"/>
      <c r="F449" s="528"/>
      <c r="G449" s="528"/>
      <c r="H449" s="373"/>
      <c r="I449" s="373"/>
      <c r="J449" s="373"/>
      <c r="K449" s="373"/>
      <c r="L449" s="373"/>
      <c r="M449" s="373"/>
      <c r="N449" s="373"/>
      <c r="O449" s="373"/>
      <c r="P449" s="373"/>
      <c r="Q449" s="373"/>
      <c r="R449" s="373"/>
      <c r="S449" s="373"/>
      <c r="T449" s="373"/>
      <c r="U449" s="373"/>
      <c r="V449" s="373"/>
      <c r="W449" s="571"/>
      <c r="X449" s="373"/>
      <c r="Y449" s="373"/>
      <c r="Z449" s="373"/>
    </row>
    <row r="450" ht="18.75" customHeight="1">
      <c r="A450" s="373"/>
      <c r="B450" s="373"/>
      <c r="C450" s="373"/>
      <c r="D450" s="373"/>
      <c r="E450" s="373"/>
      <c r="F450" s="528"/>
      <c r="G450" s="528"/>
      <c r="H450" s="373"/>
      <c r="I450" s="373"/>
      <c r="J450" s="373"/>
      <c r="K450" s="373"/>
      <c r="L450" s="373"/>
      <c r="M450" s="373"/>
      <c r="N450" s="373"/>
      <c r="O450" s="373"/>
      <c r="P450" s="373"/>
      <c r="Q450" s="373"/>
      <c r="R450" s="373"/>
      <c r="S450" s="373"/>
      <c r="T450" s="373"/>
      <c r="U450" s="373"/>
      <c r="V450" s="373"/>
      <c r="W450" s="571"/>
      <c r="X450" s="373"/>
      <c r="Y450" s="373"/>
      <c r="Z450" s="373"/>
    </row>
    <row r="451" ht="18.75" customHeight="1">
      <c r="A451" s="373"/>
      <c r="B451" s="373"/>
      <c r="C451" s="373"/>
      <c r="D451" s="373"/>
      <c r="E451" s="373"/>
      <c r="F451" s="528"/>
      <c r="G451" s="528"/>
      <c r="H451" s="373"/>
      <c r="I451" s="373"/>
      <c r="J451" s="373"/>
      <c r="K451" s="373"/>
      <c r="L451" s="373"/>
      <c r="M451" s="373"/>
      <c r="N451" s="373"/>
      <c r="O451" s="373"/>
      <c r="P451" s="373"/>
      <c r="Q451" s="373"/>
      <c r="R451" s="373"/>
      <c r="S451" s="373"/>
      <c r="T451" s="373"/>
      <c r="U451" s="373"/>
      <c r="V451" s="373"/>
      <c r="W451" s="571"/>
      <c r="X451" s="373"/>
      <c r="Y451" s="373"/>
      <c r="Z451" s="373"/>
    </row>
    <row r="452" ht="18.75" customHeight="1">
      <c r="A452" s="373"/>
      <c r="B452" s="373"/>
      <c r="C452" s="373"/>
      <c r="D452" s="373"/>
      <c r="E452" s="373"/>
      <c r="F452" s="528"/>
      <c r="G452" s="528"/>
      <c r="H452" s="373"/>
      <c r="I452" s="373"/>
      <c r="J452" s="373"/>
      <c r="K452" s="373"/>
      <c r="L452" s="373"/>
      <c r="M452" s="373"/>
      <c r="N452" s="373"/>
      <c r="O452" s="373"/>
      <c r="P452" s="373"/>
      <c r="Q452" s="373"/>
      <c r="R452" s="373"/>
      <c r="S452" s="373"/>
      <c r="T452" s="373"/>
      <c r="U452" s="373"/>
      <c r="V452" s="373"/>
      <c r="W452" s="571"/>
      <c r="X452" s="373"/>
      <c r="Y452" s="373"/>
      <c r="Z452" s="373"/>
    </row>
    <row r="453" ht="18.75" customHeight="1">
      <c r="A453" s="373"/>
      <c r="B453" s="373"/>
      <c r="C453" s="373"/>
      <c r="D453" s="373"/>
      <c r="E453" s="373"/>
      <c r="F453" s="528"/>
      <c r="G453" s="528"/>
      <c r="H453" s="373"/>
      <c r="I453" s="373"/>
      <c r="J453" s="373"/>
      <c r="K453" s="373"/>
      <c r="L453" s="373"/>
      <c r="M453" s="373"/>
      <c r="N453" s="373"/>
      <c r="O453" s="373"/>
      <c r="P453" s="373"/>
      <c r="Q453" s="373"/>
      <c r="R453" s="373"/>
      <c r="S453" s="373"/>
      <c r="T453" s="373"/>
      <c r="U453" s="373"/>
      <c r="V453" s="373"/>
      <c r="W453" s="571"/>
      <c r="X453" s="373"/>
      <c r="Y453" s="373"/>
      <c r="Z453" s="373"/>
    </row>
    <row r="454" ht="18.75" customHeight="1">
      <c r="A454" s="373"/>
      <c r="B454" s="373"/>
      <c r="C454" s="373"/>
      <c r="D454" s="373"/>
      <c r="E454" s="373"/>
      <c r="F454" s="528"/>
      <c r="G454" s="528"/>
      <c r="H454" s="373"/>
      <c r="I454" s="373"/>
      <c r="J454" s="373"/>
      <c r="K454" s="373"/>
      <c r="L454" s="373"/>
      <c r="M454" s="373"/>
      <c r="N454" s="373"/>
      <c r="O454" s="373"/>
      <c r="P454" s="373"/>
      <c r="Q454" s="373"/>
      <c r="R454" s="373"/>
      <c r="S454" s="373"/>
      <c r="T454" s="373"/>
      <c r="U454" s="373"/>
      <c r="V454" s="373"/>
      <c r="W454" s="571"/>
      <c r="X454" s="373"/>
      <c r="Y454" s="373"/>
      <c r="Z454" s="373"/>
    </row>
    <row r="455" ht="18.75" customHeight="1">
      <c r="A455" s="373"/>
      <c r="B455" s="373"/>
      <c r="C455" s="373"/>
      <c r="D455" s="373"/>
      <c r="E455" s="373"/>
      <c r="F455" s="528"/>
      <c r="G455" s="528"/>
      <c r="H455" s="373"/>
      <c r="I455" s="373"/>
      <c r="J455" s="373"/>
      <c r="K455" s="373"/>
      <c r="L455" s="373"/>
      <c r="M455" s="373"/>
      <c r="N455" s="373"/>
      <c r="O455" s="373"/>
      <c r="P455" s="373"/>
      <c r="Q455" s="373"/>
      <c r="R455" s="373"/>
      <c r="S455" s="373"/>
      <c r="T455" s="373"/>
      <c r="U455" s="373"/>
      <c r="V455" s="373"/>
      <c r="W455" s="571"/>
      <c r="X455" s="373"/>
      <c r="Y455" s="373"/>
      <c r="Z455" s="373"/>
    </row>
    <row r="456" ht="18.75" customHeight="1">
      <c r="A456" s="373"/>
      <c r="B456" s="373"/>
      <c r="C456" s="373"/>
      <c r="D456" s="373"/>
      <c r="E456" s="373"/>
      <c r="F456" s="528"/>
      <c r="G456" s="528"/>
      <c r="H456" s="373"/>
      <c r="I456" s="373"/>
      <c r="J456" s="373"/>
      <c r="K456" s="373"/>
      <c r="L456" s="373"/>
      <c r="M456" s="373"/>
      <c r="N456" s="373"/>
      <c r="O456" s="373"/>
      <c r="P456" s="373"/>
      <c r="Q456" s="373"/>
      <c r="R456" s="373"/>
      <c r="S456" s="373"/>
      <c r="T456" s="373"/>
      <c r="U456" s="373"/>
      <c r="V456" s="373"/>
      <c r="W456" s="571"/>
      <c r="X456" s="373"/>
      <c r="Y456" s="373"/>
      <c r="Z456" s="373"/>
    </row>
    <row r="457" ht="18.75" customHeight="1">
      <c r="A457" s="373"/>
      <c r="B457" s="373"/>
      <c r="C457" s="373"/>
      <c r="D457" s="373"/>
      <c r="E457" s="373"/>
      <c r="F457" s="528"/>
      <c r="G457" s="528"/>
      <c r="H457" s="373"/>
      <c r="I457" s="373"/>
      <c r="J457" s="373"/>
      <c r="K457" s="373"/>
      <c r="L457" s="373"/>
      <c r="M457" s="373"/>
      <c r="N457" s="373"/>
      <c r="O457" s="373"/>
      <c r="P457" s="373"/>
      <c r="Q457" s="373"/>
      <c r="R457" s="373"/>
      <c r="S457" s="373"/>
      <c r="T457" s="373"/>
      <c r="U457" s="373"/>
      <c r="V457" s="373"/>
      <c r="W457" s="571"/>
      <c r="X457" s="373"/>
      <c r="Y457" s="373"/>
      <c r="Z457" s="373"/>
    </row>
    <row r="458" ht="18.75" customHeight="1">
      <c r="A458" s="373"/>
      <c r="B458" s="373"/>
      <c r="C458" s="373"/>
      <c r="D458" s="373"/>
      <c r="E458" s="373"/>
      <c r="F458" s="528"/>
      <c r="G458" s="528"/>
      <c r="H458" s="373"/>
      <c r="I458" s="373"/>
      <c r="J458" s="373"/>
      <c r="K458" s="373"/>
      <c r="L458" s="373"/>
      <c r="M458" s="373"/>
      <c r="N458" s="373"/>
      <c r="O458" s="373"/>
      <c r="P458" s="373"/>
      <c r="Q458" s="373"/>
      <c r="R458" s="373"/>
      <c r="S458" s="373"/>
      <c r="T458" s="373"/>
      <c r="U458" s="373"/>
      <c r="V458" s="373"/>
      <c r="W458" s="571"/>
      <c r="X458" s="373"/>
      <c r="Y458" s="373"/>
      <c r="Z458" s="373"/>
    </row>
    <row r="459" ht="18.75" customHeight="1">
      <c r="A459" s="373"/>
      <c r="B459" s="373"/>
      <c r="C459" s="373"/>
      <c r="D459" s="373"/>
      <c r="E459" s="373"/>
      <c r="F459" s="528"/>
      <c r="G459" s="528"/>
      <c r="H459" s="373"/>
      <c r="I459" s="373"/>
      <c r="J459" s="373"/>
      <c r="K459" s="373"/>
      <c r="L459" s="373"/>
      <c r="M459" s="373"/>
      <c r="N459" s="373"/>
      <c r="O459" s="373"/>
      <c r="P459" s="373"/>
      <c r="Q459" s="373"/>
      <c r="R459" s="373"/>
      <c r="S459" s="373"/>
      <c r="T459" s="373"/>
      <c r="U459" s="373"/>
      <c r="V459" s="373"/>
      <c r="W459" s="571"/>
      <c r="X459" s="373"/>
      <c r="Y459" s="373"/>
      <c r="Z459" s="373"/>
    </row>
    <row r="460" ht="18.75" customHeight="1">
      <c r="A460" s="373"/>
      <c r="B460" s="373"/>
      <c r="C460" s="373"/>
      <c r="D460" s="373"/>
      <c r="E460" s="373"/>
      <c r="F460" s="528"/>
      <c r="G460" s="528"/>
      <c r="H460" s="373"/>
      <c r="I460" s="373"/>
      <c r="J460" s="373"/>
      <c r="K460" s="373"/>
      <c r="L460" s="373"/>
      <c r="M460" s="373"/>
      <c r="N460" s="373"/>
      <c r="O460" s="373"/>
      <c r="P460" s="373"/>
      <c r="Q460" s="373"/>
      <c r="R460" s="373"/>
      <c r="S460" s="373"/>
      <c r="T460" s="373"/>
      <c r="U460" s="373"/>
      <c r="V460" s="373"/>
      <c r="W460" s="571"/>
      <c r="X460" s="373"/>
      <c r="Y460" s="373"/>
      <c r="Z460" s="373"/>
    </row>
    <row r="461" ht="18.75" customHeight="1">
      <c r="A461" s="373"/>
      <c r="B461" s="373"/>
      <c r="C461" s="373"/>
      <c r="D461" s="373"/>
      <c r="E461" s="373"/>
      <c r="F461" s="528"/>
      <c r="G461" s="528"/>
      <c r="H461" s="373"/>
      <c r="I461" s="373"/>
      <c r="J461" s="373"/>
      <c r="K461" s="373"/>
      <c r="L461" s="373"/>
      <c r="M461" s="373"/>
      <c r="N461" s="373"/>
      <c r="O461" s="373"/>
      <c r="P461" s="373"/>
      <c r="Q461" s="373"/>
      <c r="R461" s="373"/>
      <c r="S461" s="373"/>
      <c r="T461" s="373"/>
      <c r="U461" s="373"/>
      <c r="V461" s="373"/>
      <c r="W461" s="571"/>
      <c r="X461" s="373"/>
      <c r="Y461" s="373"/>
      <c r="Z461" s="373"/>
    </row>
    <row r="462" ht="18.75" customHeight="1">
      <c r="A462" s="373"/>
      <c r="B462" s="373"/>
      <c r="C462" s="373"/>
      <c r="D462" s="373"/>
      <c r="E462" s="373"/>
      <c r="F462" s="528"/>
      <c r="G462" s="528"/>
      <c r="H462" s="373"/>
      <c r="I462" s="373"/>
      <c r="J462" s="373"/>
      <c r="K462" s="373"/>
      <c r="L462" s="373"/>
      <c r="M462" s="373"/>
      <c r="N462" s="373"/>
      <c r="O462" s="373"/>
      <c r="P462" s="373"/>
      <c r="Q462" s="373"/>
      <c r="R462" s="373"/>
      <c r="S462" s="373"/>
      <c r="T462" s="373"/>
      <c r="U462" s="373"/>
      <c r="V462" s="373"/>
      <c r="W462" s="571"/>
      <c r="X462" s="373"/>
      <c r="Y462" s="373"/>
      <c r="Z462" s="373"/>
    </row>
    <row r="463" ht="18.75" customHeight="1">
      <c r="A463" s="373"/>
      <c r="B463" s="373"/>
      <c r="C463" s="373"/>
      <c r="D463" s="373"/>
      <c r="E463" s="373"/>
      <c r="F463" s="528"/>
      <c r="G463" s="528"/>
      <c r="H463" s="373"/>
      <c r="I463" s="373"/>
      <c r="J463" s="373"/>
      <c r="K463" s="373"/>
      <c r="L463" s="373"/>
      <c r="M463" s="373"/>
      <c r="N463" s="373"/>
      <c r="O463" s="373"/>
      <c r="P463" s="373"/>
      <c r="Q463" s="373"/>
      <c r="R463" s="373"/>
      <c r="S463" s="373"/>
      <c r="T463" s="373"/>
      <c r="U463" s="373"/>
      <c r="V463" s="373"/>
      <c r="W463" s="571"/>
      <c r="X463" s="373"/>
      <c r="Y463" s="373"/>
      <c r="Z463" s="373"/>
    </row>
    <row r="464" ht="18.75" customHeight="1">
      <c r="A464" s="373"/>
      <c r="B464" s="373"/>
      <c r="C464" s="373"/>
      <c r="D464" s="373"/>
      <c r="E464" s="373"/>
      <c r="F464" s="528"/>
      <c r="G464" s="528"/>
      <c r="H464" s="373"/>
      <c r="I464" s="373"/>
      <c r="J464" s="373"/>
      <c r="K464" s="373"/>
      <c r="L464" s="373"/>
      <c r="M464" s="373"/>
      <c r="N464" s="373"/>
      <c r="O464" s="373"/>
      <c r="P464" s="373"/>
      <c r="Q464" s="373"/>
      <c r="R464" s="373"/>
      <c r="S464" s="373"/>
      <c r="T464" s="373"/>
      <c r="U464" s="373"/>
      <c r="V464" s="373"/>
      <c r="W464" s="571"/>
      <c r="X464" s="373"/>
      <c r="Y464" s="373"/>
      <c r="Z464" s="373"/>
    </row>
    <row r="465" ht="18.75" customHeight="1">
      <c r="A465" s="373"/>
      <c r="B465" s="373"/>
      <c r="C465" s="373"/>
      <c r="D465" s="373"/>
      <c r="E465" s="373"/>
      <c r="F465" s="528"/>
      <c r="G465" s="528"/>
      <c r="H465" s="373"/>
      <c r="I465" s="373"/>
      <c r="J465" s="373"/>
      <c r="K465" s="373"/>
      <c r="L465" s="373"/>
      <c r="M465" s="373"/>
      <c r="N465" s="373"/>
      <c r="O465" s="373"/>
      <c r="P465" s="373"/>
      <c r="Q465" s="373"/>
      <c r="R465" s="373"/>
      <c r="S465" s="373"/>
      <c r="T465" s="373"/>
      <c r="U465" s="373"/>
      <c r="V465" s="373"/>
      <c r="W465" s="571"/>
      <c r="X465" s="373"/>
      <c r="Y465" s="373"/>
      <c r="Z465" s="373"/>
    </row>
    <row r="466" ht="18.75" customHeight="1">
      <c r="A466" s="373"/>
      <c r="B466" s="373"/>
      <c r="C466" s="373"/>
      <c r="D466" s="373"/>
      <c r="E466" s="373"/>
      <c r="F466" s="528"/>
      <c r="G466" s="528"/>
      <c r="H466" s="373"/>
      <c r="I466" s="373"/>
      <c r="J466" s="373"/>
      <c r="K466" s="373"/>
      <c r="L466" s="373"/>
      <c r="M466" s="373"/>
      <c r="N466" s="373"/>
      <c r="O466" s="373"/>
      <c r="P466" s="373"/>
      <c r="Q466" s="373"/>
      <c r="R466" s="373"/>
      <c r="S466" s="373"/>
      <c r="T466" s="373"/>
      <c r="U466" s="373"/>
      <c r="V466" s="373"/>
      <c r="W466" s="571"/>
      <c r="X466" s="373"/>
      <c r="Y466" s="373"/>
      <c r="Z466" s="373"/>
    </row>
    <row r="467" ht="18.75" customHeight="1">
      <c r="A467" s="373"/>
      <c r="B467" s="373"/>
      <c r="C467" s="373"/>
      <c r="D467" s="373"/>
      <c r="E467" s="373"/>
      <c r="F467" s="528"/>
      <c r="G467" s="528"/>
      <c r="H467" s="373"/>
      <c r="I467" s="373"/>
      <c r="J467" s="373"/>
      <c r="K467" s="373"/>
      <c r="L467" s="373"/>
      <c r="M467" s="373"/>
      <c r="N467" s="373"/>
      <c r="O467" s="373"/>
      <c r="P467" s="373"/>
      <c r="Q467" s="373"/>
      <c r="R467" s="373"/>
      <c r="S467" s="373"/>
      <c r="T467" s="373"/>
      <c r="U467" s="373"/>
      <c r="V467" s="373"/>
      <c r="W467" s="571"/>
      <c r="X467" s="373"/>
      <c r="Y467" s="373"/>
      <c r="Z467" s="373"/>
    </row>
    <row r="468" ht="18.75" customHeight="1">
      <c r="A468" s="373"/>
      <c r="B468" s="373"/>
      <c r="C468" s="373"/>
      <c r="D468" s="373"/>
      <c r="E468" s="373"/>
      <c r="F468" s="528"/>
      <c r="G468" s="528"/>
      <c r="H468" s="373"/>
      <c r="I468" s="373"/>
      <c r="J468" s="373"/>
      <c r="K468" s="373"/>
      <c r="L468" s="373"/>
      <c r="M468" s="373"/>
      <c r="N468" s="373"/>
      <c r="O468" s="373"/>
      <c r="P468" s="373"/>
      <c r="Q468" s="373"/>
      <c r="R468" s="373"/>
      <c r="S468" s="373"/>
      <c r="T468" s="373"/>
      <c r="U468" s="373"/>
      <c r="V468" s="373"/>
      <c r="W468" s="571"/>
      <c r="X468" s="373"/>
      <c r="Y468" s="373"/>
      <c r="Z468" s="373"/>
    </row>
    <row r="469" ht="18.75" customHeight="1">
      <c r="A469" s="373"/>
      <c r="B469" s="373"/>
      <c r="C469" s="373"/>
      <c r="D469" s="373"/>
      <c r="E469" s="373"/>
      <c r="F469" s="528"/>
      <c r="G469" s="528"/>
      <c r="H469" s="373"/>
      <c r="I469" s="373"/>
      <c r="J469" s="373"/>
      <c r="K469" s="373"/>
      <c r="L469" s="373"/>
      <c r="M469" s="373"/>
      <c r="N469" s="373"/>
      <c r="O469" s="373"/>
      <c r="P469" s="373"/>
      <c r="Q469" s="373"/>
      <c r="R469" s="373"/>
      <c r="S469" s="373"/>
      <c r="T469" s="373"/>
      <c r="U469" s="373"/>
      <c r="V469" s="373"/>
      <c r="W469" s="571"/>
      <c r="X469" s="373"/>
      <c r="Y469" s="373"/>
      <c r="Z469" s="373"/>
    </row>
    <row r="470" ht="18.75" customHeight="1">
      <c r="A470" s="373"/>
      <c r="B470" s="373"/>
      <c r="C470" s="373"/>
      <c r="D470" s="373"/>
      <c r="E470" s="373"/>
      <c r="F470" s="528"/>
      <c r="G470" s="528"/>
      <c r="H470" s="373"/>
      <c r="I470" s="373"/>
      <c r="J470" s="373"/>
      <c r="K470" s="373"/>
      <c r="L470" s="373"/>
      <c r="M470" s="373"/>
      <c r="N470" s="373"/>
      <c r="O470" s="373"/>
      <c r="P470" s="373"/>
      <c r="Q470" s="373"/>
      <c r="R470" s="373"/>
      <c r="S470" s="373"/>
      <c r="T470" s="373"/>
      <c r="U470" s="373"/>
      <c r="V470" s="373"/>
      <c r="W470" s="571"/>
      <c r="X470" s="373"/>
      <c r="Y470" s="373"/>
      <c r="Z470" s="373"/>
    </row>
    <row r="471" ht="18.75" customHeight="1">
      <c r="A471" s="373"/>
      <c r="B471" s="373"/>
      <c r="C471" s="373"/>
      <c r="D471" s="373"/>
      <c r="E471" s="373"/>
      <c r="F471" s="528"/>
      <c r="G471" s="528"/>
      <c r="H471" s="373"/>
      <c r="I471" s="373"/>
      <c r="J471" s="373"/>
      <c r="K471" s="373"/>
      <c r="L471" s="373"/>
      <c r="M471" s="373"/>
      <c r="N471" s="373"/>
      <c r="O471" s="373"/>
      <c r="P471" s="373"/>
      <c r="Q471" s="373"/>
      <c r="R471" s="373"/>
      <c r="S471" s="373"/>
      <c r="T471" s="373"/>
      <c r="U471" s="373"/>
      <c r="V471" s="373"/>
      <c r="W471" s="571"/>
      <c r="X471" s="373"/>
      <c r="Y471" s="373"/>
      <c r="Z471" s="373"/>
    </row>
    <row r="472" ht="18.75" customHeight="1">
      <c r="A472" s="373"/>
      <c r="B472" s="373"/>
      <c r="C472" s="373"/>
      <c r="D472" s="373"/>
      <c r="E472" s="373"/>
      <c r="F472" s="528"/>
      <c r="G472" s="528"/>
      <c r="H472" s="373"/>
      <c r="I472" s="373"/>
      <c r="J472" s="373"/>
      <c r="K472" s="373"/>
      <c r="L472" s="373"/>
      <c r="M472" s="373"/>
      <c r="N472" s="373"/>
      <c r="O472" s="373"/>
      <c r="P472" s="373"/>
      <c r="Q472" s="373"/>
      <c r="R472" s="373"/>
      <c r="S472" s="373"/>
      <c r="T472" s="373"/>
      <c r="U472" s="373"/>
      <c r="V472" s="373"/>
      <c r="W472" s="571"/>
      <c r="X472" s="373"/>
      <c r="Y472" s="373"/>
      <c r="Z472" s="373"/>
    </row>
    <row r="473" ht="18.75" customHeight="1">
      <c r="A473" s="373"/>
      <c r="B473" s="373"/>
      <c r="C473" s="373"/>
      <c r="D473" s="373"/>
      <c r="E473" s="373"/>
      <c r="F473" s="528"/>
      <c r="G473" s="528"/>
      <c r="H473" s="373"/>
      <c r="I473" s="373"/>
      <c r="J473" s="373"/>
      <c r="K473" s="373"/>
      <c r="L473" s="373"/>
      <c r="M473" s="373"/>
      <c r="N473" s="373"/>
      <c r="O473" s="373"/>
      <c r="P473" s="373"/>
      <c r="Q473" s="373"/>
      <c r="R473" s="373"/>
      <c r="S473" s="373"/>
      <c r="T473" s="373"/>
      <c r="U473" s="373"/>
      <c r="V473" s="373"/>
      <c r="W473" s="571"/>
      <c r="X473" s="373"/>
      <c r="Y473" s="373"/>
      <c r="Z473" s="373"/>
    </row>
    <row r="474" ht="18.75" customHeight="1">
      <c r="A474" s="373"/>
      <c r="B474" s="373"/>
      <c r="C474" s="373"/>
      <c r="D474" s="373"/>
      <c r="E474" s="373"/>
      <c r="F474" s="528"/>
      <c r="G474" s="528"/>
      <c r="H474" s="373"/>
      <c r="I474" s="373"/>
      <c r="J474" s="373"/>
      <c r="K474" s="373"/>
      <c r="L474" s="373"/>
      <c r="M474" s="373"/>
      <c r="N474" s="373"/>
      <c r="O474" s="373"/>
      <c r="P474" s="373"/>
      <c r="Q474" s="373"/>
      <c r="R474" s="373"/>
      <c r="S474" s="373"/>
      <c r="T474" s="373"/>
      <c r="U474" s="373"/>
      <c r="V474" s="373"/>
      <c r="W474" s="571"/>
      <c r="X474" s="373"/>
      <c r="Y474" s="373"/>
      <c r="Z474" s="373"/>
    </row>
    <row r="475" ht="18.75" customHeight="1">
      <c r="A475" s="373"/>
      <c r="B475" s="373"/>
      <c r="C475" s="373"/>
      <c r="D475" s="373"/>
      <c r="E475" s="373"/>
      <c r="F475" s="528"/>
      <c r="G475" s="528"/>
      <c r="H475" s="373"/>
      <c r="I475" s="373"/>
      <c r="J475" s="373"/>
      <c r="K475" s="373"/>
      <c r="L475" s="373"/>
      <c r="M475" s="373"/>
      <c r="N475" s="373"/>
      <c r="O475" s="373"/>
      <c r="P475" s="373"/>
      <c r="Q475" s="373"/>
      <c r="R475" s="373"/>
      <c r="S475" s="373"/>
      <c r="T475" s="373"/>
      <c r="U475" s="373"/>
      <c r="V475" s="373"/>
      <c r="W475" s="571"/>
      <c r="X475" s="373"/>
      <c r="Y475" s="373"/>
      <c r="Z475" s="373"/>
    </row>
    <row r="476" ht="18.75" customHeight="1">
      <c r="A476" s="373"/>
      <c r="B476" s="373"/>
      <c r="C476" s="373"/>
      <c r="D476" s="373"/>
      <c r="E476" s="373"/>
      <c r="F476" s="528"/>
      <c r="G476" s="528"/>
      <c r="H476" s="373"/>
      <c r="I476" s="373"/>
      <c r="J476" s="373"/>
      <c r="K476" s="373"/>
      <c r="L476" s="373"/>
      <c r="M476" s="373"/>
      <c r="N476" s="373"/>
      <c r="O476" s="373"/>
      <c r="P476" s="373"/>
      <c r="Q476" s="373"/>
      <c r="R476" s="373"/>
      <c r="S476" s="373"/>
      <c r="T476" s="373"/>
      <c r="U476" s="373"/>
      <c r="V476" s="373"/>
      <c r="W476" s="571"/>
      <c r="X476" s="373"/>
      <c r="Y476" s="373"/>
      <c r="Z476" s="373"/>
    </row>
    <row r="477" ht="18.75" customHeight="1">
      <c r="A477" s="373"/>
      <c r="B477" s="373"/>
      <c r="C477" s="373"/>
      <c r="D477" s="373"/>
      <c r="E477" s="373"/>
      <c r="F477" s="528"/>
      <c r="G477" s="528"/>
      <c r="H477" s="373"/>
      <c r="I477" s="373"/>
      <c r="J477" s="373"/>
      <c r="K477" s="373"/>
      <c r="L477" s="373"/>
      <c r="M477" s="373"/>
      <c r="N477" s="373"/>
      <c r="O477" s="373"/>
      <c r="P477" s="373"/>
      <c r="Q477" s="373"/>
      <c r="R477" s="373"/>
      <c r="S477" s="373"/>
      <c r="T477" s="373"/>
      <c r="U477" s="373"/>
      <c r="V477" s="373"/>
      <c r="W477" s="571"/>
      <c r="X477" s="373"/>
      <c r="Y477" s="373"/>
      <c r="Z477" s="373"/>
    </row>
    <row r="478" ht="18.75" customHeight="1">
      <c r="A478" s="373"/>
      <c r="B478" s="373"/>
      <c r="C478" s="373"/>
      <c r="D478" s="373"/>
      <c r="E478" s="373"/>
      <c r="F478" s="528"/>
      <c r="G478" s="528"/>
      <c r="H478" s="373"/>
      <c r="I478" s="373"/>
      <c r="J478" s="373"/>
      <c r="K478" s="373"/>
      <c r="L478" s="373"/>
      <c r="M478" s="373"/>
      <c r="N478" s="373"/>
      <c r="O478" s="373"/>
      <c r="P478" s="373"/>
      <c r="Q478" s="373"/>
      <c r="R478" s="373"/>
      <c r="S478" s="373"/>
      <c r="T478" s="373"/>
      <c r="U478" s="373"/>
      <c r="V478" s="373"/>
      <c r="W478" s="571"/>
      <c r="X478" s="373"/>
      <c r="Y478" s="373"/>
      <c r="Z478" s="373"/>
    </row>
    <row r="479" ht="18.75" customHeight="1">
      <c r="A479" s="373"/>
      <c r="B479" s="373"/>
      <c r="C479" s="373"/>
      <c r="D479" s="373"/>
      <c r="E479" s="373"/>
      <c r="F479" s="528"/>
      <c r="G479" s="528"/>
      <c r="H479" s="373"/>
      <c r="I479" s="373"/>
      <c r="J479" s="373"/>
      <c r="K479" s="373"/>
      <c r="L479" s="373"/>
      <c r="M479" s="373"/>
      <c r="N479" s="373"/>
      <c r="O479" s="373"/>
      <c r="P479" s="373"/>
      <c r="Q479" s="373"/>
      <c r="R479" s="373"/>
      <c r="S479" s="373"/>
      <c r="T479" s="373"/>
      <c r="U479" s="373"/>
      <c r="V479" s="373"/>
      <c r="W479" s="571"/>
      <c r="X479" s="373"/>
      <c r="Y479" s="373"/>
      <c r="Z479" s="373"/>
    </row>
    <row r="480" ht="18.75" customHeight="1">
      <c r="A480" s="373"/>
      <c r="B480" s="373"/>
      <c r="C480" s="373"/>
      <c r="D480" s="373"/>
      <c r="E480" s="373"/>
      <c r="F480" s="528"/>
      <c r="G480" s="528"/>
      <c r="H480" s="373"/>
      <c r="I480" s="373"/>
      <c r="J480" s="373"/>
      <c r="K480" s="373"/>
      <c r="L480" s="373"/>
      <c r="M480" s="373"/>
      <c r="N480" s="373"/>
      <c r="O480" s="373"/>
      <c r="P480" s="373"/>
      <c r="Q480" s="373"/>
      <c r="R480" s="373"/>
      <c r="S480" s="373"/>
      <c r="T480" s="373"/>
      <c r="U480" s="373"/>
      <c r="V480" s="373"/>
      <c r="W480" s="571"/>
      <c r="X480" s="373"/>
      <c r="Y480" s="373"/>
      <c r="Z480" s="373"/>
    </row>
    <row r="481" ht="18.75" customHeight="1">
      <c r="A481" s="373"/>
      <c r="B481" s="373"/>
      <c r="C481" s="373"/>
      <c r="D481" s="373"/>
      <c r="E481" s="373"/>
      <c r="F481" s="528"/>
      <c r="G481" s="528"/>
      <c r="H481" s="373"/>
      <c r="I481" s="373"/>
      <c r="J481" s="373"/>
      <c r="K481" s="373"/>
      <c r="L481" s="373"/>
      <c r="M481" s="373"/>
      <c r="N481" s="373"/>
      <c r="O481" s="373"/>
      <c r="P481" s="373"/>
      <c r="Q481" s="373"/>
      <c r="R481" s="373"/>
      <c r="S481" s="373"/>
      <c r="T481" s="373"/>
      <c r="U481" s="373"/>
      <c r="V481" s="373"/>
      <c r="W481" s="571"/>
      <c r="X481" s="373"/>
      <c r="Y481" s="373"/>
      <c r="Z481" s="373"/>
    </row>
    <row r="482" ht="18.75" customHeight="1">
      <c r="A482" s="373"/>
      <c r="B482" s="373"/>
      <c r="C482" s="373"/>
      <c r="D482" s="373"/>
      <c r="E482" s="373"/>
      <c r="F482" s="528"/>
      <c r="G482" s="528"/>
      <c r="H482" s="373"/>
      <c r="I482" s="373"/>
      <c r="J482" s="373"/>
      <c r="K482" s="373"/>
      <c r="L482" s="373"/>
      <c r="M482" s="373"/>
      <c r="N482" s="373"/>
      <c r="O482" s="373"/>
      <c r="P482" s="373"/>
      <c r="Q482" s="373"/>
      <c r="R482" s="373"/>
      <c r="S482" s="373"/>
      <c r="T482" s="373"/>
      <c r="U482" s="373"/>
      <c r="V482" s="373"/>
      <c r="W482" s="571"/>
      <c r="X482" s="373"/>
      <c r="Y482" s="373"/>
      <c r="Z482" s="373"/>
    </row>
    <row r="483" ht="18.75" customHeight="1">
      <c r="A483" s="373"/>
      <c r="B483" s="373"/>
      <c r="C483" s="373"/>
      <c r="D483" s="373"/>
      <c r="E483" s="373"/>
      <c r="F483" s="528"/>
      <c r="G483" s="528"/>
      <c r="H483" s="373"/>
      <c r="I483" s="373"/>
      <c r="J483" s="373"/>
      <c r="K483" s="373"/>
      <c r="L483" s="373"/>
      <c r="M483" s="373"/>
      <c r="N483" s="373"/>
      <c r="O483" s="373"/>
      <c r="P483" s="373"/>
      <c r="Q483" s="373"/>
      <c r="R483" s="373"/>
      <c r="S483" s="373"/>
      <c r="T483" s="373"/>
      <c r="U483" s="373"/>
      <c r="V483" s="373"/>
      <c r="W483" s="571"/>
      <c r="X483" s="373"/>
      <c r="Y483" s="373"/>
      <c r="Z483" s="373"/>
    </row>
    <row r="484" ht="18.75" customHeight="1">
      <c r="A484" s="373"/>
      <c r="B484" s="373"/>
      <c r="C484" s="373"/>
      <c r="D484" s="373"/>
      <c r="E484" s="373"/>
      <c r="F484" s="528"/>
      <c r="G484" s="528"/>
      <c r="H484" s="373"/>
      <c r="I484" s="373"/>
      <c r="J484" s="373"/>
      <c r="K484" s="373"/>
      <c r="L484" s="373"/>
      <c r="M484" s="373"/>
      <c r="N484" s="373"/>
      <c r="O484" s="373"/>
      <c r="P484" s="373"/>
      <c r="Q484" s="373"/>
      <c r="R484" s="373"/>
      <c r="S484" s="373"/>
      <c r="T484" s="373"/>
      <c r="U484" s="373"/>
      <c r="V484" s="373"/>
      <c r="W484" s="571"/>
      <c r="X484" s="373"/>
      <c r="Y484" s="373"/>
      <c r="Z484" s="373"/>
    </row>
    <row r="485" ht="18.75" customHeight="1">
      <c r="A485" s="373"/>
      <c r="B485" s="373"/>
      <c r="C485" s="373"/>
      <c r="D485" s="373"/>
      <c r="E485" s="373"/>
      <c r="F485" s="528"/>
      <c r="G485" s="528"/>
      <c r="H485" s="373"/>
      <c r="I485" s="373"/>
      <c r="J485" s="373"/>
      <c r="K485" s="373"/>
      <c r="L485" s="373"/>
      <c r="M485" s="373"/>
      <c r="N485" s="373"/>
      <c r="O485" s="373"/>
      <c r="P485" s="373"/>
      <c r="Q485" s="373"/>
      <c r="R485" s="373"/>
      <c r="S485" s="373"/>
      <c r="T485" s="373"/>
      <c r="U485" s="373"/>
      <c r="V485" s="373"/>
      <c r="W485" s="571"/>
      <c r="X485" s="373"/>
      <c r="Y485" s="373"/>
      <c r="Z485" s="373"/>
    </row>
    <row r="486" ht="18.75" customHeight="1">
      <c r="A486" s="373"/>
      <c r="B486" s="373"/>
      <c r="C486" s="373"/>
      <c r="D486" s="373"/>
      <c r="E486" s="373"/>
      <c r="F486" s="528"/>
      <c r="G486" s="528"/>
      <c r="H486" s="373"/>
      <c r="I486" s="373"/>
      <c r="J486" s="373"/>
      <c r="K486" s="373"/>
      <c r="L486" s="373"/>
      <c r="M486" s="373"/>
      <c r="N486" s="373"/>
      <c r="O486" s="373"/>
      <c r="P486" s="373"/>
      <c r="Q486" s="373"/>
      <c r="R486" s="373"/>
      <c r="S486" s="373"/>
      <c r="T486" s="373"/>
      <c r="U486" s="373"/>
      <c r="V486" s="373"/>
      <c r="W486" s="571"/>
      <c r="X486" s="373"/>
      <c r="Y486" s="373"/>
      <c r="Z486" s="373"/>
    </row>
    <row r="487" ht="18.75" customHeight="1">
      <c r="A487" s="373"/>
      <c r="B487" s="373"/>
      <c r="C487" s="373"/>
      <c r="D487" s="373"/>
      <c r="E487" s="373"/>
      <c r="F487" s="528"/>
      <c r="G487" s="528"/>
      <c r="H487" s="373"/>
      <c r="I487" s="373"/>
      <c r="J487" s="373"/>
      <c r="K487" s="373"/>
      <c r="L487" s="373"/>
      <c r="M487" s="373"/>
      <c r="N487" s="373"/>
      <c r="O487" s="373"/>
      <c r="P487" s="373"/>
      <c r="Q487" s="373"/>
      <c r="R487" s="373"/>
      <c r="S487" s="373"/>
      <c r="T487" s="373"/>
      <c r="U487" s="373"/>
      <c r="V487" s="373"/>
      <c r="W487" s="571"/>
      <c r="X487" s="373"/>
      <c r="Y487" s="373"/>
      <c r="Z487" s="373"/>
    </row>
    <row r="488" ht="18.75" customHeight="1">
      <c r="A488" s="373"/>
      <c r="B488" s="373"/>
      <c r="C488" s="373"/>
      <c r="D488" s="373"/>
      <c r="E488" s="373"/>
      <c r="F488" s="528"/>
      <c r="G488" s="528"/>
      <c r="H488" s="373"/>
      <c r="I488" s="373"/>
      <c r="J488" s="373"/>
      <c r="K488" s="373"/>
      <c r="L488" s="373"/>
      <c r="M488" s="373"/>
      <c r="N488" s="373"/>
      <c r="O488" s="373"/>
      <c r="P488" s="373"/>
      <c r="Q488" s="373"/>
      <c r="R488" s="373"/>
      <c r="S488" s="373"/>
      <c r="T488" s="373"/>
      <c r="U488" s="373"/>
      <c r="V488" s="373"/>
      <c r="W488" s="571"/>
      <c r="X488" s="373"/>
      <c r="Y488" s="373"/>
      <c r="Z488" s="373"/>
    </row>
    <row r="489" ht="18.75" customHeight="1">
      <c r="A489" s="373"/>
      <c r="B489" s="373"/>
      <c r="C489" s="373"/>
      <c r="D489" s="373"/>
      <c r="E489" s="373"/>
      <c r="F489" s="528"/>
      <c r="G489" s="528"/>
      <c r="H489" s="373"/>
      <c r="I489" s="373"/>
      <c r="J489" s="373"/>
      <c r="K489" s="373"/>
      <c r="L489" s="373"/>
      <c r="M489" s="373"/>
      <c r="N489" s="373"/>
      <c r="O489" s="373"/>
      <c r="P489" s="373"/>
      <c r="Q489" s="373"/>
      <c r="R489" s="373"/>
      <c r="S489" s="373"/>
      <c r="T489" s="373"/>
      <c r="U489" s="373"/>
      <c r="V489" s="373"/>
      <c r="W489" s="571"/>
      <c r="X489" s="373"/>
      <c r="Y489" s="373"/>
      <c r="Z489" s="373"/>
    </row>
    <row r="490" ht="18.75" customHeight="1">
      <c r="A490" s="373"/>
      <c r="B490" s="373"/>
      <c r="C490" s="373"/>
      <c r="D490" s="373"/>
      <c r="E490" s="373"/>
      <c r="F490" s="528"/>
      <c r="G490" s="528"/>
      <c r="H490" s="373"/>
      <c r="I490" s="373"/>
      <c r="J490" s="373"/>
      <c r="K490" s="373"/>
      <c r="L490" s="373"/>
      <c r="M490" s="373"/>
      <c r="N490" s="373"/>
      <c r="O490" s="373"/>
      <c r="P490" s="373"/>
      <c r="Q490" s="373"/>
      <c r="R490" s="373"/>
      <c r="S490" s="373"/>
      <c r="T490" s="373"/>
      <c r="U490" s="373"/>
      <c r="V490" s="373"/>
      <c r="W490" s="571"/>
      <c r="X490" s="373"/>
      <c r="Y490" s="373"/>
      <c r="Z490" s="373"/>
    </row>
    <row r="491" ht="18.75" customHeight="1">
      <c r="A491" s="373"/>
      <c r="B491" s="373"/>
      <c r="C491" s="373"/>
      <c r="D491" s="373"/>
      <c r="E491" s="373"/>
      <c r="F491" s="528"/>
      <c r="G491" s="528"/>
      <c r="H491" s="373"/>
      <c r="I491" s="373"/>
      <c r="J491" s="373"/>
      <c r="K491" s="373"/>
      <c r="L491" s="373"/>
      <c r="M491" s="373"/>
      <c r="N491" s="373"/>
      <c r="O491" s="373"/>
      <c r="P491" s="373"/>
      <c r="Q491" s="373"/>
      <c r="R491" s="373"/>
      <c r="S491" s="373"/>
      <c r="T491" s="373"/>
      <c r="U491" s="373"/>
      <c r="V491" s="373"/>
      <c r="W491" s="571"/>
      <c r="X491" s="373"/>
      <c r="Y491" s="373"/>
      <c r="Z491" s="373"/>
    </row>
    <row r="492" ht="18.75" customHeight="1">
      <c r="A492" s="373"/>
      <c r="B492" s="373"/>
      <c r="C492" s="373"/>
      <c r="D492" s="373"/>
      <c r="E492" s="373"/>
      <c r="F492" s="528"/>
      <c r="G492" s="528"/>
      <c r="H492" s="373"/>
      <c r="I492" s="373"/>
      <c r="J492" s="373"/>
      <c r="K492" s="373"/>
      <c r="L492" s="373"/>
      <c r="M492" s="373"/>
      <c r="N492" s="373"/>
      <c r="O492" s="373"/>
      <c r="P492" s="373"/>
      <c r="Q492" s="373"/>
      <c r="R492" s="373"/>
      <c r="S492" s="373"/>
      <c r="T492" s="373"/>
      <c r="U492" s="373"/>
      <c r="V492" s="373"/>
      <c r="W492" s="571"/>
      <c r="X492" s="373"/>
      <c r="Y492" s="373"/>
      <c r="Z492" s="373"/>
    </row>
    <row r="493" ht="18.75" customHeight="1">
      <c r="A493" s="373"/>
      <c r="B493" s="373"/>
      <c r="C493" s="373"/>
      <c r="D493" s="373"/>
      <c r="E493" s="373"/>
      <c r="F493" s="528"/>
      <c r="G493" s="528"/>
      <c r="H493" s="373"/>
      <c r="I493" s="373"/>
      <c r="J493" s="373"/>
      <c r="K493" s="373"/>
      <c r="L493" s="373"/>
      <c r="M493" s="373"/>
      <c r="N493" s="373"/>
      <c r="O493" s="373"/>
      <c r="P493" s="373"/>
      <c r="Q493" s="373"/>
      <c r="R493" s="373"/>
      <c r="S493" s="373"/>
      <c r="T493" s="373"/>
      <c r="U493" s="373"/>
      <c r="V493" s="373"/>
      <c r="W493" s="571"/>
      <c r="X493" s="373"/>
      <c r="Y493" s="373"/>
      <c r="Z493" s="373"/>
    </row>
    <row r="494" ht="18.75" customHeight="1">
      <c r="A494" s="373"/>
      <c r="B494" s="373"/>
      <c r="C494" s="373"/>
      <c r="D494" s="373"/>
      <c r="E494" s="373"/>
      <c r="F494" s="528"/>
      <c r="G494" s="528"/>
      <c r="H494" s="373"/>
      <c r="I494" s="373"/>
      <c r="J494" s="373"/>
      <c r="K494" s="373"/>
      <c r="L494" s="373"/>
      <c r="M494" s="373"/>
      <c r="N494" s="373"/>
      <c r="O494" s="373"/>
      <c r="P494" s="373"/>
      <c r="Q494" s="373"/>
      <c r="R494" s="373"/>
      <c r="S494" s="373"/>
      <c r="T494" s="373"/>
      <c r="U494" s="373"/>
      <c r="V494" s="373"/>
      <c r="W494" s="571"/>
      <c r="X494" s="373"/>
      <c r="Y494" s="373"/>
      <c r="Z494" s="373"/>
    </row>
    <row r="495" ht="18.75" customHeight="1">
      <c r="A495" s="373"/>
      <c r="B495" s="373"/>
      <c r="C495" s="373"/>
      <c r="D495" s="373"/>
      <c r="E495" s="373"/>
      <c r="F495" s="528"/>
      <c r="G495" s="528"/>
      <c r="H495" s="373"/>
      <c r="I495" s="373"/>
      <c r="J495" s="373"/>
      <c r="K495" s="373"/>
      <c r="L495" s="373"/>
      <c r="M495" s="373"/>
      <c r="N495" s="373"/>
      <c r="O495" s="373"/>
      <c r="P495" s="373"/>
      <c r="Q495" s="373"/>
      <c r="R495" s="373"/>
      <c r="S495" s="373"/>
      <c r="T495" s="373"/>
      <c r="U495" s="373"/>
      <c r="V495" s="373"/>
      <c r="W495" s="571"/>
      <c r="X495" s="373"/>
      <c r="Y495" s="373"/>
      <c r="Z495" s="373"/>
    </row>
    <row r="496" ht="18.75" customHeight="1">
      <c r="A496" s="373"/>
      <c r="B496" s="373"/>
      <c r="C496" s="373"/>
      <c r="D496" s="373"/>
      <c r="E496" s="373"/>
      <c r="F496" s="528"/>
      <c r="G496" s="528"/>
      <c r="H496" s="373"/>
      <c r="I496" s="373"/>
      <c r="J496" s="373"/>
      <c r="K496" s="373"/>
      <c r="L496" s="373"/>
      <c r="M496" s="373"/>
      <c r="N496" s="373"/>
      <c r="O496" s="373"/>
      <c r="P496" s="373"/>
      <c r="Q496" s="373"/>
      <c r="R496" s="373"/>
      <c r="S496" s="373"/>
      <c r="T496" s="373"/>
      <c r="U496" s="373"/>
      <c r="V496" s="373"/>
      <c r="W496" s="571"/>
      <c r="X496" s="373"/>
      <c r="Y496" s="373"/>
      <c r="Z496" s="373"/>
    </row>
    <row r="497" ht="18.75" customHeight="1">
      <c r="A497" s="373"/>
      <c r="B497" s="373"/>
      <c r="C497" s="373"/>
      <c r="D497" s="373"/>
      <c r="E497" s="373"/>
      <c r="F497" s="528"/>
      <c r="G497" s="528"/>
      <c r="H497" s="373"/>
      <c r="I497" s="373"/>
      <c r="J497" s="373"/>
      <c r="K497" s="373"/>
      <c r="L497" s="373"/>
      <c r="M497" s="373"/>
      <c r="N497" s="373"/>
      <c r="O497" s="373"/>
      <c r="P497" s="373"/>
      <c r="Q497" s="373"/>
      <c r="R497" s="373"/>
      <c r="S497" s="373"/>
      <c r="T497" s="373"/>
      <c r="U497" s="373"/>
      <c r="V497" s="373"/>
      <c r="W497" s="571"/>
      <c r="X497" s="373"/>
      <c r="Y497" s="373"/>
      <c r="Z497" s="373"/>
    </row>
    <row r="498" ht="18.75" customHeight="1">
      <c r="A498" s="373"/>
      <c r="B498" s="373"/>
      <c r="C498" s="373"/>
      <c r="D498" s="373"/>
      <c r="E498" s="373"/>
      <c r="F498" s="528"/>
      <c r="G498" s="528"/>
      <c r="H498" s="373"/>
      <c r="I498" s="373"/>
      <c r="J498" s="373"/>
      <c r="K498" s="373"/>
      <c r="L498" s="373"/>
      <c r="M498" s="373"/>
      <c r="N498" s="373"/>
      <c r="O498" s="373"/>
      <c r="P498" s="373"/>
      <c r="Q498" s="373"/>
      <c r="R498" s="373"/>
      <c r="S498" s="373"/>
      <c r="T498" s="373"/>
      <c r="U498" s="373"/>
      <c r="V498" s="373"/>
      <c r="W498" s="571"/>
      <c r="X498" s="373"/>
      <c r="Y498" s="373"/>
      <c r="Z498" s="373"/>
    </row>
    <row r="499" ht="18.75" customHeight="1">
      <c r="A499" s="373"/>
      <c r="B499" s="373"/>
      <c r="C499" s="373"/>
      <c r="D499" s="373"/>
      <c r="E499" s="373"/>
      <c r="F499" s="528"/>
      <c r="G499" s="528"/>
      <c r="H499" s="373"/>
      <c r="I499" s="373"/>
      <c r="J499" s="373"/>
      <c r="K499" s="373"/>
      <c r="L499" s="373"/>
      <c r="M499" s="373"/>
      <c r="N499" s="373"/>
      <c r="O499" s="373"/>
      <c r="P499" s="373"/>
      <c r="Q499" s="373"/>
      <c r="R499" s="373"/>
      <c r="S499" s="373"/>
      <c r="T499" s="373"/>
      <c r="U499" s="373"/>
      <c r="V499" s="373"/>
      <c r="W499" s="571"/>
      <c r="X499" s="373"/>
      <c r="Y499" s="373"/>
      <c r="Z499" s="373"/>
    </row>
    <row r="500" ht="18.75" customHeight="1">
      <c r="A500" s="373"/>
      <c r="B500" s="373"/>
      <c r="C500" s="373"/>
      <c r="D500" s="373"/>
      <c r="E500" s="373"/>
      <c r="F500" s="528"/>
      <c r="G500" s="528"/>
      <c r="H500" s="373"/>
      <c r="I500" s="373"/>
      <c r="J500" s="373"/>
      <c r="K500" s="373"/>
      <c r="L500" s="373"/>
      <c r="M500" s="373"/>
      <c r="N500" s="373"/>
      <c r="O500" s="373"/>
      <c r="P500" s="373"/>
      <c r="Q500" s="373"/>
      <c r="R500" s="373"/>
      <c r="S500" s="373"/>
      <c r="T500" s="373"/>
      <c r="U500" s="373"/>
      <c r="V500" s="373"/>
      <c r="W500" s="571"/>
      <c r="X500" s="373"/>
      <c r="Y500" s="373"/>
      <c r="Z500" s="373"/>
    </row>
    <row r="501" ht="18.75" customHeight="1">
      <c r="A501" s="373"/>
      <c r="B501" s="373"/>
      <c r="C501" s="373"/>
      <c r="D501" s="373"/>
      <c r="E501" s="373"/>
      <c r="F501" s="528"/>
      <c r="G501" s="528"/>
      <c r="H501" s="373"/>
      <c r="I501" s="373"/>
      <c r="J501" s="373"/>
      <c r="K501" s="373"/>
      <c r="L501" s="373"/>
      <c r="M501" s="373"/>
      <c r="N501" s="373"/>
      <c r="O501" s="373"/>
      <c r="P501" s="373"/>
      <c r="Q501" s="373"/>
      <c r="R501" s="373"/>
      <c r="S501" s="373"/>
      <c r="T501" s="373"/>
      <c r="U501" s="373"/>
      <c r="V501" s="373"/>
      <c r="W501" s="571"/>
      <c r="X501" s="373"/>
      <c r="Y501" s="373"/>
      <c r="Z501" s="373"/>
    </row>
    <row r="502" ht="18.75" customHeight="1">
      <c r="A502" s="373"/>
      <c r="B502" s="373"/>
      <c r="C502" s="373"/>
      <c r="D502" s="373"/>
      <c r="E502" s="373"/>
      <c r="F502" s="528"/>
      <c r="G502" s="528"/>
      <c r="H502" s="373"/>
      <c r="I502" s="373"/>
      <c r="J502" s="373"/>
      <c r="K502" s="373"/>
      <c r="L502" s="373"/>
      <c r="M502" s="373"/>
      <c r="N502" s="373"/>
      <c r="O502" s="373"/>
      <c r="P502" s="373"/>
      <c r="Q502" s="373"/>
      <c r="R502" s="373"/>
      <c r="S502" s="373"/>
      <c r="T502" s="373"/>
      <c r="U502" s="373"/>
      <c r="V502" s="373"/>
      <c r="W502" s="571"/>
      <c r="X502" s="373"/>
      <c r="Y502" s="373"/>
      <c r="Z502" s="373"/>
    </row>
    <row r="503" ht="18.75" customHeight="1">
      <c r="A503" s="373"/>
      <c r="B503" s="373"/>
      <c r="C503" s="373"/>
      <c r="D503" s="373"/>
      <c r="E503" s="373"/>
      <c r="F503" s="528"/>
      <c r="G503" s="528"/>
      <c r="H503" s="373"/>
      <c r="I503" s="373"/>
      <c r="J503" s="373"/>
      <c r="K503" s="373"/>
      <c r="L503" s="373"/>
      <c r="M503" s="373"/>
      <c r="N503" s="373"/>
      <c r="O503" s="373"/>
      <c r="P503" s="373"/>
      <c r="Q503" s="373"/>
      <c r="R503" s="373"/>
      <c r="S503" s="373"/>
      <c r="T503" s="373"/>
      <c r="U503" s="373"/>
      <c r="V503" s="373"/>
      <c r="W503" s="571"/>
      <c r="X503" s="373"/>
      <c r="Y503" s="373"/>
      <c r="Z503" s="373"/>
    </row>
    <row r="504" ht="18.75" customHeight="1">
      <c r="A504" s="373"/>
      <c r="B504" s="373"/>
      <c r="C504" s="373"/>
      <c r="D504" s="373"/>
      <c r="E504" s="373"/>
      <c r="F504" s="528"/>
      <c r="G504" s="528"/>
      <c r="H504" s="373"/>
      <c r="I504" s="373"/>
      <c r="J504" s="373"/>
      <c r="K504" s="373"/>
      <c r="L504" s="373"/>
      <c r="M504" s="373"/>
      <c r="N504" s="373"/>
      <c r="O504" s="373"/>
      <c r="P504" s="373"/>
      <c r="Q504" s="373"/>
      <c r="R504" s="373"/>
      <c r="S504" s="373"/>
      <c r="T504" s="373"/>
      <c r="U504" s="373"/>
      <c r="V504" s="373"/>
      <c r="W504" s="571"/>
      <c r="X504" s="373"/>
      <c r="Y504" s="373"/>
      <c r="Z504" s="373"/>
    </row>
    <row r="505" ht="18.75" customHeight="1">
      <c r="A505" s="373"/>
      <c r="B505" s="373"/>
      <c r="C505" s="373"/>
      <c r="D505" s="373"/>
      <c r="E505" s="373"/>
      <c r="F505" s="528"/>
      <c r="G505" s="528"/>
      <c r="H505" s="373"/>
      <c r="I505" s="373"/>
      <c r="J505" s="373"/>
      <c r="K505" s="373"/>
      <c r="L505" s="373"/>
      <c r="M505" s="373"/>
      <c r="N505" s="373"/>
      <c r="O505" s="373"/>
      <c r="P505" s="373"/>
      <c r="Q505" s="373"/>
      <c r="R505" s="373"/>
      <c r="S505" s="373"/>
      <c r="T505" s="373"/>
      <c r="U505" s="373"/>
      <c r="V505" s="373"/>
      <c r="W505" s="571"/>
      <c r="X505" s="373"/>
      <c r="Y505" s="373"/>
      <c r="Z505" s="373"/>
    </row>
    <row r="506" ht="18.75" customHeight="1">
      <c r="A506" s="373"/>
      <c r="B506" s="373"/>
      <c r="C506" s="373"/>
      <c r="D506" s="373"/>
      <c r="E506" s="373"/>
      <c r="F506" s="528"/>
      <c r="G506" s="528"/>
      <c r="H506" s="373"/>
      <c r="I506" s="373"/>
      <c r="J506" s="373"/>
      <c r="K506" s="373"/>
      <c r="L506" s="373"/>
      <c r="M506" s="373"/>
      <c r="N506" s="373"/>
      <c r="O506" s="373"/>
      <c r="P506" s="373"/>
      <c r="Q506" s="373"/>
      <c r="R506" s="373"/>
      <c r="S506" s="373"/>
      <c r="T506" s="373"/>
      <c r="U506" s="373"/>
      <c r="V506" s="373"/>
      <c r="W506" s="571"/>
      <c r="X506" s="373"/>
      <c r="Y506" s="373"/>
      <c r="Z506" s="373"/>
    </row>
    <row r="507" ht="18.75" customHeight="1">
      <c r="A507" s="373"/>
      <c r="B507" s="373"/>
      <c r="C507" s="373"/>
      <c r="D507" s="373"/>
      <c r="E507" s="373"/>
      <c r="F507" s="528"/>
      <c r="G507" s="528"/>
      <c r="H507" s="373"/>
      <c r="I507" s="373"/>
      <c r="J507" s="373"/>
      <c r="K507" s="373"/>
      <c r="L507" s="373"/>
      <c r="M507" s="373"/>
      <c r="N507" s="373"/>
      <c r="O507" s="373"/>
      <c r="P507" s="373"/>
      <c r="Q507" s="373"/>
      <c r="R507" s="373"/>
      <c r="S507" s="373"/>
      <c r="T507" s="373"/>
      <c r="U507" s="373"/>
      <c r="V507" s="373"/>
      <c r="W507" s="571"/>
      <c r="X507" s="373"/>
      <c r="Y507" s="373"/>
      <c r="Z507" s="373"/>
    </row>
    <row r="508" ht="18.75" customHeight="1">
      <c r="A508" s="373"/>
      <c r="B508" s="373"/>
      <c r="C508" s="373"/>
      <c r="D508" s="373"/>
      <c r="E508" s="373"/>
      <c r="F508" s="528"/>
      <c r="G508" s="528"/>
      <c r="H508" s="373"/>
      <c r="I508" s="373"/>
      <c r="J508" s="373"/>
      <c r="K508" s="373"/>
      <c r="L508" s="373"/>
      <c r="M508" s="373"/>
      <c r="N508" s="373"/>
      <c r="O508" s="373"/>
      <c r="P508" s="373"/>
      <c r="Q508" s="373"/>
      <c r="R508" s="373"/>
      <c r="S508" s="373"/>
      <c r="T508" s="373"/>
      <c r="U508" s="373"/>
      <c r="V508" s="373"/>
      <c r="W508" s="571"/>
      <c r="X508" s="373"/>
      <c r="Y508" s="373"/>
      <c r="Z508" s="373"/>
    </row>
    <row r="509" ht="18.75" customHeight="1">
      <c r="A509" s="373"/>
      <c r="B509" s="373"/>
      <c r="C509" s="373"/>
      <c r="D509" s="373"/>
      <c r="E509" s="373"/>
      <c r="F509" s="528"/>
      <c r="G509" s="528"/>
      <c r="H509" s="373"/>
      <c r="I509" s="373"/>
      <c r="J509" s="373"/>
      <c r="K509" s="373"/>
      <c r="L509" s="373"/>
      <c r="M509" s="373"/>
      <c r="N509" s="373"/>
      <c r="O509" s="373"/>
      <c r="P509" s="373"/>
      <c r="Q509" s="373"/>
      <c r="R509" s="373"/>
      <c r="S509" s="373"/>
      <c r="T509" s="373"/>
      <c r="U509" s="373"/>
      <c r="V509" s="373"/>
      <c r="W509" s="571"/>
      <c r="X509" s="373"/>
      <c r="Y509" s="373"/>
      <c r="Z509" s="373"/>
    </row>
    <row r="510" ht="18.75" customHeight="1">
      <c r="A510" s="373"/>
      <c r="B510" s="373"/>
      <c r="C510" s="373"/>
      <c r="D510" s="373"/>
      <c r="E510" s="373"/>
      <c r="F510" s="528"/>
      <c r="G510" s="528"/>
      <c r="H510" s="373"/>
      <c r="I510" s="373"/>
      <c r="J510" s="373"/>
      <c r="K510" s="373"/>
      <c r="L510" s="373"/>
      <c r="M510" s="373"/>
      <c r="N510" s="373"/>
      <c r="O510" s="373"/>
      <c r="P510" s="373"/>
      <c r="Q510" s="373"/>
      <c r="R510" s="373"/>
      <c r="S510" s="373"/>
      <c r="T510" s="373"/>
      <c r="U510" s="373"/>
      <c r="V510" s="373"/>
      <c r="W510" s="571"/>
      <c r="X510" s="373"/>
      <c r="Y510" s="373"/>
      <c r="Z510" s="373"/>
    </row>
    <row r="511" ht="18.75" customHeight="1">
      <c r="A511" s="373"/>
      <c r="B511" s="373"/>
      <c r="C511" s="373"/>
      <c r="D511" s="373"/>
      <c r="E511" s="373"/>
      <c r="F511" s="528"/>
      <c r="G511" s="528"/>
      <c r="H511" s="373"/>
      <c r="I511" s="373"/>
      <c r="J511" s="373"/>
      <c r="K511" s="373"/>
      <c r="L511" s="373"/>
      <c r="M511" s="373"/>
      <c r="N511" s="373"/>
      <c r="O511" s="373"/>
      <c r="P511" s="373"/>
      <c r="Q511" s="373"/>
      <c r="R511" s="373"/>
      <c r="S511" s="373"/>
      <c r="T511" s="373"/>
      <c r="U511" s="373"/>
      <c r="V511" s="373"/>
      <c r="W511" s="571"/>
      <c r="X511" s="373"/>
      <c r="Y511" s="373"/>
      <c r="Z511" s="373"/>
    </row>
    <row r="512" ht="18.75" customHeight="1">
      <c r="A512" s="373"/>
      <c r="B512" s="373"/>
      <c r="C512" s="373"/>
      <c r="D512" s="373"/>
      <c r="E512" s="373"/>
      <c r="F512" s="528"/>
      <c r="G512" s="528"/>
      <c r="H512" s="373"/>
      <c r="I512" s="373"/>
      <c r="J512" s="373"/>
      <c r="K512" s="373"/>
      <c r="L512" s="373"/>
      <c r="M512" s="373"/>
      <c r="N512" s="373"/>
      <c r="O512" s="373"/>
      <c r="P512" s="373"/>
      <c r="Q512" s="373"/>
      <c r="R512" s="373"/>
      <c r="S512" s="373"/>
      <c r="T512" s="373"/>
      <c r="U512" s="373"/>
      <c r="V512" s="373"/>
      <c r="W512" s="571"/>
      <c r="X512" s="373"/>
      <c r="Y512" s="373"/>
      <c r="Z512" s="373"/>
    </row>
    <row r="513" ht="18.75" customHeight="1">
      <c r="A513" s="373"/>
      <c r="B513" s="373"/>
      <c r="C513" s="373"/>
      <c r="D513" s="373"/>
      <c r="E513" s="373"/>
      <c r="F513" s="528"/>
      <c r="G513" s="528"/>
      <c r="H513" s="373"/>
      <c r="I513" s="373"/>
      <c r="J513" s="373"/>
      <c r="K513" s="373"/>
      <c r="L513" s="373"/>
      <c r="M513" s="373"/>
      <c r="N513" s="373"/>
      <c r="O513" s="373"/>
      <c r="P513" s="373"/>
      <c r="Q513" s="373"/>
      <c r="R513" s="373"/>
      <c r="S513" s="373"/>
      <c r="T513" s="373"/>
      <c r="U513" s="373"/>
      <c r="V513" s="373"/>
      <c r="W513" s="571"/>
      <c r="X513" s="373"/>
      <c r="Y513" s="373"/>
      <c r="Z513" s="373"/>
    </row>
    <row r="514" ht="18.75" customHeight="1">
      <c r="A514" s="373"/>
      <c r="B514" s="373"/>
      <c r="C514" s="373"/>
      <c r="D514" s="373"/>
      <c r="E514" s="373"/>
      <c r="F514" s="528"/>
      <c r="G514" s="528"/>
      <c r="H514" s="373"/>
      <c r="I514" s="373"/>
      <c r="J514" s="373"/>
      <c r="K514" s="373"/>
      <c r="L514" s="373"/>
      <c r="M514" s="373"/>
      <c r="N514" s="373"/>
      <c r="O514" s="373"/>
      <c r="P514" s="373"/>
      <c r="Q514" s="373"/>
      <c r="R514" s="373"/>
      <c r="S514" s="373"/>
      <c r="T514" s="373"/>
      <c r="U514" s="373"/>
      <c r="V514" s="373"/>
      <c r="W514" s="571"/>
      <c r="X514" s="373"/>
      <c r="Y514" s="373"/>
      <c r="Z514" s="373"/>
    </row>
    <row r="515" ht="18.75" customHeight="1">
      <c r="A515" s="373"/>
      <c r="B515" s="373"/>
      <c r="C515" s="373"/>
      <c r="D515" s="373"/>
      <c r="E515" s="373"/>
      <c r="F515" s="528"/>
      <c r="G515" s="528"/>
      <c r="H515" s="373"/>
      <c r="I515" s="373"/>
      <c r="J515" s="373"/>
      <c r="K515" s="373"/>
      <c r="L515" s="373"/>
      <c r="M515" s="373"/>
      <c r="N515" s="373"/>
      <c r="O515" s="373"/>
      <c r="P515" s="373"/>
      <c r="Q515" s="373"/>
      <c r="R515" s="373"/>
      <c r="S515" s="373"/>
      <c r="T515" s="373"/>
      <c r="U515" s="373"/>
      <c r="V515" s="373"/>
      <c r="W515" s="571"/>
      <c r="X515" s="373"/>
      <c r="Y515" s="373"/>
      <c r="Z515" s="373"/>
    </row>
    <row r="516" ht="18.75" customHeight="1">
      <c r="A516" s="373"/>
      <c r="B516" s="373"/>
      <c r="C516" s="373"/>
      <c r="D516" s="373"/>
      <c r="E516" s="373"/>
      <c r="F516" s="528"/>
      <c r="G516" s="528"/>
      <c r="H516" s="373"/>
      <c r="I516" s="373"/>
      <c r="J516" s="373"/>
      <c r="K516" s="373"/>
      <c r="L516" s="373"/>
      <c r="M516" s="373"/>
      <c r="N516" s="373"/>
      <c r="O516" s="373"/>
      <c r="P516" s="373"/>
      <c r="Q516" s="373"/>
      <c r="R516" s="373"/>
      <c r="S516" s="373"/>
      <c r="T516" s="373"/>
      <c r="U516" s="373"/>
      <c r="V516" s="373"/>
      <c r="W516" s="571"/>
      <c r="X516" s="373"/>
      <c r="Y516" s="373"/>
      <c r="Z516" s="373"/>
    </row>
    <row r="517" ht="18.75" customHeight="1">
      <c r="A517" s="373"/>
      <c r="B517" s="373"/>
      <c r="C517" s="373"/>
      <c r="D517" s="373"/>
      <c r="E517" s="373"/>
      <c r="F517" s="528"/>
      <c r="G517" s="528"/>
      <c r="H517" s="373"/>
      <c r="I517" s="373"/>
      <c r="J517" s="373"/>
      <c r="K517" s="373"/>
      <c r="L517" s="373"/>
      <c r="M517" s="373"/>
      <c r="N517" s="373"/>
      <c r="O517" s="373"/>
      <c r="P517" s="373"/>
      <c r="Q517" s="373"/>
      <c r="R517" s="373"/>
      <c r="S517" s="373"/>
      <c r="T517" s="373"/>
      <c r="U517" s="373"/>
      <c r="V517" s="373"/>
      <c r="W517" s="571"/>
      <c r="X517" s="373"/>
      <c r="Y517" s="373"/>
      <c r="Z517" s="373"/>
    </row>
    <row r="518" ht="18.75" customHeight="1">
      <c r="A518" s="373"/>
      <c r="B518" s="373"/>
      <c r="C518" s="373"/>
      <c r="D518" s="373"/>
      <c r="E518" s="373"/>
      <c r="F518" s="528"/>
      <c r="G518" s="528"/>
      <c r="H518" s="373"/>
      <c r="I518" s="373"/>
      <c r="J518" s="373"/>
      <c r="K518" s="373"/>
      <c r="L518" s="373"/>
      <c r="M518" s="373"/>
      <c r="N518" s="373"/>
      <c r="O518" s="373"/>
      <c r="P518" s="373"/>
      <c r="Q518" s="373"/>
      <c r="R518" s="373"/>
      <c r="S518" s="373"/>
      <c r="T518" s="373"/>
      <c r="U518" s="373"/>
      <c r="V518" s="373"/>
      <c r="W518" s="571"/>
      <c r="X518" s="373"/>
      <c r="Y518" s="373"/>
      <c r="Z518" s="373"/>
    </row>
    <row r="519" ht="18.75" customHeight="1">
      <c r="A519" s="373"/>
      <c r="B519" s="373"/>
      <c r="C519" s="373"/>
      <c r="D519" s="373"/>
      <c r="E519" s="373"/>
      <c r="F519" s="528"/>
      <c r="G519" s="528"/>
      <c r="H519" s="373"/>
      <c r="I519" s="373"/>
      <c r="J519" s="373"/>
      <c r="K519" s="373"/>
      <c r="L519" s="373"/>
      <c r="M519" s="373"/>
      <c r="N519" s="373"/>
      <c r="O519" s="373"/>
      <c r="P519" s="373"/>
      <c r="Q519" s="373"/>
      <c r="R519" s="373"/>
      <c r="S519" s="373"/>
      <c r="T519" s="373"/>
      <c r="U519" s="373"/>
      <c r="V519" s="373"/>
      <c r="W519" s="571"/>
      <c r="X519" s="373"/>
      <c r="Y519" s="373"/>
      <c r="Z519" s="373"/>
    </row>
    <row r="520" ht="18.75" customHeight="1">
      <c r="A520" s="373"/>
      <c r="B520" s="373"/>
      <c r="C520" s="373"/>
      <c r="D520" s="373"/>
      <c r="E520" s="373"/>
      <c r="F520" s="528"/>
      <c r="G520" s="528"/>
      <c r="H520" s="373"/>
      <c r="I520" s="373"/>
      <c r="J520" s="373"/>
      <c r="K520" s="373"/>
      <c r="L520" s="373"/>
      <c r="M520" s="373"/>
      <c r="N520" s="373"/>
      <c r="O520" s="373"/>
      <c r="P520" s="373"/>
      <c r="Q520" s="373"/>
      <c r="R520" s="373"/>
      <c r="S520" s="373"/>
      <c r="T520" s="373"/>
      <c r="U520" s="373"/>
      <c r="V520" s="373"/>
      <c r="W520" s="571"/>
      <c r="X520" s="373"/>
      <c r="Y520" s="373"/>
      <c r="Z520" s="373"/>
    </row>
    <row r="521" ht="18.75" customHeight="1">
      <c r="A521" s="373"/>
      <c r="B521" s="373"/>
      <c r="C521" s="373"/>
      <c r="D521" s="373"/>
      <c r="E521" s="373"/>
      <c r="F521" s="528"/>
      <c r="G521" s="528"/>
      <c r="H521" s="373"/>
      <c r="I521" s="373"/>
      <c r="J521" s="373"/>
      <c r="K521" s="373"/>
      <c r="L521" s="373"/>
      <c r="M521" s="373"/>
      <c r="N521" s="373"/>
      <c r="O521" s="373"/>
      <c r="P521" s="373"/>
      <c r="Q521" s="373"/>
      <c r="R521" s="373"/>
      <c r="S521" s="373"/>
      <c r="T521" s="373"/>
      <c r="U521" s="373"/>
      <c r="V521" s="373"/>
      <c r="W521" s="571"/>
      <c r="X521" s="373"/>
      <c r="Y521" s="373"/>
      <c r="Z521" s="373"/>
    </row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8" footer="0.0" header="0.0" left="0.21" right="0.2" top="0.41"/>
  <pageSetup paperSize="8" orientation="landscape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5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26" width="6.71"/>
  </cols>
  <sheetData>
    <row r="1" ht="21.0" customHeight="1">
      <c r="A1" s="485"/>
      <c r="B1" s="486"/>
      <c r="C1" s="486"/>
      <c r="D1" s="486"/>
      <c r="E1" s="486"/>
      <c r="F1" s="493"/>
      <c r="G1" s="493"/>
      <c r="H1" s="486"/>
      <c r="I1" s="499"/>
      <c r="J1" s="499"/>
      <c r="K1" s="488"/>
      <c r="L1" s="488"/>
      <c r="M1" s="488"/>
      <c r="N1" s="488"/>
      <c r="O1" s="485"/>
      <c r="P1" s="485"/>
      <c r="Q1" s="485"/>
      <c r="R1" s="488"/>
      <c r="S1" s="488"/>
      <c r="T1" s="488"/>
      <c r="U1" s="488"/>
      <c r="V1" s="488"/>
      <c r="W1" s="488"/>
      <c r="X1" s="485"/>
      <c r="Y1" s="485"/>
    </row>
    <row r="2" ht="21.0" customHeight="1">
      <c r="A2" s="575"/>
      <c r="B2" s="576"/>
      <c r="C2" s="576"/>
      <c r="D2" s="576"/>
      <c r="E2" s="577"/>
      <c r="F2" s="578"/>
      <c r="G2" s="578"/>
      <c r="H2" s="576"/>
      <c r="I2" s="579"/>
      <c r="J2" s="579"/>
      <c r="K2" s="578"/>
      <c r="L2" s="578"/>
      <c r="M2" s="578"/>
      <c r="N2" s="26"/>
      <c r="O2" s="580"/>
      <c r="P2" s="581"/>
      <c r="Q2" s="581"/>
      <c r="R2" s="578"/>
      <c r="S2" s="578"/>
      <c r="T2" s="578"/>
      <c r="U2" s="578"/>
      <c r="V2" s="578"/>
      <c r="W2" s="578"/>
      <c r="X2" s="575"/>
      <c r="Y2" s="575"/>
    </row>
    <row r="3" ht="21.0" customHeight="1">
      <c r="A3" s="575"/>
      <c r="B3" s="576"/>
      <c r="C3" s="26"/>
      <c r="D3" s="578"/>
      <c r="E3" s="578"/>
      <c r="F3" s="578"/>
      <c r="G3" s="578"/>
      <c r="H3" s="578"/>
      <c r="I3" s="578"/>
      <c r="J3" s="578"/>
      <c r="K3" s="581"/>
      <c r="L3" s="580"/>
      <c r="M3" s="580"/>
      <c r="N3" s="581"/>
      <c r="O3" s="580"/>
      <c r="P3" s="581"/>
      <c r="Q3" s="581"/>
      <c r="R3" s="578"/>
      <c r="S3" s="578"/>
      <c r="T3" s="578"/>
      <c r="U3" s="578"/>
      <c r="V3" s="582"/>
      <c r="W3" s="578"/>
      <c r="X3" s="575"/>
      <c r="Y3" s="575"/>
    </row>
    <row r="4" ht="21.0" customHeight="1">
      <c r="A4" s="575"/>
      <c r="B4" s="583"/>
      <c r="C4" s="578"/>
      <c r="D4" s="578"/>
      <c r="E4" s="578"/>
      <c r="F4" s="578"/>
      <c r="G4" s="578"/>
      <c r="H4" s="578"/>
      <c r="I4" s="578"/>
      <c r="J4" s="578"/>
      <c r="K4" s="581"/>
      <c r="L4" s="580"/>
      <c r="M4" s="580"/>
      <c r="N4" s="581"/>
      <c r="O4" s="584"/>
      <c r="P4" s="575"/>
      <c r="Q4" s="575"/>
      <c r="R4" s="578"/>
      <c r="S4" s="578"/>
      <c r="T4" s="578"/>
      <c r="U4" s="578"/>
      <c r="V4" s="582"/>
      <c r="W4" s="578"/>
      <c r="X4" s="575"/>
      <c r="Y4" s="575"/>
    </row>
    <row r="5" ht="21.0" customHeight="1">
      <c r="A5" s="575"/>
      <c r="B5" s="583"/>
      <c r="C5" s="578"/>
      <c r="D5" s="578"/>
      <c r="E5" s="578"/>
      <c r="F5" s="578"/>
      <c r="G5" s="578"/>
      <c r="H5" s="578"/>
      <c r="I5" s="585"/>
      <c r="J5" s="585"/>
      <c r="K5" s="586"/>
      <c r="L5" s="585"/>
      <c r="M5" s="585"/>
      <c r="N5" s="578"/>
      <c r="O5" s="575"/>
      <c r="P5" s="575"/>
      <c r="Q5" s="575"/>
      <c r="R5" s="578"/>
      <c r="S5" s="578"/>
      <c r="T5" s="578"/>
      <c r="U5" s="578"/>
      <c r="V5" s="582"/>
      <c r="W5" s="578"/>
      <c r="X5" s="575"/>
      <c r="Y5" s="575"/>
    </row>
    <row r="6" ht="21.0" customHeight="1">
      <c r="A6" s="575"/>
      <c r="B6" s="583"/>
      <c r="C6" s="578"/>
      <c r="D6" s="578"/>
      <c r="E6" s="578"/>
      <c r="F6" s="578"/>
      <c r="G6" s="578"/>
      <c r="H6" s="576"/>
      <c r="I6" s="26"/>
      <c r="J6" s="26"/>
      <c r="K6" s="580"/>
      <c r="L6" s="581"/>
      <c r="M6" s="581"/>
      <c r="N6" s="578"/>
      <c r="O6" s="575"/>
      <c r="P6" s="575"/>
      <c r="Q6" s="575"/>
      <c r="R6" s="578"/>
      <c r="S6" s="578"/>
      <c r="T6" s="578"/>
      <c r="U6" s="578"/>
      <c r="V6" s="582"/>
      <c r="W6" s="578"/>
      <c r="X6" s="575"/>
      <c r="Y6" s="575"/>
    </row>
    <row r="7" ht="21.0" customHeight="1">
      <c r="A7" s="575"/>
      <c r="B7" s="583"/>
      <c r="C7" s="587"/>
      <c r="D7" s="578"/>
      <c r="E7" s="588"/>
      <c r="F7" s="578"/>
      <c r="G7" s="578"/>
      <c r="H7" s="576"/>
      <c r="I7" s="26"/>
      <c r="J7" s="26"/>
      <c r="K7" s="586"/>
      <c r="L7" s="586"/>
      <c r="M7" s="586"/>
      <c r="N7" s="578"/>
      <c r="O7" s="575"/>
      <c r="P7" s="575"/>
      <c r="Q7" s="575"/>
      <c r="R7" s="578"/>
      <c r="S7" s="578"/>
      <c r="T7" s="578"/>
      <c r="U7" s="578"/>
      <c r="V7" s="582"/>
      <c r="W7" s="578"/>
      <c r="X7" s="575"/>
      <c r="Y7" s="575"/>
    </row>
    <row r="8" ht="21.0" customHeight="1">
      <c r="A8" s="575"/>
      <c r="B8" s="583"/>
      <c r="C8" s="578"/>
      <c r="D8" s="578"/>
      <c r="E8" s="578"/>
      <c r="F8" s="578"/>
      <c r="G8" s="578"/>
      <c r="H8" s="589"/>
      <c r="I8" s="590"/>
      <c r="J8" s="590"/>
      <c r="K8" s="591"/>
      <c r="L8" s="578"/>
      <c r="M8" s="578"/>
      <c r="N8" s="578"/>
      <c r="O8" s="575"/>
      <c r="P8" s="575"/>
      <c r="Q8" s="575"/>
      <c r="R8" s="578"/>
      <c r="S8" s="578"/>
      <c r="T8" s="578"/>
      <c r="U8" s="578"/>
      <c r="V8" s="582"/>
      <c r="W8" s="578"/>
      <c r="X8" s="575"/>
      <c r="Y8" s="575"/>
    </row>
    <row r="9" ht="21.0" customHeight="1">
      <c r="A9" s="485"/>
      <c r="B9" s="492"/>
      <c r="C9" s="488"/>
      <c r="D9" s="488"/>
      <c r="E9" s="488"/>
      <c r="F9" s="488"/>
      <c r="G9" s="488"/>
      <c r="H9" s="500"/>
      <c r="I9" s="590"/>
      <c r="J9" s="590"/>
      <c r="K9" s="591"/>
      <c r="L9" s="578"/>
      <c r="M9" s="578"/>
      <c r="N9" s="578"/>
      <c r="O9" s="575"/>
      <c r="P9" s="575"/>
      <c r="Q9" s="575"/>
      <c r="R9" s="578"/>
      <c r="S9" s="578"/>
      <c r="T9" s="578"/>
      <c r="U9" s="578"/>
      <c r="V9" s="582"/>
      <c r="W9" s="578"/>
      <c r="X9" s="575"/>
      <c r="Y9" s="575"/>
    </row>
    <row r="10" ht="21.0" customHeight="1">
      <c r="A10" s="485"/>
      <c r="B10" s="486"/>
      <c r="C10" s="488"/>
      <c r="D10" s="488"/>
      <c r="E10" s="488"/>
      <c r="F10" s="488"/>
      <c r="G10" s="488"/>
      <c r="H10" s="500"/>
      <c r="I10" s="590"/>
      <c r="J10" s="590"/>
      <c r="K10" s="591"/>
      <c r="L10" s="578"/>
      <c r="M10" s="578"/>
      <c r="N10" s="578"/>
      <c r="O10" s="575"/>
      <c r="P10" s="575"/>
      <c r="Q10" s="575"/>
      <c r="R10" s="578"/>
      <c r="S10" s="578"/>
      <c r="T10" s="578"/>
      <c r="U10" s="578"/>
      <c r="V10" s="582"/>
      <c r="W10" s="578"/>
      <c r="X10" s="575"/>
      <c r="Y10" s="575"/>
    </row>
    <row r="11" ht="21.0" customHeight="1">
      <c r="A11" s="485"/>
      <c r="B11" s="486" t="s">
        <v>182</v>
      </c>
      <c r="C11" s="488" t="s">
        <v>183</v>
      </c>
      <c r="D11" s="488" t="s">
        <v>184</v>
      </c>
      <c r="E11" s="485" t="s">
        <v>191</v>
      </c>
      <c r="F11" s="488"/>
      <c r="G11" s="488"/>
      <c r="H11" s="500"/>
      <c r="I11" s="579"/>
      <c r="J11" s="579"/>
      <c r="K11" s="589"/>
      <c r="L11" s="578"/>
      <c r="M11" s="578"/>
      <c r="N11" s="578"/>
      <c r="O11" s="575"/>
      <c r="P11" s="575"/>
      <c r="Q11" s="575"/>
      <c r="R11" s="578"/>
      <c r="S11" s="578"/>
      <c r="T11" s="578"/>
      <c r="U11" s="578"/>
      <c r="V11" s="576"/>
      <c r="W11" s="578"/>
      <c r="X11" s="578"/>
      <c r="Y11" s="575"/>
    </row>
    <row r="12" ht="21.0" customHeight="1">
      <c r="A12" s="485"/>
      <c r="B12" s="486">
        <v>1.0</v>
      </c>
      <c r="C12" s="500"/>
      <c r="D12" s="562"/>
      <c r="E12" s="500"/>
      <c r="F12" s="488"/>
      <c r="G12" s="488"/>
      <c r="H12" s="500"/>
      <c r="I12" s="592"/>
      <c r="J12" s="592"/>
      <c r="K12" s="591"/>
      <c r="L12" s="578"/>
      <c r="M12" s="578"/>
      <c r="N12" s="578"/>
      <c r="O12" s="575"/>
      <c r="P12" s="575"/>
      <c r="Q12" s="575"/>
      <c r="R12" s="578"/>
      <c r="S12" s="66"/>
      <c r="T12" s="66"/>
      <c r="U12" s="578"/>
      <c r="V12" s="576"/>
      <c r="W12" s="593"/>
      <c r="X12" s="584"/>
      <c r="Y12" s="575"/>
    </row>
    <row r="13" ht="21.0" customHeight="1">
      <c r="A13" s="485"/>
      <c r="B13" s="486">
        <v>2.0</v>
      </c>
      <c r="C13" s="518"/>
      <c r="D13" s="562"/>
      <c r="E13" s="518"/>
      <c r="F13" s="493"/>
      <c r="G13" s="493"/>
      <c r="H13" s="486"/>
      <c r="I13" s="579"/>
      <c r="J13" s="579"/>
      <c r="K13" s="578"/>
      <c r="L13" s="578"/>
      <c r="M13" s="578"/>
      <c r="N13" s="578"/>
      <c r="O13" s="575"/>
      <c r="P13" s="575"/>
      <c r="Q13" s="575"/>
      <c r="R13" s="578"/>
      <c r="S13" s="66"/>
      <c r="T13" s="66"/>
      <c r="U13" s="578"/>
      <c r="V13" s="576"/>
      <c r="W13" s="576"/>
      <c r="X13" s="594"/>
      <c r="Y13" s="575"/>
    </row>
    <row r="14" ht="21.0" customHeight="1">
      <c r="A14" s="485"/>
      <c r="B14" s="486">
        <v>3.0</v>
      </c>
      <c r="C14" s="500"/>
      <c r="D14" s="562"/>
      <c r="E14" s="518"/>
      <c r="F14" s="493"/>
      <c r="G14" s="493"/>
      <c r="H14" s="486"/>
      <c r="I14" s="579"/>
      <c r="J14" s="579"/>
      <c r="K14" s="578"/>
      <c r="L14" s="578"/>
      <c r="M14" s="578"/>
      <c r="N14" s="578"/>
      <c r="O14" s="575"/>
      <c r="P14" s="575"/>
      <c r="Q14" s="575"/>
      <c r="R14" s="578"/>
      <c r="S14" s="66"/>
      <c r="T14" s="66"/>
      <c r="U14" s="578"/>
      <c r="V14" s="576"/>
      <c r="W14" s="576"/>
      <c r="X14" s="594"/>
      <c r="Y14" s="575"/>
    </row>
    <row r="15" ht="21.0" customHeight="1">
      <c r="A15" s="485"/>
      <c r="B15" s="486">
        <v>4.0</v>
      </c>
      <c r="C15" s="500"/>
      <c r="D15" s="562"/>
      <c r="E15" s="518"/>
      <c r="F15" s="493"/>
      <c r="G15" s="493"/>
      <c r="H15" s="486"/>
      <c r="I15" s="579"/>
      <c r="J15" s="579"/>
      <c r="K15" s="578"/>
      <c r="L15" s="578"/>
      <c r="M15" s="578"/>
      <c r="N15" s="578"/>
      <c r="O15" s="575"/>
      <c r="P15" s="575"/>
      <c r="Q15" s="575"/>
      <c r="R15" s="578"/>
      <c r="S15" s="66"/>
      <c r="T15" s="66"/>
      <c r="U15" s="578"/>
      <c r="V15" s="576"/>
      <c r="W15" s="576"/>
      <c r="X15" s="26"/>
      <c r="Y15" s="575"/>
    </row>
    <row r="16" ht="21.0" customHeight="1">
      <c r="A16" s="485"/>
      <c r="B16" s="486">
        <v>5.0</v>
      </c>
      <c r="C16" s="500"/>
      <c r="D16" s="562"/>
      <c r="E16" s="518"/>
      <c r="F16" s="493"/>
      <c r="G16" s="493"/>
      <c r="H16" s="486"/>
      <c r="I16" s="579"/>
      <c r="J16" s="579"/>
      <c r="K16" s="578"/>
      <c r="L16" s="578"/>
      <c r="M16" s="578"/>
      <c r="N16" s="578"/>
      <c r="O16" s="575"/>
      <c r="P16" s="575"/>
      <c r="Q16" s="575"/>
      <c r="R16" s="578"/>
      <c r="S16" s="66"/>
      <c r="T16" s="66"/>
      <c r="U16" s="578"/>
      <c r="V16" s="576"/>
      <c r="W16" s="576"/>
      <c r="X16" s="594"/>
      <c r="Y16" s="575"/>
    </row>
    <row r="17" ht="21.0" customHeight="1">
      <c r="A17" s="485"/>
      <c r="B17" s="486">
        <v>6.0</v>
      </c>
      <c r="C17" s="500"/>
      <c r="D17" s="562"/>
      <c r="E17" s="518"/>
      <c r="F17" s="493"/>
      <c r="G17" s="493"/>
      <c r="H17" s="486"/>
      <c r="I17" s="579"/>
      <c r="J17" s="579"/>
      <c r="K17" s="578"/>
      <c r="L17" s="578"/>
      <c r="M17" s="578"/>
      <c r="N17" s="578"/>
      <c r="O17" s="575"/>
      <c r="P17" s="575"/>
      <c r="Q17" s="575"/>
      <c r="R17" s="578"/>
      <c r="S17" s="66"/>
      <c r="T17" s="66"/>
      <c r="U17" s="578"/>
      <c r="V17" s="576"/>
      <c r="W17" s="576"/>
      <c r="X17" s="594"/>
      <c r="Y17" s="575"/>
    </row>
    <row r="18" ht="21.0" customHeight="1">
      <c r="A18" s="485"/>
      <c r="B18" s="486">
        <v>7.0</v>
      </c>
      <c r="C18" s="518"/>
      <c r="D18" s="565"/>
      <c r="E18" s="518"/>
      <c r="F18" s="493"/>
      <c r="G18" s="493"/>
      <c r="H18" s="486"/>
      <c r="I18" s="579"/>
      <c r="J18" s="579"/>
      <c r="K18" s="578"/>
      <c r="L18" s="578"/>
      <c r="M18" s="578"/>
      <c r="N18" s="578"/>
      <c r="O18" s="575"/>
      <c r="P18" s="575"/>
      <c r="Q18" s="575"/>
      <c r="R18" s="578"/>
      <c r="S18" s="66"/>
      <c r="T18" s="66"/>
      <c r="U18" s="578"/>
      <c r="V18" s="576"/>
      <c r="W18" s="595"/>
      <c r="X18" s="584"/>
      <c r="Y18" s="575"/>
    </row>
    <row r="19" ht="21.0" customHeight="1">
      <c r="A19" s="485"/>
      <c r="B19" s="486">
        <v>8.0</v>
      </c>
      <c r="C19" s="518"/>
      <c r="D19" s="565"/>
      <c r="E19" s="518"/>
      <c r="F19" s="493"/>
      <c r="G19" s="493"/>
      <c r="H19" s="486"/>
      <c r="I19" s="579"/>
      <c r="J19" s="579"/>
      <c r="K19" s="578"/>
      <c r="L19" s="578"/>
      <c r="M19" s="578"/>
      <c r="N19" s="578"/>
      <c r="O19" s="575"/>
      <c r="P19" s="575"/>
      <c r="Q19" s="575"/>
      <c r="R19" s="578"/>
      <c r="S19" s="66"/>
      <c r="T19" s="66"/>
      <c r="U19" s="578"/>
      <c r="V19" s="576"/>
      <c r="W19" s="576"/>
      <c r="X19" s="584"/>
      <c r="Y19" s="575"/>
    </row>
    <row r="20" ht="21.0" customHeight="1">
      <c r="A20" s="485"/>
      <c r="B20" s="486">
        <v>9.0</v>
      </c>
      <c r="C20" s="500"/>
      <c r="D20" s="517"/>
      <c r="E20" s="518"/>
      <c r="F20" s="493"/>
      <c r="G20" s="493"/>
      <c r="H20" s="486"/>
      <c r="I20" s="579"/>
      <c r="J20" s="579"/>
      <c r="K20" s="578"/>
      <c r="L20" s="578"/>
      <c r="M20" s="578"/>
      <c r="N20" s="578"/>
      <c r="O20" s="575"/>
      <c r="P20" s="575"/>
      <c r="Q20" s="575"/>
      <c r="R20" s="578"/>
      <c r="S20" s="66"/>
      <c r="T20" s="66"/>
      <c r="U20" s="578"/>
      <c r="V20" s="576"/>
      <c r="W20" s="596"/>
      <c r="X20" s="584"/>
      <c r="Y20" s="575"/>
    </row>
    <row r="21" ht="21.0" customHeight="1">
      <c r="A21" s="485"/>
      <c r="B21" s="486">
        <v>10.0</v>
      </c>
      <c r="C21" s="500"/>
      <c r="D21" s="562"/>
      <c r="E21" s="518"/>
      <c r="F21" s="493"/>
      <c r="G21" s="493"/>
      <c r="H21" s="486"/>
      <c r="I21" s="579"/>
      <c r="J21" s="579"/>
      <c r="K21" s="578"/>
      <c r="L21" s="578"/>
      <c r="M21" s="578"/>
      <c r="N21" s="578"/>
      <c r="O21" s="575"/>
      <c r="P21" s="575"/>
      <c r="Q21" s="575"/>
      <c r="R21" s="578"/>
      <c r="S21" s="66"/>
      <c r="T21" s="66"/>
      <c r="U21" s="578"/>
      <c r="V21" s="576"/>
      <c r="W21" s="576"/>
      <c r="X21" s="584"/>
      <c r="Y21" s="575"/>
    </row>
    <row r="22" ht="21.0" customHeight="1">
      <c r="A22" s="485"/>
      <c r="B22" s="486">
        <v>11.0</v>
      </c>
      <c r="C22" s="500"/>
      <c r="D22" s="562"/>
      <c r="E22" s="518"/>
      <c r="F22" s="493"/>
      <c r="G22" s="493"/>
      <c r="H22" s="486"/>
      <c r="I22" s="579"/>
      <c r="J22" s="579"/>
      <c r="K22" s="578"/>
      <c r="L22" s="578"/>
      <c r="M22" s="578"/>
      <c r="N22" s="578"/>
      <c r="O22" s="575"/>
      <c r="P22" s="575"/>
      <c r="Q22" s="575"/>
      <c r="R22" s="578"/>
      <c r="S22" s="66"/>
      <c r="T22" s="66"/>
      <c r="U22" s="578"/>
      <c r="V22" s="576"/>
      <c r="W22" s="596"/>
      <c r="X22" s="584"/>
      <c r="Y22" s="575"/>
    </row>
    <row r="23" ht="21.0" customHeight="1">
      <c r="A23" s="485"/>
      <c r="B23" s="486">
        <v>12.0</v>
      </c>
      <c r="C23" s="518"/>
      <c r="D23" s="565"/>
      <c r="E23" s="518"/>
      <c r="F23" s="493"/>
      <c r="G23" s="493"/>
      <c r="H23" s="486"/>
      <c r="I23" s="579"/>
      <c r="J23" s="579"/>
      <c r="K23" s="578"/>
      <c r="L23" s="578"/>
      <c r="M23" s="578"/>
      <c r="N23" s="578"/>
      <c r="O23" s="575"/>
      <c r="P23" s="575"/>
      <c r="Q23" s="575"/>
      <c r="R23" s="578"/>
      <c r="S23" s="66"/>
      <c r="T23" s="66"/>
      <c r="U23" s="578"/>
      <c r="V23" s="576"/>
      <c r="W23" s="596"/>
      <c r="X23" s="584"/>
      <c r="Y23" s="575"/>
    </row>
    <row r="24" ht="21.0" customHeight="1">
      <c r="A24" s="485"/>
      <c r="B24" s="486">
        <v>13.0</v>
      </c>
      <c r="C24" s="500"/>
      <c r="D24" s="562"/>
      <c r="E24" s="518"/>
      <c r="F24" s="493"/>
      <c r="G24" s="493"/>
      <c r="H24" s="486"/>
      <c r="I24" s="579"/>
      <c r="J24" s="579"/>
      <c r="K24" s="578"/>
      <c r="L24" s="578"/>
      <c r="M24" s="578"/>
      <c r="N24" s="578"/>
      <c r="O24" s="575"/>
      <c r="P24" s="575"/>
      <c r="Q24" s="575"/>
      <c r="R24" s="578"/>
      <c r="S24" s="66"/>
      <c r="T24" s="66"/>
      <c r="U24" s="578"/>
      <c r="V24" s="576"/>
      <c r="W24" s="595"/>
      <c r="X24" s="584"/>
      <c r="Y24" s="575"/>
    </row>
    <row r="25" ht="21.0" customHeight="1">
      <c r="A25" s="485"/>
      <c r="B25" s="486">
        <v>14.0</v>
      </c>
      <c r="C25" s="500"/>
      <c r="D25" s="562"/>
      <c r="E25" s="518"/>
      <c r="F25" s="493"/>
      <c r="G25" s="493"/>
      <c r="H25" s="486"/>
      <c r="I25" s="579"/>
      <c r="J25" s="579"/>
      <c r="K25" s="578"/>
      <c r="L25" s="578"/>
      <c r="M25" s="578"/>
      <c r="N25" s="578"/>
      <c r="O25" s="575"/>
      <c r="P25" s="575"/>
      <c r="Q25" s="575"/>
      <c r="R25" s="578"/>
      <c r="S25" s="66"/>
      <c r="T25" s="597"/>
      <c r="U25" s="578"/>
      <c r="V25" s="576"/>
      <c r="W25" s="595"/>
      <c r="X25" s="584"/>
      <c r="Y25" s="575"/>
    </row>
    <row r="26" ht="21.0" customHeight="1">
      <c r="A26" s="485"/>
      <c r="B26" s="486">
        <v>15.0</v>
      </c>
      <c r="C26" s="500"/>
      <c r="D26" s="517"/>
      <c r="E26" s="518"/>
      <c r="F26" s="493"/>
      <c r="G26" s="493"/>
      <c r="H26" s="486"/>
      <c r="I26" s="579"/>
      <c r="J26" s="579"/>
      <c r="K26" s="578"/>
      <c r="L26" s="578"/>
      <c r="M26" s="578"/>
      <c r="N26" s="578"/>
      <c r="O26" s="575"/>
      <c r="P26" s="575"/>
      <c r="Q26" s="575"/>
      <c r="R26" s="578"/>
      <c r="S26" s="66"/>
      <c r="T26" s="66"/>
      <c r="U26" s="578"/>
      <c r="V26" s="576"/>
      <c r="W26" s="595"/>
      <c r="X26" s="584"/>
      <c r="Y26" s="575"/>
    </row>
    <row r="27" ht="21.0" customHeight="1">
      <c r="A27" s="485"/>
      <c r="B27" s="486">
        <v>16.0</v>
      </c>
      <c r="C27" s="500"/>
      <c r="D27" s="562"/>
      <c r="E27" s="518"/>
      <c r="F27" s="493"/>
      <c r="G27" s="493"/>
      <c r="H27" s="486"/>
      <c r="I27" s="579"/>
      <c r="J27" s="579"/>
      <c r="K27" s="578"/>
      <c r="L27" s="578"/>
      <c r="M27" s="578"/>
      <c r="N27" s="578"/>
      <c r="O27" s="575"/>
      <c r="P27" s="575"/>
      <c r="Q27" s="575"/>
      <c r="R27" s="578"/>
      <c r="S27" s="66"/>
      <c r="T27" s="66"/>
      <c r="U27" s="578"/>
      <c r="V27" s="576"/>
      <c r="W27" s="576"/>
      <c r="X27" s="584"/>
      <c r="Y27" s="575"/>
    </row>
    <row r="28" ht="21.0" customHeight="1">
      <c r="A28" s="485"/>
      <c r="B28" s="486">
        <v>17.0</v>
      </c>
      <c r="C28" s="518"/>
      <c r="D28" s="565"/>
      <c r="E28" s="518"/>
      <c r="F28" s="493"/>
      <c r="G28" s="493"/>
      <c r="H28" s="486"/>
      <c r="I28" s="579"/>
      <c r="J28" s="579"/>
      <c r="K28" s="578"/>
      <c r="L28" s="578"/>
      <c r="M28" s="578"/>
      <c r="N28" s="578"/>
      <c r="O28" s="575"/>
      <c r="P28" s="575"/>
      <c r="Q28" s="575"/>
      <c r="R28" s="578"/>
      <c r="S28" s="66"/>
      <c r="T28" s="66"/>
      <c r="U28" s="578"/>
      <c r="V28" s="576"/>
      <c r="W28" s="576"/>
      <c r="X28" s="584"/>
      <c r="Y28" s="575"/>
    </row>
    <row r="29" ht="21.0" customHeight="1">
      <c r="A29" s="485"/>
      <c r="B29" s="486">
        <v>18.0</v>
      </c>
      <c r="C29" s="500"/>
      <c r="D29" s="562"/>
      <c r="E29" s="518"/>
      <c r="F29" s="493"/>
      <c r="G29" s="493"/>
      <c r="H29" s="486"/>
      <c r="I29" s="579"/>
      <c r="J29" s="579"/>
      <c r="K29" s="578"/>
      <c r="L29" s="578"/>
      <c r="M29" s="578"/>
      <c r="N29" s="578"/>
      <c r="O29" s="575"/>
      <c r="P29" s="575"/>
      <c r="Q29" s="575"/>
      <c r="R29" s="578"/>
      <c r="S29" s="66"/>
      <c r="T29" s="66"/>
      <c r="U29" s="578"/>
      <c r="V29" s="576"/>
      <c r="W29" s="576"/>
      <c r="X29" s="584"/>
      <c r="Y29" s="575"/>
    </row>
    <row r="30" ht="21.0" customHeight="1">
      <c r="A30" s="485"/>
      <c r="B30" s="486">
        <v>19.0</v>
      </c>
      <c r="C30" s="500"/>
      <c r="D30" s="562"/>
      <c r="E30" s="518"/>
      <c r="F30" s="493"/>
      <c r="G30" s="493"/>
      <c r="H30" s="486"/>
      <c r="I30" s="579"/>
      <c r="J30" s="579"/>
      <c r="K30" s="578"/>
      <c r="L30" s="578"/>
      <c r="M30" s="578"/>
      <c r="N30" s="578"/>
      <c r="O30" s="575"/>
      <c r="P30" s="575"/>
      <c r="Q30" s="575"/>
      <c r="R30" s="578"/>
      <c r="S30" s="66"/>
      <c r="T30" s="66"/>
      <c r="U30" s="578"/>
      <c r="V30" s="576"/>
      <c r="W30" s="595"/>
      <c r="X30" s="584"/>
      <c r="Y30" s="575"/>
    </row>
    <row r="31" ht="21.0" customHeight="1">
      <c r="A31" s="485"/>
      <c r="B31" s="486">
        <v>20.0</v>
      </c>
      <c r="C31" s="500"/>
      <c r="D31" s="562"/>
      <c r="E31" s="518"/>
      <c r="F31" s="493"/>
      <c r="G31" s="493"/>
      <c r="H31" s="486"/>
      <c r="I31" s="579"/>
      <c r="J31" s="579"/>
      <c r="K31" s="578"/>
      <c r="L31" s="578"/>
      <c r="M31" s="578"/>
      <c r="N31" s="578"/>
      <c r="O31" s="575"/>
      <c r="P31" s="575"/>
      <c r="Q31" s="575"/>
      <c r="R31" s="578"/>
      <c r="S31" s="66"/>
      <c r="T31" s="66"/>
      <c r="U31" s="578"/>
      <c r="V31" s="582"/>
      <c r="W31" s="578"/>
      <c r="X31" s="575"/>
      <c r="Y31" s="575"/>
    </row>
    <row r="32" ht="21.0" customHeight="1">
      <c r="A32" s="485"/>
      <c r="B32" s="486">
        <v>21.0</v>
      </c>
      <c r="C32" s="500"/>
      <c r="D32" s="562"/>
      <c r="E32" s="518"/>
      <c r="F32" s="493"/>
      <c r="G32" s="493"/>
      <c r="H32" s="486"/>
      <c r="I32" s="579"/>
      <c r="J32" s="579"/>
      <c r="K32" s="578"/>
      <c r="L32" s="578"/>
      <c r="M32" s="578"/>
      <c r="N32" s="578"/>
      <c r="O32" s="575"/>
      <c r="P32" s="575"/>
      <c r="Q32" s="575"/>
      <c r="R32" s="578"/>
      <c r="S32" s="66"/>
      <c r="T32" s="66"/>
      <c r="U32" s="578"/>
      <c r="V32" s="582"/>
      <c r="W32" s="578"/>
      <c r="X32" s="575"/>
      <c r="Y32" s="575"/>
    </row>
    <row r="33" ht="21.0" customHeight="1">
      <c r="A33" s="485"/>
      <c r="B33" s="486">
        <v>22.0</v>
      </c>
      <c r="C33" s="500"/>
      <c r="D33" s="570"/>
      <c r="E33" s="598"/>
      <c r="F33" s="493"/>
      <c r="G33" s="493"/>
      <c r="H33" s="486"/>
      <c r="I33" s="579"/>
      <c r="J33" s="579"/>
      <c r="K33" s="578"/>
      <c r="L33" s="578"/>
      <c r="M33" s="578"/>
      <c r="N33" s="578"/>
      <c r="O33" s="575"/>
      <c r="P33" s="575"/>
      <c r="Q33" s="575"/>
      <c r="R33" s="578"/>
      <c r="S33" s="578"/>
      <c r="T33" s="578"/>
      <c r="U33" s="578"/>
      <c r="V33" s="582"/>
      <c r="W33" s="578"/>
      <c r="X33" s="575"/>
      <c r="Y33" s="575"/>
    </row>
    <row r="34" ht="21.0" customHeight="1">
      <c r="A34" s="485"/>
      <c r="B34" s="486">
        <v>23.0</v>
      </c>
      <c r="C34" s="500"/>
      <c r="D34" s="570"/>
      <c r="E34" s="598"/>
      <c r="F34" s="493"/>
      <c r="G34" s="493"/>
      <c r="H34" s="486"/>
      <c r="I34" s="579"/>
      <c r="J34" s="579"/>
      <c r="K34" s="578"/>
      <c r="L34" s="578"/>
      <c r="M34" s="578"/>
      <c r="N34" s="578"/>
      <c r="O34" s="575"/>
      <c r="P34" s="575"/>
      <c r="Q34" s="575"/>
      <c r="R34" s="578"/>
      <c r="S34" s="578"/>
      <c r="T34" s="578"/>
      <c r="U34" s="578"/>
      <c r="V34" s="582"/>
      <c r="W34" s="578"/>
      <c r="X34" s="575"/>
      <c r="Y34" s="575"/>
    </row>
    <row r="35" ht="21.0" customHeight="1">
      <c r="A35" s="485"/>
      <c r="B35" s="486" t="s">
        <v>129</v>
      </c>
      <c r="C35" s="518"/>
      <c r="D35" s="599">
        <f>SUM(D12:D34)</f>
        <v>0</v>
      </c>
      <c r="E35" s="600"/>
      <c r="F35" s="493"/>
      <c r="G35" s="493"/>
      <c r="H35" s="486"/>
      <c r="I35" s="579"/>
      <c r="J35" s="579"/>
      <c r="K35" s="578"/>
      <c r="L35" s="578"/>
      <c r="M35" s="578"/>
      <c r="N35" s="578"/>
      <c r="O35" s="575"/>
      <c r="P35" s="575"/>
      <c r="Q35" s="575"/>
      <c r="R35" s="578"/>
      <c r="S35" s="578"/>
      <c r="T35" s="578"/>
      <c r="U35" s="578"/>
      <c r="V35" s="582"/>
      <c r="W35" s="578"/>
      <c r="X35" s="575"/>
      <c r="Y35" s="575"/>
    </row>
    <row r="36" ht="21.0" customHeight="1">
      <c r="A36" s="485"/>
      <c r="B36" s="486"/>
      <c r="C36" s="500"/>
      <c r="D36" s="562"/>
      <c r="E36" s="518"/>
      <c r="F36" s="493"/>
      <c r="G36" s="493"/>
      <c r="H36" s="486"/>
      <c r="I36" s="579"/>
      <c r="J36" s="579"/>
      <c r="K36" s="578"/>
      <c r="L36" s="578"/>
      <c r="M36" s="578"/>
      <c r="N36" s="578"/>
      <c r="O36" s="575"/>
      <c r="P36" s="575"/>
      <c r="Q36" s="575"/>
      <c r="R36" s="578"/>
      <c r="S36" s="578"/>
      <c r="T36" s="578"/>
      <c r="U36" s="578"/>
      <c r="V36" s="582"/>
      <c r="W36" s="578"/>
      <c r="X36" s="575"/>
      <c r="Y36" s="575"/>
    </row>
    <row r="37" ht="21.0" customHeight="1">
      <c r="A37" s="485"/>
      <c r="B37" s="486"/>
      <c r="C37" s="500"/>
      <c r="D37" s="562"/>
      <c r="E37" s="518"/>
      <c r="F37" s="493"/>
      <c r="G37" s="493"/>
      <c r="H37" s="486"/>
      <c r="I37" s="579"/>
      <c r="J37" s="579"/>
      <c r="K37" s="578"/>
      <c r="L37" s="578"/>
      <c r="M37" s="578"/>
      <c r="N37" s="578"/>
      <c r="O37" s="575"/>
      <c r="P37" s="575"/>
      <c r="Q37" s="575"/>
      <c r="R37" s="578"/>
      <c r="S37" s="578"/>
      <c r="T37" s="578"/>
      <c r="U37" s="578"/>
      <c r="V37" s="582"/>
      <c r="W37" s="578"/>
      <c r="X37" s="575"/>
      <c r="Y37" s="575"/>
    </row>
    <row r="38" ht="21.0" customHeight="1">
      <c r="A38" s="485"/>
      <c r="B38" s="486"/>
      <c r="C38" s="500"/>
      <c r="D38" s="562"/>
      <c r="E38" s="518"/>
      <c r="F38" s="493"/>
      <c r="G38" s="493"/>
      <c r="H38" s="486"/>
      <c r="I38" s="579"/>
      <c r="J38" s="579"/>
      <c r="K38" s="578"/>
      <c r="L38" s="578"/>
      <c r="M38" s="578"/>
      <c r="N38" s="578"/>
      <c r="O38" s="575"/>
      <c r="P38" s="575"/>
      <c r="Q38" s="575"/>
      <c r="R38" s="578"/>
      <c r="S38" s="578"/>
      <c r="T38" s="578"/>
      <c r="U38" s="578"/>
      <c r="V38" s="582"/>
      <c r="W38" s="578"/>
      <c r="X38" s="575"/>
      <c r="Y38" s="575"/>
    </row>
    <row r="39" ht="21.0" customHeight="1">
      <c r="A39" s="485"/>
      <c r="B39" s="486"/>
      <c r="C39" s="486"/>
      <c r="D39" s="560"/>
      <c r="E39" s="512"/>
      <c r="F39" s="493"/>
      <c r="G39" s="493"/>
      <c r="H39" s="486"/>
      <c r="I39" s="579"/>
      <c r="J39" s="579"/>
      <c r="K39" s="578"/>
      <c r="L39" s="578"/>
      <c r="M39" s="578"/>
      <c r="N39" s="578"/>
      <c r="O39" s="575"/>
      <c r="P39" s="575"/>
      <c r="Q39" s="575"/>
      <c r="R39" s="578"/>
      <c r="S39" s="578"/>
      <c r="T39" s="578"/>
      <c r="U39" s="578"/>
      <c r="V39" s="582"/>
      <c r="W39" s="578"/>
      <c r="X39" s="575"/>
      <c r="Y39" s="575"/>
    </row>
    <row r="40" ht="21.0" customHeight="1">
      <c r="A40" s="485"/>
      <c r="B40" s="486"/>
      <c r="C40" s="486"/>
      <c r="D40" s="486"/>
      <c r="E40" s="486"/>
      <c r="F40" s="493"/>
      <c r="G40" s="493"/>
      <c r="H40" s="486"/>
      <c r="I40" s="579"/>
      <c r="J40" s="579"/>
      <c r="K40" s="578"/>
      <c r="L40" s="578"/>
      <c r="M40" s="578"/>
      <c r="N40" s="578"/>
      <c r="O40" s="575"/>
      <c r="P40" s="575"/>
      <c r="Q40" s="575"/>
      <c r="R40" s="578"/>
      <c r="S40" s="578"/>
      <c r="T40" s="578"/>
      <c r="U40" s="578"/>
      <c r="V40" s="582"/>
      <c r="W40" s="578"/>
      <c r="X40" s="575"/>
      <c r="Y40" s="575"/>
      <c r="Z40" s="578"/>
    </row>
    <row r="41" ht="21.0" customHeight="1">
      <c r="A41" s="485"/>
      <c r="B41" s="486"/>
      <c r="C41" s="486"/>
      <c r="D41" s="486"/>
      <c r="E41" s="486"/>
      <c r="F41" s="493"/>
      <c r="G41" s="493"/>
      <c r="H41" s="486"/>
      <c r="I41" s="579"/>
      <c r="J41" s="579"/>
      <c r="K41" s="578"/>
      <c r="L41" s="578"/>
      <c r="M41" s="578"/>
      <c r="N41" s="578"/>
      <c r="O41" s="575"/>
      <c r="P41" s="575"/>
      <c r="Q41" s="575"/>
      <c r="R41" s="578"/>
      <c r="S41" s="578"/>
      <c r="T41" s="578"/>
      <c r="U41" s="578"/>
      <c r="V41" s="582"/>
      <c r="W41" s="578"/>
      <c r="X41" s="575"/>
      <c r="Y41" s="575"/>
      <c r="Z41" s="578"/>
    </row>
    <row r="42" ht="21.0" customHeight="1">
      <c r="A42" s="485"/>
      <c r="B42" s="486"/>
      <c r="C42" s="486"/>
      <c r="D42" s="486"/>
      <c r="E42" s="486"/>
      <c r="F42" s="493"/>
      <c r="G42" s="493"/>
      <c r="H42" s="486"/>
      <c r="I42" s="579"/>
      <c r="J42" s="579"/>
      <c r="K42" s="578"/>
      <c r="L42" s="578"/>
      <c r="M42" s="578"/>
      <c r="N42" s="578"/>
      <c r="O42" s="575"/>
      <c r="P42" s="575"/>
      <c r="Q42" s="575"/>
      <c r="R42" s="578"/>
      <c r="S42" s="578"/>
      <c r="T42" s="578"/>
      <c r="U42" s="578"/>
      <c r="V42" s="582"/>
      <c r="W42" s="578"/>
      <c r="X42" s="575"/>
      <c r="Y42" s="575"/>
      <c r="Z42" s="578"/>
    </row>
    <row r="43" ht="21.0" customHeight="1">
      <c r="A43" s="485"/>
      <c r="B43" s="486"/>
      <c r="C43" s="486"/>
      <c r="D43" s="486"/>
      <c r="E43" s="486"/>
      <c r="F43" s="493"/>
      <c r="G43" s="493"/>
      <c r="H43" s="486"/>
      <c r="I43" s="579"/>
      <c r="J43" s="579"/>
      <c r="K43" s="578"/>
      <c r="L43" s="578"/>
      <c r="M43" s="578"/>
      <c r="N43" s="578"/>
      <c r="O43" s="575"/>
      <c r="P43" s="575"/>
      <c r="Q43" s="575"/>
      <c r="R43" s="578"/>
      <c r="S43" s="578"/>
      <c r="T43" s="578"/>
      <c r="U43" s="578"/>
      <c r="V43" s="582"/>
      <c r="W43" s="578"/>
      <c r="X43" s="575"/>
      <c r="Y43" s="575"/>
      <c r="Z43" s="578"/>
    </row>
    <row r="44" ht="21.0" customHeight="1">
      <c r="A44" s="485"/>
      <c r="B44" s="486"/>
      <c r="C44" s="486"/>
      <c r="D44" s="486"/>
      <c r="E44" s="486"/>
      <c r="F44" s="493"/>
      <c r="G44" s="493"/>
      <c r="H44" s="486"/>
      <c r="I44" s="579"/>
      <c r="J44" s="579"/>
      <c r="K44" s="578"/>
      <c r="L44" s="578"/>
      <c r="M44" s="578"/>
      <c r="N44" s="578"/>
      <c r="O44" s="575"/>
      <c r="P44" s="575"/>
      <c r="Q44" s="575"/>
      <c r="R44" s="578"/>
      <c r="S44" s="578"/>
      <c r="T44" s="578"/>
      <c r="U44" s="578"/>
      <c r="V44" s="582"/>
      <c r="W44" s="578"/>
      <c r="X44" s="575"/>
      <c r="Y44" s="575"/>
      <c r="Z44" s="578"/>
    </row>
    <row r="45" ht="21.0" customHeight="1">
      <c r="A45" s="485"/>
      <c r="B45" s="486"/>
      <c r="C45" s="486"/>
      <c r="D45" s="486"/>
      <c r="E45" s="486"/>
      <c r="F45" s="493"/>
      <c r="G45" s="493"/>
      <c r="H45" s="486"/>
      <c r="I45" s="579"/>
      <c r="J45" s="579"/>
      <c r="K45" s="578"/>
      <c r="L45" s="578"/>
      <c r="M45" s="578"/>
      <c r="N45" s="578"/>
      <c r="O45" s="575"/>
      <c r="P45" s="575"/>
      <c r="Q45" s="575"/>
      <c r="R45" s="578"/>
      <c r="S45" s="578"/>
      <c r="T45" s="578"/>
      <c r="U45" s="578"/>
      <c r="V45" s="582"/>
      <c r="W45" s="578"/>
      <c r="X45" s="575"/>
      <c r="Y45" s="575"/>
      <c r="Z45" s="578"/>
    </row>
    <row r="46" ht="21.0" customHeight="1">
      <c r="A46" s="485"/>
      <c r="B46" s="486"/>
      <c r="C46" s="486"/>
      <c r="D46" s="486"/>
      <c r="E46" s="486"/>
      <c r="F46" s="493"/>
      <c r="G46" s="493"/>
      <c r="H46" s="486"/>
      <c r="I46" s="579"/>
      <c r="J46" s="579"/>
      <c r="K46" s="578"/>
      <c r="L46" s="578"/>
      <c r="M46" s="578"/>
      <c r="N46" s="578"/>
      <c r="O46" s="575"/>
      <c r="P46" s="575"/>
      <c r="Q46" s="575"/>
      <c r="R46" s="578"/>
      <c r="S46" s="578"/>
      <c r="T46" s="578"/>
      <c r="U46" s="578"/>
      <c r="V46" s="582"/>
      <c r="W46" s="578"/>
      <c r="X46" s="575"/>
      <c r="Y46" s="575"/>
      <c r="Z46" s="578"/>
    </row>
    <row r="47" ht="21.0" customHeight="1">
      <c r="A47" s="485"/>
      <c r="B47" s="486"/>
      <c r="C47" s="486"/>
      <c r="D47" s="486"/>
      <c r="E47" s="486"/>
      <c r="F47" s="493"/>
      <c r="G47" s="493"/>
      <c r="H47" s="486"/>
      <c r="I47" s="579"/>
      <c r="J47" s="579"/>
      <c r="K47" s="578"/>
      <c r="L47" s="578"/>
      <c r="M47" s="578"/>
      <c r="N47" s="578"/>
      <c r="O47" s="575"/>
      <c r="P47" s="575"/>
      <c r="Q47" s="575"/>
      <c r="R47" s="578"/>
      <c r="S47" s="578"/>
      <c r="T47" s="578"/>
      <c r="U47" s="578"/>
      <c r="V47" s="582"/>
      <c r="W47" s="578"/>
      <c r="X47" s="575"/>
      <c r="Y47" s="575"/>
      <c r="Z47" s="578"/>
    </row>
    <row r="48" ht="21.0" customHeight="1">
      <c r="A48" s="485"/>
      <c r="B48" s="486"/>
      <c r="C48" s="486"/>
      <c r="D48" s="486"/>
      <c r="E48" s="486"/>
      <c r="F48" s="493"/>
      <c r="G48" s="493"/>
      <c r="H48" s="486"/>
      <c r="I48" s="579"/>
      <c r="J48" s="579"/>
      <c r="K48" s="578"/>
      <c r="L48" s="578"/>
      <c r="M48" s="578"/>
      <c r="N48" s="578"/>
      <c r="O48" s="575"/>
      <c r="P48" s="575"/>
      <c r="Q48" s="575"/>
      <c r="R48" s="578"/>
      <c r="S48" s="578"/>
      <c r="T48" s="578"/>
      <c r="U48" s="578"/>
      <c r="V48" s="582"/>
      <c r="W48" s="578"/>
      <c r="X48" s="575"/>
      <c r="Y48" s="575"/>
      <c r="Z48" s="578"/>
    </row>
    <row r="49" ht="21.0" customHeight="1">
      <c r="A49" s="485"/>
      <c r="B49" s="486"/>
      <c r="C49" s="486"/>
      <c r="D49" s="486"/>
      <c r="E49" s="486"/>
      <c r="F49" s="493"/>
      <c r="G49" s="493"/>
      <c r="H49" s="486"/>
      <c r="I49" s="579"/>
      <c r="J49" s="579"/>
      <c r="K49" s="578"/>
      <c r="L49" s="578"/>
      <c r="M49" s="578"/>
      <c r="N49" s="578"/>
      <c r="O49" s="575"/>
      <c r="P49" s="575"/>
      <c r="Q49" s="575"/>
      <c r="R49" s="578"/>
      <c r="S49" s="578"/>
      <c r="T49" s="578"/>
      <c r="U49" s="578"/>
      <c r="V49" s="582"/>
      <c r="W49" s="578"/>
      <c r="X49" s="575"/>
      <c r="Y49" s="575"/>
      <c r="Z49" s="578"/>
    </row>
    <row r="50" ht="21.0" customHeight="1">
      <c r="A50" s="485"/>
      <c r="B50" s="486"/>
      <c r="C50" s="486"/>
      <c r="D50" s="486"/>
      <c r="E50" s="486"/>
      <c r="F50" s="493"/>
      <c r="G50" s="493"/>
      <c r="H50" s="486"/>
      <c r="I50" s="579"/>
      <c r="J50" s="579"/>
      <c r="K50" s="578"/>
      <c r="L50" s="578"/>
      <c r="M50" s="578"/>
      <c r="N50" s="578"/>
      <c r="O50" s="575"/>
      <c r="P50" s="575"/>
      <c r="Q50" s="575"/>
      <c r="R50" s="578"/>
      <c r="S50" s="578"/>
      <c r="T50" s="578"/>
      <c r="U50" s="578"/>
      <c r="V50" s="582"/>
      <c r="W50" s="578"/>
      <c r="X50" s="575"/>
      <c r="Y50" s="575"/>
      <c r="Z50" s="578"/>
    </row>
    <row r="51" ht="21.0" customHeight="1">
      <c r="A51" s="485"/>
      <c r="B51" s="486"/>
      <c r="C51" s="486"/>
      <c r="D51" s="486"/>
      <c r="E51" s="486"/>
      <c r="F51" s="493"/>
      <c r="G51" s="493"/>
      <c r="H51" s="486"/>
      <c r="I51" s="579"/>
      <c r="J51" s="579"/>
      <c r="K51" s="578"/>
      <c r="L51" s="578"/>
      <c r="M51" s="578"/>
      <c r="N51" s="578"/>
      <c r="O51" s="575"/>
      <c r="P51" s="575"/>
      <c r="Q51" s="575"/>
      <c r="R51" s="578"/>
      <c r="S51" s="578"/>
      <c r="T51" s="578"/>
      <c r="U51" s="578"/>
      <c r="V51" s="582"/>
      <c r="W51" s="578"/>
      <c r="X51" s="575"/>
      <c r="Y51" s="575"/>
      <c r="Z51" s="578"/>
    </row>
    <row r="52" ht="21.0" customHeight="1">
      <c r="A52" s="485"/>
      <c r="B52" s="486"/>
      <c r="C52" s="486"/>
      <c r="D52" s="486"/>
      <c r="E52" s="486"/>
      <c r="F52" s="493"/>
      <c r="G52" s="493"/>
      <c r="H52" s="486"/>
      <c r="I52" s="579"/>
      <c r="J52" s="579"/>
      <c r="K52" s="578"/>
      <c r="L52" s="578"/>
      <c r="M52" s="578"/>
      <c r="N52" s="578"/>
      <c r="O52" s="575"/>
      <c r="P52" s="575"/>
      <c r="Q52" s="575"/>
      <c r="R52" s="578"/>
      <c r="S52" s="578"/>
      <c r="T52" s="578"/>
      <c r="U52" s="578"/>
      <c r="V52" s="582"/>
      <c r="W52" s="578"/>
      <c r="X52" s="575"/>
      <c r="Y52" s="575"/>
      <c r="Z52" s="578"/>
    </row>
    <row r="53" ht="21.0" customHeight="1">
      <c r="A53" s="485"/>
      <c r="B53" s="486"/>
      <c r="C53" s="486"/>
      <c r="D53" s="486"/>
      <c r="E53" s="486"/>
      <c r="F53" s="493"/>
      <c r="G53" s="493"/>
      <c r="H53" s="486"/>
      <c r="I53" s="579"/>
      <c r="J53" s="579"/>
      <c r="K53" s="578"/>
      <c r="L53" s="578"/>
      <c r="M53" s="578"/>
      <c r="N53" s="578"/>
      <c r="O53" s="575"/>
      <c r="P53" s="575"/>
      <c r="Q53" s="575"/>
      <c r="R53" s="578"/>
      <c r="S53" s="578"/>
      <c r="T53" s="578"/>
      <c r="U53" s="578"/>
      <c r="V53" s="582"/>
      <c r="W53" s="578"/>
      <c r="X53" s="575"/>
      <c r="Y53" s="575"/>
      <c r="Z53" s="578"/>
    </row>
    <row r="54" ht="21.0" customHeight="1">
      <c r="A54" s="485"/>
      <c r="B54" s="486"/>
      <c r="C54" s="486"/>
      <c r="D54" s="486"/>
      <c r="E54" s="486"/>
      <c r="F54" s="493"/>
      <c r="G54" s="493"/>
      <c r="H54" s="486"/>
      <c r="I54" s="579"/>
      <c r="J54" s="579"/>
      <c r="K54" s="578"/>
      <c r="L54" s="578"/>
      <c r="M54" s="578"/>
      <c r="N54" s="578"/>
      <c r="O54" s="575"/>
      <c r="P54" s="575"/>
      <c r="Q54" s="575"/>
      <c r="R54" s="578"/>
      <c r="S54" s="578"/>
      <c r="T54" s="578"/>
      <c r="U54" s="578"/>
      <c r="V54" s="582"/>
      <c r="W54" s="578"/>
      <c r="X54" s="575"/>
      <c r="Y54" s="575"/>
      <c r="Z54" s="578"/>
    </row>
    <row r="55" ht="21.0" customHeight="1">
      <c r="A55" s="485"/>
      <c r="B55" s="486"/>
      <c r="C55" s="486"/>
      <c r="D55" s="486"/>
      <c r="E55" s="486"/>
      <c r="F55" s="493"/>
      <c r="G55" s="493"/>
      <c r="H55" s="486"/>
      <c r="I55" s="579"/>
      <c r="J55" s="579"/>
      <c r="K55" s="578"/>
      <c r="L55" s="578"/>
      <c r="M55" s="578"/>
      <c r="N55" s="578"/>
      <c r="O55" s="575"/>
      <c r="P55" s="575"/>
      <c r="Q55" s="575"/>
      <c r="R55" s="578"/>
      <c r="S55" s="578"/>
      <c r="T55" s="578"/>
      <c r="U55" s="578"/>
      <c r="V55" s="582"/>
      <c r="W55" s="578"/>
      <c r="X55" s="575"/>
      <c r="Y55" s="575"/>
      <c r="Z55" s="578"/>
    </row>
    <row r="56" ht="21.0" customHeight="1">
      <c r="A56" s="485"/>
      <c r="B56" s="486"/>
      <c r="C56" s="486"/>
      <c r="D56" s="486"/>
      <c r="E56" s="486"/>
      <c r="F56" s="493"/>
      <c r="G56" s="493"/>
      <c r="H56" s="486"/>
      <c r="I56" s="579"/>
      <c r="J56" s="579"/>
      <c r="K56" s="578"/>
      <c r="L56" s="578"/>
      <c r="M56" s="578"/>
      <c r="N56" s="578"/>
      <c r="O56" s="575"/>
      <c r="P56" s="575"/>
      <c r="Q56" s="575"/>
      <c r="R56" s="578"/>
      <c r="S56" s="578"/>
      <c r="T56" s="578"/>
      <c r="U56" s="578"/>
      <c r="V56" s="582"/>
      <c r="W56" s="578"/>
      <c r="X56" s="575"/>
      <c r="Y56" s="575"/>
      <c r="Z56" s="578"/>
    </row>
    <row r="57" ht="21.0" customHeight="1">
      <c r="A57" s="485"/>
      <c r="B57" s="486"/>
      <c r="C57" s="486"/>
      <c r="D57" s="486"/>
      <c r="E57" s="486"/>
      <c r="F57" s="493"/>
      <c r="G57" s="493"/>
      <c r="H57" s="486"/>
      <c r="I57" s="579"/>
      <c r="J57" s="579"/>
      <c r="K57" s="578"/>
      <c r="L57" s="578"/>
      <c r="M57" s="578"/>
      <c r="N57" s="578"/>
      <c r="O57" s="575"/>
      <c r="P57" s="575"/>
      <c r="Q57" s="575"/>
      <c r="R57" s="578"/>
      <c r="S57" s="578"/>
      <c r="T57" s="578"/>
      <c r="U57" s="578"/>
      <c r="V57" s="582"/>
      <c r="W57" s="578"/>
      <c r="X57" s="575"/>
      <c r="Y57" s="575"/>
      <c r="Z57" s="578"/>
    </row>
    <row r="58" ht="21.0" customHeight="1">
      <c r="A58" s="485"/>
      <c r="B58" s="486"/>
      <c r="C58" s="486"/>
      <c r="D58" s="486"/>
      <c r="E58" s="486"/>
      <c r="F58" s="493"/>
      <c r="G58" s="493"/>
      <c r="H58" s="486"/>
      <c r="I58" s="579"/>
      <c r="J58" s="579"/>
      <c r="K58" s="578"/>
      <c r="L58" s="578"/>
      <c r="M58" s="578"/>
      <c r="N58" s="578"/>
      <c r="O58" s="575"/>
      <c r="P58" s="575"/>
      <c r="Q58" s="575"/>
      <c r="R58" s="578"/>
      <c r="S58" s="578"/>
      <c r="T58" s="578"/>
      <c r="U58" s="578"/>
      <c r="V58" s="582"/>
      <c r="W58" s="578"/>
      <c r="X58" s="575"/>
      <c r="Y58" s="575"/>
      <c r="Z58" s="575"/>
    </row>
    <row r="59" ht="21.0" customHeight="1">
      <c r="A59" s="485"/>
      <c r="B59" s="486"/>
      <c r="C59" s="486"/>
      <c r="D59" s="486"/>
      <c r="E59" s="486"/>
      <c r="F59" s="493"/>
      <c r="G59" s="493"/>
      <c r="H59" s="486"/>
      <c r="I59" s="579"/>
      <c r="J59" s="579"/>
      <c r="K59" s="578"/>
      <c r="L59" s="578"/>
      <c r="M59" s="578"/>
      <c r="N59" s="578"/>
      <c r="O59" s="575"/>
      <c r="P59" s="575"/>
      <c r="Q59" s="575"/>
      <c r="R59" s="578"/>
      <c r="S59" s="578"/>
      <c r="T59" s="578"/>
      <c r="U59" s="578"/>
      <c r="V59" s="582"/>
      <c r="W59" s="578"/>
      <c r="X59" s="575"/>
      <c r="Y59" s="575"/>
      <c r="Z59" s="575"/>
    </row>
    <row r="60" ht="21.0" customHeight="1">
      <c r="A60" s="485"/>
      <c r="B60" s="486"/>
      <c r="C60" s="486"/>
      <c r="D60" s="486"/>
      <c r="E60" s="486"/>
      <c r="F60" s="493"/>
      <c r="G60" s="493"/>
      <c r="H60" s="486"/>
      <c r="I60" s="579"/>
      <c r="J60" s="579"/>
      <c r="K60" s="578"/>
      <c r="L60" s="578"/>
      <c r="M60" s="578"/>
      <c r="N60" s="578"/>
      <c r="O60" s="575"/>
      <c r="P60" s="575"/>
      <c r="Q60" s="575"/>
      <c r="R60" s="578"/>
      <c r="S60" s="578"/>
      <c r="T60" s="578"/>
      <c r="U60" s="578"/>
      <c r="V60" s="582"/>
      <c r="W60" s="578"/>
      <c r="X60" s="575"/>
      <c r="Y60" s="575"/>
      <c r="Z60" s="575"/>
    </row>
    <row r="61" ht="21.0" customHeight="1">
      <c r="A61" s="485"/>
      <c r="B61" s="486"/>
      <c r="C61" s="486"/>
      <c r="D61" s="486"/>
      <c r="E61" s="486"/>
      <c r="F61" s="493"/>
      <c r="G61" s="493"/>
      <c r="H61" s="486"/>
      <c r="I61" s="579"/>
      <c r="J61" s="579"/>
      <c r="K61" s="578"/>
      <c r="L61" s="578"/>
      <c r="M61" s="578"/>
      <c r="N61" s="578"/>
      <c r="O61" s="575"/>
      <c r="P61" s="575"/>
      <c r="Q61" s="575"/>
      <c r="R61" s="578"/>
      <c r="S61" s="578"/>
      <c r="T61" s="578"/>
      <c r="U61" s="578"/>
      <c r="V61" s="582"/>
      <c r="W61" s="578"/>
      <c r="X61" s="575"/>
      <c r="Y61" s="575"/>
      <c r="Z61" s="575"/>
    </row>
    <row r="62" ht="21.0" customHeight="1">
      <c r="A62" s="485"/>
      <c r="B62" s="486"/>
      <c r="C62" s="486"/>
      <c r="D62" s="486"/>
      <c r="E62" s="486"/>
      <c r="F62" s="493"/>
      <c r="G62" s="493"/>
      <c r="H62" s="486"/>
      <c r="I62" s="579"/>
      <c r="J62" s="579"/>
      <c r="K62" s="578"/>
      <c r="L62" s="578"/>
      <c r="M62" s="578"/>
      <c r="N62" s="578"/>
      <c r="O62" s="575"/>
      <c r="P62" s="575"/>
      <c r="Q62" s="575"/>
      <c r="R62" s="578"/>
      <c r="S62" s="578"/>
      <c r="T62" s="578"/>
      <c r="U62" s="578"/>
      <c r="V62" s="582"/>
      <c r="W62" s="578"/>
      <c r="X62" s="575"/>
      <c r="Y62" s="575"/>
      <c r="Z62" s="575"/>
    </row>
    <row r="63" ht="21.0" customHeight="1">
      <c r="A63" s="485"/>
      <c r="B63" s="486"/>
      <c r="C63" s="486"/>
      <c r="D63" s="486"/>
      <c r="E63" s="486"/>
      <c r="F63" s="493"/>
      <c r="G63" s="493"/>
      <c r="H63" s="486"/>
      <c r="I63" s="579"/>
      <c r="J63" s="579"/>
      <c r="K63" s="578"/>
      <c r="L63" s="578"/>
      <c r="M63" s="578"/>
      <c r="N63" s="578"/>
      <c r="O63" s="575"/>
      <c r="P63" s="575"/>
      <c r="Q63" s="575"/>
      <c r="R63" s="578"/>
      <c r="S63" s="578"/>
      <c r="T63" s="578"/>
      <c r="U63" s="578"/>
      <c r="V63" s="582"/>
      <c r="W63" s="578"/>
      <c r="X63" s="575"/>
      <c r="Y63" s="575"/>
      <c r="Z63" s="575"/>
    </row>
    <row r="64" ht="21.0" customHeight="1">
      <c r="A64" s="485"/>
      <c r="B64" s="486"/>
      <c r="C64" s="486"/>
      <c r="D64" s="486"/>
      <c r="E64" s="486"/>
      <c r="F64" s="493"/>
      <c r="G64" s="493"/>
      <c r="H64" s="486"/>
      <c r="I64" s="579"/>
      <c r="J64" s="579"/>
      <c r="K64" s="578"/>
      <c r="L64" s="578"/>
      <c r="M64" s="578"/>
      <c r="N64" s="578"/>
      <c r="O64" s="575"/>
      <c r="P64" s="575"/>
      <c r="Q64" s="575"/>
      <c r="R64" s="578"/>
      <c r="S64" s="578"/>
      <c r="T64" s="578"/>
      <c r="U64" s="578"/>
      <c r="V64" s="582"/>
      <c r="W64" s="578"/>
      <c r="X64" s="575"/>
      <c r="Y64" s="575"/>
      <c r="Z64" s="575"/>
    </row>
    <row r="65" ht="21.0" customHeight="1">
      <c r="A65" s="485"/>
      <c r="B65" s="486"/>
      <c r="C65" s="486"/>
      <c r="D65" s="486"/>
      <c r="E65" s="486"/>
      <c r="F65" s="493"/>
      <c r="G65" s="493"/>
      <c r="H65" s="486"/>
      <c r="I65" s="579"/>
      <c r="J65" s="579"/>
      <c r="K65" s="578"/>
      <c r="L65" s="578"/>
      <c r="M65" s="578"/>
      <c r="N65" s="578"/>
      <c r="O65" s="575"/>
      <c r="P65" s="575"/>
      <c r="Q65" s="575"/>
      <c r="R65" s="578"/>
      <c r="S65" s="578"/>
      <c r="T65" s="578"/>
      <c r="U65" s="578"/>
      <c r="V65" s="582"/>
      <c r="W65" s="578"/>
      <c r="X65" s="575"/>
      <c r="Y65" s="575"/>
      <c r="Z65" s="575"/>
    </row>
    <row r="66" ht="21.0" customHeight="1">
      <c r="A66" s="485"/>
      <c r="B66" s="486"/>
      <c r="C66" s="486"/>
      <c r="D66" s="486"/>
      <c r="E66" s="486"/>
      <c r="F66" s="493"/>
      <c r="G66" s="493"/>
      <c r="H66" s="486"/>
      <c r="I66" s="579"/>
      <c r="J66" s="579"/>
      <c r="K66" s="578"/>
      <c r="L66" s="578"/>
      <c r="M66" s="578"/>
      <c r="N66" s="578"/>
      <c r="O66" s="575"/>
      <c r="P66" s="575"/>
      <c r="Q66" s="575"/>
      <c r="R66" s="578"/>
      <c r="S66" s="578"/>
      <c r="T66" s="578"/>
      <c r="U66" s="578"/>
      <c r="V66" s="582"/>
      <c r="W66" s="578"/>
      <c r="X66" s="575"/>
      <c r="Y66" s="575"/>
      <c r="Z66" s="575"/>
    </row>
    <row r="67" ht="21.0" customHeight="1">
      <c r="A67" s="485"/>
      <c r="B67" s="486"/>
      <c r="C67" s="486"/>
      <c r="D67" s="486"/>
      <c r="E67" s="486"/>
      <c r="F67" s="493"/>
      <c r="G67" s="493"/>
      <c r="H67" s="486"/>
      <c r="I67" s="579"/>
      <c r="J67" s="579"/>
      <c r="K67" s="578"/>
      <c r="L67" s="578"/>
      <c r="M67" s="578"/>
      <c r="N67" s="578"/>
      <c r="O67" s="575"/>
      <c r="P67" s="575"/>
      <c r="Q67" s="575"/>
      <c r="R67" s="578"/>
      <c r="S67" s="578"/>
      <c r="T67" s="578"/>
      <c r="U67" s="578"/>
      <c r="V67" s="582"/>
      <c r="W67" s="578"/>
      <c r="X67" s="575"/>
      <c r="Y67" s="575"/>
      <c r="Z67" s="575"/>
    </row>
    <row r="68" ht="21.0" customHeight="1">
      <c r="A68" s="485"/>
      <c r="B68" s="486"/>
      <c r="C68" s="486"/>
      <c r="D68" s="486"/>
      <c r="E68" s="486"/>
      <c r="F68" s="493"/>
      <c r="G68" s="493"/>
      <c r="H68" s="486"/>
      <c r="I68" s="579"/>
      <c r="J68" s="579"/>
      <c r="K68" s="578"/>
      <c r="L68" s="578"/>
      <c r="M68" s="578"/>
      <c r="N68" s="578"/>
      <c r="O68" s="575"/>
      <c r="P68" s="575"/>
      <c r="Q68" s="575"/>
      <c r="R68" s="578"/>
      <c r="S68" s="578"/>
      <c r="T68" s="578"/>
      <c r="U68" s="578"/>
      <c r="V68" s="582"/>
      <c r="W68" s="578"/>
      <c r="X68" s="575"/>
      <c r="Y68" s="575"/>
      <c r="Z68" s="575"/>
    </row>
    <row r="69" ht="21.0" customHeight="1">
      <c r="A69" s="485"/>
      <c r="B69" s="486"/>
      <c r="C69" s="486"/>
      <c r="D69" s="486"/>
      <c r="E69" s="486"/>
      <c r="F69" s="493"/>
      <c r="G69" s="493"/>
      <c r="H69" s="486"/>
      <c r="I69" s="579"/>
      <c r="J69" s="579"/>
      <c r="K69" s="578"/>
      <c r="L69" s="578"/>
      <c r="M69" s="578"/>
      <c r="N69" s="578"/>
      <c r="O69" s="575"/>
      <c r="P69" s="575"/>
      <c r="Q69" s="575"/>
      <c r="R69" s="578"/>
      <c r="S69" s="578"/>
      <c r="T69" s="578"/>
      <c r="U69" s="578"/>
      <c r="V69" s="582"/>
      <c r="W69" s="578"/>
      <c r="X69" s="575"/>
      <c r="Y69" s="575"/>
      <c r="Z69" s="575"/>
    </row>
    <row r="70" ht="21.0" customHeight="1">
      <c r="A70" s="485"/>
      <c r="B70" s="486"/>
      <c r="C70" s="486"/>
      <c r="D70" s="486"/>
      <c r="E70" s="486"/>
      <c r="F70" s="493"/>
      <c r="G70" s="493"/>
      <c r="H70" s="486"/>
      <c r="I70" s="579"/>
      <c r="J70" s="579"/>
      <c r="K70" s="578"/>
      <c r="L70" s="578"/>
      <c r="M70" s="578"/>
      <c r="N70" s="578"/>
      <c r="O70" s="575"/>
      <c r="P70" s="575"/>
      <c r="Q70" s="575"/>
      <c r="R70" s="578"/>
      <c r="S70" s="578"/>
      <c r="T70" s="578"/>
      <c r="U70" s="578"/>
      <c r="V70" s="582"/>
      <c r="W70" s="578"/>
      <c r="X70" s="575"/>
      <c r="Y70" s="575"/>
      <c r="Z70" s="575"/>
    </row>
    <row r="71" ht="21.0" customHeight="1">
      <c r="A71" s="485"/>
      <c r="B71" s="486"/>
      <c r="C71" s="486"/>
      <c r="D71" s="486"/>
      <c r="E71" s="486"/>
      <c r="F71" s="493"/>
      <c r="G71" s="493"/>
      <c r="H71" s="486"/>
      <c r="I71" s="579"/>
      <c r="J71" s="579"/>
      <c r="K71" s="578"/>
      <c r="L71" s="578"/>
      <c r="M71" s="578"/>
      <c r="N71" s="578"/>
      <c r="O71" s="575"/>
      <c r="P71" s="575"/>
      <c r="Q71" s="575"/>
      <c r="R71" s="578"/>
      <c r="S71" s="578"/>
      <c r="T71" s="578"/>
      <c r="U71" s="578"/>
      <c r="V71" s="582"/>
      <c r="W71" s="578"/>
      <c r="X71" s="575"/>
      <c r="Y71" s="575"/>
      <c r="Z71" s="575"/>
    </row>
    <row r="72" ht="21.0" customHeight="1">
      <c r="A72" s="485"/>
      <c r="B72" s="486"/>
      <c r="C72" s="486"/>
      <c r="D72" s="486"/>
      <c r="E72" s="486"/>
      <c r="F72" s="493"/>
      <c r="G72" s="493"/>
      <c r="H72" s="486"/>
      <c r="I72" s="579"/>
      <c r="J72" s="579"/>
      <c r="K72" s="578"/>
      <c r="L72" s="578"/>
      <c r="M72" s="578"/>
      <c r="N72" s="578"/>
      <c r="O72" s="575"/>
      <c r="P72" s="575"/>
      <c r="Q72" s="575"/>
      <c r="R72" s="578"/>
      <c r="S72" s="578"/>
      <c r="T72" s="578"/>
      <c r="U72" s="578"/>
      <c r="V72" s="582"/>
      <c r="W72" s="578"/>
      <c r="X72" s="575"/>
      <c r="Y72" s="575"/>
      <c r="Z72" s="575"/>
    </row>
    <row r="73" ht="21.0" customHeight="1">
      <c r="A73" s="485"/>
      <c r="B73" s="486"/>
      <c r="C73" s="486"/>
      <c r="D73" s="486"/>
      <c r="E73" s="486"/>
      <c r="F73" s="493"/>
      <c r="G73" s="493"/>
      <c r="H73" s="486"/>
      <c r="I73" s="579"/>
      <c r="J73" s="579"/>
      <c r="K73" s="578"/>
      <c r="L73" s="578"/>
      <c r="M73" s="578"/>
      <c r="N73" s="578"/>
      <c r="O73" s="575"/>
      <c r="P73" s="575"/>
      <c r="Q73" s="575"/>
      <c r="R73" s="578"/>
      <c r="S73" s="578"/>
      <c r="T73" s="578"/>
      <c r="U73" s="578"/>
      <c r="V73" s="582"/>
      <c r="W73" s="578"/>
      <c r="X73" s="575"/>
      <c r="Y73" s="575"/>
      <c r="Z73" s="575"/>
    </row>
    <row r="74" ht="21.0" customHeight="1">
      <c r="A74" s="485"/>
      <c r="B74" s="486"/>
      <c r="C74" s="486"/>
      <c r="D74" s="486"/>
      <c r="E74" s="486"/>
      <c r="F74" s="493"/>
      <c r="G74" s="493"/>
      <c r="H74" s="486"/>
      <c r="I74" s="579"/>
      <c r="J74" s="579"/>
      <c r="K74" s="578"/>
      <c r="L74" s="578"/>
      <c r="M74" s="578"/>
      <c r="N74" s="578"/>
      <c r="O74" s="575"/>
      <c r="P74" s="575"/>
      <c r="Q74" s="575"/>
      <c r="R74" s="578"/>
      <c r="S74" s="578"/>
      <c r="T74" s="578"/>
      <c r="U74" s="578"/>
      <c r="V74" s="582"/>
      <c r="W74" s="578"/>
      <c r="X74" s="575"/>
      <c r="Y74" s="575"/>
      <c r="Z74" s="575"/>
    </row>
    <row r="75" ht="21.0" customHeight="1">
      <c r="A75" s="485"/>
      <c r="B75" s="486"/>
      <c r="C75" s="486"/>
      <c r="D75" s="486"/>
      <c r="E75" s="486"/>
      <c r="F75" s="493"/>
      <c r="G75" s="493"/>
      <c r="H75" s="486"/>
      <c r="I75" s="579"/>
      <c r="J75" s="579"/>
      <c r="K75" s="578"/>
      <c r="L75" s="578"/>
      <c r="M75" s="578"/>
      <c r="N75" s="578"/>
      <c r="O75" s="575"/>
      <c r="P75" s="575"/>
      <c r="Q75" s="575"/>
      <c r="R75" s="578"/>
      <c r="S75" s="578"/>
      <c r="T75" s="578"/>
      <c r="U75" s="578"/>
      <c r="V75" s="582"/>
      <c r="W75" s="578"/>
      <c r="X75" s="575"/>
      <c r="Y75" s="575"/>
      <c r="Z75" s="575"/>
    </row>
    <row r="76" ht="21.0" customHeight="1">
      <c r="A76" s="485"/>
      <c r="B76" s="486"/>
      <c r="C76" s="486"/>
      <c r="D76" s="486"/>
      <c r="E76" s="486"/>
      <c r="F76" s="493"/>
      <c r="G76" s="493"/>
      <c r="H76" s="486"/>
      <c r="I76" s="579"/>
      <c r="J76" s="579"/>
      <c r="K76" s="578"/>
      <c r="L76" s="578"/>
      <c r="M76" s="578"/>
      <c r="N76" s="578"/>
      <c r="O76" s="575"/>
      <c r="P76" s="575"/>
      <c r="Q76" s="575"/>
      <c r="R76" s="578"/>
      <c r="S76" s="578"/>
      <c r="T76" s="578"/>
      <c r="U76" s="578"/>
      <c r="V76" s="582"/>
      <c r="W76" s="578"/>
      <c r="X76" s="575"/>
      <c r="Y76" s="575"/>
      <c r="Z76" s="575"/>
    </row>
    <row r="77" ht="21.0" customHeight="1">
      <c r="A77" s="485"/>
      <c r="B77" s="486"/>
      <c r="C77" s="486"/>
      <c r="D77" s="486"/>
      <c r="E77" s="486"/>
      <c r="F77" s="493"/>
      <c r="G77" s="493"/>
      <c r="H77" s="486"/>
      <c r="I77" s="579"/>
      <c r="J77" s="579"/>
      <c r="K77" s="578"/>
      <c r="L77" s="578"/>
      <c r="M77" s="578"/>
      <c r="N77" s="578"/>
      <c r="O77" s="575"/>
      <c r="P77" s="575"/>
      <c r="Q77" s="575"/>
      <c r="R77" s="578"/>
      <c r="S77" s="578"/>
      <c r="T77" s="578"/>
      <c r="U77" s="578"/>
      <c r="V77" s="582"/>
      <c r="W77" s="578"/>
      <c r="X77" s="575"/>
      <c r="Y77" s="575"/>
      <c r="Z77" s="575"/>
    </row>
    <row r="78" ht="21.0" customHeight="1">
      <c r="A78" s="485"/>
      <c r="B78" s="486"/>
      <c r="C78" s="486"/>
      <c r="D78" s="486"/>
      <c r="E78" s="486"/>
      <c r="F78" s="493"/>
      <c r="G78" s="493"/>
      <c r="H78" s="486"/>
      <c r="I78" s="579"/>
      <c r="J78" s="579"/>
      <c r="K78" s="578"/>
      <c r="L78" s="578"/>
      <c r="M78" s="578"/>
      <c r="N78" s="578"/>
      <c r="O78" s="575"/>
      <c r="P78" s="575"/>
      <c r="Q78" s="575"/>
      <c r="R78" s="578"/>
      <c r="S78" s="578"/>
      <c r="T78" s="578"/>
      <c r="U78" s="578"/>
      <c r="V78" s="582"/>
      <c r="W78" s="578"/>
      <c r="X78" s="575"/>
      <c r="Y78" s="575"/>
      <c r="Z78" s="575"/>
    </row>
    <row r="79" ht="21.0" customHeight="1">
      <c r="A79" s="485"/>
      <c r="B79" s="486"/>
      <c r="C79" s="486"/>
      <c r="D79" s="486"/>
      <c r="E79" s="486"/>
      <c r="F79" s="493"/>
      <c r="G79" s="493"/>
      <c r="H79" s="486"/>
      <c r="I79" s="579"/>
      <c r="J79" s="579"/>
      <c r="K79" s="578"/>
      <c r="L79" s="578"/>
      <c r="M79" s="578"/>
      <c r="N79" s="578"/>
      <c r="O79" s="575"/>
      <c r="P79" s="575"/>
      <c r="Q79" s="575"/>
      <c r="R79" s="578"/>
      <c r="S79" s="578"/>
      <c r="T79" s="578"/>
      <c r="U79" s="578"/>
      <c r="V79" s="582"/>
      <c r="W79" s="578"/>
      <c r="X79" s="575"/>
      <c r="Y79" s="575"/>
      <c r="Z79" s="575"/>
    </row>
    <row r="80" ht="21.0" customHeight="1">
      <c r="A80" s="485"/>
      <c r="B80" s="486"/>
      <c r="C80" s="486"/>
      <c r="D80" s="486"/>
      <c r="E80" s="486"/>
      <c r="F80" s="493"/>
      <c r="G80" s="493"/>
      <c r="H80" s="486"/>
      <c r="I80" s="579"/>
      <c r="J80" s="579"/>
      <c r="K80" s="578"/>
      <c r="L80" s="578"/>
      <c r="M80" s="578"/>
      <c r="N80" s="578"/>
      <c r="O80" s="575"/>
      <c r="P80" s="575"/>
      <c r="Q80" s="575"/>
      <c r="R80" s="578"/>
      <c r="S80" s="578"/>
      <c r="T80" s="578"/>
      <c r="U80" s="578"/>
      <c r="V80" s="582"/>
      <c r="W80" s="578"/>
      <c r="X80" s="575"/>
      <c r="Y80" s="575"/>
      <c r="Z80" s="575"/>
    </row>
    <row r="81" ht="21.0" customHeight="1">
      <c r="A81" s="485"/>
      <c r="B81" s="486"/>
      <c r="C81" s="486"/>
      <c r="D81" s="486"/>
      <c r="E81" s="486"/>
      <c r="F81" s="493"/>
      <c r="G81" s="493"/>
      <c r="H81" s="486"/>
      <c r="I81" s="579"/>
      <c r="J81" s="579"/>
      <c r="K81" s="578"/>
      <c r="L81" s="578"/>
      <c r="M81" s="578"/>
      <c r="N81" s="578"/>
      <c r="O81" s="575"/>
      <c r="P81" s="575"/>
      <c r="Q81" s="575"/>
      <c r="R81" s="578"/>
      <c r="S81" s="578"/>
      <c r="T81" s="578"/>
      <c r="U81" s="578"/>
      <c r="V81" s="582"/>
      <c r="W81" s="578"/>
      <c r="X81" s="575"/>
      <c r="Y81" s="575"/>
      <c r="Z81" s="575"/>
    </row>
    <row r="82" ht="21.0" customHeight="1">
      <c r="A82" s="485"/>
      <c r="B82" s="486"/>
      <c r="C82" s="486"/>
      <c r="D82" s="486"/>
      <c r="E82" s="486"/>
      <c r="F82" s="493"/>
      <c r="G82" s="493"/>
      <c r="H82" s="486"/>
      <c r="I82" s="579"/>
      <c r="J82" s="579"/>
      <c r="K82" s="578"/>
      <c r="L82" s="578"/>
      <c r="M82" s="578"/>
      <c r="N82" s="578"/>
      <c r="O82" s="575"/>
      <c r="P82" s="575"/>
      <c r="Q82" s="575"/>
      <c r="R82" s="578"/>
      <c r="S82" s="578"/>
      <c r="T82" s="578"/>
      <c r="U82" s="578"/>
      <c r="V82" s="582"/>
      <c r="W82" s="578"/>
      <c r="X82" s="575"/>
      <c r="Y82" s="575"/>
      <c r="Z82" s="575"/>
    </row>
    <row r="83" ht="21.0" customHeight="1">
      <c r="A83" s="485"/>
      <c r="B83" s="486"/>
      <c r="C83" s="486"/>
      <c r="D83" s="486"/>
      <c r="E83" s="486"/>
      <c r="F83" s="493"/>
      <c r="G83" s="493"/>
      <c r="H83" s="486"/>
      <c r="I83" s="579"/>
      <c r="J83" s="579"/>
      <c r="K83" s="578"/>
      <c r="L83" s="578"/>
      <c r="M83" s="578"/>
      <c r="N83" s="578"/>
      <c r="O83" s="575"/>
      <c r="P83" s="575"/>
      <c r="Q83" s="575"/>
      <c r="R83" s="578"/>
      <c r="S83" s="578"/>
      <c r="T83" s="578"/>
      <c r="U83" s="578"/>
      <c r="V83" s="582"/>
      <c r="W83" s="578"/>
      <c r="X83" s="575"/>
      <c r="Y83" s="575"/>
      <c r="Z83" s="575"/>
    </row>
    <row r="84" ht="21.0" customHeight="1">
      <c r="A84" s="485"/>
      <c r="B84" s="486"/>
      <c r="C84" s="486"/>
      <c r="D84" s="486"/>
      <c r="E84" s="486"/>
      <c r="F84" s="493"/>
      <c r="G84" s="493"/>
      <c r="H84" s="486"/>
      <c r="I84" s="579"/>
      <c r="J84" s="579"/>
      <c r="K84" s="578"/>
      <c r="L84" s="578"/>
      <c r="M84" s="578"/>
      <c r="N84" s="578"/>
      <c r="O84" s="575"/>
      <c r="P84" s="575"/>
      <c r="Q84" s="575"/>
      <c r="R84" s="578"/>
      <c r="S84" s="578"/>
      <c r="T84" s="578"/>
      <c r="U84" s="578"/>
      <c r="V84" s="582"/>
      <c r="W84" s="578"/>
      <c r="X84" s="575"/>
      <c r="Y84" s="575"/>
      <c r="Z84" s="575"/>
    </row>
    <row r="85" ht="21.0" customHeight="1">
      <c r="A85" s="485"/>
      <c r="B85" s="486"/>
      <c r="C85" s="486"/>
      <c r="D85" s="486"/>
      <c r="E85" s="486"/>
      <c r="F85" s="493"/>
      <c r="G85" s="493"/>
      <c r="H85" s="486"/>
      <c r="I85" s="579"/>
      <c r="J85" s="579"/>
      <c r="K85" s="578"/>
      <c r="L85" s="578"/>
      <c r="M85" s="578"/>
      <c r="N85" s="578"/>
      <c r="O85" s="575"/>
      <c r="P85" s="575"/>
      <c r="Q85" s="575"/>
      <c r="R85" s="578"/>
      <c r="S85" s="578"/>
      <c r="T85" s="578"/>
      <c r="U85" s="578"/>
      <c r="V85" s="582"/>
      <c r="W85" s="578"/>
      <c r="X85" s="575"/>
      <c r="Y85" s="575"/>
      <c r="Z85" s="575"/>
    </row>
    <row r="86" ht="21.0" customHeight="1">
      <c r="A86" s="485"/>
      <c r="B86" s="486"/>
      <c r="C86" s="486"/>
      <c r="D86" s="486"/>
      <c r="E86" s="486"/>
      <c r="F86" s="493"/>
      <c r="G86" s="493"/>
      <c r="H86" s="486"/>
      <c r="I86" s="579"/>
      <c r="J86" s="579"/>
      <c r="K86" s="578"/>
      <c r="L86" s="578"/>
      <c r="M86" s="578"/>
      <c r="N86" s="578"/>
      <c r="O86" s="575"/>
      <c r="P86" s="575"/>
      <c r="Q86" s="575"/>
      <c r="R86" s="578"/>
      <c r="S86" s="578"/>
      <c r="T86" s="578"/>
      <c r="U86" s="578"/>
      <c r="V86" s="582"/>
      <c r="W86" s="578"/>
      <c r="X86" s="575"/>
      <c r="Y86" s="575"/>
      <c r="Z86" s="575"/>
    </row>
    <row r="87" ht="21.0" customHeight="1">
      <c r="A87" s="485"/>
      <c r="B87" s="486"/>
      <c r="C87" s="486"/>
      <c r="D87" s="486"/>
      <c r="E87" s="486"/>
      <c r="F87" s="493"/>
      <c r="G87" s="493"/>
      <c r="H87" s="486"/>
      <c r="I87" s="579"/>
      <c r="J87" s="579"/>
      <c r="K87" s="578"/>
      <c r="L87" s="578"/>
      <c r="M87" s="578"/>
      <c r="N87" s="578"/>
      <c r="O87" s="575"/>
      <c r="P87" s="575"/>
      <c r="Q87" s="575"/>
      <c r="R87" s="578"/>
      <c r="S87" s="578"/>
      <c r="T87" s="578"/>
      <c r="U87" s="578"/>
      <c r="V87" s="582"/>
      <c r="W87" s="578"/>
      <c r="X87" s="575"/>
      <c r="Y87" s="575"/>
      <c r="Z87" s="575"/>
    </row>
    <row r="88" ht="21.0" customHeight="1">
      <c r="A88" s="485"/>
      <c r="B88" s="486"/>
      <c r="C88" s="486"/>
      <c r="D88" s="486"/>
      <c r="E88" s="486"/>
      <c r="F88" s="493"/>
      <c r="G88" s="493"/>
      <c r="H88" s="486"/>
      <c r="I88" s="579"/>
      <c r="J88" s="579"/>
      <c r="K88" s="578"/>
      <c r="L88" s="578"/>
      <c r="M88" s="578"/>
      <c r="N88" s="578"/>
      <c r="O88" s="575"/>
      <c r="P88" s="575"/>
      <c r="Q88" s="575"/>
      <c r="R88" s="578"/>
      <c r="S88" s="578"/>
      <c r="T88" s="578"/>
      <c r="U88" s="578"/>
      <c r="V88" s="582"/>
      <c r="W88" s="578"/>
      <c r="X88" s="575"/>
      <c r="Y88" s="575"/>
      <c r="Z88" s="575"/>
    </row>
    <row r="89" ht="21.0" customHeight="1">
      <c r="A89" s="485"/>
      <c r="B89" s="486"/>
      <c r="C89" s="486"/>
      <c r="D89" s="486"/>
      <c r="E89" s="486"/>
      <c r="F89" s="493"/>
      <c r="G89" s="493"/>
      <c r="H89" s="486"/>
      <c r="I89" s="579"/>
      <c r="J89" s="579"/>
      <c r="K89" s="578"/>
      <c r="L89" s="578"/>
      <c r="M89" s="578"/>
      <c r="N89" s="578"/>
      <c r="O89" s="575"/>
      <c r="P89" s="575"/>
      <c r="Q89" s="575"/>
      <c r="R89" s="578"/>
      <c r="S89" s="578"/>
      <c r="T89" s="578"/>
      <c r="U89" s="578"/>
      <c r="V89" s="582"/>
      <c r="W89" s="578"/>
      <c r="X89" s="575"/>
      <c r="Y89" s="575"/>
      <c r="Z89" s="575"/>
    </row>
    <row r="90" ht="21.0" customHeight="1">
      <c r="A90" s="485"/>
      <c r="B90" s="486"/>
      <c r="C90" s="486"/>
      <c r="D90" s="486"/>
      <c r="E90" s="486"/>
      <c r="F90" s="493"/>
      <c r="G90" s="493"/>
      <c r="H90" s="486"/>
      <c r="I90" s="579"/>
      <c r="J90" s="579"/>
      <c r="K90" s="578"/>
      <c r="L90" s="578"/>
      <c r="M90" s="578"/>
      <c r="N90" s="578"/>
      <c r="O90" s="575"/>
      <c r="P90" s="575"/>
      <c r="Q90" s="575"/>
      <c r="R90" s="578"/>
      <c r="S90" s="578"/>
      <c r="T90" s="578"/>
      <c r="U90" s="578"/>
      <c r="V90" s="582"/>
      <c r="W90" s="578"/>
      <c r="X90" s="575"/>
      <c r="Y90" s="575"/>
      <c r="Z90" s="575"/>
    </row>
    <row r="91" ht="21.0" customHeight="1">
      <c r="A91" s="485"/>
      <c r="B91" s="486"/>
      <c r="C91" s="486"/>
      <c r="D91" s="486"/>
      <c r="E91" s="486"/>
      <c r="F91" s="493"/>
      <c r="G91" s="493"/>
      <c r="H91" s="486"/>
      <c r="I91" s="579"/>
      <c r="J91" s="579"/>
      <c r="K91" s="578"/>
      <c r="L91" s="578"/>
      <c r="M91" s="578"/>
      <c r="N91" s="578"/>
      <c r="O91" s="575"/>
      <c r="P91" s="575"/>
      <c r="Q91" s="575"/>
      <c r="R91" s="578"/>
      <c r="S91" s="578"/>
      <c r="T91" s="578"/>
      <c r="U91" s="578"/>
      <c r="V91" s="582"/>
      <c r="W91" s="578"/>
      <c r="X91" s="575"/>
      <c r="Y91" s="575"/>
      <c r="Z91" s="575"/>
    </row>
    <row r="92" ht="21.0" customHeight="1">
      <c r="A92" s="485"/>
      <c r="B92" s="486"/>
      <c r="C92" s="486"/>
      <c r="D92" s="486"/>
      <c r="E92" s="486"/>
      <c r="F92" s="493"/>
      <c r="G92" s="493"/>
      <c r="H92" s="486"/>
      <c r="I92" s="579"/>
      <c r="J92" s="579"/>
      <c r="K92" s="578"/>
      <c r="L92" s="578"/>
      <c r="M92" s="578"/>
      <c r="N92" s="578"/>
      <c r="O92" s="575"/>
      <c r="P92" s="575"/>
      <c r="Q92" s="575"/>
      <c r="R92" s="578"/>
      <c r="S92" s="578"/>
      <c r="T92" s="578"/>
      <c r="U92" s="578"/>
      <c r="V92" s="582"/>
      <c r="W92" s="578"/>
      <c r="X92" s="575"/>
      <c r="Y92" s="575"/>
      <c r="Z92" s="575"/>
    </row>
    <row r="93" ht="21.0" customHeight="1">
      <c r="A93" s="485"/>
      <c r="B93" s="486"/>
      <c r="C93" s="486"/>
      <c r="D93" s="486"/>
      <c r="E93" s="486"/>
      <c r="F93" s="493"/>
      <c r="G93" s="493"/>
      <c r="H93" s="486"/>
      <c r="I93" s="579"/>
      <c r="J93" s="579"/>
      <c r="K93" s="578"/>
      <c r="L93" s="578"/>
      <c r="M93" s="578"/>
      <c r="N93" s="578"/>
      <c r="O93" s="575"/>
      <c r="P93" s="575"/>
      <c r="Q93" s="575"/>
      <c r="R93" s="578"/>
      <c r="S93" s="578"/>
      <c r="T93" s="578"/>
      <c r="U93" s="578"/>
      <c r="V93" s="582"/>
      <c r="W93" s="578"/>
      <c r="X93" s="575"/>
      <c r="Y93" s="575"/>
      <c r="Z93" s="575"/>
    </row>
    <row r="94" ht="21.0" customHeight="1">
      <c r="A94" s="485"/>
      <c r="B94" s="486"/>
      <c r="C94" s="486"/>
      <c r="D94" s="486"/>
      <c r="E94" s="486"/>
      <c r="F94" s="493"/>
      <c r="G94" s="493"/>
      <c r="H94" s="486"/>
      <c r="I94" s="579"/>
      <c r="J94" s="579"/>
      <c r="K94" s="578"/>
      <c r="L94" s="578"/>
      <c r="M94" s="578"/>
      <c r="N94" s="578"/>
      <c r="O94" s="575"/>
      <c r="P94" s="575"/>
      <c r="Q94" s="575"/>
      <c r="R94" s="578"/>
      <c r="S94" s="578"/>
      <c r="T94" s="578"/>
      <c r="U94" s="578"/>
      <c r="V94" s="582"/>
      <c r="W94" s="578"/>
      <c r="X94" s="575"/>
      <c r="Y94" s="575"/>
      <c r="Z94" s="575"/>
    </row>
    <row r="95" ht="21.0" customHeight="1">
      <c r="A95" s="485"/>
      <c r="B95" s="486"/>
      <c r="C95" s="486"/>
      <c r="D95" s="486"/>
      <c r="E95" s="486"/>
      <c r="F95" s="493"/>
      <c r="G95" s="493"/>
      <c r="H95" s="486"/>
      <c r="I95" s="579"/>
      <c r="J95" s="579"/>
      <c r="K95" s="578"/>
      <c r="L95" s="578"/>
      <c r="M95" s="578"/>
      <c r="N95" s="578"/>
      <c r="O95" s="575"/>
      <c r="P95" s="575"/>
      <c r="Q95" s="575"/>
      <c r="R95" s="578"/>
      <c r="S95" s="578"/>
      <c r="T95" s="578"/>
      <c r="U95" s="578"/>
      <c r="V95" s="582"/>
      <c r="W95" s="578"/>
      <c r="X95" s="575"/>
      <c r="Y95" s="575"/>
      <c r="Z95" s="575"/>
    </row>
    <row r="96" ht="21.0" customHeight="1">
      <c r="A96" s="485"/>
      <c r="B96" s="486"/>
      <c r="C96" s="486"/>
      <c r="D96" s="486"/>
      <c r="E96" s="486"/>
      <c r="F96" s="493"/>
      <c r="G96" s="493"/>
      <c r="H96" s="486"/>
      <c r="I96" s="579"/>
      <c r="J96" s="579"/>
      <c r="K96" s="578"/>
      <c r="L96" s="578"/>
      <c r="M96" s="578"/>
      <c r="N96" s="578"/>
      <c r="O96" s="575"/>
      <c r="P96" s="575"/>
      <c r="Q96" s="575"/>
      <c r="R96" s="578"/>
      <c r="S96" s="578"/>
      <c r="T96" s="578"/>
      <c r="U96" s="578"/>
      <c r="V96" s="582"/>
      <c r="W96" s="578"/>
      <c r="X96" s="575"/>
      <c r="Y96" s="575"/>
      <c r="Z96" s="575"/>
    </row>
    <row r="97" ht="21.0" customHeight="1">
      <c r="A97" s="485"/>
      <c r="B97" s="486"/>
      <c r="C97" s="486"/>
      <c r="D97" s="486"/>
      <c r="E97" s="486"/>
      <c r="F97" s="493"/>
      <c r="G97" s="493"/>
      <c r="H97" s="486"/>
      <c r="I97" s="579"/>
      <c r="J97" s="579"/>
      <c r="K97" s="578"/>
      <c r="L97" s="578"/>
      <c r="M97" s="578"/>
      <c r="N97" s="578"/>
      <c r="O97" s="575"/>
      <c r="P97" s="575"/>
      <c r="Q97" s="575"/>
      <c r="R97" s="578"/>
      <c r="S97" s="578"/>
      <c r="T97" s="578"/>
      <c r="U97" s="578"/>
      <c r="V97" s="582"/>
      <c r="W97" s="578"/>
      <c r="X97" s="575"/>
      <c r="Y97" s="575"/>
      <c r="Z97" s="575"/>
    </row>
    <row r="98" ht="21.0" customHeight="1">
      <c r="A98" s="485"/>
      <c r="B98" s="486"/>
      <c r="C98" s="486"/>
      <c r="D98" s="486"/>
      <c r="E98" s="486"/>
      <c r="F98" s="493"/>
      <c r="G98" s="493"/>
      <c r="H98" s="486"/>
      <c r="I98" s="579"/>
      <c r="J98" s="579"/>
      <c r="K98" s="578"/>
      <c r="L98" s="578"/>
      <c r="M98" s="578"/>
      <c r="N98" s="578"/>
      <c r="O98" s="575"/>
      <c r="P98" s="575"/>
      <c r="Q98" s="575"/>
      <c r="R98" s="578"/>
      <c r="S98" s="578"/>
      <c r="T98" s="578"/>
      <c r="U98" s="578"/>
      <c r="V98" s="582"/>
      <c r="W98" s="578"/>
      <c r="X98" s="575"/>
      <c r="Y98" s="575"/>
      <c r="Z98" s="575"/>
    </row>
    <row r="99" ht="21.0" customHeight="1">
      <c r="A99" s="485"/>
      <c r="B99" s="486"/>
      <c r="C99" s="486"/>
      <c r="D99" s="486"/>
      <c r="E99" s="486"/>
      <c r="F99" s="493"/>
      <c r="G99" s="493"/>
      <c r="H99" s="486"/>
      <c r="I99" s="579"/>
      <c r="J99" s="579"/>
      <c r="K99" s="578"/>
      <c r="L99" s="578"/>
      <c r="M99" s="578"/>
      <c r="N99" s="578"/>
      <c r="O99" s="575"/>
      <c r="P99" s="575"/>
      <c r="Q99" s="575"/>
      <c r="R99" s="578"/>
      <c r="S99" s="578"/>
      <c r="T99" s="578"/>
      <c r="U99" s="578"/>
      <c r="V99" s="582"/>
      <c r="W99" s="578"/>
      <c r="X99" s="575"/>
      <c r="Y99" s="575"/>
      <c r="Z99" s="575"/>
    </row>
    <row r="100" ht="21.0" customHeight="1">
      <c r="A100" s="485"/>
      <c r="B100" s="486"/>
      <c r="C100" s="486"/>
      <c r="D100" s="486"/>
      <c r="E100" s="486"/>
      <c r="F100" s="493"/>
      <c r="G100" s="493"/>
      <c r="H100" s="486"/>
      <c r="I100" s="579"/>
      <c r="J100" s="579"/>
      <c r="K100" s="578"/>
      <c r="L100" s="578"/>
      <c r="M100" s="578"/>
      <c r="N100" s="578"/>
      <c r="O100" s="575"/>
      <c r="P100" s="575"/>
      <c r="Q100" s="575"/>
      <c r="R100" s="578"/>
      <c r="S100" s="578"/>
      <c r="T100" s="578"/>
      <c r="U100" s="578"/>
      <c r="V100" s="582"/>
      <c r="W100" s="578"/>
      <c r="X100" s="575"/>
      <c r="Y100" s="575"/>
      <c r="Z100" s="575"/>
    </row>
    <row r="101" ht="21.0" customHeight="1">
      <c r="A101" s="485"/>
      <c r="B101" s="486"/>
      <c r="C101" s="486"/>
      <c r="D101" s="486"/>
      <c r="E101" s="486"/>
      <c r="F101" s="493"/>
      <c r="G101" s="493"/>
      <c r="H101" s="486"/>
      <c r="I101" s="579"/>
      <c r="J101" s="579"/>
      <c r="K101" s="578"/>
      <c r="L101" s="578"/>
      <c r="M101" s="578"/>
      <c r="N101" s="578"/>
      <c r="O101" s="575"/>
      <c r="P101" s="575"/>
      <c r="Q101" s="575"/>
      <c r="R101" s="578"/>
      <c r="S101" s="578"/>
      <c r="T101" s="578"/>
      <c r="U101" s="578"/>
      <c r="V101" s="582"/>
      <c r="W101" s="578"/>
      <c r="X101" s="575"/>
      <c r="Y101" s="575"/>
      <c r="Z101" s="575"/>
    </row>
    <row r="102" ht="21.0" customHeight="1">
      <c r="A102" s="485"/>
      <c r="B102" s="486"/>
      <c r="C102" s="486"/>
      <c r="D102" s="486"/>
      <c r="E102" s="486"/>
      <c r="F102" s="493"/>
      <c r="G102" s="493"/>
      <c r="H102" s="486"/>
      <c r="I102" s="579"/>
      <c r="J102" s="579"/>
      <c r="K102" s="578"/>
      <c r="L102" s="578"/>
      <c r="M102" s="578"/>
      <c r="N102" s="578"/>
      <c r="O102" s="575"/>
      <c r="P102" s="575"/>
      <c r="Q102" s="575"/>
      <c r="R102" s="578"/>
      <c r="S102" s="578"/>
      <c r="T102" s="578"/>
      <c r="U102" s="578"/>
      <c r="V102" s="582"/>
      <c r="W102" s="578"/>
      <c r="X102" s="575"/>
      <c r="Y102" s="575"/>
      <c r="Z102" s="575"/>
    </row>
    <row r="103" ht="21.0" customHeight="1">
      <c r="A103" s="485"/>
      <c r="B103" s="486"/>
      <c r="C103" s="486"/>
      <c r="D103" s="486"/>
      <c r="E103" s="486"/>
      <c r="F103" s="493"/>
      <c r="G103" s="493"/>
      <c r="H103" s="486"/>
      <c r="I103" s="579"/>
      <c r="J103" s="579"/>
      <c r="K103" s="578"/>
      <c r="L103" s="578"/>
      <c r="M103" s="578"/>
      <c r="N103" s="578"/>
      <c r="O103" s="575"/>
      <c r="P103" s="575"/>
      <c r="Q103" s="575"/>
      <c r="R103" s="578"/>
      <c r="S103" s="578"/>
      <c r="T103" s="578"/>
      <c r="U103" s="578"/>
      <c r="V103" s="582"/>
      <c r="W103" s="578"/>
      <c r="X103" s="575"/>
      <c r="Y103" s="575"/>
      <c r="Z103" s="575"/>
    </row>
    <row r="104" ht="21.0" customHeight="1">
      <c r="A104" s="485"/>
      <c r="B104" s="486"/>
      <c r="C104" s="486"/>
      <c r="D104" s="486"/>
      <c r="E104" s="486"/>
      <c r="F104" s="493"/>
      <c r="G104" s="493"/>
      <c r="H104" s="486"/>
      <c r="I104" s="579"/>
      <c r="J104" s="579"/>
      <c r="K104" s="578"/>
      <c r="L104" s="578"/>
      <c r="M104" s="578"/>
      <c r="N104" s="578"/>
      <c r="O104" s="575"/>
      <c r="P104" s="575"/>
      <c r="Q104" s="575"/>
      <c r="R104" s="578"/>
      <c r="S104" s="578"/>
      <c r="T104" s="578"/>
      <c r="U104" s="578"/>
      <c r="V104" s="582"/>
      <c r="W104" s="578"/>
      <c r="X104" s="575"/>
      <c r="Y104" s="575"/>
      <c r="Z104" s="575"/>
    </row>
    <row r="105" ht="21.0" customHeight="1">
      <c r="A105" s="485"/>
      <c r="B105" s="486"/>
      <c r="C105" s="486"/>
      <c r="D105" s="486"/>
      <c r="E105" s="486"/>
      <c r="F105" s="493"/>
      <c r="G105" s="493"/>
      <c r="H105" s="486"/>
      <c r="I105" s="579"/>
      <c r="J105" s="579"/>
      <c r="K105" s="578"/>
      <c r="L105" s="578"/>
      <c r="M105" s="578"/>
      <c r="N105" s="578"/>
      <c r="O105" s="575"/>
      <c r="P105" s="575"/>
      <c r="Q105" s="575"/>
      <c r="R105" s="578"/>
      <c r="S105" s="578"/>
      <c r="T105" s="578"/>
      <c r="U105" s="578"/>
      <c r="V105" s="582"/>
      <c r="W105" s="578"/>
      <c r="X105" s="575"/>
      <c r="Y105" s="575"/>
      <c r="Z105" s="575"/>
    </row>
    <row r="106" ht="21.0" customHeight="1">
      <c r="A106" s="485"/>
      <c r="B106" s="486"/>
      <c r="C106" s="486"/>
      <c r="D106" s="486"/>
      <c r="E106" s="486"/>
      <c r="F106" s="493"/>
      <c r="G106" s="493"/>
      <c r="H106" s="486"/>
      <c r="I106" s="579"/>
      <c r="J106" s="579"/>
      <c r="K106" s="578"/>
      <c r="L106" s="578"/>
      <c r="M106" s="578"/>
      <c r="N106" s="578"/>
      <c r="O106" s="575"/>
      <c r="P106" s="575"/>
      <c r="Q106" s="575"/>
      <c r="R106" s="578"/>
      <c r="S106" s="578"/>
      <c r="T106" s="578"/>
      <c r="U106" s="578"/>
      <c r="V106" s="582"/>
      <c r="W106" s="578"/>
      <c r="X106" s="575"/>
      <c r="Y106" s="575"/>
      <c r="Z106" s="575"/>
    </row>
    <row r="107" ht="21.0" customHeight="1">
      <c r="A107" s="485"/>
      <c r="B107" s="486"/>
      <c r="C107" s="486"/>
      <c r="D107" s="486"/>
      <c r="E107" s="486"/>
      <c r="F107" s="493"/>
      <c r="G107" s="493"/>
      <c r="H107" s="486"/>
      <c r="I107" s="579"/>
      <c r="J107" s="579"/>
      <c r="K107" s="578"/>
      <c r="L107" s="578"/>
      <c r="M107" s="578"/>
      <c r="N107" s="578"/>
      <c r="O107" s="575"/>
      <c r="P107" s="575"/>
      <c r="Q107" s="575"/>
      <c r="R107" s="578"/>
      <c r="S107" s="578"/>
      <c r="T107" s="578"/>
      <c r="U107" s="578"/>
      <c r="V107" s="582"/>
      <c r="W107" s="578"/>
      <c r="X107" s="575"/>
      <c r="Y107" s="575"/>
      <c r="Z107" s="575"/>
    </row>
    <row r="108" ht="21.0" customHeight="1">
      <c r="A108" s="485"/>
      <c r="B108" s="486"/>
      <c r="C108" s="486"/>
      <c r="D108" s="486"/>
      <c r="E108" s="486"/>
      <c r="F108" s="493"/>
      <c r="G108" s="493"/>
      <c r="H108" s="486"/>
      <c r="I108" s="579"/>
      <c r="J108" s="579"/>
      <c r="K108" s="578"/>
      <c r="L108" s="578"/>
      <c r="M108" s="578"/>
      <c r="N108" s="578"/>
      <c r="O108" s="575"/>
      <c r="P108" s="575"/>
      <c r="Q108" s="575"/>
      <c r="R108" s="578"/>
      <c r="S108" s="578"/>
      <c r="T108" s="578"/>
      <c r="U108" s="578"/>
      <c r="V108" s="582"/>
      <c r="W108" s="578"/>
      <c r="X108" s="575"/>
      <c r="Y108" s="575"/>
      <c r="Z108" s="575"/>
    </row>
    <row r="109" ht="21.0" customHeight="1">
      <c r="A109" s="485"/>
      <c r="B109" s="486"/>
      <c r="C109" s="486"/>
      <c r="D109" s="486"/>
      <c r="E109" s="486"/>
      <c r="F109" s="493"/>
      <c r="G109" s="493"/>
      <c r="H109" s="486"/>
      <c r="I109" s="579"/>
      <c r="J109" s="579"/>
      <c r="K109" s="578"/>
      <c r="L109" s="578"/>
      <c r="M109" s="578"/>
      <c r="N109" s="578"/>
      <c r="O109" s="575"/>
      <c r="P109" s="575"/>
      <c r="Q109" s="575"/>
      <c r="R109" s="578"/>
      <c r="S109" s="578"/>
      <c r="T109" s="578"/>
      <c r="U109" s="578"/>
      <c r="V109" s="582"/>
      <c r="W109" s="578"/>
      <c r="X109" s="575"/>
      <c r="Y109" s="575"/>
      <c r="Z109" s="575"/>
    </row>
    <row r="110" ht="21.0" customHeight="1">
      <c r="A110" s="485"/>
      <c r="B110" s="486"/>
      <c r="C110" s="486"/>
      <c r="D110" s="486"/>
      <c r="E110" s="486"/>
      <c r="F110" s="493"/>
      <c r="G110" s="493"/>
      <c r="H110" s="486"/>
      <c r="I110" s="579"/>
      <c r="J110" s="579"/>
      <c r="K110" s="578"/>
      <c r="L110" s="578"/>
      <c r="M110" s="578"/>
      <c r="N110" s="578"/>
      <c r="O110" s="575"/>
      <c r="P110" s="575"/>
      <c r="Q110" s="575"/>
      <c r="R110" s="578"/>
      <c r="S110" s="578"/>
      <c r="T110" s="578"/>
      <c r="U110" s="578"/>
      <c r="V110" s="582"/>
      <c r="W110" s="578"/>
      <c r="X110" s="575"/>
      <c r="Y110" s="575"/>
      <c r="Z110" s="575"/>
    </row>
    <row r="111" ht="21.0" customHeight="1">
      <c r="A111" s="485"/>
      <c r="B111" s="486"/>
      <c r="C111" s="486"/>
      <c r="D111" s="486"/>
      <c r="E111" s="486"/>
      <c r="F111" s="493"/>
      <c r="G111" s="493"/>
      <c r="H111" s="486"/>
      <c r="I111" s="579"/>
      <c r="J111" s="579"/>
      <c r="K111" s="578"/>
      <c r="L111" s="578"/>
      <c r="M111" s="578"/>
      <c r="N111" s="578"/>
      <c r="O111" s="575"/>
      <c r="P111" s="575"/>
      <c r="Q111" s="575"/>
      <c r="R111" s="578"/>
      <c r="S111" s="578"/>
      <c r="T111" s="578"/>
      <c r="U111" s="578"/>
      <c r="V111" s="582"/>
      <c r="W111" s="578"/>
      <c r="X111" s="575"/>
      <c r="Y111" s="575"/>
      <c r="Z111" s="575"/>
    </row>
    <row r="112" ht="21.0" customHeight="1">
      <c r="A112" s="485"/>
      <c r="B112" s="486"/>
      <c r="C112" s="486"/>
      <c r="D112" s="486"/>
      <c r="E112" s="486"/>
      <c r="F112" s="493"/>
      <c r="G112" s="493"/>
      <c r="H112" s="486"/>
      <c r="I112" s="579"/>
      <c r="J112" s="579"/>
      <c r="K112" s="578"/>
      <c r="L112" s="578"/>
      <c r="M112" s="578"/>
      <c r="N112" s="578"/>
      <c r="O112" s="575"/>
      <c r="P112" s="575"/>
      <c r="Q112" s="575"/>
      <c r="R112" s="578"/>
      <c r="S112" s="578"/>
      <c r="T112" s="578"/>
      <c r="U112" s="578"/>
      <c r="V112" s="582"/>
      <c r="W112" s="578"/>
      <c r="X112" s="575"/>
      <c r="Y112" s="575"/>
      <c r="Z112" s="575"/>
    </row>
    <row r="113" ht="21.0" customHeight="1">
      <c r="A113" s="485"/>
      <c r="B113" s="486"/>
      <c r="C113" s="486"/>
      <c r="D113" s="486"/>
      <c r="E113" s="486"/>
      <c r="F113" s="493"/>
      <c r="G113" s="493"/>
      <c r="H113" s="486"/>
      <c r="I113" s="579"/>
      <c r="J113" s="579"/>
      <c r="K113" s="578"/>
      <c r="L113" s="578"/>
      <c r="M113" s="578"/>
      <c r="N113" s="578"/>
      <c r="O113" s="575"/>
      <c r="P113" s="575"/>
      <c r="Q113" s="575"/>
      <c r="R113" s="578"/>
      <c r="S113" s="578"/>
      <c r="T113" s="578"/>
      <c r="U113" s="578"/>
      <c r="V113" s="582"/>
      <c r="W113" s="578"/>
      <c r="X113" s="575"/>
      <c r="Y113" s="575"/>
      <c r="Z113" s="575"/>
    </row>
    <row r="114" ht="21.0" customHeight="1">
      <c r="A114" s="485"/>
      <c r="B114" s="486"/>
      <c r="C114" s="486"/>
      <c r="D114" s="486"/>
      <c r="E114" s="486"/>
      <c r="F114" s="493"/>
      <c r="G114" s="493"/>
      <c r="H114" s="486"/>
      <c r="I114" s="579"/>
      <c r="J114" s="579"/>
      <c r="K114" s="578"/>
      <c r="L114" s="578"/>
      <c r="M114" s="578"/>
      <c r="N114" s="578"/>
      <c r="O114" s="575"/>
      <c r="P114" s="575"/>
      <c r="Q114" s="575"/>
      <c r="R114" s="578"/>
      <c r="S114" s="578"/>
      <c r="T114" s="578"/>
      <c r="U114" s="578"/>
      <c r="V114" s="582"/>
      <c r="W114" s="578"/>
      <c r="X114" s="575"/>
      <c r="Y114" s="575"/>
      <c r="Z114" s="575"/>
    </row>
    <row r="115" ht="21.0" customHeight="1">
      <c r="A115" s="485"/>
      <c r="B115" s="486"/>
      <c r="C115" s="486"/>
      <c r="D115" s="486"/>
      <c r="E115" s="486"/>
      <c r="F115" s="493"/>
      <c r="G115" s="493"/>
      <c r="H115" s="486"/>
      <c r="I115" s="579"/>
      <c r="J115" s="579"/>
      <c r="K115" s="578"/>
      <c r="L115" s="578"/>
      <c r="M115" s="578"/>
      <c r="N115" s="578"/>
      <c r="O115" s="575"/>
      <c r="P115" s="575"/>
      <c r="Q115" s="575"/>
      <c r="R115" s="578"/>
      <c r="S115" s="578"/>
      <c r="T115" s="578"/>
      <c r="U115" s="578"/>
      <c r="V115" s="582"/>
      <c r="W115" s="578"/>
      <c r="X115" s="575"/>
      <c r="Y115" s="575"/>
      <c r="Z115" s="575"/>
    </row>
    <row r="116" ht="21.0" customHeight="1">
      <c r="A116" s="485"/>
      <c r="B116" s="486"/>
      <c r="C116" s="486"/>
      <c r="D116" s="486"/>
      <c r="E116" s="486"/>
      <c r="F116" s="493"/>
      <c r="G116" s="493"/>
      <c r="H116" s="486"/>
      <c r="I116" s="579"/>
      <c r="J116" s="579"/>
      <c r="K116" s="578"/>
      <c r="L116" s="578"/>
      <c r="M116" s="578"/>
      <c r="N116" s="578"/>
      <c r="O116" s="575"/>
      <c r="P116" s="575"/>
      <c r="Q116" s="575"/>
      <c r="R116" s="578"/>
      <c r="S116" s="578"/>
      <c r="T116" s="578"/>
      <c r="U116" s="578"/>
      <c r="V116" s="582"/>
      <c r="W116" s="578"/>
      <c r="X116" s="575"/>
      <c r="Y116" s="575"/>
      <c r="Z116" s="575"/>
    </row>
    <row r="117" ht="21.0" customHeight="1">
      <c r="A117" s="485"/>
      <c r="B117" s="486"/>
      <c r="C117" s="486"/>
      <c r="D117" s="486"/>
      <c r="E117" s="486"/>
      <c r="F117" s="493"/>
      <c r="G117" s="493"/>
      <c r="H117" s="486"/>
      <c r="I117" s="579"/>
      <c r="J117" s="579"/>
      <c r="K117" s="578"/>
      <c r="L117" s="578"/>
      <c r="M117" s="578"/>
      <c r="N117" s="578"/>
      <c r="O117" s="575"/>
      <c r="P117" s="575"/>
      <c r="Q117" s="575"/>
      <c r="R117" s="578"/>
      <c r="S117" s="578"/>
      <c r="T117" s="578"/>
      <c r="U117" s="578"/>
      <c r="V117" s="582"/>
      <c r="W117" s="578"/>
      <c r="X117" s="575"/>
      <c r="Y117" s="575"/>
      <c r="Z117" s="575"/>
    </row>
    <row r="118" ht="21.0" customHeight="1">
      <c r="A118" s="485"/>
      <c r="B118" s="486"/>
      <c r="C118" s="486"/>
      <c r="D118" s="486"/>
      <c r="E118" s="486"/>
      <c r="F118" s="493"/>
      <c r="G118" s="493"/>
      <c r="H118" s="486"/>
      <c r="I118" s="579"/>
      <c r="J118" s="579"/>
      <c r="K118" s="578"/>
      <c r="L118" s="578"/>
      <c r="M118" s="578"/>
      <c r="N118" s="578"/>
      <c r="O118" s="575"/>
      <c r="P118" s="575"/>
      <c r="Q118" s="575"/>
      <c r="R118" s="578"/>
      <c r="S118" s="578"/>
      <c r="T118" s="578"/>
      <c r="U118" s="578"/>
      <c r="V118" s="582"/>
      <c r="W118" s="578"/>
      <c r="X118" s="575"/>
      <c r="Y118" s="575"/>
      <c r="Z118" s="575"/>
    </row>
    <row r="119" ht="21.0" customHeight="1">
      <c r="A119" s="485"/>
      <c r="B119" s="486"/>
      <c r="C119" s="486"/>
      <c r="D119" s="486"/>
      <c r="E119" s="486"/>
      <c r="F119" s="493"/>
      <c r="G119" s="493"/>
      <c r="H119" s="486"/>
      <c r="I119" s="579"/>
      <c r="J119" s="579"/>
      <c r="K119" s="578"/>
      <c r="L119" s="578"/>
      <c r="M119" s="578"/>
      <c r="N119" s="578"/>
      <c r="O119" s="575"/>
      <c r="P119" s="575"/>
      <c r="Q119" s="575"/>
      <c r="R119" s="578"/>
      <c r="S119" s="578"/>
      <c r="T119" s="578"/>
      <c r="U119" s="578"/>
      <c r="V119" s="582"/>
      <c r="W119" s="578"/>
      <c r="X119" s="575"/>
      <c r="Y119" s="575"/>
      <c r="Z119" s="575"/>
    </row>
    <row r="120" ht="21.0" customHeight="1">
      <c r="A120" s="485"/>
      <c r="B120" s="486"/>
      <c r="C120" s="486"/>
      <c r="D120" s="486"/>
      <c r="E120" s="486"/>
      <c r="F120" s="493"/>
      <c r="G120" s="493"/>
      <c r="H120" s="486"/>
      <c r="I120" s="579"/>
      <c r="J120" s="579"/>
      <c r="K120" s="578"/>
      <c r="L120" s="578"/>
      <c r="M120" s="578"/>
      <c r="N120" s="578"/>
      <c r="O120" s="575"/>
      <c r="P120" s="575"/>
      <c r="Q120" s="575"/>
      <c r="R120" s="578"/>
      <c r="S120" s="578"/>
      <c r="T120" s="578"/>
      <c r="U120" s="578"/>
      <c r="V120" s="582"/>
      <c r="W120" s="578"/>
      <c r="X120" s="575"/>
      <c r="Y120" s="575"/>
      <c r="Z120" s="575"/>
    </row>
    <row r="121" ht="21.0" customHeight="1">
      <c r="A121" s="575"/>
      <c r="B121" s="576"/>
      <c r="C121" s="576"/>
      <c r="D121" s="576"/>
      <c r="E121" s="576"/>
      <c r="F121" s="584"/>
      <c r="G121" s="584"/>
      <c r="H121" s="576"/>
      <c r="I121" s="579"/>
      <c r="J121" s="579"/>
      <c r="K121" s="578"/>
      <c r="L121" s="578"/>
      <c r="M121" s="578"/>
      <c r="N121" s="578"/>
      <c r="O121" s="575"/>
      <c r="P121" s="575"/>
      <c r="Q121" s="575"/>
      <c r="R121" s="578"/>
      <c r="S121" s="578"/>
      <c r="T121" s="578"/>
      <c r="U121" s="578"/>
      <c r="V121" s="582"/>
      <c r="W121" s="578"/>
      <c r="X121" s="575"/>
      <c r="Y121" s="575"/>
      <c r="Z121" s="575"/>
    </row>
    <row r="122" ht="21.0" customHeight="1">
      <c r="A122" s="575"/>
      <c r="B122" s="576"/>
      <c r="C122" s="576"/>
      <c r="D122" s="576"/>
      <c r="E122" s="576"/>
      <c r="F122" s="584"/>
      <c r="G122" s="584"/>
      <c r="H122" s="576"/>
      <c r="I122" s="579"/>
      <c r="J122" s="579"/>
      <c r="K122" s="578"/>
      <c r="L122" s="578"/>
      <c r="M122" s="578"/>
      <c r="N122" s="578"/>
      <c r="O122" s="575"/>
      <c r="P122" s="575"/>
      <c r="Q122" s="575"/>
      <c r="R122" s="578"/>
      <c r="S122" s="578"/>
      <c r="T122" s="578"/>
      <c r="U122" s="578"/>
      <c r="V122" s="582"/>
      <c r="W122" s="578"/>
      <c r="X122" s="575"/>
      <c r="Y122" s="575"/>
      <c r="Z122" s="575"/>
    </row>
    <row r="123" ht="21.0" customHeight="1">
      <c r="A123" s="575"/>
      <c r="B123" s="576"/>
      <c r="C123" s="576"/>
      <c r="D123" s="576"/>
      <c r="E123" s="576"/>
      <c r="F123" s="584"/>
      <c r="G123" s="584"/>
      <c r="H123" s="576"/>
      <c r="I123" s="579"/>
      <c r="J123" s="579"/>
      <c r="K123" s="578"/>
      <c r="L123" s="578"/>
      <c r="M123" s="578"/>
      <c r="N123" s="578"/>
      <c r="O123" s="575"/>
      <c r="P123" s="575"/>
      <c r="Q123" s="575"/>
      <c r="R123" s="578"/>
      <c r="S123" s="578"/>
      <c r="T123" s="578"/>
      <c r="U123" s="578"/>
      <c r="V123" s="582"/>
      <c r="W123" s="578"/>
      <c r="X123" s="575"/>
      <c r="Y123" s="575"/>
      <c r="Z123" s="575"/>
    </row>
    <row r="124" ht="21.0" customHeight="1">
      <c r="A124" s="575"/>
      <c r="B124" s="576"/>
      <c r="C124" s="576"/>
      <c r="D124" s="576"/>
      <c r="E124" s="576"/>
      <c r="F124" s="584"/>
      <c r="G124" s="584"/>
      <c r="H124" s="576"/>
      <c r="I124" s="579"/>
      <c r="J124" s="579"/>
      <c r="K124" s="578"/>
      <c r="L124" s="578"/>
      <c r="M124" s="578"/>
      <c r="N124" s="578"/>
      <c r="O124" s="575"/>
      <c r="P124" s="575"/>
      <c r="Q124" s="575"/>
      <c r="R124" s="578"/>
      <c r="S124" s="578"/>
      <c r="T124" s="578"/>
      <c r="U124" s="578"/>
      <c r="V124" s="582"/>
      <c r="W124" s="578"/>
      <c r="X124" s="575"/>
      <c r="Y124" s="575"/>
      <c r="Z124" s="575"/>
    </row>
    <row r="125" ht="21.0" customHeight="1">
      <c r="A125" s="575"/>
      <c r="B125" s="576"/>
      <c r="C125" s="576"/>
      <c r="D125" s="576"/>
      <c r="E125" s="576"/>
      <c r="F125" s="584"/>
      <c r="G125" s="584"/>
      <c r="H125" s="576"/>
      <c r="I125" s="579"/>
      <c r="J125" s="579"/>
      <c r="K125" s="578"/>
      <c r="L125" s="578"/>
      <c r="M125" s="578"/>
      <c r="N125" s="578"/>
      <c r="O125" s="575"/>
      <c r="P125" s="575"/>
      <c r="Q125" s="575"/>
      <c r="R125" s="578"/>
      <c r="S125" s="578"/>
      <c r="T125" s="578"/>
      <c r="U125" s="578"/>
      <c r="V125" s="582"/>
      <c r="W125" s="578"/>
      <c r="X125" s="575"/>
      <c r="Y125" s="575"/>
      <c r="Z125" s="575"/>
    </row>
    <row r="126" ht="21.0" customHeight="1">
      <c r="A126" s="575"/>
      <c r="B126" s="576"/>
      <c r="C126" s="576"/>
      <c r="D126" s="576"/>
      <c r="E126" s="576"/>
      <c r="F126" s="584"/>
      <c r="G126" s="584"/>
      <c r="H126" s="576"/>
      <c r="I126" s="579"/>
      <c r="J126" s="579"/>
      <c r="K126" s="578"/>
      <c r="L126" s="578"/>
      <c r="M126" s="578"/>
      <c r="N126" s="578"/>
      <c r="O126" s="575"/>
      <c r="P126" s="575"/>
      <c r="Q126" s="575"/>
      <c r="R126" s="578"/>
      <c r="S126" s="578"/>
      <c r="T126" s="578"/>
      <c r="U126" s="578"/>
      <c r="V126" s="582"/>
      <c r="W126" s="578"/>
      <c r="X126" s="575"/>
      <c r="Y126" s="575"/>
      <c r="Z126" s="575"/>
    </row>
    <row r="127" ht="21.0" customHeight="1">
      <c r="A127" s="575"/>
      <c r="B127" s="576"/>
      <c r="C127" s="576"/>
      <c r="D127" s="576"/>
      <c r="E127" s="576"/>
      <c r="F127" s="584"/>
      <c r="G127" s="584"/>
      <c r="H127" s="576"/>
      <c r="I127" s="579"/>
      <c r="J127" s="579"/>
      <c r="K127" s="578"/>
      <c r="L127" s="578"/>
      <c r="M127" s="578"/>
      <c r="N127" s="578"/>
      <c r="O127" s="575"/>
      <c r="P127" s="575"/>
      <c r="Q127" s="575"/>
      <c r="R127" s="578"/>
      <c r="S127" s="578"/>
      <c r="T127" s="578"/>
      <c r="U127" s="578"/>
      <c r="V127" s="582"/>
      <c r="W127" s="578"/>
      <c r="X127" s="575"/>
      <c r="Y127" s="575"/>
      <c r="Z127" s="575"/>
    </row>
    <row r="128" ht="21.0" customHeight="1">
      <c r="A128" s="575"/>
      <c r="B128" s="576"/>
      <c r="C128" s="576"/>
      <c r="D128" s="576"/>
      <c r="E128" s="576"/>
      <c r="F128" s="584"/>
      <c r="G128" s="584"/>
      <c r="H128" s="576"/>
      <c r="I128" s="579"/>
      <c r="J128" s="579"/>
      <c r="K128" s="578"/>
      <c r="L128" s="578"/>
      <c r="M128" s="578"/>
      <c r="N128" s="578"/>
      <c r="O128" s="575"/>
      <c r="P128" s="575"/>
      <c r="Q128" s="575"/>
      <c r="R128" s="578"/>
      <c r="S128" s="578"/>
      <c r="T128" s="578"/>
      <c r="U128" s="578"/>
      <c r="V128" s="582"/>
      <c r="W128" s="578"/>
      <c r="X128" s="575"/>
      <c r="Y128" s="575"/>
      <c r="Z128" s="575"/>
    </row>
    <row r="129" ht="21.0" customHeight="1">
      <c r="A129" s="575"/>
      <c r="B129" s="576"/>
      <c r="C129" s="576"/>
      <c r="D129" s="576"/>
      <c r="E129" s="576"/>
      <c r="F129" s="584"/>
      <c r="G129" s="584"/>
      <c r="H129" s="576"/>
      <c r="I129" s="579"/>
      <c r="J129" s="579"/>
      <c r="K129" s="578"/>
      <c r="L129" s="578"/>
      <c r="M129" s="578"/>
      <c r="N129" s="578"/>
      <c r="O129" s="575"/>
      <c r="P129" s="575"/>
      <c r="Q129" s="575"/>
      <c r="R129" s="578"/>
      <c r="S129" s="578"/>
      <c r="T129" s="578"/>
      <c r="U129" s="578"/>
      <c r="V129" s="582"/>
      <c r="W129" s="578"/>
      <c r="X129" s="575"/>
      <c r="Y129" s="575"/>
      <c r="Z129" s="575"/>
    </row>
    <row r="130" ht="21.0" customHeight="1">
      <c r="A130" s="575"/>
      <c r="B130" s="576"/>
      <c r="C130" s="576"/>
      <c r="D130" s="576"/>
      <c r="E130" s="576"/>
      <c r="F130" s="584"/>
      <c r="G130" s="584"/>
      <c r="H130" s="576"/>
      <c r="I130" s="579"/>
      <c r="J130" s="579"/>
      <c r="K130" s="578"/>
      <c r="L130" s="578"/>
      <c r="M130" s="578"/>
      <c r="N130" s="578"/>
      <c r="O130" s="575"/>
      <c r="P130" s="575"/>
      <c r="Q130" s="575"/>
      <c r="R130" s="578"/>
      <c r="S130" s="578"/>
      <c r="T130" s="578"/>
      <c r="U130" s="578"/>
      <c r="V130" s="582"/>
      <c r="W130" s="578"/>
      <c r="X130" s="575"/>
      <c r="Y130" s="575"/>
      <c r="Z130" s="575"/>
    </row>
    <row r="131" ht="21.0" customHeight="1">
      <c r="A131" s="575"/>
      <c r="B131" s="576"/>
      <c r="C131" s="576"/>
      <c r="D131" s="576"/>
      <c r="E131" s="576"/>
      <c r="F131" s="584"/>
      <c r="G131" s="584"/>
      <c r="H131" s="576"/>
      <c r="I131" s="579"/>
      <c r="J131" s="579"/>
      <c r="K131" s="578"/>
      <c r="L131" s="578"/>
      <c r="M131" s="578"/>
      <c r="N131" s="578"/>
      <c r="O131" s="575"/>
      <c r="P131" s="575"/>
      <c r="Q131" s="575"/>
      <c r="R131" s="578"/>
      <c r="S131" s="578"/>
      <c r="T131" s="578"/>
      <c r="U131" s="578"/>
      <c r="V131" s="582"/>
      <c r="W131" s="578"/>
      <c r="X131" s="575"/>
      <c r="Y131" s="575"/>
      <c r="Z131" s="575"/>
    </row>
    <row r="132" ht="21.0" customHeight="1">
      <c r="A132" s="575"/>
      <c r="B132" s="576"/>
      <c r="C132" s="576"/>
      <c r="D132" s="576"/>
      <c r="E132" s="576"/>
      <c r="F132" s="584"/>
      <c r="G132" s="584"/>
      <c r="H132" s="576"/>
      <c r="I132" s="579"/>
      <c r="J132" s="579"/>
      <c r="K132" s="578"/>
      <c r="L132" s="578"/>
      <c r="M132" s="578"/>
      <c r="N132" s="578"/>
      <c r="O132" s="575"/>
      <c r="P132" s="575"/>
      <c r="Q132" s="575"/>
      <c r="R132" s="578"/>
      <c r="S132" s="578"/>
      <c r="T132" s="578"/>
      <c r="U132" s="578"/>
      <c r="V132" s="582"/>
      <c r="W132" s="578"/>
      <c r="X132" s="575"/>
      <c r="Y132" s="575"/>
      <c r="Z132" s="575"/>
    </row>
    <row r="133" ht="21.0" customHeight="1">
      <c r="A133" s="575"/>
      <c r="B133" s="576"/>
      <c r="C133" s="576"/>
      <c r="D133" s="576"/>
      <c r="E133" s="576"/>
      <c r="F133" s="584"/>
      <c r="G133" s="584"/>
      <c r="H133" s="576"/>
      <c r="I133" s="579"/>
      <c r="J133" s="579"/>
      <c r="K133" s="578"/>
      <c r="L133" s="578"/>
      <c r="M133" s="578"/>
      <c r="N133" s="578"/>
      <c r="O133" s="575"/>
      <c r="P133" s="575"/>
      <c r="Q133" s="575"/>
      <c r="R133" s="578"/>
      <c r="S133" s="578"/>
      <c r="T133" s="578"/>
      <c r="U133" s="578"/>
      <c r="V133" s="582"/>
      <c r="W133" s="578"/>
      <c r="X133" s="575"/>
      <c r="Y133" s="575"/>
      <c r="Z133" s="575"/>
    </row>
    <row r="134" ht="21.0" customHeight="1">
      <c r="A134" s="575"/>
      <c r="B134" s="576"/>
      <c r="C134" s="576"/>
      <c r="D134" s="576"/>
      <c r="E134" s="576"/>
      <c r="F134" s="584"/>
      <c r="G134" s="584"/>
      <c r="H134" s="576"/>
      <c r="I134" s="579"/>
      <c r="J134" s="579"/>
      <c r="K134" s="578"/>
      <c r="L134" s="578"/>
      <c r="M134" s="578"/>
      <c r="N134" s="578"/>
      <c r="O134" s="575"/>
      <c r="P134" s="575"/>
      <c r="Q134" s="575"/>
      <c r="R134" s="578"/>
      <c r="S134" s="578"/>
      <c r="T134" s="578"/>
      <c r="U134" s="578"/>
      <c r="V134" s="582"/>
      <c r="W134" s="578"/>
      <c r="X134" s="575"/>
      <c r="Y134" s="575"/>
      <c r="Z134" s="575"/>
    </row>
    <row r="135" ht="21.0" customHeight="1">
      <c r="A135" s="575"/>
      <c r="B135" s="576"/>
      <c r="C135" s="576"/>
      <c r="D135" s="576"/>
      <c r="E135" s="576"/>
      <c r="F135" s="584"/>
      <c r="G135" s="584"/>
      <c r="H135" s="576"/>
      <c r="I135" s="579"/>
      <c r="J135" s="579"/>
      <c r="K135" s="578"/>
      <c r="L135" s="578"/>
      <c r="M135" s="578"/>
      <c r="N135" s="578"/>
      <c r="O135" s="575"/>
      <c r="P135" s="575"/>
      <c r="Q135" s="575"/>
      <c r="R135" s="578"/>
      <c r="S135" s="578"/>
      <c r="T135" s="578"/>
      <c r="U135" s="578"/>
      <c r="V135" s="582"/>
      <c r="W135" s="578"/>
      <c r="X135" s="575"/>
      <c r="Y135" s="575"/>
      <c r="Z135" s="575"/>
    </row>
    <row r="136" ht="21.0" customHeight="1">
      <c r="A136" s="575"/>
      <c r="B136" s="576"/>
      <c r="C136" s="576"/>
      <c r="D136" s="576"/>
      <c r="E136" s="576"/>
      <c r="F136" s="584"/>
      <c r="G136" s="584"/>
      <c r="H136" s="576"/>
      <c r="I136" s="579"/>
      <c r="J136" s="579"/>
      <c r="K136" s="578"/>
      <c r="L136" s="578"/>
      <c r="M136" s="578"/>
      <c r="N136" s="578"/>
      <c r="O136" s="575"/>
      <c r="P136" s="575"/>
      <c r="Q136" s="575"/>
      <c r="R136" s="578"/>
      <c r="S136" s="578"/>
      <c r="T136" s="578"/>
      <c r="U136" s="578"/>
      <c r="V136" s="582"/>
      <c r="W136" s="578"/>
      <c r="X136" s="575"/>
      <c r="Y136" s="575"/>
      <c r="Z136" s="575"/>
    </row>
    <row r="137" ht="21.0" customHeight="1">
      <c r="A137" s="575"/>
      <c r="B137" s="576"/>
      <c r="C137" s="576"/>
      <c r="D137" s="576"/>
      <c r="E137" s="576"/>
      <c r="F137" s="584"/>
      <c r="G137" s="584"/>
      <c r="H137" s="576"/>
      <c r="I137" s="579"/>
      <c r="J137" s="579"/>
      <c r="K137" s="578"/>
      <c r="L137" s="578"/>
      <c r="M137" s="578"/>
      <c r="N137" s="578"/>
      <c r="O137" s="575"/>
      <c r="P137" s="575"/>
      <c r="Q137" s="575"/>
      <c r="R137" s="578"/>
      <c r="S137" s="578"/>
      <c r="T137" s="578"/>
      <c r="U137" s="578"/>
      <c r="V137" s="582"/>
      <c r="W137" s="578"/>
      <c r="X137" s="575"/>
      <c r="Y137" s="575"/>
      <c r="Z137" s="575"/>
    </row>
    <row r="138" ht="21.0" customHeight="1">
      <c r="A138" s="575"/>
      <c r="B138" s="576"/>
      <c r="C138" s="576"/>
      <c r="D138" s="576"/>
      <c r="E138" s="576"/>
      <c r="F138" s="584"/>
      <c r="G138" s="584"/>
      <c r="H138" s="576"/>
      <c r="I138" s="579"/>
      <c r="J138" s="579"/>
      <c r="K138" s="578"/>
      <c r="L138" s="578"/>
      <c r="M138" s="578"/>
      <c r="N138" s="578"/>
      <c r="O138" s="575"/>
      <c r="P138" s="575"/>
      <c r="Q138" s="575"/>
      <c r="R138" s="578"/>
      <c r="S138" s="578"/>
      <c r="T138" s="578"/>
      <c r="U138" s="578"/>
      <c r="V138" s="582"/>
      <c r="W138" s="578"/>
      <c r="X138" s="575"/>
      <c r="Y138" s="575"/>
      <c r="Z138" s="575"/>
    </row>
    <row r="139" ht="21.0" customHeight="1">
      <c r="A139" s="575"/>
      <c r="B139" s="576"/>
      <c r="C139" s="576"/>
      <c r="D139" s="576"/>
      <c r="E139" s="576"/>
      <c r="F139" s="584"/>
      <c r="G139" s="584"/>
      <c r="H139" s="576"/>
      <c r="I139" s="579"/>
      <c r="J139" s="579"/>
      <c r="K139" s="578"/>
      <c r="L139" s="578"/>
      <c r="M139" s="578"/>
      <c r="N139" s="578"/>
      <c r="O139" s="575"/>
      <c r="P139" s="575"/>
      <c r="Q139" s="575"/>
      <c r="R139" s="578"/>
      <c r="S139" s="578"/>
      <c r="T139" s="578"/>
      <c r="U139" s="578"/>
      <c r="V139" s="582"/>
      <c r="W139" s="578"/>
      <c r="X139" s="575"/>
      <c r="Y139" s="575"/>
      <c r="Z139" s="575"/>
    </row>
    <row r="140" ht="21.0" customHeight="1">
      <c r="A140" s="575"/>
      <c r="B140" s="576"/>
      <c r="C140" s="576"/>
      <c r="D140" s="576"/>
      <c r="E140" s="576"/>
      <c r="F140" s="584"/>
      <c r="G140" s="584"/>
      <c r="H140" s="576"/>
      <c r="I140" s="579"/>
      <c r="J140" s="579"/>
      <c r="K140" s="578"/>
      <c r="L140" s="578"/>
      <c r="M140" s="578"/>
      <c r="N140" s="578"/>
      <c r="O140" s="575"/>
      <c r="P140" s="575"/>
      <c r="Q140" s="575"/>
      <c r="R140" s="578"/>
      <c r="S140" s="578"/>
      <c r="T140" s="578"/>
      <c r="U140" s="578"/>
      <c r="V140" s="582"/>
      <c r="W140" s="578"/>
      <c r="X140" s="575"/>
      <c r="Y140" s="575"/>
      <c r="Z140" s="575"/>
    </row>
    <row r="141" ht="21.0" customHeight="1">
      <c r="A141" s="575"/>
      <c r="B141" s="576"/>
      <c r="C141" s="576"/>
      <c r="D141" s="576"/>
      <c r="E141" s="576"/>
      <c r="F141" s="584"/>
      <c r="G141" s="584"/>
      <c r="H141" s="576"/>
      <c r="I141" s="579"/>
      <c r="J141" s="579"/>
      <c r="K141" s="578"/>
      <c r="L141" s="578"/>
      <c r="M141" s="578"/>
      <c r="N141" s="578"/>
      <c r="O141" s="575"/>
      <c r="P141" s="575"/>
      <c r="Q141" s="575"/>
      <c r="R141" s="578"/>
      <c r="S141" s="578"/>
      <c r="T141" s="578"/>
      <c r="U141" s="578"/>
      <c r="V141" s="582"/>
      <c r="W141" s="578"/>
      <c r="X141" s="575"/>
      <c r="Y141" s="575"/>
      <c r="Z141" s="575"/>
    </row>
    <row r="142" ht="21.0" customHeight="1">
      <c r="A142" s="575"/>
      <c r="B142" s="576"/>
      <c r="C142" s="576"/>
      <c r="D142" s="576"/>
      <c r="E142" s="576"/>
      <c r="F142" s="584"/>
      <c r="G142" s="584"/>
      <c r="H142" s="576"/>
      <c r="I142" s="579"/>
      <c r="J142" s="579"/>
      <c r="K142" s="578"/>
      <c r="L142" s="578"/>
      <c r="M142" s="578"/>
      <c r="N142" s="578"/>
      <c r="O142" s="575"/>
      <c r="P142" s="575"/>
      <c r="Q142" s="575"/>
      <c r="R142" s="578"/>
      <c r="S142" s="578"/>
      <c r="T142" s="578"/>
      <c r="U142" s="578"/>
      <c r="V142" s="582"/>
      <c r="W142" s="578"/>
      <c r="X142" s="575"/>
      <c r="Y142" s="575"/>
      <c r="Z142" s="575"/>
    </row>
    <row r="143" ht="21.0" customHeight="1">
      <c r="A143" s="575"/>
      <c r="B143" s="576"/>
      <c r="C143" s="576"/>
      <c r="D143" s="576"/>
      <c r="E143" s="576"/>
      <c r="F143" s="584"/>
      <c r="G143" s="584"/>
      <c r="H143" s="576"/>
      <c r="I143" s="579"/>
      <c r="J143" s="579"/>
      <c r="K143" s="578"/>
      <c r="L143" s="578"/>
      <c r="M143" s="578"/>
      <c r="N143" s="578"/>
      <c r="O143" s="575"/>
      <c r="P143" s="575"/>
      <c r="Q143" s="575"/>
      <c r="R143" s="578"/>
      <c r="S143" s="578"/>
      <c r="T143" s="578"/>
      <c r="U143" s="578"/>
      <c r="V143" s="582"/>
      <c r="W143" s="578"/>
      <c r="X143" s="575"/>
      <c r="Y143" s="575"/>
      <c r="Z143" s="575"/>
    </row>
    <row r="144" ht="21.0" customHeight="1">
      <c r="A144" s="575"/>
      <c r="B144" s="576"/>
      <c r="C144" s="576"/>
      <c r="D144" s="576"/>
      <c r="E144" s="576"/>
      <c r="F144" s="584"/>
      <c r="G144" s="584"/>
      <c r="H144" s="576"/>
      <c r="I144" s="579"/>
      <c r="J144" s="579"/>
      <c r="K144" s="578"/>
      <c r="L144" s="578"/>
      <c r="M144" s="578"/>
      <c r="N144" s="578"/>
      <c r="O144" s="575"/>
      <c r="P144" s="575"/>
      <c r="Q144" s="575"/>
      <c r="R144" s="578"/>
      <c r="S144" s="578"/>
      <c r="T144" s="578"/>
      <c r="U144" s="578"/>
      <c r="V144" s="582"/>
      <c r="W144" s="578"/>
      <c r="X144" s="575"/>
      <c r="Y144" s="575"/>
      <c r="Z144" s="575"/>
    </row>
    <row r="145" ht="21.0" customHeight="1">
      <c r="A145" s="575"/>
      <c r="B145" s="576"/>
      <c r="C145" s="576"/>
      <c r="D145" s="576"/>
      <c r="E145" s="576"/>
      <c r="F145" s="584"/>
      <c r="G145" s="584"/>
      <c r="H145" s="576"/>
      <c r="I145" s="579"/>
      <c r="J145" s="579"/>
      <c r="K145" s="578"/>
      <c r="L145" s="578"/>
      <c r="M145" s="578"/>
      <c r="N145" s="578"/>
      <c r="O145" s="575"/>
      <c r="P145" s="575"/>
      <c r="Q145" s="575"/>
      <c r="R145" s="578"/>
      <c r="S145" s="578"/>
      <c r="T145" s="578"/>
      <c r="U145" s="578"/>
      <c r="V145" s="582"/>
      <c r="W145" s="578"/>
      <c r="X145" s="575"/>
      <c r="Y145" s="575"/>
      <c r="Z145" s="575"/>
    </row>
    <row r="146" ht="21.0" customHeight="1">
      <c r="A146" s="575"/>
      <c r="B146" s="576"/>
      <c r="C146" s="576"/>
      <c r="D146" s="576"/>
      <c r="E146" s="576"/>
      <c r="F146" s="584"/>
      <c r="G146" s="584"/>
      <c r="H146" s="576"/>
      <c r="I146" s="579"/>
      <c r="J146" s="579"/>
      <c r="K146" s="578"/>
      <c r="L146" s="578"/>
      <c r="M146" s="578"/>
      <c r="N146" s="578"/>
      <c r="O146" s="575"/>
      <c r="P146" s="575"/>
      <c r="Q146" s="575"/>
      <c r="R146" s="578"/>
      <c r="S146" s="578"/>
      <c r="T146" s="578"/>
      <c r="U146" s="578"/>
      <c r="V146" s="582"/>
      <c r="W146" s="578"/>
      <c r="X146" s="575"/>
      <c r="Y146" s="575"/>
      <c r="Z146" s="575"/>
    </row>
    <row r="147" ht="21.0" customHeight="1">
      <c r="A147" s="575"/>
      <c r="B147" s="576"/>
      <c r="C147" s="576"/>
      <c r="D147" s="576"/>
      <c r="E147" s="576"/>
      <c r="F147" s="584"/>
      <c r="G147" s="584"/>
      <c r="H147" s="576"/>
      <c r="I147" s="579"/>
      <c r="J147" s="579"/>
      <c r="K147" s="578"/>
      <c r="L147" s="578"/>
      <c r="M147" s="578"/>
      <c r="N147" s="578"/>
      <c r="O147" s="575"/>
      <c r="P147" s="575"/>
      <c r="Q147" s="575"/>
      <c r="R147" s="578"/>
      <c r="S147" s="578"/>
      <c r="T147" s="578"/>
      <c r="U147" s="578"/>
      <c r="V147" s="582"/>
      <c r="W147" s="578"/>
      <c r="X147" s="575"/>
      <c r="Y147" s="575"/>
      <c r="Z147" s="575"/>
    </row>
    <row r="148" ht="21.0" customHeight="1">
      <c r="A148" s="575"/>
      <c r="B148" s="576"/>
      <c r="C148" s="576"/>
      <c r="D148" s="576"/>
      <c r="E148" s="576"/>
      <c r="F148" s="584"/>
      <c r="G148" s="584"/>
      <c r="H148" s="576"/>
      <c r="I148" s="579"/>
      <c r="J148" s="579"/>
      <c r="K148" s="578"/>
      <c r="L148" s="578"/>
      <c r="M148" s="578"/>
      <c r="N148" s="578"/>
      <c r="O148" s="575"/>
      <c r="P148" s="575"/>
      <c r="Q148" s="575"/>
      <c r="R148" s="578"/>
      <c r="S148" s="578"/>
      <c r="T148" s="578"/>
      <c r="U148" s="578"/>
      <c r="V148" s="582"/>
      <c r="W148" s="578"/>
      <c r="X148" s="575"/>
      <c r="Y148" s="575"/>
      <c r="Z148" s="575"/>
    </row>
    <row r="149" ht="21.0" customHeight="1">
      <c r="A149" s="575"/>
      <c r="B149" s="576"/>
      <c r="C149" s="576"/>
      <c r="D149" s="576"/>
      <c r="E149" s="576"/>
      <c r="F149" s="584"/>
      <c r="G149" s="584"/>
      <c r="H149" s="576"/>
      <c r="I149" s="579"/>
      <c r="J149" s="579"/>
      <c r="K149" s="578"/>
      <c r="L149" s="578"/>
      <c r="M149" s="578"/>
      <c r="N149" s="578"/>
      <c r="O149" s="575"/>
      <c r="P149" s="575"/>
      <c r="Q149" s="575"/>
      <c r="R149" s="578"/>
      <c r="S149" s="578"/>
      <c r="T149" s="578"/>
      <c r="U149" s="578"/>
      <c r="V149" s="582"/>
      <c r="W149" s="578"/>
      <c r="X149" s="575"/>
      <c r="Y149" s="575"/>
      <c r="Z149" s="575"/>
    </row>
    <row r="150" ht="21.0" customHeight="1">
      <c r="A150" s="575"/>
      <c r="B150" s="576"/>
      <c r="C150" s="576"/>
      <c r="D150" s="576"/>
      <c r="E150" s="576"/>
      <c r="F150" s="584"/>
      <c r="G150" s="584"/>
      <c r="H150" s="576"/>
      <c r="I150" s="579"/>
      <c r="J150" s="579"/>
      <c r="K150" s="578"/>
      <c r="L150" s="578"/>
      <c r="M150" s="578"/>
      <c r="N150" s="578"/>
      <c r="O150" s="575"/>
      <c r="P150" s="575"/>
      <c r="Q150" s="575"/>
      <c r="R150" s="578"/>
      <c r="S150" s="578"/>
      <c r="T150" s="578"/>
      <c r="U150" s="578"/>
      <c r="V150" s="582"/>
      <c r="W150" s="578"/>
      <c r="X150" s="575"/>
      <c r="Y150" s="575"/>
      <c r="Z150" s="575"/>
    </row>
    <row r="151" ht="21.0" customHeight="1">
      <c r="A151" s="575"/>
      <c r="B151" s="576"/>
      <c r="C151" s="576"/>
      <c r="D151" s="576"/>
      <c r="E151" s="576"/>
      <c r="F151" s="584"/>
      <c r="G151" s="584"/>
      <c r="H151" s="576"/>
      <c r="I151" s="579"/>
      <c r="J151" s="579"/>
      <c r="K151" s="578"/>
      <c r="L151" s="578"/>
      <c r="M151" s="578"/>
      <c r="N151" s="578"/>
      <c r="O151" s="575"/>
      <c r="P151" s="575"/>
      <c r="Q151" s="575"/>
      <c r="R151" s="578"/>
      <c r="S151" s="578"/>
      <c r="T151" s="578"/>
      <c r="U151" s="578"/>
      <c r="V151" s="582"/>
      <c r="W151" s="578"/>
      <c r="X151" s="575"/>
      <c r="Y151" s="575"/>
      <c r="Z151" s="575"/>
    </row>
    <row r="152" ht="21.0" customHeight="1">
      <c r="A152" s="575"/>
      <c r="B152" s="576"/>
      <c r="C152" s="576"/>
      <c r="D152" s="576"/>
      <c r="E152" s="576"/>
      <c r="F152" s="584"/>
      <c r="G152" s="584"/>
      <c r="H152" s="576"/>
      <c r="I152" s="579"/>
      <c r="J152" s="579"/>
      <c r="K152" s="578"/>
      <c r="L152" s="578"/>
      <c r="M152" s="578"/>
      <c r="N152" s="578"/>
      <c r="O152" s="575"/>
      <c r="P152" s="575"/>
      <c r="Q152" s="575"/>
      <c r="R152" s="578"/>
      <c r="S152" s="578"/>
      <c r="T152" s="578"/>
      <c r="U152" s="578"/>
      <c r="V152" s="582"/>
      <c r="W152" s="578"/>
      <c r="X152" s="575"/>
      <c r="Y152" s="575"/>
      <c r="Z152" s="575"/>
    </row>
    <row r="153" ht="21.0" customHeight="1">
      <c r="A153" s="575"/>
      <c r="B153" s="576"/>
      <c r="C153" s="576"/>
      <c r="D153" s="576"/>
      <c r="E153" s="576"/>
      <c r="F153" s="584"/>
      <c r="G153" s="584"/>
      <c r="H153" s="576"/>
      <c r="I153" s="579"/>
      <c r="J153" s="579"/>
      <c r="K153" s="578"/>
      <c r="L153" s="578"/>
      <c r="M153" s="578"/>
      <c r="N153" s="578"/>
      <c r="O153" s="575"/>
      <c r="P153" s="575"/>
      <c r="Q153" s="575"/>
      <c r="R153" s="578"/>
      <c r="S153" s="578"/>
      <c r="T153" s="578"/>
      <c r="U153" s="578"/>
      <c r="V153" s="582"/>
      <c r="W153" s="578"/>
      <c r="X153" s="575"/>
      <c r="Y153" s="575"/>
      <c r="Z153" s="575"/>
    </row>
    <row r="154" ht="21.0" customHeight="1">
      <c r="A154" s="575"/>
      <c r="B154" s="576"/>
      <c r="C154" s="576"/>
      <c r="D154" s="576"/>
      <c r="E154" s="576"/>
      <c r="F154" s="584"/>
      <c r="G154" s="584"/>
      <c r="H154" s="576"/>
      <c r="I154" s="579"/>
      <c r="J154" s="579"/>
      <c r="K154" s="578"/>
      <c r="L154" s="578"/>
      <c r="M154" s="578"/>
      <c r="N154" s="578"/>
      <c r="O154" s="575"/>
      <c r="P154" s="575"/>
      <c r="Q154" s="575"/>
      <c r="R154" s="578"/>
      <c r="S154" s="578"/>
      <c r="T154" s="578"/>
      <c r="U154" s="578"/>
      <c r="V154" s="582"/>
      <c r="W154" s="578"/>
      <c r="X154" s="575"/>
      <c r="Y154" s="575"/>
      <c r="Z154" s="575"/>
    </row>
    <row r="155" ht="21.0" customHeight="1">
      <c r="A155" s="575"/>
      <c r="B155" s="576"/>
      <c r="C155" s="576"/>
      <c r="D155" s="576"/>
      <c r="E155" s="576"/>
      <c r="F155" s="584"/>
      <c r="G155" s="584"/>
      <c r="H155" s="576"/>
      <c r="I155" s="579"/>
      <c r="J155" s="579"/>
      <c r="K155" s="578"/>
      <c r="L155" s="578"/>
      <c r="M155" s="578"/>
      <c r="N155" s="578"/>
      <c r="O155" s="575"/>
      <c r="P155" s="575"/>
      <c r="Q155" s="575"/>
      <c r="R155" s="578"/>
      <c r="S155" s="578"/>
      <c r="T155" s="578"/>
      <c r="U155" s="578"/>
      <c r="V155" s="582"/>
      <c r="W155" s="578"/>
      <c r="X155" s="575"/>
      <c r="Y155" s="575"/>
      <c r="Z155" s="575"/>
    </row>
    <row r="156" ht="21.0" customHeight="1">
      <c r="A156" s="575"/>
      <c r="B156" s="576"/>
      <c r="C156" s="576"/>
      <c r="D156" s="576"/>
      <c r="E156" s="576"/>
      <c r="F156" s="584"/>
      <c r="G156" s="584"/>
      <c r="H156" s="576"/>
      <c r="I156" s="579"/>
      <c r="J156" s="579"/>
      <c r="K156" s="578"/>
      <c r="L156" s="578"/>
      <c r="M156" s="578"/>
      <c r="N156" s="578"/>
      <c r="O156" s="575"/>
      <c r="P156" s="575"/>
      <c r="Q156" s="575"/>
      <c r="R156" s="578"/>
      <c r="S156" s="578"/>
      <c r="T156" s="578"/>
      <c r="U156" s="578"/>
      <c r="V156" s="582"/>
      <c r="W156" s="578"/>
      <c r="X156" s="575"/>
      <c r="Y156" s="575"/>
      <c r="Z156" s="575"/>
    </row>
    <row r="157" ht="21.0" customHeight="1">
      <c r="A157" s="575"/>
      <c r="B157" s="576"/>
      <c r="C157" s="576"/>
      <c r="D157" s="576"/>
      <c r="E157" s="576"/>
      <c r="F157" s="584"/>
      <c r="G157" s="584"/>
      <c r="H157" s="576"/>
      <c r="I157" s="579"/>
      <c r="J157" s="579"/>
      <c r="K157" s="578"/>
      <c r="L157" s="578"/>
      <c r="M157" s="578"/>
      <c r="N157" s="578"/>
      <c r="O157" s="575"/>
      <c r="P157" s="575"/>
      <c r="Q157" s="575"/>
      <c r="R157" s="578"/>
      <c r="S157" s="578"/>
      <c r="T157" s="578"/>
      <c r="U157" s="578"/>
      <c r="V157" s="582"/>
      <c r="W157" s="578"/>
      <c r="X157" s="575"/>
      <c r="Y157" s="575"/>
      <c r="Z157" s="575"/>
    </row>
    <row r="158" ht="21.0" customHeight="1">
      <c r="A158" s="575"/>
      <c r="B158" s="576"/>
      <c r="C158" s="576"/>
      <c r="D158" s="576"/>
      <c r="E158" s="576"/>
      <c r="F158" s="584"/>
      <c r="G158" s="584"/>
      <c r="H158" s="576"/>
      <c r="I158" s="579"/>
      <c r="J158" s="579"/>
      <c r="K158" s="578"/>
      <c r="L158" s="578"/>
      <c r="M158" s="578"/>
      <c r="N158" s="578"/>
      <c r="O158" s="575"/>
      <c r="P158" s="575"/>
      <c r="Q158" s="575"/>
      <c r="R158" s="578"/>
      <c r="S158" s="578"/>
      <c r="T158" s="578"/>
      <c r="U158" s="578"/>
      <c r="V158" s="582"/>
      <c r="W158" s="578"/>
      <c r="X158" s="575"/>
      <c r="Y158" s="575"/>
      <c r="Z158" s="575"/>
    </row>
    <row r="159" ht="21.0" customHeight="1">
      <c r="A159" s="575"/>
      <c r="B159" s="576"/>
      <c r="C159" s="576"/>
      <c r="D159" s="576"/>
      <c r="E159" s="576"/>
      <c r="F159" s="584"/>
      <c r="G159" s="584"/>
      <c r="H159" s="576"/>
      <c r="I159" s="579"/>
      <c r="J159" s="579"/>
      <c r="K159" s="578"/>
      <c r="L159" s="578"/>
      <c r="M159" s="578"/>
      <c r="N159" s="578"/>
      <c r="O159" s="575"/>
      <c r="P159" s="575"/>
      <c r="Q159" s="575"/>
      <c r="R159" s="578"/>
      <c r="S159" s="578"/>
      <c r="T159" s="578"/>
      <c r="U159" s="578"/>
      <c r="V159" s="582"/>
      <c r="W159" s="578"/>
      <c r="X159" s="575"/>
      <c r="Y159" s="575"/>
      <c r="Z159" s="575"/>
    </row>
    <row r="160" ht="21.0" customHeight="1">
      <c r="A160" s="575"/>
      <c r="B160" s="576"/>
      <c r="C160" s="576"/>
      <c r="D160" s="576"/>
      <c r="E160" s="576"/>
      <c r="F160" s="584"/>
      <c r="G160" s="584"/>
      <c r="H160" s="576"/>
      <c r="I160" s="579"/>
      <c r="J160" s="579"/>
      <c r="K160" s="578"/>
      <c r="L160" s="578"/>
      <c r="M160" s="578"/>
      <c r="N160" s="578"/>
      <c r="O160" s="575"/>
      <c r="P160" s="575"/>
      <c r="Q160" s="575"/>
      <c r="R160" s="578"/>
      <c r="S160" s="578"/>
      <c r="T160" s="578"/>
      <c r="U160" s="578"/>
      <c r="V160" s="582"/>
      <c r="W160" s="578"/>
      <c r="X160" s="575"/>
      <c r="Y160" s="575"/>
      <c r="Z160" s="575"/>
    </row>
    <row r="161" ht="21.0" customHeight="1">
      <c r="A161" s="575"/>
      <c r="B161" s="576"/>
      <c r="C161" s="576"/>
      <c r="D161" s="576"/>
      <c r="E161" s="576"/>
      <c r="F161" s="584"/>
      <c r="G161" s="584"/>
      <c r="H161" s="576"/>
      <c r="I161" s="579"/>
      <c r="J161" s="579"/>
      <c r="K161" s="578"/>
      <c r="L161" s="578"/>
      <c r="M161" s="578"/>
      <c r="N161" s="578"/>
      <c r="O161" s="575"/>
      <c r="P161" s="575"/>
      <c r="Q161" s="575"/>
      <c r="R161" s="578"/>
      <c r="S161" s="578"/>
      <c r="T161" s="578"/>
      <c r="U161" s="578"/>
      <c r="V161" s="582"/>
      <c r="W161" s="578"/>
      <c r="X161" s="575"/>
      <c r="Y161" s="575"/>
      <c r="Z161" s="575"/>
    </row>
    <row r="162" ht="21.0" customHeight="1">
      <c r="A162" s="575"/>
      <c r="B162" s="576"/>
      <c r="C162" s="576"/>
      <c r="D162" s="576"/>
      <c r="E162" s="576"/>
      <c r="F162" s="584"/>
      <c r="G162" s="584"/>
      <c r="H162" s="576"/>
      <c r="I162" s="579"/>
      <c r="J162" s="579"/>
      <c r="K162" s="578"/>
      <c r="L162" s="578"/>
      <c r="M162" s="578"/>
      <c r="N162" s="578"/>
      <c r="O162" s="575"/>
      <c r="P162" s="575"/>
      <c r="Q162" s="575"/>
      <c r="R162" s="578"/>
      <c r="S162" s="578"/>
      <c r="T162" s="578"/>
      <c r="U162" s="578"/>
      <c r="V162" s="582"/>
      <c r="W162" s="578"/>
      <c r="X162" s="575"/>
      <c r="Y162" s="575"/>
      <c r="Z162" s="575"/>
    </row>
    <row r="163" ht="21.0" customHeight="1">
      <c r="A163" s="575"/>
      <c r="B163" s="576"/>
      <c r="C163" s="576"/>
      <c r="D163" s="576"/>
      <c r="E163" s="576"/>
      <c r="F163" s="584"/>
      <c r="G163" s="584"/>
      <c r="H163" s="576"/>
      <c r="I163" s="579"/>
      <c r="J163" s="579"/>
      <c r="K163" s="578"/>
      <c r="L163" s="578"/>
      <c r="M163" s="578"/>
      <c r="N163" s="578"/>
      <c r="O163" s="575"/>
      <c r="P163" s="575"/>
      <c r="Q163" s="575"/>
      <c r="R163" s="578"/>
      <c r="S163" s="578"/>
      <c r="T163" s="578"/>
      <c r="U163" s="578"/>
      <c r="V163" s="582"/>
      <c r="W163" s="578"/>
      <c r="X163" s="575"/>
      <c r="Y163" s="575"/>
      <c r="Z163" s="575"/>
    </row>
    <row r="164" ht="21.0" customHeight="1">
      <c r="A164" s="575"/>
      <c r="B164" s="576"/>
      <c r="C164" s="576"/>
      <c r="D164" s="576"/>
      <c r="E164" s="576"/>
      <c r="F164" s="584"/>
      <c r="G164" s="584"/>
      <c r="H164" s="576"/>
      <c r="I164" s="579"/>
      <c r="J164" s="579"/>
      <c r="K164" s="578"/>
      <c r="L164" s="578"/>
      <c r="M164" s="578"/>
      <c r="N164" s="578"/>
      <c r="O164" s="575"/>
      <c r="P164" s="575"/>
      <c r="Q164" s="575"/>
      <c r="R164" s="578"/>
      <c r="S164" s="578"/>
      <c r="T164" s="578"/>
      <c r="U164" s="578"/>
      <c r="V164" s="582"/>
      <c r="W164" s="578"/>
      <c r="X164" s="575"/>
      <c r="Y164" s="575"/>
      <c r="Z164" s="575"/>
    </row>
    <row r="165" ht="21.0" customHeight="1">
      <c r="A165" s="575"/>
      <c r="B165" s="576"/>
      <c r="C165" s="576"/>
      <c r="D165" s="576"/>
      <c r="E165" s="576"/>
      <c r="F165" s="584"/>
      <c r="G165" s="584"/>
      <c r="H165" s="576"/>
      <c r="I165" s="579"/>
      <c r="J165" s="579"/>
      <c r="K165" s="578"/>
      <c r="L165" s="578"/>
      <c r="M165" s="578"/>
      <c r="N165" s="578"/>
      <c r="O165" s="575"/>
      <c r="P165" s="575"/>
      <c r="Q165" s="575"/>
      <c r="R165" s="578"/>
      <c r="S165" s="578"/>
      <c r="T165" s="578"/>
      <c r="U165" s="578"/>
      <c r="V165" s="582"/>
      <c r="W165" s="578"/>
      <c r="X165" s="575"/>
      <c r="Y165" s="575"/>
      <c r="Z165" s="575"/>
    </row>
    <row r="166" ht="21.0" customHeight="1">
      <c r="A166" s="575"/>
      <c r="B166" s="576"/>
      <c r="C166" s="576"/>
      <c r="D166" s="576"/>
      <c r="E166" s="576"/>
      <c r="F166" s="584"/>
      <c r="G166" s="584"/>
      <c r="H166" s="576"/>
      <c r="I166" s="579"/>
      <c r="J166" s="579"/>
      <c r="K166" s="578"/>
      <c r="L166" s="578"/>
      <c r="M166" s="578"/>
      <c r="N166" s="578"/>
      <c r="O166" s="575"/>
      <c r="P166" s="575"/>
      <c r="Q166" s="575"/>
      <c r="R166" s="578"/>
      <c r="S166" s="578"/>
      <c r="T166" s="578"/>
      <c r="U166" s="578"/>
      <c r="V166" s="582"/>
      <c r="W166" s="578"/>
      <c r="X166" s="575"/>
      <c r="Y166" s="575"/>
      <c r="Z166" s="575"/>
    </row>
    <row r="167" ht="21.0" customHeight="1">
      <c r="A167" s="575"/>
      <c r="B167" s="576"/>
      <c r="C167" s="576"/>
      <c r="D167" s="576"/>
      <c r="E167" s="576"/>
      <c r="F167" s="584"/>
      <c r="G167" s="584"/>
      <c r="H167" s="576"/>
      <c r="I167" s="579"/>
      <c r="J167" s="579"/>
      <c r="K167" s="578"/>
      <c r="L167" s="578"/>
      <c r="M167" s="578"/>
      <c r="N167" s="578"/>
      <c r="O167" s="575"/>
      <c r="P167" s="575"/>
      <c r="Q167" s="575"/>
      <c r="R167" s="578"/>
      <c r="S167" s="578"/>
      <c r="T167" s="578"/>
      <c r="U167" s="578"/>
      <c r="V167" s="582"/>
      <c r="W167" s="578"/>
      <c r="X167" s="575"/>
      <c r="Y167" s="575"/>
      <c r="Z167" s="575"/>
    </row>
    <row r="168" ht="21.0" customHeight="1">
      <c r="A168" s="575"/>
      <c r="B168" s="576"/>
      <c r="C168" s="576"/>
      <c r="D168" s="576"/>
      <c r="E168" s="576"/>
      <c r="F168" s="584"/>
      <c r="G168" s="584"/>
      <c r="H168" s="576"/>
      <c r="I168" s="579"/>
      <c r="J168" s="579"/>
      <c r="K168" s="578"/>
      <c r="L168" s="578"/>
      <c r="M168" s="578"/>
      <c r="N168" s="578"/>
      <c r="O168" s="575"/>
      <c r="P168" s="575"/>
      <c r="Q168" s="575"/>
      <c r="R168" s="578"/>
      <c r="S168" s="578"/>
      <c r="T168" s="578"/>
      <c r="U168" s="578"/>
      <c r="V168" s="582"/>
      <c r="W168" s="578"/>
      <c r="X168" s="575"/>
      <c r="Y168" s="575"/>
      <c r="Z168" s="575"/>
    </row>
    <row r="169" ht="21.0" customHeight="1">
      <c r="A169" s="575"/>
      <c r="B169" s="576"/>
      <c r="C169" s="576"/>
      <c r="D169" s="576"/>
      <c r="E169" s="576"/>
      <c r="F169" s="584"/>
      <c r="G169" s="584"/>
      <c r="H169" s="576"/>
      <c r="I169" s="579"/>
      <c r="J169" s="579"/>
      <c r="K169" s="578"/>
      <c r="L169" s="578"/>
      <c r="M169" s="578"/>
      <c r="N169" s="578"/>
      <c r="O169" s="575"/>
      <c r="P169" s="575"/>
      <c r="Q169" s="575"/>
      <c r="R169" s="578"/>
      <c r="S169" s="578"/>
      <c r="T169" s="578"/>
      <c r="U169" s="578"/>
      <c r="V169" s="582"/>
      <c r="W169" s="578"/>
      <c r="X169" s="575"/>
      <c r="Y169" s="575"/>
      <c r="Z169" s="575"/>
    </row>
    <row r="170" ht="21.0" customHeight="1">
      <c r="A170" s="575"/>
      <c r="B170" s="576"/>
      <c r="C170" s="576"/>
      <c r="D170" s="576"/>
      <c r="E170" s="576"/>
      <c r="F170" s="584"/>
      <c r="G170" s="584"/>
      <c r="H170" s="576"/>
      <c r="I170" s="579"/>
      <c r="J170" s="579"/>
      <c r="K170" s="578"/>
      <c r="L170" s="578"/>
      <c r="M170" s="578"/>
      <c r="N170" s="578"/>
      <c r="O170" s="575"/>
      <c r="P170" s="575"/>
      <c r="Q170" s="575"/>
      <c r="R170" s="578"/>
      <c r="S170" s="578"/>
      <c r="T170" s="578"/>
      <c r="U170" s="578"/>
      <c r="V170" s="582"/>
      <c r="W170" s="578"/>
      <c r="X170" s="575"/>
      <c r="Y170" s="575"/>
      <c r="Z170" s="575"/>
    </row>
    <row r="171" ht="21.0" customHeight="1">
      <c r="A171" s="575"/>
      <c r="B171" s="576"/>
      <c r="C171" s="576"/>
      <c r="D171" s="576"/>
      <c r="E171" s="576"/>
      <c r="F171" s="584"/>
      <c r="G171" s="584"/>
      <c r="H171" s="576"/>
      <c r="I171" s="579"/>
      <c r="J171" s="579"/>
      <c r="K171" s="578"/>
      <c r="L171" s="578"/>
      <c r="M171" s="578"/>
      <c r="N171" s="578"/>
      <c r="O171" s="575"/>
      <c r="P171" s="575"/>
      <c r="Q171" s="575"/>
      <c r="R171" s="578"/>
      <c r="S171" s="578"/>
      <c r="T171" s="578"/>
      <c r="U171" s="578"/>
      <c r="V171" s="582"/>
      <c r="W171" s="578"/>
      <c r="X171" s="575"/>
      <c r="Y171" s="575"/>
      <c r="Z171" s="575"/>
    </row>
    <row r="172" ht="21.0" customHeight="1">
      <c r="A172" s="575"/>
      <c r="B172" s="576"/>
      <c r="C172" s="576"/>
      <c r="D172" s="576"/>
      <c r="E172" s="576"/>
      <c r="F172" s="584"/>
      <c r="G172" s="584"/>
      <c r="H172" s="576"/>
      <c r="I172" s="579"/>
      <c r="J172" s="579"/>
      <c r="K172" s="578"/>
      <c r="L172" s="578"/>
      <c r="M172" s="578"/>
      <c r="N172" s="578"/>
      <c r="O172" s="575"/>
      <c r="P172" s="575"/>
      <c r="Q172" s="575"/>
      <c r="R172" s="578"/>
      <c r="S172" s="578"/>
      <c r="T172" s="578"/>
      <c r="U172" s="578"/>
      <c r="V172" s="582"/>
      <c r="W172" s="578"/>
      <c r="X172" s="575"/>
      <c r="Y172" s="575"/>
      <c r="Z172" s="575"/>
    </row>
    <row r="173" ht="21.0" customHeight="1">
      <c r="A173" s="575"/>
      <c r="B173" s="576"/>
      <c r="C173" s="576"/>
      <c r="D173" s="576"/>
      <c r="E173" s="576"/>
      <c r="F173" s="584"/>
      <c r="G173" s="584"/>
      <c r="H173" s="576"/>
      <c r="I173" s="579"/>
      <c r="J173" s="579"/>
      <c r="K173" s="578"/>
      <c r="L173" s="578"/>
      <c r="M173" s="578"/>
      <c r="N173" s="578"/>
      <c r="O173" s="575"/>
      <c r="P173" s="575"/>
      <c r="Q173" s="575"/>
      <c r="R173" s="578"/>
      <c r="S173" s="578"/>
      <c r="T173" s="578"/>
      <c r="U173" s="578"/>
      <c r="V173" s="582"/>
      <c r="W173" s="578"/>
      <c r="X173" s="575"/>
      <c r="Y173" s="575"/>
      <c r="Z173" s="575"/>
    </row>
    <row r="174" ht="21.0" customHeight="1">
      <c r="A174" s="575"/>
      <c r="B174" s="576"/>
      <c r="C174" s="576"/>
      <c r="D174" s="576"/>
      <c r="E174" s="576"/>
      <c r="F174" s="584"/>
      <c r="G174" s="584"/>
      <c r="H174" s="576"/>
      <c r="I174" s="579"/>
      <c r="J174" s="579"/>
      <c r="K174" s="578"/>
      <c r="L174" s="578"/>
      <c r="M174" s="578"/>
      <c r="N174" s="578"/>
      <c r="O174" s="575"/>
      <c r="P174" s="575"/>
      <c r="Q174" s="575"/>
      <c r="R174" s="578"/>
      <c r="S174" s="578"/>
      <c r="T174" s="578"/>
      <c r="U174" s="578"/>
      <c r="V174" s="582"/>
      <c r="W174" s="578"/>
      <c r="X174" s="575"/>
      <c r="Y174" s="575"/>
      <c r="Z174" s="575"/>
    </row>
    <row r="175" ht="21.0" customHeight="1">
      <c r="A175" s="575"/>
      <c r="B175" s="576"/>
      <c r="C175" s="576"/>
      <c r="D175" s="576"/>
      <c r="E175" s="576"/>
      <c r="F175" s="584"/>
      <c r="G175" s="584"/>
      <c r="H175" s="576"/>
      <c r="I175" s="579"/>
      <c r="J175" s="579"/>
      <c r="K175" s="578"/>
      <c r="L175" s="578"/>
      <c r="M175" s="578"/>
      <c r="N175" s="578"/>
      <c r="O175" s="575"/>
      <c r="P175" s="575"/>
      <c r="Q175" s="575"/>
      <c r="R175" s="578"/>
      <c r="S175" s="578"/>
      <c r="T175" s="578"/>
      <c r="U175" s="578"/>
      <c r="V175" s="582"/>
      <c r="W175" s="578"/>
      <c r="X175" s="575"/>
      <c r="Y175" s="575"/>
      <c r="Z175" s="575"/>
    </row>
    <row r="176" ht="21.0" customHeight="1">
      <c r="A176" s="575"/>
      <c r="B176" s="576"/>
      <c r="C176" s="576"/>
      <c r="D176" s="576"/>
      <c r="E176" s="576"/>
      <c r="F176" s="584"/>
      <c r="G176" s="584"/>
      <c r="H176" s="576"/>
      <c r="I176" s="579"/>
      <c r="J176" s="579"/>
      <c r="K176" s="578"/>
      <c r="L176" s="578"/>
      <c r="M176" s="578"/>
      <c r="N176" s="578"/>
      <c r="O176" s="575"/>
      <c r="P176" s="575"/>
      <c r="Q176" s="575"/>
      <c r="R176" s="578"/>
      <c r="S176" s="578"/>
      <c r="T176" s="578"/>
      <c r="U176" s="578"/>
      <c r="V176" s="582"/>
      <c r="W176" s="578"/>
      <c r="X176" s="575"/>
      <c r="Y176" s="575"/>
      <c r="Z176" s="575"/>
    </row>
    <row r="177" ht="21.0" customHeight="1">
      <c r="A177" s="575"/>
      <c r="B177" s="576"/>
      <c r="C177" s="576"/>
      <c r="D177" s="576"/>
      <c r="E177" s="576"/>
      <c r="F177" s="584"/>
      <c r="G177" s="584"/>
      <c r="H177" s="576"/>
      <c r="I177" s="579"/>
      <c r="J177" s="579"/>
      <c r="K177" s="578"/>
      <c r="L177" s="578"/>
      <c r="M177" s="578"/>
      <c r="N177" s="578"/>
      <c r="O177" s="575"/>
      <c r="P177" s="575"/>
      <c r="Q177" s="575"/>
      <c r="R177" s="578"/>
      <c r="S177" s="578"/>
      <c r="T177" s="578"/>
      <c r="U177" s="578"/>
      <c r="V177" s="582"/>
      <c r="W177" s="578"/>
      <c r="X177" s="575"/>
      <c r="Y177" s="575"/>
      <c r="Z177" s="575"/>
    </row>
    <row r="178" ht="21.0" customHeight="1">
      <c r="A178" s="575"/>
      <c r="B178" s="576"/>
      <c r="C178" s="576"/>
      <c r="D178" s="576"/>
      <c r="E178" s="576"/>
      <c r="F178" s="584"/>
      <c r="G178" s="584"/>
      <c r="H178" s="576"/>
      <c r="I178" s="579"/>
      <c r="J178" s="579"/>
      <c r="K178" s="578"/>
      <c r="L178" s="578"/>
      <c r="M178" s="578"/>
      <c r="N178" s="578"/>
      <c r="O178" s="575"/>
      <c r="P178" s="575"/>
      <c r="Q178" s="575"/>
      <c r="R178" s="578"/>
      <c r="S178" s="578"/>
      <c r="T178" s="578"/>
      <c r="U178" s="578"/>
      <c r="V178" s="582"/>
      <c r="W178" s="578"/>
      <c r="X178" s="575"/>
      <c r="Y178" s="575"/>
      <c r="Z178" s="575"/>
    </row>
    <row r="179" ht="21.0" customHeight="1">
      <c r="A179" s="575"/>
      <c r="B179" s="576"/>
      <c r="C179" s="576"/>
      <c r="D179" s="576"/>
      <c r="E179" s="576"/>
      <c r="F179" s="584"/>
      <c r="G179" s="584"/>
      <c r="H179" s="576"/>
      <c r="I179" s="579"/>
      <c r="J179" s="579"/>
      <c r="K179" s="578"/>
      <c r="L179" s="578"/>
      <c r="M179" s="578"/>
      <c r="N179" s="578"/>
      <c r="O179" s="575"/>
      <c r="P179" s="575"/>
      <c r="Q179" s="575"/>
      <c r="R179" s="578"/>
      <c r="S179" s="578"/>
      <c r="T179" s="578"/>
      <c r="U179" s="578"/>
      <c r="V179" s="582"/>
      <c r="W179" s="578"/>
      <c r="X179" s="575"/>
      <c r="Y179" s="575"/>
      <c r="Z179" s="575"/>
    </row>
    <row r="180" ht="21.0" customHeight="1">
      <c r="A180" s="575"/>
      <c r="B180" s="576"/>
      <c r="C180" s="576"/>
      <c r="D180" s="576"/>
      <c r="E180" s="576"/>
      <c r="F180" s="584"/>
      <c r="G180" s="584"/>
      <c r="H180" s="576"/>
      <c r="I180" s="579"/>
      <c r="J180" s="579"/>
      <c r="K180" s="578"/>
      <c r="L180" s="578"/>
      <c r="M180" s="578"/>
      <c r="N180" s="578"/>
      <c r="O180" s="575"/>
      <c r="P180" s="575"/>
      <c r="Q180" s="575"/>
      <c r="R180" s="578"/>
      <c r="S180" s="578"/>
      <c r="T180" s="578"/>
      <c r="U180" s="578"/>
      <c r="V180" s="582"/>
      <c r="W180" s="578"/>
      <c r="X180" s="575"/>
      <c r="Y180" s="575"/>
      <c r="Z180" s="575"/>
    </row>
    <row r="181" ht="21.0" customHeight="1">
      <c r="A181" s="575"/>
      <c r="B181" s="576"/>
      <c r="C181" s="576"/>
      <c r="D181" s="576"/>
      <c r="E181" s="576"/>
      <c r="F181" s="584"/>
      <c r="G181" s="584"/>
      <c r="H181" s="576"/>
      <c r="I181" s="579"/>
      <c r="J181" s="579"/>
      <c r="K181" s="578"/>
      <c r="L181" s="578"/>
      <c r="M181" s="578"/>
      <c r="N181" s="578"/>
      <c r="O181" s="575"/>
      <c r="P181" s="575"/>
      <c r="Q181" s="575"/>
      <c r="R181" s="578"/>
      <c r="S181" s="578"/>
      <c r="T181" s="578"/>
      <c r="U181" s="578"/>
      <c r="V181" s="582"/>
      <c r="W181" s="578"/>
      <c r="X181" s="575"/>
      <c r="Y181" s="575"/>
      <c r="Z181" s="575"/>
    </row>
    <row r="182" ht="21.0" customHeight="1">
      <c r="A182" s="575"/>
      <c r="B182" s="576"/>
      <c r="C182" s="576"/>
      <c r="D182" s="576"/>
      <c r="E182" s="576"/>
      <c r="F182" s="584"/>
      <c r="G182" s="584"/>
      <c r="H182" s="576"/>
      <c r="I182" s="579"/>
      <c r="J182" s="579"/>
      <c r="K182" s="578"/>
      <c r="L182" s="578"/>
      <c r="M182" s="578"/>
      <c r="N182" s="578"/>
      <c r="O182" s="575"/>
      <c r="P182" s="575"/>
      <c r="Q182" s="575"/>
      <c r="R182" s="578"/>
      <c r="S182" s="578"/>
      <c r="T182" s="578"/>
      <c r="U182" s="578"/>
      <c r="V182" s="582"/>
      <c r="W182" s="578"/>
      <c r="X182" s="575"/>
      <c r="Y182" s="575"/>
      <c r="Z182" s="575"/>
    </row>
    <row r="183" ht="21.0" customHeight="1">
      <c r="A183" s="575"/>
      <c r="B183" s="576"/>
      <c r="C183" s="576"/>
      <c r="D183" s="576"/>
      <c r="E183" s="576"/>
      <c r="F183" s="584"/>
      <c r="G183" s="584"/>
      <c r="H183" s="576"/>
      <c r="I183" s="579"/>
      <c r="J183" s="579"/>
      <c r="K183" s="578"/>
      <c r="L183" s="578"/>
      <c r="M183" s="578"/>
      <c r="N183" s="578"/>
      <c r="O183" s="575"/>
      <c r="P183" s="575"/>
      <c r="Q183" s="575"/>
      <c r="R183" s="578"/>
      <c r="S183" s="578"/>
      <c r="T183" s="578"/>
      <c r="U183" s="578"/>
      <c r="V183" s="582"/>
      <c r="W183" s="578"/>
      <c r="X183" s="575"/>
      <c r="Y183" s="575"/>
      <c r="Z183" s="575"/>
    </row>
    <row r="184" ht="21.0" customHeight="1">
      <c r="A184" s="575"/>
      <c r="B184" s="576"/>
      <c r="C184" s="576"/>
      <c r="D184" s="576"/>
      <c r="E184" s="576"/>
      <c r="F184" s="584"/>
      <c r="G184" s="584"/>
      <c r="H184" s="576"/>
      <c r="I184" s="579"/>
      <c r="J184" s="579"/>
      <c r="K184" s="578"/>
      <c r="L184" s="578"/>
      <c r="M184" s="578"/>
      <c r="N184" s="578"/>
      <c r="O184" s="575"/>
      <c r="P184" s="575"/>
      <c r="Q184" s="575"/>
      <c r="R184" s="578"/>
      <c r="S184" s="578"/>
      <c r="T184" s="578"/>
      <c r="U184" s="578"/>
      <c r="V184" s="582"/>
      <c r="W184" s="578"/>
      <c r="X184" s="575"/>
      <c r="Y184" s="575"/>
      <c r="Z184" s="575"/>
    </row>
    <row r="185" ht="21.0" customHeight="1">
      <c r="A185" s="575"/>
      <c r="B185" s="576"/>
      <c r="C185" s="576"/>
      <c r="D185" s="576"/>
      <c r="E185" s="576"/>
      <c r="F185" s="584"/>
      <c r="G185" s="584"/>
      <c r="H185" s="576"/>
      <c r="I185" s="579"/>
      <c r="J185" s="579"/>
      <c r="K185" s="578"/>
      <c r="L185" s="578"/>
      <c r="M185" s="578"/>
      <c r="N185" s="578"/>
      <c r="O185" s="575"/>
      <c r="P185" s="575"/>
      <c r="Q185" s="575"/>
      <c r="R185" s="578"/>
      <c r="S185" s="578"/>
      <c r="T185" s="578"/>
      <c r="U185" s="578"/>
      <c r="V185" s="582"/>
      <c r="W185" s="578"/>
      <c r="X185" s="575"/>
      <c r="Y185" s="575"/>
      <c r="Z185" s="575"/>
    </row>
    <row r="186" ht="21.0" customHeight="1">
      <c r="A186" s="575"/>
      <c r="B186" s="576"/>
      <c r="C186" s="576"/>
      <c r="D186" s="576"/>
      <c r="E186" s="576"/>
      <c r="F186" s="584"/>
      <c r="G186" s="584"/>
      <c r="H186" s="576"/>
      <c r="I186" s="579"/>
      <c r="J186" s="579"/>
      <c r="K186" s="578"/>
      <c r="L186" s="578"/>
      <c r="M186" s="578"/>
      <c r="N186" s="578"/>
      <c r="O186" s="575"/>
      <c r="P186" s="575"/>
      <c r="Q186" s="575"/>
      <c r="R186" s="578"/>
      <c r="S186" s="578"/>
      <c r="T186" s="578"/>
      <c r="U186" s="578"/>
      <c r="V186" s="582"/>
      <c r="W186" s="578"/>
      <c r="X186" s="575"/>
      <c r="Y186" s="575"/>
      <c r="Z186" s="575"/>
    </row>
    <row r="187" ht="21.0" customHeight="1">
      <c r="A187" s="575"/>
      <c r="B187" s="576"/>
      <c r="C187" s="576"/>
      <c r="D187" s="576"/>
      <c r="E187" s="576"/>
      <c r="F187" s="584"/>
      <c r="G187" s="584"/>
      <c r="H187" s="576"/>
      <c r="I187" s="579"/>
      <c r="J187" s="579"/>
      <c r="K187" s="578"/>
      <c r="L187" s="578"/>
      <c r="M187" s="578"/>
      <c r="N187" s="578"/>
      <c r="O187" s="575"/>
      <c r="P187" s="575"/>
      <c r="Q187" s="575"/>
      <c r="R187" s="578"/>
      <c r="S187" s="578"/>
      <c r="T187" s="578"/>
      <c r="U187" s="578"/>
      <c r="V187" s="582"/>
      <c r="W187" s="578"/>
      <c r="X187" s="575"/>
      <c r="Y187" s="575"/>
      <c r="Z187" s="575"/>
    </row>
    <row r="188" ht="21.0" customHeight="1">
      <c r="A188" s="575"/>
      <c r="B188" s="576"/>
      <c r="C188" s="576"/>
      <c r="D188" s="576"/>
      <c r="E188" s="576"/>
      <c r="F188" s="584"/>
      <c r="G188" s="584"/>
      <c r="H188" s="576"/>
      <c r="I188" s="579"/>
      <c r="J188" s="579"/>
      <c r="K188" s="578"/>
      <c r="L188" s="578"/>
      <c r="M188" s="578"/>
      <c r="N188" s="578"/>
      <c r="O188" s="575"/>
      <c r="P188" s="575"/>
      <c r="Q188" s="575"/>
      <c r="R188" s="578"/>
      <c r="S188" s="578"/>
      <c r="T188" s="578"/>
      <c r="U188" s="578"/>
      <c r="V188" s="582"/>
      <c r="W188" s="578"/>
      <c r="X188" s="575"/>
      <c r="Y188" s="575"/>
      <c r="Z188" s="575"/>
    </row>
    <row r="189" ht="21.0" customHeight="1">
      <c r="A189" s="575"/>
      <c r="B189" s="576"/>
      <c r="C189" s="576"/>
      <c r="D189" s="576"/>
      <c r="E189" s="576"/>
      <c r="F189" s="584"/>
      <c r="G189" s="584"/>
      <c r="H189" s="576"/>
      <c r="I189" s="579"/>
      <c r="J189" s="579"/>
      <c r="K189" s="578"/>
      <c r="L189" s="578"/>
      <c r="M189" s="578"/>
      <c r="N189" s="578"/>
      <c r="O189" s="575"/>
      <c r="P189" s="575"/>
      <c r="Q189" s="575"/>
      <c r="R189" s="578"/>
      <c r="S189" s="578"/>
      <c r="T189" s="578"/>
      <c r="U189" s="578"/>
      <c r="V189" s="582"/>
      <c r="W189" s="578"/>
      <c r="X189" s="575"/>
      <c r="Y189" s="575"/>
      <c r="Z189" s="575"/>
    </row>
    <row r="190" ht="21.0" customHeight="1">
      <c r="A190" s="575"/>
      <c r="B190" s="576"/>
      <c r="C190" s="576"/>
      <c r="D190" s="576"/>
      <c r="E190" s="576"/>
      <c r="F190" s="584"/>
      <c r="G190" s="584"/>
      <c r="H190" s="576"/>
      <c r="I190" s="579"/>
      <c r="J190" s="579"/>
      <c r="K190" s="578"/>
      <c r="L190" s="578"/>
      <c r="M190" s="578"/>
      <c r="N190" s="578"/>
      <c r="O190" s="575"/>
      <c r="P190" s="575"/>
      <c r="Q190" s="575"/>
      <c r="R190" s="578"/>
      <c r="S190" s="578"/>
      <c r="T190" s="578"/>
      <c r="U190" s="578"/>
      <c r="V190" s="582"/>
      <c r="W190" s="578"/>
      <c r="X190" s="575"/>
      <c r="Y190" s="575"/>
      <c r="Z190" s="575"/>
    </row>
    <row r="191" ht="21.0" customHeight="1">
      <c r="A191" s="575"/>
      <c r="B191" s="576"/>
      <c r="C191" s="576"/>
      <c r="D191" s="576"/>
      <c r="E191" s="576"/>
      <c r="F191" s="584"/>
      <c r="G191" s="584"/>
      <c r="H191" s="576"/>
      <c r="I191" s="579"/>
      <c r="J191" s="579"/>
      <c r="K191" s="578"/>
      <c r="L191" s="578"/>
      <c r="M191" s="578"/>
      <c r="N191" s="578"/>
      <c r="O191" s="575"/>
      <c r="P191" s="575"/>
      <c r="Q191" s="575"/>
      <c r="R191" s="578"/>
      <c r="S191" s="578"/>
      <c r="T191" s="578"/>
      <c r="U191" s="578"/>
      <c r="V191" s="582"/>
      <c r="W191" s="578"/>
      <c r="X191" s="575"/>
      <c r="Y191" s="575"/>
      <c r="Z191" s="575"/>
    </row>
    <row r="192" ht="21.0" customHeight="1">
      <c r="A192" s="575"/>
      <c r="B192" s="576"/>
      <c r="C192" s="576"/>
      <c r="D192" s="576"/>
      <c r="E192" s="576"/>
      <c r="F192" s="584"/>
      <c r="G192" s="584"/>
      <c r="H192" s="576"/>
      <c r="I192" s="579"/>
      <c r="J192" s="579"/>
      <c r="K192" s="578"/>
      <c r="L192" s="578"/>
      <c r="M192" s="578"/>
      <c r="N192" s="578"/>
      <c r="O192" s="575"/>
      <c r="P192" s="575"/>
      <c r="Q192" s="575"/>
      <c r="R192" s="578"/>
      <c r="S192" s="578"/>
      <c r="T192" s="578"/>
      <c r="U192" s="578"/>
      <c r="V192" s="582"/>
      <c r="W192" s="578"/>
      <c r="X192" s="575"/>
      <c r="Y192" s="575"/>
      <c r="Z192" s="575"/>
    </row>
    <row r="193" ht="21.0" customHeight="1">
      <c r="A193" s="575"/>
      <c r="B193" s="576"/>
      <c r="C193" s="576"/>
      <c r="D193" s="576"/>
      <c r="E193" s="576"/>
      <c r="F193" s="584"/>
      <c r="G193" s="584"/>
      <c r="H193" s="576"/>
      <c r="I193" s="579"/>
      <c r="J193" s="579"/>
      <c r="K193" s="578"/>
      <c r="L193" s="578"/>
      <c r="M193" s="578"/>
      <c r="N193" s="578"/>
      <c r="O193" s="575"/>
      <c r="P193" s="575"/>
      <c r="Q193" s="575"/>
      <c r="R193" s="578"/>
      <c r="S193" s="578"/>
      <c r="T193" s="578"/>
      <c r="U193" s="578"/>
      <c r="V193" s="582"/>
      <c r="W193" s="578"/>
      <c r="X193" s="575"/>
      <c r="Y193" s="575"/>
      <c r="Z193" s="575"/>
    </row>
    <row r="194" ht="21.0" customHeight="1">
      <c r="A194" s="575"/>
      <c r="B194" s="576"/>
      <c r="C194" s="576"/>
      <c r="D194" s="576"/>
      <c r="E194" s="576"/>
      <c r="F194" s="584"/>
      <c r="G194" s="584"/>
      <c r="H194" s="576"/>
      <c r="I194" s="579"/>
      <c r="J194" s="579"/>
      <c r="K194" s="578"/>
      <c r="L194" s="578"/>
      <c r="M194" s="578"/>
      <c r="N194" s="578"/>
      <c r="O194" s="575"/>
      <c r="P194" s="575"/>
      <c r="Q194" s="575"/>
      <c r="R194" s="578"/>
      <c r="S194" s="578"/>
      <c r="T194" s="578"/>
      <c r="U194" s="578"/>
      <c r="V194" s="582"/>
      <c r="W194" s="578"/>
      <c r="X194" s="575"/>
      <c r="Y194" s="575"/>
      <c r="Z194" s="575"/>
    </row>
    <row r="195" ht="21.0" customHeight="1">
      <c r="A195" s="575"/>
      <c r="B195" s="576"/>
      <c r="C195" s="576"/>
      <c r="D195" s="576"/>
      <c r="E195" s="576"/>
      <c r="F195" s="584"/>
      <c r="G195" s="584"/>
      <c r="H195" s="576"/>
      <c r="I195" s="579"/>
      <c r="J195" s="579"/>
      <c r="K195" s="578"/>
      <c r="L195" s="578"/>
      <c r="M195" s="578"/>
      <c r="N195" s="578"/>
      <c r="O195" s="575"/>
      <c r="P195" s="575"/>
      <c r="Q195" s="575"/>
      <c r="R195" s="578"/>
      <c r="S195" s="578"/>
      <c r="T195" s="578"/>
      <c r="U195" s="578"/>
      <c r="V195" s="582"/>
      <c r="W195" s="578"/>
      <c r="X195" s="575"/>
      <c r="Y195" s="575"/>
      <c r="Z195" s="575"/>
    </row>
    <row r="196" ht="21.0" customHeight="1">
      <c r="A196" s="575"/>
      <c r="B196" s="576"/>
      <c r="C196" s="576"/>
      <c r="D196" s="576"/>
      <c r="E196" s="576"/>
      <c r="F196" s="584"/>
      <c r="G196" s="584"/>
      <c r="H196" s="576"/>
      <c r="I196" s="579"/>
      <c r="J196" s="579"/>
      <c r="K196" s="578"/>
      <c r="L196" s="578"/>
      <c r="M196" s="578"/>
      <c r="N196" s="578"/>
      <c r="O196" s="575"/>
      <c r="P196" s="575"/>
      <c r="Q196" s="575"/>
      <c r="R196" s="578"/>
      <c r="S196" s="578"/>
      <c r="T196" s="578"/>
      <c r="U196" s="578"/>
      <c r="V196" s="582"/>
      <c r="W196" s="578"/>
      <c r="X196" s="575"/>
      <c r="Y196" s="575"/>
      <c r="Z196" s="575"/>
    </row>
    <row r="197" ht="21.0" customHeight="1">
      <c r="A197" s="575"/>
      <c r="B197" s="576"/>
      <c r="C197" s="576"/>
      <c r="D197" s="576"/>
      <c r="E197" s="576"/>
      <c r="F197" s="584"/>
      <c r="G197" s="584"/>
      <c r="H197" s="576"/>
      <c r="I197" s="579"/>
      <c r="J197" s="579"/>
      <c r="K197" s="578"/>
      <c r="L197" s="578"/>
      <c r="M197" s="578"/>
      <c r="N197" s="578"/>
      <c r="O197" s="575"/>
      <c r="P197" s="575"/>
      <c r="Q197" s="575"/>
      <c r="R197" s="578"/>
      <c r="S197" s="578"/>
      <c r="T197" s="578"/>
      <c r="U197" s="578"/>
      <c r="V197" s="582"/>
      <c r="W197" s="578"/>
      <c r="X197" s="575"/>
      <c r="Y197" s="575"/>
      <c r="Z197" s="575"/>
    </row>
    <row r="198" ht="21.0" customHeight="1">
      <c r="A198" s="575"/>
      <c r="B198" s="576"/>
      <c r="C198" s="576"/>
      <c r="D198" s="576"/>
      <c r="E198" s="576"/>
      <c r="F198" s="584"/>
      <c r="G198" s="584"/>
      <c r="H198" s="576"/>
      <c r="I198" s="579"/>
      <c r="J198" s="579"/>
      <c r="K198" s="578"/>
      <c r="L198" s="578"/>
      <c r="M198" s="578"/>
      <c r="N198" s="578"/>
      <c r="O198" s="575"/>
      <c r="P198" s="575"/>
      <c r="Q198" s="575"/>
      <c r="R198" s="578"/>
      <c r="S198" s="578"/>
      <c r="T198" s="578"/>
      <c r="U198" s="578"/>
      <c r="V198" s="582"/>
      <c r="W198" s="578"/>
      <c r="X198" s="575"/>
      <c r="Y198" s="575"/>
      <c r="Z198" s="575"/>
    </row>
    <row r="199" ht="21.0" customHeight="1">
      <c r="A199" s="575"/>
      <c r="B199" s="576"/>
      <c r="C199" s="576"/>
      <c r="D199" s="576"/>
      <c r="E199" s="576"/>
      <c r="F199" s="584"/>
      <c r="G199" s="584"/>
      <c r="H199" s="576"/>
      <c r="I199" s="579"/>
      <c r="J199" s="579"/>
      <c r="K199" s="578"/>
      <c r="L199" s="578"/>
      <c r="M199" s="578"/>
      <c r="N199" s="578"/>
      <c r="O199" s="575"/>
      <c r="P199" s="575"/>
      <c r="Q199" s="575"/>
      <c r="R199" s="578"/>
      <c r="S199" s="578"/>
      <c r="T199" s="578"/>
      <c r="U199" s="578"/>
      <c r="V199" s="582"/>
      <c r="W199" s="578"/>
      <c r="X199" s="575"/>
      <c r="Y199" s="575"/>
      <c r="Z199" s="575"/>
    </row>
    <row r="200" ht="21.0" customHeight="1">
      <c r="A200" s="575"/>
      <c r="B200" s="576"/>
      <c r="C200" s="576"/>
      <c r="D200" s="576"/>
      <c r="E200" s="576"/>
      <c r="F200" s="584"/>
      <c r="G200" s="584"/>
      <c r="H200" s="576"/>
      <c r="I200" s="579"/>
      <c r="J200" s="579"/>
      <c r="K200" s="578"/>
      <c r="L200" s="578"/>
      <c r="M200" s="578"/>
      <c r="N200" s="578"/>
      <c r="O200" s="575"/>
      <c r="P200" s="575"/>
      <c r="Q200" s="575"/>
      <c r="R200" s="578"/>
      <c r="S200" s="578"/>
      <c r="T200" s="578"/>
      <c r="U200" s="578"/>
      <c r="V200" s="582"/>
      <c r="W200" s="578"/>
      <c r="X200" s="575"/>
      <c r="Y200" s="575"/>
      <c r="Z200" s="575"/>
    </row>
    <row r="201" ht="21.0" customHeight="1">
      <c r="A201" s="575"/>
      <c r="B201" s="576"/>
      <c r="C201" s="576"/>
      <c r="D201" s="576"/>
      <c r="E201" s="576"/>
      <c r="F201" s="584"/>
      <c r="G201" s="584"/>
      <c r="H201" s="576"/>
      <c r="I201" s="579"/>
      <c r="J201" s="579"/>
      <c r="K201" s="578"/>
      <c r="L201" s="578"/>
      <c r="M201" s="578"/>
      <c r="N201" s="578"/>
      <c r="O201" s="575"/>
      <c r="P201" s="575"/>
      <c r="Q201" s="575"/>
      <c r="R201" s="578"/>
      <c r="S201" s="578"/>
      <c r="T201" s="578"/>
      <c r="U201" s="578"/>
      <c r="V201" s="582"/>
      <c r="W201" s="578"/>
      <c r="X201" s="575"/>
      <c r="Y201" s="575"/>
      <c r="Z201" s="575"/>
    </row>
    <row r="202" ht="21.0" customHeight="1">
      <c r="A202" s="575"/>
      <c r="B202" s="576"/>
      <c r="C202" s="576"/>
      <c r="D202" s="576"/>
      <c r="E202" s="576"/>
      <c r="F202" s="584"/>
      <c r="G202" s="584"/>
      <c r="H202" s="576"/>
      <c r="I202" s="579"/>
      <c r="J202" s="579"/>
      <c r="K202" s="578"/>
      <c r="L202" s="578"/>
      <c r="M202" s="578"/>
      <c r="N202" s="578"/>
      <c r="O202" s="575"/>
      <c r="P202" s="575"/>
      <c r="Q202" s="575"/>
      <c r="R202" s="578"/>
      <c r="S202" s="578"/>
      <c r="T202" s="578"/>
      <c r="U202" s="578"/>
      <c r="V202" s="582"/>
      <c r="W202" s="578"/>
      <c r="X202" s="575"/>
      <c r="Y202" s="575"/>
      <c r="Z202" s="575"/>
    </row>
    <row r="203" ht="21.0" customHeight="1">
      <c r="A203" s="575"/>
      <c r="B203" s="576"/>
      <c r="C203" s="576"/>
      <c r="D203" s="576"/>
      <c r="E203" s="576"/>
      <c r="F203" s="584"/>
      <c r="G203" s="584"/>
      <c r="H203" s="576"/>
      <c r="I203" s="579"/>
      <c r="J203" s="579"/>
      <c r="K203" s="578"/>
      <c r="L203" s="578"/>
      <c r="M203" s="578"/>
      <c r="N203" s="578"/>
      <c r="O203" s="575"/>
      <c r="P203" s="575"/>
      <c r="Q203" s="575"/>
      <c r="R203" s="578"/>
      <c r="S203" s="578"/>
      <c r="T203" s="578"/>
      <c r="U203" s="578"/>
      <c r="V203" s="582"/>
      <c r="W203" s="578"/>
      <c r="X203" s="575"/>
      <c r="Y203" s="575"/>
      <c r="Z203" s="575"/>
    </row>
    <row r="204" ht="21.0" customHeight="1">
      <c r="A204" s="575"/>
      <c r="B204" s="576"/>
      <c r="C204" s="576"/>
      <c r="D204" s="576"/>
      <c r="E204" s="576"/>
      <c r="F204" s="584"/>
      <c r="G204" s="584"/>
      <c r="H204" s="576"/>
      <c r="I204" s="579"/>
      <c r="J204" s="579"/>
      <c r="K204" s="578"/>
      <c r="L204" s="578"/>
      <c r="M204" s="578"/>
      <c r="N204" s="578"/>
      <c r="O204" s="575"/>
      <c r="P204" s="575"/>
      <c r="Q204" s="575"/>
      <c r="R204" s="578"/>
      <c r="S204" s="578"/>
      <c r="T204" s="578"/>
      <c r="U204" s="578"/>
      <c r="V204" s="582"/>
      <c r="W204" s="578"/>
      <c r="X204" s="575"/>
      <c r="Y204" s="575"/>
      <c r="Z204" s="575"/>
    </row>
    <row r="205" ht="21.0" customHeight="1">
      <c r="A205" s="575"/>
      <c r="B205" s="576"/>
      <c r="C205" s="576"/>
      <c r="D205" s="576"/>
      <c r="E205" s="576"/>
      <c r="F205" s="584"/>
      <c r="G205" s="584"/>
      <c r="H205" s="576"/>
      <c r="I205" s="579"/>
      <c r="J205" s="579"/>
      <c r="K205" s="578"/>
      <c r="L205" s="578"/>
      <c r="M205" s="578"/>
      <c r="N205" s="578"/>
      <c r="O205" s="575"/>
      <c r="P205" s="575"/>
      <c r="Q205" s="575"/>
      <c r="R205" s="578"/>
      <c r="S205" s="578"/>
      <c r="T205" s="578"/>
      <c r="U205" s="578"/>
      <c r="V205" s="582"/>
      <c r="W205" s="578"/>
      <c r="X205" s="575"/>
      <c r="Y205" s="575"/>
      <c r="Z205" s="575"/>
    </row>
    <row r="206" ht="21.0" customHeight="1">
      <c r="A206" s="575"/>
      <c r="B206" s="576"/>
      <c r="C206" s="576"/>
      <c r="D206" s="576"/>
      <c r="E206" s="576"/>
      <c r="F206" s="584"/>
      <c r="G206" s="584"/>
      <c r="H206" s="576"/>
      <c r="I206" s="579"/>
      <c r="J206" s="579"/>
      <c r="K206" s="578"/>
      <c r="L206" s="578"/>
      <c r="M206" s="578"/>
      <c r="N206" s="578"/>
      <c r="O206" s="575"/>
      <c r="P206" s="575"/>
      <c r="Q206" s="575"/>
      <c r="R206" s="578"/>
      <c r="S206" s="578"/>
      <c r="T206" s="578"/>
      <c r="U206" s="578"/>
      <c r="V206" s="582"/>
      <c r="W206" s="578"/>
      <c r="X206" s="575"/>
      <c r="Y206" s="575"/>
      <c r="Z206" s="575"/>
    </row>
    <row r="207" ht="21.0" customHeight="1">
      <c r="A207" s="575"/>
      <c r="B207" s="576"/>
      <c r="C207" s="576"/>
      <c r="D207" s="576"/>
      <c r="E207" s="576"/>
      <c r="F207" s="584"/>
      <c r="G207" s="584"/>
      <c r="H207" s="576"/>
      <c r="I207" s="579"/>
      <c r="J207" s="579"/>
      <c r="K207" s="578"/>
      <c r="L207" s="578"/>
      <c r="M207" s="578"/>
      <c r="N207" s="578"/>
      <c r="O207" s="575"/>
      <c r="P207" s="575"/>
      <c r="Q207" s="575"/>
      <c r="R207" s="578"/>
      <c r="S207" s="578"/>
      <c r="T207" s="578"/>
      <c r="U207" s="578"/>
      <c r="V207" s="582"/>
      <c r="W207" s="578"/>
      <c r="X207" s="575"/>
      <c r="Y207" s="575"/>
      <c r="Z207" s="575"/>
    </row>
    <row r="208" ht="21.0" customHeight="1">
      <c r="A208" s="575"/>
      <c r="B208" s="576"/>
      <c r="C208" s="576"/>
      <c r="D208" s="576"/>
      <c r="E208" s="576"/>
      <c r="F208" s="584"/>
      <c r="G208" s="584"/>
      <c r="H208" s="576"/>
      <c r="I208" s="579"/>
      <c r="J208" s="579"/>
      <c r="K208" s="578"/>
      <c r="L208" s="578"/>
      <c r="M208" s="578"/>
      <c r="N208" s="578"/>
      <c r="O208" s="575"/>
      <c r="P208" s="575"/>
      <c r="Q208" s="575"/>
      <c r="R208" s="578"/>
      <c r="S208" s="578"/>
      <c r="T208" s="578"/>
      <c r="U208" s="578"/>
      <c r="V208" s="582"/>
      <c r="W208" s="578"/>
      <c r="X208" s="575"/>
      <c r="Y208" s="575"/>
      <c r="Z208" s="575"/>
    </row>
    <row r="209" ht="21.0" customHeight="1">
      <c r="A209" s="575"/>
      <c r="B209" s="576"/>
      <c r="C209" s="576"/>
      <c r="D209" s="576"/>
      <c r="E209" s="576"/>
      <c r="F209" s="584"/>
      <c r="G209" s="584"/>
      <c r="H209" s="576"/>
      <c r="I209" s="579"/>
      <c r="J209" s="579"/>
      <c r="K209" s="578"/>
      <c r="L209" s="578"/>
      <c r="M209" s="578"/>
      <c r="N209" s="578"/>
      <c r="O209" s="575"/>
      <c r="P209" s="575"/>
      <c r="Q209" s="575"/>
      <c r="R209" s="578"/>
      <c r="S209" s="578"/>
      <c r="T209" s="578"/>
      <c r="U209" s="578"/>
      <c r="V209" s="582"/>
      <c r="W209" s="578"/>
      <c r="X209" s="575"/>
      <c r="Y209" s="575"/>
      <c r="Z209" s="575"/>
    </row>
    <row r="210" ht="21.0" customHeight="1">
      <c r="A210" s="575"/>
      <c r="B210" s="576"/>
      <c r="C210" s="576"/>
      <c r="D210" s="576"/>
      <c r="E210" s="576"/>
      <c r="F210" s="584"/>
      <c r="G210" s="584"/>
      <c r="H210" s="576"/>
      <c r="I210" s="579"/>
      <c r="J210" s="579"/>
      <c r="K210" s="578"/>
      <c r="L210" s="578"/>
      <c r="M210" s="578"/>
      <c r="N210" s="578"/>
      <c r="O210" s="575"/>
      <c r="P210" s="575"/>
      <c r="Q210" s="575"/>
      <c r="R210" s="578"/>
      <c r="S210" s="578"/>
      <c r="T210" s="578"/>
      <c r="U210" s="578"/>
      <c r="V210" s="582"/>
      <c r="W210" s="578"/>
      <c r="X210" s="575"/>
      <c r="Y210" s="575"/>
      <c r="Z210" s="575"/>
    </row>
    <row r="211" ht="21.0" customHeight="1">
      <c r="A211" s="575"/>
      <c r="B211" s="576"/>
      <c r="C211" s="576"/>
      <c r="D211" s="576"/>
      <c r="E211" s="576"/>
      <c r="F211" s="584"/>
      <c r="G211" s="584"/>
      <c r="H211" s="576"/>
      <c r="I211" s="579"/>
      <c r="J211" s="579"/>
      <c r="K211" s="578"/>
      <c r="L211" s="578"/>
      <c r="M211" s="578"/>
      <c r="N211" s="578"/>
      <c r="O211" s="575"/>
      <c r="P211" s="575"/>
      <c r="Q211" s="575"/>
      <c r="R211" s="578"/>
      <c r="S211" s="578"/>
      <c r="T211" s="578"/>
      <c r="U211" s="578"/>
      <c r="V211" s="582"/>
      <c r="W211" s="578"/>
      <c r="X211" s="575"/>
      <c r="Y211" s="575"/>
      <c r="Z211" s="575"/>
    </row>
    <row r="212" ht="21.0" customHeight="1">
      <c r="A212" s="575"/>
      <c r="B212" s="576"/>
      <c r="C212" s="576"/>
      <c r="D212" s="576"/>
      <c r="E212" s="576"/>
      <c r="F212" s="584"/>
      <c r="G212" s="584"/>
      <c r="H212" s="576"/>
      <c r="I212" s="579"/>
      <c r="J212" s="579"/>
      <c r="K212" s="578"/>
      <c r="L212" s="578"/>
      <c r="M212" s="578"/>
      <c r="N212" s="578"/>
      <c r="O212" s="575"/>
      <c r="P212" s="575"/>
      <c r="Q212" s="575"/>
      <c r="R212" s="578"/>
      <c r="S212" s="578"/>
      <c r="T212" s="578"/>
      <c r="U212" s="578"/>
      <c r="V212" s="582"/>
      <c r="W212" s="578"/>
      <c r="X212" s="575"/>
      <c r="Y212" s="575"/>
      <c r="Z212" s="575"/>
    </row>
    <row r="213" ht="21.0" customHeight="1">
      <c r="A213" s="575"/>
      <c r="B213" s="576"/>
      <c r="C213" s="576"/>
      <c r="D213" s="576"/>
      <c r="E213" s="576"/>
      <c r="F213" s="584"/>
      <c r="G213" s="584"/>
      <c r="H213" s="576"/>
      <c r="I213" s="579"/>
      <c r="J213" s="579"/>
      <c r="K213" s="578"/>
      <c r="L213" s="578"/>
      <c r="M213" s="578"/>
      <c r="N213" s="578"/>
      <c r="O213" s="575"/>
      <c r="P213" s="575"/>
      <c r="Q213" s="575"/>
      <c r="R213" s="578"/>
      <c r="S213" s="578"/>
      <c r="T213" s="578"/>
      <c r="U213" s="578"/>
      <c r="V213" s="582"/>
      <c r="W213" s="578"/>
      <c r="X213" s="575"/>
      <c r="Y213" s="575"/>
      <c r="Z213" s="575"/>
    </row>
    <row r="214" ht="21.0" customHeight="1">
      <c r="A214" s="575"/>
      <c r="B214" s="576"/>
      <c r="C214" s="576"/>
      <c r="D214" s="576"/>
      <c r="E214" s="576"/>
      <c r="F214" s="584"/>
      <c r="G214" s="584"/>
      <c r="H214" s="576"/>
      <c r="I214" s="579"/>
      <c r="J214" s="579"/>
      <c r="K214" s="578"/>
      <c r="L214" s="578"/>
      <c r="M214" s="578"/>
      <c r="N214" s="578"/>
      <c r="O214" s="575"/>
      <c r="P214" s="575"/>
      <c r="Q214" s="575"/>
      <c r="R214" s="578"/>
      <c r="S214" s="578"/>
      <c r="T214" s="578"/>
      <c r="U214" s="578"/>
      <c r="V214" s="582"/>
      <c r="W214" s="578"/>
      <c r="X214" s="575"/>
      <c r="Y214" s="575"/>
      <c r="Z214" s="575"/>
    </row>
    <row r="215" ht="21.0" customHeight="1">
      <c r="A215" s="575"/>
      <c r="B215" s="576"/>
      <c r="C215" s="576"/>
      <c r="D215" s="576"/>
      <c r="E215" s="576"/>
      <c r="F215" s="584"/>
      <c r="G215" s="584"/>
      <c r="H215" s="576"/>
      <c r="I215" s="579"/>
      <c r="J215" s="579"/>
      <c r="K215" s="578"/>
      <c r="L215" s="578"/>
      <c r="M215" s="578"/>
      <c r="N215" s="578"/>
      <c r="O215" s="575"/>
      <c r="P215" s="575"/>
      <c r="Q215" s="575"/>
      <c r="R215" s="578"/>
      <c r="S215" s="578"/>
      <c r="T215" s="578"/>
      <c r="U215" s="578"/>
      <c r="V215" s="582"/>
      <c r="W215" s="578"/>
      <c r="X215" s="575"/>
      <c r="Y215" s="575"/>
      <c r="Z215" s="575"/>
    </row>
    <row r="216" ht="21.0" customHeight="1">
      <c r="A216" s="575"/>
      <c r="B216" s="576"/>
      <c r="C216" s="576"/>
      <c r="D216" s="576"/>
      <c r="E216" s="576"/>
      <c r="F216" s="584"/>
      <c r="G216" s="584"/>
      <c r="H216" s="576"/>
      <c r="I216" s="579"/>
      <c r="J216" s="579"/>
      <c r="K216" s="578"/>
      <c r="L216" s="578"/>
      <c r="M216" s="578"/>
      <c r="N216" s="578"/>
      <c r="O216" s="575"/>
      <c r="P216" s="575"/>
      <c r="Q216" s="575"/>
      <c r="R216" s="578"/>
      <c r="S216" s="578"/>
      <c r="T216" s="578"/>
      <c r="U216" s="578"/>
      <c r="V216" s="582"/>
      <c r="W216" s="578"/>
      <c r="X216" s="575"/>
      <c r="Y216" s="575"/>
      <c r="Z216" s="575"/>
    </row>
    <row r="217" ht="21.0" customHeight="1">
      <c r="A217" s="575"/>
      <c r="B217" s="576"/>
      <c r="C217" s="576"/>
      <c r="D217" s="576"/>
      <c r="E217" s="576"/>
      <c r="F217" s="584"/>
      <c r="G217" s="584"/>
      <c r="H217" s="576"/>
      <c r="I217" s="579"/>
      <c r="J217" s="579"/>
      <c r="K217" s="578"/>
      <c r="L217" s="578"/>
      <c r="M217" s="578"/>
      <c r="N217" s="578"/>
      <c r="O217" s="575"/>
      <c r="P217" s="575"/>
      <c r="Q217" s="575"/>
      <c r="R217" s="578"/>
      <c r="S217" s="578"/>
      <c r="T217" s="578"/>
      <c r="U217" s="578"/>
      <c r="V217" s="582"/>
      <c r="W217" s="578"/>
      <c r="X217" s="575"/>
      <c r="Y217" s="575"/>
      <c r="Z217" s="575"/>
    </row>
    <row r="218" ht="21.0" customHeight="1">
      <c r="A218" s="575"/>
      <c r="B218" s="576"/>
      <c r="C218" s="576"/>
      <c r="D218" s="576"/>
      <c r="E218" s="576"/>
      <c r="F218" s="584"/>
      <c r="G218" s="584"/>
      <c r="H218" s="576"/>
      <c r="I218" s="579"/>
      <c r="J218" s="579"/>
      <c r="K218" s="578"/>
      <c r="L218" s="578"/>
      <c r="M218" s="578"/>
      <c r="N218" s="578"/>
      <c r="O218" s="575"/>
      <c r="P218" s="575"/>
      <c r="Q218" s="575"/>
      <c r="R218" s="578"/>
      <c r="S218" s="578"/>
      <c r="T218" s="578"/>
      <c r="U218" s="578"/>
      <c r="V218" s="582"/>
      <c r="W218" s="578"/>
      <c r="X218" s="575"/>
      <c r="Y218" s="575"/>
      <c r="Z218" s="575"/>
    </row>
    <row r="219" ht="21.0" customHeight="1">
      <c r="A219" s="575"/>
      <c r="B219" s="576"/>
      <c r="C219" s="576"/>
      <c r="D219" s="576"/>
      <c r="E219" s="576"/>
      <c r="F219" s="584"/>
      <c r="G219" s="584"/>
      <c r="H219" s="576"/>
      <c r="I219" s="579"/>
      <c r="J219" s="579"/>
      <c r="K219" s="578"/>
      <c r="L219" s="578"/>
      <c r="M219" s="578"/>
      <c r="N219" s="578"/>
      <c r="O219" s="575"/>
      <c r="P219" s="575"/>
      <c r="Q219" s="575"/>
      <c r="R219" s="578"/>
      <c r="S219" s="578"/>
      <c r="T219" s="578"/>
      <c r="U219" s="578"/>
      <c r="V219" s="582"/>
      <c r="W219" s="578"/>
      <c r="X219" s="575"/>
      <c r="Y219" s="575"/>
      <c r="Z219" s="575"/>
    </row>
    <row r="220" ht="21.0" customHeight="1">
      <c r="A220" s="575"/>
      <c r="B220" s="576"/>
      <c r="C220" s="576"/>
      <c r="D220" s="576"/>
      <c r="E220" s="576"/>
      <c r="F220" s="584"/>
      <c r="G220" s="584"/>
      <c r="H220" s="576"/>
      <c r="I220" s="579"/>
      <c r="J220" s="579"/>
      <c r="K220" s="578"/>
      <c r="L220" s="578"/>
      <c r="M220" s="578"/>
      <c r="N220" s="578"/>
      <c r="O220" s="575"/>
      <c r="P220" s="575"/>
      <c r="Q220" s="575"/>
      <c r="R220" s="578"/>
      <c r="S220" s="578"/>
      <c r="T220" s="578"/>
      <c r="U220" s="578"/>
      <c r="V220" s="582"/>
      <c r="W220" s="578"/>
      <c r="X220" s="575"/>
      <c r="Y220" s="575"/>
      <c r="Z220" s="575"/>
    </row>
    <row r="221" ht="21.0" customHeight="1">
      <c r="A221" s="575"/>
      <c r="B221" s="576"/>
      <c r="C221" s="576"/>
      <c r="D221" s="576"/>
      <c r="E221" s="576"/>
      <c r="F221" s="584"/>
      <c r="G221" s="584"/>
      <c r="H221" s="576"/>
      <c r="I221" s="579"/>
      <c r="J221" s="579"/>
      <c r="K221" s="578"/>
      <c r="L221" s="578"/>
      <c r="M221" s="578"/>
      <c r="N221" s="578"/>
      <c r="O221" s="575"/>
      <c r="P221" s="575"/>
      <c r="Q221" s="575"/>
      <c r="R221" s="578"/>
      <c r="S221" s="578"/>
      <c r="T221" s="578"/>
      <c r="U221" s="578"/>
      <c r="V221" s="582"/>
      <c r="W221" s="578"/>
      <c r="X221" s="575"/>
      <c r="Y221" s="575"/>
      <c r="Z221" s="575"/>
    </row>
    <row r="222" ht="21.0" customHeight="1">
      <c r="A222" s="575"/>
      <c r="B222" s="576"/>
      <c r="C222" s="576"/>
      <c r="D222" s="576"/>
      <c r="E222" s="576"/>
      <c r="F222" s="584"/>
      <c r="G222" s="584"/>
      <c r="H222" s="576"/>
      <c r="I222" s="579"/>
      <c r="J222" s="579"/>
      <c r="K222" s="578"/>
      <c r="L222" s="578"/>
      <c r="M222" s="578"/>
      <c r="N222" s="578"/>
      <c r="O222" s="575"/>
      <c r="P222" s="575"/>
      <c r="Q222" s="575"/>
      <c r="R222" s="578"/>
      <c r="S222" s="578"/>
      <c r="T222" s="578"/>
      <c r="U222" s="578"/>
      <c r="V222" s="582"/>
      <c r="W222" s="578"/>
      <c r="X222" s="575"/>
      <c r="Y222" s="575"/>
      <c r="Z222" s="575"/>
    </row>
    <row r="223" ht="21.0" customHeight="1">
      <c r="A223" s="575"/>
      <c r="B223" s="576"/>
      <c r="C223" s="576"/>
      <c r="D223" s="576"/>
      <c r="E223" s="576"/>
      <c r="F223" s="584"/>
      <c r="G223" s="584"/>
      <c r="H223" s="576"/>
      <c r="I223" s="579"/>
      <c r="J223" s="579"/>
      <c r="K223" s="578"/>
      <c r="L223" s="578"/>
      <c r="M223" s="578"/>
      <c r="N223" s="578"/>
      <c r="O223" s="575"/>
      <c r="P223" s="575"/>
      <c r="Q223" s="575"/>
      <c r="R223" s="578"/>
      <c r="S223" s="578"/>
      <c r="T223" s="578"/>
      <c r="U223" s="578"/>
      <c r="V223" s="582"/>
      <c r="W223" s="578"/>
      <c r="X223" s="575"/>
      <c r="Y223" s="575"/>
      <c r="Z223" s="575"/>
    </row>
    <row r="224" ht="21.0" customHeight="1">
      <c r="A224" s="575"/>
      <c r="B224" s="576"/>
      <c r="C224" s="576"/>
      <c r="D224" s="576"/>
      <c r="E224" s="576"/>
      <c r="F224" s="584"/>
      <c r="G224" s="584"/>
      <c r="H224" s="576"/>
      <c r="I224" s="579"/>
      <c r="J224" s="579"/>
      <c r="K224" s="578"/>
      <c r="L224" s="578"/>
      <c r="M224" s="578"/>
      <c r="N224" s="578"/>
      <c r="O224" s="575"/>
      <c r="P224" s="575"/>
      <c r="Q224" s="575"/>
      <c r="R224" s="578"/>
      <c r="S224" s="578"/>
      <c r="T224" s="578"/>
      <c r="U224" s="578"/>
      <c r="V224" s="582"/>
      <c r="W224" s="578"/>
      <c r="X224" s="575"/>
      <c r="Y224" s="575"/>
      <c r="Z224" s="575"/>
    </row>
    <row r="225" ht="21.0" customHeight="1">
      <c r="A225" s="575"/>
      <c r="B225" s="576"/>
      <c r="C225" s="576"/>
      <c r="D225" s="576"/>
      <c r="E225" s="576"/>
      <c r="F225" s="584"/>
      <c r="G225" s="584"/>
      <c r="H225" s="576"/>
      <c r="I225" s="579"/>
      <c r="J225" s="579"/>
      <c r="K225" s="578"/>
      <c r="L225" s="578"/>
      <c r="M225" s="578"/>
      <c r="N225" s="578"/>
      <c r="O225" s="575"/>
      <c r="P225" s="575"/>
      <c r="Q225" s="575"/>
      <c r="R225" s="578"/>
      <c r="S225" s="578"/>
      <c r="T225" s="578"/>
      <c r="U225" s="578"/>
      <c r="V225" s="582"/>
      <c r="W225" s="578"/>
      <c r="X225" s="575"/>
      <c r="Y225" s="575"/>
      <c r="Z225" s="575"/>
    </row>
    <row r="226" ht="21.0" customHeight="1">
      <c r="A226" s="575"/>
      <c r="B226" s="576"/>
      <c r="C226" s="576"/>
      <c r="D226" s="576"/>
      <c r="E226" s="576"/>
      <c r="F226" s="584"/>
      <c r="G226" s="584"/>
      <c r="H226" s="576"/>
      <c r="I226" s="579"/>
      <c r="J226" s="579"/>
      <c r="K226" s="578"/>
      <c r="L226" s="578"/>
      <c r="M226" s="578"/>
      <c r="N226" s="578"/>
      <c r="O226" s="575"/>
      <c r="P226" s="575"/>
      <c r="Q226" s="575"/>
      <c r="R226" s="578"/>
      <c r="S226" s="578"/>
      <c r="T226" s="578"/>
      <c r="U226" s="578"/>
      <c r="V226" s="582"/>
      <c r="W226" s="578"/>
      <c r="X226" s="575"/>
      <c r="Y226" s="575"/>
      <c r="Z226" s="575"/>
    </row>
    <row r="227" ht="21.0" customHeight="1">
      <c r="A227" s="575"/>
      <c r="B227" s="576"/>
      <c r="C227" s="576"/>
      <c r="D227" s="576"/>
      <c r="E227" s="576"/>
      <c r="F227" s="584"/>
      <c r="G227" s="584"/>
      <c r="H227" s="576"/>
      <c r="I227" s="579"/>
      <c r="J227" s="579"/>
      <c r="K227" s="578"/>
      <c r="L227" s="578"/>
      <c r="M227" s="578"/>
      <c r="N227" s="578"/>
      <c r="O227" s="575"/>
      <c r="P227" s="575"/>
      <c r="Q227" s="575"/>
      <c r="R227" s="578"/>
      <c r="S227" s="578"/>
      <c r="T227" s="578"/>
      <c r="U227" s="578"/>
      <c r="V227" s="582"/>
      <c r="W227" s="578"/>
      <c r="X227" s="575"/>
      <c r="Y227" s="575"/>
      <c r="Z227" s="575"/>
    </row>
    <row r="228" ht="21.0" customHeight="1">
      <c r="A228" s="575"/>
      <c r="B228" s="576"/>
      <c r="C228" s="576"/>
      <c r="D228" s="576"/>
      <c r="E228" s="576"/>
      <c r="F228" s="584"/>
      <c r="G228" s="584"/>
      <c r="H228" s="576"/>
      <c r="I228" s="579"/>
      <c r="J228" s="579"/>
      <c r="K228" s="578"/>
      <c r="L228" s="578"/>
      <c r="M228" s="578"/>
      <c r="N228" s="578"/>
      <c r="O228" s="575"/>
      <c r="P228" s="575"/>
      <c r="Q228" s="575"/>
      <c r="R228" s="578"/>
      <c r="S228" s="578"/>
      <c r="T228" s="578"/>
      <c r="U228" s="578"/>
      <c r="V228" s="582"/>
      <c r="W228" s="578"/>
      <c r="X228" s="575"/>
      <c r="Y228" s="575"/>
      <c r="Z228" s="575"/>
    </row>
    <row r="229" ht="21.0" customHeight="1">
      <c r="A229" s="575"/>
      <c r="B229" s="576"/>
      <c r="C229" s="576"/>
      <c r="D229" s="576"/>
      <c r="E229" s="576"/>
      <c r="F229" s="584"/>
      <c r="G229" s="584"/>
      <c r="H229" s="576"/>
      <c r="I229" s="579"/>
      <c r="J229" s="579"/>
      <c r="K229" s="578"/>
      <c r="L229" s="578"/>
      <c r="M229" s="578"/>
      <c r="N229" s="578"/>
      <c r="O229" s="575"/>
      <c r="P229" s="575"/>
      <c r="Q229" s="575"/>
      <c r="R229" s="578"/>
      <c r="S229" s="578"/>
      <c r="T229" s="578"/>
      <c r="U229" s="578"/>
      <c r="V229" s="582"/>
      <c r="W229" s="578"/>
      <c r="X229" s="575"/>
      <c r="Y229" s="575"/>
      <c r="Z229" s="575"/>
    </row>
    <row r="230" ht="21.0" customHeight="1">
      <c r="A230" s="575"/>
      <c r="B230" s="576"/>
      <c r="C230" s="576"/>
      <c r="D230" s="576"/>
      <c r="E230" s="576"/>
      <c r="F230" s="584"/>
      <c r="G230" s="584"/>
      <c r="H230" s="576"/>
      <c r="I230" s="579"/>
      <c r="J230" s="579"/>
      <c r="K230" s="578"/>
      <c r="L230" s="578"/>
      <c r="M230" s="578"/>
      <c r="N230" s="578"/>
      <c r="O230" s="575"/>
      <c r="P230" s="575"/>
      <c r="Q230" s="575"/>
      <c r="R230" s="578"/>
      <c r="S230" s="578"/>
      <c r="T230" s="578"/>
      <c r="U230" s="578"/>
      <c r="V230" s="582"/>
      <c r="W230" s="578"/>
      <c r="X230" s="575"/>
      <c r="Y230" s="575"/>
      <c r="Z230" s="575"/>
    </row>
    <row r="231" ht="21.0" customHeight="1">
      <c r="A231" s="575"/>
      <c r="B231" s="576"/>
      <c r="C231" s="576"/>
      <c r="D231" s="576"/>
      <c r="E231" s="576"/>
      <c r="F231" s="584"/>
      <c r="G231" s="584"/>
      <c r="H231" s="576"/>
      <c r="I231" s="579"/>
      <c r="J231" s="579"/>
      <c r="K231" s="578"/>
      <c r="L231" s="578"/>
      <c r="M231" s="578"/>
      <c r="N231" s="578"/>
      <c r="O231" s="575"/>
      <c r="P231" s="575"/>
      <c r="Q231" s="575"/>
      <c r="R231" s="578"/>
      <c r="S231" s="578"/>
      <c r="T231" s="578"/>
      <c r="U231" s="578"/>
      <c r="V231" s="582"/>
      <c r="W231" s="578"/>
      <c r="X231" s="575"/>
      <c r="Y231" s="575"/>
      <c r="Z231" s="575"/>
    </row>
    <row r="232" ht="21.0" customHeight="1">
      <c r="A232" s="575"/>
      <c r="B232" s="576"/>
      <c r="C232" s="576"/>
      <c r="D232" s="576"/>
      <c r="E232" s="576"/>
      <c r="F232" s="584"/>
      <c r="G232" s="584"/>
      <c r="H232" s="576"/>
      <c r="I232" s="579"/>
      <c r="J232" s="579"/>
      <c r="K232" s="578"/>
      <c r="L232" s="578"/>
      <c r="M232" s="578"/>
      <c r="N232" s="578"/>
      <c r="O232" s="575"/>
      <c r="P232" s="575"/>
      <c r="Q232" s="575"/>
      <c r="R232" s="578"/>
      <c r="S232" s="578"/>
      <c r="T232" s="578"/>
      <c r="U232" s="578"/>
      <c r="V232" s="582"/>
      <c r="W232" s="578"/>
      <c r="X232" s="575"/>
      <c r="Y232" s="575"/>
      <c r="Z232" s="575"/>
    </row>
    <row r="233" ht="21.0" customHeight="1">
      <c r="A233" s="575"/>
      <c r="B233" s="576"/>
      <c r="C233" s="576"/>
      <c r="D233" s="576"/>
      <c r="E233" s="576"/>
      <c r="F233" s="584"/>
      <c r="G233" s="584"/>
      <c r="H233" s="576"/>
      <c r="I233" s="579"/>
      <c r="J233" s="579"/>
      <c r="K233" s="578"/>
      <c r="L233" s="578"/>
      <c r="M233" s="578"/>
      <c r="N233" s="578"/>
      <c r="O233" s="575"/>
      <c r="P233" s="575"/>
      <c r="Q233" s="575"/>
      <c r="R233" s="578"/>
      <c r="S233" s="578"/>
      <c r="T233" s="578"/>
      <c r="U233" s="578"/>
      <c r="V233" s="582"/>
      <c r="W233" s="578"/>
      <c r="X233" s="575"/>
      <c r="Y233" s="575"/>
      <c r="Z233" s="575"/>
    </row>
    <row r="234" ht="21.0" customHeight="1">
      <c r="A234" s="575"/>
      <c r="B234" s="576"/>
      <c r="C234" s="601"/>
      <c r="D234" s="576"/>
      <c r="E234" s="601"/>
      <c r="F234" s="602"/>
      <c r="G234" s="602"/>
      <c r="H234" s="601"/>
      <c r="I234" s="579"/>
      <c r="J234" s="579"/>
      <c r="K234" s="578"/>
      <c r="L234" s="578"/>
      <c r="M234" s="578"/>
      <c r="N234" s="578"/>
      <c r="O234" s="575"/>
      <c r="P234" s="575"/>
      <c r="Q234" s="575"/>
      <c r="R234" s="578"/>
      <c r="S234" s="578"/>
      <c r="T234" s="578"/>
      <c r="U234" s="578"/>
      <c r="V234" s="582"/>
      <c r="W234" s="578"/>
      <c r="X234" s="575"/>
      <c r="Y234" s="575"/>
      <c r="Z234" s="575"/>
    </row>
    <row r="235" ht="21.0" customHeight="1">
      <c r="A235" s="575"/>
      <c r="B235" s="601"/>
      <c r="C235" s="601"/>
      <c r="D235" s="601"/>
      <c r="E235" s="601"/>
      <c r="F235" s="602"/>
      <c r="G235" s="602"/>
      <c r="H235" s="601"/>
      <c r="I235" s="579"/>
      <c r="J235" s="579"/>
      <c r="K235" s="578"/>
      <c r="L235" s="578"/>
      <c r="M235" s="578"/>
      <c r="N235" s="578"/>
      <c r="O235" s="575"/>
      <c r="P235" s="575"/>
      <c r="Q235" s="575"/>
      <c r="R235" s="578"/>
      <c r="S235" s="578"/>
      <c r="T235" s="578"/>
      <c r="U235" s="578"/>
      <c r="V235" s="582"/>
      <c r="W235" s="578"/>
      <c r="X235" s="575"/>
      <c r="Y235" s="575"/>
      <c r="Z235" s="575"/>
    </row>
    <row r="236" ht="21.0" customHeight="1">
      <c r="A236" s="575"/>
      <c r="B236" s="601"/>
      <c r="C236" s="601"/>
      <c r="D236" s="601"/>
      <c r="E236" s="601"/>
      <c r="F236" s="602"/>
      <c r="G236" s="602"/>
      <c r="H236" s="601"/>
      <c r="I236" s="579"/>
      <c r="J236" s="579"/>
      <c r="K236" s="578"/>
      <c r="L236" s="578"/>
      <c r="M236" s="578"/>
      <c r="N236" s="578"/>
      <c r="O236" s="575"/>
      <c r="P236" s="575"/>
      <c r="Q236" s="575"/>
      <c r="R236" s="578"/>
      <c r="S236" s="578"/>
      <c r="T236" s="578"/>
      <c r="U236" s="578"/>
      <c r="V236" s="582"/>
      <c r="W236" s="578"/>
      <c r="X236" s="575"/>
      <c r="Y236" s="575"/>
      <c r="Z236" s="575"/>
    </row>
    <row r="237" ht="21.0" customHeight="1">
      <c r="A237" s="575"/>
      <c r="B237" s="601"/>
      <c r="C237" s="601"/>
      <c r="D237" s="601"/>
      <c r="E237" s="601"/>
      <c r="F237" s="602"/>
      <c r="G237" s="602"/>
      <c r="H237" s="601"/>
      <c r="I237" s="579"/>
      <c r="J237" s="579"/>
      <c r="K237" s="578"/>
      <c r="L237" s="578"/>
      <c r="M237" s="578"/>
      <c r="N237" s="578"/>
      <c r="O237" s="575"/>
      <c r="P237" s="575"/>
      <c r="Q237" s="575"/>
      <c r="R237" s="578"/>
      <c r="S237" s="578"/>
      <c r="T237" s="578"/>
      <c r="U237" s="578"/>
      <c r="V237" s="582"/>
      <c r="W237" s="578"/>
      <c r="X237" s="575"/>
      <c r="Y237" s="575"/>
      <c r="Z237" s="575"/>
    </row>
    <row r="238" ht="21.0" customHeight="1">
      <c r="A238" s="575"/>
      <c r="B238" s="601"/>
      <c r="C238" s="601"/>
      <c r="D238" s="601"/>
      <c r="E238" s="601"/>
      <c r="F238" s="602"/>
      <c r="G238" s="602"/>
      <c r="H238" s="601"/>
      <c r="I238" s="579"/>
      <c r="J238" s="579"/>
      <c r="K238" s="578"/>
      <c r="L238" s="578"/>
      <c r="M238" s="578"/>
      <c r="N238" s="578"/>
      <c r="O238" s="575"/>
      <c r="P238" s="575"/>
      <c r="Q238" s="575"/>
      <c r="R238" s="578"/>
      <c r="S238" s="578"/>
      <c r="T238" s="578"/>
      <c r="U238" s="578"/>
      <c r="V238" s="582"/>
      <c r="W238" s="578"/>
      <c r="X238" s="575"/>
      <c r="Y238" s="575"/>
      <c r="Z238" s="575"/>
    </row>
    <row r="239" ht="21.0" customHeight="1">
      <c r="A239" s="575"/>
      <c r="B239" s="601"/>
      <c r="C239" s="601"/>
      <c r="D239" s="601"/>
      <c r="E239" s="601"/>
      <c r="F239" s="602"/>
      <c r="G239" s="602"/>
      <c r="H239" s="601"/>
      <c r="I239" s="579"/>
      <c r="J239" s="579"/>
      <c r="K239" s="578"/>
      <c r="L239" s="578"/>
      <c r="M239" s="578"/>
      <c r="N239" s="578"/>
      <c r="O239" s="575"/>
      <c r="P239" s="575"/>
      <c r="Q239" s="575"/>
      <c r="R239" s="578"/>
      <c r="S239" s="578"/>
      <c r="T239" s="578"/>
      <c r="U239" s="578"/>
      <c r="V239" s="582"/>
      <c r="W239" s="578"/>
      <c r="X239" s="575"/>
      <c r="Y239" s="575"/>
      <c r="Z239" s="575"/>
    </row>
    <row r="240" ht="21.0" customHeight="1">
      <c r="A240" s="575"/>
      <c r="B240" s="601"/>
      <c r="C240" s="601"/>
      <c r="D240" s="601"/>
      <c r="E240" s="601"/>
      <c r="F240" s="602"/>
      <c r="G240" s="602"/>
      <c r="H240" s="601"/>
      <c r="I240" s="579"/>
      <c r="J240" s="579"/>
      <c r="K240" s="578"/>
      <c r="L240" s="578"/>
      <c r="M240" s="578"/>
      <c r="N240" s="578"/>
      <c r="O240" s="575"/>
      <c r="P240" s="575"/>
      <c r="Q240" s="575"/>
      <c r="R240" s="578"/>
      <c r="S240" s="578"/>
      <c r="T240" s="578"/>
      <c r="U240" s="578"/>
      <c r="V240" s="582"/>
      <c r="W240" s="578"/>
      <c r="X240" s="575"/>
      <c r="Y240" s="575"/>
      <c r="Z240" s="575"/>
    </row>
    <row r="241" ht="21.0" customHeight="1">
      <c r="A241" s="575"/>
      <c r="B241" s="601"/>
      <c r="C241" s="601"/>
      <c r="D241" s="601"/>
      <c r="E241" s="601"/>
      <c r="F241" s="602"/>
      <c r="G241" s="602"/>
      <c r="H241" s="601"/>
      <c r="I241" s="579"/>
      <c r="J241" s="579"/>
      <c r="K241" s="578"/>
      <c r="L241" s="578"/>
      <c r="M241" s="578"/>
      <c r="N241" s="578"/>
      <c r="O241" s="575"/>
      <c r="P241" s="575"/>
      <c r="Q241" s="575"/>
      <c r="R241" s="578"/>
      <c r="S241" s="578"/>
      <c r="T241" s="578"/>
      <c r="U241" s="578"/>
      <c r="V241" s="582"/>
      <c r="W241" s="578"/>
      <c r="X241" s="575"/>
      <c r="Y241" s="575"/>
      <c r="Z241" s="575"/>
    </row>
    <row r="242" ht="21.0" customHeight="1">
      <c r="A242" s="575"/>
      <c r="B242" s="601"/>
      <c r="C242" s="601"/>
      <c r="D242" s="601"/>
      <c r="E242" s="601"/>
      <c r="F242" s="602"/>
      <c r="G242" s="602"/>
      <c r="H242" s="601"/>
      <c r="I242" s="579"/>
      <c r="J242" s="579"/>
      <c r="K242" s="578"/>
      <c r="L242" s="578"/>
      <c r="M242" s="578"/>
      <c r="N242" s="578"/>
      <c r="O242" s="575"/>
      <c r="P242" s="575"/>
      <c r="Q242" s="575"/>
      <c r="R242" s="578"/>
      <c r="S242" s="578"/>
      <c r="T242" s="578"/>
      <c r="U242" s="578"/>
      <c r="V242" s="582"/>
      <c r="W242" s="578"/>
      <c r="X242" s="575"/>
      <c r="Y242" s="575"/>
      <c r="Z242" s="575"/>
    </row>
    <row r="243" ht="21.0" customHeight="1">
      <c r="A243" s="575"/>
      <c r="B243" s="601"/>
      <c r="C243" s="601"/>
      <c r="D243" s="601"/>
      <c r="E243" s="601"/>
      <c r="F243" s="602"/>
      <c r="G243" s="602"/>
      <c r="H243" s="601"/>
      <c r="I243" s="579"/>
      <c r="J243" s="579"/>
      <c r="K243" s="578"/>
      <c r="L243" s="578"/>
      <c r="M243" s="578"/>
      <c r="N243" s="578"/>
      <c r="O243" s="575"/>
      <c r="P243" s="575"/>
      <c r="Q243" s="575"/>
      <c r="R243" s="578"/>
      <c r="S243" s="578"/>
      <c r="T243" s="578"/>
      <c r="U243" s="578"/>
      <c r="V243" s="582"/>
      <c r="W243" s="578"/>
      <c r="X243" s="575"/>
      <c r="Y243" s="575"/>
      <c r="Z243" s="575"/>
    </row>
    <row r="244" ht="21.0" customHeight="1">
      <c r="A244" s="575"/>
      <c r="B244" s="601"/>
      <c r="C244" s="601"/>
      <c r="D244" s="601"/>
      <c r="E244" s="601"/>
      <c r="F244" s="602"/>
      <c r="G244" s="602"/>
      <c r="H244" s="601"/>
      <c r="I244" s="579"/>
      <c r="J244" s="579"/>
      <c r="K244" s="578"/>
      <c r="L244" s="578"/>
      <c r="M244" s="578"/>
      <c r="N244" s="578"/>
      <c r="O244" s="575"/>
      <c r="P244" s="575"/>
      <c r="Q244" s="575"/>
      <c r="R244" s="578"/>
      <c r="S244" s="578"/>
      <c r="T244" s="578"/>
      <c r="U244" s="578"/>
      <c r="V244" s="582"/>
      <c r="W244" s="578"/>
      <c r="X244" s="575"/>
      <c r="Y244" s="575"/>
      <c r="Z244" s="575"/>
    </row>
    <row r="245" ht="21.0" customHeight="1">
      <c r="A245" s="575"/>
      <c r="B245" s="601"/>
      <c r="C245" s="601"/>
      <c r="D245" s="601"/>
      <c r="E245" s="601"/>
      <c r="F245" s="602"/>
      <c r="G245" s="602"/>
      <c r="H245" s="601"/>
      <c r="I245" s="579"/>
      <c r="J245" s="579"/>
      <c r="K245" s="578"/>
      <c r="L245" s="578"/>
      <c r="M245" s="578"/>
      <c r="N245" s="578"/>
      <c r="O245" s="575"/>
      <c r="P245" s="575"/>
      <c r="Q245" s="575"/>
      <c r="R245" s="578"/>
      <c r="S245" s="578"/>
      <c r="T245" s="578"/>
      <c r="U245" s="578"/>
      <c r="V245" s="582"/>
      <c r="W245" s="578"/>
      <c r="X245" s="575"/>
      <c r="Y245" s="575"/>
      <c r="Z245" s="575"/>
    </row>
    <row r="246" ht="21.0" customHeight="1">
      <c r="A246" s="575"/>
      <c r="B246" s="601"/>
      <c r="C246" s="601"/>
      <c r="D246" s="601"/>
      <c r="E246" s="601"/>
      <c r="F246" s="602"/>
      <c r="G246" s="602"/>
      <c r="H246" s="601"/>
      <c r="I246" s="579"/>
      <c r="J246" s="579"/>
      <c r="K246" s="578"/>
      <c r="L246" s="578"/>
      <c r="M246" s="578"/>
      <c r="N246" s="578"/>
      <c r="O246" s="575"/>
      <c r="P246" s="575"/>
      <c r="Q246" s="575"/>
      <c r="R246" s="578"/>
      <c r="S246" s="578"/>
      <c r="T246" s="578"/>
      <c r="U246" s="578"/>
      <c r="V246" s="582"/>
      <c r="W246" s="578"/>
      <c r="X246" s="575"/>
      <c r="Y246" s="575"/>
      <c r="Z246" s="575"/>
    </row>
    <row r="247" ht="21.0" customHeight="1">
      <c r="A247" s="575"/>
      <c r="B247" s="601"/>
      <c r="C247" s="601"/>
      <c r="D247" s="601"/>
      <c r="E247" s="601"/>
      <c r="F247" s="602"/>
      <c r="G247" s="602"/>
      <c r="H247" s="601"/>
      <c r="I247" s="579"/>
      <c r="J247" s="579"/>
      <c r="K247" s="578"/>
      <c r="L247" s="578"/>
      <c r="M247" s="578"/>
      <c r="N247" s="578"/>
      <c r="O247" s="575"/>
      <c r="P247" s="575"/>
      <c r="Q247" s="575"/>
      <c r="R247" s="578"/>
      <c r="S247" s="578"/>
      <c r="T247" s="578"/>
      <c r="U247" s="578"/>
      <c r="V247" s="582"/>
      <c r="W247" s="578"/>
      <c r="X247" s="575"/>
      <c r="Y247" s="575"/>
      <c r="Z247" s="575"/>
    </row>
    <row r="248" ht="21.0" customHeight="1">
      <c r="A248" s="575"/>
      <c r="B248" s="601"/>
      <c r="C248" s="601"/>
      <c r="D248" s="601"/>
      <c r="E248" s="601"/>
      <c r="F248" s="602"/>
      <c r="G248" s="602"/>
      <c r="H248" s="601"/>
      <c r="I248" s="579"/>
      <c r="J248" s="579"/>
      <c r="K248" s="578"/>
      <c r="L248" s="578"/>
      <c r="M248" s="578"/>
      <c r="N248" s="578"/>
      <c r="O248" s="575"/>
      <c r="P248" s="575"/>
      <c r="Q248" s="575"/>
      <c r="R248" s="578"/>
      <c r="S248" s="578"/>
      <c r="T248" s="578"/>
      <c r="U248" s="578"/>
      <c r="V248" s="582"/>
      <c r="W248" s="578"/>
      <c r="X248" s="575"/>
      <c r="Y248" s="575"/>
      <c r="Z248" s="575"/>
    </row>
    <row r="249" ht="21.0" customHeight="1">
      <c r="A249" s="575"/>
      <c r="B249" s="601"/>
      <c r="C249" s="601"/>
      <c r="D249" s="601"/>
      <c r="E249" s="601"/>
      <c r="F249" s="602"/>
      <c r="G249" s="602"/>
      <c r="H249" s="601"/>
      <c r="I249" s="579"/>
      <c r="J249" s="579"/>
      <c r="K249" s="578"/>
      <c r="L249" s="578"/>
      <c r="M249" s="578"/>
      <c r="N249" s="578"/>
      <c r="O249" s="575"/>
      <c r="P249" s="575"/>
      <c r="Q249" s="575"/>
      <c r="R249" s="578"/>
      <c r="S249" s="578"/>
      <c r="T249" s="578"/>
      <c r="U249" s="578"/>
      <c r="V249" s="582"/>
      <c r="W249" s="578"/>
      <c r="X249" s="575"/>
      <c r="Y249" s="575"/>
      <c r="Z249" s="575"/>
    </row>
    <row r="250" ht="21.0" customHeight="1">
      <c r="A250" s="575"/>
      <c r="B250" s="601"/>
      <c r="C250" s="601"/>
      <c r="D250" s="601"/>
      <c r="E250" s="601"/>
      <c r="F250" s="602"/>
      <c r="G250" s="602"/>
      <c r="H250" s="601"/>
      <c r="I250" s="579"/>
      <c r="J250" s="579"/>
      <c r="K250" s="578"/>
      <c r="L250" s="578"/>
      <c r="M250" s="578"/>
      <c r="N250" s="578"/>
      <c r="O250" s="575"/>
      <c r="P250" s="575"/>
      <c r="Q250" s="575"/>
      <c r="R250" s="578"/>
      <c r="S250" s="578"/>
      <c r="T250" s="578"/>
      <c r="U250" s="578"/>
      <c r="V250" s="582"/>
      <c r="W250" s="578"/>
      <c r="X250" s="575"/>
      <c r="Y250" s="575"/>
      <c r="Z250" s="575"/>
    </row>
    <row r="251" ht="21.0" customHeight="1">
      <c r="A251" s="575"/>
      <c r="B251" s="601"/>
      <c r="C251" s="601"/>
      <c r="D251" s="601"/>
      <c r="E251" s="601"/>
      <c r="F251" s="602"/>
      <c r="G251" s="602"/>
      <c r="H251" s="601"/>
      <c r="I251" s="579"/>
      <c r="J251" s="579"/>
      <c r="K251" s="578"/>
      <c r="L251" s="578"/>
      <c r="M251" s="578"/>
      <c r="N251" s="578"/>
      <c r="O251" s="575"/>
      <c r="P251" s="575"/>
      <c r="Q251" s="575"/>
      <c r="R251" s="578"/>
      <c r="S251" s="578"/>
      <c r="T251" s="578"/>
      <c r="U251" s="578"/>
      <c r="V251" s="582"/>
      <c r="W251" s="578"/>
      <c r="X251" s="575"/>
      <c r="Y251" s="575"/>
      <c r="Z251" s="575"/>
    </row>
    <row r="252" ht="21.0" customHeight="1">
      <c r="A252" s="575"/>
      <c r="B252" s="601"/>
      <c r="C252" s="601"/>
      <c r="D252" s="601"/>
      <c r="E252" s="601"/>
      <c r="F252" s="602"/>
      <c r="G252" s="602"/>
      <c r="H252" s="601"/>
      <c r="I252" s="579"/>
      <c r="J252" s="579"/>
      <c r="K252" s="578"/>
      <c r="L252" s="578"/>
      <c r="M252" s="578"/>
      <c r="N252" s="578"/>
      <c r="O252" s="575"/>
      <c r="P252" s="575"/>
      <c r="Q252" s="575"/>
      <c r="R252" s="578"/>
      <c r="S252" s="578"/>
      <c r="T252" s="578"/>
      <c r="U252" s="578"/>
      <c r="V252" s="582"/>
      <c r="W252" s="578"/>
      <c r="X252" s="575"/>
      <c r="Y252" s="575"/>
      <c r="Z252" s="575"/>
    </row>
    <row r="253" ht="21.0" customHeight="1">
      <c r="A253" s="575"/>
      <c r="B253" s="603"/>
      <c r="C253" s="603"/>
      <c r="D253" s="603"/>
      <c r="E253" s="603"/>
      <c r="F253" s="604"/>
      <c r="G253" s="604"/>
      <c r="H253" s="603"/>
      <c r="I253" s="605"/>
      <c r="J253" s="605"/>
      <c r="K253" s="578"/>
      <c r="L253" s="578"/>
      <c r="M253" s="578"/>
      <c r="N253" s="578"/>
      <c r="O253" s="575"/>
      <c r="P253" s="575"/>
      <c r="Q253" s="575"/>
      <c r="R253" s="578"/>
      <c r="S253" s="578"/>
      <c r="T253" s="578"/>
      <c r="U253" s="578"/>
      <c r="V253" s="582"/>
      <c r="W253" s="578"/>
      <c r="X253" s="575"/>
      <c r="Y253" s="575"/>
      <c r="Z253" s="575"/>
    </row>
    <row r="254" ht="21.0" customHeight="1">
      <c r="A254" s="575"/>
      <c r="B254" s="603"/>
      <c r="C254" s="603"/>
      <c r="D254" s="603"/>
      <c r="E254" s="603"/>
      <c r="F254" s="604"/>
      <c r="G254" s="604"/>
      <c r="H254" s="603"/>
      <c r="I254" s="605"/>
      <c r="J254" s="605"/>
      <c r="K254" s="578"/>
      <c r="L254" s="578"/>
      <c r="M254" s="578"/>
      <c r="N254" s="578"/>
      <c r="O254" s="575"/>
      <c r="P254" s="575"/>
      <c r="Q254" s="575"/>
      <c r="R254" s="578"/>
      <c r="S254" s="578"/>
      <c r="T254" s="578"/>
      <c r="U254" s="578"/>
      <c r="V254" s="578"/>
      <c r="W254" s="578"/>
      <c r="X254" s="575"/>
      <c r="Y254" s="575"/>
      <c r="Z254" s="575"/>
    </row>
    <row r="255" ht="21.0" customHeight="1">
      <c r="A255" s="575"/>
      <c r="B255" s="603"/>
      <c r="C255" s="603"/>
      <c r="D255" s="603"/>
      <c r="E255" s="603"/>
      <c r="F255" s="604"/>
      <c r="G255" s="604"/>
      <c r="H255" s="603"/>
      <c r="I255" s="605"/>
      <c r="J255" s="605"/>
      <c r="K255" s="578"/>
      <c r="L255" s="578"/>
      <c r="M255" s="578"/>
      <c r="N255" s="578"/>
      <c r="O255" s="575"/>
      <c r="P255" s="575"/>
      <c r="Q255" s="575"/>
      <c r="R255" s="578"/>
      <c r="S255" s="578"/>
      <c r="T255" s="578"/>
      <c r="U255" s="578"/>
      <c r="V255" s="578"/>
      <c r="W255" s="578"/>
      <c r="X255" s="575"/>
      <c r="Y255" s="575"/>
      <c r="Z255" s="575"/>
    </row>
    <row r="256" ht="21.0" customHeight="1">
      <c r="A256" s="575"/>
      <c r="B256" s="603"/>
      <c r="C256" s="603"/>
      <c r="D256" s="603"/>
      <c r="E256" s="603"/>
      <c r="F256" s="604"/>
      <c r="G256" s="604"/>
      <c r="H256" s="603"/>
      <c r="I256" s="605"/>
      <c r="J256" s="605"/>
      <c r="K256" s="578"/>
      <c r="L256" s="578"/>
      <c r="M256" s="578"/>
      <c r="N256" s="578"/>
      <c r="O256" s="575"/>
      <c r="P256" s="575"/>
      <c r="Q256" s="575"/>
      <c r="R256" s="578"/>
      <c r="S256" s="578"/>
      <c r="T256" s="578"/>
      <c r="U256" s="578"/>
      <c r="V256" s="578"/>
      <c r="W256" s="578"/>
      <c r="X256" s="575"/>
      <c r="Y256" s="575"/>
      <c r="Z256" s="575"/>
    </row>
    <row r="257" ht="21.0" customHeight="1">
      <c r="A257" s="575"/>
      <c r="B257" s="603"/>
      <c r="C257" s="603"/>
      <c r="D257" s="603"/>
      <c r="E257" s="603"/>
      <c r="F257" s="604"/>
      <c r="G257" s="604"/>
      <c r="H257" s="603"/>
      <c r="I257" s="605"/>
      <c r="J257" s="605"/>
      <c r="K257" s="578"/>
      <c r="L257" s="578"/>
      <c r="M257" s="578"/>
      <c r="N257" s="578"/>
      <c r="O257" s="575"/>
      <c r="P257" s="575"/>
      <c r="Q257" s="575"/>
      <c r="R257" s="578"/>
      <c r="S257" s="578"/>
      <c r="T257" s="578"/>
      <c r="U257" s="578"/>
      <c r="V257" s="578"/>
      <c r="W257" s="578"/>
      <c r="X257" s="575"/>
      <c r="Y257" s="575"/>
      <c r="Z257" s="575"/>
    </row>
    <row r="258" ht="21.0" customHeight="1">
      <c r="A258" s="575"/>
      <c r="B258" s="606"/>
      <c r="C258" s="606"/>
      <c r="D258" s="606"/>
      <c r="E258" s="606"/>
      <c r="F258" s="607"/>
      <c r="G258" s="607"/>
      <c r="H258" s="606"/>
      <c r="I258" s="608"/>
      <c r="J258" s="608"/>
      <c r="K258" s="578"/>
      <c r="L258" s="578"/>
      <c r="M258" s="578"/>
      <c r="N258" s="578"/>
      <c r="O258" s="575"/>
      <c r="P258" s="575"/>
      <c r="Q258" s="575"/>
      <c r="R258" s="578"/>
      <c r="S258" s="578"/>
      <c r="T258" s="578"/>
      <c r="U258" s="578"/>
      <c r="V258" s="578"/>
      <c r="W258" s="578"/>
      <c r="X258" s="575"/>
      <c r="Y258" s="575"/>
      <c r="Z258" s="575"/>
    </row>
    <row r="259" ht="21.0" customHeight="1">
      <c r="A259" s="575"/>
      <c r="B259" s="606"/>
      <c r="C259" s="606"/>
      <c r="D259" s="606"/>
      <c r="E259" s="606"/>
      <c r="F259" s="607"/>
      <c r="G259" s="607"/>
      <c r="H259" s="606"/>
      <c r="I259" s="608"/>
      <c r="J259" s="608"/>
      <c r="K259" s="578"/>
      <c r="L259" s="578"/>
      <c r="M259" s="578"/>
      <c r="N259" s="578"/>
      <c r="O259" s="575"/>
      <c r="P259" s="575"/>
      <c r="Q259" s="575"/>
      <c r="R259" s="578"/>
      <c r="S259" s="578"/>
      <c r="T259" s="578"/>
      <c r="U259" s="578"/>
      <c r="V259" s="578"/>
      <c r="W259" s="578"/>
      <c r="X259" s="575"/>
      <c r="Y259" s="575"/>
      <c r="Z259" s="575"/>
    </row>
    <row r="260" ht="21.0" customHeight="1">
      <c r="A260" s="575"/>
      <c r="B260" s="606"/>
      <c r="C260" s="606"/>
      <c r="D260" s="606"/>
      <c r="E260" s="606"/>
      <c r="F260" s="607"/>
      <c r="G260" s="607"/>
      <c r="H260" s="606"/>
      <c r="I260" s="608"/>
      <c r="J260" s="608"/>
      <c r="K260" s="578"/>
      <c r="L260" s="578"/>
      <c r="M260" s="578"/>
      <c r="N260" s="578"/>
      <c r="O260" s="575"/>
      <c r="P260" s="575"/>
      <c r="Q260" s="575"/>
      <c r="R260" s="578"/>
      <c r="S260" s="578"/>
      <c r="T260" s="578"/>
      <c r="U260" s="578"/>
      <c r="V260" s="578"/>
      <c r="W260" s="578"/>
      <c r="X260" s="575"/>
      <c r="Y260" s="575"/>
      <c r="Z260" s="575"/>
    </row>
    <row r="261" ht="21.0" customHeight="1">
      <c r="A261" s="575"/>
      <c r="B261" s="606"/>
      <c r="C261" s="606"/>
      <c r="D261" s="606"/>
      <c r="E261" s="606"/>
      <c r="F261" s="607"/>
      <c r="G261" s="607"/>
      <c r="H261" s="606"/>
      <c r="I261" s="608"/>
      <c r="J261" s="608"/>
      <c r="K261" s="578"/>
      <c r="L261" s="578"/>
      <c r="M261" s="578"/>
      <c r="N261" s="578"/>
      <c r="O261" s="575"/>
      <c r="P261" s="575"/>
      <c r="Q261" s="575"/>
      <c r="R261" s="578"/>
      <c r="S261" s="578"/>
      <c r="T261" s="578"/>
      <c r="U261" s="578"/>
      <c r="V261" s="578"/>
      <c r="W261" s="578"/>
      <c r="X261" s="575"/>
      <c r="Y261" s="575"/>
      <c r="Z261" s="575"/>
    </row>
    <row r="262" ht="21.0" customHeight="1">
      <c r="A262" s="575"/>
      <c r="B262" s="606"/>
      <c r="C262" s="606"/>
      <c r="D262" s="606"/>
      <c r="E262" s="606"/>
      <c r="F262" s="607"/>
      <c r="G262" s="607"/>
      <c r="H262" s="606"/>
      <c r="I262" s="608"/>
      <c r="J262" s="608"/>
      <c r="K262" s="578"/>
      <c r="L262" s="578"/>
      <c r="M262" s="578"/>
      <c r="N262" s="578"/>
      <c r="O262" s="575"/>
      <c r="P262" s="575"/>
      <c r="Q262" s="575"/>
      <c r="R262" s="578"/>
      <c r="S262" s="578"/>
      <c r="T262" s="578"/>
      <c r="U262" s="578"/>
      <c r="V262" s="578"/>
      <c r="W262" s="578"/>
      <c r="X262" s="575"/>
      <c r="Y262" s="575"/>
      <c r="Z262" s="575"/>
    </row>
    <row r="263" ht="21.0" customHeight="1">
      <c r="A263" s="575"/>
      <c r="B263" s="606"/>
      <c r="C263" s="606"/>
      <c r="D263" s="606"/>
      <c r="E263" s="606"/>
      <c r="F263" s="607"/>
      <c r="G263" s="607"/>
      <c r="H263" s="606"/>
      <c r="I263" s="608"/>
      <c r="J263" s="608"/>
      <c r="K263" s="578"/>
      <c r="L263" s="578"/>
      <c r="M263" s="578"/>
      <c r="N263" s="578"/>
      <c r="O263" s="575"/>
      <c r="P263" s="575"/>
      <c r="Q263" s="575"/>
      <c r="R263" s="578"/>
      <c r="S263" s="578"/>
      <c r="T263" s="578"/>
      <c r="U263" s="578"/>
      <c r="V263" s="578"/>
      <c r="W263" s="578"/>
      <c r="X263" s="575"/>
      <c r="Y263" s="575"/>
      <c r="Z263" s="575"/>
    </row>
    <row r="264" ht="21.0" customHeight="1">
      <c r="A264" s="575"/>
      <c r="B264" s="606"/>
      <c r="C264" s="606"/>
      <c r="D264" s="606"/>
      <c r="E264" s="606"/>
      <c r="F264" s="607"/>
      <c r="G264" s="607"/>
      <c r="H264" s="606"/>
      <c r="I264" s="608"/>
      <c r="J264" s="608"/>
      <c r="K264" s="578"/>
      <c r="L264" s="578"/>
      <c r="M264" s="578"/>
      <c r="N264" s="578"/>
      <c r="O264" s="575"/>
      <c r="P264" s="575"/>
      <c r="Q264" s="575"/>
      <c r="R264" s="578"/>
      <c r="S264" s="578"/>
      <c r="T264" s="578"/>
      <c r="U264" s="578"/>
      <c r="V264" s="578"/>
      <c r="W264" s="578"/>
      <c r="X264" s="575"/>
      <c r="Y264" s="575"/>
      <c r="Z264" s="575"/>
    </row>
    <row r="265" ht="21.0" customHeight="1">
      <c r="A265" s="575"/>
      <c r="B265" s="606"/>
      <c r="C265" s="606"/>
      <c r="D265" s="606"/>
      <c r="E265" s="606"/>
      <c r="F265" s="607"/>
      <c r="G265" s="607"/>
      <c r="H265" s="606"/>
      <c r="I265" s="608"/>
      <c r="J265" s="608"/>
      <c r="K265" s="578"/>
      <c r="L265" s="578"/>
      <c r="M265" s="578"/>
      <c r="N265" s="578"/>
      <c r="O265" s="575"/>
      <c r="P265" s="575"/>
      <c r="Q265" s="575"/>
      <c r="R265" s="578"/>
      <c r="S265" s="578"/>
      <c r="T265" s="578"/>
      <c r="U265" s="578"/>
      <c r="V265" s="578"/>
      <c r="W265" s="578"/>
      <c r="X265" s="575"/>
      <c r="Y265" s="575"/>
      <c r="Z265" s="575"/>
    </row>
    <row r="266" ht="21.0" customHeight="1">
      <c r="A266" s="575"/>
      <c r="B266" s="606"/>
      <c r="C266" s="606"/>
      <c r="D266" s="606"/>
      <c r="E266" s="606"/>
      <c r="F266" s="607"/>
      <c r="G266" s="607"/>
      <c r="H266" s="606"/>
      <c r="I266" s="608"/>
      <c r="J266" s="608"/>
      <c r="K266" s="578"/>
      <c r="L266" s="578"/>
      <c r="M266" s="578"/>
      <c r="N266" s="578"/>
      <c r="O266" s="575"/>
      <c r="P266" s="575"/>
      <c r="Q266" s="575"/>
      <c r="R266" s="578"/>
      <c r="S266" s="578"/>
      <c r="T266" s="578"/>
      <c r="U266" s="578"/>
      <c r="V266" s="578"/>
      <c r="W266" s="578"/>
      <c r="X266" s="575"/>
      <c r="Y266" s="575"/>
      <c r="Z266" s="575"/>
    </row>
    <row r="267" ht="21.0" customHeight="1">
      <c r="A267" s="575"/>
      <c r="B267" s="606"/>
      <c r="C267" s="606"/>
      <c r="D267" s="606"/>
      <c r="E267" s="606"/>
      <c r="F267" s="607"/>
      <c r="G267" s="607"/>
      <c r="H267" s="606"/>
      <c r="I267" s="608"/>
      <c r="J267" s="608"/>
      <c r="K267" s="578"/>
      <c r="L267" s="578"/>
      <c r="M267" s="578"/>
      <c r="N267" s="578"/>
      <c r="O267" s="575"/>
      <c r="P267" s="575"/>
      <c r="Q267" s="575"/>
      <c r="R267" s="578"/>
      <c r="S267" s="578"/>
      <c r="T267" s="578"/>
      <c r="U267" s="578"/>
      <c r="V267" s="578"/>
      <c r="W267" s="578"/>
      <c r="X267" s="575"/>
      <c r="Y267" s="575"/>
      <c r="Z267" s="575"/>
    </row>
    <row r="268" ht="21.0" customHeight="1">
      <c r="A268" s="575"/>
      <c r="B268" s="606"/>
      <c r="C268" s="606"/>
      <c r="D268" s="606"/>
      <c r="E268" s="606"/>
      <c r="F268" s="607"/>
      <c r="G268" s="607"/>
      <c r="H268" s="606"/>
      <c r="I268" s="608"/>
      <c r="J268" s="608"/>
      <c r="K268" s="578"/>
      <c r="L268" s="578"/>
      <c r="M268" s="578"/>
      <c r="N268" s="578"/>
      <c r="O268" s="575"/>
      <c r="P268" s="575"/>
      <c r="Q268" s="575"/>
      <c r="R268" s="578"/>
      <c r="S268" s="578"/>
      <c r="T268" s="578"/>
      <c r="U268" s="578"/>
      <c r="V268" s="578"/>
      <c r="W268" s="578"/>
      <c r="X268" s="575"/>
      <c r="Y268" s="575"/>
      <c r="Z268" s="575"/>
    </row>
    <row r="269" ht="21.0" customHeight="1">
      <c r="A269" s="575"/>
      <c r="B269" s="606"/>
      <c r="C269" s="606"/>
      <c r="D269" s="606"/>
      <c r="E269" s="606"/>
      <c r="F269" s="607"/>
      <c r="G269" s="607"/>
      <c r="H269" s="606"/>
      <c r="I269" s="608"/>
      <c r="J269" s="608"/>
      <c r="K269" s="578"/>
      <c r="L269" s="578"/>
      <c r="M269" s="578"/>
      <c r="N269" s="578"/>
      <c r="O269" s="575"/>
      <c r="P269" s="575"/>
      <c r="Q269" s="575"/>
      <c r="R269" s="578"/>
      <c r="S269" s="578"/>
      <c r="T269" s="578"/>
      <c r="U269" s="578"/>
      <c r="V269" s="578"/>
      <c r="W269" s="578"/>
      <c r="X269" s="575"/>
      <c r="Y269" s="575"/>
      <c r="Z269" s="575"/>
    </row>
    <row r="270" ht="21.0" customHeight="1">
      <c r="A270" s="575"/>
      <c r="B270" s="606"/>
      <c r="C270" s="606"/>
      <c r="D270" s="606"/>
      <c r="E270" s="606"/>
      <c r="F270" s="607"/>
      <c r="G270" s="607"/>
      <c r="H270" s="606"/>
      <c r="I270" s="608"/>
      <c r="J270" s="608"/>
      <c r="K270" s="578"/>
      <c r="L270" s="578"/>
      <c r="M270" s="578"/>
      <c r="N270" s="578"/>
      <c r="O270" s="575"/>
      <c r="P270" s="575"/>
      <c r="Q270" s="575"/>
      <c r="R270" s="578"/>
      <c r="S270" s="578"/>
      <c r="T270" s="578"/>
      <c r="U270" s="578"/>
      <c r="V270" s="578"/>
      <c r="W270" s="578"/>
      <c r="X270" s="575"/>
      <c r="Y270" s="575"/>
      <c r="Z270" s="575"/>
    </row>
    <row r="271" ht="21.0" customHeight="1">
      <c r="A271" s="575"/>
      <c r="B271" s="606"/>
      <c r="C271" s="606"/>
      <c r="D271" s="606"/>
      <c r="E271" s="606"/>
      <c r="F271" s="607"/>
      <c r="G271" s="607"/>
      <c r="H271" s="606"/>
      <c r="I271" s="608"/>
      <c r="J271" s="608"/>
      <c r="K271" s="578"/>
      <c r="L271" s="578"/>
      <c r="M271" s="578"/>
      <c r="N271" s="578"/>
      <c r="O271" s="575"/>
      <c r="P271" s="575"/>
      <c r="Q271" s="575"/>
      <c r="R271" s="578"/>
      <c r="S271" s="578"/>
      <c r="T271" s="578"/>
      <c r="U271" s="578"/>
      <c r="V271" s="578"/>
      <c r="W271" s="578"/>
      <c r="X271" s="575"/>
      <c r="Y271" s="575"/>
      <c r="Z271" s="575"/>
    </row>
    <row r="272" ht="21.0" customHeight="1">
      <c r="A272" s="575"/>
      <c r="B272" s="606"/>
      <c r="C272" s="606"/>
      <c r="D272" s="606"/>
      <c r="E272" s="606"/>
      <c r="F272" s="607"/>
      <c r="G272" s="607"/>
      <c r="H272" s="606"/>
      <c r="I272" s="608"/>
      <c r="J272" s="608"/>
      <c r="K272" s="578"/>
      <c r="L272" s="578"/>
      <c r="M272" s="578"/>
      <c r="N272" s="578"/>
      <c r="O272" s="575"/>
      <c r="P272" s="575"/>
      <c r="Q272" s="575"/>
      <c r="R272" s="578"/>
      <c r="S272" s="578"/>
      <c r="T272" s="578"/>
      <c r="U272" s="578"/>
      <c r="V272" s="578"/>
      <c r="W272" s="578"/>
      <c r="X272" s="575"/>
      <c r="Y272" s="575"/>
      <c r="Z272" s="575"/>
    </row>
    <row r="273" ht="21.0" customHeight="1">
      <c r="A273" s="575"/>
      <c r="B273" s="606"/>
      <c r="C273" s="606"/>
      <c r="D273" s="606"/>
      <c r="E273" s="606"/>
      <c r="F273" s="607"/>
      <c r="G273" s="607"/>
      <c r="H273" s="606"/>
      <c r="I273" s="608"/>
      <c r="J273" s="608"/>
      <c r="K273" s="578"/>
      <c r="L273" s="578"/>
      <c r="M273" s="578"/>
      <c r="N273" s="578"/>
      <c r="O273" s="575"/>
      <c r="P273" s="575"/>
      <c r="Q273" s="575"/>
      <c r="R273" s="578"/>
      <c r="S273" s="578"/>
      <c r="T273" s="578"/>
      <c r="U273" s="578"/>
      <c r="V273" s="578"/>
      <c r="W273" s="578"/>
      <c r="X273" s="575"/>
      <c r="Y273" s="575"/>
      <c r="Z273" s="575"/>
    </row>
    <row r="274" ht="21.0" customHeight="1">
      <c r="A274" s="575"/>
      <c r="B274" s="606"/>
      <c r="C274" s="606"/>
      <c r="D274" s="606"/>
      <c r="E274" s="606"/>
      <c r="F274" s="607"/>
      <c r="G274" s="607"/>
      <c r="H274" s="606"/>
      <c r="I274" s="608"/>
      <c r="J274" s="608"/>
      <c r="K274" s="578"/>
      <c r="L274" s="578"/>
      <c r="M274" s="578"/>
      <c r="N274" s="578"/>
      <c r="O274" s="575"/>
      <c r="P274" s="575"/>
      <c r="Q274" s="575"/>
      <c r="R274" s="578"/>
      <c r="S274" s="578"/>
      <c r="T274" s="578"/>
      <c r="U274" s="578"/>
      <c r="V274" s="578"/>
      <c r="W274" s="578"/>
      <c r="X274" s="575"/>
      <c r="Y274" s="575"/>
      <c r="Z274" s="575"/>
    </row>
    <row r="275" ht="21.0" customHeight="1">
      <c r="A275" s="575"/>
      <c r="B275" s="606"/>
      <c r="C275" s="606"/>
      <c r="D275" s="606"/>
      <c r="E275" s="606"/>
      <c r="F275" s="607"/>
      <c r="G275" s="607"/>
      <c r="H275" s="606"/>
      <c r="I275" s="608"/>
      <c r="J275" s="608"/>
      <c r="K275" s="578"/>
      <c r="L275" s="578"/>
      <c r="M275" s="578"/>
      <c r="N275" s="578"/>
      <c r="O275" s="575"/>
      <c r="P275" s="575"/>
      <c r="Q275" s="575"/>
      <c r="R275" s="578"/>
      <c r="S275" s="578"/>
      <c r="T275" s="578"/>
      <c r="U275" s="578"/>
      <c r="V275" s="578"/>
      <c r="W275" s="578"/>
      <c r="X275" s="575"/>
      <c r="Y275" s="575"/>
      <c r="Z275" s="575"/>
    </row>
    <row r="276" ht="21.0" customHeight="1">
      <c r="A276" s="575"/>
      <c r="B276" s="606"/>
      <c r="C276" s="606"/>
      <c r="D276" s="606"/>
      <c r="E276" s="606"/>
      <c r="F276" s="607"/>
      <c r="G276" s="607"/>
      <c r="H276" s="606"/>
      <c r="I276" s="608"/>
      <c r="J276" s="608"/>
      <c r="K276" s="578"/>
      <c r="L276" s="578"/>
      <c r="M276" s="578"/>
      <c r="N276" s="578"/>
      <c r="O276" s="575"/>
      <c r="P276" s="575"/>
      <c r="Q276" s="575"/>
      <c r="R276" s="578"/>
      <c r="S276" s="578"/>
      <c r="T276" s="578"/>
      <c r="U276" s="578"/>
      <c r="V276" s="578"/>
      <c r="W276" s="578"/>
      <c r="X276" s="575"/>
      <c r="Y276" s="575"/>
      <c r="Z276" s="575"/>
    </row>
    <row r="277" ht="21.0" customHeight="1">
      <c r="A277" s="575"/>
      <c r="B277" s="606"/>
      <c r="C277" s="606"/>
      <c r="D277" s="606"/>
      <c r="E277" s="606"/>
      <c r="F277" s="607"/>
      <c r="G277" s="607"/>
      <c r="H277" s="606"/>
      <c r="I277" s="608"/>
      <c r="J277" s="608"/>
      <c r="K277" s="578"/>
      <c r="L277" s="578"/>
      <c r="M277" s="578"/>
      <c r="N277" s="578"/>
      <c r="O277" s="575"/>
      <c r="P277" s="575"/>
      <c r="Q277" s="575"/>
      <c r="R277" s="578"/>
      <c r="S277" s="578"/>
      <c r="T277" s="578"/>
      <c r="U277" s="578"/>
      <c r="V277" s="578"/>
      <c r="W277" s="578"/>
      <c r="X277" s="575"/>
      <c r="Y277" s="575"/>
      <c r="Z277" s="575"/>
    </row>
    <row r="278" ht="21.0" customHeight="1">
      <c r="A278" s="575"/>
      <c r="B278" s="606"/>
      <c r="C278" s="606"/>
      <c r="D278" s="606"/>
      <c r="E278" s="606"/>
      <c r="F278" s="607"/>
      <c r="G278" s="607"/>
      <c r="H278" s="606"/>
      <c r="I278" s="608"/>
      <c r="J278" s="608"/>
      <c r="K278" s="578"/>
      <c r="L278" s="578"/>
      <c r="M278" s="578"/>
      <c r="N278" s="578"/>
      <c r="O278" s="575"/>
      <c r="P278" s="575"/>
      <c r="Q278" s="575"/>
      <c r="R278" s="578"/>
      <c r="S278" s="578"/>
      <c r="T278" s="578"/>
      <c r="U278" s="578"/>
      <c r="V278" s="578"/>
      <c r="W278" s="578"/>
      <c r="X278" s="575"/>
      <c r="Y278" s="575"/>
      <c r="Z278" s="575"/>
    </row>
    <row r="279" ht="21.0" customHeight="1">
      <c r="A279" s="575"/>
      <c r="B279" s="606"/>
      <c r="C279" s="606"/>
      <c r="D279" s="606"/>
      <c r="E279" s="606"/>
      <c r="F279" s="607"/>
      <c r="G279" s="607"/>
      <c r="H279" s="606"/>
      <c r="I279" s="608"/>
      <c r="J279" s="608"/>
      <c r="K279" s="578"/>
      <c r="L279" s="578"/>
      <c r="M279" s="578"/>
      <c r="N279" s="578"/>
      <c r="O279" s="575"/>
      <c r="P279" s="575"/>
      <c r="Q279" s="575"/>
      <c r="R279" s="578"/>
      <c r="S279" s="578"/>
      <c r="T279" s="578"/>
      <c r="U279" s="578"/>
      <c r="V279" s="578"/>
      <c r="W279" s="578"/>
      <c r="X279" s="575"/>
      <c r="Y279" s="575"/>
      <c r="Z279" s="575"/>
    </row>
    <row r="280" ht="21.0" customHeight="1">
      <c r="A280" s="575"/>
      <c r="B280" s="606"/>
      <c r="C280" s="606"/>
      <c r="D280" s="606"/>
      <c r="E280" s="606"/>
      <c r="F280" s="607"/>
      <c r="G280" s="607"/>
      <c r="H280" s="606"/>
      <c r="I280" s="608"/>
      <c r="J280" s="608"/>
      <c r="K280" s="578"/>
      <c r="L280" s="578"/>
      <c r="M280" s="578"/>
      <c r="N280" s="578"/>
      <c r="O280" s="575"/>
      <c r="P280" s="575"/>
      <c r="Q280" s="575"/>
      <c r="R280" s="578"/>
      <c r="S280" s="578"/>
      <c r="T280" s="578"/>
      <c r="U280" s="578"/>
      <c r="V280" s="578"/>
      <c r="W280" s="578"/>
      <c r="X280" s="575"/>
      <c r="Y280" s="575"/>
      <c r="Z280" s="575"/>
    </row>
    <row r="281" ht="21.0" customHeight="1">
      <c r="A281" s="575"/>
      <c r="B281" s="606"/>
      <c r="C281" s="606"/>
      <c r="D281" s="606"/>
      <c r="E281" s="606"/>
      <c r="F281" s="607"/>
      <c r="G281" s="607"/>
      <c r="H281" s="606"/>
      <c r="I281" s="608"/>
      <c r="J281" s="608"/>
      <c r="K281" s="578"/>
      <c r="L281" s="578"/>
      <c r="M281" s="578"/>
      <c r="N281" s="578"/>
      <c r="O281" s="575"/>
      <c r="P281" s="575"/>
      <c r="Q281" s="575"/>
      <c r="R281" s="578"/>
      <c r="S281" s="578"/>
      <c r="T281" s="578"/>
      <c r="U281" s="578"/>
      <c r="V281" s="578"/>
      <c r="W281" s="578"/>
      <c r="X281" s="575"/>
      <c r="Y281" s="575"/>
      <c r="Z281" s="575"/>
    </row>
    <row r="282" ht="21.0" customHeight="1">
      <c r="A282" s="575"/>
      <c r="B282" s="606"/>
      <c r="C282" s="606"/>
      <c r="D282" s="606"/>
      <c r="E282" s="606"/>
      <c r="F282" s="607"/>
      <c r="G282" s="607"/>
      <c r="H282" s="606"/>
      <c r="I282" s="608"/>
      <c r="J282" s="608"/>
      <c r="K282" s="578"/>
      <c r="L282" s="578"/>
      <c r="M282" s="578"/>
      <c r="N282" s="578"/>
      <c r="O282" s="575"/>
      <c r="P282" s="575"/>
      <c r="Q282" s="575"/>
      <c r="R282" s="578"/>
      <c r="S282" s="578"/>
      <c r="T282" s="578"/>
      <c r="U282" s="578"/>
      <c r="V282" s="578"/>
      <c r="W282" s="578"/>
      <c r="X282" s="575"/>
      <c r="Y282" s="575"/>
      <c r="Z282" s="575"/>
    </row>
    <row r="283" ht="21.0" customHeight="1">
      <c r="A283" s="575"/>
      <c r="B283" s="606"/>
      <c r="C283" s="606"/>
      <c r="D283" s="606"/>
      <c r="E283" s="606"/>
      <c r="F283" s="607"/>
      <c r="G283" s="607"/>
      <c r="H283" s="606"/>
      <c r="I283" s="608"/>
      <c r="J283" s="608"/>
      <c r="K283" s="578"/>
      <c r="L283" s="578"/>
      <c r="M283" s="578"/>
      <c r="N283" s="578"/>
      <c r="O283" s="575"/>
      <c r="P283" s="575"/>
      <c r="Q283" s="575"/>
      <c r="R283" s="578"/>
      <c r="S283" s="578"/>
      <c r="T283" s="578"/>
      <c r="U283" s="578"/>
      <c r="V283" s="578"/>
      <c r="W283" s="578"/>
      <c r="X283" s="575"/>
      <c r="Y283" s="575"/>
      <c r="Z283" s="575"/>
    </row>
    <row r="284" ht="21.0" customHeight="1">
      <c r="A284" s="575"/>
      <c r="B284" s="606"/>
      <c r="C284" s="606"/>
      <c r="D284" s="606"/>
      <c r="E284" s="606"/>
      <c r="F284" s="607"/>
      <c r="G284" s="607"/>
      <c r="H284" s="606"/>
      <c r="I284" s="608"/>
      <c r="J284" s="608"/>
      <c r="K284" s="578"/>
      <c r="L284" s="578"/>
      <c r="M284" s="578"/>
      <c r="N284" s="578"/>
      <c r="O284" s="575"/>
      <c r="P284" s="575"/>
      <c r="Q284" s="575"/>
      <c r="R284" s="578"/>
      <c r="S284" s="578"/>
      <c r="T284" s="578"/>
      <c r="U284" s="578"/>
      <c r="V284" s="578"/>
      <c r="W284" s="578"/>
      <c r="X284" s="575"/>
      <c r="Y284" s="575"/>
      <c r="Z284" s="575"/>
    </row>
    <row r="285" ht="21.0" customHeight="1">
      <c r="A285" s="575"/>
      <c r="B285" s="606"/>
      <c r="C285" s="606"/>
      <c r="D285" s="606"/>
      <c r="E285" s="606"/>
      <c r="F285" s="607"/>
      <c r="G285" s="607"/>
      <c r="H285" s="606"/>
      <c r="I285" s="608"/>
      <c r="J285" s="608"/>
      <c r="K285" s="578"/>
      <c r="L285" s="578"/>
      <c r="M285" s="578"/>
      <c r="N285" s="578"/>
      <c r="O285" s="575"/>
      <c r="P285" s="575"/>
      <c r="Q285" s="575"/>
      <c r="R285" s="578"/>
      <c r="S285" s="578"/>
      <c r="T285" s="578"/>
      <c r="U285" s="578"/>
      <c r="V285" s="578"/>
      <c r="W285" s="578"/>
      <c r="X285" s="575"/>
      <c r="Y285" s="575"/>
      <c r="Z285" s="575"/>
    </row>
    <row r="286" ht="21.0" customHeight="1">
      <c r="A286" s="575"/>
      <c r="B286" s="606"/>
      <c r="C286" s="606"/>
      <c r="D286" s="606"/>
      <c r="E286" s="606"/>
      <c r="F286" s="607"/>
      <c r="G286" s="607"/>
      <c r="H286" s="606"/>
      <c r="I286" s="608"/>
      <c r="J286" s="608"/>
      <c r="K286" s="578"/>
      <c r="L286" s="578"/>
      <c r="M286" s="578"/>
      <c r="N286" s="578"/>
      <c r="O286" s="575"/>
      <c r="P286" s="575"/>
      <c r="Q286" s="575"/>
      <c r="R286" s="578"/>
      <c r="S286" s="578"/>
      <c r="T286" s="578"/>
      <c r="U286" s="578"/>
      <c r="V286" s="578"/>
      <c r="W286" s="578"/>
      <c r="X286" s="575"/>
      <c r="Y286" s="575"/>
      <c r="Z286" s="575"/>
    </row>
    <row r="287" ht="21.0" customHeight="1">
      <c r="A287" s="575"/>
      <c r="B287" s="606"/>
      <c r="C287" s="606"/>
      <c r="D287" s="606"/>
      <c r="E287" s="606"/>
      <c r="F287" s="607"/>
      <c r="G287" s="607"/>
      <c r="H287" s="606"/>
      <c r="I287" s="608"/>
      <c r="J287" s="608"/>
      <c r="K287" s="578"/>
      <c r="L287" s="578"/>
      <c r="M287" s="578"/>
      <c r="N287" s="578"/>
      <c r="O287" s="575"/>
      <c r="P287" s="575"/>
      <c r="Q287" s="575"/>
      <c r="R287" s="578"/>
      <c r="S287" s="578"/>
      <c r="T287" s="578"/>
      <c r="U287" s="578"/>
      <c r="V287" s="578"/>
      <c r="W287" s="578"/>
      <c r="X287" s="575"/>
      <c r="Y287" s="575"/>
      <c r="Z287" s="575"/>
    </row>
    <row r="288" ht="21.0" customHeight="1">
      <c r="A288" s="575"/>
      <c r="B288" s="606"/>
      <c r="C288" s="606"/>
      <c r="D288" s="606"/>
      <c r="E288" s="606"/>
      <c r="F288" s="607"/>
      <c r="G288" s="607"/>
      <c r="H288" s="606"/>
      <c r="I288" s="608"/>
      <c r="J288" s="608"/>
      <c r="K288" s="578"/>
      <c r="L288" s="578"/>
      <c r="M288" s="578"/>
      <c r="N288" s="578"/>
      <c r="O288" s="575"/>
      <c r="P288" s="575"/>
      <c r="Q288" s="575"/>
      <c r="R288" s="578"/>
      <c r="S288" s="578"/>
      <c r="T288" s="578"/>
      <c r="U288" s="578"/>
      <c r="V288" s="578"/>
      <c r="W288" s="578"/>
      <c r="X288" s="575"/>
      <c r="Y288" s="575"/>
      <c r="Z288" s="575"/>
    </row>
    <row r="289" ht="21.0" customHeight="1">
      <c r="A289" s="4"/>
      <c r="B289" s="578"/>
      <c r="C289" s="578"/>
      <c r="D289" s="578"/>
      <c r="E289" s="578"/>
      <c r="F289" s="8"/>
      <c r="G289" s="8"/>
      <c r="H289" s="596"/>
      <c r="I289" s="596"/>
      <c r="J289" s="596"/>
      <c r="K289" s="26"/>
      <c r="L289" s="26"/>
      <c r="M289" s="26"/>
      <c r="N289" s="26"/>
      <c r="O289" s="26"/>
      <c r="P289" s="26"/>
      <c r="Q289" s="26"/>
      <c r="R289" s="4"/>
      <c r="S289" s="4"/>
      <c r="T289" s="4"/>
      <c r="U289" s="4"/>
      <c r="V289" s="4"/>
      <c r="W289" s="4"/>
      <c r="X289" s="4"/>
      <c r="Y289" s="4"/>
      <c r="Z289" s="4"/>
    </row>
    <row r="290" ht="21.0" customHeight="1">
      <c r="A290" s="4"/>
      <c r="B290" s="578"/>
      <c r="C290" s="578"/>
      <c r="D290" s="578"/>
      <c r="E290" s="578"/>
      <c r="F290" s="609"/>
      <c r="G290" s="609"/>
      <c r="H290" s="578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21.0" customHeight="1">
      <c r="A291" s="4"/>
      <c r="B291" s="4"/>
      <c r="C291" s="4"/>
      <c r="D291" s="4"/>
      <c r="E291" s="4"/>
      <c r="F291" s="3"/>
      <c r="G291" s="3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21.0" customHeight="1">
      <c r="A292" s="4"/>
      <c r="B292" s="4"/>
      <c r="C292" s="4"/>
      <c r="D292" s="4"/>
      <c r="E292" s="4"/>
      <c r="F292" s="3"/>
      <c r="G292" s="3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21.0" customHeight="1">
      <c r="A293" s="4"/>
      <c r="B293" s="4"/>
      <c r="C293" s="4"/>
      <c r="D293" s="4"/>
      <c r="E293" s="4"/>
      <c r="F293" s="3"/>
      <c r="G293" s="3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21.0" customHeight="1">
      <c r="A294" s="7"/>
      <c r="B294" s="4"/>
      <c r="C294" s="4"/>
      <c r="D294" s="4"/>
      <c r="E294" s="4"/>
      <c r="F294" s="3"/>
      <c r="G294" s="3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21.0" customHeight="1">
      <c r="A295" s="4"/>
      <c r="B295" s="4"/>
      <c r="C295" s="4"/>
      <c r="D295" s="4"/>
      <c r="E295" s="4"/>
      <c r="F295" s="3"/>
      <c r="G295" s="3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21.0" customHeight="1">
      <c r="A296" s="4"/>
      <c r="B296" s="596"/>
      <c r="C296" s="610"/>
      <c r="D296" s="610"/>
      <c r="E296" s="610"/>
      <c r="F296" s="611"/>
      <c r="G296" s="611"/>
      <c r="H296" s="596"/>
      <c r="I296" s="596"/>
      <c r="J296" s="596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21.0" customHeight="1">
      <c r="A297" s="123"/>
      <c r="B297" s="576"/>
      <c r="C297" s="576"/>
      <c r="D297" s="576"/>
      <c r="E297" s="576"/>
      <c r="F297" s="584"/>
      <c r="G297" s="584"/>
      <c r="H297" s="576"/>
      <c r="I297" s="579"/>
      <c r="J297" s="579"/>
      <c r="K297" s="4"/>
      <c r="L297" s="4"/>
      <c r="M297" s="4"/>
      <c r="N297" s="4"/>
      <c r="O297" s="612"/>
      <c r="P297" s="612"/>
      <c r="Q297" s="612"/>
      <c r="R297" s="4"/>
      <c r="S297" s="4"/>
      <c r="T297" s="4"/>
      <c r="U297" s="4"/>
      <c r="V297" s="4"/>
      <c r="W297" s="4"/>
      <c r="X297" s="4"/>
      <c r="Y297" s="4"/>
      <c r="Z297" s="4"/>
    </row>
    <row r="298" ht="21.0" customHeight="1">
      <c r="A298" s="123"/>
      <c r="B298" s="576"/>
      <c r="C298" s="576"/>
      <c r="D298" s="576"/>
      <c r="E298" s="576"/>
      <c r="F298" s="584"/>
      <c r="G298" s="584"/>
      <c r="H298" s="576"/>
      <c r="I298" s="579"/>
      <c r="J298" s="579"/>
      <c r="K298" s="4"/>
      <c r="L298" s="4"/>
      <c r="M298" s="4"/>
      <c r="N298" s="4"/>
      <c r="O298" s="612"/>
      <c r="P298" s="612"/>
      <c r="Q298" s="612"/>
      <c r="R298" s="4"/>
      <c r="S298" s="4"/>
      <c r="T298" s="4"/>
      <c r="U298" s="4"/>
      <c r="V298" s="4"/>
      <c r="W298" s="4"/>
      <c r="X298" s="606"/>
      <c r="Y298" s="4"/>
      <c r="Z298" s="4"/>
    </row>
    <row r="299" ht="21.0" customHeight="1">
      <c r="A299" s="123"/>
      <c r="B299" s="576"/>
      <c r="C299" s="576"/>
      <c r="D299" s="576"/>
      <c r="E299" s="576"/>
      <c r="F299" s="584"/>
      <c r="G299" s="584"/>
      <c r="H299" s="576"/>
      <c r="I299" s="579"/>
      <c r="J299" s="579"/>
      <c r="K299" s="4"/>
      <c r="L299" s="4"/>
      <c r="M299" s="4"/>
      <c r="N299" s="4"/>
      <c r="O299" s="612"/>
      <c r="P299" s="612"/>
      <c r="Q299" s="612"/>
      <c r="R299" s="4"/>
      <c r="S299" s="4"/>
      <c r="T299" s="4"/>
      <c r="U299" s="4"/>
      <c r="V299" s="4"/>
      <c r="W299" s="4"/>
      <c r="X299" s="606"/>
      <c r="Y299" s="4"/>
      <c r="Z299" s="4"/>
    </row>
    <row r="300" ht="21.0" customHeight="1">
      <c r="A300" s="123"/>
      <c r="B300" s="576"/>
      <c r="C300" s="576"/>
      <c r="D300" s="576"/>
      <c r="E300" s="576"/>
      <c r="F300" s="584"/>
      <c r="G300" s="584"/>
      <c r="H300" s="576"/>
      <c r="I300" s="579"/>
      <c r="J300" s="579"/>
      <c r="K300" s="4"/>
      <c r="L300" s="4"/>
      <c r="M300" s="4"/>
      <c r="N300" s="4"/>
      <c r="O300" s="612"/>
      <c r="P300" s="612"/>
      <c r="Q300" s="612"/>
      <c r="R300" s="4"/>
      <c r="S300" s="4"/>
      <c r="T300" s="4"/>
      <c r="U300" s="4"/>
      <c r="V300" s="4"/>
      <c r="W300" s="4"/>
      <c r="X300" s="606"/>
      <c r="Y300" s="4"/>
      <c r="Z300" s="4"/>
    </row>
    <row r="301" ht="21.0" customHeight="1">
      <c r="A301" s="123"/>
      <c r="B301" s="576"/>
      <c r="C301" s="576"/>
      <c r="D301" s="576"/>
      <c r="E301" s="576"/>
      <c r="F301" s="584"/>
      <c r="G301" s="584"/>
      <c r="H301" s="576"/>
      <c r="I301" s="579"/>
      <c r="J301" s="579"/>
      <c r="K301" s="4"/>
      <c r="L301" s="4"/>
      <c r="M301" s="4"/>
      <c r="N301" s="4"/>
      <c r="O301" s="612"/>
      <c r="P301" s="612"/>
      <c r="Q301" s="612"/>
      <c r="R301" s="4"/>
      <c r="S301" s="4"/>
      <c r="T301" s="4"/>
      <c r="U301" s="4"/>
      <c r="V301" s="4"/>
      <c r="W301" s="4"/>
      <c r="X301" s="4"/>
      <c r="Y301" s="4"/>
      <c r="Z301" s="4"/>
    </row>
    <row r="302" ht="21.0" customHeight="1">
      <c r="A302" s="123"/>
      <c r="B302" s="576"/>
      <c r="C302" s="576"/>
      <c r="D302" s="576"/>
      <c r="E302" s="576"/>
      <c r="F302" s="584"/>
      <c r="G302" s="584"/>
      <c r="H302" s="576"/>
      <c r="I302" s="579"/>
      <c r="J302" s="579"/>
      <c r="K302" s="4"/>
      <c r="L302" s="4"/>
      <c r="M302" s="4"/>
      <c r="N302" s="4"/>
      <c r="O302" s="612"/>
      <c r="P302" s="612"/>
      <c r="Q302" s="612"/>
      <c r="R302" s="4"/>
      <c r="S302" s="4"/>
      <c r="T302" s="4"/>
      <c r="U302" s="4"/>
      <c r="V302" s="4"/>
      <c r="W302" s="4"/>
      <c r="X302" s="4"/>
      <c r="Y302" s="4"/>
      <c r="Z302" s="4"/>
    </row>
    <row r="303" ht="21.0" customHeight="1">
      <c r="A303" s="123"/>
      <c r="B303" s="576"/>
      <c r="C303" s="576"/>
      <c r="D303" s="576"/>
      <c r="E303" s="576"/>
      <c r="F303" s="584"/>
      <c r="G303" s="584"/>
      <c r="H303" s="576"/>
      <c r="I303" s="579"/>
      <c r="J303" s="579"/>
      <c r="K303" s="4"/>
      <c r="L303" s="4"/>
      <c r="M303" s="4"/>
      <c r="N303" s="4"/>
      <c r="O303" s="612"/>
      <c r="P303" s="612"/>
      <c r="Q303" s="612"/>
      <c r="R303" s="4"/>
      <c r="S303" s="4"/>
      <c r="T303" s="4"/>
      <c r="U303" s="4"/>
      <c r="V303" s="4"/>
      <c r="W303" s="4"/>
      <c r="X303" s="4"/>
      <c r="Y303" s="4"/>
      <c r="Z303" s="4"/>
    </row>
    <row r="304" ht="21.0" customHeight="1">
      <c r="A304" s="123"/>
      <c r="B304" s="576"/>
      <c r="C304" s="576"/>
      <c r="D304" s="576"/>
      <c r="E304" s="576"/>
      <c r="F304" s="584"/>
      <c r="G304" s="584"/>
      <c r="H304" s="576"/>
      <c r="I304" s="579"/>
      <c r="J304" s="579"/>
      <c r="K304" s="4"/>
      <c r="L304" s="4"/>
      <c r="M304" s="4"/>
      <c r="N304" s="4"/>
      <c r="O304" s="612"/>
      <c r="P304" s="612"/>
      <c r="Q304" s="612"/>
      <c r="R304" s="4"/>
      <c r="S304" s="4"/>
      <c r="T304" s="4"/>
      <c r="U304" s="4"/>
      <c r="V304" s="4"/>
      <c r="W304" s="4"/>
      <c r="X304" s="4"/>
      <c r="Y304" s="4"/>
      <c r="Z304" s="4"/>
    </row>
    <row r="305" ht="21.0" customHeight="1">
      <c r="A305" s="123"/>
      <c r="B305" s="576"/>
      <c r="C305" s="576"/>
      <c r="D305" s="576"/>
      <c r="E305" s="576"/>
      <c r="F305" s="584"/>
      <c r="G305" s="584"/>
      <c r="H305" s="576"/>
      <c r="I305" s="579"/>
      <c r="J305" s="579"/>
      <c r="K305" s="4"/>
      <c r="L305" s="4"/>
      <c r="M305" s="4"/>
      <c r="N305" s="4"/>
      <c r="O305" s="612"/>
      <c r="P305" s="612"/>
      <c r="Q305" s="612"/>
      <c r="R305" s="4"/>
      <c r="S305" s="4"/>
      <c r="T305" s="4"/>
      <c r="U305" s="4"/>
      <c r="V305" s="4"/>
      <c r="W305" s="4"/>
      <c r="X305" s="4"/>
      <c r="Y305" s="4"/>
      <c r="Z305" s="4"/>
    </row>
    <row r="306" ht="21.0" customHeight="1">
      <c r="A306" s="123"/>
      <c r="B306" s="576"/>
      <c r="C306" s="576"/>
      <c r="D306" s="576"/>
      <c r="E306" s="576"/>
      <c r="F306" s="584"/>
      <c r="G306" s="584"/>
      <c r="H306" s="576"/>
      <c r="I306" s="579"/>
      <c r="J306" s="579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613"/>
      <c r="X306" s="4"/>
      <c r="Y306" s="4"/>
      <c r="Z306" s="4"/>
    </row>
    <row r="307" ht="21.0" customHeight="1">
      <c r="A307" s="123"/>
      <c r="B307" s="4"/>
      <c r="C307" s="4"/>
      <c r="D307" s="4"/>
      <c r="E307" s="4"/>
      <c r="F307" s="611"/>
      <c r="G307" s="611"/>
      <c r="H307" s="4"/>
      <c r="I307" s="614"/>
      <c r="J307" s="61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613"/>
      <c r="X307" s="4"/>
      <c r="Y307" s="4"/>
      <c r="Z307" s="4"/>
    </row>
    <row r="308" ht="21.0" customHeight="1">
      <c r="A308" s="4"/>
      <c r="B308" s="4"/>
      <c r="C308" s="4"/>
      <c r="D308" s="4"/>
      <c r="E308" s="4"/>
      <c r="F308" s="3"/>
      <c r="G308" s="3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613"/>
      <c r="X308" s="4"/>
      <c r="Y308" s="4"/>
      <c r="Z308" s="4"/>
    </row>
    <row r="309" ht="21.0" customHeight="1">
      <c r="A309" s="4"/>
      <c r="B309" s="4"/>
      <c r="C309" s="4"/>
      <c r="D309" s="4"/>
      <c r="E309" s="4"/>
      <c r="F309" s="3"/>
      <c r="G309" s="3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613"/>
      <c r="X309" s="4"/>
      <c r="Y309" s="4"/>
      <c r="Z309" s="4"/>
    </row>
    <row r="310" ht="21.0" customHeight="1">
      <c r="A310" s="4"/>
      <c r="B310" s="4"/>
      <c r="C310" s="4"/>
      <c r="D310" s="4"/>
      <c r="E310" s="4"/>
      <c r="F310" s="3"/>
      <c r="G310" s="3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613"/>
      <c r="X310" s="4"/>
      <c r="Y310" s="4"/>
      <c r="Z310" s="4"/>
    </row>
    <row r="311" ht="21.0" customHeight="1">
      <c r="A311" s="7"/>
      <c r="B311" s="4"/>
      <c r="C311" s="4"/>
      <c r="D311" s="4"/>
      <c r="E311" s="4"/>
      <c r="F311" s="3"/>
      <c r="G311" s="3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613"/>
      <c r="X311" s="4"/>
      <c r="Y311" s="4"/>
      <c r="Z311" s="4"/>
    </row>
    <row r="312" ht="21.0" customHeight="1">
      <c r="A312" s="4"/>
      <c r="B312" s="4"/>
      <c r="C312" s="4"/>
      <c r="D312" s="4"/>
      <c r="E312" s="4"/>
      <c r="F312" s="3"/>
      <c r="G312" s="3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613"/>
      <c r="X312" s="4"/>
      <c r="Y312" s="4"/>
      <c r="Z312" s="4"/>
    </row>
    <row r="313" ht="21.0" customHeight="1">
      <c r="A313" s="4"/>
      <c r="B313" s="596"/>
      <c r="C313" s="610"/>
      <c r="D313" s="610"/>
      <c r="E313" s="610"/>
      <c r="F313" s="611"/>
      <c r="G313" s="611"/>
      <c r="H313" s="596"/>
      <c r="I313" s="596"/>
      <c r="J313" s="596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613"/>
      <c r="X313" s="4"/>
      <c r="Y313" s="4"/>
      <c r="Z313" s="4"/>
    </row>
    <row r="314" ht="21.0" customHeight="1">
      <c r="A314" s="123"/>
      <c r="B314" s="615"/>
      <c r="C314" s="614"/>
      <c r="D314" s="614"/>
      <c r="E314" s="614"/>
      <c r="F314" s="616"/>
      <c r="G314" s="616"/>
      <c r="H314" s="614"/>
      <c r="I314" s="614"/>
      <c r="J314" s="61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613"/>
      <c r="X314" s="4"/>
      <c r="Y314" s="4"/>
      <c r="Z314" s="4"/>
    </row>
    <row r="315" ht="21.0" customHeight="1">
      <c r="A315" s="123"/>
      <c r="B315" s="615"/>
      <c r="C315" s="614"/>
      <c r="D315" s="614"/>
      <c r="E315" s="614"/>
      <c r="F315" s="616"/>
      <c r="G315" s="616"/>
      <c r="H315" s="614"/>
      <c r="I315" s="614"/>
      <c r="J315" s="61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613"/>
      <c r="X315" s="4"/>
      <c r="Y315" s="4"/>
      <c r="Z315" s="4"/>
    </row>
    <row r="316" ht="21.0" customHeight="1">
      <c r="A316" s="123"/>
      <c r="B316" s="615"/>
      <c r="C316" s="614"/>
      <c r="D316" s="614"/>
      <c r="E316" s="614"/>
      <c r="F316" s="616"/>
      <c r="G316" s="616"/>
      <c r="H316" s="614"/>
      <c r="I316" s="614"/>
      <c r="J316" s="61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613"/>
      <c r="X316" s="4"/>
      <c r="Y316" s="4"/>
      <c r="Z316" s="4"/>
    </row>
    <row r="317" ht="21.0" customHeight="1">
      <c r="A317" s="123"/>
      <c r="B317" s="615"/>
      <c r="C317" s="614"/>
      <c r="D317" s="614"/>
      <c r="E317" s="614"/>
      <c r="F317" s="617"/>
      <c r="G317" s="617"/>
      <c r="H317" s="614"/>
      <c r="I317" s="614"/>
      <c r="J317" s="61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3"/>
      <c r="X317" s="4"/>
      <c r="Y317" s="4"/>
      <c r="Z317" s="4"/>
    </row>
    <row r="318" ht="21.0" customHeight="1">
      <c r="A318" s="123"/>
      <c r="B318" s="615"/>
      <c r="C318" s="614"/>
      <c r="D318" s="614"/>
      <c r="E318" s="614"/>
      <c r="F318" s="617"/>
      <c r="G318" s="617"/>
      <c r="H318" s="614"/>
      <c r="I318" s="614"/>
      <c r="J318" s="61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613"/>
      <c r="X318" s="4"/>
      <c r="Y318" s="4"/>
      <c r="Z318" s="4"/>
    </row>
    <row r="319" ht="21.0" customHeight="1">
      <c r="A319" s="123"/>
      <c r="B319" s="615"/>
      <c r="C319" s="2"/>
      <c r="D319" s="614"/>
      <c r="E319" s="614"/>
      <c r="F319" s="617"/>
      <c r="G319" s="617"/>
      <c r="H319" s="614"/>
      <c r="I319" s="614"/>
      <c r="J319" s="61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613"/>
      <c r="X319" s="4"/>
      <c r="Y319" s="4"/>
      <c r="Z319" s="4"/>
    </row>
    <row r="320" ht="21.0" customHeight="1">
      <c r="A320" s="4"/>
      <c r="B320" s="4"/>
      <c r="C320" s="4"/>
      <c r="D320" s="4"/>
      <c r="E320" s="4"/>
      <c r="F320" s="611"/>
      <c r="G320" s="611"/>
      <c r="H320" s="4"/>
      <c r="I320" s="614"/>
      <c r="J320" s="61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613"/>
      <c r="X320" s="4"/>
      <c r="Y320" s="4"/>
      <c r="Z320" s="4"/>
    </row>
    <row r="321" ht="21.0" customHeight="1">
      <c r="A321" s="4"/>
      <c r="B321" s="4"/>
      <c r="C321" s="4"/>
      <c r="D321" s="4"/>
      <c r="E321" s="4"/>
      <c r="F321" s="3"/>
      <c r="G321" s="3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613"/>
      <c r="X321" s="4"/>
      <c r="Y321" s="4"/>
      <c r="Z321" s="4"/>
    </row>
    <row r="322" ht="21.0" customHeight="1">
      <c r="A322" s="4"/>
      <c r="B322" s="4"/>
      <c r="C322" s="4"/>
      <c r="D322" s="4"/>
      <c r="E322" s="4"/>
      <c r="F322" s="3"/>
      <c r="G322" s="3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613"/>
      <c r="X322" s="4"/>
      <c r="Y322" s="4"/>
      <c r="Z322" s="4"/>
    </row>
    <row r="323" ht="21.0" customHeight="1">
      <c r="A323" s="4"/>
      <c r="B323" s="4"/>
      <c r="C323" s="4"/>
      <c r="D323" s="4"/>
      <c r="E323" s="4"/>
      <c r="F323" s="3"/>
      <c r="G323" s="3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613"/>
      <c r="X323" s="4"/>
      <c r="Y323" s="4"/>
      <c r="Z323" s="4"/>
    </row>
    <row r="324" ht="21.0" customHeight="1">
      <c r="A324" s="107"/>
      <c r="B324" s="4"/>
      <c r="C324" s="4"/>
      <c r="D324" s="4"/>
      <c r="E324" s="4"/>
      <c r="F324" s="3"/>
      <c r="G324" s="3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613"/>
      <c r="X324" s="4"/>
      <c r="Y324" s="4"/>
      <c r="Z324" s="4"/>
    </row>
    <row r="325" ht="21.0" customHeight="1">
      <c r="A325" s="66"/>
      <c r="B325" s="618"/>
      <c r="C325" s="618"/>
      <c r="D325" s="618"/>
      <c r="E325" s="618"/>
      <c r="F325" s="619"/>
      <c r="G325" s="619"/>
      <c r="H325" s="618"/>
      <c r="I325" s="66"/>
      <c r="J325" s="66"/>
      <c r="K325" s="66"/>
      <c r="L325" s="66"/>
      <c r="M325" s="66"/>
      <c r="N325" s="66"/>
      <c r="O325" s="66"/>
      <c r="P325" s="66"/>
      <c r="Q325" s="66"/>
      <c r="R325" s="66"/>
      <c r="S325" s="66"/>
      <c r="T325" s="66"/>
      <c r="U325" s="66"/>
      <c r="V325" s="66"/>
      <c r="W325" s="613"/>
      <c r="X325" s="66"/>
      <c r="Y325" s="66"/>
      <c r="Z325" s="66"/>
    </row>
    <row r="326" ht="21.0" customHeight="1">
      <c r="A326" s="596"/>
      <c r="B326" s="596"/>
      <c r="C326" s="596"/>
      <c r="D326" s="596"/>
      <c r="E326" s="596"/>
      <c r="F326" s="620"/>
      <c r="G326" s="620"/>
      <c r="H326" s="596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613"/>
      <c r="X326" s="4"/>
      <c r="Y326" s="4"/>
      <c r="Z326" s="4"/>
    </row>
    <row r="327" ht="21.0" customHeight="1">
      <c r="A327" s="596"/>
      <c r="B327" s="596"/>
      <c r="C327" s="621"/>
      <c r="D327" s="622"/>
      <c r="E327" s="622"/>
      <c r="F327" s="133"/>
      <c r="G327" s="133"/>
      <c r="H327" s="622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613"/>
      <c r="X327" s="4"/>
      <c r="Y327" s="4"/>
      <c r="Z327" s="4"/>
    </row>
    <row r="328" ht="21.0" customHeight="1">
      <c r="A328" s="596"/>
      <c r="B328" s="123"/>
      <c r="C328" s="124"/>
      <c r="D328" s="124"/>
      <c r="E328" s="124"/>
      <c r="F328" s="125"/>
      <c r="G328" s="125"/>
      <c r="H328" s="12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613"/>
      <c r="X328" s="4"/>
      <c r="Y328" s="4"/>
      <c r="Z328" s="4"/>
    </row>
    <row r="329" ht="21.0" customHeight="1">
      <c r="A329" s="4"/>
      <c r="B329" s="4"/>
      <c r="C329" s="4"/>
      <c r="D329" s="26" t="s">
        <v>50</v>
      </c>
      <c r="E329" s="26" t="s">
        <v>48</v>
      </c>
      <c r="F329" s="620">
        <f>+D326+E326+F326+H326</f>
        <v>0</v>
      </c>
      <c r="G329" s="611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537"/>
      <c r="X329" s="4"/>
      <c r="Y329" s="4"/>
      <c r="Z329" s="4"/>
    </row>
    <row r="330" ht="21.0" customHeight="1">
      <c r="A330" s="4"/>
      <c r="B330" s="4"/>
      <c r="C330" s="4"/>
      <c r="D330" s="2"/>
      <c r="E330" s="26" t="s">
        <v>49</v>
      </c>
      <c r="F330" s="133" t="str">
        <f>+F329/B326</f>
        <v>#DIV/0!</v>
      </c>
      <c r="G330" s="133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537"/>
      <c r="X330" s="4"/>
      <c r="Y330" s="4"/>
      <c r="Z330" s="4"/>
    </row>
    <row r="331" ht="21.0" customHeight="1">
      <c r="A331" s="66"/>
      <c r="B331" s="66"/>
      <c r="C331" s="26" t="s">
        <v>51</v>
      </c>
      <c r="D331" s="66"/>
      <c r="E331" s="66"/>
      <c r="F331" s="136"/>
      <c r="G331" s="136"/>
      <c r="H331" s="66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3"/>
      <c r="X331" s="4"/>
      <c r="Y331" s="4"/>
      <c r="Z331" s="4"/>
    </row>
    <row r="332" ht="21.0" customHeight="1">
      <c r="A332" s="66"/>
      <c r="B332" s="66"/>
      <c r="C332" s="66"/>
      <c r="D332" s="26" t="s">
        <v>52</v>
      </c>
      <c r="E332" s="66"/>
      <c r="F332" s="136">
        <f>+F331*(F329-F326)</f>
        <v>0</v>
      </c>
      <c r="G332" s="136"/>
      <c r="H332" s="66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21.0" customHeight="1">
      <c r="A333" s="4"/>
      <c r="B333" s="4"/>
      <c r="C333" s="4"/>
      <c r="D333" s="4"/>
      <c r="E333" s="4"/>
      <c r="F333" s="3"/>
      <c r="G333" s="3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21.0" customHeight="1">
      <c r="A334" s="4"/>
      <c r="B334" s="4"/>
      <c r="C334" s="4"/>
      <c r="D334" s="4"/>
      <c r="E334" s="4"/>
      <c r="F334" s="3"/>
      <c r="G334" s="3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21.0" customHeight="1">
      <c r="A335" s="4"/>
      <c r="B335" s="4"/>
      <c r="C335" s="4"/>
      <c r="D335" s="4"/>
      <c r="E335" s="4"/>
      <c r="F335" s="3"/>
      <c r="G335" s="3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21.0" customHeight="1">
      <c r="A336" s="4"/>
      <c r="B336" s="4"/>
      <c r="C336" s="4"/>
      <c r="D336" s="4"/>
      <c r="E336" s="4"/>
      <c r="F336" s="3"/>
      <c r="G336" s="3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21.0" customHeight="1">
      <c r="A337" s="4"/>
      <c r="B337" s="4"/>
      <c r="C337" s="4"/>
      <c r="D337" s="4"/>
      <c r="E337" s="4"/>
      <c r="F337" s="3"/>
      <c r="G337" s="3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21.0" customHeight="1">
      <c r="A338" s="4"/>
      <c r="B338" s="4"/>
      <c r="C338" s="4"/>
      <c r="D338" s="4"/>
      <c r="E338" s="4"/>
      <c r="F338" s="3"/>
      <c r="G338" s="3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21.0" customHeight="1">
      <c r="A339" s="4"/>
      <c r="B339" s="4"/>
      <c r="C339" s="4"/>
      <c r="D339" s="4"/>
      <c r="E339" s="4"/>
      <c r="F339" s="3"/>
      <c r="G339" s="3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21.0" customHeight="1">
      <c r="A340" s="4"/>
      <c r="B340" s="4"/>
      <c r="C340" s="4"/>
      <c r="D340" s="4"/>
      <c r="E340" s="4"/>
      <c r="F340" s="3"/>
      <c r="G340" s="3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21.0" customHeight="1">
      <c r="A341" s="4"/>
      <c r="B341" s="4"/>
      <c r="C341" s="4"/>
      <c r="D341" s="4"/>
      <c r="E341" s="4"/>
      <c r="F341" s="3"/>
      <c r="G341" s="3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21.0" customHeight="1">
      <c r="A342" s="4"/>
      <c r="B342" s="4"/>
      <c r="C342" s="4"/>
      <c r="D342" s="4"/>
      <c r="E342" s="4"/>
      <c r="F342" s="3"/>
      <c r="G342" s="3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21.0" customHeight="1">
      <c r="A343" s="4"/>
      <c r="B343" s="4"/>
      <c r="C343" s="4"/>
      <c r="D343" s="4"/>
      <c r="E343" s="4"/>
      <c r="F343" s="3"/>
      <c r="G343" s="3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21.0" customHeight="1">
      <c r="A344" s="4"/>
      <c r="B344" s="4"/>
      <c r="C344" s="4"/>
      <c r="D344" s="4"/>
      <c r="E344" s="4"/>
      <c r="F344" s="3"/>
      <c r="G344" s="3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21.0" customHeight="1">
      <c r="A345" s="4"/>
      <c r="B345" s="4"/>
      <c r="C345" s="4"/>
      <c r="D345" s="4"/>
      <c r="E345" s="4"/>
      <c r="F345" s="3"/>
      <c r="G345" s="3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21.0" customHeight="1">
      <c r="A346" s="4"/>
      <c r="B346" s="4"/>
      <c r="C346" s="4"/>
      <c r="D346" s="4"/>
      <c r="E346" s="4"/>
      <c r="F346" s="3"/>
      <c r="G346" s="3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21.0" customHeight="1">
      <c r="A347" s="4"/>
      <c r="B347" s="4"/>
      <c r="C347" s="4"/>
      <c r="D347" s="4"/>
      <c r="E347" s="4"/>
      <c r="F347" s="3"/>
      <c r="G347" s="3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21.0" customHeight="1">
      <c r="A348" s="4"/>
      <c r="B348" s="4"/>
      <c r="C348" s="4"/>
      <c r="D348" s="4"/>
      <c r="E348" s="4"/>
      <c r="F348" s="3"/>
      <c r="G348" s="3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21.0" customHeight="1">
      <c r="A349" s="4"/>
      <c r="B349" s="4"/>
      <c r="C349" s="4"/>
      <c r="D349" s="4"/>
      <c r="E349" s="4"/>
      <c r="F349" s="3"/>
      <c r="G349" s="3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21.0" customHeight="1">
      <c r="A350" s="4"/>
      <c r="B350" s="4"/>
      <c r="C350" s="4"/>
      <c r="D350" s="4"/>
      <c r="E350" s="4"/>
      <c r="F350" s="3"/>
      <c r="G350" s="3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21.0" customHeight="1">
      <c r="A351" s="4"/>
      <c r="B351" s="4"/>
      <c r="C351" s="4"/>
      <c r="D351" s="4"/>
      <c r="E351" s="4"/>
      <c r="F351" s="3"/>
      <c r="G351" s="3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21.0" customHeight="1">
      <c r="A352" s="4"/>
      <c r="B352" s="4"/>
      <c r="C352" s="4"/>
      <c r="D352" s="4"/>
      <c r="E352" s="4"/>
      <c r="F352" s="3"/>
      <c r="G352" s="3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21.0" customHeight="1">
      <c r="A353" s="4"/>
      <c r="B353" s="4"/>
      <c r="C353" s="4"/>
      <c r="D353" s="4"/>
      <c r="E353" s="4"/>
      <c r="F353" s="3"/>
      <c r="G353" s="3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21.0" customHeight="1">
      <c r="A354" s="4"/>
      <c r="B354" s="4"/>
      <c r="C354" s="4"/>
      <c r="D354" s="4"/>
      <c r="E354" s="4"/>
      <c r="F354" s="3"/>
      <c r="G354" s="3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21.0" customHeight="1">
      <c r="A355" s="4"/>
      <c r="B355" s="4"/>
      <c r="C355" s="4"/>
      <c r="D355" s="4"/>
      <c r="E355" s="4"/>
      <c r="F355" s="3"/>
      <c r="G355" s="3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21.0" customHeight="1">
      <c r="A356" s="4"/>
      <c r="B356" s="4"/>
      <c r="C356" s="4"/>
      <c r="D356" s="4"/>
      <c r="E356" s="4"/>
      <c r="F356" s="3"/>
      <c r="G356" s="3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21.0" customHeight="1">
      <c r="A357" s="4"/>
      <c r="B357" s="4"/>
      <c r="C357" s="4"/>
      <c r="D357" s="4"/>
      <c r="E357" s="4"/>
      <c r="F357" s="3"/>
      <c r="G357" s="3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21.0" customHeight="1">
      <c r="A358" s="4"/>
      <c r="B358" s="4"/>
      <c r="C358" s="4"/>
      <c r="D358" s="4"/>
      <c r="E358" s="4"/>
      <c r="F358" s="3"/>
      <c r="G358" s="3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21.0" customHeight="1">
      <c r="A359" s="4"/>
      <c r="B359" s="4"/>
      <c r="C359" s="4"/>
      <c r="D359" s="4"/>
      <c r="E359" s="4"/>
      <c r="F359" s="3"/>
      <c r="G359" s="3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21.0" customHeight="1">
      <c r="A360" s="4"/>
      <c r="B360" s="4"/>
      <c r="C360" s="4"/>
      <c r="D360" s="4"/>
      <c r="E360" s="4"/>
      <c r="F360" s="3"/>
      <c r="G360" s="3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21.0" customHeight="1">
      <c r="A361" s="4"/>
      <c r="B361" s="4"/>
      <c r="C361" s="4"/>
      <c r="D361" s="4"/>
      <c r="E361" s="4"/>
      <c r="F361" s="3"/>
      <c r="G361" s="3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21.0" customHeight="1">
      <c r="A362" s="4"/>
      <c r="B362" s="4"/>
      <c r="C362" s="4"/>
      <c r="D362" s="4"/>
      <c r="E362" s="4"/>
      <c r="F362" s="3"/>
      <c r="G362" s="3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21.0" customHeight="1">
      <c r="A363" s="4"/>
      <c r="B363" s="4"/>
      <c r="C363" s="4"/>
      <c r="D363" s="4"/>
      <c r="E363" s="4"/>
      <c r="F363" s="3"/>
      <c r="G363" s="3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21.0" customHeight="1">
      <c r="A364" s="4"/>
      <c r="B364" s="4"/>
      <c r="C364" s="4"/>
      <c r="D364" s="4"/>
      <c r="E364" s="4"/>
      <c r="F364" s="3"/>
      <c r="G364" s="3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21.0" customHeight="1">
      <c r="A365" s="4"/>
      <c r="B365" s="4"/>
      <c r="C365" s="4"/>
      <c r="D365" s="4"/>
      <c r="E365" s="4"/>
      <c r="F365" s="3"/>
      <c r="G365" s="3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21.0" customHeight="1">
      <c r="A366" s="4"/>
      <c r="B366" s="4"/>
      <c r="C366" s="4"/>
      <c r="D366" s="4"/>
      <c r="E366" s="4"/>
      <c r="F366" s="3"/>
      <c r="G366" s="3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21.0" customHeight="1">
      <c r="A367" s="4"/>
      <c r="B367" s="4"/>
      <c r="C367" s="4"/>
      <c r="D367" s="4"/>
      <c r="E367" s="4"/>
      <c r="F367" s="3"/>
      <c r="G367" s="3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21.0" customHeight="1">
      <c r="A368" s="4"/>
      <c r="B368" s="4"/>
      <c r="C368" s="4"/>
      <c r="D368" s="4"/>
      <c r="E368" s="4"/>
      <c r="F368" s="3"/>
      <c r="G368" s="3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21.0" customHeight="1">
      <c r="A369" s="4"/>
      <c r="B369" s="4"/>
      <c r="C369" s="4"/>
      <c r="D369" s="4"/>
      <c r="E369" s="4"/>
      <c r="F369" s="3"/>
      <c r="G369" s="3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21.0" customHeight="1">
      <c r="A370" s="4"/>
      <c r="B370" s="4"/>
      <c r="C370" s="4"/>
      <c r="D370" s="4"/>
      <c r="E370" s="4"/>
      <c r="F370" s="3"/>
      <c r="G370" s="3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21.0" customHeight="1">
      <c r="A371" s="4"/>
      <c r="B371" s="4"/>
      <c r="C371" s="4"/>
      <c r="D371" s="4"/>
      <c r="E371" s="4"/>
      <c r="F371" s="3"/>
      <c r="G371" s="3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21.0" customHeight="1">
      <c r="A372" s="4"/>
      <c r="B372" s="4"/>
      <c r="C372" s="4"/>
      <c r="D372" s="4"/>
      <c r="E372" s="4"/>
      <c r="F372" s="3"/>
      <c r="G372" s="3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21.0" customHeight="1">
      <c r="A373" s="4"/>
      <c r="B373" s="4"/>
      <c r="C373" s="4"/>
      <c r="D373" s="4"/>
      <c r="E373" s="4"/>
      <c r="F373" s="3"/>
      <c r="G373" s="3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21.0" customHeight="1">
      <c r="A374" s="4"/>
      <c r="B374" s="4"/>
      <c r="C374" s="4"/>
      <c r="D374" s="4"/>
      <c r="E374" s="4"/>
      <c r="F374" s="3"/>
      <c r="G374" s="3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21.0" customHeight="1">
      <c r="A375" s="4"/>
      <c r="B375" s="4"/>
      <c r="C375" s="4"/>
      <c r="D375" s="4"/>
      <c r="E375" s="4"/>
      <c r="F375" s="3"/>
      <c r="G375" s="3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21.0" customHeight="1">
      <c r="A376" s="4"/>
      <c r="B376" s="4"/>
      <c r="C376" s="4"/>
      <c r="D376" s="4"/>
      <c r="E376" s="4"/>
      <c r="F376" s="3"/>
      <c r="G376" s="3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21.0" customHeight="1">
      <c r="A377" s="4"/>
      <c r="B377" s="4"/>
      <c r="C377" s="4"/>
      <c r="D377" s="4"/>
      <c r="E377" s="4"/>
      <c r="F377" s="3"/>
      <c r="G377" s="3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21.0" customHeight="1">
      <c r="A378" s="4"/>
      <c r="B378" s="4"/>
      <c r="C378" s="4"/>
      <c r="D378" s="4"/>
      <c r="E378" s="4"/>
      <c r="F378" s="3"/>
      <c r="G378" s="3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21.0" customHeight="1">
      <c r="A379" s="4"/>
      <c r="B379" s="4"/>
      <c r="C379" s="4"/>
      <c r="D379" s="4"/>
      <c r="E379" s="4"/>
      <c r="F379" s="3"/>
      <c r="G379" s="3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21.0" customHeight="1">
      <c r="A380" s="4"/>
      <c r="B380" s="4"/>
      <c r="C380" s="4"/>
      <c r="D380" s="4"/>
      <c r="E380" s="4"/>
      <c r="F380" s="3"/>
      <c r="G380" s="3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21.0" customHeight="1">
      <c r="A381" s="4"/>
      <c r="B381" s="4"/>
      <c r="C381" s="4"/>
      <c r="D381" s="4"/>
      <c r="E381" s="4"/>
      <c r="F381" s="3"/>
      <c r="G381" s="3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21.0" customHeight="1">
      <c r="A382" s="4"/>
      <c r="B382" s="4"/>
      <c r="C382" s="4"/>
      <c r="D382" s="4"/>
      <c r="E382" s="4"/>
      <c r="F382" s="3"/>
      <c r="G382" s="3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21.0" customHeight="1">
      <c r="A383" s="4"/>
      <c r="B383" s="4"/>
      <c r="C383" s="4"/>
      <c r="D383" s="4"/>
      <c r="E383" s="4"/>
      <c r="F383" s="3"/>
      <c r="G383" s="3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21.0" customHeight="1">
      <c r="A384" s="4"/>
      <c r="B384" s="4"/>
      <c r="C384" s="4"/>
      <c r="D384" s="4"/>
      <c r="E384" s="4"/>
      <c r="F384" s="3"/>
      <c r="G384" s="3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21.0" customHeight="1">
      <c r="A385" s="4"/>
      <c r="B385" s="4"/>
      <c r="C385" s="4"/>
      <c r="D385" s="4"/>
      <c r="E385" s="4"/>
      <c r="F385" s="3"/>
      <c r="G385" s="3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21.0" customHeight="1">
      <c r="A386" s="4"/>
      <c r="B386" s="4"/>
      <c r="C386" s="4"/>
      <c r="D386" s="4"/>
      <c r="E386" s="4"/>
      <c r="F386" s="3"/>
      <c r="G386" s="3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21.0" customHeight="1">
      <c r="A387" s="4"/>
      <c r="B387" s="4"/>
      <c r="C387" s="4"/>
      <c r="D387" s="4"/>
      <c r="E387" s="4"/>
      <c r="F387" s="3"/>
      <c r="G387" s="3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21.0" customHeight="1">
      <c r="A388" s="4"/>
      <c r="B388" s="4"/>
      <c r="C388" s="4"/>
      <c r="D388" s="4"/>
      <c r="E388" s="4"/>
      <c r="F388" s="3"/>
      <c r="G388" s="3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21.0" customHeight="1">
      <c r="A389" s="4"/>
      <c r="B389" s="4"/>
      <c r="C389" s="4"/>
      <c r="D389" s="4"/>
      <c r="E389" s="4"/>
      <c r="F389" s="3"/>
      <c r="G389" s="3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21.0" customHeight="1">
      <c r="A390" s="4"/>
      <c r="B390" s="4"/>
      <c r="C390" s="4"/>
      <c r="D390" s="4"/>
      <c r="E390" s="4"/>
      <c r="F390" s="3"/>
      <c r="G390" s="3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21.0" customHeight="1">
      <c r="A391" s="4"/>
      <c r="B391" s="4"/>
      <c r="C391" s="4"/>
      <c r="D391" s="4"/>
      <c r="E391" s="4"/>
      <c r="F391" s="3"/>
      <c r="G391" s="3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21.0" customHeight="1">
      <c r="A392" s="4"/>
      <c r="B392" s="4"/>
      <c r="C392" s="4"/>
      <c r="D392" s="4"/>
      <c r="E392" s="4"/>
      <c r="F392" s="3"/>
      <c r="G392" s="3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21.0" customHeight="1">
      <c r="A393" s="4"/>
      <c r="B393" s="4"/>
      <c r="C393" s="4"/>
      <c r="D393" s="4"/>
      <c r="E393" s="4"/>
      <c r="F393" s="3"/>
      <c r="G393" s="3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21.0" customHeight="1">
      <c r="A394" s="4"/>
      <c r="B394" s="4"/>
      <c r="C394" s="4"/>
      <c r="D394" s="4"/>
      <c r="E394" s="4"/>
      <c r="F394" s="3"/>
      <c r="G394" s="3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21.0" customHeight="1">
      <c r="A395" s="4"/>
      <c r="B395" s="4"/>
      <c r="C395" s="4"/>
      <c r="D395" s="4"/>
      <c r="E395" s="4"/>
      <c r="F395" s="3"/>
      <c r="G395" s="3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21.0" customHeight="1">
      <c r="A396" s="4"/>
      <c r="B396" s="4"/>
      <c r="C396" s="4"/>
      <c r="D396" s="4"/>
      <c r="E396" s="4"/>
      <c r="F396" s="3"/>
      <c r="G396" s="3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21.0" customHeight="1">
      <c r="A397" s="4"/>
      <c r="B397" s="4"/>
      <c r="C397" s="4"/>
      <c r="D397" s="4"/>
      <c r="E397" s="4"/>
      <c r="F397" s="3"/>
      <c r="G397" s="3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21.0" customHeight="1">
      <c r="A398" s="4"/>
      <c r="B398" s="4"/>
      <c r="C398" s="4"/>
      <c r="D398" s="4"/>
      <c r="E398" s="4"/>
      <c r="F398" s="3"/>
      <c r="G398" s="3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21.0" customHeight="1">
      <c r="A399" s="4"/>
      <c r="B399" s="4"/>
      <c r="C399" s="4"/>
      <c r="D399" s="4"/>
      <c r="E399" s="4"/>
      <c r="F399" s="3"/>
      <c r="G399" s="3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21.0" customHeight="1">
      <c r="A400" s="4"/>
      <c r="B400" s="4"/>
      <c r="C400" s="4"/>
      <c r="D400" s="4"/>
      <c r="E400" s="4"/>
      <c r="F400" s="3"/>
      <c r="G400" s="3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21.0" customHeight="1">
      <c r="A401" s="4"/>
      <c r="B401" s="4"/>
      <c r="C401" s="4"/>
      <c r="D401" s="4"/>
      <c r="E401" s="4"/>
      <c r="F401" s="3"/>
      <c r="G401" s="3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21.0" customHeight="1">
      <c r="A402" s="4"/>
      <c r="B402" s="4"/>
      <c r="C402" s="4"/>
      <c r="D402" s="4"/>
      <c r="E402" s="4"/>
      <c r="F402" s="3"/>
      <c r="G402" s="3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21.0" customHeight="1">
      <c r="A403" s="4"/>
      <c r="B403" s="4"/>
      <c r="C403" s="4"/>
      <c r="D403" s="4"/>
      <c r="E403" s="4"/>
      <c r="F403" s="3"/>
      <c r="G403" s="3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21.0" customHeight="1">
      <c r="A404" s="4"/>
      <c r="B404" s="4"/>
      <c r="C404" s="4"/>
      <c r="D404" s="4"/>
      <c r="E404" s="4"/>
      <c r="F404" s="3"/>
      <c r="G404" s="3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21.0" customHeight="1">
      <c r="A405" s="4"/>
      <c r="B405" s="4"/>
      <c r="C405" s="4"/>
      <c r="D405" s="4"/>
      <c r="E405" s="4"/>
      <c r="F405" s="3"/>
      <c r="G405" s="3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21.0" customHeight="1">
      <c r="A406" s="4"/>
      <c r="B406" s="4"/>
      <c r="C406" s="4"/>
      <c r="D406" s="4"/>
      <c r="E406" s="4"/>
      <c r="F406" s="3"/>
      <c r="G406" s="3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21.0" customHeight="1">
      <c r="A407" s="4"/>
      <c r="B407" s="4"/>
      <c r="C407" s="4"/>
      <c r="D407" s="4"/>
      <c r="E407" s="4"/>
      <c r="F407" s="3"/>
      <c r="G407" s="3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21.0" customHeight="1">
      <c r="A408" s="4"/>
      <c r="B408" s="4"/>
      <c r="C408" s="4"/>
      <c r="D408" s="4"/>
      <c r="E408" s="4"/>
      <c r="F408" s="3"/>
      <c r="G408" s="3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21.0" customHeight="1">
      <c r="A409" s="4"/>
      <c r="B409" s="4"/>
      <c r="C409" s="4"/>
      <c r="D409" s="4"/>
      <c r="E409" s="4"/>
      <c r="F409" s="3"/>
      <c r="G409" s="3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21.0" customHeight="1">
      <c r="A410" s="4"/>
      <c r="B410" s="4"/>
      <c r="C410" s="4"/>
      <c r="D410" s="4"/>
      <c r="E410" s="4"/>
      <c r="F410" s="3"/>
      <c r="G410" s="3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21.0" customHeight="1">
      <c r="A411" s="4"/>
      <c r="B411" s="4"/>
      <c r="C411" s="4"/>
      <c r="D411" s="4"/>
      <c r="E411" s="4"/>
      <c r="F411" s="3"/>
      <c r="G411" s="3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21.0" customHeight="1">
      <c r="A412" s="4"/>
      <c r="B412" s="4"/>
      <c r="C412" s="4"/>
      <c r="D412" s="4"/>
      <c r="E412" s="4"/>
      <c r="F412" s="3"/>
      <c r="G412" s="3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21.0" customHeight="1">
      <c r="A413" s="4"/>
      <c r="B413" s="4"/>
      <c r="C413" s="4"/>
      <c r="D413" s="4"/>
      <c r="E413" s="4"/>
      <c r="F413" s="3"/>
      <c r="G413" s="3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21.0" customHeight="1">
      <c r="A414" s="4"/>
      <c r="B414" s="4"/>
      <c r="C414" s="4"/>
      <c r="D414" s="4"/>
      <c r="E414" s="4"/>
      <c r="F414" s="3"/>
      <c r="G414" s="3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21.0" customHeight="1">
      <c r="A415" s="4"/>
      <c r="B415" s="4"/>
      <c r="C415" s="4"/>
      <c r="D415" s="4"/>
      <c r="E415" s="4"/>
      <c r="F415" s="3"/>
      <c r="G415" s="3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21.0" customHeight="1">
      <c r="A416" s="4"/>
      <c r="B416" s="4"/>
      <c r="C416" s="4"/>
      <c r="D416" s="4"/>
      <c r="E416" s="4"/>
      <c r="F416" s="3"/>
      <c r="G416" s="3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21.0" customHeight="1">
      <c r="A417" s="4"/>
      <c r="B417" s="4"/>
      <c r="C417" s="4"/>
      <c r="D417" s="4"/>
      <c r="E417" s="4"/>
      <c r="F417" s="3"/>
      <c r="G417" s="3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21.0" customHeight="1">
      <c r="A418" s="4"/>
      <c r="B418" s="4"/>
      <c r="C418" s="4"/>
      <c r="D418" s="4"/>
      <c r="E418" s="4"/>
      <c r="F418" s="3"/>
      <c r="G418" s="3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21.0" customHeight="1">
      <c r="A419" s="4"/>
      <c r="B419" s="4"/>
      <c r="C419" s="4"/>
      <c r="D419" s="4"/>
      <c r="E419" s="4"/>
      <c r="F419" s="3"/>
      <c r="G419" s="3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21.0" customHeight="1">
      <c r="A420" s="4"/>
      <c r="B420" s="4"/>
      <c r="C420" s="4"/>
      <c r="D420" s="4"/>
      <c r="E420" s="4"/>
      <c r="F420" s="3"/>
      <c r="G420" s="3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21.0" customHeight="1">
      <c r="A421" s="4"/>
      <c r="B421" s="4"/>
      <c r="C421" s="4"/>
      <c r="D421" s="4"/>
      <c r="E421" s="4"/>
      <c r="F421" s="3"/>
      <c r="G421" s="3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21.0" customHeight="1">
      <c r="A422" s="4"/>
      <c r="B422" s="4"/>
      <c r="C422" s="4"/>
      <c r="D422" s="4"/>
      <c r="E422" s="4"/>
      <c r="F422" s="3"/>
      <c r="G422" s="3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21.0" customHeight="1">
      <c r="A423" s="4"/>
      <c r="B423" s="4"/>
      <c r="C423" s="4"/>
      <c r="D423" s="4"/>
      <c r="E423" s="4"/>
      <c r="F423" s="3"/>
      <c r="G423" s="3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21.0" customHeight="1">
      <c r="A424" s="4"/>
      <c r="B424" s="4"/>
      <c r="C424" s="4"/>
      <c r="D424" s="4"/>
      <c r="E424" s="4"/>
      <c r="F424" s="3"/>
      <c r="G424" s="3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21.0" customHeight="1">
      <c r="A425" s="4"/>
      <c r="B425" s="4"/>
      <c r="C425" s="4"/>
      <c r="D425" s="4"/>
      <c r="E425" s="4"/>
      <c r="F425" s="3"/>
      <c r="G425" s="3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21.0" customHeight="1">
      <c r="A426" s="4"/>
      <c r="B426" s="4"/>
      <c r="C426" s="4"/>
      <c r="D426" s="4"/>
      <c r="E426" s="4"/>
      <c r="F426" s="3"/>
      <c r="G426" s="3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21.0" customHeight="1">
      <c r="A427" s="4"/>
      <c r="B427" s="4"/>
      <c r="C427" s="4"/>
      <c r="D427" s="4"/>
      <c r="E427" s="4"/>
      <c r="F427" s="3"/>
      <c r="G427" s="3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21.0" customHeight="1">
      <c r="A428" s="4"/>
      <c r="B428" s="4"/>
      <c r="C428" s="4"/>
      <c r="D428" s="4"/>
      <c r="E428" s="4"/>
      <c r="F428" s="3"/>
      <c r="G428" s="3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21.0" customHeight="1">
      <c r="A429" s="4"/>
      <c r="B429" s="4"/>
      <c r="C429" s="4"/>
      <c r="D429" s="4"/>
      <c r="E429" s="4"/>
      <c r="F429" s="3"/>
      <c r="G429" s="3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21.0" customHeight="1">
      <c r="A430" s="4"/>
      <c r="B430" s="4"/>
      <c r="C430" s="4"/>
      <c r="D430" s="4"/>
      <c r="E430" s="4"/>
      <c r="F430" s="3"/>
      <c r="G430" s="3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21.0" customHeight="1">
      <c r="A431" s="4"/>
      <c r="B431" s="4"/>
      <c r="C431" s="4"/>
      <c r="D431" s="4"/>
      <c r="E431" s="4"/>
      <c r="F431" s="3"/>
      <c r="G431" s="3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21.0" customHeight="1">
      <c r="A432" s="4"/>
      <c r="B432" s="4"/>
      <c r="C432" s="4"/>
      <c r="D432" s="4"/>
      <c r="E432" s="4"/>
      <c r="F432" s="3"/>
      <c r="G432" s="3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21.0" customHeight="1">
      <c r="A433" s="4"/>
      <c r="B433" s="4"/>
      <c r="C433" s="4"/>
      <c r="D433" s="4"/>
      <c r="E433" s="4"/>
      <c r="F433" s="3"/>
      <c r="G433" s="3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21.0" customHeight="1">
      <c r="A434" s="4"/>
      <c r="B434" s="4"/>
      <c r="C434" s="4"/>
      <c r="D434" s="4"/>
      <c r="E434" s="4"/>
      <c r="F434" s="3"/>
      <c r="G434" s="3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21.0" customHeight="1">
      <c r="A435" s="4"/>
      <c r="B435" s="4"/>
      <c r="C435" s="4"/>
      <c r="D435" s="4"/>
      <c r="E435" s="4"/>
      <c r="F435" s="3"/>
      <c r="G435" s="3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21.0" customHeight="1">
      <c r="A436" s="4"/>
      <c r="B436" s="4"/>
      <c r="C436" s="4"/>
      <c r="D436" s="4"/>
      <c r="E436" s="4"/>
      <c r="F436" s="3"/>
      <c r="G436" s="3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21.0" customHeight="1">
      <c r="A437" s="4"/>
      <c r="B437" s="4"/>
      <c r="C437" s="4"/>
      <c r="D437" s="4"/>
      <c r="E437" s="4"/>
      <c r="F437" s="3"/>
      <c r="G437" s="3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21.0" customHeight="1">
      <c r="A438" s="4"/>
      <c r="B438" s="4"/>
      <c r="C438" s="4"/>
      <c r="D438" s="4"/>
      <c r="E438" s="4"/>
      <c r="F438" s="3"/>
      <c r="G438" s="3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21.0" customHeight="1">
      <c r="A439" s="4"/>
      <c r="B439" s="4"/>
      <c r="C439" s="4"/>
      <c r="D439" s="4"/>
      <c r="E439" s="4"/>
      <c r="F439" s="3"/>
      <c r="G439" s="3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21.0" customHeight="1">
      <c r="A440" s="4"/>
      <c r="B440" s="4"/>
      <c r="C440" s="4"/>
      <c r="D440" s="4"/>
      <c r="E440" s="4"/>
      <c r="F440" s="3"/>
      <c r="G440" s="3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21.0" customHeight="1">
      <c r="A441" s="4"/>
      <c r="B441" s="4"/>
      <c r="C441" s="4"/>
      <c r="D441" s="4"/>
      <c r="E441" s="4"/>
      <c r="F441" s="3"/>
      <c r="G441" s="3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21.0" customHeight="1">
      <c r="A442" s="4"/>
      <c r="B442" s="4"/>
      <c r="C442" s="4"/>
      <c r="D442" s="4"/>
      <c r="E442" s="4"/>
      <c r="F442" s="3"/>
      <c r="G442" s="3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21.0" customHeight="1">
      <c r="A443" s="4"/>
      <c r="B443" s="4"/>
      <c r="C443" s="4"/>
      <c r="D443" s="4"/>
      <c r="E443" s="4"/>
      <c r="F443" s="3"/>
      <c r="G443" s="3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21.0" customHeight="1">
      <c r="A444" s="4"/>
      <c r="B444" s="4"/>
      <c r="C444" s="4"/>
      <c r="D444" s="4"/>
      <c r="E444" s="4"/>
      <c r="F444" s="3"/>
      <c r="G444" s="3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21.0" customHeight="1">
      <c r="A445" s="4"/>
      <c r="B445" s="4"/>
      <c r="C445" s="4"/>
      <c r="D445" s="4"/>
      <c r="E445" s="4"/>
      <c r="F445" s="3"/>
      <c r="G445" s="3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21.0" customHeight="1">
      <c r="A446" s="4"/>
      <c r="B446" s="4"/>
      <c r="C446" s="4"/>
      <c r="D446" s="4"/>
      <c r="E446" s="4"/>
      <c r="F446" s="3"/>
      <c r="G446" s="3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21.0" customHeight="1">
      <c r="A447" s="4"/>
      <c r="B447" s="4"/>
      <c r="C447" s="4"/>
      <c r="D447" s="4"/>
      <c r="E447" s="4"/>
      <c r="F447" s="3"/>
      <c r="G447" s="3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21.0" customHeight="1">
      <c r="A448" s="4"/>
      <c r="B448" s="4"/>
      <c r="C448" s="4"/>
      <c r="D448" s="4"/>
      <c r="E448" s="4"/>
      <c r="F448" s="3"/>
      <c r="G448" s="3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21.0" customHeight="1">
      <c r="A449" s="4"/>
      <c r="B449" s="4"/>
      <c r="C449" s="4"/>
      <c r="D449" s="4"/>
      <c r="E449" s="4"/>
      <c r="F449" s="3"/>
      <c r="G449" s="3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21.0" customHeight="1">
      <c r="A450" s="4"/>
      <c r="B450" s="4"/>
      <c r="C450" s="4"/>
      <c r="D450" s="4"/>
      <c r="E450" s="4"/>
      <c r="F450" s="3"/>
      <c r="G450" s="3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21.0" customHeight="1">
      <c r="A451" s="4"/>
      <c r="B451" s="4"/>
      <c r="C451" s="4"/>
      <c r="D451" s="4"/>
      <c r="E451" s="4"/>
      <c r="F451" s="3"/>
      <c r="G451" s="3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21.0" customHeight="1">
      <c r="A452" s="4"/>
      <c r="B452" s="4"/>
      <c r="C452" s="4"/>
      <c r="D452" s="4"/>
      <c r="E452" s="4"/>
      <c r="F452" s="3"/>
      <c r="G452" s="3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21.0" customHeight="1">
      <c r="A453" s="4"/>
      <c r="B453" s="4"/>
      <c r="C453" s="4"/>
      <c r="D453" s="4"/>
      <c r="E453" s="4"/>
      <c r="F453" s="3"/>
      <c r="G453" s="3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21.0" customHeight="1">
      <c r="A454" s="4"/>
      <c r="B454" s="4"/>
      <c r="C454" s="4"/>
      <c r="D454" s="4"/>
      <c r="E454" s="4"/>
      <c r="F454" s="3"/>
      <c r="G454" s="3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21.0" customHeight="1">
      <c r="A455" s="4"/>
      <c r="B455" s="4"/>
      <c r="C455" s="4"/>
      <c r="D455" s="4"/>
      <c r="E455" s="4"/>
      <c r="F455" s="3"/>
      <c r="G455" s="3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21.0" customHeight="1">
      <c r="A456" s="4"/>
      <c r="B456" s="4"/>
      <c r="C456" s="4"/>
      <c r="D456" s="4"/>
      <c r="E456" s="4"/>
      <c r="F456" s="3"/>
      <c r="G456" s="3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21.0" customHeight="1">
      <c r="A457" s="4"/>
      <c r="B457" s="4"/>
      <c r="C457" s="4"/>
      <c r="D457" s="4"/>
      <c r="E457" s="4"/>
      <c r="F457" s="3"/>
      <c r="G457" s="3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21.0" customHeight="1">
      <c r="A458" s="4"/>
      <c r="B458" s="4"/>
      <c r="C458" s="4"/>
      <c r="D458" s="4"/>
      <c r="E458" s="4"/>
      <c r="F458" s="3"/>
      <c r="G458" s="3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21.0" customHeight="1">
      <c r="A459" s="4"/>
      <c r="B459" s="4"/>
      <c r="C459" s="4"/>
      <c r="D459" s="4"/>
      <c r="E459" s="4"/>
      <c r="F459" s="3"/>
      <c r="G459" s="3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21.0" customHeight="1">
      <c r="A460" s="4"/>
      <c r="B460" s="4"/>
      <c r="C460" s="4"/>
      <c r="D460" s="4"/>
      <c r="E460" s="4"/>
      <c r="F460" s="3"/>
      <c r="G460" s="3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21.0" customHeight="1">
      <c r="A461" s="4"/>
      <c r="B461" s="4"/>
      <c r="C461" s="4"/>
      <c r="D461" s="4"/>
      <c r="E461" s="4"/>
      <c r="F461" s="3"/>
      <c r="G461" s="3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21.0" customHeight="1">
      <c r="A462" s="4"/>
      <c r="B462" s="4"/>
      <c r="C462" s="4"/>
      <c r="D462" s="4"/>
      <c r="E462" s="4"/>
      <c r="F462" s="3"/>
      <c r="G462" s="3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21.0" customHeight="1">
      <c r="A463" s="4"/>
      <c r="B463" s="4"/>
      <c r="C463" s="4"/>
      <c r="D463" s="4"/>
      <c r="E463" s="4"/>
      <c r="F463" s="3"/>
      <c r="G463" s="3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21.0" customHeight="1">
      <c r="A464" s="4"/>
      <c r="B464" s="4"/>
      <c r="C464" s="4"/>
      <c r="D464" s="4"/>
      <c r="E464" s="4"/>
      <c r="F464" s="3"/>
      <c r="G464" s="3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21.0" customHeight="1">
      <c r="A465" s="4"/>
      <c r="B465" s="4"/>
      <c r="C465" s="4"/>
      <c r="D465" s="4"/>
      <c r="E465" s="4"/>
      <c r="F465" s="3"/>
      <c r="G465" s="3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21.0" customHeight="1">
      <c r="A466" s="4"/>
      <c r="B466" s="4"/>
      <c r="C466" s="4"/>
      <c r="D466" s="4"/>
      <c r="E466" s="4"/>
      <c r="F466" s="3"/>
      <c r="G466" s="3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21.0" customHeight="1">
      <c r="A467" s="4"/>
      <c r="B467" s="4"/>
      <c r="C467" s="4"/>
      <c r="D467" s="4"/>
      <c r="E467" s="4"/>
      <c r="F467" s="3"/>
      <c r="G467" s="3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21.0" customHeight="1">
      <c r="A468" s="4"/>
      <c r="B468" s="4"/>
      <c r="C468" s="4"/>
      <c r="D468" s="4"/>
      <c r="E468" s="4"/>
      <c r="F468" s="3"/>
      <c r="G468" s="3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21.0" customHeight="1">
      <c r="A469" s="4"/>
      <c r="B469" s="4"/>
      <c r="C469" s="4"/>
      <c r="D469" s="4"/>
      <c r="E469" s="4"/>
      <c r="F469" s="3"/>
      <c r="G469" s="3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21.0" customHeight="1">
      <c r="A470" s="4"/>
      <c r="B470" s="4"/>
      <c r="C470" s="4"/>
      <c r="D470" s="4"/>
      <c r="E470" s="4"/>
      <c r="F470" s="3"/>
      <c r="G470" s="3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21.0" customHeight="1">
      <c r="A471" s="4"/>
      <c r="B471" s="4"/>
      <c r="C471" s="4"/>
      <c r="D471" s="4"/>
      <c r="E471" s="4"/>
      <c r="F471" s="3"/>
      <c r="G471" s="3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21.0" customHeight="1">
      <c r="A472" s="4"/>
      <c r="B472" s="4"/>
      <c r="C472" s="4"/>
      <c r="D472" s="4"/>
      <c r="E472" s="4"/>
      <c r="F472" s="3"/>
      <c r="G472" s="3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21.0" customHeight="1">
      <c r="A473" s="4"/>
      <c r="B473" s="4"/>
      <c r="C473" s="4"/>
      <c r="D473" s="4"/>
      <c r="E473" s="4"/>
      <c r="F473" s="3"/>
      <c r="G473" s="3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21.0" customHeight="1">
      <c r="A474" s="4"/>
      <c r="B474" s="4"/>
      <c r="C474" s="4"/>
      <c r="D474" s="4"/>
      <c r="E474" s="4"/>
      <c r="F474" s="3"/>
      <c r="G474" s="3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21.0" customHeight="1">
      <c r="A475" s="4"/>
      <c r="B475" s="4"/>
      <c r="C475" s="4"/>
      <c r="D475" s="4"/>
      <c r="E475" s="4"/>
      <c r="F475" s="3"/>
      <c r="G475" s="3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21.0" customHeight="1">
      <c r="A476" s="4"/>
      <c r="B476" s="4"/>
      <c r="C476" s="4"/>
      <c r="D476" s="4"/>
      <c r="E476" s="4"/>
      <c r="F476" s="3"/>
      <c r="G476" s="3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21.0" customHeight="1">
      <c r="A477" s="4"/>
      <c r="B477" s="4"/>
      <c r="C477" s="4"/>
      <c r="D477" s="4"/>
      <c r="E477" s="4"/>
      <c r="F477" s="3"/>
      <c r="G477" s="3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21.0" customHeight="1">
      <c r="A478" s="4"/>
      <c r="B478" s="4"/>
      <c r="C478" s="4"/>
      <c r="D478" s="4"/>
      <c r="E478" s="4"/>
      <c r="F478" s="3"/>
      <c r="G478" s="3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21.0" customHeight="1">
      <c r="A479" s="4"/>
      <c r="B479" s="4"/>
      <c r="C479" s="4"/>
      <c r="D479" s="4"/>
      <c r="E479" s="4"/>
      <c r="F479" s="3"/>
      <c r="G479" s="3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21.0" customHeight="1">
      <c r="A480" s="4"/>
      <c r="B480" s="4"/>
      <c r="C480" s="4"/>
      <c r="D480" s="4"/>
      <c r="E480" s="4"/>
      <c r="F480" s="3"/>
      <c r="G480" s="3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21.0" customHeight="1">
      <c r="A481" s="4"/>
      <c r="B481" s="4"/>
      <c r="C481" s="4"/>
      <c r="D481" s="4"/>
      <c r="E481" s="4"/>
      <c r="F481" s="3"/>
      <c r="G481" s="3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21.0" customHeight="1">
      <c r="A482" s="4"/>
      <c r="B482" s="4"/>
      <c r="C482" s="4"/>
      <c r="D482" s="4"/>
      <c r="E482" s="4"/>
      <c r="F482" s="3"/>
      <c r="G482" s="3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21.0" customHeight="1">
      <c r="A483" s="4"/>
      <c r="B483" s="4"/>
      <c r="C483" s="4"/>
      <c r="D483" s="4"/>
      <c r="E483" s="4"/>
      <c r="F483" s="3"/>
      <c r="G483" s="3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21.0" customHeight="1">
      <c r="A484" s="4"/>
      <c r="B484" s="4"/>
      <c r="C484" s="4"/>
      <c r="D484" s="4"/>
      <c r="E484" s="4"/>
      <c r="F484" s="3"/>
      <c r="G484" s="3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21.0" customHeight="1">
      <c r="A485" s="4"/>
      <c r="B485" s="4"/>
      <c r="C485" s="4"/>
      <c r="D485" s="4"/>
      <c r="E485" s="4"/>
      <c r="F485" s="3"/>
      <c r="G485" s="3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21.0" customHeight="1">
      <c r="A486" s="4"/>
      <c r="B486" s="4"/>
      <c r="C486" s="4"/>
      <c r="D486" s="4"/>
      <c r="E486" s="4"/>
      <c r="F486" s="3"/>
      <c r="G486" s="3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21.0" customHeight="1">
      <c r="A487" s="4"/>
      <c r="B487" s="4"/>
      <c r="C487" s="4"/>
      <c r="D487" s="4"/>
      <c r="E487" s="4"/>
      <c r="F487" s="3"/>
      <c r="G487" s="3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21.0" customHeight="1">
      <c r="A488" s="4"/>
      <c r="B488" s="4"/>
      <c r="C488" s="4"/>
      <c r="D488" s="4"/>
      <c r="E488" s="4"/>
      <c r="F488" s="3"/>
      <c r="G488" s="3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21.0" customHeight="1">
      <c r="A489" s="4"/>
      <c r="B489" s="4"/>
      <c r="C489" s="4"/>
      <c r="D489" s="4"/>
      <c r="E489" s="4"/>
      <c r="F489" s="3"/>
      <c r="G489" s="3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21.0" customHeight="1">
      <c r="A490" s="4"/>
      <c r="B490" s="4"/>
      <c r="C490" s="4"/>
      <c r="D490" s="4"/>
      <c r="E490" s="4"/>
      <c r="F490" s="3"/>
      <c r="G490" s="3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21.0" customHeight="1">
      <c r="A491" s="4"/>
      <c r="B491" s="4"/>
      <c r="C491" s="4"/>
      <c r="D491" s="4"/>
      <c r="E491" s="4"/>
      <c r="F491" s="3"/>
      <c r="G491" s="3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21.0" customHeight="1">
      <c r="A492" s="4"/>
      <c r="B492" s="4"/>
      <c r="C492" s="4"/>
      <c r="D492" s="4"/>
      <c r="E492" s="4"/>
      <c r="F492" s="3"/>
      <c r="G492" s="3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21.0" customHeight="1">
      <c r="A493" s="4"/>
      <c r="B493" s="4"/>
      <c r="C493" s="4"/>
      <c r="D493" s="4"/>
      <c r="E493" s="4"/>
      <c r="F493" s="3"/>
      <c r="G493" s="3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21.0" customHeight="1">
      <c r="A494" s="4"/>
      <c r="B494" s="4"/>
      <c r="C494" s="4"/>
      <c r="D494" s="4"/>
      <c r="E494" s="4"/>
      <c r="F494" s="3"/>
      <c r="G494" s="3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21.0" customHeight="1">
      <c r="A495" s="4"/>
      <c r="B495" s="4"/>
      <c r="C495" s="4"/>
      <c r="D495" s="4"/>
      <c r="E495" s="4"/>
      <c r="F495" s="3"/>
      <c r="G495" s="3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21.0" customHeight="1">
      <c r="A496" s="4"/>
      <c r="B496" s="4"/>
      <c r="C496" s="4"/>
      <c r="D496" s="4"/>
      <c r="E496" s="4"/>
      <c r="F496" s="3"/>
      <c r="G496" s="3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21.0" customHeight="1">
      <c r="A497" s="4"/>
      <c r="B497" s="4"/>
      <c r="C497" s="4"/>
      <c r="D497" s="4"/>
      <c r="E497" s="4"/>
      <c r="F497" s="3"/>
      <c r="G497" s="3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21.0" customHeight="1">
      <c r="A498" s="4"/>
      <c r="B498" s="4"/>
      <c r="C498" s="4"/>
      <c r="D498" s="4"/>
      <c r="E498" s="4"/>
      <c r="F498" s="3"/>
      <c r="G498" s="3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21.0" customHeight="1">
      <c r="A499" s="4"/>
      <c r="B499" s="4"/>
      <c r="C499" s="4"/>
      <c r="D499" s="4"/>
      <c r="E499" s="4"/>
      <c r="F499" s="3"/>
      <c r="G499" s="3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21.0" customHeight="1">
      <c r="A500" s="4"/>
      <c r="B500" s="4"/>
      <c r="C500" s="4"/>
      <c r="D500" s="4"/>
      <c r="E500" s="4"/>
      <c r="F500" s="3"/>
      <c r="G500" s="3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21.0" customHeight="1">
      <c r="A501" s="4"/>
      <c r="B501" s="4"/>
      <c r="C501" s="4"/>
      <c r="D501" s="4"/>
      <c r="E501" s="4"/>
      <c r="F501" s="3"/>
      <c r="G501" s="3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21.0" customHeight="1">
      <c r="A502" s="4"/>
      <c r="B502" s="4"/>
      <c r="C502" s="4"/>
      <c r="D502" s="4"/>
      <c r="E502" s="4"/>
      <c r="F502" s="3"/>
      <c r="G502" s="3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21.0" customHeight="1">
      <c r="A503" s="4"/>
      <c r="B503" s="4"/>
      <c r="C503" s="4"/>
      <c r="D503" s="4"/>
      <c r="E503" s="4"/>
      <c r="F503" s="3"/>
      <c r="G503" s="3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21.0" customHeight="1">
      <c r="A504" s="4"/>
      <c r="B504" s="4"/>
      <c r="C504" s="4"/>
      <c r="D504" s="4"/>
      <c r="E504" s="4"/>
      <c r="F504" s="3"/>
      <c r="G504" s="3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21.0" customHeight="1">
      <c r="A505" s="4"/>
      <c r="B505" s="4"/>
      <c r="C505" s="4"/>
      <c r="D505" s="4"/>
      <c r="E505" s="4"/>
      <c r="F505" s="3"/>
      <c r="G505" s="3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21.0" customHeight="1">
      <c r="A506" s="4"/>
      <c r="B506" s="4"/>
      <c r="C506" s="4"/>
      <c r="D506" s="4"/>
      <c r="E506" s="4"/>
      <c r="F506" s="3"/>
      <c r="G506" s="3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21.0" customHeight="1">
      <c r="A507" s="4"/>
      <c r="B507" s="4"/>
      <c r="C507" s="4"/>
      <c r="D507" s="4"/>
      <c r="E507" s="4"/>
      <c r="F507" s="3"/>
      <c r="G507" s="3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21.0" customHeight="1">
      <c r="A508" s="4"/>
      <c r="B508" s="4"/>
      <c r="C508" s="4"/>
      <c r="D508" s="4"/>
      <c r="E508" s="4"/>
      <c r="F508" s="3"/>
      <c r="G508" s="3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21.0" customHeight="1">
      <c r="A509" s="4"/>
      <c r="B509" s="4"/>
      <c r="C509" s="4"/>
      <c r="D509" s="4"/>
      <c r="E509" s="4"/>
      <c r="F509" s="3"/>
      <c r="G509" s="3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21.0" customHeight="1">
      <c r="A510" s="4"/>
      <c r="B510" s="4"/>
      <c r="C510" s="4"/>
      <c r="D510" s="4"/>
      <c r="E510" s="4"/>
      <c r="F510" s="3"/>
      <c r="G510" s="3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21.0" customHeight="1">
      <c r="A511" s="4"/>
      <c r="B511" s="4"/>
      <c r="C511" s="4"/>
      <c r="D511" s="4"/>
      <c r="E511" s="4"/>
      <c r="F511" s="3"/>
      <c r="G511" s="3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21.0" customHeight="1">
      <c r="A512" s="4"/>
      <c r="B512" s="4"/>
      <c r="C512" s="4"/>
      <c r="D512" s="4"/>
      <c r="E512" s="4"/>
      <c r="F512" s="3"/>
      <c r="G512" s="3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21.0" customHeight="1">
      <c r="A513" s="4"/>
      <c r="B513" s="4"/>
      <c r="C513" s="4"/>
      <c r="D513" s="4"/>
      <c r="E513" s="4"/>
      <c r="F513" s="3"/>
      <c r="G513" s="3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21.0" customHeight="1">
      <c r="A514" s="4"/>
      <c r="B514" s="4"/>
      <c r="C514" s="4"/>
      <c r="D514" s="4"/>
      <c r="E514" s="4"/>
      <c r="F514" s="3"/>
      <c r="G514" s="3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21.0" customHeight="1">
      <c r="A515" s="4"/>
      <c r="B515" s="4"/>
      <c r="C515" s="4"/>
      <c r="D515" s="4"/>
      <c r="E515" s="4"/>
      <c r="F515" s="3"/>
      <c r="G515" s="3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21.0" customHeight="1">
      <c r="A516" s="4"/>
      <c r="B516" s="4"/>
      <c r="C516" s="4"/>
      <c r="D516" s="4"/>
      <c r="E516" s="4"/>
      <c r="F516" s="3"/>
      <c r="G516" s="3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21.0" customHeight="1">
      <c r="A517" s="4"/>
      <c r="B517" s="4"/>
      <c r="C517" s="4"/>
      <c r="D517" s="4"/>
      <c r="E517" s="4"/>
      <c r="F517" s="3"/>
      <c r="G517" s="3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21.0" customHeight="1">
      <c r="A518" s="4"/>
      <c r="B518" s="4"/>
      <c r="C518" s="4"/>
      <c r="D518" s="4"/>
      <c r="E518" s="4"/>
      <c r="F518" s="3"/>
      <c r="G518" s="3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21.0" customHeight="1">
      <c r="A519" s="4"/>
      <c r="B519" s="4"/>
      <c r="C519" s="4"/>
      <c r="D519" s="4"/>
      <c r="E519" s="4"/>
      <c r="F519" s="3"/>
      <c r="G519" s="3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21.0" customHeight="1">
      <c r="A520" s="4"/>
      <c r="B520" s="4"/>
      <c r="C520" s="4"/>
      <c r="D520" s="4"/>
      <c r="E520" s="4"/>
      <c r="F520" s="3"/>
      <c r="G520" s="3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21.0" customHeight="1">
      <c r="A521" s="4"/>
      <c r="B521" s="4"/>
      <c r="C521" s="4"/>
      <c r="D521" s="4"/>
      <c r="E521" s="4"/>
      <c r="F521" s="3"/>
      <c r="G521" s="3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21.0" customHeight="1">
      <c r="A522" s="4"/>
      <c r="B522" s="4"/>
      <c r="C522" s="4"/>
      <c r="D522" s="4"/>
      <c r="E522" s="4"/>
      <c r="F522" s="3"/>
      <c r="G522" s="3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21.0" customHeight="1">
      <c r="A523" s="4"/>
      <c r="B523" s="4"/>
      <c r="C523" s="4"/>
      <c r="D523" s="4"/>
      <c r="E523" s="4"/>
      <c r="F523" s="3"/>
      <c r="G523" s="3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21.0" customHeight="1">
      <c r="A524" s="4"/>
      <c r="B524" s="4"/>
      <c r="C524" s="4"/>
      <c r="D524" s="4"/>
      <c r="E524" s="4"/>
      <c r="F524" s="3"/>
      <c r="G524" s="3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21.0" customHeight="1">
      <c r="A525" s="4"/>
      <c r="B525" s="4"/>
      <c r="C525" s="4"/>
      <c r="D525" s="4"/>
      <c r="E525" s="4"/>
      <c r="F525" s="3"/>
      <c r="G525" s="3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21.0" customHeight="1">
      <c r="A526" s="4"/>
      <c r="B526" s="4"/>
      <c r="C526" s="4"/>
      <c r="D526" s="4"/>
      <c r="E526" s="4"/>
      <c r="F526" s="3"/>
      <c r="G526" s="3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21.0" customHeight="1">
      <c r="A527" s="4"/>
      <c r="B527" s="4"/>
      <c r="C527" s="4"/>
      <c r="D527" s="4"/>
      <c r="E527" s="4"/>
      <c r="F527" s="3"/>
      <c r="G527" s="3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21.0" customHeight="1">
      <c r="A528" s="4"/>
      <c r="B528" s="4"/>
      <c r="C528" s="4"/>
      <c r="D528" s="4"/>
      <c r="E528" s="4"/>
      <c r="F528" s="3"/>
      <c r="G528" s="3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21.0" customHeight="1">
      <c r="A529" s="4"/>
      <c r="B529" s="4"/>
      <c r="C529" s="4"/>
      <c r="D529" s="4"/>
      <c r="E529" s="4"/>
      <c r="F529" s="3"/>
      <c r="G529" s="3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21.0" customHeight="1">
      <c r="A530" s="4"/>
      <c r="B530" s="4"/>
      <c r="C530" s="4"/>
      <c r="D530" s="4"/>
      <c r="E530" s="4"/>
      <c r="F530" s="3"/>
      <c r="G530" s="3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21.0" customHeight="1">
      <c r="A531" s="4"/>
      <c r="B531" s="4"/>
      <c r="C531" s="4"/>
      <c r="D531" s="4"/>
      <c r="E531" s="4"/>
      <c r="F531" s="3"/>
      <c r="G531" s="3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21.0" customHeight="1">
      <c r="A532" s="4"/>
      <c r="B532" s="4"/>
      <c r="C532" s="4"/>
      <c r="D532" s="4"/>
      <c r="E532" s="4"/>
      <c r="F532" s="3"/>
      <c r="G532" s="3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8" footer="0.0" header="0.0" left="0.75" right="0.75" top="0.41"/>
  <pageSetup paperSize="9" orientation="landscape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9.86"/>
    <col customWidth="1" min="2" max="2" width="1.29"/>
    <col customWidth="1" min="3" max="3" width="32.14"/>
    <col customWidth="1" min="4" max="6" width="9.14"/>
    <col customWidth="1" min="7" max="23" width="8.71"/>
  </cols>
  <sheetData>
    <row r="1" ht="12.75" customHeight="1">
      <c r="A1" s="623" t="s">
        <v>192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</row>
    <row r="2" ht="12.75" customHeight="1">
      <c r="A2" s="623" t="s">
        <v>193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</row>
    <row r="3" ht="12.75" customHeight="1">
      <c r="A3" s="624" t="s">
        <v>194</v>
      </c>
      <c r="B3" s="4"/>
      <c r="C3" s="625" t="s">
        <v>195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</row>
    <row r="4" ht="12.75" customHeight="1">
      <c r="A4" s="624" t="e">
        <v>#N/A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</row>
    <row r="5" ht="12.75" customHeight="1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</row>
    <row r="6" ht="12.75" customHeight="1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</row>
    <row r="7" ht="12.75" customHeight="1">
      <c r="A7" s="626" t="s">
        <v>196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</row>
    <row r="8" ht="12.75" customHeight="1">
      <c r="A8" s="627" t="s">
        <v>197</v>
      </c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</row>
    <row r="9" ht="12.75" customHeight="1">
      <c r="A9" s="628" t="s">
        <v>198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</row>
    <row r="10" ht="12.75" customHeight="1">
      <c r="A10" s="627" t="s">
        <v>199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</row>
    <row r="11" ht="12.75" customHeight="1">
      <c r="A11" s="629" t="s">
        <v>200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</row>
    <row r="12" ht="12.75" customHeight="1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</row>
    <row r="13" ht="12.75" customHeight="1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</row>
    <row r="14" ht="12.75" customHeight="1">
      <c r="A14" s="625" t="s">
        <v>201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</row>
    <row r="15" ht="12.75" customHeight="1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</row>
    <row r="16" ht="12.75" customHeight="1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</row>
    <row r="17" ht="12.75" customHeight="1">
      <c r="A17" s="4"/>
      <c r="B17" s="4"/>
      <c r="C17" s="625" t="s">
        <v>202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</row>
    <row r="18" ht="12.75" customHeight="1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</row>
    <row r="19" ht="12.75" customHeight="1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</row>
    <row r="20" ht="12.75" customHeight="1">
      <c r="A20" s="630" t="s">
        <v>203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</row>
    <row r="21" ht="12.75" customHeight="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</row>
    <row r="22" ht="12.75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</row>
    <row r="23" ht="12.75" customHeight="1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</row>
    <row r="24" ht="12.75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</row>
    <row r="25" ht="12.75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</row>
    <row r="26" ht="12.75" customHeight="1">
      <c r="A26" s="4"/>
      <c r="B26" s="4"/>
      <c r="C26" s="631" t="s">
        <v>204</v>
      </c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</row>
    <row r="27" ht="12.7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</row>
    <row r="28" ht="12.7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</row>
    <row r="29" ht="12.7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</row>
    <row r="30" ht="12.7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</row>
    <row r="31" ht="12.7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</row>
    <row r="32" ht="12.7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</row>
    <row r="33" ht="12.7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</row>
    <row r="34" ht="12.7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</row>
    <row r="35" ht="12.7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</row>
    <row r="36" ht="12.7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</row>
    <row r="37" ht="12.7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</row>
    <row r="38" ht="12.7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</row>
    <row r="39" ht="12.7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</row>
    <row r="40" ht="12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</row>
    <row r="41" ht="12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</row>
    <row r="42" ht="12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</row>
    <row r="43" ht="12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</row>
    <row r="44" ht="12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</row>
    <row r="45" ht="12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</row>
    <row r="46" ht="12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</row>
    <row r="47" ht="12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</row>
    <row r="48" ht="12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</row>
    <row r="49" ht="12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</row>
    <row r="50" ht="12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</row>
    <row r="51" ht="12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</row>
    <row r="52" ht="12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</row>
    <row r="53" ht="12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</row>
    <row r="54" ht="12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</row>
    <row r="55" ht="12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</row>
    <row r="56" ht="12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</row>
    <row r="57" ht="12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</row>
    <row r="58" ht="12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</row>
    <row r="59" ht="12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</row>
    <row r="60" ht="12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</row>
    <row r="61" ht="12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</row>
    <row r="62" ht="12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</row>
    <row r="63" ht="12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</row>
    <row r="64" ht="12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</row>
    <row r="65" ht="12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</row>
    <row r="66" ht="12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</row>
    <row r="67" ht="12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</row>
    <row r="68" ht="12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</row>
    <row r="69" ht="12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</row>
    <row r="70" ht="12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</row>
    <row r="71" ht="12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</row>
    <row r="72" ht="12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</row>
    <row r="73" ht="12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</row>
    <row r="74" ht="12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</row>
    <row r="75" ht="12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</row>
    <row r="76" ht="12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</row>
    <row r="77" ht="12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</row>
    <row r="78" ht="12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</row>
    <row r="79" ht="12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</row>
    <row r="80" ht="12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</row>
    <row r="81" ht="12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</row>
    <row r="82" ht="12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</row>
    <row r="83" ht="12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</row>
    <row r="84" ht="12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</row>
    <row r="85" ht="12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</row>
    <row r="86" ht="12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</row>
    <row r="87" ht="12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</row>
    <row r="88" ht="12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</row>
    <row r="89" ht="12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</row>
    <row r="90" ht="12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</row>
    <row r="91" ht="12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</row>
    <row r="92" ht="12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</row>
    <row r="93" ht="12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</row>
    <row r="94" ht="12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</row>
    <row r="95" ht="12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</row>
    <row r="96" ht="12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</row>
    <row r="97" ht="12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</row>
    <row r="98" ht="12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</row>
    <row r="99" ht="12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</row>
    <row r="100" ht="12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</row>
    <row r="101" ht="12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</row>
    <row r="102" ht="12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</row>
    <row r="103" ht="12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</row>
    <row r="104" ht="12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</row>
    <row r="105" ht="12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</row>
    <row r="106" ht="12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</row>
    <row r="107" ht="12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</row>
    <row r="108" ht="12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</row>
    <row r="109" ht="12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</row>
    <row r="110" ht="12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</row>
    <row r="111" ht="12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</row>
    <row r="112" ht="12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</row>
    <row r="113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</row>
    <row r="114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</row>
    <row r="115" ht="12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</row>
    <row r="116" ht="12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</row>
    <row r="117" ht="12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</row>
    <row r="118" ht="12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</row>
    <row r="119" ht="12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</row>
    <row r="120" ht="12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</row>
    <row r="121" ht="12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</row>
    <row r="122" ht="12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</row>
    <row r="123" ht="12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</row>
    <row r="124" ht="12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</row>
    <row r="125" ht="12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</row>
    <row r="126" ht="12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</row>
    <row r="127" ht="12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</row>
    <row r="128" ht="12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</row>
    <row r="129" ht="12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</row>
    <row r="130" ht="12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</row>
    <row r="131" ht="12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</row>
    <row r="132" ht="12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</row>
    <row r="133" ht="12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</row>
    <row r="134" ht="12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</row>
    <row r="135" ht="12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</row>
    <row r="136" ht="12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</row>
    <row r="137" ht="12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</row>
    <row r="138" ht="12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</row>
    <row r="139" ht="12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</row>
    <row r="140" ht="12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</row>
    <row r="141" ht="12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</row>
    <row r="142" ht="12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</row>
    <row r="143" ht="12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</row>
    <row r="144" ht="12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</row>
    <row r="145" ht="12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</row>
    <row r="146" ht="12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</row>
    <row r="147" ht="12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</row>
    <row r="148" ht="12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</row>
    <row r="149" ht="12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</row>
    <row r="150" ht="12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</row>
    <row r="151" ht="12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</row>
    <row r="152" ht="12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</row>
    <row r="153" ht="12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</row>
    <row r="154" ht="12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</row>
    <row r="155" ht="12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</row>
    <row r="156" ht="12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</row>
    <row r="157" ht="12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</row>
    <row r="158" ht="12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</row>
    <row r="159" ht="12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</row>
    <row r="160" ht="12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</row>
    <row r="161" ht="12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</row>
    <row r="162" ht="12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</row>
    <row r="163" ht="12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</row>
    <row r="164" ht="12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</row>
    <row r="165" ht="12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</row>
    <row r="166" ht="12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</row>
    <row r="167" ht="12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</row>
    <row r="168" ht="12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</row>
    <row r="169" ht="12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</row>
    <row r="170" ht="12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</row>
    <row r="171" ht="12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</row>
    <row r="172" ht="12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</row>
    <row r="173" ht="12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</row>
    <row r="174" ht="12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</row>
    <row r="175" ht="12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</row>
    <row r="176" ht="12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</row>
    <row r="177" ht="12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</row>
    <row r="178" ht="12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</row>
    <row r="179" ht="12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</row>
    <row r="180" ht="12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</row>
    <row r="181" ht="12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</row>
    <row r="182" ht="12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</row>
    <row r="183" ht="12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</row>
    <row r="184" ht="12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</row>
    <row r="185" ht="12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</row>
    <row r="186" ht="12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</row>
    <row r="187" ht="12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</row>
    <row r="188" ht="12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</row>
    <row r="189" ht="12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</row>
    <row r="190" ht="12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</row>
    <row r="191" ht="12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</row>
    <row r="192" ht="12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</row>
    <row r="193" ht="12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</row>
    <row r="194" ht="12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</row>
    <row r="195" ht="12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</row>
    <row r="196" ht="12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</row>
    <row r="197" ht="12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</row>
    <row r="198" ht="12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</row>
    <row r="199" ht="12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</row>
    <row r="200" ht="12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</row>
    <row r="201" ht="12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</row>
    <row r="202" ht="12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</row>
    <row r="203" ht="12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</row>
    <row r="204" ht="12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</row>
    <row r="205" ht="12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</row>
    <row r="206" ht="12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</row>
    <row r="207" ht="12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</row>
    <row r="208" ht="12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</row>
    <row r="209" ht="12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</row>
    <row r="210" ht="12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</row>
    <row r="211" ht="12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</row>
    <row r="212" ht="12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</row>
    <row r="213" ht="12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</row>
    <row r="214" ht="12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</row>
    <row r="215" ht="12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</row>
    <row r="216" ht="12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</row>
    <row r="217" ht="12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</row>
    <row r="218" ht="12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</row>
    <row r="219" ht="12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</row>
    <row r="220" ht="12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</row>
    <row r="221" ht="12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</row>
    <row r="222" ht="12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</row>
    <row r="223" ht="12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</row>
    <row r="224" ht="12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</row>
    <row r="225" ht="12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</row>
    <row r="226" ht="12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</row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